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1.xml" ContentType="application/vnd.openxmlformats-officedocument.spreadsheetml.worksheet+xml"/>
  <Override PartName="/xl/drawings/drawing14.xml" ContentType="application/vnd.openxmlformats-officedocument.drawing+xml"/>
  <Override PartName="/xl/worksheets/sheet29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sheet45.xml" ContentType="application/vnd.openxmlformats-officedocument.spreadsheetml.worksheet+xml"/>
  <Override PartName="/xl/worksheets/sheet36.xml" ContentType="application/vnd.openxmlformats-officedocument.spreadsheetml.worksheet+xml"/>
  <Override PartName="/xl/drawings/drawing15.xml" ContentType="application/vnd.openxmlformats-officedocument.drawing+xml"/>
  <Override PartName="/xl/worksheets/sheet6.xml" ContentType="application/vnd.openxmlformats-officedocument.spreadsheetml.worksheet+xml"/>
  <Override PartName="/xl/worksheets/sheet30.xml" ContentType="application/vnd.openxmlformats-officedocument.spreadsheetml.worksheet+xml"/>
  <Override PartName="/xl/drawings/drawing4.xml" ContentType="application/vnd.openxmlformats-officedocument.drawing+xml"/>
  <Override PartName="/xl/drawings/drawing23.xml" ContentType="application/vnd.openxmlformats-officedocument.drawing+xml"/>
  <Override PartName="/xl/worksheets/sheet5.xml" ContentType="application/vnd.openxmlformats-officedocument.spreadsheetml.worksheet+xml"/>
  <Override PartName="/xl/worksheets/sheet25.xml" ContentType="application/vnd.openxmlformats-officedocument.spreadsheetml.worksheet+xml"/>
  <Override PartName="/xl/drawings/drawing2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drawings/drawing8.xml" ContentType="application/vnd.openxmlformats-officedocument.drawing+xml"/>
  <Override PartName="/xl/threadedComments/threadedComment1.xml" ContentType="application/vnd.ms-excel.threadedcomments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drawings/drawing9.xml" ContentType="application/vnd.openxmlformats-officedocument.drawing+xml"/>
  <Override PartName="/xl/worksheets/sheet24.xml" ContentType="application/vnd.openxmlformats-officedocument.spreadsheetml.worksheet+xml"/>
  <Override PartName="/xl/drawings/drawing5.xml" ContentType="application/vnd.openxmlformats-officedocument.drawing+xml"/>
  <Override PartName="/xl/worksheets/sheet21.xml" ContentType="application/vnd.openxmlformats-officedocument.spreadsheetml.worksheet+xml"/>
  <Override PartName="/xl/worksheets/sheet60.xml" ContentType="application/vnd.openxmlformats-officedocument.spreadsheetml.worksheet+xml"/>
  <Override PartName="/xl/worksheets/sheet51.xml" ContentType="application/vnd.openxmlformats-officedocument.spreadsheetml.worksheet+xml"/>
  <Override PartName="/xl/worksheets/sheet28.xml" ContentType="application/vnd.openxmlformats-officedocument.spreadsheetml.workshee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worksheets/sheet32.xml" ContentType="application/vnd.openxmlformats-officedocument.spreadsheetml.worksheet+xml"/>
  <Override PartName="/xl/threadedComments/threadedComment2.xml" ContentType="application/vnd.ms-excel.threadedcomments+xml"/>
  <Override PartName="/xl/worksheets/sheet33.xml" ContentType="application/vnd.openxmlformats-officedocument.spreadsheetml.worksheet+xml"/>
  <Override PartName="/xl/drawings/drawing19.xml" ContentType="application/vnd.openxmlformats-officedocument.drawing+xml"/>
  <Override PartName="/xl/worksheets/sheet34.xml" ContentType="application/vnd.openxmlformats-officedocument.spreadsheetml.worksheet+xml"/>
  <Override PartName="/xl/worksheets/sheet57.xml" ContentType="application/vnd.openxmlformats-officedocument.spreadsheetml.worksheet+xml"/>
  <Override PartName="/xl/drawings/drawing11.xml" ContentType="application/vnd.openxmlformats-officedocument.drawing+xml"/>
  <Override PartName="/xl/worksheets/sheet35.xml" ContentType="application/vnd.openxmlformats-officedocument.spreadsheetml.worksheet+xml"/>
  <Override PartName="/xl/worksheets/sheet10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5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8.xml" ContentType="application/vnd.openxmlformats-officedocument.spreadsheetml.worksheet+xml"/>
  <Override PartName="/xl/worksheets/sheet39.xml" ContentType="application/vnd.openxmlformats-officedocument.spreadsheetml.worksheet+xml"/>
  <Override PartName="/xl/worksheets/sheet19.xml" ContentType="application/vnd.openxmlformats-officedocument.spreadsheetml.worksheet+xml"/>
  <Override PartName="/xl/worksheets/sheet61.xml" ContentType="application/vnd.openxmlformats-officedocument.spreadsheetml.worksheet+xml"/>
  <Override PartName="/xl/drawings/drawing13.xml" ContentType="application/vnd.openxmlformats-officedocument.drawing+xml"/>
  <Override PartName="/xl/drawings/drawing7.xml" ContentType="application/vnd.openxmlformats-officedocument.drawing+xml"/>
  <Override PartName="/xl/worksheets/sheet69.xml" ContentType="application/vnd.openxmlformats-officedocument.spreadsheetml.worksheet+xml"/>
  <Override PartName="/xl/worksheets/sheet49.xml" ContentType="application/vnd.openxmlformats-officedocument.spreadsheetml.worksheet+xml"/>
  <Override PartName="/xl/worksheets/sheet8.xml" ContentType="application/vnd.openxmlformats-officedocument.spreadsheetml.worksheet+xml"/>
  <Override PartName="/xl/worksheets/sheet41.xml" ContentType="application/vnd.openxmlformats-officedocument.spreadsheetml.worksheet+xml"/>
  <Override PartName="/xl/worksheets/sheet43.xml" ContentType="application/vnd.openxmlformats-officedocument.spreadsheetml.worksheet+xml"/>
  <Override PartName="/xl/worksheets/sheet63.xml" ContentType="application/vnd.openxmlformats-officedocument.spreadsheetml.worksheet+xml"/>
  <Override PartName="/xl/worksheets/sheet44.xml" ContentType="application/vnd.openxmlformats-officedocument.spreadsheetml.worksheet+xml"/>
  <Override PartName="/xl/worksheets/sheet26.xml" ContentType="application/vnd.openxmlformats-officedocument.spreadsheetml.worksheet+xml"/>
  <Override PartName="/xl/drawings/drawing10.xml" ContentType="application/vnd.openxmlformats-officedocument.drawing+xml"/>
  <Override PartName="/xl/worksheets/sheet46.xml" ContentType="application/vnd.openxmlformats-officedocument.spreadsheetml.worksheet+xml"/>
  <Override PartName="/xl/worksheets/sheet38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0.xml" ContentType="application/vnd.openxmlformats-officedocument.spreadsheetml.worksheet+xml"/>
  <Override PartName="/xl/drawings/drawing18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1.xml" ContentType="application/vnd.openxmlformats-officedocument.drawing+xml"/>
  <Override PartName="/xl/worksheets/sheet62.xml" ContentType="application/vnd.openxmlformats-officedocument.spreadsheetml.worksheet+xml"/>
  <Override PartName="/xl/worksheets/sheet27.xml" ContentType="application/vnd.openxmlformats-officedocument.spreadsheetml.worksheet+xml"/>
  <Override PartName="/xl/worksheets/sheet42.xml" ContentType="application/vnd.openxmlformats-officedocument.spreadsheetml.worksheet+xml"/>
  <Override PartName="/xl/worksheets/sheet59.xml" ContentType="application/vnd.openxmlformats-officedocument.spreadsheetml.worksheet+xml"/>
  <Override PartName="/xl/drawings/drawing3.xml" ContentType="application/vnd.openxmlformats-officedocument.drawing+xml"/>
  <Override PartName="/xl/worksheets/sheet6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worksheets/sheet48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37.xml" ContentType="application/vnd.openxmlformats-officedocument.spreadsheetml.worksheet+xml"/>
  <Override PartName="/xl/worksheets/sheet6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12.xml" ContentType="application/vnd.openxmlformats-officedocument.drawing+xml"/>
  <Override PartName="/xl/drawings/drawing6.xml" ContentType="application/vnd.openxmlformats-officedocument.drawing+xml"/>
  <Override PartName="/xl/theme/theme1.xml" ContentType="application/vnd.openxmlformats-officedocument.theme+xml"/>
  <Override PartName="/xl/charts/chart1.xml" ContentType="application/vnd.openxmlformats-officedocument.drawingml.chart+xml"/>
  <Override PartName="/xl/worksheets/sheet58.xml" ContentType="application/vnd.openxmlformats-officedocument.spreadsheetml.worksheet+xml"/>
  <Override PartName="/xl/workbook.xml" ContentType="application/vnd.openxmlformats-officedocument.spreadsheetml.sheet.main+xml"/>
  <Override PartName="/xl/drawings/drawing26.xml" ContentType="application/vnd.openxmlformats-officedocument.drawing+xml"/>
  <Override PartName="/xl/worksheets/sheet52.xml" ContentType="application/vnd.openxmlformats-officedocument.spreadsheetml.worksheet+xml"/>
  <Override PartName="/xl/worksheets/sheet16.xml" ContentType="application/vnd.openxmlformats-officedocument.spreadsheetml.worksheet+xml"/>
  <Override PartName="/xl/drawings/drawing20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ЦП по МО (2)" sheetId="1" state="hidden" r:id="rId2"/>
    <sheet name="ЦП по МО_in" sheetId="2" state="hidden" r:id="rId3"/>
    <sheet name="ЦП по МО help" sheetId="3" state="hidden" r:id="rId4"/>
    <sheet name="ЦП по МО old struc" sheetId="4" state="hidden" r:id="rId5"/>
    <sheet name="Прогноз СЭР" sheetId="5" state="visible" r:id="rId6"/>
    <sheet name="Соц показатели" sheetId="6" state="hidden" r:id="rId7"/>
    <sheet name="СС Макро ТО кон" sheetId="7" state="hidden" r:id="rId8"/>
    <sheet name="СС Макро ТО новый кон" sheetId="8" state="hidden" r:id="rId9"/>
    <sheet name="СС Макро ТО новый баз" sheetId="9" state="hidden" r:id="rId10"/>
    <sheet name="СС Макро ТО новый цел" sheetId="10" state="hidden" r:id="rId11"/>
    <sheet name="Эконометрический кон" sheetId="11" state="hidden" r:id="rId12"/>
    <sheet name="Эконометрический баз" sheetId="12" state="hidden" r:id="rId13"/>
    <sheet name="Эконометрический цел" sheetId="13" state="hidden" r:id="rId14"/>
    <sheet name="БТР ТО" sheetId="14" state="hidden" r:id="rId15"/>
    <sheet name="Демография" sheetId="15" state="hidden" r:id="rId16"/>
    <sheet name="СС Макро Минэк кон" sheetId="16" state="hidden" r:id="rId17"/>
    <sheet name="СС Макро Минэк баз" sheetId="17" state="hidden" r:id="rId18"/>
    <sheet name="СС Макро Минэк цел" sheetId="18" state="hidden" r:id="rId19"/>
    <sheet name="СС Пром Минэк цел" sheetId="19" state="hidden" r:id="rId20"/>
    <sheet name="СС Пром Минэк баз" sheetId="20" state="hidden" r:id="rId21"/>
    <sheet name="СС Пром Минэк кон" sheetId="21" state="hidden" r:id="rId22"/>
    <sheet name="СС Условия Минэк" sheetId="22" state="hidden" r:id="rId23"/>
    <sheet name="СС ИПЦ Минэк кон" sheetId="23" state="hidden" r:id="rId24"/>
    <sheet name="СС ИПЦ Минэк баз" sheetId="24" state="hidden" r:id="rId25"/>
    <sheet name="СС ИПЦ Минэк цел" sheetId="25" state="hidden" r:id="rId26"/>
    <sheet name="СС Дефл Минэк кон" sheetId="26" state="hidden" r:id="rId27"/>
    <sheet name="СС Дефл Минэк баз" sheetId="27" state="hidden" r:id="rId28"/>
    <sheet name="СС Дефл Минэк цел" sheetId="28" state="hidden" r:id="rId29"/>
    <sheet name="СС Экс Минэк кон" sheetId="29" state="hidden" r:id="rId30"/>
    <sheet name="СС Экс Минэк баз" sheetId="30" state="hidden" r:id="rId31"/>
    <sheet name="СС Экс Минэк цел" sheetId="31" state="hidden" r:id="rId32"/>
    <sheet name="СС Имп Минэк кон" sheetId="32" state="hidden" r:id="rId33"/>
    <sheet name="СС Имп Минэк баз" sheetId="33" state="hidden" r:id="rId34"/>
    <sheet name="СС Имп Минэк цел" sheetId="34" state="hidden" r:id="rId35"/>
    <sheet name="ДС Макро Минэк кон" sheetId="35" state="hidden" r:id="rId36"/>
    <sheet name="ДС Макро Минэк баз" sheetId="36" state="hidden" r:id="rId37"/>
    <sheet name="ДС Макро Минэк цел" sheetId="37" state="hidden" r:id="rId38"/>
    <sheet name="ДС Пром Минэк" sheetId="38" state="hidden" r:id="rId39"/>
    <sheet name="ДС Дефл Минэк кон" sheetId="39" state="hidden" r:id="rId40"/>
    <sheet name="ДС Дефл Минэк баз" sheetId="40" state="hidden" r:id="rId41"/>
    <sheet name="ДС Дефл Минэк цел" sheetId="41" state="hidden" r:id="rId42"/>
    <sheet name="ДС Условия Минэк" sheetId="42" state="hidden" r:id="rId43"/>
    <sheet name="ДС Экс Минэк кон" sheetId="43" state="hidden" r:id="rId44"/>
    <sheet name="ДС Экс Минэк баз" sheetId="44" state="hidden" r:id="rId45"/>
    <sheet name="ДС Экс Минэк цел" sheetId="45" state="hidden" r:id="rId46"/>
    <sheet name="ДС Имп Минэк баз" sheetId="46" state="hidden" r:id="rId47"/>
    <sheet name="ДС Имп Минэк кон" sheetId="47" state="hidden" r:id="rId48"/>
    <sheet name="ДС Имп Минэк цел" sheetId="48" state="hidden" r:id="rId49"/>
    <sheet name="Экс ВАВТ цел" sheetId="49" state="hidden" r:id="rId50"/>
    <sheet name="Экс ВАВТ баз" sheetId="50" state="hidden" r:id="rId51"/>
    <sheet name="Экс ВАВТ кон" sheetId="51" state="hidden" r:id="rId52"/>
    <sheet name="Имп ВАВТ баз" sheetId="52" state="hidden" r:id="rId53"/>
    <sheet name="ДС Экс потенциал расширенный" sheetId="53" state="hidden" r:id="rId54"/>
    <sheet name="ДС Экс потенциал" sheetId="54" state="hidden" r:id="rId55"/>
    <sheet name="Имп ВАВТ кон" sheetId="55" state="hidden" r:id="rId56"/>
    <sheet name="Имп ВАВТ цел" sheetId="56" state="hidden" r:id="rId57"/>
    <sheet name="Данные ТСВТ (ФТС)" sheetId="57" state="hidden" r:id="rId58"/>
    <sheet name="ЭКС ИМП ТО ФАКТ" sheetId="58" state="hidden" r:id="rId59"/>
    <sheet name="ЦП от АТО на 09.12" sheetId="59" state="hidden" r:id="rId60"/>
    <sheet name="Ретр инно" sheetId="60" state="hidden" r:id="rId61"/>
    <sheet name="ЦП 193" sheetId="61" state="hidden" r:id="rId62"/>
    <sheet name="Ретр туризм" sheetId="62" state="hidden" r:id="rId63"/>
    <sheet name="ДС СО инвест" sheetId="63" state="hidden" r:id="rId64"/>
    <sheet name="ДС ТО инвест" sheetId="64" state="hidden" r:id="rId65"/>
    <sheet name="Ретроспектива значений показат." sheetId="65" state="hidden" r:id="rId66"/>
    <sheet name="ЦП по МО old" sheetId="66" state="hidden" r:id="rId67"/>
    <sheet name="Прогноз СЭР для ворда" sheetId="67" state="hidden" r:id="rId68"/>
    <sheet name="Инвестиции для ворда" sheetId="68" state="hidden" r:id="rId69"/>
    <sheet name="экспорт_сверка" sheetId="69" state="hidden" r:id="rId70"/>
  </sheets>
  <definedNames>
    <definedName name="_1" localSheetId="0">#REF!</definedName>
    <definedName name="_2" localSheetId="0">#REF!</definedName>
    <definedName name="_inf2007" localSheetId="0">#REF!</definedName>
    <definedName name="_inf2008" localSheetId="0">#REF!</definedName>
    <definedName name="_inf2009" localSheetId="0">#REF!</definedName>
    <definedName name="_inf2010" localSheetId="0">#REF!</definedName>
    <definedName name="_inf2011" localSheetId="0">#REF!</definedName>
    <definedName name="_inf2012" localSheetId="0">#REF!</definedName>
    <definedName name="_inf2013" localSheetId="0">#REF!</definedName>
    <definedName name="_inf2014" localSheetId="0">#REF!</definedName>
    <definedName name="_inf2015" localSheetId="0">#REF!</definedName>
    <definedName name="_inf2020" localSheetId="0">#REF!</definedName>
    <definedName name="a04t" localSheetId="0">#REF!</definedName>
    <definedName name="belg" localSheetId="0">#REF!</definedName>
    <definedName name="Chapter1Q" localSheetId="0">#REF!</definedName>
    <definedName name="Chapter1Y" localSheetId="0">#REF!</definedName>
    <definedName name="Chapter2Q" localSheetId="0">#REF!</definedName>
    <definedName name="Chapter2Y" localSheetId="0">#REF!</definedName>
    <definedName name="Chapter3Q" localSheetId="0">#REF!</definedName>
    <definedName name="Chapter3Y" localSheetId="0">#REF!</definedName>
    <definedName name="Chapter4Q" localSheetId="0">#REF!</definedName>
    <definedName name="Chapter4Y" localSheetId="0">#REF!</definedName>
    <definedName name="ClearTableDiagQ" localSheetId="0">#REF!</definedName>
    <definedName name="ClearTableDiagY" localSheetId="0">#REF!</definedName>
    <definedName name="ControlTable" localSheetId="0">#REF!</definedName>
    <definedName name="cwb" localSheetId="0">#REF!</definedName>
    <definedName name="denm" localSheetId="0">#REF!</definedName>
    <definedName name="Denotes" localSheetId="0">#REF!</definedName>
    <definedName name="DOLL" localSheetId="0">#REF!</definedName>
    <definedName name="edc" localSheetId="0">#REF!</definedName>
    <definedName name="exim" localSheetId="0">#REF!</definedName>
    <definedName name="FFpoint" localSheetId="0">#REF!</definedName>
    <definedName name="FileName" localSheetId="0">#REF!</definedName>
    <definedName name="finl" localSheetId="0">#REF!</definedName>
    <definedName name="fran" localSheetId="0">#REF!</definedName>
    <definedName name="germ" localSheetId="0">#REF!</definedName>
    <definedName name="Horizon" localSheetId="0">#REF!</definedName>
    <definedName name="IndClearTableDiagQ" localSheetId="0">#REF!</definedName>
    <definedName name="IndClearTableDiagY" localSheetId="0">#REF!</definedName>
    <definedName name="IndCumDataDiag1Q" localSheetId="0">#REF!</definedName>
    <definedName name="IndCumDataDiag1Y" localSheetId="0">#REF!</definedName>
    <definedName name="IndCumDataDiag2Q" localSheetId="0">#REF!</definedName>
    <definedName name="IndCumDataDiag2Y" localSheetId="0">#REF!</definedName>
    <definedName name="IndCumDataDiag3Q" localSheetId="0">#REF!</definedName>
    <definedName name="IndCumDataDiag3Y" localSheetId="0">#REF!</definedName>
    <definedName name="IndCumDataDiag4Q" localSheetId="0">#REF!</definedName>
    <definedName name="IndCumDataDiag4Y" localSheetId="0">#REF!</definedName>
    <definedName name="IndDataArray1Q" localSheetId="0">#REF!</definedName>
    <definedName name="IndDataArray1Y" localSheetId="0">#REF!</definedName>
    <definedName name="IndDataArray2Q" localSheetId="0">#REF!</definedName>
    <definedName name="IndDataArray2Y" localSheetId="0">#REF!</definedName>
    <definedName name="IndDataArray3Q" localSheetId="0">#REF!</definedName>
    <definedName name="IndDataArray3Y" localSheetId="0">#REF!</definedName>
    <definedName name="IndDataArray4Q" localSheetId="0">#REF!</definedName>
    <definedName name="IndDataArray4Y" localSheetId="0">#REF!</definedName>
    <definedName name="IndDiag" localSheetId="0">#REF!</definedName>
    <definedName name="IndExitSub" localSheetId="0">#REF!</definedName>
    <definedName name="IndexNumber1Q" localSheetId="0">#REF!</definedName>
    <definedName name="IndexNumber1Y" localSheetId="0">#REF!</definedName>
    <definedName name="IndexNumber2Q" localSheetId="0">#REF!</definedName>
    <definedName name="IndexNumber2Y" localSheetId="0">#REF!</definedName>
    <definedName name="IndexNumber3Q" localSheetId="0">#REF!</definedName>
    <definedName name="IndexNumber3Y" localSheetId="0">#REF!</definedName>
    <definedName name="IndexNumber4Q" localSheetId="0">#REF!</definedName>
    <definedName name="IndexNumber4Y" localSheetId="0">#REF!</definedName>
    <definedName name="IndFFpoint" localSheetId="0">#REF!</definedName>
    <definedName name="IndicesInitQ" localSheetId="0">#REF!</definedName>
    <definedName name="IndicesInitQc" localSheetId="0">#REF!</definedName>
    <definedName name="IndicesInitY" localSheetId="0">#REF!</definedName>
    <definedName name="IndicesInitYc" localSheetId="0">#REF!</definedName>
    <definedName name="IndicesPredQ" localSheetId="0">#REF!</definedName>
    <definedName name="IndicesPredQc" localSheetId="0">#REF!</definedName>
    <definedName name="IndicesPredY" localSheetId="0">#REF!</definedName>
    <definedName name="IndicesPredYc" localSheetId="0">#REF!</definedName>
    <definedName name="IndicesRepoQ" localSheetId="0">#REF!</definedName>
    <definedName name="IndicesRepoQc" localSheetId="0">#REF!</definedName>
    <definedName name="IndicesRepoY" localSheetId="0">#REF!</definedName>
    <definedName name="IndicesRepoYc" localSheetId="0">#REF!</definedName>
    <definedName name="IndRenewalDiagQ" localSheetId="0">#REF!</definedName>
    <definedName name="IndRenewalDiagY" localSheetId="0">#REF!</definedName>
    <definedName name="IndTableInit" localSheetId="0">#REF!</definedName>
    <definedName name="IndTableInitCum" localSheetId="0">#REF!</definedName>
    <definedName name="IndTablePred" localSheetId="0">#REF!</definedName>
    <definedName name="IndTablePredCum" localSheetId="0">#REF!</definedName>
    <definedName name="IndTableRepo" localSheetId="0">#REF!</definedName>
    <definedName name="IndTableRepoCum" localSheetId="0">#REF!</definedName>
    <definedName name="LIBOR" localSheetId="0">#REF!</definedName>
    <definedName name="miti" localSheetId="0">#REF!</definedName>
    <definedName name="neth" localSheetId="0">#REF!</definedName>
    <definedName name="Norw" localSheetId="0">#REF!</definedName>
    <definedName name="PeriodFig1Q" localSheetId="0">#REF!</definedName>
    <definedName name="PeriodFig1Y" localSheetId="0">#REF!</definedName>
    <definedName name="PeriodFig2Q" localSheetId="0">#REF!</definedName>
    <definedName name="PeriodFig2Y" localSheetId="0">#REF!</definedName>
    <definedName name="PeriodQ" localSheetId="0">#REF!</definedName>
    <definedName name="PeriodY" localSheetId="0">#REF!</definedName>
    <definedName name="port" localSheetId="0">#REF!</definedName>
    <definedName name="RenewalDiagQ" localSheetId="0">#REF!</definedName>
    <definedName name="RenewalDiagY" localSheetId="0">#REF!</definedName>
    <definedName name="sace" localSheetId="0">#REF!</definedName>
    <definedName name="spai" localSheetId="0">#REF!</definedName>
    <definedName name="Summa" localSheetId="0">#REF!</definedName>
    <definedName name="Summa0" localSheetId="0">#REF!</definedName>
    <definedName name="swed" localSheetId="0">#REF!</definedName>
    <definedName name="swit" localSheetId="0">#REF!</definedName>
    <definedName name="TableDiag1Q" localSheetId="0">#REF!</definedName>
    <definedName name="TableDiag1Y" localSheetId="0">#REF!</definedName>
    <definedName name="TableDiag2Q" localSheetId="0">#REF!</definedName>
    <definedName name="TableDiag2Y" localSheetId="0">#REF!</definedName>
    <definedName name="TableDiag3Q" localSheetId="0">#REF!</definedName>
    <definedName name="TableDiag3Y" localSheetId="0">#REF!</definedName>
    <definedName name="TableDiag4Q" localSheetId="0">#REF!</definedName>
    <definedName name="TableDiag4Y" localSheetId="0">#REF!</definedName>
    <definedName name="TableInitQ" localSheetId="0">#REF!</definedName>
    <definedName name="TableInitQc" localSheetId="0">#REF!</definedName>
    <definedName name="TableInitY" localSheetId="0">#REF!</definedName>
    <definedName name="TableInitYc" localSheetId="0">#REF!</definedName>
    <definedName name="TablePredQ" localSheetId="0">#REF!</definedName>
    <definedName name="TablePredQc" localSheetId="0">#REF!</definedName>
    <definedName name="TablePredY" localSheetId="0">#REF!</definedName>
    <definedName name="TablePredYc" localSheetId="0">#REF!</definedName>
    <definedName name="TableRepoQ" localSheetId="0">#REF!</definedName>
    <definedName name="TableRepoQc" localSheetId="0">#REF!</definedName>
    <definedName name="TableRepoY" localSheetId="0">#REF!</definedName>
    <definedName name="TableRepoYc" localSheetId="0">#REF!</definedName>
    <definedName name="time" localSheetId="0">#REF!</definedName>
    <definedName name="trea" localSheetId="0">#REF!</definedName>
    <definedName name="uk" localSheetId="0">#REF!</definedName>
    <definedName name="usa" localSheetId="0">#REF!</definedName>
    <definedName name="wbrate" localSheetId="0">#NAME?</definedName>
    <definedName name="wCG" localSheetId="0">#REF!</definedName>
    <definedName name="wCH" localSheetId="0">#REF!</definedName>
    <definedName name="wCN" localSheetId="0">#REF!</definedName>
    <definedName name="wEX" localSheetId="0">#REF!</definedName>
    <definedName name="wFF" localSheetId="0">#REF!</definedName>
    <definedName name="ааа" localSheetId="0">#REF!</definedName>
    <definedName name="авава" localSheetId="0">#NAME?</definedName>
    <definedName name="АнМ" localSheetId="0">#NAME?</definedName>
    <definedName name="апраор" localSheetId="0">#NAME?</definedName>
    <definedName name="в_целевой" localSheetId="0">#REF!</definedName>
    <definedName name="ваааавауа" localSheetId="0">#NAME?</definedName>
    <definedName name="вв" localSheetId="0">#NAME?</definedName>
    <definedName name="Вып_н_2003" localSheetId="0">#NAME?</definedName>
    <definedName name="вып_н_2004" localSheetId="0">#NAME?</definedName>
    <definedName name="Вып_оф_с_цпг" localSheetId="0">#NAME?</definedName>
    <definedName name="год1" localSheetId="0">#REF!</definedName>
    <definedName name="ДС" localSheetId="0">#REF!</definedName>
    <definedName name="лораловра" localSheetId="0">#NAME?</definedName>
    <definedName name="М1" localSheetId="0">#NAME?</definedName>
    <definedName name="Мониторинг1" localSheetId="0">#NAME?</definedName>
    <definedName name="нпнврпр" localSheetId="0">#NAME?</definedName>
    <definedName name="оф_н_а_2003_пц" localSheetId="0">#NAME?</definedName>
    <definedName name="оф_н_а_2004" localSheetId="0">#NAME?</definedName>
    <definedName name="ПОКАЗАТЕЛИ_ДОЛГОСР.ПРОГНОЗА" localSheetId="0">#NAME?</definedName>
    <definedName name="Потреб_вып_всего" localSheetId="0">#NAME?</definedName>
    <definedName name="Потреб_вып_оф_н_цпг" localSheetId="0">#NAME?</definedName>
    <definedName name="ппрорл" localSheetId="0">#NAME?</definedName>
    <definedName name="прогноз" localSheetId="0">#NAME?</definedName>
    <definedName name="Прогноз_вып_цпг" localSheetId="0">#NAME?</definedName>
    <definedName name="Прогноз97" localSheetId="0">#NAME?</definedName>
    <definedName name="рпорлол" localSheetId="0">#NAME?</definedName>
    <definedName name="фф" localSheetId="0">#NAME?</definedName>
    <definedName name="ффф" localSheetId="0">#REF!</definedName>
    <definedName name="OLE_LINK1" localSheetId="2">'ЦП по МО help'!$A$289</definedName>
    <definedName name="Z_0326B1AD_1A76_4EF9_9EFB_7DCF6235A3FA_.wvu.PrintArea" localSheetId="4" hidden="1">'Прогноз СЭР'!$A$1:$O$188</definedName>
    <definedName name="Z_0326B1AD_1A76_4EF9_9EFB_7DCF6235A3FA_.wvu.PrintTitles" localSheetId="4" hidden="1">'Прогноз СЭР'!$4:$7</definedName>
    <definedName name="Z_052C83E3_CAD2_4C8E_BBE5_A3B6DBD2C172_.wvu.PrintArea" localSheetId="4" hidden="1">'Прогноз СЭР'!$A$1:$O$188</definedName>
    <definedName name="Z_052C83E3_CAD2_4C8E_BBE5_A3B6DBD2C172_.wvu.PrintTitles" localSheetId="4" hidden="1">'Прогноз СЭР'!$4:$7</definedName>
    <definedName name="Z_05F8A60F_5E6C_424F_82C7_121DB7C2D785_.wvu.PrintArea" localSheetId="4" hidden="1">'Прогноз СЭР'!$A$1:$O$188</definedName>
    <definedName name="Z_05F8A60F_5E6C_424F_82C7_121DB7C2D785_.wvu.PrintTitles" localSheetId="4" hidden="1">'Прогноз СЭР'!$4:$7</definedName>
    <definedName name="Z_18082D7A_2821_4AF9_B402_24BD9F08863C_.wvu.PrintArea" localSheetId="4" hidden="1">'Прогноз СЭР'!$A$1:$O$188</definedName>
    <definedName name="Z_18082D7A_2821_4AF9_B402_24BD9F08863C_.wvu.PrintTitles" localSheetId="4" hidden="1">'Прогноз СЭР'!$4:$7</definedName>
    <definedName name="Z_4782A48E_B2E6_4847_BF84_0F7650BAE0C4_.wvu.PrintArea" localSheetId="4" hidden="1">'Прогноз СЭР'!$A$1:$O$188</definedName>
    <definedName name="Z_4782A48E_B2E6_4847_BF84_0F7650BAE0C4_.wvu.PrintTitles" localSheetId="4" hidden="1">'Прогноз СЭР'!$4:$7</definedName>
    <definedName name="Z_49F2C8AD_DC6E_4A7A_8861_FB7FE488AED0_.wvu.PrintArea" localSheetId="4" hidden="1">'Прогноз СЭР'!$A$1:$O$188</definedName>
    <definedName name="Z_49F2C8AD_DC6E_4A7A_8861_FB7FE488AED0_.wvu.PrintTitles" localSheetId="4" hidden="1">'Прогноз СЭР'!$4:$7</definedName>
    <definedName name="Z_69B564F3_5043_4852_99EA_AA86D726A91D_.wvu.PrintArea" localSheetId="4" hidden="1">'Прогноз СЭР'!$A$1:$O$188</definedName>
    <definedName name="Z_69B564F3_5043_4852_99EA_AA86D726A91D_.wvu.PrintTitles" localSheetId="4" hidden="1">'Прогноз СЭР'!$4:$7</definedName>
    <definedName name="Z_6A39AC6C_F03B_4611_80EE_D42907C7D94C_.wvu.PrintArea" localSheetId="4" hidden="1">'Прогноз СЭР'!$A$1:$O$188</definedName>
    <definedName name="Z_6A39AC6C_F03B_4611_80EE_D42907C7D94C_.wvu.PrintTitles" localSheetId="4" hidden="1">'Прогноз СЭР'!$4:$7</definedName>
    <definedName name="Z_71242F9A_9F4A_4397_886C_32FE7F5B25C0_.wvu.PrintArea" localSheetId="4" hidden="1">'Прогноз СЭР'!$A$1:$O$242</definedName>
    <definedName name="Z_91CFC6A6_EC2F_4461_B23B_08056370B515_.wvu.PrintArea" localSheetId="4" hidden="1">'Прогноз СЭР'!$A$1:$O$188</definedName>
    <definedName name="Z_91CFC6A6_EC2F_4461_B23B_08056370B515_.wvu.PrintTitles" localSheetId="4" hidden="1">'Прогноз СЭР'!$4:$7</definedName>
    <definedName name="Z_9AD0F5AB_BEB5_4061_998D_380B1A78307D_.wvu.PrintArea" localSheetId="4" hidden="1">'Прогноз СЭР'!$A$1:$O$188</definedName>
    <definedName name="Z_9AD0F5AB_BEB5_4061_998D_380B1A78307D_.wvu.PrintTitles" localSheetId="4" hidden="1">'Прогноз СЭР'!$4:$7</definedName>
    <definedName name="Z_B050490D_87DE_4075_804E_777000592345_.wvu.PrintArea" localSheetId="4" hidden="1">'Прогноз СЭР'!$A$1:$O$188</definedName>
    <definedName name="Z_B050490D_87DE_4075_804E_777000592345_.wvu.PrintTitles" localSheetId="4" hidden="1">'Прогноз СЭР'!$4:$7</definedName>
    <definedName name="Z_C89254C4_596C_47AA_BEE6_2ADC54AC23C5_.wvu.PrintArea" localSheetId="4" hidden="1">'Прогноз СЭР'!$A$1:$O$188</definedName>
    <definedName name="Z_C89254C4_596C_47AA_BEE6_2ADC54AC23C5_.wvu.PrintTitles" localSheetId="4" hidden="1">'Прогноз СЭР'!$4:$7</definedName>
    <definedName name="Z_D8ED04E7_9183_4B3F_AC65_49CFC4CDB5CB_.wvu.PrintArea" localSheetId="4" hidden="1">'Прогноз СЭР'!$A$1:$O$188</definedName>
    <definedName name="Z_D8ED04E7_9183_4B3F_AC65_49CFC4CDB5CB_.wvu.PrintTitles" localSheetId="4" hidden="1">'Прогноз СЭР'!$4:$7</definedName>
    <definedName name="Z_DD8863F6_5D89_4BF8_9E82_C4648F9A7FCD_.wvu.PrintArea" localSheetId="4" hidden="1">'Прогноз СЭР'!$A$1:$O$188</definedName>
    <definedName name="Z_DD8863F6_5D89_4BF8_9E82_C4648F9A7FCD_.wvu.PrintTitles" localSheetId="4" hidden="1">'Прогноз СЭР'!$4:$7</definedName>
    <definedName name="Z_F13EF8BD_EB10_4864_9681_D4BDDAD508A4_.wvu.PrintArea" localSheetId="4" hidden="1">'Прогноз СЭР'!$A$1:$O$188</definedName>
    <definedName name="Z_F13EF8BD_EB10_4864_9681_D4BDDAD508A4_.wvu.PrintTitles" localSheetId="4" hidden="1">'Прогноз СЭР'!$4:$7</definedName>
    <definedName name="_xlnm.Print_Area" localSheetId="4">'Прогноз СЭР'!$A$1:$O$191</definedName>
    <definedName name="_1" localSheetId="5">#REF!</definedName>
    <definedName name="_2" localSheetId="5">#REF!</definedName>
    <definedName name="_inf2007" localSheetId="5">#REF!</definedName>
    <definedName name="Chapter1Q" localSheetId="5">#REF!</definedName>
    <definedName name="Chapter1Y" localSheetId="5">#REF!</definedName>
    <definedName name="Chapter2Q" localSheetId="5">#REF!</definedName>
    <definedName name="ControlTable" localSheetId="5">#REF!</definedName>
    <definedName name="cwb" localSheetId="5">#REF!</definedName>
    <definedName name="denm" localSheetId="5">#REF!</definedName>
    <definedName name="Denotes" localSheetId="5">#REF!</definedName>
    <definedName name="DOLL" localSheetId="5">#REF!</definedName>
    <definedName name="exim" localSheetId="5">#REF!</definedName>
    <definedName name="FFpoint" localSheetId="5">#REF!</definedName>
    <definedName name="FileName" localSheetId="5">#REF!</definedName>
    <definedName name="IndClearTableDiagQ" localSheetId="5">#REF!</definedName>
    <definedName name="IndClearTableDiagY" localSheetId="5">#REF!</definedName>
    <definedName name="IndCumDataDiag1Q" localSheetId="5">#REF!</definedName>
    <definedName name="LIBOR" localSheetId="5">#REF!</definedName>
    <definedName name="miti" localSheetId="5">#REF!</definedName>
    <definedName name="neth" localSheetId="5">#REF!</definedName>
    <definedName name="Norw" localSheetId="5">#REF!</definedName>
    <definedName name="PeriodFig1Q" localSheetId="5">#REF!</definedName>
    <definedName name="PeriodFig1Y" localSheetId="5">#REF!</definedName>
    <definedName name="PeriodFig2Q" localSheetId="5">#REF!</definedName>
    <definedName name="PeriodQ" localSheetId="5">#REF!</definedName>
    <definedName name="PeriodY" localSheetId="5">#REF!</definedName>
    <definedName name="port" localSheetId="5">#REF!</definedName>
    <definedName name="RenewalDiagQ" localSheetId="5">#REF!</definedName>
    <definedName name="sace" localSheetId="5">#REF!</definedName>
    <definedName name="spai" localSheetId="5">#REF!</definedName>
    <definedName name="Summa" localSheetId="5">#REF!</definedName>
    <definedName name="Summa0" localSheetId="5">#REF!</definedName>
    <definedName name="time" localSheetId="5">#REF!</definedName>
    <definedName name="trea" localSheetId="5">#REF!</definedName>
    <definedName name="uk" localSheetId="5">#REF!</definedName>
    <definedName name="usa" localSheetId="5">#REF!</definedName>
    <definedName name="wbrate" localSheetId="5">#NAME?</definedName>
    <definedName name="wCG" localSheetId="5">#REF!</definedName>
    <definedName name="wCH" localSheetId="5">#REF!</definedName>
    <definedName name="wCN" localSheetId="5">#REF!</definedName>
    <definedName name="ааа" localSheetId="5">#REF!</definedName>
    <definedName name="авава" localSheetId="5">#NAME?</definedName>
    <definedName name="АнМ" localSheetId="5">#NAME?</definedName>
    <definedName name="апраор" localSheetId="5">#NAME?</definedName>
    <definedName name="в_целевой" localSheetId="5">#REF!</definedName>
    <definedName name="ваааавауа" localSheetId="5">#NAME?</definedName>
    <definedName name="вв" localSheetId="5">#NAME?</definedName>
    <definedName name="Вып_н_2003" localSheetId="5">#NAME?</definedName>
    <definedName name="вып_н_2004" localSheetId="5">#NAME?</definedName>
    <definedName name="Вып_оф_с_цпг" localSheetId="5">#NAME?</definedName>
    <definedName name="год1" localSheetId="5">#REF!</definedName>
    <definedName name="ДС" localSheetId="5">#REF!</definedName>
    <definedName name="лораловра" localSheetId="5">#NAME?</definedName>
    <definedName name="М1" localSheetId="5">#NAME?</definedName>
    <definedName name="Мониторинг1" localSheetId="5">#NAME?</definedName>
    <definedName name="нпнврпр" localSheetId="5">#NAME?</definedName>
    <definedName name="оф_н_а_2003_пц" localSheetId="5">#NAME?</definedName>
    <definedName name="оф_н_а_2004" localSheetId="5">#NAME?</definedName>
    <definedName name="ПОКАЗАТЕЛИ_ДОЛГОСР.ПРОГНОЗА" localSheetId="5">#NAME?</definedName>
    <definedName name="Потреб_вып_всего" localSheetId="5">#NAME?</definedName>
    <definedName name="прогноз" localSheetId="5">#NAME?</definedName>
    <definedName name="Прогноз_вып_цпг" localSheetId="5">#NAME?</definedName>
    <definedName name="Прогноз97" localSheetId="5">#NAME?</definedName>
    <definedName name="рпорлол" localSheetId="5">#NAME?</definedName>
    <definedName name="фф" localSheetId="5">#NAME?</definedName>
    <definedName name="ффф" localSheetId="5">#REF!</definedName>
    <definedName name="Print_Titles" localSheetId="7">'СС Макро ТО новый кон'!$4:$6</definedName>
    <definedName name="Z_0326B1AD_1A76_4EF9_9EFB_7DCF6235A3FA_.wvu.PrintArea" localSheetId="7" hidden="1">'СС Макро ТО новый кон'!$A$1:$I$203</definedName>
    <definedName name="Z_0326B1AD_1A76_4EF9_9EFB_7DCF6235A3FA_.wvu.PrintTitles" localSheetId="7" hidden="1">'СС Макро ТО новый кон'!$4:$6</definedName>
    <definedName name="Z_052C83E3_CAD2_4C8E_BBE5_A3B6DBD2C172_.wvu.PrintArea" localSheetId="7" hidden="1">'СС Макро ТО новый кон'!$A$1:$I$203</definedName>
    <definedName name="Z_052C83E3_CAD2_4C8E_BBE5_A3B6DBD2C172_.wvu.PrintTitles" localSheetId="7" hidden="1">'СС Макро ТО новый кон'!$4:$6</definedName>
    <definedName name="Z_05F8A60F_5E6C_424F_82C7_121DB7C2D785_.wvu.PrintArea" localSheetId="7" hidden="1">'СС Макро ТО новый кон'!$A$1:$I$203</definedName>
    <definedName name="Z_05F8A60F_5E6C_424F_82C7_121DB7C2D785_.wvu.PrintTitles" localSheetId="7" hidden="1">'СС Макро ТО новый кон'!$4:$6</definedName>
    <definedName name="Z_18082D7A_2821_4AF9_B402_24BD9F08863C_.wvu.PrintArea" localSheetId="7" hidden="1">'СС Макро ТО новый кон'!$A$1:$I$203</definedName>
    <definedName name="Z_18082D7A_2821_4AF9_B402_24BD9F08863C_.wvu.PrintTitles" localSheetId="7" hidden="1">'СС Макро ТО новый кон'!$4:$6</definedName>
    <definedName name="Z_4782A48E_B2E6_4847_BF84_0F7650BAE0C4_.wvu.PrintArea" localSheetId="7" hidden="1">'СС Макро ТО новый кон'!$A$1:$I$203</definedName>
    <definedName name="Z_4782A48E_B2E6_4847_BF84_0F7650BAE0C4_.wvu.PrintTitles" localSheetId="7" hidden="1">'СС Макро ТО новый кон'!$4:$6</definedName>
    <definedName name="Z_49F2C8AD_DC6E_4A7A_8861_FB7FE488AED0_.wvu.PrintArea" localSheetId="7" hidden="1">'СС Макро ТО новый кон'!$A$1:$I$203</definedName>
    <definedName name="Z_49F2C8AD_DC6E_4A7A_8861_FB7FE488AED0_.wvu.PrintTitles" localSheetId="7" hidden="1">'СС Макро ТО новый кон'!$4:$6</definedName>
    <definedName name="Z_69B564F3_5043_4852_99EA_AA86D726A91D_.wvu.PrintArea" localSheetId="7" hidden="1">'СС Макро ТО новый кон'!$A$1:$I$203</definedName>
    <definedName name="Z_69B564F3_5043_4852_99EA_AA86D726A91D_.wvu.PrintTitles" localSheetId="7" hidden="1">'СС Макро ТО новый кон'!$4:$6</definedName>
    <definedName name="Z_6A39AC6C_F03B_4611_80EE_D42907C7D94C_.wvu.PrintArea" localSheetId="7" hidden="1">'СС Макро ТО новый кон'!$A$1:$I$203</definedName>
    <definedName name="Z_6A39AC6C_F03B_4611_80EE_D42907C7D94C_.wvu.PrintTitles" localSheetId="7" hidden="1">'СС Макро ТО новый кон'!$4:$6</definedName>
    <definedName name="Z_71242F9A_9F4A_4397_886C_32FE7F5B25C0_.wvu.PrintArea" localSheetId="7" hidden="1">'СС Макро ТО новый кон'!$A$1:$I$203</definedName>
    <definedName name="Z_71242F9A_9F4A_4397_886C_32FE7F5B25C0_.wvu.PrintTitles" localSheetId="7" hidden="1">'СС Макро ТО новый кон'!$4:$6</definedName>
    <definedName name="Z_91CFC6A6_EC2F_4461_B23B_08056370B515_.wvu.PrintArea" localSheetId="7" hidden="1">'СС Макро ТО новый кон'!$A$1:$I$203</definedName>
    <definedName name="Z_91CFC6A6_EC2F_4461_B23B_08056370B515_.wvu.PrintTitles" localSheetId="7" hidden="1">'СС Макро ТО новый кон'!$4:$6</definedName>
    <definedName name="Z_9AD0F5AB_BEB5_4061_998D_380B1A78307D_.wvu.PrintArea" localSheetId="7" hidden="1">'СС Макро ТО новый кон'!$A$1:$I$203</definedName>
    <definedName name="Z_9AD0F5AB_BEB5_4061_998D_380B1A78307D_.wvu.PrintTitles" localSheetId="7" hidden="1">'СС Макро ТО новый кон'!$4:$6</definedName>
    <definedName name="Z_B050490D_87DE_4075_804E_777000592345_.wvu.PrintArea" localSheetId="7" hidden="1">'СС Макро ТО новый кон'!$A$1:$I$203</definedName>
    <definedName name="Z_B050490D_87DE_4075_804E_777000592345_.wvu.PrintTitles" localSheetId="7" hidden="1">'СС Макро ТО новый кон'!$4:$6</definedName>
    <definedName name="Z_C89254C4_596C_47AA_BEE6_2ADC54AC23C5_.wvu.PrintArea" localSheetId="7" hidden="1">'СС Макро ТО новый кон'!$A$1:$I$203</definedName>
    <definedName name="Z_C89254C4_596C_47AA_BEE6_2ADC54AC23C5_.wvu.PrintTitles" localSheetId="7" hidden="1">'СС Макро ТО новый кон'!$4:$6</definedName>
    <definedName name="Z_D8ED04E7_9183_4B3F_AC65_49CFC4CDB5CB_.wvu.PrintArea" localSheetId="7" hidden="1">'СС Макро ТО новый кон'!$A$1:$I$203</definedName>
    <definedName name="Z_D8ED04E7_9183_4B3F_AC65_49CFC4CDB5CB_.wvu.PrintTitles" localSheetId="7" hidden="1">'СС Макро ТО новый кон'!$4:$6</definedName>
    <definedName name="Z_DD8863F6_5D89_4BF8_9E82_C4648F9A7FCD_.wvu.PrintArea" localSheetId="7" hidden="1">'СС Макро ТО новый кон'!$A$1:$I$203</definedName>
    <definedName name="Z_DD8863F6_5D89_4BF8_9E82_C4648F9A7FCD_.wvu.PrintTitles" localSheetId="7" hidden="1">'СС Макро ТО новый кон'!$4:$6</definedName>
    <definedName name="Z_F13EF8BD_EB10_4864_9681_D4BDDAD508A4_.wvu.PrintArea" localSheetId="7" hidden="1">'СС Макро ТО новый кон'!$A$1:$I$203</definedName>
    <definedName name="Z_F13EF8BD_EB10_4864_9681_D4BDDAD508A4_.wvu.PrintTitles" localSheetId="7" hidden="1">'СС Макро ТО новый кон'!$4:$6</definedName>
    <definedName name="_xlnm.Print_Area" localSheetId="7">'СС Макро ТО новый кон'!$A$1:$I$203</definedName>
    <definedName name="Print_Titles" localSheetId="8">'СС Макро ТО новый баз'!$4:$6</definedName>
    <definedName name="Z_0326B1AD_1A76_4EF9_9EFB_7DCF6235A3FA_.wvu.PrintArea" localSheetId="8" hidden="1">'СС Макро ТО новый баз'!$A$1:$I$203</definedName>
    <definedName name="Z_0326B1AD_1A76_4EF9_9EFB_7DCF6235A3FA_.wvu.PrintTitles" localSheetId="8" hidden="1">'СС Макро ТО новый баз'!$4:$6</definedName>
    <definedName name="Z_052C83E3_CAD2_4C8E_BBE5_A3B6DBD2C172_.wvu.PrintArea" localSheetId="8" hidden="1">'СС Макро ТО новый баз'!$A$1:$I$203</definedName>
    <definedName name="Z_052C83E3_CAD2_4C8E_BBE5_A3B6DBD2C172_.wvu.PrintTitles" localSheetId="8" hidden="1">'СС Макро ТО новый баз'!$4:$6</definedName>
    <definedName name="Z_05F8A60F_5E6C_424F_82C7_121DB7C2D785_.wvu.PrintArea" localSheetId="8" hidden="1">'СС Макро ТО новый баз'!$A$1:$I$203</definedName>
    <definedName name="Z_05F8A60F_5E6C_424F_82C7_121DB7C2D785_.wvu.PrintTitles" localSheetId="8" hidden="1">'СС Макро ТО новый баз'!$4:$6</definedName>
    <definedName name="Z_18082D7A_2821_4AF9_B402_24BD9F08863C_.wvu.PrintArea" localSheetId="8" hidden="1">'СС Макро ТО новый баз'!$A$1:$I$203</definedName>
    <definedName name="Z_18082D7A_2821_4AF9_B402_24BD9F08863C_.wvu.PrintTitles" localSheetId="8" hidden="1">'СС Макро ТО новый баз'!$4:$6</definedName>
    <definedName name="Z_4782A48E_B2E6_4847_BF84_0F7650BAE0C4_.wvu.PrintArea" localSheetId="8" hidden="1">'СС Макро ТО новый баз'!$A$1:$I$203</definedName>
    <definedName name="Z_4782A48E_B2E6_4847_BF84_0F7650BAE0C4_.wvu.PrintTitles" localSheetId="8" hidden="1">'СС Макро ТО новый баз'!$4:$6</definedName>
    <definedName name="Z_49F2C8AD_DC6E_4A7A_8861_FB7FE488AED0_.wvu.PrintArea" localSheetId="8" hidden="1">'СС Макро ТО новый баз'!$A$1:$I$203</definedName>
    <definedName name="Z_49F2C8AD_DC6E_4A7A_8861_FB7FE488AED0_.wvu.PrintTitles" localSheetId="8" hidden="1">'СС Макро ТО новый баз'!$4:$6</definedName>
    <definedName name="Z_69B564F3_5043_4852_99EA_AA86D726A91D_.wvu.PrintArea" localSheetId="8" hidden="1">'СС Макро ТО новый баз'!$A$1:$I$203</definedName>
    <definedName name="Z_69B564F3_5043_4852_99EA_AA86D726A91D_.wvu.PrintTitles" localSheetId="8" hidden="1">'СС Макро ТО новый баз'!$4:$6</definedName>
    <definedName name="Z_6A39AC6C_F03B_4611_80EE_D42907C7D94C_.wvu.PrintArea" localSheetId="8" hidden="1">'СС Макро ТО новый баз'!$A$1:$I$203</definedName>
    <definedName name="Z_6A39AC6C_F03B_4611_80EE_D42907C7D94C_.wvu.PrintTitles" localSheetId="8" hidden="1">'СС Макро ТО новый баз'!$4:$6</definedName>
    <definedName name="Z_71242F9A_9F4A_4397_886C_32FE7F5B25C0_.wvu.PrintArea" localSheetId="8" hidden="1">'СС Макро ТО новый баз'!$A$1:$I$203</definedName>
    <definedName name="Z_71242F9A_9F4A_4397_886C_32FE7F5B25C0_.wvu.PrintTitles" localSheetId="8" hidden="1">'СС Макро ТО новый баз'!$4:$6</definedName>
    <definedName name="Z_91CFC6A6_EC2F_4461_B23B_08056370B515_.wvu.PrintArea" localSheetId="8" hidden="1">'СС Макро ТО новый баз'!$A$1:$I$203</definedName>
    <definedName name="Z_91CFC6A6_EC2F_4461_B23B_08056370B515_.wvu.PrintTitles" localSheetId="8" hidden="1">'СС Макро ТО новый баз'!$4:$6</definedName>
    <definedName name="Z_9AD0F5AB_BEB5_4061_998D_380B1A78307D_.wvu.PrintArea" localSheetId="8" hidden="1">'СС Макро ТО новый баз'!$A$1:$I$203</definedName>
    <definedName name="Z_9AD0F5AB_BEB5_4061_998D_380B1A78307D_.wvu.PrintTitles" localSheetId="8" hidden="1">'СС Макро ТО новый баз'!$4:$6</definedName>
    <definedName name="Z_B050490D_87DE_4075_804E_777000592345_.wvu.PrintArea" localSheetId="8" hidden="1">'СС Макро ТО новый баз'!$A$1:$I$203</definedName>
    <definedName name="Z_B050490D_87DE_4075_804E_777000592345_.wvu.PrintTitles" localSheetId="8" hidden="1">'СС Макро ТО новый баз'!$4:$6</definedName>
    <definedName name="Z_C89254C4_596C_47AA_BEE6_2ADC54AC23C5_.wvu.PrintArea" localSheetId="8" hidden="1">'СС Макро ТО новый баз'!$A$1:$I$203</definedName>
    <definedName name="Z_C89254C4_596C_47AA_BEE6_2ADC54AC23C5_.wvu.PrintTitles" localSheetId="8" hidden="1">'СС Макро ТО новый баз'!$4:$6</definedName>
    <definedName name="Z_D8ED04E7_9183_4B3F_AC65_49CFC4CDB5CB_.wvu.PrintArea" localSheetId="8" hidden="1">'СС Макро ТО новый баз'!$A$1:$I$203</definedName>
    <definedName name="Z_D8ED04E7_9183_4B3F_AC65_49CFC4CDB5CB_.wvu.PrintTitles" localSheetId="8" hidden="1">'СС Макро ТО новый баз'!$4:$6</definedName>
    <definedName name="Z_DD8863F6_5D89_4BF8_9E82_C4648F9A7FCD_.wvu.PrintArea" localSheetId="8" hidden="1">'СС Макро ТО новый баз'!$A$1:$I$203</definedName>
    <definedName name="Z_DD8863F6_5D89_4BF8_9E82_C4648F9A7FCD_.wvu.PrintTitles" localSheetId="8" hidden="1">'СС Макро ТО новый баз'!$4:$6</definedName>
    <definedName name="Z_F13EF8BD_EB10_4864_9681_D4BDDAD508A4_.wvu.PrintArea" localSheetId="8" hidden="1">'СС Макро ТО новый баз'!$A$1:$I$203</definedName>
    <definedName name="Z_F13EF8BD_EB10_4864_9681_D4BDDAD508A4_.wvu.PrintTitles" localSheetId="8" hidden="1">'СС Макро ТО новый баз'!$4:$6</definedName>
    <definedName name="_xlnm.Print_Area" localSheetId="8">'СС Макро ТО новый баз'!$A$1:$I$203</definedName>
    <definedName name="Print_Titles" localSheetId="9">'СС Макро ТО новый цел'!$4:$6</definedName>
    <definedName name="Z_0326B1AD_1A76_4EF9_9EFB_7DCF6235A3FA_.wvu.PrintArea" localSheetId="9" hidden="1">'СС Макро ТО новый цел'!$A$1:$I$203</definedName>
    <definedName name="Z_0326B1AD_1A76_4EF9_9EFB_7DCF6235A3FA_.wvu.PrintTitles" localSheetId="9" hidden="1">'СС Макро ТО новый цел'!$4:$6</definedName>
    <definedName name="Z_052C83E3_CAD2_4C8E_BBE5_A3B6DBD2C172_.wvu.PrintArea" localSheetId="9" hidden="1">'СС Макро ТО новый цел'!$A$1:$I$203</definedName>
    <definedName name="Z_052C83E3_CAD2_4C8E_BBE5_A3B6DBD2C172_.wvu.PrintTitles" localSheetId="9" hidden="1">'СС Макро ТО новый цел'!$4:$6</definedName>
    <definedName name="Z_05F8A60F_5E6C_424F_82C7_121DB7C2D785_.wvu.PrintArea" localSheetId="9" hidden="1">'СС Макро ТО новый цел'!$A$1:$I$203</definedName>
    <definedName name="Z_05F8A60F_5E6C_424F_82C7_121DB7C2D785_.wvu.PrintTitles" localSheetId="9" hidden="1">'СС Макро ТО новый цел'!$4:$6</definedName>
    <definedName name="Z_18082D7A_2821_4AF9_B402_24BD9F08863C_.wvu.PrintArea" localSheetId="9" hidden="1">'СС Макро ТО новый цел'!$A$1:$I$203</definedName>
    <definedName name="Z_18082D7A_2821_4AF9_B402_24BD9F08863C_.wvu.PrintTitles" localSheetId="9" hidden="1">'СС Макро ТО новый цел'!$4:$6</definedName>
    <definedName name="Z_4782A48E_B2E6_4847_BF84_0F7650BAE0C4_.wvu.PrintArea" localSheetId="9" hidden="1">'СС Макро ТО новый цел'!$A$1:$I$203</definedName>
    <definedName name="Z_4782A48E_B2E6_4847_BF84_0F7650BAE0C4_.wvu.PrintTitles" localSheetId="9" hidden="1">'СС Макро ТО новый цел'!$4:$6</definedName>
    <definedName name="Z_49F2C8AD_DC6E_4A7A_8861_FB7FE488AED0_.wvu.PrintArea" localSheetId="9" hidden="1">'СС Макро ТО новый цел'!$A$1:$I$203</definedName>
    <definedName name="Z_49F2C8AD_DC6E_4A7A_8861_FB7FE488AED0_.wvu.PrintTitles" localSheetId="9" hidden="1">'СС Макро ТО новый цел'!$4:$6</definedName>
    <definedName name="Z_69B564F3_5043_4852_99EA_AA86D726A91D_.wvu.PrintArea" localSheetId="9" hidden="1">'СС Макро ТО новый цел'!$A$1:$I$203</definedName>
    <definedName name="Z_69B564F3_5043_4852_99EA_AA86D726A91D_.wvu.PrintTitles" localSheetId="9" hidden="1">'СС Макро ТО новый цел'!$4:$6</definedName>
    <definedName name="Z_6A39AC6C_F03B_4611_80EE_D42907C7D94C_.wvu.PrintArea" localSheetId="9" hidden="1">'СС Макро ТО новый цел'!$A$1:$I$203</definedName>
    <definedName name="Z_6A39AC6C_F03B_4611_80EE_D42907C7D94C_.wvu.PrintTitles" localSheetId="9" hidden="1">'СС Макро ТО новый цел'!$4:$6</definedName>
    <definedName name="Z_71242F9A_9F4A_4397_886C_32FE7F5B25C0_.wvu.PrintArea" localSheetId="9" hidden="1">'СС Макро ТО новый цел'!$A$1:$I$203</definedName>
    <definedName name="Z_71242F9A_9F4A_4397_886C_32FE7F5B25C0_.wvu.PrintTitles" localSheetId="9" hidden="1">'СС Макро ТО новый цел'!$4:$6</definedName>
    <definedName name="Z_91CFC6A6_EC2F_4461_B23B_08056370B515_.wvu.PrintArea" localSheetId="9" hidden="1">'СС Макро ТО новый цел'!$A$1:$I$203</definedName>
    <definedName name="Z_91CFC6A6_EC2F_4461_B23B_08056370B515_.wvu.PrintTitles" localSheetId="9" hidden="1">'СС Макро ТО новый цел'!$4:$6</definedName>
    <definedName name="Z_9AD0F5AB_BEB5_4061_998D_380B1A78307D_.wvu.PrintArea" localSheetId="9" hidden="1">'СС Макро ТО новый цел'!$A$1:$I$203</definedName>
    <definedName name="Z_9AD0F5AB_BEB5_4061_998D_380B1A78307D_.wvu.PrintTitles" localSheetId="9" hidden="1">'СС Макро ТО новый цел'!$4:$6</definedName>
    <definedName name="Z_B050490D_87DE_4075_804E_777000592345_.wvu.PrintArea" localSheetId="9" hidden="1">'СС Макро ТО новый цел'!$A$1:$I$203</definedName>
    <definedName name="Z_B050490D_87DE_4075_804E_777000592345_.wvu.PrintTitles" localSheetId="9" hidden="1">'СС Макро ТО новый цел'!$4:$6</definedName>
    <definedName name="Z_C89254C4_596C_47AA_BEE6_2ADC54AC23C5_.wvu.PrintArea" localSheetId="9" hidden="1">'СС Макро ТО новый цел'!$A$1:$I$203</definedName>
    <definedName name="Z_C89254C4_596C_47AA_BEE6_2ADC54AC23C5_.wvu.PrintTitles" localSheetId="9" hidden="1">'СС Макро ТО новый цел'!$4:$6</definedName>
    <definedName name="Z_D8ED04E7_9183_4B3F_AC65_49CFC4CDB5CB_.wvu.PrintArea" localSheetId="9" hidden="1">'СС Макро ТО новый цел'!$A$1:$I$203</definedName>
    <definedName name="Z_D8ED04E7_9183_4B3F_AC65_49CFC4CDB5CB_.wvu.PrintTitles" localSheetId="9" hidden="1">'СС Макро ТО новый цел'!$4:$6</definedName>
    <definedName name="Z_DD8863F6_5D89_4BF8_9E82_C4648F9A7FCD_.wvu.PrintArea" localSheetId="9" hidden="1">'СС Макро ТО новый цел'!$A$1:$I$203</definedName>
    <definedName name="Z_DD8863F6_5D89_4BF8_9E82_C4648F9A7FCD_.wvu.PrintTitles" localSheetId="9" hidden="1">'СС Макро ТО новый цел'!$4:$6</definedName>
    <definedName name="Z_F13EF8BD_EB10_4864_9681_D4BDDAD508A4_.wvu.PrintArea" localSheetId="9" hidden="1">'СС Макро ТО новый цел'!$A$1:$I$203</definedName>
    <definedName name="Z_F13EF8BD_EB10_4864_9681_D4BDDAD508A4_.wvu.PrintTitles" localSheetId="9" hidden="1">'СС Макро ТО новый цел'!$4:$6</definedName>
    <definedName name="_xlnm.Print_Area" localSheetId="9">'СС Макро ТО новый цел'!$A$1:$I$203</definedName>
    <definedName name="Z_0326B1AD_1A76_4EF9_9EFB_7DCF6235A3FA_.wvu.Rows" localSheetId="14" hidden="1">Демография!$10:$10</definedName>
    <definedName name="Z_052C83E3_CAD2_4C8E_BBE5_A3B6DBD2C172_.wvu.Rows" localSheetId="14" hidden="1">Демография!$10:$10</definedName>
    <definedName name="Z_05F8A60F_5E6C_424F_82C7_121DB7C2D785_.wvu.Rows" localSheetId="14" hidden="1">Демография!$10:$10</definedName>
    <definedName name="Z_18082D7A_2821_4AF9_B402_24BD9F08863C_.wvu.Rows" localSheetId="14" hidden="1">Демография!$10:$10</definedName>
    <definedName name="Z_4782A48E_B2E6_4847_BF84_0F7650BAE0C4_.wvu.Rows" localSheetId="14" hidden="1">Демография!$10:$10</definedName>
    <definedName name="Z_49F2C8AD_DC6E_4A7A_8861_FB7FE488AED0_.wvu.Rows" localSheetId="14" hidden="1">Демография!$10:$10</definedName>
    <definedName name="Z_69B564F3_5043_4852_99EA_AA86D726A91D_.wvu.Rows" localSheetId="14" hidden="1">Демография!$10:$10</definedName>
    <definedName name="Z_6A39AC6C_F03B_4611_80EE_D42907C7D94C_.wvu.Rows" localSheetId="14" hidden="1">Демография!$10:$10</definedName>
    <definedName name="Z_71242F9A_9F4A_4397_886C_32FE7F5B25C0_.wvu.Rows" localSheetId="14" hidden="1">Демография!$10:$10</definedName>
    <definedName name="Z_91CFC6A6_EC2F_4461_B23B_08056370B515_.wvu.Rows" localSheetId="14" hidden="1">Демография!$10:$10</definedName>
    <definedName name="Z_9AD0F5AB_BEB5_4061_998D_380B1A78307D_.wvu.Rows" localSheetId="14" hidden="1">Демография!$10:$10</definedName>
    <definedName name="Z_B050490D_87DE_4075_804E_777000592345_.wvu.Rows" localSheetId="14" hidden="1">Демография!$10:$10</definedName>
    <definedName name="Z_C89254C4_596C_47AA_BEE6_2ADC54AC23C5_.wvu.Rows" localSheetId="14" hidden="1">Демография!$10:$10</definedName>
    <definedName name="Z_D8ED04E7_9183_4B3F_AC65_49CFC4CDB5CB_.wvu.Rows" localSheetId="14" hidden="1">Демография!$10:$10</definedName>
    <definedName name="Z_DD8863F6_5D89_4BF8_9E82_C4648F9A7FCD_.wvu.Rows" localSheetId="14" hidden="1">Демография!$10:$10</definedName>
    <definedName name="Z_F13EF8BD_EB10_4864_9681_D4BDDAD508A4_.wvu.Rows" localSheetId="14" hidden="1">Демография!$10:$10</definedName>
    <definedName name="_inf2007" localSheetId="15">#REF!</definedName>
    <definedName name="_inf2008" localSheetId="15">#REF!</definedName>
    <definedName name="_inf2009" localSheetId="15">#REF!</definedName>
    <definedName name="_inf2010" localSheetId="15">#REF!</definedName>
    <definedName name="_inf2011" localSheetId="15">#REF!</definedName>
    <definedName name="_inf2012" localSheetId="15">#REF!</definedName>
    <definedName name="_inf2013" localSheetId="15">#REF!</definedName>
    <definedName name="_inf2014" localSheetId="15">#REF!</definedName>
    <definedName name="_inf2015" localSheetId="15">#REF!</definedName>
    <definedName name="Print_Titles" localSheetId="15">'СС Макро Минэк кон'!$6:$7</definedName>
    <definedName name="Z_0326B1AD_1A76_4EF9_9EFB_7DCF6235A3FA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0326B1AD_1A76_4EF9_9EFB_7DCF6235A3FA_.wvu.PrintArea" localSheetId="15" hidden="1">'СС Макро Минэк кон'!$A$1:$G$104</definedName>
    <definedName name="Z_0326B1AD_1A76_4EF9_9EFB_7DCF6235A3FA_.wvu.PrintTitles" localSheetId="15" hidden="1">'СС Макро Минэк кон'!$6:$7</definedName>
    <definedName name="Z_052C83E3_CAD2_4C8E_BBE5_A3B6DBD2C172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052C83E3_CAD2_4C8E_BBE5_A3B6DBD2C172_.wvu.PrintArea" localSheetId="15" hidden="1">'СС Макро Минэк кон'!$A$1:$G$104</definedName>
    <definedName name="Z_052C83E3_CAD2_4C8E_BBE5_A3B6DBD2C172_.wvu.PrintTitles" localSheetId="15" hidden="1">'СС Макро Минэк кон'!$6:$7</definedName>
    <definedName name="Z_05F8A60F_5E6C_424F_82C7_121DB7C2D785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05F8A60F_5E6C_424F_82C7_121DB7C2D785_.wvu.PrintArea" localSheetId="15" hidden="1">'СС Макро Минэк кон'!$A$1:$G$104</definedName>
    <definedName name="Z_05F8A60F_5E6C_424F_82C7_121DB7C2D785_.wvu.PrintTitles" localSheetId="15" hidden="1">'СС Макро Минэк кон'!$6:$7</definedName>
    <definedName name="Z_18082D7A_2821_4AF9_B402_24BD9F08863C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18082D7A_2821_4AF9_B402_24BD9F08863C_.wvu.PrintArea" localSheetId="15" hidden="1">'СС Макро Минэк кон'!$A$1:$G$104</definedName>
    <definedName name="Z_18082D7A_2821_4AF9_B402_24BD9F08863C_.wvu.PrintTitles" localSheetId="15" hidden="1">'СС Макро Минэк кон'!$6:$7</definedName>
    <definedName name="Z_4782A48E_B2E6_4847_BF84_0F7650BAE0C4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4782A48E_B2E6_4847_BF84_0F7650BAE0C4_.wvu.PrintArea" localSheetId="15" hidden="1">'СС Макро Минэк кон'!$A$1:$G$104</definedName>
    <definedName name="Z_4782A48E_B2E6_4847_BF84_0F7650BAE0C4_.wvu.PrintTitles" localSheetId="15" hidden="1">'СС Макро Минэк кон'!$6:$7</definedName>
    <definedName name="Z_49F2C8AD_DC6E_4A7A_8861_FB7FE488AED0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49F2C8AD_DC6E_4A7A_8861_FB7FE488AED0_.wvu.PrintArea" localSheetId="15" hidden="1">'СС Макро Минэк кон'!$A$1:$G$104</definedName>
    <definedName name="Z_49F2C8AD_DC6E_4A7A_8861_FB7FE488AED0_.wvu.PrintTitles" localSheetId="15" hidden="1">'СС Макро Минэк кон'!$6:$7</definedName>
    <definedName name="Z_69B564F3_5043_4852_99EA_AA86D726A91D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69B564F3_5043_4852_99EA_AA86D726A91D_.wvu.PrintArea" localSheetId="15" hidden="1">'СС Макро Минэк кон'!$A$1:$G$104</definedName>
    <definedName name="Z_69B564F3_5043_4852_99EA_AA86D726A91D_.wvu.PrintTitles" localSheetId="15" hidden="1">'СС Макро Минэк кон'!$6:$7</definedName>
    <definedName name="Z_6A39AC6C_F03B_4611_80EE_D42907C7D94C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6A39AC6C_F03B_4611_80EE_D42907C7D94C_.wvu.PrintArea" localSheetId="15" hidden="1">'СС Макро Минэк кон'!$A$1:$G$104</definedName>
    <definedName name="Z_6A39AC6C_F03B_4611_80EE_D42907C7D94C_.wvu.PrintTitles" localSheetId="15" hidden="1">'СС Макро Минэк кон'!$6:$7</definedName>
    <definedName name="Z_71242F9A_9F4A_4397_886C_32FE7F5B25C0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71242F9A_9F4A_4397_886C_32FE7F5B25C0_.wvu.PrintArea" localSheetId="15" hidden="1">'СС Макро Минэк кон'!$A$1:$G$104</definedName>
    <definedName name="Z_71242F9A_9F4A_4397_886C_32FE7F5B25C0_.wvu.PrintTitles" localSheetId="15" hidden="1">'СС Макро Минэк кон'!$6:$7</definedName>
    <definedName name="Z_91CFC6A6_EC2F_4461_B23B_08056370B515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91CFC6A6_EC2F_4461_B23B_08056370B515_.wvu.PrintArea" localSheetId="15" hidden="1">'СС Макро Минэк кон'!$A$1:$G$104</definedName>
    <definedName name="Z_91CFC6A6_EC2F_4461_B23B_08056370B515_.wvu.PrintTitles" localSheetId="15" hidden="1">'СС Макро Минэк кон'!$6:$7</definedName>
    <definedName name="Z_9AD0F5AB_BEB5_4061_998D_380B1A78307D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9AD0F5AB_BEB5_4061_998D_380B1A78307D_.wvu.PrintArea" localSheetId="15" hidden="1">'СС Макро Минэк кон'!$A$1:$G$104</definedName>
    <definedName name="Z_9AD0F5AB_BEB5_4061_998D_380B1A78307D_.wvu.PrintTitles" localSheetId="15" hidden="1">'СС Макро Минэк кон'!$6:$7</definedName>
    <definedName name="Z_B050490D_87DE_4075_804E_777000592345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B050490D_87DE_4075_804E_777000592345_.wvu.PrintArea" localSheetId="15" hidden="1">'СС Макро Минэк кон'!$A$1:$G$104</definedName>
    <definedName name="Z_B050490D_87DE_4075_804E_777000592345_.wvu.PrintTitles" localSheetId="15" hidden="1">'СС Макро Минэк кон'!$6:$7</definedName>
    <definedName name="Z_C89254C4_596C_47AA_BEE6_2ADC54AC23C5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C89254C4_596C_47AA_BEE6_2ADC54AC23C5_.wvu.PrintArea" localSheetId="15" hidden="1">'СС Макро Минэк кон'!$A$1:$G$104</definedName>
    <definedName name="Z_C89254C4_596C_47AA_BEE6_2ADC54AC23C5_.wvu.PrintTitles" localSheetId="15" hidden="1">'СС Макро Минэк кон'!$6:$7</definedName>
    <definedName name="Z_D8ED04E7_9183_4B3F_AC65_49CFC4CDB5CB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D8ED04E7_9183_4B3F_AC65_49CFC4CDB5CB_.wvu.PrintArea" localSheetId="15" hidden="1">'СС Макро Минэк кон'!$A$1:$G$104</definedName>
    <definedName name="Z_D8ED04E7_9183_4B3F_AC65_49CFC4CDB5CB_.wvu.PrintTitles" localSheetId="15" hidden="1">'СС Макро Минэк кон'!$6:$7</definedName>
    <definedName name="Z_DD8863F6_5D89_4BF8_9E82_C4648F9A7FCD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DD8863F6_5D89_4BF8_9E82_C4648F9A7FCD_.wvu.PrintArea" localSheetId="15" hidden="1">'СС Макро Минэк кон'!$A$1:$G$104</definedName>
    <definedName name="Z_DD8863F6_5D89_4BF8_9E82_C4648F9A7FCD_.wvu.PrintTitles" localSheetId="15" hidden="1">'СС Макро Минэк кон'!$6:$7</definedName>
    <definedName name="Z_F13EF8BD_EB10_4864_9681_D4BDDAD508A4_.wvu.Cols" localSheetId="15" hidden="1">'СС Макро Минэк кон'!$HV:$IJ,'СС Макро Минэк кон'!$RR:$SF,'СС Макро Минэк кон'!$ABN:$ACB,'СС Макро Минэк кон'!$ALJ:$ALX,'СС Макро Минэк кон'!$AVF:$AVT,'СС Макро Минэк кон'!$BFB:$BFP,'СС Макро Минэк кон'!$BOX:$BPL,'СС Макро Минэк кон'!$BYT:$BZH,'СС Макро Минэк кон'!$CIP:$CJD,'СС Макро Минэк кон'!$CSL:$CSZ,'СС Макро Минэк кон'!$DCH:$DCV,'СС Макро Минэк кон'!$DMD:$DMR,'СС Макро Минэк кон'!$DVZ:$DWN,'СС Макро Минэк кон'!$EFV:$EGJ,'СС Макро Минэк кон'!$EPR:$EQF,'СС Макро Минэк кон'!$EZN:$FAB,'СС Макро Минэк кон'!$FJJ:$FJX,'СС Макро Минэк кон'!$FTF:$FTT,'СС Макро Минэк кон'!$GDB:$GDP,'СС Макро Минэк кон'!$GMX:$GNL,'СС Макро Минэк кон'!$GWT:$GXH,'СС Макро Минэк кон'!$HGP:$HHD,'СС Макро Минэк кон'!$HQL:$HQZ,'СС Макро Минэк кон'!$IAH:$IAV,'СС Макро Минэк кон'!$IKD:$IKR,'СС Макро Минэк кон'!$ITZ:$IUN,'СС Макро Минэк кон'!$JDV:$JEJ,'СС Макро Минэк кон'!$JNR:$JOF,'СС Макро Минэк кон'!$JXN:$JYB,'СС Макро Минэк кон'!$KHJ:$KHX,'СС Макро Минэк кон'!$KRF:$KRT,'СС Макро Минэк кон'!$LBB:$LBP,'СС Макро Минэк кон'!$LKX:$LLL,'СС Макро Минэк кон'!$LUT:$LVH,'СС Макро Минэк кон'!$MEP:$MFD,'СС Макро Минэк кон'!$MOL:$MOZ,'СС Макро Минэк кон'!$MYH:$MYV,'СС Макро Минэк кон'!$NID:$NIR,'СС Макро Минэк кон'!$NRZ:$NSN,'СС Макро Минэк кон'!$OBV:$OCJ,'СС Макро Минэк кон'!$OLR:$OMF,'СС Макро Минэк кон'!$OVN:$OWB,'СС Макро Минэк кон'!$PFJ:$PFX,'СС Макро Минэк кон'!$PPF:$PPT,'СС Макро Минэк кон'!$PZB:$PZP,'СС Макро Минэк кон'!$QIX:$QJL,'СС Макро Минэк кон'!$QST:$QTH,'СС Макро Минэк кон'!$RCP:$RDD,'СС Макро Минэк кон'!$RML:$RMZ,'СС Макро Минэк кон'!$RWH:$RWV,'СС Макро Минэк кон'!$SGD:$SGR,'СС Макро Минэк кон'!$SPZ:$SQN,'СС Макро Минэк кон'!$SZV:$TAJ,'СС Макро Минэк кон'!$TJR:$TKF,'СС Макро Минэк кон'!$TTN:$TUB,'СС Макро Минэк кон'!$UDJ:$UDX,'СС Макро Минэк кон'!$UNF:$UNT,'СС Макро Минэк кон'!$UXB:$UXP,'СС Макро Минэк кон'!$VGX:$VHL,'СС Макро Минэк кон'!$VQT:$VRH,'СС Макро Минэк кон'!$WAP:$WBD,'СС Макро Минэк кон'!$WKL:$WKZ,'СС Макро Минэк кон'!$WUH:$WUV</definedName>
    <definedName name="Z_F13EF8BD_EB10_4864_9681_D4BDDAD508A4_.wvu.PrintArea" localSheetId="15" hidden="1">'СС Макро Минэк кон'!$A$1:$G$104</definedName>
    <definedName name="Z_F13EF8BD_EB10_4864_9681_D4BDDAD508A4_.wvu.PrintTitles" localSheetId="15" hidden="1">'СС Макро Минэк кон'!$6:$7</definedName>
    <definedName name="год1" localSheetId="15">#REF!</definedName>
    <definedName name="_xlnm.Print_Area" localSheetId="15">'СС Макро Минэк кон'!$A$1:$G$104</definedName>
    <definedName name="ПОКАЗАТЕЛИ_ДОЛГОСР.ПРОГНОЗА" localSheetId="15">#NAME?</definedName>
    <definedName name="Print_Titles" localSheetId="16">'СС Макро Минэк баз'!$6:$7</definedName>
    <definedName name="Z_0326B1AD_1A76_4EF9_9EFB_7DCF6235A3FA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0326B1AD_1A76_4EF9_9EFB_7DCF6235A3FA_.wvu.PrintArea" localSheetId="16" hidden="1">'СС Макро Минэк баз'!$A$1:$G$105</definedName>
    <definedName name="Z_0326B1AD_1A76_4EF9_9EFB_7DCF6235A3FA_.wvu.PrintTitles" localSheetId="16" hidden="1">'СС Макро Минэк баз'!$6:$7</definedName>
    <definedName name="Z_052C83E3_CAD2_4C8E_BBE5_A3B6DBD2C172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052C83E3_CAD2_4C8E_BBE5_A3B6DBD2C172_.wvu.PrintArea" localSheetId="16" hidden="1">'СС Макро Минэк баз'!$A$1:$G$105</definedName>
    <definedName name="Z_052C83E3_CAD2_4C8E_BBE5_A3B6DBD2C172_.wvu.PrintTitles" localSheetId="16" hidden="1">'СС Макро Минэк баз'!$6:$7</definedName>
    <definedName name="Z_05F8A60F_5E6C_424F_82C7_121DB7C2D785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05F8A60F_5E6C_424F_82C7_121DB7C2D785_.wvu.PrintArea" localSheetId="16" hidden="1">'СС Макро Минэк баз'!$A$1:$G$105</definedName>
    <definedName name="Z_05F8A60F_5E6C_424F_82C7_121DB7C2D785_.wvu.PrintTitles" localSheetId="16" hidden="1">'СС Макро Минэк баз'!$6:$7</definedName>
    <definedName name="Z_18082D7A_2821_4AF9_B402_24BD9F08863C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18082D7A_2821_4AF9_B402_24BD9F08863C_.wvu.PrintArea" localSheetId="16" hidden="1">'СС Макро Минэк баз'!$A$1:$G$105</definedName>
    <definedName name="Z_18082D7A_2821_4AF9_B402_24BD9F08863C_.wvu.PrintTitles" localSheetId="16" hidden="1">'СС Макро Минэк баз'!$6:$7</definedName>
    <definedName name="Z_4782A48E_B2E6_4847_BF84_0F7650BAE0C4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4782A48E_B2E6_4847_BF84_0F7650BAE0C4_.wvu.PrintArea" localSheetId="16" hidden="1">'СС Макро Минэк баз'!$A$1:$G$105</definedName>
    <definedName name="Z_4782A48E_B2E6_4847_BF84_0F7650BAE0C4_.wvu.PrintTitles" localSheetId="16" hidden="1">'СС Макро Минэк баз'!$6:$7</definedName>
    <definedName name="Z_49F2C8AD_DC6E_4A7A_8861_FB7FE488AED0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49F2C8AD_DC6E_4A7A_8861_FB7FE488AED0_.wvu.PrintArea" localSheetId="16" hidden="1">'СС Макро Минэк баз'!$A$1:$G$105</definedName>
    <definedName name="Z_49F2C8AD_DC6E_4A7A_8861_FB7FE488AED0_.wvu.PrintTitles" localSheetId="16" hidden="1">'СС Макро Минэк баз'!$6:$7</definedName>
    <definedName name="Z_69B564F3_5043_4852_99EA_AA86D726A91D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69B564F3_5043_4852_99EA_AA86D726A91D_.wvu.PrintArea" localSheetId="16" hidden="1">'СС Макро Минэк баз'!$A$1:$G$105</definedName>
    <definedName name="Z_69B564F3_5043_4852_99EA_AA86D726A91D_.wvu.PrintTitles" localSheetId="16" hidden="1">'СС Макро Минэк баз'!$6:$7</definedName>
    <definedName name="Z_6A39AC6C_F03B_4611_80EE_D42907C7D94C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6A39AC6C_F03B_4611_80EE_D42907C7D94C_.wvu.PrintArea" localSheetId="16" hidden="1">'СС Макро Минэк баз'!$A$1:$G$105</definedName>
    <definedName name="Z_6A39AC6C_F03B_4611_80EE_D42907C7D94C_.wvu.PrintTitles" localSheetId="16" hidden="1">'СС Макро Минэк баз'!$6:$7</definedName>
    <definedName name="Z_71242F9A_9F4A_4397_886C_32FE7F5B25C0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71242F9A_9F4A_4397_886C_32FE7F5B25C0_.wvu.PrintArea" localSheetId="16" hidden="1">'СС Макро Минэк баз'!$A$1:$G$105</definedName>
    <definedName name="Z_71242F9A_9F4A_4397_886C_32FE7F5B25C0_.wvu.PrintTitles" localSheetId="16" hidden="1">'СС Макро Минэк баз'!$6:$7</definedName>
    <definedName name="Z_91CFC6A6_EC2F_4461_B23B_08056370B515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91CFC6A6_EC2F_4461_B23B_08056370B515_.wvu.PrintArea" localSheetId="16" hidden="1">'СС Макро Минэк баз'!$A$1:$G$105</definedName>
    <definedName name="Z_91CFC6A6_EC2F_4461_B23B_08056370B515_.wvu.PrintTitles" localSheetId="16" hidden="1">'СС Макро Минэк баз'!$6:$7</definedName>
    <definedName name="Z_9AD0F5AB_BEB5_4061_998D_380B1A78307D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9AD0F5AB_BEB5_4061_998D_380B1A78307D_.wvu.PrintArea" localSheetId="16" hidden="1">'СС Макро Минэк баз'!$A$1:$G$105</definedName>
    <definedName name="Z_9AD0F5AB_BEB5_4061_998D_380B1A78307D_.wvu.PrintTitles" localSheetId="16" hidden="1">'СС Макро Минэк баз'!$6:$7</definedName>
    <definedName name="Z_B050490D_87DE_4075_804E_777000592345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B050490D_87DE_4075_804E_777000592345_.wvu.PrintArea" localSheetId="16" hidden="1">'СС Макро Минэк баз'!$A$1:$G$105</definedName>
    <definedName name="Z_B050490D_87DE_4075_804E_777000592345_.wvu.PrintTitles" localSheetId="16" hidden="1">'СС Макро Минэк баз'!$6:$7</definedName>
    <definedName name="Z_C89254C4_596C_47AA_BEE6_2ADC54AC23C5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C89254C4_596C_47AA_BEE6_2ADC54AC23C5_.wvu.PrintArea" localSheetId="16" hidden="1">'СС Макро Минэк баз'!$A$1:$G$105</definedName>
    <definedName name="Z_C89254C4_596C_47AA_BEE6_2ADC54AC23C5_.wvu.PrintTitles" localSheetId="16" hidden="1">'СС Макро Минэк баз'!$6:$7</definedName>
    <definedName name="Z_D8ED04E7_9183_4B3F_AC65_49CFC4CDB5CB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D8ED04E7_9183_4B3F_AC65_49CFC4CDB5CB_.wvu.PrintArea" localSheetId="16" hidden="1">'СС Макро Минэк баз'!$A$1:$G$105</definedName>
    <definedName name="Z_D8ED04E7_9183_4B3F_AC65_49CFC4CDB5CB_.wvu.PrintTitles" localSheetId="16" hidden="1">'СС Макро Минэк баз'!$6:$7</definedName>
    <definedName name="Z_DD8863F6_5D89_4BF8_9E82_C4648F9A7FCD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DD8863F6_5D89_4BF8_9E82_C4648F9A7FCD_.wvu.PrintArea" localSheetId="16" hidden="1">'СС Макро Минэк баз'!$A$1:$G$105</definedName>
    <definedName name="Z_DD8863F6_5D89_4BF8_9E82_C4648F9A7FCD_.wvu.PrintTitles" localSheetId="16" hidden="1">'СС Макро Минэк баз'!$6:$7</definedName>
    <definedName name="Z_F13EF8BD_EB10_4864_9681_D4BDDAD508A4_.wvu.Cols" localSheetId="16" hidden="1">'СС Макро Минэк баз'!$HV:$IJ,'СС Макро Минэк баз'!$RR:$SF,'СС Макро Минэк баз'!$ABN:$ACB,'СС Макро Минэк баз'!$ALJ:$ALX,'СС Макро Минэк баз'!$AVF:$AVT,'СС Макро Минэк баз'!$BFB:$BFP,'СС Макро Минэк баз'!$BOX:$BPL,'СС Макро Минэк баз'!$BYT:$BZH,'СС Макро Минэк баз'!$CIP:$CJD,'СС Макро Минэк баз'!$CSL:$CSZ,'СС Макро Минэк баз'!$DCH:$DCV,'СС Макро Минэк баз'!$DMD:$DMR,'СС Макро Минэк баз'!$DVZ:$DWN,'СС Макро Минэк баз'!$EFV:$EGJ,'СС Макро Минэк баз'!$EPR:$EQF,'СС Макро Минэк баз'!$EZN:$FAB,'СС Макро Минэк баз'!$FJJ:$FJX,'СС Макро Минэк баз'!$FTF:$FTT,'СС Макро Минэк баз'!$GDB:$GDP,'СС Макро Минэк баз'!$GMX:$GNL,'СС Макро Минэк баз'!$GWT:$GXH,'СС Макро Минэк баз'!$HGP:$HHD,'СС Макро Минэк баз'!$HQL:$HQZ,'СС Макро Минэк баз'!$IAH:$IAV,'СС Макро Минэк баз'!$IKD:$IKR,'СС Макро Минэк баз'!$ITZ:$IUN,'СС Макро Минэк баз'!$JDV:$JEJ,'СС Макро Минэк баз'!$JNR:$JOF,'СС Макро Минэк баз'!$JXN:$JYB,'СС Макро Минэк баз'!$KHJ:$KHX,'СС Макро Минэк баз'!$KRF:$KRT,'СС Макро Минэк баз'!$LBB:$LBP,'СС Макро Минэк баз'!$LKX:$LLL,'СС Макро Минэк баз'!$LUT:$LVH,'СС Макро Минэк баз'!$MEP:$MFD,'СС Макро Минэк баз'!$MOL:$MOZ,'СС Макро Минэк баз'!$MYH:$MYV,'СС Макро Минэк баз'!$NID:$NIR,'СС Макро Минэк баз'!$NRZ:$NSN,'СС Макро Минэк баз'!$OBV:$OCJ,'СС Макро Минэк баз'!$OLR:$OMF,'СС Макро Минэк баз'!$OVN:$OWB,'СС Макро Минэк баз'!$PFJ:$PFX,'СС Макро Минэк баз'!$PPF:$PPT,'СС Макро Минэк баз'!$PZB:$PZP,'СС Макро Минэк баз'!$QIX:$QJL,'СС Макро Минэк баз'!$QST:$QTH,'СС Макро Минэк баз'!$RCP:$RDD,'СС Макро Минэк баз'!$RML:$RMZ,'СС Макро Минэк баз'!$RWH:$RWV,'СС Макро Минэк баз'!$SGD:$SGR,'СС Макро Минэк баз'!$SPZ:$SQN,'СС Макро Минэк баз'!$SZV:$TAJ,'СС Макро Минэк баз'!$TJR:$TKF,'СС Макро Минэк баз'!$TTN:$TUB,'СС Макро Минэк баз'!$UDJ:$UDX,'СС Макро Минэк баз'!$UNF:$UNT,'СС Макро Минэк баз'!$UXB:$UXP,'СС Макро Минэк баз'!$VGX:$VHL,'СС Макро Минэк баз'!$VQT:$VRH,'СС Макро Минэк баз'!$WAP:$WBD,'СС Макро Минэк баз'!$WKL:$WKZ,'СС Макро Минэк баз'!$WUH:$WUV</definedName>
    <definedName name="Z_F13EF8BD_EB10_4864_9681_D4BDDAD508A4_.wvu.PrintArea" localSheetId="16" hidden="1">'СС Макро Минэк баз'!$A$1:$G$105</definedName>
    <definedName name="Z_F13EF8BD_EB10_4864_9681_D4BDDAD508A4_.wvu.PrintTitles" localSheetId="16" hidden="1">'СС Макро Минэк баз'!$6:$7</definedName>
    <definedName name="_xlnm.Print_Area" localSheetId="16">'СС Макро Минэк баз'!$A$1:$G$105</definedName>
    <definedName name="ПОКАЗАТЕЛИ_ДОЛГОСР.ПРОГНОЗА" localSheetId="16">#NAME?</definedName>
    <definedName name="_inf2007" localSheetId="17">#REF!</definedName>
    <definedName name="_inf2008" localSheetId="17">#REF!</definedName>
    <definedName name="_inf2009" localSheetId="17">#REF!</definedName>
    <definedName name="_inf2010" localSheetId="17">#REF!</definedName>
    <definedName name="_inf2011" localSheetId="17">#REF!</definedName>
    <definedName name="_inf2012" localSheetId="17">#REF!</definedName>
    <definedName name="_inf2013" localSheetId="17">#REF!</definedName>
    <definedName name="_inf2014" localSheetId="17">#REF!</definedName>
    <definedName name="_inf2015" localSheetId="17">#REF!</definedName>
    <definedName name="Print_Titles" localSheetId="17">'СС Макро Минэк цел'!$6:$7</definedName>
    <definedName name="Z_0326B1AD_1A76_4EF9_9EFB_7DCF6235A3FA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0326B1AD_1A76_4EF9_9EFB_7DCF6235A3FA_.wvu.PrintArea" localSheetId="17" hidden="1">'СС Макро Минэк цел'!$A$1:$G$104</definedName>
    <definedName name="Z_0326B1AD_1A76_4EF9_9EFB_7DCF6235A3FA_.wvu.PrintTitles" localSheetId="17" hidden="1">'СС Макро Минэк цел'!$6:$7</definedName>
    <definedName name="Z_052C83E3_CAD2_4C8E_BBE5_A3B6DBD2C172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052C83E3_CAD2_4C8E_BBE5_A3B6DBD2C172_.wvu.PrintArea" localSheetId="17" hidden="1">'СС Макро Минэк цел'!$A$1:$G$104</definedName>
    <definedName name="Z_052C83E3_CAD2_4C8E_BBE5_A3B6DBD2C172_.wvu.PrintTitles" localSheetId="17" hidden="1">'СС Макро Минэк цел'!$6:$7</definedName>
    <definedName name="Z_05F8A60F_5E6C_424F_82C7_121DB7C2D785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05F8A60F_5E6C_424F_82C7_121DB7C2D785_.wvu.PrintArea" localSheetId="17" hidden="1">'СС Макро Минэк цел'!$A$1:$G$104</definedName>
    <definedName name="Z_05F8A60F_5E6C_424F_82C7_121DB7C2D785_.wvu.PrintTitles" localSheetId="17" hidden="1">'СС Макро Минэк цел'!$6:$7</definedName>
    <definedName name="Z_18082D7A_2821_4AF9_B402_24BD9F08863C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18082D7A_2821_4AF9_B402_24BD9F08863C_.wvu.PrintArea" localSheetId="17" hidden="1">'СС Макро Минэк цел'!$A$1:$G$104</definedName>
    <definedName name="Z_18082D7A_2821_4AF9_B402_24BD9F08863C_.wvu.PrintTitles" localSheetId="17" hidden="1">'СС Макро Минэк цел'!$6:$7</definedName>
    <definedName name="Z_4782A48E_B2E6_4847_BF84_0F7650BAE0C4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4782A48E_B2E6_4847_BF84_0F7650BAE0C4_.wvu.PrintArea" localSheetId="17" hidden="1">'СС Макро Минэк цел'!$A$1:$G$104</definedName>
    <definedName name="Z_4782A48E_B2E6_4847_BF84_0F7650BAE0C4_.wvu.PrintTitles" localSheetId="17" hidden="1">'СС Макро Минэк цел'!$6:$7</definedName>
    <definedName name="Z_49F2C8AD_DC6E_4A7A_8861_FB7FE488AED0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49F2C8AD_DC6E_4A7A_8861_FB7FE488AED0_.wvu.PrintArea" localSheetId="17" hidden="1">'СС Макро Минэк цел'!$A$1:$G$104</definedName>
    <definedName name="Z_49F2C8AD_DC6E_4A7A_8861_FB7FE488AED0_.wvu.PrintTitles" localSheetId="17" hidden="1">'СС Макро Минэк цел'!$6:$7</definedName>
    <definedName name="Z_69B564F3_5043_4852_99EA_AA86D726A91D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69B564F3_5043_4852_99EA_AA86D726A91D_.wvu.PrintArea" localSheetId="17" hidden="1">'СС Макро Минэк цел'!$A$1:$G$104</definedName>
    <definedName name="Z_69B564F3_5043_4852_99EA_AA86D726A91D_.wvu.PrintTitles" localSheetId="17" hidden="1">'СС Макро Минэк цел'!$6:$7</definedName>
    <definedName name="Z_6A39AC6C_F03B_4611_80EE_D42907C7D94C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6A39AC6C_F03B_4611_80EE_D42907C7D94C_.wvu.PrintArea" localSheetId="17" hidden="1">'СС Макро Минэк цел'!$A$1:$G$104</definedName>
    <definedName name="Z_6A39AC6C_F03B_4611_80EE_D42907C7D94C_.wvu.PrintTitles" localSheetId="17" hidden="1">'СС Макро Минэк цел'!$6:$7</definedName>
    <definedName name="Z_71242F9A_9F4A_4397_886C_32FE7F5B25C0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71242F9A_9F4A_4397_886C_32FE7F5B25C0_.wvu.PrintArea" localSheetId="17" hidden="1">'СС Макро Минэк цел'!$A$1:$G$104</definedName>
    <definedName name="Z_71242F9A_9F4A_4397_886C_32FE7F5B25C0_.wvu.PrintTitles" localSheetId="17" hidden="1">'СС Макро Минэк цел'!$6:$7</definedName>
    <definedName name="Z_91CFC6A6_EC2F_4461_B23B_08056370B515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91CFC6A6_EC2F_4461_B23B_08056370B515_.wvu.PrintArea" localSheetId="17" hidden="1">'СС Макро Минэк цел'!$A$1:$G$104</definedName>
    <definedName name="Z_91CFC6A6_EC2F_4461_B23B_08056370B515_.wvu.PrintTitles" localSheetId="17" hidden="1">'СС Макро Минэк цел'!$6:$7</definedName>
    <definedName name="Z_9AD0F5AB_BEB5_4061_998D_380B1A78307D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9AD0F5AB_BEB5_4061_998D_380B1A78307D_.wvu.PrintArea" localSheetId="17" hidden="1">'СС Макро Минэк цел'!$A$1:$G$104</definedName>
    <definedName name="Z_9AD0F5AB_BEB5_4061_998D_380B1A78307D_.wvu.PrintTitles" localSheetId="17" hidden="1">'СС Макро Минэк цел'!$6:$7</definedName>
    <definedName name="Z_B050490D_87DE_4075_804E_777000592345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B050490D_87DE_4075_804E_777000592345_.wvu.PrintArea" localSheetId="17" hidden="1">'СС Макро Минэк цел'!$A$1:$G$104</definedName>
    <definedName name="Z_B050490D_87DE_4075_804E_777000592345_.wvu.PrintTitles" localSheetId="17" hidden="1">'СС Макро Минэк цел'!$6:$7</definedName>
    <definedName name="Z_C89254C4_596C_47AA_BEE6_2ADC54AC23C5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C89254C4_596C_47AA_BEE6_2ADC54AC23C5_.wvu.PrintArea" localSheetId="17" hidden="1">'СС Макро Минэк цел'!$A$1:$G$104</definedName>
    <definedName name="Z_C89254C4_596C_47AA_BEE6_2ADC54AC23C5_.wvu.PrintTitles" localSheetId="17" hidden="1">'СС Макро Минэк цел'!$6:$7</definedName>
    <definedName name="Z_D8ED04E7_9183_4B3F_AC65_49CFC4CDB5CB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D8ED04E7_9183_4B3F_AC65_49CFC4CDB5CB_.wvu.PrintArea" localSheetId="17" hidden="1">'СС Макро Минэк цел'!$A$1:$G$104</definedName>
    <definedName name="Z_D8ED04E7_9183_4B3F_AC65_49CFC4CDB5CB_.wvu.PrintTitles" localSheetId="17" hidden="1">'СС Макро Минэк цел'!$6:$7</definedName>
    <definedName name="Z_DD8863F6_5D89_4BF8_9E82_C4648F9A7FCD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DD8863F6_5D89_4BF8_9E82_C4648F9A7FCD_.wvu.PrintArea" localSheetId="17" hidden="1">'СС Макро Минэк цел'!$A$1:$G$104</definedName>
    <definedName name="Z_DD8863F6_5D89_4BF8_9E82_C4648F9A7FCD_.wvu.PrintTitles" localSheetId="17" hidden="1">'СС Макро Минэк цел'!$6:$7</definedName>
    <definedName name="Z_F13EF8BD_EB10_4864_9681_D4BDDAD508A4_.wvu.Cols" localSheetId="17" hidden="1">'СС Макро Минэк цел'!$HV:$IJ,'СС Макро Минэк цел'!$RR:$SF,'СС Макро Минэк цел'!$ABN:$ACB,'СС Макро Минэк цел'!$ALJ:$ALX,'СС Макро Минэк цел'!$AVF:$AVT,'СС Макро Минэк цел'!$BFB:$BFP,'СС Макро Минэк цел'!$BOX:$BPL,'СС Макро Минэк цел'!$BYT:$BZH,'СС Макро Минэк цел'!$CIP:$CJD,'СС Макро Минэк цел'!$CSL:$CSZ,'СС Макро Минэк цел'!$DCH:$DCV,'СС Макро Минэк цел'!$DMD:$DMR,'СС Макро Минэк цел'!$DVZ:$DWN,'СС Макро Минэк цел'!$EFV:$EGJ,'СС Макро Минэк цел'!$EPR:$EQF,'СС Макро Минэк цел'!$EZN:$FAB,'СС Макро Минэк цел'!$FJJ:$FJX,'СС Макро Минэк цел'!$FTF:$FTT,'СС Макро Минэк цел'!$GDB:$GDP,'СС Макро Минэк цел'!$GMX:$GNL,'СС Макро Минэк цел'!$GWT:$GXH,'СС Макро Минэк цел'!$HGP:$HHD,'СС Макро Минэк цел'!$HQL:$HQZ,'СС Макро Минэк цел'!$IAH:$IAV,'СС Макро Минэк цел'!$IKD:$IKR,'СС Макро Минэк цел'!$ITZ:$IUN,'СС Макро Минэк цел'!$JDV:$JEJ,'СС Макро Минэк цел'!$JNR:$JOF,'СС Макро Минэк цел'!$JXN:$JYB,'СС Макро Минэк цел'!$KHJ:$KHX,'СС Макро Минэк цел'!$KRF:$KRT,'СС Макро Минэк цел'!$LBB:$LBP,'СС Макро Минэк цел'!$LKX:$LLL,'СС Макро Минэк цел'!$LUT:$LVH,'СС Макро Минэк цел'!$MEP:$MFD,'СС Макро Минэк цел'!$MOL:$MOZ,'СС Макро Минэк цел'!$MYH:$MYV,'СС Макро Минэк цел'!$NID:$NIR,'СС Макро Минэк цел'!$NRZ:$NSN,'СС Макро Минэк цел'!$OBV:$OCJ,'СС Макро Минэк цел'!$OLR:$OMF,'СС Макро Минэк цел'!$OVN:$OWB,'СС Макро Минэк цел'!$PFJ:$PFX,'СС Макро Минэк цел'!$PPF:$PPT,'СС Макро Минэк цел'!$PZB:$PZP,'СС Макро Минэк цел'!$QIX:$QJL,'СС Макро Минэк цел'!$QST:$QTH,'СС Макро Минэк цел'!$RCP:$RDD,'СС Макро Минэк цел'!$RML:$RMZ,'СС Макро Минэк цел'!$RWH:$RWV,'СС Макро Минэк цел'!$SGD:$SGR,'СС Макро Минэк цел'!$SPZ:$SQN,'СС Макро Минэк цел'!$SZV:$TAJ,'СС Макро Минэк цел'!$TJR:$TKF,'СС Макро Минэк цел'!$TTN:$TUB,'СС Макро Минэк цел'!$UDJ:$UDX,'СС Макро Минэк цел'!$UNF:$UNT,'СС Макро Минэк цел'!$UXB:$UXP,'СС Макро Минэк цел'!$VGX:$VHL,'СС Макро Минэк цел'!$VQT:$VRH,'СС Макро Минэк цел'!$WAP:$WBD,'СС Макро Минэк цел'!$WKL:$WKZ,'СС Макро Минэк цел'!$WUH:$WUV</definedName>
    <definedName name="Z_F13EF8BD_EB10_4864_9681_D4BDDAD508A4_.wvu.PrintArea" localSheetId="17" hidden="1">'СС Макро Минэк цел'!$A$1:$G$104</definedName>
    <definedName name="Z_F13EF8BD_EB10_4864_9681_D4BDDAD508A4_.wvu.PrintTitles" localSheetId="17" hidden="1">'СС Макро Минэк цел'!$6:$7</definedName>
    <definedName name="год1" localSheetId="17">#REF!</definedName>
    <definedName name="_xlnm.Print_Area" localSheetId="17">'СС Макро Минэк цел'!$A$1:$G$104</definedName>
    <definedName name="ПОКАЗАТЕЛИ_ДОЛГОСР.ПРОГНОЗА" localSheetId="17">#NAME?</definedName>
    <definedName name="_inf2007" localSheetId="18">#REF!</definedName>
    <definedName name="_inf2008" localSheetId="18">#REF!</definedName>
    <definedName name="_inf2009" localSheetId="18">#REF!</definedName>
    <definedName name="_inf2010" localSheetId="18">#REF!</definedName>
    <definedName name="_inf2011" localSheetId="18">#REF!</definedName>
    <definedName name="_inf2012" localSheetId="18">#REF!</definedName>
    <definedName name="_inf2013" localSheetId="18">#REF!</definedName>
    <definedName name="_inf2014" localSheetId="18">#REF!</definedName>
    <definedName name="_inf2015" localSheetId="18">#REF!</definedName>
    <definedName name="Print_Titles" localSheetId="18">'СС Пром Минэк цел'!$6:$6</definedName>
    <definedName name="Z_0326B1AD_1A76_4EF9_9EFB_7DCF6235A3FA_.wvu.PrintTitles" localSheetId="18" hidden="1">'СС Пром Минэк цел'!$6:$6</definedName>
    <definedName name="Z_052C83E3_CAD2_4C8E_BBE5_A3B6DBD2C172_.wvu.PrintTitles" localSheetId="18" hidden="1">'СС Пром Минэк цел'!$6:$6</definedName>
    <definedName name="Z_05F8A60F_5E6C_424F_82C7_121DB7C2D785_.wvu.PrintTitles" localSheetId="18" hidden="1">'СС Пром Минэк цел'!$6:$6</definedName>
    <definedName name="Z_18082D7A_2821_4AF9_B402_24BD9F08863C_.wvu.PrintTitles" localSheetId="18" hidden="1">'СС Пром Минэк цел'!$6:$6</definedName>
    <definedName name="Z_4782A48E_B2E6_4847_BF84_0F7650BAE0C4_.wvu.PrintTitles" localSheetId="18" hidden="1">'СС Пром Минэк цел'!$6:$6</definedName>
    <definedName name="Z_49F2C8AD_DC6E_4A7A_8861_FB7FE488AED0_.wvu.PrintTitles" localSheetId="18" hidden="1">'СС Пром Минэк цел'!$6:$6</definedName>
    <definedName name="Z_69B564F3_5043_4852_99EA_AA86D726A91D_.wvu.PrintTitles" localSheetId="18" hidden="1">'СС Пром Минэк цел'!$6:$6</definedName>
    <definedName name="Z_6A39AC6C_F03B_4611_80EE_D42907C7D94C_.wvu.PrintTitles" localSheetId="18" hidden="1">'СС Пром Минэк цел'!$6:$6</definedName>
    <definedName name="Z_71242F9A_9F4A_4397_886C_32FE7F5B25C0_.wvu.PrintTitles" localSheetId="18" hidden="1">'СС Пром Минэк цел'!$6:$6</definedName>
    <definedName name="Z_91CFC6A6_EC2F_4461_B23B_08056370B515_.wvu.PrintTitles" localSheetId="18" hidden="1">'СС Пром Минэк цел'!$6:$6</definedName>
    <definedName name="Z_9AD0F5AB_BEB5_4061_998D_380B1A78307D_.wvu.PrintTitles" localSheetId="18" hidden="1">'СС Пром Минэк цел'!$6:$6</definedName>
    <definedName name="Z_B050490D_87DE_4075_804E_777000592345_.wvu.PrintTitles" localSheetId="18" hidden="1">'СС Пром Минэк цел'!$6:$6</definedName>
    <definedName name="Z_C89254C4_596C_47AA_BEE6_2ADC54AC23C5_.wvu.PrintTitles" localSheetId="18" hidden="1">'СС Пром Минэк цел'!$6:$6</definedName>
    <definedName name="Z_D8ED04E7_9183_4B3F_AC65_49CFC4CDB5CB_.wvu.PrintTitles" localSheetId="18" hidden="1">'СС Пром Минэк цел'!$6:$6</definedName>
    <definedName name="Z_DD8863F6_5D89_4BF8_9E82_C4648F9A7FCD_.wvu.PrintTitles" localSheetId="18" hidden="1">'СС Пром Минэк цел'!$6:$6</definedName>
    <definedName name="Z_F13EF8BD_EB10_4864_9681_D4BDDAD508A4_.wvu.PrintTitles" localSheetId="18" hidden="1">'СС Пром Минэк цел'!$6:$6</definedName>
    <definedName name="год1" localSheetId="18">#REF!</definedName>
    <definedName name="ПОКАЗАТЕЛИ_ДОЛГОСР.ПРОГНОЗА" localSheetId="18">#NAME?</definedName>
    <definedName name="_inf2007" localSheetId="19">#REF!</definedName>
    <definedName name="_inf2008" localSheetId="19">#REF!</definedName>
    <definedName name="_inf2009" localSheetId="19">#REF!</definedName>
    <definedName name="_inf2010" localSheetId="19">#REF!</definedName>
    <definedName name="_inf2011" localSheetId="19">#REF!</definedName>
    <definedName name="_inf2012" localSheetId="19">#REF!</definedName>
    <definedName name="_inf2013" localSheetId="19">#REF!</definedName>
    <definedName name="_inf2014" localSheetId="19">#REF!</definedName>
    <definedName name="_inf2015" localSheetId="19">#REF!</definedName>
    <definedName name="Print_Titles" localSheetId="19">'СС Пром Минэк баз'!$6:$6</definedName>
    <definedName name="Z_0326B1AD_1A76_4EF9_9EFB_7DCF6235A3FA_.wvu.PrintTitles" localSheetId="19" hidden="1">'СС Пром Минэк баз'!$6:$6</definedName>
    <definedName name="Z_052C83E3_CAD2_4C8E_BBE5_A3B6DBD2C172_.wvu.PrintTitles" localSheetId="19" hidden="1">'СС Пром Минэк баз'!$6:$6</definedName>
    <definedName name="Z_05F8A60F_5E6C_424F_82C7_121DB7C2D785_.wvu.PrintTitles" localSheetId="19" hidden="1">'СС Пром Минэк баз'!$6:$6</definedName>
    <definedName name="Z_18082D7A_2821_4AF9_B402_24BD9F08863C_.wvu.PrintTitles" localSheetId="19" hidden="1">'СС Пром Минэк баз'!$6:$6</definedName>
    <definedName name="Z_4782A48E_B2E6_4847_BF84_0F7650BAE0C4_.wvu.PrintTitles" localSheetId="19" hidden="1">'СС Пром Минэк баз'!$6:$6</definedName>
    <definedName name="Z_49F2C8AD_DC6E_4A7A_8861_FB7FE488AED0_.wvu.PrintTitles" localSheetId="19" hidden="1">'СС Пром Минэк баз'!$6:$6</definedName>
    <definedName name="Z_69B564F3_5043_4852_99EA_AA86D726A91D_.wvu.PrintTitles" localSheetId="19" hidden="1">'СС Пром Минэк баз'!$6:$6</definedName>
    <definedName name="Z_6A39AC6C_F03B_4611_80EE_D42907C7D94C_.wvu.PrintTitles" localSheetId="19" hidden="1">'СС Пром Минэк баз'!$6:$6</definedName>
    <definedName name="Z_71242F9A_9F4A_4397_886C_32FE7F5B25C0_.wvu.PrintTitles" localSheetId="19" hidden="1">'СС Пром Минэк баз'!$6:$6</definedName>
    <definedName name="Z_91CFC6A6_EC2F_4461_B23B_08056370B515_.wvu.PrintTitles" localSheetId="19" hidden="1">'СС Пром Минэк баз'!$6:$6</definedName>
    <definedName name="Z_9AD0F5AB_BEB5_4061_998D_380B1A78307D_.wvu.PrintTitles" localSheetId="19" hidden="1">'СС Пром Минэк баз'!$6:$6</definedName>
    <definedName name="Z_B050490D_87DE_4075_804E_777000592345_.wvu.PrintTitles" localSheetId="19" hidden="1">'СС Пром Минэк баз'!$6:$6</definedName>
    <definedName name="Z_C89254C4_596C_47AA_BEE6_2ADC54AC23C5_.wvu.PrintTitles" localSheetId="19" hidden="1">'СС Пром Минэк баз'!$6:$6</definedName>
    <definedName name="Z_D8ED04E7_9183_4B3F_AC65_49CFC4CDB5CB_.wvu.PrintTitles" localSheetId="19" hidden="1">'СС Пром Минэк баз'!$6:$6</definedName>
    <definedName name="Z_DD8863F6_5D89_4BF8_9E82_C4648F9A7FCD_.wvu.PrintTitles" localSheetId="19" hidden="1">'СС Пром Минэк баз'!$6:$6</definedName>
    <definedName name="Z_F13EF8BD_EB10_4864_9681_D4BDDAD508A4_.wvu.PrintTitles" localSheetId="19" hidden="1">'СС Пром Минэк баз'!$6:$6</definedName>
    <definedName name="год1" localSheetId="19">#REF!</definedName>
    <definedName name="ПОКАЗАТЕЛИ_ДОЛГОСР.ПРОГНОЗА" localSheetId="19">#NAME?</definedName>
    <definedName name="_inf2007" localSheetId="20">#REF!</definedName>
    <definedName name="_inf2008" localSheetId="20">#REF!</definedName>
    <definedName name="_inf2009" localSheetId="20">#REF!</definedName>
    <definedName name="_inf2010" localSheetId="20">#REF!</definedName>
    <definedName name="_inf2011" localSheetId="20">#REF!</definedName>
    <definedName name="_inf2012" localSheetId="20">#REF!</definedName>
    <definedName name="_inf2013" localSheetId="20">#REF!</definedName>
    <definedName name="_inf2014" localSheetId="20">#REF!</definedName>
    <definedName name="_inf2015" localSheetId="20">#REF!</definedName>
    <definedName name="Print_Titles" localSheetId="20">'СС Пром Минэк кон'!$6:$6</definedName>
    <definedName name="Z_0326B1AD_1A76_4EF9_9EFB_7DCF6235A3FA_.wvu.PrintTitles" localSheetId="20" hidden="1">'СС Пром Минэк кон'!$6:$6</definedName>
    <definedName name="Z_052C83E3_CAD2_4C8E_BBE5_A3B6DBD2C172_.wvu.PrintTitles" localSheetId="20" hidden="1">'СС Пром Минэк кон'!$6:$6</definedName>
    <definedName name="Z_05F8A60F_5E6C_424F_82C7_121DB7C2D785_.wvu.PrintTitles" localSheetId="20" hidden="1">'СС Пром Минэк кон'!$6:$6</definedName>
    <definedName name="Z_18082D7A_2821_4AF9_B402_24BD9F08863C_.wvu.PrintTitles" localSheetId="20" hidden="1">'СС Пром Минэк кон'!$6:$6</definedName>
    <definedName name="Z_4782A48E_B2E6_4847_BF84_0F7650BAE0C4_.wvu.PrintTitles" localSheetId="20" hidden="1">'СС Пром Минэк кон'!$6:$6</definedName>
    <definedName name="Z_49F2C8AD_DC6E_4A7A_8861_FB7FE488AED0_.wvu.PrintTitles" localSheetId="20" hidden="1">'СС Пром Минэк кон'!$6:$6</definedName>
    <definedName name="Z_69B564F3_5043_4852_99EA_AA86D726A91D_.wvu.PrintTitles" localSheetId="20" hidden="1">'СС Пром Минэк кон'!$6:$6</definedName>
    <definedName name="Z_6A39AC6C_F03B_4611_80EE_D42907C7D94C_.wvu.PrintTitles" localSheetId="20" hidden="1">'СС Пром Минэк кон'!$6:$6</definedName>
    <definedName name="Z_71242F9A_9F4A_4397_886C_32FE7F5B25C0_.wvu.PrintTitles" localSheetId="20" hidden="1">'СС Пром Минэк кон'!$6:$6</definedName>
    <definedName name="Z_91CFC6A6_EC2F_4461_B23B_08056370B515_.wvu.PrintTitles" localSheetId="20" hidden="1">'СС Пром Минэк кон'!$6:$6</definedName>
    <definedName name="Z_9AD0F5AB_BEB5_4061_998D_380B1A78307D_.wvu.PrintTitles" localSheetId="20" hidden="1">'СС Пром Минэк кон'!$6:$6</definedName>
    <definedName name="Z_B050490D_87DE_4075_804E_777000592345_.wvu.PrintTitles" localSheetId="20" hidden="1">'СС Пром Минэк кон'!$6:$6</definedName>
    <definedName name="Z_C89254C4_596C_47AA_BEE6_2ADC54AC23C5_.wvu.PrintTitles" localSheetId="20" hidden="1">'СС Пром Минэк кон'!$6:$6</definedName>
    <definedName name="Z_D8ED04E7_9183_4B3F_AC65_49CFC4CDB5CB_.wvu.PrintTitles" localSheetId="20" hidden="1">'СС Пром Минэк кон'!$6:$6</definedName>
    <definedName name="Z_DD8863F6_5D89_4BF8_9E82_C4648F9A7FCD_.wvu.PrintTitles" localSheetId="20" hidden="1">'СС Пром Минэк кон'!$6:$6</definedName>
    <definedName name="Z_F13EF8BD_EB10_4864_9681_D4BDDAD508A4_.wvu.PrintTitles" localSheetId="20" hidden="1">'СС Пром Минэк кон'!$6:$6</definedName>
    <definedName name="год1" localSheetId="20">#REF!</definedName>
    <definedName name="ПОКАЗАТЕЛИ_ДОЛГОСР.ПРОГНОЗА" localSheetId="20">#NAME?</definedName>
    <definedName name="_inf2007" localSheetId="21">#REF!</definedName>
    <definedName name="_inf2008" localSheetId="21">#REF!</definedName>
    <definedName name="_inf2009" localSheetId="21">#REF!</definedName>
    <definedName name="Print_Titles" localSheetId="21">'СС Условия Минэк'!$6:$7</definedName>
    <definedName name="Z_0326B1AD_1A76_4EF9_9EFB_7DCF6235A3FA_.wvu.PrintArea" localSheetId="21" hidden="1">'СС Условия Минэк'!$A$1:$G$44</definedName>
    <definedName name="Z_0326B1AD_1A76_4EF9_9EFB_7DCF6235A3FA_.wvu.PrintTitles" localSheetId="21" hidden="1">'СС Условия Минэк'!$6:$7</definedName>
    <definedName name="Z_052C83E3_CAD2_4C8E_BBE5_A3B6DBD2C172_.wvu.PrintArea" localSheetId="21" hidden="1">'СС Условия Минэк'!$A$1:$G$44</definedName>
    <definedName name="Z_052C83E3_CAD2_4C8E_BBE5_A3B6DBD2C172_.wvu.PrintTitles" localSheetId="21" hidden="1">'СС Условия Минэк'!$6:$7</definedName>
    <definedName name="Z_05F8A60F_5E6C_424F_82C7_121DB7C2D785_.wvu.PrintArea" localSheetId="21" hidden="1">'СС Условия Минэк'!$A$1:$G$44</definedName>
    <definedName name="Z_05F8A60F_5E6C_424F_82C7_121DB7C2D785_.wvu.PrintTitles" localSheetId="21" hidden="1">'СС Условия Минэк'!$6:$7</definedName>
    <definedName name="Z_18082D7A_2821_4AF9_B402_24BD9F08863C_.wvu.PrintArea" localSheetId="21" hidden="1">'СС Условия Минэк'!$A$1:$G$44</definedName>
    <definedName name="Z_18082D7A_2821_4AF9_B402_24BD9F08863C_.wvu.PrintTitles" localSheetId="21" hidden="1">'СС Условия Минэк'!$6:$7</definedName>
    <definedName name="Z_4782A48E_B2E6_4847_BF84_0F7650BAE0C4_.wvu.PrintArea" localSheetId="21" hidden="1">'СС Условия Минэк'!$A$1:$G$44</definedName>
    <definedName name="Z_4782A48E_B2E6_4847_BF84_0F7650BAE0C4_.wvu.PrintTitles" localSheetId="21" hidden="1">'СС Условия Минэк'!$6:$7</definedName>
    <definedName name="Z_49F2C8AD_DC6E_4A7A_8861_FB7FE488AED0_.wvu.PrintArea" localSheetId="21" hidden="1">'СС Условия Минэк'!$A$1:$G$44</definedName>
    <definedName name="Z_49F2C8AD_DC6E_4A7A_8861_FB7FE488AED0_.wvu.PrintTitles" localSheetId="21" hidden="1">'СС Условия Минэк'!$6:$7</definedName>
    <definedName name="Z_69B564F3_5043_4852_99EA_AA86D726A91D_.wvu.PrintArea" localSheetId="21" hidden="1">'СС Условия Минэк'!$A$1:$G$44</definedName>
    <definedName name="Z_69B564F3_5043_4852_99EA_AA86D726A91D_.wvu.PrintTitles" localSheetId="21" hidden="1">'СС Условия Минэк'!$6:$7</definedName>
    <definedName name="Z_6A39AC6C_F03B_4611_80EE_D42907C7D94C_.wvu.PrintArea" localSheetId="21" hidden="1">'СС Условия Минэк'!$A$1:$G$44</definedName>
    <definedName name="Z_6A39AC6C_F03B_4611_80EE_D42907C7D94C_.wvu.PrintTitles" localSheetId="21" hidden="1">'СС Условия Минэк'!$6:$7</definedName>
    <definedName name="Z_71242F9A_9F4A_4397_886C_32FE7F5B25C0_.wvu.PrintArea" localSheetId="21" hidden="1">'СС Условия Минэк'!$A$1:$G$44</definedName>
    <definedName name="Z_71242F9A_9F4A_4397_886C_32FE7F5B25C0_.wvu.PrintTitles" localSheetId="21" hidden="1">'СС Условия Минэк'!$6:$7</definedName>
    <definedName name="Z_91CFC6A6_EC2F_4461_B23B_08056370B515_.wvu.PrintArea" localSheetId="21" hidden="1">'СС Условия Минэк'!$A$1:$G$44</definedName>
    <definedName name="Z_91CFC6A6_EC2F_4461_B23B_08056370B515_.wvu.PrintTitles" localSheetId="21" hidden="1">'СС Условия Минэк'!$6:$7</definedName>
    <definedName name="Z_9AD0F5AB_BEB5_4061_998D_380B1A78307D_.wvu.PrintArea" localSheetId="21" hidden="1">'СС Условия Минэк'!$A$1:$G$44</definedName>
    <definedName name="Z_9AD0F5AB_BEB5_4061_998D_380B1A78307D_.wvu.PrintTitles" localSheetId="21" hidden="1">'СС Условия Минэк'!$6:$7</definedName>
    <definedName name="Z_B050490D_87DE_4075_804E_777000592345_.wvu.PrintArea" localSheetId="21" hidden="1">'СС Условия Минэк'!$A$1:$G$44</definedName>
    <definedName name="Z_B050490D_87DE_4075_804E_777000592345_.wvu.PrintTitles" localSheetId="21" hidden="1">'СС Условия Минэк'!$6:$7</definedName>
    <definedName name="Z_C89254C4_596C_47AA_BEE6_2ADC54AC23C5_.wvu.PrintArea" localSheetId="21" hidden="1">'СС Условия Минэк'!$A$1:$G$44</definedName>
    <definedName name="Z_C89254C4_596C_47AA_BEE6_2ADC54AC23C5_.wvu.PrintTitles" localSheetId="21" hidden="1">'СС Условия Минэк'!$6:$7</definedName>
    <definedName name="Z_D8ED04E7_9183_4B3F_AC65_49CFC4CDB5CB_.wvu.PrintArea" localSheetId="21" hidden="1">'СС Условия Минэк'!$A$1:$G$44</definedName>
    <definedName name="Z_D8ED04E7_9183_4B3F_AC65_49CFC4CDB5CB_.wvu.PrintTitles" localSheetId="21" hidden="1">'СС Условия Минэк'!$6:$7</definedName>
    <definedName name="Z_DD8863F6_5D89_4BF8_9E82_C4648F9A7FCD_.wvu.PrintArea" localSheetId="21" hidden="1">'СС Условия Минэк'!$A$1:$G$44</definedName>
    <definedName name="Z_DD8863F6_5D89_4BF8_9E82_C4648F9A7FCD_.wvu.PrintTitles" localSheetId="21" hidden="1">'СС Условия Минэк'!$6:$7</definedName>
    <definedName name="Z_F13EF8BD_EB10_4864_9681_D4BDDAD508A4_.wvu.PrintArea" localSheetId="21" hidden="1">'СС Условия Минэк'!$A$1:$G$44</definedName>
    <definedName name="Z_F13EF8BD_EB10_4864_9681_D4BDDAD508A4_.wvu.PrintTitles" localSheetId="21" hidden="1">'СС Условия Минэк'!$6:$7</definedName>
    <definedName name="год1" localSheetId="21">#REF!</definedName>
    <definedName name="_xlnm.Print_Area" localSheetId="21">'СС Условия Минэк'!$A$1:$G$44</definedName>
    <definedName name="ПОКАЗАТЕЛИ_ДОЛГОСР.ПРОГНОЗА" localSheetId="21">#NAME?</definedName>
    <definedName name="_inf2007" localSheetId="22">#REF!</definedName>
    <definedName name="_inf2008" localSheetId="22">#REF!</definedName>
    <definedName name="_inf2009" localSheetId="22">#REF!</definedName>
    <definedName name="Z_0326B1AD_1A76_4EF9_9EFB_7DCF6235A3FA_.wvu.PrintArea" localSheetId="22" hidden="1">'СС ИПЦ Минэк кон'!$A$1:$F$34</definedName>
    <definedName name="Z_052C83E3_CAD2_4C8E_BBE5_A3B6DBD2C172_.wvu.PrintArea" localSheetId="22" hidden="1">'СС ИПЦ Минэк кон'!$A$1:$F$34</definedName>
    <definedName name="Z_05F8A60F_5E6C_424F_82C7_121DB7C2D785_.wvu.PrintArea" localSheetId="22" hidden="1">'СС ИПЦ Минэк кон'!$A$1:$F$34</definedName>
    <definedName name="Z_18082D7A_2821_4AF9_B402_24BD9F08863C_.wvu.PrintArea" localSheetId="22" hidden="1">'СС ИПЦ Минэк кон'!$A$1:$F$34</definedName>
    <definedName name="Z_4782A48E_B2E6_4847_BF84_0F7650BAE0C4_.wvu.PrintArea" localSheetId="22" hidden="1">'СС ИПЦ Минэк кон'!$A$1:$F$34</definedName>
    <definedName name="Z_49F2C8AD_DC6E_4A7A_8861_FB7FE488AED0_.wvu.PrintArea" localSheetId="22" hidden="1">'СС ИПЦ Минэк кон'!$A$1:$F$34</definedName>
    <definedName name="Z_69B564F3_5043_4852_99EA_AA86D726A91D_.wvu.PrintArea" localSheetId="22" hidden="1">'СС ИПЦ Минэк кон'!$A$1:$F$34</definedName>
    <definedName name="Z_6A39AC6C_F03B_4611_80EE_D42907C7D94C_.wvu.PrintArea" localSheetId="22" hidden="1">'СС ИПЦ Минэк кон'!$A$1:$F$34</definedName>
    <definedName name="Z_71242F9A_9F4A_4397_886C_32FE7F5B25C0_.wvu.PrintArea" localSheetId="22" hidden="1">'СС ИПЦ Минэк кон'!$A$1:$F$34</definedName>
    <definedName name="Z_91CFC6A6_EC2F_4461_B23B_08056370B515_.wvu.PrintArea" localSheetId="22" hidden="1">'СС ИПЦ Минэк кон'!$A$1:$F$34</definedName>
    <definedName name="Z_9AD0F5AB_BEB5_4061_998D_380B1A78307D_.wvu.PrintArea" localSheetId="22" hidden="1">'СС ИПЦ Минэк кон'!$A$1:$F$34</definedName>
    <definedName name="Z_B050490D_87DE_4075_804E_777000592345_.wvu.PrintArea" localSheetId="22" hidden="1">'СС ИПЦ Минэк кон'!$A$1:$F$34</definedName>
    <definedName name="Z_C89254C4_596C_47AA_BEE6_2ADC54AC23C5_.wvu.PrintArea" localSheetId="22" hidden="1">'СС ИПЦ Минэк кон'!$A$1:$F$34</definedName>
    <definedName name="Z_D8ED04E7_9183_4B3F_AC65_49CFC4CDB5CB_.wvu.PrintArea" localSheetId="22" hidden="1">'СС ИПЦ Минэк кон'!$A$1:$F$34</definedName>
    <definedName name="Z_DD8863F6_5D89_4BF8_9E82_C4648F9A7FCD_.wvu.PrintArea" localSheetId="22" hidden="1">'СС ИПЦ Минэк кон'!$A$1:$F$34</definedName>
    <definedName name="Z_F13EF8BD_EB10_4864_9681_D4BDDAD508A4_.wvu.PrintArea" localSheetId="22" hidden="1">'СС ИПЦ Минэк кон'!$A$1:$F$34</definedName>
    <definedName name="год1" localSheetId="22">#REF!</definedName>
    <definedName name="_xlnm.Print_Area" localSheetId="22">'СС ИПЦ Минэк кон'!$A$1:$F$34</definedName>
    <definedName name="ПОКАЗАТЕЛИ_ДОЛГОСР.ПРОГНОЗА" localSheetId="22">#NAME?</definedName>
    <definedName name="_inf2007" localSheetId="23">#REF!</definedName>
    <definedName name="_inf2008" localSheetId="23">#REF!</definedName>
    <definedName name="_inf2009" localSheetId="23">#REF!</definedName>
    <definedName name="Z_0326B1AD_1A76_4EF9_9EFB_7DCF6235A3FA_.wvu.PrintArea" localSheetId="23" hidden="1">'СС ИПЦ Минэк баз'!$A$1:$F$34</definedName>
    <definedName name="Z_052C83E3_CAD2_4C8E_BBE5_A3B6DBD2C172_.wvu.PrintArea" localSheetId="23" hidden="1">'СС ИПЦ Минэк баз'!$A$1:$F$34</definedName>
    <definedName name="Z_05F8A60F_5E6C_424F_82C7_121DB7C2D785_.wvu.PrintArea" localSheetId="23" hidden="1">'СС ИПЦ Минэк баз'!$A$1:$F$34</definedName>
    <definedName name="Z_18082D7A_2821_4AF9_B402_24BD9F08863C_.wvu.PrintArea" localSheetId="23" hidden="1">'СС ИПЦ Минэк баз'!$A$1:$F$34</definedName>
    <definedName name="Z_4782A48E_B2E6_4847_BF84_0F7650BAE0C4_.wvu.PrintArea" localSheetId="23" hidden="1">'СС ИПЦ Минэк баз'!$A$1:$F$34</definedName>
    <definedName name="Z_49F2C8AD_DC6E_4A7A_8861_FB7FE488AED0_.wvu.PrintArea" localSheetId="23" hidden="1">'СС ИПЦ Минэк баз'!$A$1:$F$34</definedName>
    <definedName name="Z_69B564F3_5043_4852_99EA_AA86D726A91D_.wvu.PrintArea" localSheetId="23" hidden="1">'СС ИПЦ Минэк баз'!$A$1:$F$34</definedName>
    <definedName name="Z_6A39AC6C_F03B_4611_80EE_D42907C7D94C_.wvu.PrintArea" localSheetId="23" hidden="1">'СС ИПЦ Минэк баз'!$A$1:$F$34</definedName>
    <definedName name="Z_71242F9A_9F4A_4397_886C_32FE7F5B25C0_.wvu.PrintArea" localSheetId="23" hidden="1">'СС ИПЦ Минэк баз'!$A$1:$F$34</definedName>
    <definedName name="Z_91CFC6A6_EC2F_4461_B23B_08056370B515_.wvu.PrintArea" localSheetId="23" hidden="1">'СС ИПЦ Минэк баз'!$A$1:$F$34</definedName>
    <definedName name="Z_9AD0F5AB_BEB5_4061_998D_380B1A78307D_.wvu.PrintArea" localSheetId="23" hidden="1">'СС ИПЦ Минэк баз'!$A$1:$F$34</definedName>
    <definedName name="Z_B050490D_87DE_4075_804E_777000592345_.wvu.PrintArea" localSheetId="23" hidden="1">'СС ИПЦ Минэк баз'!$A$1:$F$34</definedName>
    <definedName name="Z_C89254C4_596C_47AA_BEE6_2ADC54AC23C5_.wvu.PrintArea" localSheetId="23" hidden="1">'СС ИПЦ Минэк баз'!$A$1:$F$34</definedName>
    <definedName name="Z_D8ED04E7_9183_4B3F_AC65_49CFC4CDB5CB_.wvu.PrintArea" localSheetId="23" hidden="1">'СС ИПЦ Минэк баз'!$A$1:$F$34</definedName>
    <definedName name="Z_DD8863F6_5D89_4BF8_9E82_C4648F9A7FCD_.wvu.PrintArea" localSheetId="23" hidden="1">'СС ИПЦ Минэк баз'!$A$1:$F$34</definedName>
    <definedName name="Z_F13EF8BD_EB10_4864_9681_D4BDDAD508A4_.wvu.PrintArea" localSheetId="23" hidden="1">'СС ИПЦ Минэк баз'!$A$1:$F$34</definedName>
    <definedName name="год1" localSheetId="23">#REF!</definedName>
    <definedName name="_xlnm.Print_Area" localSheetId="23">'СС ИПЦ Минэк баз'!$A$1:$F$34</definedName>
    <definedName name="ПОКАЗАТЕЛИ_ДОЛГОСР.ПРОГНОЗА" localSheetId="23">#NAME?</definedName>
    <definedName name="_inf2007" localSheetId="24">#REF!</definedName>
    <definedName name="_inf2008" localSheetId="24">#REF!</definedName>
    <definedName name="_inf2009" localSheetId="24">#REF!</definedName>
    <definedName name="Z_0326B1AD_1A76_4EF9_9EFB_7DCF6235A3FA_.wvu.PrintArea" localSheetId="24" hidden="1">'СС ИПЦ Минэк цел'!$A$1:$F$34</definedName>
    <definedName name="Z_052C83E3_CAD2_4C8E_BBE5_A3B6DBD2C172_.wvu.PrintArea" localSheetId="24" hidden="1">'СС ИПЦ Минэк цел'!$A$1:$F$34</definedName>
    <definedName name="Z_05F8A60F_5E6C_424F_82C7_121DB7C2D785_.wvu.PrintArea" localSheetId="24" hidden="1">'СС ИПЦ Минэк цел'!$A$1:$F$34</definedName>
    <definedName name="Z_18082D7A_2821_4AF9_B402_24BD9F08863C_.wvu.PrintArea" localSheetId="24" hidden="1">'СС ИПЦ Минэк цел'!$A$1:$F$34</definedName>
    <definedName name="Z_4782A48E_B2E6_4847_BF84_0F7650BAE0C4_.wvu.PrintArea" localSheetId="24" hidden="1">'СС ИПЦ Минэк цел'!$A$1:$F$34</definedName>
    <definedName name="Z_49F2C8AD_DC6E_4A7A_8861_FB7FE488AED0_.wvu.PrintArea" localSheetId="24" hidden="1">'СС ИПЦ Минэк цел'!$A$1:$F$34</definedName>
    <definedName name="Z_69B564F3_5043_4852_99EA_AA86D726A91D_.wvu.PrintArea" localSheetId="24" hidden="1">'СС ИПЦ Минэк цел'!$A$1:$F$34</definedName>
    <definedName name="Z_6A39AC6C_F03B_4611_80EE_D42907C7D94C_.wvu.PrintArea" localSheetId="24" hidden="1">'СС ИПЦ Минэк цел'!$A$1:$F$34</definedName>
    <definedName name="Z_71242F9A_9F4A_4397_886C_32FE7F5B25C0_.wvu.PrintArea" localSheetId="24" hidden="1">'СС ИПЦ Минэк цел'!$A$1:$F$34</definedName>
    <definedName name="Z_91CFC6A6_EC2F_4461_B23B_08056370B515_.wvu.PrintArea" localSheetId="24" hidden="1">'СС ИПЦ Минэк цел'!$A$1:$F$34</definedName>
    <definedName name="Z_9AD0F5AB_BEB5_4061_998D_380B1A78307D_.wvu.PrintArea" localSheetId="24" hidden="1">'СС ИПЦ Минэк цел'!$A$1:$F$34</definedName>
    <definedName name="Z_B050490D_87DE_4075_804E_777000592345_.wvu.PrintArea" localSheetId="24" hidden="1">'СС ИПЦ Минэк цел'!$A$1:$F$34</definedName>
    <definedName name="Z_C89254C4_596C_47AA_BEE6_2ADC54AC23C5_.wvu.PrintArea" localSheetId="24" hidden="1">'СС ИПЦ Минэк цел'!$A$1:$F$34</definedName>
    <definedName name="Z_D8ED04E7_9183_4B3F_AC65_49CFC4CDB5CB_.wvu.PrintArea" localSheetId="24" hidden="1">'СС ИПЦ Минэк цел'!$A$1:$F$34</definedName>
    <definedName name="Z_DD8863F6_5D89_4BF8_9E82_C4648F9A7FCD_.wvu.PrintArea" localSheetId="24" hidden="1">'СС ИПЦ Минэк цел'!$A$1:$F$34</definedName>
    <definedName name="Z_F13EF8BD_EB10_4864_9681_D4BDDAD508A4_.wvu.PrintArea" localSheetId="24" hidden="1">'СС ИПЦ Минэк цел'!$A$1:$F$34</definedName>
    <definedName name="год1" localSheetId="24">#REF!</definedName>
    <definedName name="_xlnm.Print_Area" localSheetId="24">'СС ИПЦ Минэк цел'!$A$1:$F$34</definedName>
    <definedName name="ПОКАЗАТЕЛИ_ДОЛГОСР.ПРОГНОЗА" localSheetId="24">#NAME?</definedName>
    <definedName name="_inf2007" localSheetId="25">#REF!</definedName>
    <definedName name="_inf2008" localSheetId="25">#REF!</definedName>
    <definedName name="_inf2009" localSheetId="25">#REF!</definedName>
    <definedName name="_inf2010" localSheetId="25">#REF!</definedName>
    <definedName name="_inf2011" localSheetId="25">#REF!</definedName>
    <definedName name="_inf2012" localSheetId="25">#REF!</definedName>
    <definedName name="_inf2013" localSheetId="25">#REF!</definedName>
    <definedName name="_inf2014" localSheetId="25">#REF!</definedName>
    <definedName name="_inf2015" localSheetId="25">#REF!</definedName>
    <definedName name="Print_Titles" localSheetId="25">'СС Дефл Минэк кон'!$6:$7</definedName>
    <definedName name="Z_01CA8EBB_0C4C_4010_811F_073E57232CD7_.wvu.FilterData" localSheetId="25" hidden="1">'СС Дефл Минэк кон'!$A$6:$A$108</definedName>
    <definedName name="Z_0326B1AD_1A76_4EF9_9EFB_7DCF6235A3FA_.wvu.Cols" localSheetId="25" hidden="1">'СС Дефл Минэк кон'!$G:$P</definedName>
    <definedName name="Z_0326B1AD_1A76_4EF9_9EFB_7DCF6235A3FA_.wvu.PrintArea" localSheetId="25" hidden="1">'СС Дефл Минэк кон'!$A$1:$F$107</definedName>
    <definedName name="Z_0326B1AD_1A76_4EF9_9EFB_7DCF6235A3FA_.wvu.PrintTitles" localSheetId="25" hidden="1">'СС Дефл Минэк кон'!$6:$7</definedName>
    <definedName name="Z_052C83E3_CAD2_4C8E_BBE5_A3B6DBD2C172_.wvu.Cols" localSheetId="25" hidden="1">'СС Дефл Минэк кон'!$G:$P</definedName>
    <definedName name="Z_052C83E3_CAD2_4C8E_BBE5_A3B6DBD2C172_.wvu.PrintArea" localSheetId="25" hidden="1">'СС Дефл Минэк кон'!$A$1:$F$107</definedName>
    <definedName name="Z_052C83E3_CAD2_4C8E_BBE5_A3B6DBD2C172_.wvu.PrintTitles" localSheetId="25" hidden="1">'СС Дефл Минэк кон'!$6:$7</definedName>
    <definedName name="Z_05F8A60F_5E6C_424F_82C7_121DB7C2D785_.wvu.Cols" localSheetId="25" hidden="1">'СС Дефл Минэк кон'!$G:$P</definedName>
    <definedName name="Z_05F8A60F_5E6C_424F_82C7_121DB7C2D785_.wvu.PrintArea" localSheetId="25" hidden="1">'СС Дефл Минэк кон'!$A$1:$F$107</definedName>
    <definedName name="Z_05F8A60F_5E6C_424F_82C7_121DB7C2D785_.wvu.PrintTitles" localSheetId="25" hidden="1">'СС Дефл Минэк кон'!$6:$7</definedName>
    <definedName name="Z_0ED5301B_3B9B_4028_A009_D402EF13F98D_.wvu.FilterData" localSheetId="25" hidden="1">'СС Дефл Минэк кон'!$A$6:$A$101</definedName>
    <definedName name="Z_13B89219_28C6_4883_87AC_E0D1795AD51D_.wvu.FilterData" localSheetId="25" hidden="1">'СС Дефл Минэк кон'!$A$6:$A$101</definedName>
    <definedName name="Z_18082D7A_2821_4AF9_B402_24BD9F08863C_.wvu.Cols" localSheetId="25" hidden="1">'СС Дефл Минэк кон'!$G:$P</definedName>
    <definedName name="Z_18082D7A_2821_4AF9_B402_24BD9F08863C_.wvu.PrintArea" localSheetId="25" hidden="1">'СС Дефл Минэк кон'!$A$1:$F$107</definedName>
    <definedName name="Z_18082D7A_2821_4AF9_B402_24BD9F08863C_.wvu.PrintTitles" localSheetId="25" hidden="1">'СС Дефл Минэк кон'!$6:$7</definedName>
    <definedName name="Z_268023C0_9BC0_40EB_A535_38BF110897FA_.wvu.FilterData" localSheetId="25" hidden="1">'СС Дефл Минэк кон'!$A$6:$A$101</definedName>
    <definedName name="Z_3DEEBB3D_1270_47DE_834F_86032DB959D9_.wvu.FilterData" localSheetId="25" hidden="1">'СС Дефл Минэк кон'!$A$6:$A$101</definedName>
    <definedName name="Z_4782A48E_B2E6_4847_BF84_0F7650BAE0C4_.wvu.Cols" localSheetId="25" hidden="1">'СС Дефл Минэк кон'!$G:$P</definedName>
    <definedName name="Z_4782A48E_B2E6_4847_BF84_0F7650BAE0C4_.wvu.PrintArea" localSheetId="25" hidden="1">'СС Дефл Минэк кон'!$A$1:$F$107</definedName>
    <definedName name="Z_4782A48E_B2E6_4847_BF84_0F7650BAE0C4_.wvu.PrintTitles" localSheetId="25" hidden="1">'СС Дефл Минэк кон'!$6:$7</definedName>
    <definedName name="Z_49F2C8AD_DC6E_4A7A_8861_FB7FE488AED0_.wvu.Cols" localSheetId="25" hidden="1">'СС Дефл Минэк кон'!$G:$P</definedName>
    <definedName name="Z_49F2C8AD_DC6E_4A7A_8861_FB7FE488AED0_.wvu.PrintArea" localSheetId="25" hidden="1">'СС Дефл Минэк кон'!$A$1:$F$107</definedName>
    <definedName name="Z_49F2C8AD_DC6E_4A7A_8861_FB7FE488AED0_.wvu.PrintTitles" localSheetId="25" hidden="1">'СС Дефл Минэк кон'!$6:$7</definedName>
    <definedName name="Z_4E2D07F0_76DB_4630_BC1D_F4D5A502B378_.wvu.FilterData" localSheetId="25" hidden="1">'СС Дефл Минэк кон'!$A$6:$A$101</definedName>
    <definedName name="Z_572ABAB9_340C_418A_A9AD_B19F14213DA2_.wvu.FilterData" localSheetId="25" hidden="1">'СС Дефл Минэк кон'!$A$6:$A$101</definedName>
    <definedName name="Z_69B564F3_5043_4852_99EA_AA86D726A91D_.wvu.Cols" localSheetId="25" hidden="1">'СС Дефл Минэк кон'!$G:$P</definedName>
    <definedName name="Z_69B564F3_5043_4852_99EA_AA86D726A91D_.wvu.PrintArea" localSheetId="25" hidden="1">'СС Дефл Минэк кон'!$A$1:$F$107</definedName>
    <definedName name="Z_69B564F3_5043_4852_99EA_AA86D726A91D_.wvu.PrintTitles" localSheetId="25" hidden="1">'СС Дефл Минэк кон'!$6:$7</definedName>
    <definedName name="Z_6A39AC6C_F03B_4611_80EE_D42907C7D94C_.wvu.Cols" localSheetId="25" hidden="1">'СС Дефл Минэк кон'!$G:$P</definedName>
    <definedName name="Z_6A39AC6C_F03B_4611_80EE_D42907C7D94C_.wvu.PrintArea" localSheetId="25" hidden="1">'СС Дефл Минэк кон'!$A$1:$F$107</definedName>
    <definedName name="Z_6A39AC6C_F03B_4611_80EE_D42907C7D94C_.wvu.PrintTitles" localSheetId="25" hidden="1">'СС Дефл Минэк кон'!$6:$7</definedName>
    <definedName name="Z_71242F9A_9F4A_4397_886C_32FE7F5B25C0_.wvu.Cols" localSheetId="25" hidden="1">'СС Дефл Минэк кон'!$G:$P</definedName>
    <definedName name="Z_71242F9A_9F4A_4397_886C_32FE7F5B25C0_.wvu.PrintArea" localSheetId="25" hidden="1">'СС Дефл Минэк кон'!$A$1:$F$107</definedName>
    <definedName name="Z_71242F9A_9F4A_4397_886C_32FE7F5B25C0_.wvu.PrintTitles" localSheetId="25" hidden="1">'СС Дефл Минэк кон'!$6:$7</definedName>
    <definedName name="Z_91CFC6A6_EC2F_4461_B23B_08056370B515_.wvu.Cols" localSheetId="25" hidden="1">'СС Дефл Минэк кон'!$G:$P</definedName>
    <definedName name="Z_91CFC6A6_EC2F_4461_B23B_08056370B515_.wvu.PrintArea" localSheetId="25" hidden="1">'СС Дефл Минэк кон'!$A$1:$F$107</definedName>
    <definedName name="Z_91CFC6A6_EC2F_4461_B23B_08056370B515_.wvu.PrintTitles" localSheetId="25" hidden="1">'СС Дефл Минэк кон'!$6:$7</definedName>
    <definedName name="Z_9AD0F5AB_BEB5_4061_998D_380B1A78307D_.wvu.Cols" localSheetId="25" hidden="1">'СС Дефл Минэк кон'!$G:$P</definedName>
    <definedName name="Z_9AD0F5AB_BEB5_4061_998D_380B1A78307D_.wvu.PrintArea" localSheetId="25" hidden="1">'СС Дефл Минэк кон'!$A$1:$F$107</definedName>
    <definedName name="Z_9AD0F5AB_BEB5_4061_998D_380B1A78307D_.wvu.PrintTitles" localSheetId="25" hidden="1">'СС Дефл Минэк кон'!$6:$7</definedName>
    <definedName name="Z_ABD7BA35_04E1_43E0_AC75_033C3CA6FF3C_.wvu.Cols" localSheetId="25" hidden="1">'СС Дефл Минэк кон'!#REF!,'СС Дефл Минэк кон'!#REF!</definedName>
    <definedName name="Z_ABD7BA35_04E1_43E0_AC75_033C3CA6FF3C_.wvu.FilterData" localSheetId="25" hidden="1">'СС Дефл Минэк кон'!$A$6:$A$101</definedName>
    <definedName name="Z_ABD7BA35_04E1_43E0_AC75_033C3CA6FF3C_.wvu.PrintArea" localSheetId="25" hidden="1">'СС Дефл Минэк кон'!$A$6:$F$101</definedName>
    <definedName name="Z_B050490D_87DE_4075_804E_777000592345_.wvu.Cols" localSheetId="25" hidden="1">'СС Дефл Минэк кон'!$G:$P</definedName>
    <definedName name="Z_B050490D_87DE_4075_804E_777000592345_.wvu.PrintArea" localSheetId="25" hidden="1">'СС Дефл Минэк кон'!$A$1:$F$107</definedName>
    <definedName name="Z_B050490D_87DE_4075_804E_777000592345_.wvu.PrintTitles" localSheetId="25" hidden="1">'СС Дефл Минэк кон'!$6:$7</definedName>
    <definedName name="Z_C73CA27E_77B2_422A_A773_B235904BACA3_.wvu.Cols" localSheetId="25" hidden="1">'СС Дефл Минэк кон'!#REF!,'СС Дефл Минэк кон'!#REF!</definedName>
    <definedName name="Z_C73CA27E_77B2_422A_A773_B235904BACA3_.wvu.FilterData" localSheetId="25" hidden="1">'СС Дефл Минэк кон'!$A$6:$A$101</definedName>
    <definedName name="Z_C73CA27E_77B2_422A_A773_B235904BACA3_.wvu.PrintArea" localSheetId="25" hidden="1">'СС Дефл Минэк кон'!$A$6:$F$101</definedName>
    <definedName name="Z_C89254C4_596C_47AA_BEE6_2ADC54AC23C5_.wvu.Cols" localSheetId="25" hidden="1">'СС Дефл Минэк кон'!$G:$P</definedName>
    <definedName name="Z_C89254C4_596C_47AA_BEE6_2ADC54AC23C5_.wvu.PrintArea" localSheetId="25" hidden="1">'СС Дефл Минэк кон'!$A$1:$F$107</definedName>
    <definedName name="Z_C89254C4_596C_47AA_BEE6_2ADC54AC23C5_.wvu.PrintTitles" localSheetId="25" hidden="1">'СС Дефл Минэк кон'!$6:$7</definedName>
    <definedName name="Z_D49940EF_113F_4789_B6E7_8353B816853A_.wvu.Cols" localSheetId="25" hidden="1">'СС Дефл Минэк кон'!#REF!,'СС Дефл Минэк кон'!#REF!</definedName>
    <definedName name="Z_D49940EF_113F_4789_B6E7_8353B816853A_.wvu.FilterData" localSheetId="25" hidden="1">'СС Дефл Минэк кон'!$A$6:$A$101</definedName>
    <definedName name="Z_D49940EF_113F_4789_B6E7_8353B816853A_.wvu.PrintArea" localSheetId="25" hidden="1">'СС Дефл Минэк кон'!$A$6:$F$101</definedName>
    <definedName name="Z_D8ED04E7_9183_4B3F_AC65_49CFC4CDB5CB_.wvu.Cols" localSheetId="25" hidden="1">'СС Дефл Минэк кон'!$G:$P</definedName>
    <definedName name="Z_D8ED04E7_9183_4B3F_AC65_49CFC4CDB5CB_.wvu.PrintArea" localSheetId="25" hidden="1">'СС Дефл Минэк кон'!$A$1:$F$107</definedName>
    <definedName name="Z_D8ED04E7_9183_4B3F_AC65_49CFC4CDB5CB_.wvu.PrintTitles" localSheetId="25" hidden="1">'СС Дефл Минэк кон'!$6:$7</definedName>
    <definedName name="Z_DCC68DFC_E4AF_484C_822A_D560C6D52926_.wvu.FilterData" localSheetId="25" hidden="1">'СС Дефл Минэк кон'!$A$6:$A$101</definedName>
    <definedName name="Z_DD8863F6_5D89_4BF8_9E82_C4648F9A7FCD_.wvu.Cols" localSheetId="25" hidden="1">'СС Дефл Минэк кон'!$G:$P</definedName>
    <definedName name="Z_DD8863F6_5D89_4BF8_9E82_C4648F9A7FCD_.wvu.PrintArea" localSheetId="25" hidden="1">'СС Дефл Минэк кон'!$A$1:$F$107</definedName>
    <definedName name="Z_DD8863F6_5D89_4BF8_9E82_C4648F9A7FCD_.wvu.PrintTitles" localSheetId="25" hidden="1">'СС Дефл Минэк кон'!$6:$7</definedName>
    <definedName name="Z_E55F6B6A_DBD3_4117_B149_A082390B8D13_.wvu.Cols" localSheetId="25" hidden="1">'СС Дефл Минэк кон'!#REF!,'СС Дефл Минэк кон'!#REF!</definedName>
    <definedName name="Z_E55F6B6A_DBD3_4117_B149_A082390B8D13_.wvu.FilterData" localSheetId="25" hidden="1">'СС Дефл Минэк кон'!$A$6:$A$101</definedName>
    <definedName name="Z_E55F6B6A_DBD3_4117_B149_A082390B8D13_.wvu.PrintArea" localSheetId="25" hidden="1">'СС Дефл Минэк кон'!$A$6:$F$101</definedName>
    <definedName name="Z_E9547856_3045_49CA_B3C7_618D2DA21087_.wvu.FilterData" localSheetId="25" hidden="1">'СС Дефл Минэк кон'!$A$6:$A$101</definedName>
    <definedName name="Z_E9D4ABE5_580B_4EA1_8057_CB16EE65A5F9_.wvu.FilterData" localSheetId="25" hidden="1">'СС Дефл Минэк кон'!$A$6:$A$101</definedName>
    <definedName name="Z_F13EF8BD_EB10_4864_9681_D4BDDAD508A4_.wvu.Cols" localSheetId="25" hidden="1">'СС Дефл Минэк кон'!$G:$P</definedName>
    <definedName name="Z_F13EF8BD_EB10_4864_9681_D4BDDAD508A4_.wvu.PrintArea" localSheetId="25" hidden="1">'СС Дефл Минэк кон'!$A$1:$F$107</definedName>
    <definedName name="Z_F13EF8BD_EB10_4864_9681_D4BDDAD508A4_.wvu.PrintTitles" localSheetId="25" hidden="1">'СС Дефл Минэк кон'!$6:$7</definedName>
    <definedName name="Z_F49A5623_9435_4BAA_98DE_EAAB0061DE16_.wvu.FilterData" localSheetId="25" hidden="1">'СС Дефл Минэк кон'!$A$6:$A$101</definedName>
    <definedName name="год1" localSheetId="25">#REF!</definedName>
    <definedName name="_xlnm.Print_Area" localSheetId="25">'СС Дефл Минэк кон'!$A$1:$F$107</definedName>
    <definedName name="ПОКАЗАТЕЛИ_ДОЛГОСР.ПРОГНОЗА" localSheetId="25">#NAME?</definedName>
    <definedName name="_inf2007" localSheetId="26">#REF!</definedName>
    <definedName name="_inf2008" localSheetId="26">#REF!</definedName>
    <definedName name="_inf2009" localSheetId="26">#REF!</definedName>
    <definedName name="_inf2010" localSheetId="26">#REF!</definedName>
    <definedName name="_inf2011" localSheetId="26">#REF!</definedName>
    <definedName name="_inf2012" localSheetId="26">#REF!</definedName>
    <definedName name="_inf2013" localSheetId="26">#REF!</definedName>
    <definedName name="_inf2014" localSheetId="26">#REF!</definedName>
    <definedName name="_inf2015" localSheetId="26">#REF!</definedName>
    <definedName name="Print_Titles" localSheetId="26">'СС Дефл Минэк баз'!$6:$7</definedName>
    <definedName name="Z_01CA8EBB_0C4C_4010_811F_073E57232CD7_.wvu.FilterData" localSheetId="26" hidden="1">'СС Дефл Минэк баз'!$A$6:$A$108</definedName>
    <definedName name="Z_0326B1AD_1A76_4EF9_9EFB_7DCF6235A3FA_.wvu.Cols" localSheetId="26" hidden="1">'СС Дефл Минэк баз'!$G:$P</definedName>
    <definedName name="Z_0326B1AD_1A76_4EF9_9EFB_7DCF6235A3FA_.wvu.PrintArea" localSheetId="26" hidden="1">'СС Дефл Минэк баз'!$A$1:$F$107</definedName>
    <definedName name="Z_0326B1AD_1A76_4EF9_9EFB_7DCF6235A3FA_.wvu.PrintTitles" localSheetId="26" hidden="1">'СС Дефл Минэк баз'!$6:$7</definedName>
    <definedName name="Z_052C83E3_CAD2_4C8E_BBE5_A3B6DBD2C172_.wvu.Cols" localSheetId="26" hidden="1">'СС Дефл Минэк баз'!$G:$P</definedName>
    <definedName name="Z_052C83E3_CAD2_4C8E_BBE5_A3B6DBD2C172_.wvu.PrintArea" localSheetId="26" hidden="1">'СС Дефл Минэк баз'!$A$1:$F$107</definedName>
    <definedName name="Z_052C83E3_CAD2_4C8E_BBE5_A3B6DBD2C172_.wvu.PrintTitles" localSheetId="26" hidden="1">'СС Дефл Минэк баз'!$6:$7</definedName>
    <definedName name="Z_05F8A60F_5E6C_424F_82C7_121DB7C2D785_.wvu.Cols" localSheetId="26" hidden="1">'СС Дефл Минэк баз'!$G:$P</definedName>
    <definedName name="Z_05F8A60F_5E6C_424F_82C7_121DB7C2D785_.wvu.PrintArea" localSheetId="26" hidden="1">'СС Дефл Минэк баз'!$A$1:$F$107</definedName>
    <definedName name="Z_05F8A60F_5E6C_424F_82C7_121DB7C2D785_.wvu.PrintTitles" localSheetId="26" hidden="1">'СС Дефл Минэк баз'!$6:$7</definedName>
    <definedName name="Z_0ED5301B_3B9B_4028_A009_D402EF13F98D_.wvu.FilterData" localSheetId="26" hidden="1">'СС Дефл Минэк баз'!$A$6:$A$101</definedName>
    <definedName name="Z_13B89219_28C6_4883_87AC_E0D1795AD51D_.wvu.FilterData" localSheetId="26" hidden="1">'СС Дефл Минэк баз'!$A$6:$A$101</definedName>
    <definedName name="Z_18082D7A_2821_4AF9_B402_24BD9F08863C_.wvu.Cols" localSheetId="26" hidden="1">'СС Дефл Минэк баз'!$G:$P</definedName>
    <definedName name="Z_18082D7A_2821_4AF9_B402_24BD9F08863C_.wvu.PrintArea" localSheetId="26" hidden="1">'СС Дефл Минэк баз'!$A$1:$F$107</definedName>
    <definedName name="Z_18082D7A_2821_4AF9_B402_24BD9F08863C_.wvu.PrintTitles" localSheetId="26" hidden="1">'СС Дефл Минэк баз'!$6:$7</definedName>
    <definedName name="Z_268023C0_9BC0_40EB_A535_38BF110897FA_.wvu.FilterData" localSheetId="26" hidden="1">'СС Дефл Минэк баз'!$A$6:$A$101</definedName>
    <definedName name="Z_3DEEBB3D_1270_47DE_834F_86032DB959D9_.wvu.FilterData" localSheetId="26" hidden="1">'СС Дефл Минэк баз'!$A$6:$A$101</definedName>
    <definedName name="Z_4782A48E_B2E6_4847_BF84_0F7650BAE0C4_.wvu.Cols" localSheetId="26" hidden="1">'СС Дефл Минэк баз'!$G:$P</definedName>
    <definedName name="Z_4782A48E_B2E6_4847_BF84_0F7650BAE0C4_.wvu.PrintArea" localSheetId="26" hidden="1">'СС Дефл Минэк баз'!$A$1:$F$107</definedName>
    <definedName name="Z_4782A48E_B2E6_4847_BF84_0F7650BAE0C4_.wvu.PrintTitles" localSheetId="26" hidden="1">'СС Дефл Минэк баз'!$6:$7</definedName>
    <definedName name="Z_49F2C8AD_DC6E_4A7A_8861_FB7FE488AED0_.wvu.Cols" localSheetId="26" hidden="1">'СС Дефл Минэк баз'!$G:$P</definedName>
    <definedName name="Z_49F2C8AD_DC6E_4A7A_8861_FB7FE488AED0_.wvu.PrintArea" localSheetId="26" hidden="1">'СС Дефл Минэк баз'!$A$1:$F$107</definedName>
    <definedName name="Z_49F2C8AD_DC6E_4A7A_8861_FB7FE488AED0_.wvu.PrintTitles" localSheetId="26" hidden="1">'СС Дефл Минэк баз'!$6:$7</definedName>
    <definedName name="Z_4E2D07F0_76DB_4630_BC1D_F4D5A502B378_.wvu.FilterData" localSheetId="26" hidden="1">'СС Дефл Минэк баз'!$A$6:$A$101</definedName>
    <definedName name="Z_572ABAB9_340C_418A_A9AD_B19F14213DA2_.wvu.FilterData" localSheetId="26" hidden="1">'СС Дефл Минэк баз'!$A$6:$A$101</definedName>
    <definedName name="Z_69B564F3_5043_4852_99EA_AA86D726A91D_.wvu.Cols" localSheetId="26" hidden="1">'СС Дефл Минэк баз'!$G:$P</definedName>
    <definedName name="Z_69B564F3_5043_4852_99EA_AA86D726A91D_.wvu.PrintArea" localSheetId="26" hidden="1">'СС Дефл Минэк баз'!$A$1:$F$107</definedName>
    <definedName name="Z_69B564F3_5043_4852_99EA_AA86D726A91D_.wvu.PrintTitles" localSheetId="26" hidden="1">'СС Дефл Минэк баз'!$6:$7</definedName>
    <definedName name="Z_6A39AC6C_F03B_4611_80EE_D42907C7D94C_.wvu.Cols" localSheetId="26" hidden="1">'СС Дефл Минэк баз'!$G:$P</definedName>
    <definedName name="Z_6A39AC6C_F03B_4611_80EE_D42907C7D94C_.wvu.PrintArea" localSheetId="26" hidden="1">'СС Дефл Минэк баз'!$A$1:$F$107</definedName>
    <definedName name="Z_6A39AC6C_F03B_4611_80EE_D42907C7D94C_.wvu.PrintTitles" localSheetId="26" hidden="1">'СС Дефл Минэк баз'!$6:$7</definedName>
    <definedName name="Z_71242F9A_9F4A_4397_886C_32FE7F5B25C0_.wvu.Cols" localSheetId="26" hidden="1">'СС Дефл Минэк баз'!$G:$P</definedName>
    <definedName name="Z_71242F9A_9F4A_4397_886C_32FE7F5B25C0_.wvu.PrintArea" localSheetId="26" hidden="1">'СС Дефл Минэк баз'!$A$1:$F$107</definedName>
    <definedName name="Z_71242F9A_9F4A_4397_886C_32FE7F5B25C0_.wvu.PrintTitles" localSheetId="26" hidden="1">'СС Дефл Минэк баз'!$6:$7</definedName>
    <definedName name="Z_91CFC6A6_EC2F_4461_B23B_08056370B515_.wvu.Cols" localSheetId="26" hidden="1">'СС Дефл Минэк баз'!$G:$P</definedName>
    <definedName name="Z_91CFC6A6_EC2F_4461_B23B_08056370B515_.wvu.PrintArea" localSheetId="26" hidden="1">'СС Дефл Минэк баз'!$A$1:$F$107</definedName>
    <definedName name="Z_91CFC6A6_EC2F_4461_B23B_08056370B515_.wvu.PrintTitles" localSheetId="26" hidden="1">'СС Дефл Минэк баз'!$6:$7</definedName>
    <definedName name="Z_9AD0F5AB_BEB5_4061_998D_380B1A78307D_.wvu.Cols" localSheetId="26" hidden="1">'СС Дефл Минэк баз'!$G:$P</definedName>
    <definedName name="Z_9AD0F5AB_BEB5_4061_998D_380B1A78307D_.wvu.PrintArea" localSheetId="26" hidden="1">'СС Дефл Минэк баз'!$A$1:$F$107</definedName>
    <definedName name="Z_9AD0F5AB_BEB5_4061_998D_380B1A78307D_.wvu.PrintTitles" localSheetId="26" hidden="1">'СС Дефл Минэк баз'!$6:$7</definedName>
    <definedName name="Z_ABD7BA35_04E1_43E0_AC75_033C3CA6FF3C_.wvu.Cols" localSheetId="26" hidden="1">'СС Дефл Минэк баз'!#REF!,'СС Дефл Минэк баз'!#REF!</definedName>
    <definedName name="Z_ABD7BA35_04E1_43E0_AC75_033C3CA6FF3C_.wvu.FilterData" localSheetId="26" hidden="1">'СС Дефл Минэк баз'!$A$6:$A$101</definedName>
    <definedName name="Z_ABD7BA35_04E1_43E0_AC75_033C3CA6FF3C_.wvu.PrintArea" localSheetId="26" hidden="1">'СС Дефл Минэк баз'!$A$6:$F$101</definedName>
    <definedName name="Z_B050490D_87DE_4075_804E_777000592345_.wvu.Cols" localSheetId="26" hidden="1">'СС Дефл Минэк баз'!$G:$P</definedName>
    <definedName name="Z_B050490D_87DE_4075_804E_777000592345_.wvu.PrintArea" localSheetId="26" hidden="1">'СС Дефл Минэк баз'!$A$1:$F$107</definedName>
    <definedName name="Z_B050490D_87DE_4075_804E_777000592345_.wvu.PrintTitles" localSheetId="26" hidden="1">'СС Дефл Минэк баз'!$6:$7</definedName>
    <definedName name="Z_C73CA27E_77B2_422A_A773_B235904BACA3_.wvu.Cols" localSheetId="26" hidden="1">'СС Дефл Минэк баз'!#REF!,'СС Дефл Минэк баз'!#REF!</definedName>
    <definedName name="Z_C73CA27E_77B2_422A_A773_B235904BACA3_.wvu.FilterData" localSheetId="26" hidden="1">'СС Дефл Минэк баз'!$A$6:$A$101</definedName>
    <definedName name="Z_C73CA27E_77B2_422A_A773_B235904BACA3_.wvu.PrintArea" localSheetId="26" hidden="1">'СС Дефл Минэк баз'!$A$6:$F$101</definedName>
    <definedName name="Z_C89254C4_596C_47AA_BEE6_2ADC54AC23C5_.wvu.Cols" localSheetId="26" hidden="1">'СС Дефл Минэк баз'!$G:$P</definedName>
    <definedName name="Z_C89254C4_596C_47AA_BEE6_2ADC54AC23C5_.wvu.PrintArea" localSheetId="26" hidden="1">'СС Дефл Минэк баз'!$A$1:$F$107</definedName>
    <definedName name="Z_C89254C4_596C_47AA_BEE6_2ADC54AC23C5_.wvu.PrintTitles" localSheetId="26" hidden="1">'СС Дефл Минэк баз'!$6:$7</definedName>
    <definedName name="Z_D49940EF_113F_4789_B6E7_8353B816853A_.wvu.Cols" localSheetId="26" hidden="1">'СС Дефл Минэк баз'!#REF!,'СС Дефл Минэк баз'!#REF!</definedName>
    <definedName name="Z_D49940EF_113F_4789_B6E7_8353B816853A_.wvu.FilterData" localSheetId="26" hidden="1">'СС Дефл Минэк баз'!$A$6:$A$101</definedName>
    <definedName name="Z_D49940EF_113F_4789_B6E7_8353B816853A_.wvu.PrintArea" localSheetId="26" hidden="1">'СС Дефл Минэк баз'!$A$6:$F$101</definedName>
    <definedName name="Z_D8ED04E7_9183_4B3F_AC65_49CFC4CDB5CB_.wvu.Cols" localSheetId="26" hidden="1">'СС Дефл Минэк баз'!$G:$P</definedName>
    <definedName name="Z_D8ED04E7_9183_4B3F_AC65_49CFC4CDB5CB_.wvu.PrintArea" localSheetId="26" hidden="1">'СС Дефл Минэк баз'!$A$1:$F$107</definedName>
    <definedName name="Z_D8ED04E7_9183_4B3F_AC65_49CFC4CDB5CB_.wvu.PrintTitles" localSheetId="26" hidden="1">'СС Дефл Минэк баз'!$6:$7</definedName>
    <definedName name="Z_DCC68DFC_E4AF_484C_822A_D560C6D52926_.wvu.FilterData" localSheetId="26" hidden="1">'СС Дефл Минэк баз'!$A$6:$A$101</definedName>
    <definedName name="Z_DD8863F6_5D89_4BF8_9E82_C4648F9A7FCD_.wvu.Cols" localSheetId="26" hidden="1">'СС Дефл Минэк баз'!$G:$P</definedName>
    <definedName name="Z_DD8863F6_5D89_4BF8_9E82_C4648F9A7FCD_.wvu.PrintArea" localSheetId="26" hidden="1">'СС Дефл Минэк баз'!$A$1:$F$107</definedName>
    <definedName name="Z_DD8863F6_5D89_4BF8_9E82_C4648F9A7FCD_.wvu.PrintTitles" localSheetId="26" hidden="1">'СС Дефл Минэк баз'!$6:$7</definedName>
    <definedName name="Z_E55F6B6A_DBD3_4117_B149_A082390B8D13_.wvu.Cols" localSheetId="26" hidden="1">'СС Дефл Минэк баз'!#REF!,'СС Дефл Минэк баз'!#REF!</definedName>
    <definedName name="Z_E55F6B6A_DBD3_4117_B149_A082390B8D13_.wvu.FilterData" localSheetId="26" hidden="1">'СС Дефл Минэк баз'!$A$6:$A$101</definedName>
    <definedName name="Z_E55F6B6A_DBD3_4117_B149_A082390B8D13_.wvu.PrintArea" localSheetId="26" hidden="1">'СС Дефл Минэк баз'!$A$6:$F$101</definedName>
    <definedName name="Z_E9547856_3045_49CA_B3C7_618D2DA21087_.wvu.FilterData" localSheetId="26" hidden="1">'СС Дефл Минэк баз'!$A$6:$A$101</definedName>
    <definedName name="Z_E9D4ABE5_580B_4EA1_8057_CB16EE65A5F9_.wvu.FilterData" localSheetId="26" hidden="1">'СС Дефл Минэк баз'!$A$6:$A$101</definedName>
    <definedName name="Z_F13EF8BD_EB10_4864_9681_D4BDDAD508A4_.wvu.Cols" localSheetId="26" hidden="1">'СС Дефл Минэк баз'!$G:$P</definedName>
    <definedName name="Z_F13EF8BD_EB10_4864_9681_D4BDDAD508A4_.wvu.PrintArea" localSheetId="26" hidden="1">'СС Дефл Минэк баз'!$A$1:$F$107</definedName>
    <definedName name="Z_F13EF8BD_EB10_4864_9681_D4BDDAD508A4_.wvu.PrintTitles" localSheetId="26" hidden="1">'СС Дефл Минэк баз'!$6:$7</definedName>
    <definedName name="Z_F49A5623_9435_4BAA_98DE_EAAB0061DE16_.wvu.FilterData" localSheetId="26" hidden="1">'СС Дефл Минэк баз'!$A$6:$A$101</definedName>
    <definedName name="год1" localSheetId="26">#REF!</definedName>
    <definedName name="_xlnm.Print_Area" localSheetId="26">'СС Дефл Минэк баз'!$A$1:$F$107</definedName>
    <definedName name="ПОКАЗАТЕЛИ_ДОЛГОСР.ПРОГНОЗА" localSheetId="26">#NAME?</definedName>
    <definedName name="_inf2007" localSheetId="27">#REF!</definedName>
    <definedName name="_inf2008" localSheetId="27">#REF!</definedName>
    <definedName name="_inf2009" localSheetId="27">#REF!</definedName>
    <definedName name="_inf2010" localSheetId="27">#REF!</definedName>
    <definedName name="_inf2011" localSheetId="27">#REF!</definedName>
    <definedName name="_inf2012" localSheetId="27">#REF!</definedName>
    <definedName name="_inf2013" localSheetId="27">#REF!</definedName>
    <definedName name="_inf2014" localSheetId="27">#REF!</definedName>
    <definedName name="_inf2015" localSheetId="27">#REF!</definedName>
    <definedName name="Print_Titles" localSheetId="27">'СС Дефл Минэк цел'!$6:$7</definedName>
    <definedName name="Z_01CA8EBB_0C4C_4010_811F_073E57232CD7_.wvu.FilterData" localSheetId="27" hidden="1">'СС Дефл Минэк цел'!$A$6:$A$108</definedName>
    <definedName name="Z_0326B1AD_1A76_4EF9_9EFB_7DCF6235A3FA_.wvu.Cols" localSheetId="27" hidden="1">'СС Дефл Минэк цел'!$G:$P</definedName>
    <definedName name="Z_0326B1AD_1A76_4EF9_9EFB_7DCF6235A3FA_.wvu.PrintArea" localSheetId="27" hidden="1">'СС Дефл Минэк цел'!$A$1:$F$107</definedName>
    <definedName name="Z_0326B1AD_1A76_4EF9_9EFB_7DCF6235A3FA_.wvu.PrintTitles" localSheetId="27" hidden="1">'СС Дефл Минэк цел'!$6:$7</definedName>
    <definedName name="Z_052C83E3_CAD2_4C8E_BBE5_A3B6DBD2C172_.wvu.Cols" localSheetId="27" hidden="1">'СС Дефл Минэк цел'!$G:$P</definedName>
    <definedName name="Z_052C83E3_CAD2_4C8E_BBE5_A3B6DBD2C172_.wvu.PrintArea" localSheetId="27" hidden="1">'СС Дефл Минэк цел'!$A$1:$F$107</definedName>
    <definedName name="Z_052C83E3_CAD2_4C8E_BBE5_A3B6DBD2C172_.wvu.PrintTitles" localSheetId="27" hidden="1">'СС Дефл Минэк цел'!$6:$7</definedName>
    <definedName name="Z_05F8A60F_5E6C_424F_82C7_121DB7C2D785_.wvu.Cols" localSheetId="27" hidden="1">'СС Дефл Минэк цел'!$G:$P</definedName>
    <definedName name="Z_05F8A60F_5E6C_424F_82C7_121DB7C2D785_.wvu.PrintArea" localSheetId="27" hidden="1">'СС Дефл Минэк цел'!$A$1:$F$107</definedName>
    <definedName name="Z_05F8A60F_5E6C_424F_82C7_121DB7C2D785_.wvu.PrintTitles" localSheetId="27" hidden="1">'СС Дефл Минэк цел'!$6:$7</definedName>
    <definedName name="Z_0ED5301B_3B9B_4028_A009_D402EF13F98D_.wvu.FilterData" localSheetId="27" hidden="1">'СС Дефл Минэк цел'!$A$6:$A$101</definedName>
    <definedName name="Z_13B89219_28C6_4883_87AC_E0D1795AD51D_.wvu.FilterData" localSheetId="27" hidden="1">'СС Дефл Минэк цел'!$A$6:$A$101</definedName>
    <definedName name="Z_18082D7A_2821_4AF9_B402_24BD9F08863C_.wvu.Cols" localSheetId="27" hidden="1">'СС Дефл Минэк цел'!$G:$P</definedName>
    <definedName name="Z_18082D7A_2821_4AF9_B402_24BD9F08863C_.wvu.PrintArea" localSheetId="27" hidden="1">'СС Дефл Минэк цел'!$A$1:$F$107</definedName>
    <definedName name="Z_18082D7A_2821_4AF9_B402_24BD9F08863C_.wvu.PrintTitles" localSheetId="27" hidden="1">'СС Дефл Минэк цел'!$6:$7</definedName>
    <definedName name="Z_268023C0_9BC0_40EB_A535_38BF110897FA_.wvu.FilterData" localSheetId="27" hidden="1">'СС Дефл Минэк цел'!$A$6:$A$101</definedName>
    <definedName name="Z_3DEEBB3D_1270_47DE_834F_86032DB959D9_.wvu.FilterData" localSheetId="27" hidden="1">'СС Дефл Минэк цел'!$A$6:$A$101</definedName>
    <definedName name="Z_4782A48E_B2E6_4847_BF84_0F7650BAE0C4_.wvu.Cols" localSheetId="27" hidden="1">'СС Дефл Минэк цел'!$G:$P</definedName>
    <definedName name="Z_4782A48E_B2E6_4847_BF84_0F7650BAE0C4_.wvu.PrintArea" localSheetId="27" hidden="1">'СС Дефл Минэк цел'!$A$1:$F$107</definedName>
    <definedName name="Z_4782A48E_B2E6_4847_BF84_0F7650BAE0C4_.wvu.PrintTitles" localSheetId="27" hidden="1">'СС Дефл Минэк цел'!$6:$7</definedName>
    <definedName name="Z_49F2C8AD_DC6E_4A7A_8861_FB7FE488AED0_.wvu.Cols" localSheetId="27" hidden="1">'СС Дефл Минэк цел'!$G:$P</definedName>
    <definedName name="Z_49F2C8AD_DC6E_4A7A_8861_FB7FE488AED0_.wvu.PrintArea" localSheetId="27" hidden="1">'СС Дефл Минэк цел'!$A$1:$F$107</definedName>
    <definedName name="Z_49F2C8AD_DC6E_4A7A_8861_FB7FE488AED0_.wvu.PrintTitles" localSheetId="27" hidden="1">'СС Дефл Минэк цел'!$6:$7</definedName>
    <definedName name="Z_4E2D07F0_76DB_4630_BC1D_F4D5A502B378_.wvu.FilterData" localSheetId="27" hidden="1">'СС Дефл Минэк цел'!$A$6:$A$101</definedName>
    <definedName name="Z_572ABAB9_340C_418A_A9AD_B19F14213DA2_.wvu.FilterData" localSheetId="27" hidden="1">'СС Дефл Минэк цел'!$A$6:$A$101</definedName>
    <definedName name="Z_69B564F3_5043_4852_99EA_AA86D726A91D_.wvu.Cols" localSheetId="27" hidden="1">'СС Дефл Минэк цел'!$G:$P</definedName>
    <definedName name="Z_69B564F3_5043_4852_99EA_AA86D726A91D_.wvu.PrintArea" localSheetId="27" hidden="1">'СС Дефл Минэк цел'!$A$1:$F$107</definedName>
    <definedName name="Z_69B564F3_5043_4852_99EA_AA86D726A91D_.wvu.PrintTitles" localSheetId="27" hidden="1">'СС Дефл Минэк цел'!$6:$7</definedName>
    <definedName name="Z_6A39AC6C_F03B_4611_80EE_D42907C7D94C_.wvu.Cols" localSheetId="27" hidden="1">'СС Дефл Минэк цел'!$G:$P</definedName>
    <definedName name="Z_6A39AC6C_F03B_4611_80EE_D42907C7D94C_.wvu.PrintArea" localSheetId="27" hidden="1">'СС Дефл Минэк цел'!$A$1:$F$107</definedName>
    <definedName name="Z_6A39AC6C_F03B_4611_80EE_D42907C7D94C_.wvu.PrintTitles" localSheetId="27" hidden="1">'СС Дефл Минэк цел'!$6:$7</definedName>
    <definedName name="Z_71242F9A_9F4A_4397_886C_32FE7F5B25C0_.wvu.Cols" localSheetId="27" hidden="1">'СС Дефл Минэк цел'!$G:$P</definedName>
    <definedName name="Z_71242F9A_9F4A_4397_886C_32FE7F5B25C0_.wvu.PrintArea" localSheetId="27" hidden="1">'СС Дефл Минэк цел'!$A$1:$F$107</definedName>
    <definedName name="Z_71242F9A_9F4A_4397_886C_32FE7F5B25C0_.wvu.PrintTitles" localSheetId="27" hidden="1">'СС Дефл Минэк цел'!$6:$7</definedName>
    <definedName name="Z_91CFC6A6_EC2F_4461_B23B_08056370B515_.wvu.Cols" localSheetId="27" hidden="1">'СС Дефл Минэк цел'!$G:$P</definedName>
    <definedName name="Z_91CFC6A6_EC2F_4461_B23B_08056370B515_.wvu.PrintArea" localSheetId="27" hidden="1">'СС Дефл Минэк цел'!$A$1:$F$107</definedName>
    <definedName name="Z_91CFC6A6_EC2F_4461_B23B_08056370B515_.wvu.PrintTitles" localSheetId="27" hidden="1">'СС Дефл Минэк цел'!$6:$7</definedName>
    <definedName name="Z_9AD0F5AB_BEB5_4061_998D_380B1A78307D_.wvu.Cols" localSheetId="27" hidden="1">'СС Дефл Минэк цел'!$G:$P</definedName>
    <definedName name="Z_9AD0F5AB_BEB5_4061_998D_380B1A78307D_.wvu.PrintArea" localSheetId="27" hidden="1">'СС Дефл Минэк цел'!$A$1:$F$107</definedName>
    <definedName name="Z_9AD0F5AB_BEB5_4061_998D_380B1A78307D_.wvu.PrintTitles" localSheetId="27" hidden="1">'СС Дефл Минэк цел'!$6:$7</definedName>
    <definedName name="Z_ABD7BA35_04E1_43E0_AC75_033C3CA6FF3C_.wvu.Cols" localSheetId="27" hidden="1">'СС Дефл Минэк цел'!#REF!,'СС Дефл Минэк цел'!#REF!</definedName>
    <definedName name="Z_ABD7BA35_04E1_43E0_AC75_033C3CA6FF3C_.wvu.FilterData" localSheetId="27" hidden="1">'СС Дефл Минэк цел'!$A$6:$A$101</definedName>
    <definedName name="Z_ABD7BA35_04E1_43E0_AC75_033C3CA6FF3C_.wvu.PrintArea" localSheetId="27" hidden="1">'СС Дефл Минэк цел'!$A$6:$F$101</definedName>
    <definedName name="Z_B050490D_87DE_4075_804E_777000592345_.wvu.Cols" localSheetId="27" hidden="1">'СС Дефл Минэк цел'!$G:$P</definedName>
    <definedName name="Z_B050490D_87DE_4075_804E_777000592345_.wvu.PrintArea" localSheetId="27" hidden="1">'СС Дефл Минэк цел'!$A$1:$F$107</definedName>
    <definedName name="Z_B050490D_87DE_4075_804E_777000592345_.wvu.PrintTitles" localSheetId="27" hidden="1">'СС Дефл Минэк цел'!$6:$7</definedName>
    <definedName name="Z_C73CA27E_77B2_422A_A773_B235904BACA3_.wvu.Cols" localSheetId="27" hidden="1">'СС Дефл Минэк цел'!#REF!,'СС Дефл Минэк цел'!#REF!</definedName>
    <definedName name="Z_C73CA27E_77B2_422A_A773_B235904BACA3_.wvu.FilterData" localSheetId="27" hidden="1">'СС Дефл Минэк цел'!$A$6:$A$101</definedName>
    <definedName name="Z_C73CA27E_77B2_422A_A773_B235904BACA3_.wvu.PrintArea" localSheetId="27" hidden="1">'СС Дефл Минэк цел'!$A$6:$F$101</definedName>
    <definedName name="Z_C89254C4_596C_47AA_BEE6_2ADC54AC23C5_.wvu.Cols" localSheetId="27" hidden="1">'СС Дефл Минэк цел'!$G:$P</definedName>
    <definedName name="Z_C89254C4_596C_47AA_BEE6_2ADC54AC23C5_.wvu.PrintArea" localSheetId="27" hidden="1">'СС Дефл Минэк цел'!$A$1:$F$107</definedName>
    <definedName name="Z_C89254C4_596C_47AA_BEE6_2ADC54AC23C5_.wvu.PrintTitles" localSheetId="27" hidden="1">'СС Дефл Минэк цел'!$6:$7</definedName>
    <definedName name="Z_D49940EF_113F_4789_B6E7_8353B816853A_.wvu.Cols" localSheetId="27" hidden="1">'СС Дефл Минэк цел'!#REF!,'СС Дефл Минэк цел'!#REF!</definedName>
    <definedName name="Z_D49940EF_113F_4789_B6E7_8353B816853A_.wvu.FilterData" localSheetId="27" hidden="1">'СС Дефл Минэк цел'!$A$6:$A$101</definedName>
    <definedName name="Z_D49940EF_113F_4789_B6E7_8353B816853A_.wvu.PrintArea" localSheetId="27" hidden="1">'СС Дефл Минэк цел'!$A$6:$F$101</definedName>
    <definedName name="Z_D8ED04E7_9183_4B3F_AC65_49CFC4CDB5CB_.wvu.Cols" localSheetId="27" hidden="1">'СС Дефл Минэк цел'!$G:$P</definedName>
    <definedName name="Z_D8ED04E7_9183_4B3F_AC65_49CFC4CDB5CB_.wvu.PrintArea" localSheetId="27" hidden="1">'СС Дефл Минэк цел'!$A$1:$F$107</definedName>
    <definedName name="Z_D8ED04E7_9183_4B3F_AC65_49CFC4CDB5CB_.wvu.PrintTitles" localSheetId="27" hidden="1">'СС Дефл Минэк цел'!$6:$7</definedName>
    <definedName name="Z_DCC68DFC_E4AF_484C_822A_D560C6D52926_.wvu.FilterData" localSheetId="27" hidden="1">'СС Дефл Минэк цел'!$A$6:$A$101</definedName>
    <definedName name="Z_DD8863F6_5D89_4BF8_9E82_C4648F9A7FCD_.wvu.Cols" localSheetId="27" hidden="1">'СС Дефл Минэк цел'!$G:$P</definedName>
    <definedName name="Z_DD8863F6_5D89_4BF8_9E82_C4648F9A7FCD_.wvu.PrintArea" localSheetId="27" hidden="1">'СС Дефл Минэк цел'!$A$1:$F$107</definedName>
    <definedName name="Z_DD8863F6_5D89_4BF8_9E82_C4648F9A7FCD_.wvu.PrintTitles" localSheetId="27" hidden="1">'СС Дефл Минэк цел'!$6:$7</definedName>
    <definedName name="Z_E55F6B6A_DBD3_4117_B149_A082390B8D13_.wvu.Cols" localSheetId="27" hidden="1">'СС Дефл Минэк цел'!#REF!,'СС Дефл Минэк цел'!#REF!</definedName>
    <definedName name="Z_E55F6B6A_DBD3_4117_B149_A082390B8D13_.wvu.FilterData" localSheetId="27" hidden="1">'СС Дефл Минэк цел'!$A$6:$A$101</definedName>
    <definedName name="Z_E55F6B6A_DBD3_4117_B149_A082390B8D13_.wvu.PrintArea" localSheetId="27" hidden="1">'СС Дефл Минэк цел'!$A$6:$F$101</definedName>
    <definedName name="Z_E9547856_3045_49CA_B3C7_618D2DA21087_.wvu.FilterData" localSheetId="27" hidden="1">'СС Дефл Минэк цел'!$A$6:$A$101</definedName>
    <definedName name="Z_E9D4ABE5_580B_4EA1_8057_CB16EE65A5F9_.wvu.FilterData" localSheetId="27" hidden="1">'СС Дефл Минэк цел'!$A$6:$A$101</definedName>
    <definedName name="Z_F13EF8BD_EB10_4864_9681_D4BDDAD508A4_.wvu.Cols" localSheetId="27" hidden="1">'СС Дефл Минэк цел'!$G:$P</definedName>
    <definedName name="Z_F13EF8BD_EB10_4864_9681_D4BDDAD508A4_.wvu.PrintArea" localSheetId="27" hidden="1">'СС Дефл Минэк цел'!$A$1:$F$107</definedName>
    <definedName name="Z_F13EF8BD_EB10_4864_9681_D4BDDAD508A4_.wvu.PrintTitles" localSheetId="27" hidden="1">'СС Дефл Минэк цел'!$6:$7</definedName>
    <definedName name="Z_F49A5623_9435_4BAA_98DE_EAAB0061DE16_.wvu.FilterData" localSheetId="27" hidden="1">'СС Дефл Минэк цел'!$A$6:$A$101</definedName>
    <definedName name="год1" localSheetId="27">#REF!</definedName>
    <definedName name="_xlnm.Print_Area" localSheetId="27">'СС Дефл Минэк цел'!$A$1:$F$107</definedName>
    <definedName name="ПОКАЗАТЕЛИ_ДОЛГОСР.ПРОГНОЗА" localSheetId="27">#NAME?</definedName>
    <definedName name="_inf2007" localSheetId="28">#REF!</definedName>
    <definedName name="_inf2008" localSheetId="28">#REF!</definedName>
    <definedName name="_inf2009" localSheetId="28">#REF!</definedName>
    <definedName name="Print_Titles" localSheetId="28">'СС Экс Минэк кон'!$7:$7</definedName>
    <definedName name="solver_adj" localSheetId="28" hidden="1">'СС Экс Минэк кон'!#REF!</definedName>
    <definedName name="solver_cvg" localSheetId="28" hidden="1">0.0001</definedName>
    <definedName name="solver_drv" localSheetId="28" hidden="1">1</definedName>
    <definedName name="solver_est" localSheetId="28" hidden="1">1</definedName>
    <definedName name="solver_itr" localSheetId="28" hidden="1">100</definedName>
    <definedName name="solver_lin" localSheetId="28" hidden="1">2</definedName>
    <definedName name="solver_neg" localSheetId="28" hidden="1">2</definedName>
    <definedName name="solver_num" localSheetId="28" hidden="1">0</definedName>
    <definedName name="solver_nwt" localSheetId="28" hidden="1">1</definedName>
    <definedName name="solver_opt" localSheetId="28" hidden="1">'СС Экс Минэк кон'!#REF!</definedName>
    <definedName name="solver_pre" localSheetId="28" hidden="1">0.000001</definedName>
    <definedName name="solver_scl" localSheetId="28" hidden="1">2</definedName>
    <definedName name="solver_sho" localSheetId="28" hidden="1">2</definedName>
    <definedName name="solver_tim" localSheetId="28" hidden="1">100</definedName>
    <definedName name="solver_tol" localSheetId="28" hidden="1">0.05</definedName>
    <definedName name="solver_typ" localSheetId="28" hidden="1">3</definedName>
    <definedName name="solver_val" localSheetId="28" hidden="1">0</definedName>
    <definedName name="title" localSheetId="28">#NAME?</definedName>
    <definedName name="Z_0326B1AD_1A76_4EF9_9EFB_7DCF6235A3FA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0326B1AD_1A76_4EF9_9EFB_7DCF6235A3FA_.wvu.PrintArea" localSheetId="28" hidden="1">'СС Экс Минэк кон'!$A$1:$G$69</definedName>
    <definedName name="Z_0326B1AD_1A76_4EF9_9EFB_7DCF6235A3FA_.wvu.PrintTitles" localSheetId="28" hidden="1">'СС Экс Минэк кон'!$7:$7</definedName>
    <definedName name="Z_052C83E3_CAD2_4C8E_BBE5_A3B6DBD2C172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052C83E3_CAD2_4C8E_BBE5_A3B6DBD2C172_.wvu.PrintArea" localSheetId="28" hidden="1">'СС Экс Минэк кон'!$A$1:$G$69</definedName>
    <definedName name="Z_052C83E3_CAD2_4C8E_BBE5_A3B6DBD2C172_.wvu.PrintTitles" localSheetId="28" hidden="1">'СС Экс Минэк кон'!$7:$7</definedName>
    <definedName name="Z_05F8A60F_5E6C_424F_82C7_121DB7C2D785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05F8A60F_5E6C_424F_82C7_121DB7C2D785_.wvu.PrintArea" localSheetId="28" hidden="1">'СС Экс Минэк кон'!$A$1:$G$69</definedName>
    <definedName name="Z_05F8A60F_5E6C_424F_82C7_121DB7C2D785_.wvu.PrintTitles" localSheetId="28" hidden="1">'СС Экс Минэк кон'!$7:$7</definedName>
    <definedName name="Z_0B19F24A_5443_41C2_92D2_3752C2D64176_.wvu.Cols" localSheetId="28" hidden="1">'СС Экс Минэк кон'!#REF!,'СС Экс Минэк кон'!#REF!</definedName>
    <definedName name="Z_0B19F24A_5443_41C2_92D2_3752C2D64176_.wvu.PrintArea" localSheetId="28" hidden="1">'СС Экс Минэк кон'!$A$7:$B$69</definedName>
    <definedName name="Z_0B19F24A_5443_41C2_92D2_3752C2D64176_.wvu.PrintTitles" localSheetId="28" hidden="1">'СС Экс Минэк кон'!$A:$B,'СС Экс Минэк кон'!$7:$7</definedName>
    <definedName name="Z_0B19F24A_5443_41C2_92D2_3752C2D64176_.wvu.Rows" localSheetId="28" hidden="1">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</definedName>
    <definedName name="Z_18082D7A_2821_4AF9_B402_24BD9F08863C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18082D7A_2821_4AF9_B402_24BD9F08863C_.wvu.PrintArea" localSheetId="28" hidden="1">'СС Экс Минэк кон'!$A$1:$G$69</definedName>
    <definedName name="Z_18082D7A_2821_4AF9_B402_24BD9F08863C_.wvu.PrintTitles" localSheetId="28" hidden="1">'СС Экс Минэк кон'!$7:$7</definedName>
    <definedName name="Z_4782A48E_B2E6_4847_BF84_0F7650BAE0C4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4782A48E_B2E6_4847_BF84_0F7650BAE0C4_.wvu.PrintArea" localSheetId="28" hidden="1">'СС Экс Минэк кон'!$A$1:$G$69</definedName>
    <definedName name="Z_4782A48E_B2E6_4847_BF84_0F7650BAE0C4_.wvu.PrintTitles" localSheetId="28" hidden="1">'СС Экс Минэк кон'!$7:$7</definedName>
    <definedName name="Z_49F2C8AD_DC6E_4A7A_8861_FB7FE488AED0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49F2C8AD_DC6E_4A7A_8861_FB7FE488AED0_.wvu.PrintArea" localSheetId="28" hidden="1">'СС Экс Минэк кон'!$A$1:$G$69</definedName>
    <definedName name="Z_49F2C8AD_DC6E_4A7A_8861_FB7FE488AED0_.wvu.PrintTitles" localSheetId="28" hidden="1">'СС Экс Минэк кон'!$7:$7</definedName>
    <definedName name="Z_69B564F3_5043_4852_99EA_AA86D726A91D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69B564F3_5043_4852_99EA_AA86D726A91D_.wvu.PrintArea" localSheetId="28" hidden="1">'СС Экс Минэк кон'!$A$1:$G$69</definedName>
    <definedName name="Z_69B564F3_5043_4852_99EA_AA86D726A91D_.wvu.PrintTitles" localSheetId="28" hidden="1">'СС Экс Минэк кон'!$7:$7</definedName>
    <definedName name="Z_6A39AC6C_F03B_4611_80EE_D42907C7D94C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6A39AC6C_F03B_4611_80EE_D42907C7D94C_.wvu.PrintArea" localSheetId="28" hidden="1">'СС Экс Минэк кон'!$A$1:$G$69</definedName>
    <definedName name="Z_6A39AC6C_F03B_4611_80EE_D42907C7D94C_.wvu.PrintTitles" localSheetId="28" hidden="1">'СС Экс Минэк кон'!$7:$7</definedName>
    <definedName name="Z_6A62B42F_E9AD_4D60_B1FC_8FFB0BB58645_.wvu.Cols" localSheetId="28" hidden="1">'СС Экс Минэк кон'!#REF!,'СС Экс Минэк кон'!$C:$G</definedName>
    <definedName name="Z_6A62B42F_E9AD_4D60_B1FC_8FFB0BB58645_.wvu.PrintArea" localSheetId="28" hidden="1">'СС Экс Минэк кон'!$A$7:$D$69</definedName>
    <definedName name="Z_6A62B42F_E9AD_4D60_B1FC_8FFB0BB58645_.wvu.PrintTitles" localSheetId="28" hidden="1">'СС Экс Минэк кон'!$A:$B,'СС Экс Минэк кон'!$7:$7</definedName>
    <definedName name="Z_71242F9A_9F4A_4397_886C_32FE7F5B25C0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71242F9A_9F4A_4397_886C_32FE7F5B25C0_.wvu.PrintArea" localSheetId="28" hidden="1">'СС Экс Минэк кон'!$A$1:$G$69</definedName>
    <definedName name="Z_71242F9A_9F4A_4397_886C_32FE7F5B25C0_.wvu.PrintTitles" localSheetId="28" hidden="1">'СС Экс Минэк кон'!$7:$7</definedName>
    <definedName name="Z_79077CDC_C3D5_4439_995A_E4DEB95CAE77_.wvu.Cols" localSheetId="28" hidden="1">'СС Экс Минэк кон'!#REF!</definedName>
    <definedName name="Z_7E0DF7E2_CB99_4D61_8AEA_BD436BC5317C_.wvu.Cols" localSheetId="28" hidden="1">'СС Экс Минэк кон'!#REF!,'СС Экс Минэк кон'!$C:$G</definedName>
    <definedName name="Z_7E0DF7E2_CB99_4D61_8AEA_BD436BC5317C_.wvu.PrintArea" localSheetId="28" hidden="1">'СС Экс Минэк кон'!$A$7:$D$69</definedName>
    <definedName name="Z_7E0DF7E2_CB99_4D61_8AEA_BD436BC5317C_.wvu.PrintTitles" localSheetId="28" hidden="1">'СС Экс Минэк кон'!$A:$B,'СС Экс Минэк кон'!$7:$7</definedName>
    <definedName name="Z_91CFC6A6_EC2F_4461_B23B_08056370B515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91CFC6A6_EC2F_4461_B23B_08056370B515_.wvu.PrintArea" localSheetId="28" hidden="1">'СС Экс Минэк кон'!$A$1:$G$69</definedName>
    <definedName name="Z_91CFC6A6_EC2F_4461_B23B_08056370B515_.wvu.PrintTitles" localSheetId="28" hidden="1">'СС Экс Минэк кон'!$7:$7</definedName>
    <definedName name="Z_9AD0F5AB_BEB5_4061_998D_380B1A78307D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9AD0F5AB_BEB5_4061_998D_380B1A78307D_.wvu.PrintArea" localSheetId="28" hidden="1">'СС Экс Минэк кон'!$A$1:$G$69</definedName>
    <definedName name="Z_9AD0F5AB_BEB5_4061_998D_380B1A78307D_.wvu.PrintTitles" localSheetId="28" hidden="1">'СС Экс Минэк кон'!$7:$7</definedName>
    <definedName name="Z_B050490D_87DE_4075_804E_777000592345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B050490D_87DE_4075_804E_777000592345_.wvu.PrintArea" localSheetId="28" hidden="1">'СС Экс Минэк кон'!$A$1:$G$69</definedName>
    <definedName name="Z_B050490D_87DE_4075_804E_777000592345_.wvu.PrintTitles" localSheetId="28" hidden="1">'СС Экс Минэк кон'!$7:$7</definedName>
    <definedName name="Z_C89254C4_596C_47AA_BEE6_2ADC54AC23C5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C89254C4_596C_47AA_BEE6_2ADC54AC23C5_.wvu.PrintArea" localSheetId="28" hidden="1">'СС Экс Минэк кон'!$A$1:$G$69</definedName>
    <definedName name="Z_C89254C4_596C_47AA_BEE6_2ADC54AC23C5_.wvu.PrintTitles" localSheetId="28" hidden="1">'СС Экс Минэк кон'!$7:$7</definedName>
    <definedName name="Z_D68B67AB_E997_4043_8100_2F6E766CB639_.wvu.Cols" localSheetId="28" hidden="1">'СС Экс Минэк кон'!#REF!</definedName>
    <definedName name="Z_D68B67AB_E997_4043_8100_2F6E766CB639_.wvu.PrintArea" localSheetId="28" hidden="1">'СС Экс Минэк кон'!$A$7:$B$69</definedName>
    <definedName name="Z_D68B67AB_E997_4043_8100_2F6E766CB639_.wvu.PrintTitles" localSheetId="28" hidden="1">'СС Экс Минэк кон'!$A:$B,'СС Экс Минэк кон'!$7:$7</definedName>
    <definedName name="Z_D68B67AB_E997_4043_8100_2F6E766CB639_.wvu.Rows" localSheetId="28" hidden="1">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кон'!#REF!,'СС Экс Минэк кон'!#REF!</definedName>
    <definedName name="Z_D8ED04E7_9183_4B3F_AC65_49CFC4CDB5CB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D8ED04E7_9183_4B3F_AC65_49CFC4CDB5CB_.wvu.PrintArea" localSheetId="28" hidden="1">'СС Экс Минэк кон'!$A$1:$G$69</definedName>
    <definedName name="Z_D8ED04E7_9183_4B3F_AC65_49CFC4CDB5CB_.wvu.PrintTitles" localSheetId="28" hidden="1">'СС Экс Минэк кон'!$7:$7</definedName>
    <definedName name="Z_DD8863F6_5D89_4BF8_9E82_C4648F9A7FCD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DD8863F6_5D89_4BF8_9E82_C4648F9A7FCD_.wvu.PrintArea" localSheetId="28" hidden="1">'СС Экс Минэк кон'!$A$1:$G$69</definedName>
    <definedName name="Z_DD8863F6_5D89_4BF8_9E82_C4648F9A7FCD_.wvu.PrintTitles" localSheetId="28" hidden="1">'СС Экс Минэк кон'!$7:$7</definedName>
    <definedName name="Z_F13EF8BD_EB10_4864_9681_D4BDDAD508A4_.wvu.Cols" localSheetId="28" hidden="1">'СС Экс Минэк кон'!$IN:$IX,'СС Экс Минэк кон'!$SJ:$ST,'СС Экс Минэк кон'!$ACF:$ACP,'СС Экс Минэк кон'!$AMB:$AML,'СС Экс Минэк кон'!$AVX:$AWH,'СС Экс Минэк кон'!$BFT:$BGD,'СС Экс Минэк кон'!$BPP:$BPZ,'СС Экс Минэк кон'!$BZL:$BZV,'СС Экс Минэк кон'!$CJH:$CJR,'СС Экс Минэк кон'!$CTD:$CTN,'СС Экс Минэк кон'!$DCZ:$DDJ,'СС Экс Минэк кон'!$DMV:$DNF,'СС Экс Минэк кон'!$DWR:$DXB,'СС Экс Минэк кон'!$EGN:$EGX,'СС Экс Минэк кон'!$EQJ:$EQT,'СС Экс Минэк кон'!$FAF:$FAP,'СС Экс Минэк кон'!$FKB:$FKL,'СС Экс Минэк кон'!$FTX:$FUH,'СС Экс Минэк кон'!$GDT:$GED,'СС Экс Минэк кон'!$GNP:$GNZ,'СС Экс Минэк кон'!$GXL:$GXV,'СС Экс Минэк кон'!$HHH:$HHR,'СС Экс Минэк кон'!$HRD:$HRN,'СС Экс Минэк кон'!$IAZ:$IBJ,'СС Экс Минэк кон'!$IKV:$ILF,'СС Экс Минэк кон'!$IUR:$IVB,'СС Экс Минэк кон'!$JEN:$JEX,'СС Экс Минэк кон'!$JOJ:$JOT,'СС Экс Минэк кон'!$JYF:$JYP,'СС Экс Минэк кон'!$KIB:$KIL,'СС Экс Минэк кон'!$KRX:$KSH,'СС Экс Минэк кон'!$LBT:$LCD,'СС Экс Минэк кон'!$LLP:$LLZ,'СС Экс Минэк кон'!$LVL:$LVV,'СС Экс Минэк кон'!$MFH:$MFR,'СС Экс Минэк кон'!$MPD:$MPN,'СС Экс Минэк кон'!$MYZ:$MZJ,'СС Экс Минэк кон'!$NIV:$NJF,'СС Экс Минэк кон'!$NSR:$NTB,'СС Экс Минэк кон'!$OCN:$OCX,'СС Экс Минэк кон'!$OMJ:$OMT,'СС Экс Минэк кон'!$OWF:$OWP,'СС Экс Минэк кон'!$PGB:$PGL,'СС Экс Минэк кон'!$PPX:$PQH,'СС Экс Минэк кон'!$PZT:$QAD,'СС Экс Минэк кон'!$QJP:$QJZ,'СС Экс Минэк кон'!$QTL:$QTV,'СС Экс Минэк кон'!$RDH:$RDR,'СС Экс Минэк кон'!$RND:$RNN,'СС Экс Минэк кон'!$RWZ:$RXJ,'СС Экс Минэк кон'!$SGV:$SHF,'СС Экс Минэк кон'!$SQR:$SRB,'СС Экс Минэк кон'!$TAN:$TAX,'СС Экс Минэк кон'!$TKJ:$TKT,'СС Экс Минэк кон'!$TUF:$TUP,'СС Экс Минэк кон'!$UEB:$UEL,'СС Экс Минэк кон'!$UNX:$UOH,'СС Экс Минэк кон'!$UXT:$UYD,'СС Экс Минэк кон'!$VHP:$VHZ,'СС Экс Минэк кон'!$VRL:$VRV,'СС Экс Минэк кон'!$WBH:$WBR,'СС Экс Минэк кон'!$WLD:$WLN,'СС Экс Минэк кон'!$WUZ:$WVJ</definedName>
    <definedName name="Z_F13EF8BD_EB10_4864_9681_D4BDDAD508A4_.wvu.PrintArea" localSheetId="28" hidden="1">'СС Экс Минэк кон'!$A$1:$G$69</definedName>
    <definedName name="Z_F13EF8BD_EB10_4864_9681_D4BDDAD508A4_.wvu.PrintTitles" localSheetId="28" hidden="1">'СС Экс Минэк кон'!$7:$7</definedName>
    <definedName name="Вып_ОФ_с_пц" localSheetId="28">#NAME?</definedName>
    <definedName name="Вып_с_новых_ОФ" localSheetId="28">#NAME?</definedName>
    <definedName name="год1" localSheetId="28">#REF!</definedName>
    <definedName name="Дефл_ц_пред_год" localSheetId="28">#NAME?</definedName>
    <definedName name="Дефлятор_годовой" localSheetId="28">#NAME?</definedName>
    <definedName name="Дефлятор_цепной" localSheetId="28">#NAME?</definedName>
    <definedName name="новые_ОФ_2003" localSheetId="28">#NAME?</definedName>
    <definedName name="новые_ОФ_2004" localSheetId="28">#NAME?</definedName>
    <definedName name="новые_ОФ_а_всего" localSheetId="28">#NAME?</definedName>
    <definedName name="новые_ОФ_всего" localSheetId="28">#NAME?</definedName>
    <definedName name="новые_ОФ_п_всего" localSheetId="28">#NAME?</definedName>
    <definedName name="_xlnm.Print_Area" localSheetId="28">'СС Экс Минэк кон'!$A$1:$G$69</definedName>
    <definedName name="окраска_05" localSheetId="28">#NAME?</definedName>
    <definedName name="окраска_06" localSheetId="28">#NAME?</definedName>
    <definedName name="окраска_07" localSheetId="28">#NAME?</definedName>
    <definedName name="окраска_08" localSheetId="28">#NAME?</definedName>
    <definedName name="окраска_09" localSheetId="28">#NAME?</definedName>
    <definedName name="окраска_10" localSheetId="28">#NAME?</definedName>
    <definedName name="окраска_11" localSheetId="28">#NAME?</definedName>
    <definedName name="окраска_12" localSheetId="28">#NAME?</definedName>
    <definedName name="окраска_13" localSheetId="28">#NAME?</definedName>
    <definedName name="окраска_14" localSheetId="28">#NAME?</definedName>
    <definedName name="окраска_15" localSheetId="28">#NAME?</definedName>
    <definedName name="ОФ_а_с_пц" localSheetId="28">#NAME?</definedName>
    <definedName name="ПОКАЗАТЕЛИ_ДОЛГОСР.ПРОГНОЗА" localSheetId="28">#NAME?</definedName>
    <definedName name="Прогноз_Вып_пц" localSheetId="28">#NAME?</definedName>
    <definedName name="фо_а_н_пц" localSheetId="28">#NAME?</definedName>
    <definedName name="фо_а_с_пц" localSheetId="28">#NAME?</definedName>
    <definedName name="фо_н_03" localSheetId="28">#NAME?</definedName>
    <definedName name="фо_н_04" localSheetId="28">#NAME?</definedName>
    <definedName name="_inf2007" localSheetId="29">#REF!</definedName>
    <definedName name="_inf2008" localSheetId="29">#REF!</definedName>
    <definedName name="_inf2009" localSheetId="29">#REF!</definedName>
    <definedName name="Print_Titles" localSheetId="29">'СС Экс Минэк баз'!$7:$7</definedName>
    <definedName name="solver_adj" localSheetId="29" hidden="1">'СС Экс Минэк баз'!#REF!</definedName>
    <definedName name="solver_cvg" localSheetId="29" hidden="1">0.0001</definedName>
    <definedName name="solver_drv" localSheetId="29" hidden="1">1</definedName>
    <definedName name="solver_est" localSheetId="29" hidden="1">1</definedName>
    <definedName name="solver_itr" localSheetId="29" hidden="1">100</definedName>
    <definedName name="solver_lin" localSheetId="29" hidden="1">2</definedName>
    <definedName name="solver_neg" localSheetId="29" hidden="1">2</definedName>
    <definedName name="solver_num" localSheetId="29" hidden="1">0</definedName>
    <definedName name="solver_nwt" localSheetId="29" hidden="1">1</definedName>
    <definedName name="solver_opt" localSheetId="29" hidden="1">'СС Экс Минэк баз'!#REF!</definedName>
    <definedName name="solver_pre" localSheetId="29" hidden="1">0.000001</definedName>
    <definedName name="solver_scl" localSheetId="29" hidden="1">2</definedName>
    <definedName name="solver_sho" localSheetId="29" hidden="1">2</definedName>
    <definedName name="solver_tim" localSheetId="29" hidden="1">100</definedName>
    <definedName name="solver_tol" localSheetId="29" hidden="1">0.05</definedName>
    <definedName name="solver_typ" localSheetId="29" hidden="1">3</definedName>
    <definedName name="solver_val" localSheetId="29" hidden="1">0</definedName>
    <definedName name="title" localSheetId="29">#NAME?</definedName>
    <definedName name="Z_0326B1AD_1A76_4EF9_9EFB_7DCF6235A3FA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0326B1AD_1A76_4EF9_9EFB_7DCF6235A3FA_.wvu.PrintArea" localSheetId="29" hidden="1">'СС Экс Минэк баз'!$A$1:$G$69</definedName>
    <definedName name="Z_0326B1AD_1A76_4EF9_9EFB_7DCF6235A3FA_.wvu.PrintTitles" localSheetId="29" hidden="1">'СС Экс Минэк баз'!$7:$7</definedName>
    <definedName name="Z_052C83E3_CAD2_4C8E_BBE5_A3B6DBD2C172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052C83E3_CAD2_4C8E_BBE5_A3B6DBD2C172_.wvu.PrintArea" localSheetId="29" hidden="1">'СС Экс Минэк баз'!$A$1:$G$69</definedName>
    <definedName name="Z_052C83E3_CAD2_4C8E_BBE5_A3B6DBD2C172_.wvu.PrintTitles" localSheetId="29" hidden="1">'СС Экс Минэк баз'!$7:$7</definedName>
    <definedName name="Z_05F8A60F_5E6C_424F_82C7_121DB7C2D785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05F8A60F_5E6C_424F_82C7_121DB7C2D785_.wvu.PrintArea" localSheetId="29" hidden="1">'СС Экс Минэк баз'!$A$1:$G$69</definedName>
    <definedName name="Z_05F8A60F_5E6C_424F_82C7_121DB7C2D785_.wvu.PrintTitles" localSheetId="29" hidden="1">'СС Экс Минэк баз'!$7:$7</definedName>
    <definedName name="Z_0B19F24A_5443_41C2_92D2_3752C2D64176_.wvu.Cols" localSheetId="29" hidden="1">'СС Экс Минэк баз'!#REF!,'СС Экс Минэк баз'!#REF!</definedName>
    <definedName name="Z_0B19F24A_5443_41C2_92D2_3752C2D64176_.wvu.PrintArea" localSheetId="29" hidden="1">'СС Экс Минэк баз'!$A$7:$B$69</definedName>
    <definedName name="Z_0B19F24A_5443_41C2_92D2_3752C2D64176_.wvu.PrintTitles" localSheetId="29" hidden="1">'СС Экс Минэк баз'!$A:$B,'СС Экс Минэк баз'!$7:$7</definedName>
    <definedName name="Z_0B19F24A_5443_41C2_92D2_3752C2D64176_.wvu.Rows" localSheetId="29" hidden="1">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</definedName>
    <definedName name="Z_18082D7A_2821_4AF9_B402_24BD9F08863C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18082D7A_2821_4AF9_B402_24BD9F08863C_.wvu.PrintArea" localSheetId="29" hidden="1">'СС Экс Минэк баз'!$A$1:$G$69</definedName>
    <definedName name="Z_18082D7A_2821_4AF9_B402_24BD9F08863C_.wvu.PrintTitles" localSheetId="29" hidden="1">'СС Экс Минэк баз'!$7:$7</definedName>
    <definedName name="Z_4782A48E_B2E6_4847_BF84_0F7650BAE0C4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4782A48E_B2E6_4847_BF84_0F7650BAE0C4_.wvu.PrintArea" localSheetId="29" hidden="1">'СС Экс Минэк баз'!$A$1:$G$69</definedName>
    <definedName name="Z_4782A48E_B2E6_4847_BF84_0F7650BAE0C4_.wvu.PrintTitles" localSheetId="29" hidden="1">'СС Экс Минэк баз'!$7:$7</definedName>
    <definedName name="Z_49F2C8AD_DC6E_4A7A_8861_FB7FE488AED0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49F2C8AD_DC6E_4A7A_8861_FB7FE488AED0_.wvu.PrintArea" localSheetId="29" hidden="1">'СС Экс Минэк баз'!$A$1:$G$69</definedName>
    <definedName name="Z_49F2C8AD_DC6E_4A7A_8861_FB7FE488AED0_.wvu.PrintTitles" localSheetId="29" hidden="1">'СС Экс Минэк баз'!$7:$7</definedName>
    <definedName name="Z_69B564F3_5043_4852_99EA_AA86D726A91D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69B564F3_5043_4852_99EA_AA86D726A91D_.wvu.PrintArea" localSheetId="29" hidden="1">'СС Экс Минэк баз'!$A$1:$G$69</definedName>
    <definedName name="Z_69B564F3_5043_4852_99EA_AA86D726A91D_.wvu.PrintTitles" localSheetId="29" hidden="1">'СС Экс Минэк баз'!$7:$7</definedName>
    <definedName name="Z_6A39AC6C_F03B_4611_80EE_D42907C7D94C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6A39AC6C_F03B_4611_80EE_D42907C7D94C_.wvu.PrintArea" localSheetId="29" hidden="1">'СС Экс Минэк баз'!$A$1:$G$69</definedName>
    <definedName name="Z_6A39AC6C_F03B_4611_80EE_D42907C7D94C_.wvu.PrintTitles" localSheetId="29" hidden="1">'СС Экс Минэк баз'!$7:$7</definedName>
    <definedName name="Z_6A62B42F_E9AD_4D60_B1FC_8FFB0BB58645_.wvu.Cols" localSheetId="29" hidden="1">'СС Экс Минэк баз'!#REF!,'СС Экс Минэк баз'!$C:$G</definedName>
    <definedName name="Z_6A62B42F_E9AD_4D60_B1FC_8FFB0BB58645_.wvu.PrintArea" localSheetId="29" hidden="1">'СС Экс Минэк баз'!$A$7:$D$69</definedName>
    <definedName name="Z_6A62B42F_E9AD_4D60_B1FC_8FFB0BB58645_.wvu.PrintTitles" localSheetId="29" hidden="1">'СС Экс Минэк баз'!$A:$B,'СС Экс Минэк баз'!$7:$7</definedName>
    <definedName name="Z_71242F9A_9F4A_4397_886C_32FE7F5B25C0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71242F9A_9F4A_4397_886C_32FE7F5B25C0_.wvu.PrintArea" localSheetId="29" hidden="1">'СС Экс Минэк баз'!$A$1:$G$69</definedName>
    <definedName name="Z_71242F9A_9F4A_4397_886C_32FE7F5B25C0_.wvu.PrintTitles" localSheetId="29" hidden="1">'СС Экс Минэк баз'!$7:$7</definedName>
    <definedName name="Z_79077CDC_C3D5_4439_995A_E4DEB95CAE77_.wvu.Cols" localSheetId="29" hidden="1">'СС Экс Минэк баз'!#REF!</definedName>
    <definedName name="Z_7E0DF7E2_CB99_4D61_8AEA_BD436BC5317C_.wvu.Cols" localSheetId="29" hidden="1">'СС Экс Минэк баз'!#REF!,'СС Экс Минэк баз'!$C:$G</definedName>
    <definedName name="Z_7E0DF7E2_CB99_4D61_8AEA_BD436BC5317C_.wvu.PrintArea" localSheetId="29" hidden="1">'СС Экс Минэк баз'!$A$7:$D$69</definedName>
    <definedName name="Z_7E0DF7E2_CB99_4D61_8AEA_BD436BC5317C_.wvu.PrintTitles" localSheetId="29" hidden="1">'СС Экс Минэк баз'!$A:$B,'СС Экс Минэк баз'!$7:$7</definedName>
    <definedName name="Z_91CFC6A6_EC2F_4461_B23B_08056370B515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91CFC6A6_EC2F_4461_B23B_08056370B515_.wvu.PrintArea" localSheetId="29" hidden="1">'СС Экс Минэк баз'!$A$1:$G$69</definedName>
    <definedName name="Z_91CFC6A6_EC2F_4461_B23B_08056370B515_.wvu.PrintTitles" localSheetId="29" hidden="1">'СС Экс Минэк баз'!$7:$7</definedName>
    <definedName name="Z_9AD0F5AB_BEB5_4061_998D_380B1A78307D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9AD0F5AB_BEB5_4061_998D_380B1A78307D_.wvu.PrintArea" localSheetId="29" hidden="1">'СС Экс Минэк баз'!$A$1:$G$69</definedName>
    <definedName name="Z_9AD0F5AB_BEB5_4061_998D_380B1A78307D_.wvu.PrintTitles" localSheetId="29" hidden="1">'СС Экс Минэк баз'!$7:$7</definedName>
    <definedName name="Z_B050490D_87DE_4075_804E_777000592345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B050490D_87DE_4075_804E_777000592345_.wvu.PrintArea" localSheetId="29" hidden="1">'СС Экс Минэк баз'!$A$1:$G$69</definedName>
    <definedName name="Z_B050490D_87DE_4075_804E_777000592345_.wvu.PrintTitles" localSheetId="29" hidden="1">'СС Экс Минэк баз'!$7:$7</definedName>
    <definedName name="Z_C89254C4_596C_47AA_BEE6_2ADC54AC23C5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C89254C4_596C_47AA_BEE6_2ADC54AC23C5_.wvu.PrintArea" localSheetId="29" hidden="1">'СС Экс Минэк баз'!$A$1:$G$69</definedName>
    <definedName name="Z_C89254C4_596C_47AA_BEE6_2ADC54AC23C5_.wvu.PrintTitles" localSheetId="29" hidden="1">'СС Экс Минэк баз'!$7:$7</definedName>
    <definedName name="Z_D68B67AB_E997_4043_8100_2F6E766CB639_.wvu.Cols" localSheetId="29" hidden="1">'СС Экс Минэк баз'!#REF!</definedName>
    <definedName name="Z_D68B67AB_E997_4043_8100_2F6E766CB639_.wvu.PrintArea" localSheetId="29" hidden="1">'СС Экс Минэк баз'!$A$7:$B$69</definedName>
    <definedName name="Z_D68B67AB_E997_4043_8100_2F6E766CB639_.wvu.PrintTitles" localSheetId="29" hidden="1">'СС Экс Минэк баз'!$A:$B,'СС Экс Минэк баз'!$7:$7</definedName>
    <definedName name="Z_D68B67AB_E997_4043_8100_2F6E766CB639_.wvu.Rows" localSheetId="29" hidden="1">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баз'!#REF!,'СС Экс Минэк баз'!#REF!</definedName>
    <definedName name="Z_D8ED04E7_9183_4B3F_AC65_49CFC4CDB5CB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D8ED04E7_9183_4B3F_AC65_49CFC4CDB5CB_.wvu.PrintArea" localSheetId="29" hidden="1">'СС Экс Минэк баз'!$A$1:$G$69</definedName>
    <definedName name="Z_D8ED04E7_9183_4B3F_AC65_49CFC4CDB5CB_.wvu.PrintTitles" localSheetId="29" hidden="1">'СС Экс Минэк баз'!$7:$7</definedName>
    <definedName name="Z_DD8863F6_5D89_4BF8_9E82_C4648F9A7FCD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DD8863F6_5D89_4BF8_9E82_C4648F9A7FCD_.wvu.PrintArea" localSheetId="29" hidden="1">'СС Экс Минэк баз'!$A$1:$G$69</definedName>
    <definedName name="Z_DD8863F6_5D89_4BF8_9E82_C4648F9A7FCD_.wvu.PrintTitles" localSheetId="29" hidden="1">'СС Экс Минэк баз'!$7:$7</definedName>
    <definedName name="Z_F13EF8BD_EB10_4864_9681_D4BDDAD508A4_.wvu.Cols" localSheetId="29" hidden="1">'СС Экс Минэк баз'!$IN:$IX,'СС Экс Минэк баз'!$SJ:$ST,'СС Экс Минэк баз'!$ACF:$ACP,'СС Экс Минэк баз'!$AMB:$AML,'СС Экс Минэк баз'!$AVX:$AWH,'СС Экс Минэк баз'!$BFT:$BGD,'СС Экс Минэк баз'!$BPP:$BPZ,'СС Экс Минэк баз'!$BZL:$BZV,'СС Экс Минэк баз'!$CJH:$CJR,'СС Экс Минэк баз'!$CTD:$CTN,'СС Экс Минэк баз'!$DCZ:$DDJ,'СС Экс Минэк баз'!$DMV:$DNF,'СС Экс Минэк баз'!$DWR:$DXB,'СС Экс Минэк баз'!$EGN:$EGX,'СС Экс Минэк баз'!$EQJ:$EQT,'СС Экс Минэк баз'!$FAF:$FAP,'СС Экс Минэк баз'!$FKB:$FKL,'СС Экс Минэк баз'!$FTX:$FUH,'СС Экс Минэк баз'!$GDT:$GED,'СС Экс Минэк баз'!$GNP:$GNZ,'СС Экс Минэк баз'!$GXL:$GXV,'СС Экс Минэк баз'!$HHH:$HHR,'СС Экс Минэк баз'!$HRD:$HRN,'СС Экс Минэк баз'!$IAZ:$IBJ,'СС Экс Минэк баз'!$IKV:$ILF,'СС Экс Минэк баз'!$IUR:$IVB,'СС Экс Минэк баз'!$JEN:$JEX,'СС Экс Минэк баз'!$JOJ:$JOT,'СС Экс Минэк баз'!$JYF:$JYP,'СС Экс Минэк баз'!$KIB:$KIL,'СС Экс Минэк баз'!$KRX:$KSH,'СС Экс Минэк баз'!$LBT:$LCD,'СС Экс Минэк баз'!$LLP:$LLZ,'СС Экс Минэк баз'!$LVL:$LVV,'СС Экс Минэк баз'!$MFH:$MFR,'СС Экс Минэк баз'!$MPD:$MPN,'СС Экс Минэк баз'!$MYZ:$MZJ,'СС Экс Минэк баз'!$NIV:$NJF,'СС Экс Минэк баз'!$NSR:$NTB,'СС Экс Минэк баз'!$OCN:$OCX,'СС Экс Минэк баз'!$OMJ:$OMT,'СС Экс Минэк баз'!$OWF:$OWP,'СС Экс Минэк баз'!$PGB:$PGL,'СС Экс Минэк баз'!$PPX:$PQH,'СС Экс Минэк баз'!$PZT:$QAD,'СС Экс Минэк баз'!$QJP:$QJZ,'СС Экс Минэк баз'!$QTL:$QTV,'СС Экс Минэк баз'!$RDH:$RDR,'СС Экс Минэк баз'!$RND:$RNN,'СС Экс Минэк баз'!$RWZ:$RXJ,'СС Экс Минэк баз'!$SGV:$SHF,'СС Экс Минэк баз'!$SQR:$SRB,'СС Экс Минэк баз'!$TAN:$TAX,'СС Экс Минэк баз'!$TKJ:$TKT,'СС Экс Минэк баз'!$TUF:$TUP,'СС Экс Минэк баз'!$UEB:$UEL,'СС Экс Минэк баз'!$UNX:$UOH,'СС Экс Минэк баз'!$UXT:$UYD,'СС Экс Минэк баз'!$VHP:$VHZ,'СС Экс Минэк баз'!$VRL:$VRV,'СС Экс Минэк баз'!$WBH:$WBR,'СС Экс Минэк баз'!$WLD:$WLN,'СС Экс Минэк баз'!$WUZ:$WVJ</definedName>
    <definedName name="Z_F13EF8BD_EB10_4864_9681_D4BDDAD508A4_.wvu.PrintArea" localSheetId="29" hidden="1">'СС Экс Минэк баз'!$A$1:$G$69</definedName>
    <definedName name="Z_F13EF8BD_EB10_4864_9681_D4BDDAD508A4_.wvu.PrintTitles" localSheetId="29" hidden="1">'СС Экс Минэк баз'!$7:$7</definedName>
    <definedName name="Вып_ОФ_с_пц" localSheetId="29">#NAME?</definedName>
    <definedName name="Вып_с_новых_ОФ" localSheetId="29">#NAME?</definedName>
    <definedName name="год1" localSheetId="29">#REF!</definedName>
    <definedName name="Дефл_ц_пред_год" localSheetId="29">#NAME?</definedName>
    <definedName name="Дефлятор_годовой" localSheetId="29">#NAME?</definedName>
    <definedName name="Дефлятор_цепной" localSheetId="29">#NAME?</definedName>
    <definedName name="новые_ОФ_2003" localSheetId="29">#NAME?</definedName>
    <definedName name="новые_ОФ_2004" localSheetId="29">#NAME?</definedName>
    <definedName name="новые_ОФ_а_всего" localSheetId="29">#NAME?</definedName>
    <definedName name="новые_ОФ_всего" localSheetId="29">#NAME?</definedName>
    <definedName name="новые_ОФ_п_всего" localSheetId="29">#NAME?</definedName>
    <definedName name="_xlnm.Print_Area" localSheetId="29">'СС Экс Минэк баз'!$A$1:$G$69</definedName>
    <definedName name="окраска_05" localSheetId="29">#NAME?</definedName>
    <definedName name="окраска_06" localSheetId="29">#NAME?</definedName>
    <definedName name="окраска_07" localSheetId="29">#NAME?</definedName>
    <definedName name="окраска_08" localSheetId="29">#NAME?</definedName>
    <definedName name="окраска_09" localSheetId="29">#NAME?</definedName>
    <definedName name="окраска_10" localSheetId="29">#NAME?</definedName>
    <definedName name="окраска_11" localSheetId="29">#NAME?</definedName>
    <definedName name="окраска_12" localSheetId="29">#NAME?</definedName>
    <definedName name="окраска_13" localSheetId="29">#NAME?</definedName>
    <definedName name="окраска_14" localSheetId="29">#NAME?</definedName>
    <definedName name="окраска_15" localSheetId="29">#NAME?</definedName>
    <definedName name="ОФ_а_с_пц" localSheetId="29">#NAME?</definedName>
    <definedName name="ПОКАЗАТЕЛИ_ДОЛГОСР.ПРОГНОЗА" localSheetId="29">#NAME?</definedName>
    <definedName name="Прогноз_Вып_пц" localSheetId="29">#NAME?</definedName>
    <definedName name="фо_а_н_пц" localSheetId="29">#NAME?</definedName>
    <definedName name="фо_а_с_пц" localSheetId="29">#NAME?</definedName>
    <definedName name="фо_н_03" localSheetId="29">#NAME?</definedName>
    <definedName name="фо_н_04" localSheetId="29">#NAME?</definedName>
    <definedName name="_inf2007" localSheetId="30">#REF!</definedName>
    <definedName name="_inf2008" localSheetId="30">#REF!</definedName>
    <definedName name="_inf2009" localSheetId="30">#REF!</definedName>
    <definedName name="Print_Titles" localSheetId="30">'СС Экс Минэк цел'!$7:$7</definedName>
    <definedName name="solver_adj" localSheetId="30" hidden="1">'СС Экс Минэк цел'!#REF!</definedName>
    <definedName name="solver_cvg" localSheetId="30" hidden="1">0.0001</definedName>
    <definedName name="solver_drv" localSheetId="30" hidden="1">1</definedName>
    <definedName name="solver_est" localSheetId="30" hidden="1">1</definedName>
    <definedName name="solver_itr" localSheetId="30" hidden="1">100</definedName>
    <definedName name="solver_lin" localSheetId="30" hidden="1">2</definedName>
    <definedName name="solver_neg" localSheetId="30" hidden="1">2</definedName>
    <definedName name="solver_num" localSheetId="30" hidden="1">0</definedName>
    <definedName name="solver_nwt" localSheetId="30" hidden="1">1</definedName>
    <definedName name="solver_opt" localSheetId="30" hidden="1">'СС Экс Минэк цел'!#REF!</definedName>
    <definedName name="solver_pre" localSheetId="30" hidden="1">0.000001</definedName>
    <definedName name="solver_scl" localSheetId="30" hidden="1">2</definedName>
    <definedName name="solver_sho" localSheetId="30" hidden="1">2</definedName>
    <definedName name="solver_tim" localSheetId="30" hidden="1">100</definedName>
    <definedName name="solver_tol" localSheetId="30" hidden="1">0.05</definedName>
    <definedName name="solver_typ" localSheetId="30" hidden="1">3</definedName>
    <definedName name="solver_val" localSheetId="30" hidden="1">0</definedName>
    <definedName name="title" localSheetId="30">#NAME?</definedName>
    <definedName name="Z_0326B1AD_1A76_4EF9_9EFB_7DCF6235A3FA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0326B1AD_1A76_4EF9_9EFB_7DCF6235A3FA_.wvu.PrintArea" localSheetId="30" hidden="1">'СС Экс Минэк цел'!$A$1:$G$69</definedName>
    <definedName name="Z_0326B1AD_1A76_4EF9_9EFB_7DCF6235A3FA_.wvu.PrintTitles" localSheetId="30" hidden="1">'СС Экс Минэк цел'!$7:$7</definedName>
    <definedName name="Z_052C83E3_CAD2_4C8E_BBE5_A3B6DBD2C172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052C83E3_CAD2_4C8E_BBE5_A3B6DBD2C172_.wvu.PrintArea" localSheetId="30" hidden="1">'СС Экс Минэк цел'!$A$1:$G$69</definedName>
    <definedName name="Z_052C83E3_CAD2_4C8E_BBE5_A3B6DBD2C172_.wvu.PrintTitles" localSheetId="30" hidden="1">'СС Экс Минэк цел'!$7:$7</definedName>
    <definedName name="Z_05F8A60F_5E6C_424F_82C7_121DB7C2D785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05F8A60F_5E6C_424F_82C7_121DB7C2D785_.wvu.PrintArea" localSheetId="30" hidden="1">'СС Экс Минэк цел'!$A$1:$G$69</definedName>
    <definedName name="Z_05F8A60F_5E6C_424F_82C7_121DB7C2D785_.wvu.PrintTitles" localSheetId="30" hidden="1">'СС Экс Минэк цел'!$7:$7</definedName>
    <definedName name="Z_0B19F24A_5443_41C2_92D2_3752C2D64176_.wvu.Cols" localSheetId="30" hidden="1">'СС Экс Минэк цел'!#REF!,'СС Экс Минэк цел'!#REF!</definedName>
    <definedName name="Z_0B19F24A_5443_41C2_92D2_3752C2D64176_.wvu.PrintArea" localSheetId="30" hidden="1">'СС Экс Минэк цел'!$A$7:$B$69</definedName>
    <definedName name="Z_0B19F24A_5443_41C2_92D2_3752C2D64176_.wvu.PrintTitles" localSheetId="30" hidden="1">'СС Экс Минэк цел'!$A:$B,'СС Экс Минэк цел'!$7:$7</definedName>
    <definedName name="Z_0B19F24A_5443_41C2_92D2_3752C2D64176_.wvu.Rows" localSheetId="30" hidden="1">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</definedName>
    <definedName name="Z_18082D7A_2821_4AF9_B402_24BD9F08863C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18082D7A_2821_4AF9_B402_24BD9F08863C_.wvu.PrintArea" localSheetId="30" hidden="1">'СС Экс Минэк цел'!$A$1:$G$69</definedName>
    <definedName name="Z_18082D7A_2821_4AF9_B402_24BD9F08863C_.wvu.PrintTitles" localSheetId="30" hidden="1">'СС Экс Минэк цел'!$7:$7</definedName>
    <definedName name="Z_4782A48E_B2E6_4847_BF84_0F7650BAE0C4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4782A48E_B2E6_4847_BF84_0F7650BAE0C4_.wvu.PrintArea" localSheetId="30" hidden="1">'СС Экс Минэк цел'!$A$1:$G$69</definedName>
    <definedName name="Z_4782A48E_B2E6_4847_BF84_0F7650BAE0C4_.wvu.PrintTitles" localSheetId="30" hidden="1">'СС Экс Минэк цел'!$7:$7</definedName>
    <definedName name="Z_49F2C8AD_DC6E_4A7A_8861_FB7FE488AED0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49F2C8AD_DC6E_4A7A_8861_FB7FE488AED0_.wvu.PrintArea" localSheetId="30" hidden="1">'СС Экс Минэк цел'!$A$1:$G$69</definedName>
    <definedName name="Z_49F2C8AD_DC6E_4A7A_8861_FB7FE488AED0_.wvu.PrintTitles" localSheetId="30" hidden="1">'СС Экс Минэк цел'!$7:$7</definedName>
    <definedName name="Z_69B564F3_5043_4852_99EA_AA86D726A91D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69B564F3_5043_4852_99EA_AA86D726A91D_.wvu.PrintArea" localSheetId="30" hidden="1">'СС Экс Минэк цел'!$A$1:$G$69</definedName>
    <definedName name="Z_69B564F3_5043_4852_99EA_AA86D726A91D_.wvu.PrintTitles" localSheetId="30" hidden="1">'СС Экс Минэк цел'!$7:$7</definedName>
    <definedName name="Z_6A39AC6C_F03B_4611_80EE_D42907C7D94C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6A39AC6C_F03B_4611_80EE_D42907C7D94C_.wvu.PrintArea" localSheetId="30" hidden="1">'СС Экс Минэк цел'!$A$1:$G$69</definedName>
    <definedName name="Z_6A39AC6C_F03B_4611_80EE_D42907C7D94C_.wvu.PrintTitles" localSheetId="30" hidden="1">'СС Экс Минэк цел'!$7:$7</definedName>
    <definedName name="Z_6A62B42F_E9AD_4D60_B1FC_8FFB0BB58645_.wvu.Cols" localSheetId="30" hidden="1">'СС Экс Минэк цел'!#REF!,'СС Экс Минэк цел'!$C:$G</definedName>
    <definedName name="Z_6A62B42F_E9AD_4D60_B1FC_8FFB0BB58645_.wvu.PrintArea" localSheetId="30" hidden="1">'СС Экс Минэк цел'!$A$7:$D$69</definedName>
    <definedName name="Z_6A62B42F_E9AD_4D60_B1FC_8FFB0BB58645_.wvu.PrintTitles" localSheetId="30" hidden="1">'СС Экс Минэк цел'!$A:$B,'СС Экс Минэк цел'!$7:$7</definedName>
    <definedName name="Z_71242F9A_9F4A_4397_886C_32FE7F5B25C0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71242F9A_9F4A_4397_886C_32FE7F5B25C0_.wvu.PrintArea" localSheetId="30" hidden="1">'СС Экс Минэк цел'!$A$1:$G$69</definedName>
    <definedName name="Z_71242F9A_9F4A_4397_886C_32FE7F5B25C0_.wvu.PrintTitles" localSheetId="30" hidden="1">'СС Экс Минэк цел'!$7:$7</definedName>
    <definedName name="Z_79077CDC_C3D5_4439_995A_E4DEB95CAE77_.wvu.Cols" localSheetId="30" hidden="1">'СС Экс Минэк цел'!#REF!</definedName>
    <definedName name="Z_7E0DF7E2_CB99_4D61_8AEA_BD436BC5317C_.wvu.Cols" localSheetId="30" hidden="1">'СС Экс Минэк цел'!#REF!,'СС Экс Минэк цел'!$C:$G</definedName>
    <definedName name="Z_7E0DF7E2_CB99_4D61_8AEA_BD436BC5317C_.wvu.PrintArea" localSheetId="30" hidden="1">'СС Экс Минэк цел'!$A$7:$D$69</definedName>
    <definedName name="Z_7E0DF7E2_CB99_4D61_8AEA_BD436BC5317C_.wvu.PrintTitles" localSheetId="30" hidden="1">'СС Экс Минэк цел'!$A:$B,'СС Экс Минэк цел'!$7:$7</definedName>
    <definedName name="Z_91CFC6A6_EC2F_4461_B23B_08056370B515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91CFC6A6_EC2F_4461_B23B_08056370B515_.wvu.PrintArea" localSheetId="30" hidden="1">'СС Экс Минэк цел'!$A$1:$G$69</definedName>
    <definedName name="Z_91CFC6A6_EC2F_4461_B23B_08056370B515_.wvu.PrintTitles" localSheetId="30" hidden="1">'СС Экс Минэк цел'!$7:$7</definedName>
    <definedName name="Z_9AD0F5AB_BEB5_4061_998D_380B1A78307D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9AD0F5AB_BEB5_4061_998D_380B1A78307D_.wvu.PrintArea" localSheetId="30" hidden="1">'СС Экс Минэк цел'!$A$1:$G$69</definedName>
    <definedName name="Z_9AD0F5AB_BEB5_4061_998D_380B1A78307D_.wvu.PrintTitles" localSheetId="30" hidden="1">'СС Экс Минэк цел'!$7:$7</definedName>
    <definedName name="Z_B050490D_87DE_4075_804E_777000592345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B050490D_87DE_4075_804E_777000592345_.wvu.PrintArea" localSheetId="30" hidden="1">'СС Экс Минэк цел'!$A$1:$G$69</definedName>
    <definedName name="Z_B050490D_87DE_4075_804E_777000592345_.wvu.PrintTitles" localSheetId="30" hidden="1">'СС Экс Минэк цел'!$7:$7</definedName>
    <definedName name="Z_C89254C4_596C_47AA_BEE6_2ADC54AC23C5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C89254C4_596C_47AA_BEE6_2ADC54AC23C5_.wvu.PrintArea" localSheetId="30" hidden="1">'СС Экс Минэк цел'!$A$1:$G$69</definedName>
    <definedName name="Z_C89254C4_596C_47AA_BEE6_2ADC54AC23C5_.wvu.PrintTitles" localSheetId="30" hidden="1">'СС Экс Минэк цел'!$7:$7</definedName>
    <definedName name="Z_D68B67AB_E997_4043_8100_2F6E766CB639_.wvu.Cols" localSheetId="30" hidden="1">'СС Экс Минэк цел'!#REF!</definedName>
    <definedName name="Z_D68B67AB_E997_4043_8100_2F6E766CB639_.wvu.PrintArea" localSheetId="30" hidden="1">'СС Экс Минэк цел'!$A$7:$B$69</definedName>
    <definedName name="Z_D68B67AB_E997_4043_8100_2F6E766CB639_.wvu.PrintTitles" localSheetId="30" hidden="1">'СС Экс Минэк цел'!$A:$B,'СС Экс Минэк цел'!$7:$7</definedName>
    <definedName name="Z_D68B67AB_E997_4043_8100_2F6E766CB639_.wvu.Rows" localSheetId="30" hidden="1">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цел'!#REF!,'СС Экс Минэк цел'!#REF!</definedName>
    <definedName name="Z_D8ED04E7_9183_4B3F_AC65_49CFC4CDB5CB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D8ED04E7_9183_4B3F_AC65_49CFC4CDB5CB_.wvu.PrintArea" localSheetId="30" hidden="1">'СС Экс Минэк цел'!$A$1:$G$69</definedName>
    <definedName name="Z_D8ED04E7_9183_4B3F_AC65_49CFC4CDB5CB_.wvu.PrintTitles" localSheetId="30" hidden="1">'СС Экс Минэк цел'!$7:$7</definedName>
    <definedName name="Z_DD8863F6_5D89_4BF8_9E82_C4648F9A7FCD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DD8863F6_5D89_4BF8_9E82_C4648F9A7FCD_.wvu.PrintArea" localSheetId="30" hidden="1">'СС Экс Минэк цел'!$A$1:$G$69</definedName>
    <definedName name="Z_DD8863F6_5D89_4BF8_9E82_C4648F9A7FCD_.wvu.PrintTitles" localSheetId="30" hidden="1">'СС Экс Минэк цел'!$7:$7</definedName>
    <definedName name="Z_F13EF8BD_EB10_4864_9681_D4BDDAD508A4_.wvu.Cols" localSheetId="30" hidden="1">'СС Экс Минэк цел'!$IN:$IX,'СС Экс Минэк цел'!$SJ:$ST,'СС Экс Минэк цел'!$ACF:$ACP,'СС Экс Минэк цел'!$AMB:$AML,'СС Экс Минэк цел'!$AVX:$AWH,'СС Экс Минэк цел'!$BFT:$BGD,'СС Экс Минэк цел'!$BPP:$BPZ,'СС Экс Минэк цел'!$BZL:$BZV,'СС Экс Минэк цел'!$CJH:$CJR,'СС Экс Минэк цел'!$CTD:$CTN,'СС Экс Минэк цел'!$DCZ:$DDJ,'СС Экс Минэк цел'!$DMV:$DNF,'СС Экс Минэк цел'!$DWR:$DXB,'СС Экс Минэк цел'!$EGN:$EGX,'СС Экс Минэк цел'!$EQJ:$EQT,'СС Экс Минэк цел'!$FAF:$FAP,'СС Экс Минэк цел'!$FKB:$FKL,'СС Экс Минэк цел'!$FTX:$FUH,'СС Экс Минэк цел'!$GDT:$GED,'СС Экс Минэк цел'!$GNP:$GNZ,'СС Экс Минэк цел'!$GXL:$GXV,'СС Экс Минэк цел'!$HHH:$HHR,'СС Экс Минэк цел'!$HRD:$HRN,'СС Экс Минэк цел'!$IAZ:$IBJ,'СС Экс Минэк цел'!$IKV:$ILF,'СС Экс Минэк цел'!$IUR:$IVB,'СС Экс Минэк цел'!$JEN:$JEX,'СС Экс Минэк цел'!$JOJ:$JOT,'СС Экс Минэк цел'!$JYF:$JYP,'СС Экс Минэк цел'!$KIB:$KIL,'СС Экс Минэк цел'!$KRX:$KSH,'СС Экс Минэк цел'!$LBT:$LCD,'СС Экс Минэк цел'!$LLP:$LLZ,'СС Экс Минэк цел'!$LVL:$LVV,'СС Экс Минэк цел'!$MFH:$MFR,'СС Экс Минэк цел'!$MPD:$MPN,'СС Экс Минэк цел'!$MYZ:$MZJ,'СС Экс Минэк цел'!$NIV:$NJF,'СС Экс Минэк цел'!$NSR:$NTB,'СС Экс Минэк цел'!$OCN:$OCX,'СС Экс Минэк цел'!$OMJ:$OMT,'СС Экс Минэк цел'!$OWF:$OWP,'СС Экс Минэк цел'!$PGB:$PGL,'СС Экс Минэк цел'!$PPX:$PQH,'СС Экс Минэк цел'!$PZT:$QAD,'СС Экс Минэк цел'!$QJP:$QJZ,'СС Экс Минэк цел'!$QTL:$QTV,'СС Экс Минэк цел'!$RDH:$RDR,'СС Экс Минэк цел'!$RND:$RNN,'СС Экс Минэк цел'!$RWZ:$RXJ,'СС Экс Минэк цел'!$SGV:$SHF,'СС Экс Минэк цел'!$SQR:$SRB,'СС Экс Минэк цел'!$TAN:$TAX,'СС Экс Минэк цел'!$TKJ:$TKT,'СС Экс Минэк цел'!$TUF:$TUP,'СС Экс Минэк цел'!$UEB:$UEL,'СС Экс Минэк цел'!$UNX:$UOH,'СС Экс Минэк цел'!$UXT:$UYD,'СС Экс Минэк цел'!$VHP:$VHZ,'СС Экс Минэк цел'!$VRL:$VRV,'СС Экс Минэк цел'!$WBH:$WBR,'СС Экс Минэк цел'!$WLD:$WLN,'СС Экс Минэк цел'!$WUZ:$WVJ</definedName>
    <definedName name="Z_F13EF8BD_EB10_4864_9681_D4BDDAD508A4_.wvu.PrintArea" localSheetId="30" hidden="1">'СС Экс Минэк цел'!$A$1:$G$69</definedName>
    <definedName name="Z_F13EF8BD_EB10_4864_9681_D4BDDAD508A4_.wvu.PrintTitles" localSheetId="30" hidden="1">'СС Экс Минэк цел'!$7:$7</definedName>
    <definedName name="Вып_ОФ_с_пц" localSheetId="30">#NAME?</definedName>
    <definedName name="Вып_с_новых_ОФ" localSheetId="30">#NAME?</definedName>
    <definedName name="год1" localSheetId="30">#REF!</definedName>
    <definedName name="Дефл_ц_пред_год" localSheetId="30">#NAME?</definedName>
    <definedName name="Дефлятор_годовой" localSheetId="30">#NAME?</definedName>
    <definedName name="Дефлятор_цепной" localSheetId="30">#NAME?</definedName>
    <definedName name="новые_ОФ_2003" localSheetId="30">#NAME?</definedName>
    <definedName name="новые_ОФ_2004" localSheetId="30">#NAME?</definedName>
    <definedName name="новые_ОФ_а_всего" localSheetId="30">#NAME?</definedName>
    <definedName name="новые_ОФ_всего" localSheetId="30">#NAME?</definedName>
    <definedName name="новые_ОФ_п_всего" localSheetId="30">#NAME?</definedName>
    <definedName name="_xlnm.Print_Area" localSheetId="30">'СС Экс Минэк цел'!$A$1:$G$69</definedName>
    <definedName name="окраска_05" localSheetId="30">#NAME?</definedName>
    <definedName name="окраска_06" localSheetId="30">#NAME?</definedName>
    <definedName name="окраска_07" localSheetId="30">#NAME?</definedName>
    <definedName name="окраска_08" localSheetId="30">#NAME?</definedName>
    <definedName name="окраска_09" localSheetId="30">#NAME?</definedName>
    <definedName name="окраска_10" localSheetId="30">#NAME?</definedName>
    <definedName name="окраска_11" localSheetId="30">#NAME?</definedName>
    <definedName name="окраска_12" localSheetId="30">#NAME?</definedName>
    <definedName name="окраска_13" localSheetId="30">#NAME?</definedName>
    <definedName name="окраска_14" localSheetId="30">#NAME?</definedName>
    <definedName name="окраска_15" localSheetId="30">#NAME?</definedName>
    <definedName name="ОФ_а_с_пц" localSheetId="30">#NAME?</definedName>
    <definedName name="ПОКАЗАТЕЛИ_ДОЛГОСР.ПРОГНОЗА" localSheetId="30">#NAME?</definedName>
    <definedName name="Прогноз_Вып_пц" localSheetId="30">#NAME?</definedName>
    <definedName name="фо_а_н_пц" localSheetId="30">#NAME?</definedName>
    <definedName name="фо_а_с_пц" localSheetId="30">#NAME?</definedName>
    <definedName name="фо_н_03" localSheetId="30">#NAME?</definedName>
    <definedName name="фо_н_04" localSheetId="30">#NAME?</definedName>
    <definedName name="_inf2007" localSheetId="31">#REF!</definedName>
    <definedName name="_inf2008" localSheetId="31">#REF!</definedName>
    <definedName name="_inf2009" localSheetId="31">#REF!</definedName>
    <definedName name="Print_Titles" localSheetId="31">'СС Имп Минэк кон'!$7:$7</definedName>
    <definedName name="solver_adj" localSheetId="31" hidden="1">'СС Имп Минэк кон'!#REF!</definedName>
    <definedName name="solver_cvg" localSheetId="31" hidden="1">0.0001</definedName>
    <definedName name="solver_drv" localSheetId="31" hidden="1">1</definedName>
    <definedName name="solver_est" localSheetId="31" hidden="1">1</definedName>
    <definedName name="solver_itr" localSheetId="31" hidden="1">100</definedName>
    <definedName name="solver_lin" localSheetId="31" hidden="1">2</definedName>
    <definedName name="solver_neg" localSheetId="31" hidden="1">2</definedName>
    <definedName name="solver_num" localSheetId="31" hidden="1">0</definedName>
    <definedName name="solver_nwt" localSheetId="31" hidden="1">1</definedName>
    <definedName name="solver_opt" localSheetId="31" hidden="1">'СС Имп Минэк кон'!#REF!</definedName>
    <definedName name="solver_pre" localSheetId="31" hidden="1">0.000001</definedName>
    <definedName name="solver_scl" localSheetId="31" hidden="1">2</definedName>
    <definedName name="solver_sho" localSheetId="31" hidden="1">2</definedName>
    <definedName name="solver_tim" localSheetId="31" hidden="1">100</definedName>
    <definedName name="solver_tol" localSheetId="31" hidden="1">0.05</definedName>
    <definedName name="solver_typ" localSheetId="31" hidden="1">3</definedName>
    <definedName name="solver_val" localSheetId="31" hidden="1">80</definedName>
    <definedName name="title" localSheetId="31">#NAME?</definedName>
    <definedName name="Z_0326B1AD_1A76_4EF9_9EFB_7DCF6235A3FA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0326B1AD_1A76_4EF9_9EFB_7DCF6235A3FA_.wvu.PrintArea" localSheetId="31" hidden="1">'СС Имп Минэк кон'!$A$1:$G$69</definedName>
    <definedName name="Z_0326B1AD_1A76_4EF9_9EFB_7DCF6235A3FA_.wvu.PrintTitles" localSheetId="31" hidden="1">'СС Имп Минэк кон'!$7:$7</definedName>
    <definedName name="Z_052C83E3_CAD2_4C8E_BBE5_A3B6DBD2C172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052C83E3_CAD2_4C8E_BBE5_A3B6DBD2C172_.wvu.PrintArea" localSheetId="31" hidden="1">'СС Имп Минэк кон'!$A$1:$G$69</definedName>
    <definedName name="Z_052C83E3_CAD2_4C8E_BBE5_A3B6DBD2C172_.wvu.PrintTitles" localSheetId="31" hidden="1">'СС Имп Минэк кон'!$7:$7</definedName>
    <definedName name="Z_05F8A60F_5E6C_424F_82C7_121DB7C2D785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05F8A60F_5E6C_424F_82C7_121DB7C2D785_.wvu.PrintArea" localSheetId="31" hidden="1">'СС Имп Минэк кон'!$A$1:$G$69</definedName>
    <definedName name="Z_05F8A60F_5E6C_424F_82C7_121DB7C2D785_.wvu.PrintTitles" localSheetId="31" hidden="1">'СС Имп Минэк кон'!$7:$7</definedName>
    <definedName name="Z_18082D7A_2821_4AF9_B402_24BD9F08863C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18082D7A_2821_4AF9_B402_24BD9F08863C_.wvu.PrintArea" localSheetId="31" hidden="1">'СС Имп Минэк кон'!$A$1:$G$69</definedName>
    <definedName name="Z_18082D7A_2821_4AF9_B402_24BD9F08863C_.wvu.PrintTitles" localSheetId="31" hidden="1">'СС Имп Минэк кон'!$7:$7</definedName>
    <definedName name="Z_4782A48E_B2E6_4847_BF84_0F7650BAE0C4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4782A48E_B2E6_4847_BF84_0F7650BAE0C4_.wvu.PrintArea" localSheetId="31" hidden="1">'СС Имп Минэк кон'!$A$1:$G$69</definedName>
    <definedName name="Z_4782A48E_B2E6_4847_BF84_0F7650BAE0C4_.wvu.PrintTitles" localSheetId="31" hidden="1">'СС Имп Минэк кон'!$7:$7</definedName>
    <definedName name="Z_49F2C8AD_DC6E_4A7A_8861_FB7FE488AED0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49F2C8AD_DC6E_4A7A_8861_FB7FE488AED0_.wvu.PrintArea" localSheetId="31" hidden="1">'СС Имп Минэк кон'!$A$1:$G$69</definedName>
    <definedName name="Z_49F2C8AD_DC6E_4A7A_8861_FB7FE488AED0_.wvu.PrintTitles" localSheetId="31" hidden="1">'СС Имп Минэк кон'!$7:$7</definedName>
    <definedName name="Z_69B564F3_5043_4852_99EA_AA86D726A91D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69B564F3_5043_4852_99EA_AA86D726A91D_.wvu.PrintArea" localSheetId="31" hidden="1">'СС Имп Минэк кон'!$A$1:$G$69</definedName>
    <definedName name="Z_69B564F3_5043_4852_99EA_AA86D726A91D_.wvu.PrintTitles" localSheetId="31" hidden="1">'СС Имп Минэк кон'!$7:$7</definedName>
    <definedName name="Z_6A39AC6C_F03B_4611_80EE_D42907C7D94C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6A39AC6C_F03B_4611_80EE_D42907C7D94C_.wvu.PrintArea" localSheetId="31" hidden="1">'СС Имп Минэк кон'!$A$1:$G$69</definedName>
    <definedName name="Z_6A39AC6C_F03B_4611_80EE_D42907C7D94C_.wvu.PrintTitles" localSheetId="31" hidden="1">'СС Имп Минэк кон'!$7:$7</definedName>
    <definedName name="Z_6A62B42F_E9AD_4D60_B1FC_8FFB0BB58645_.wvu.Cols" localSheetId="31" hidden="1">'СС Имп Минэк кон'!#REF!,'СС Имп Минэк кон'!$C:$G</definedName>
    <definedName name="Z_6A62B42F_E9AD_4D60_B1FC_8FFB0BB58645_.wvu.PrintArea" localSheetId="31" hidden="1">'СС Имп Минэк кон'!$A$7:$B$69</definedName>
    <definedName name="Z_6A62B42F_E9AD_4D60_B1FC_8FFB0BB58645_.wvu.PrintTitles" localSheetId="31" hidden="1">'СС Имп Минэк кон'!$A:$B</definedName>
    <definedName name="Z_71242F9A_9F4A_4397_886C_32FE7F5B25C0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71242F9A_9F4A_4397_886C_32FE7F5B25C0_.wvu.PrintArea" localSheetId="31" hidden="1">'СС Имп Минэк кон'!$A$1:$G$69</definedName>
    <definedName name="Z_71242F9A_9F4A_4397_886C_32FE7F5B25C0_.wvu.PrintTitles" localSheetId="31" hidden="1">'СС Имп Минэк кон'!$7:$7</definedName>
    <definedName name="Z_7E0DF7E2_CB99_4D61_8AEA_BD436BC5317C_.wvu.Cols" localSheetId="31" hidden="1">'СС Имп Минэк кон'!#REF!,'СС Имп Минэк кон'!$C:$G</definedName>
    <definedName name="Z_7E0DF7E2_CB99_4D61_8AEA_BD436BC5317C_.wvu.PrintArea" localSheetId="31" hidden="1">'СС Имп Минэк кон'!$A$7:$B$69</definedName>
    <definedName name="Z_7E0DF7E2_CB99_4D61_8AEA_BD436BC5317C_.wvu.PrintTitles" localSheetId="31" hidden="1">'СС Имп Минэк кон'!$A:$B</definedName>
    <definedName name="Z_91CFC6A6_EC2F_4461_B23B_08056370B515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91CFC6A6_EC2F_4461_B23B_08056370B515_.wvu.PrintArea" localSheetId="31" hidden="1">'СС Имп Минэк кон'!$A$1:$G$69</definedName>
    <definedName name="Z_91CFC6A6_EC2F_4461_B23B_08056370B515_.wvu.PrintTitles" localSheetId="31" hidden="1">'СС Имп Минэк кон'!$7:$7</definedName>
    <definedName name="Z_9AD0F5AB_BEB5_4061_998D_380B1A78307D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9AD0F5AB_BEB5_4061_998D_380B1A78307D_.wvu.PrintArea" localSheetId="31" hidden="1">'СС Имп Минэк кон'!$A$1:$G$69</definedName>
    <definedName name="Z_9AD0F5AB_BEB5_4061_998D_380B1A78307D_.wvu.PrintTitles" localSheetId="31" hidden="1">'СС Имп Минэк кон'!$7:$7</definedName>
    <definedName name="Z_B050490D_87DE_4075_804E_777000592345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B050490D_87DE_4075_804E_777000592345_.wvu.PrintArea" localSheetId="31" hidden="1">'СС Имп Минэк кон'!$A$1:$G$69</definedName>
    <definedName name="Z_B050490D_87DE_4075_804E_777000592345_.wvu.PrintTitles" localSheetId="31" hidden="1">'СС Имп Минэк кон'!$7:$7</definedName>
    <definedName name="Z_C89254C4_596C_47AA_BEE6_2ADC54AC23C5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C89254C4_596C_47AA_BEE6_2ADC54AC23C5_.wvu.PrintArea" localSheetId="31" hidden="1">'СС Имп Минэк кон'!$A$1:$G$69</definedName>
    <definedName name="Z_C89254C4_596C_47AA_BEE6_2ADC54AC23C5_.wvu.PrintTitles" localSheetId="31" hidden="1">'СС Имп Минэк кон'!$7:$7</definedName>
    <definedName name="Z_D8ED04E7_9183_4B3F_AC65_49CFC4CDB5CB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D8ED04E7_9183_4B3F_AC65_49CFC4CDB5CB_.wvu.PrintArea" localSheetId="31" hidden="1">'СС Имп Минэк кон'!$A$1:$G$69</definedName>
    <definedName name="Z_D8ED04E7_9183_4B3F_AC65_49CFC4CDB5CB_.wvu.PrintTitles" localSheetId="31" hidden="1">'СС Имп Минэк кон'!$7:$7</definedName>
    <definedName name="Z_DD8863F6_5D89_4BF8_9E82_C4648F9A7FCD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DD8863F6_5D89_4BF8_9E82_C4648F9A7FCD_.wvu.PrintArea" localSheetId="31" hidden="1">'СС Имп Минэк кон'!$A$1:$G$69</definedName>
    <definedName name="Z_DD8863F6_5D89_4BF8_9E82_C4648F9A7FCD_.wvu.PrintTitles" localSheetId="31" hidden="1">'СС Имп Минэк кон'!$7:$7</definedName>
    <definedName name="Z_F13EF8BD_EB10_4864_9681_D4BDDAD508A4_.wvu.Cols" localSheetId="31" hidden="1">'СС Имп Минэк кон'!$IN:$IX,'СС Имп Минэк кон'!$SJ:$ST,'СС Имп Минэк кон'!$ACF:$ACP,'СС Имп Минэк кон'!$AMB:$AML,'СС Имп Минэк кон'!$AVX:$AWH,'СС Имп Минэк кон'!$BFT:$BGD,'СС Имп Минэк кон'!$BPP:$BPZ,'СС Имп Минэк кон'!$BZL:$BZV,'СС Имп Минэк кон'!$CJH:$CJR,'СС Имп Минэк кон'!$CTD:$CTN,'СС Имп Минэк кон'!$DCZ:$DDJ,'СС Имп Минэк кон'!$DMV:$DNF,'СС Имп Минэк кон'!$DWR:$DXB,'СС Имп Минэк кон'!$EGN:$EGX,'СС Имп Минэк кон'!$EQJ:$EQT,'СС Имп Минэк кон'!$FAF:$FAP,'СС Имп Минэк кон'!$FKB:$FKL,'СС Имп Минэк кон'!$FTX:$FUH,'СС Имп Минэк кон'!$GDT:$GED,'СС Имп Минэк кон'!$GNP:$GNZ,'СС Имп Минэк кон'!$GXL:$GXV,'СС Имп Минэк кон'!$HHH:$HHR,'СС Имп Минэк кон'!$HRD:$HRN,'СС Имп Минэк кон'!$IAZ:$IBJ,'СС Имп Минэк кон'!$IKV:$ILF,'СС Имп Минэк кон'!$IUR:$IVB,'СС Имп Минэк кон'!$JEN:$JEX,'СС Имп Минэк кон'!$JOJ:$JOT,'СС Имп Минэк кон'!$JYF:$JYP,'СС Имп Минэк кон'!$KIB:$KIL,'СС Имп Минэк кон'!$KRX:$KSH,'СС Имп Минэк кон'!$LBT:$LCD,'СС Имп Минэк кон'!$LLP:$LLZ,'СС Имп Минэк кон'!$LVL:$LVV,'СС Имп Минэк кон'!$MFH:$MFR,'СС Имп Минэк кон'!$MPD:$MPN,'СС Имп Минэк кон'!$MYZ:$MZJ,'СС Имп Минэк кон'!$NIV:$NJF,'СС Имп Минэк кон'!$NSR:$NTB,'СС Имп Минэк кон'!$OCN:$OCX,'СС Имп Минэк кон'!$OMJ:$OMT,'СС Имп Минэк кон'!$OWF:$OWP,'СС Имп Минэк кон'!$PGB:$PGL,'СС Имп Минэк кон'!$PPX:$PQH,'СС Имп Минэк кон'!$PZT:$QAD,'СС Имп Минэк кон'!$QJP:$QJZ,'СС Имп Минэк кон'!$QTL:$QTV,'СС Имп Минэк кон'!$RDH:$RDR,'СС Имп Минэк кон'!$RND:$RNN,'СС Имп Минэк кон'!$RWZ:$RXJ,'СС Имп Минэк кон'!$SGV:$SHF,'СС Имп Минэк кон'!$SQR:$SRB,'СС Имп Минэк кон'!$TAN:$TAX,'СС Имп Минэк кон'!$TKJ:$TKT,'СС Имп Минэк кон'!$TUF:$TUP,'СС Имп Минэк кон'!$UEB:$UEL,'СС Имп Минэк кон'!$UNX:$UOH,'СС Имп Минэк кон'!$UXT:$UYD,'СС Имп Минэк кон'!$VHP:$VHZ,'СС Имп Минэк кон'!$VRL:$VRV,'СС Имп Минэк кон'!$WBH:$WBR,'СС Имп Минэк кон'!$WLD:$WLN,'СС Имп Минэк кон'!$WUZ:$WVJ</definedName>
    <definedName name="Z_F13EF8BD_EB10_4864_9681_D4BDDAD508A4_.wvu.PrintArea" localSheetId="31" hidden="1">'СС Имп Минэк кон'!$A$1:$G$69</definedName>
    <definedName name="Z_F13EF8BD_EB10_4864_9681_D4BDDAD508A4_.wvu.PrintTitles" localSheetId="31" hidden="1">'СС Имп Минэк кон'!$7:$7</definedName>
    <definedName name="Вып_ОФ_с_пц" localSheetId="31">#NAME?</definedName>
    <definedName name="Вып_с_новых_ОФ" localSheetId="31">#NAME?</definedName>
    <definedName name="год1" localSheetId="31">#REF!</definedName>
    <definedName name="Дефл_ц_пред_год" localSheetId="31">#NAME?</definedName>
    <definedName name="Дефлятор_годовой" localSheetId="31">#NAME?</definedName>
    <definedName name="Дефлятор_цепной" localSheetId="31">#NAME?</definedName>
    <definedName name="новые_ОФ_2003" localSheetId="31">#NAME?</definedName>
    <definedName name="новые_ОФ_2004" localSheetId="31">#NAME?</definedName>
    <definedName name="новые_ОФ_а_всего" localSheetId="31">#NAME?</definedName>
    <definedName name="новые_ОФ_всего" localSheetId="31">#NAME?</definedName>
    <definedName name="новые_ОФ_п_всего" localSheetId="31">#NAME?</definedName>
    <definedName name="_xlnm.Print_Area" localSheetId="31">'СС Имп Минэк кон'!$A$1:$G$69</definedName>
    <definedName name="окраска_05" localSheetId="31">#NAME?</definedName>
    <definedName name="окраска_06" localSheetId="31">#NAME?</definedName>
    <definedName name="окраска_07" localSheetId="31">#NAME?</definedName>
    <definedName name="окраска_08" localSheetId="31">#NAME?</definedName>
    <definedName name="окраска_09" localSheetId="31">#NAME?</definedName>
    <definedName name="окраска_10" localSheetId="31">#NAME?</definedName>
    <definedName name="окраска_11" localSheetId="31">#NAME?</definedName>
    <definedName name="окраска_12" localSheetId="31">#NAME?</definedName>
    <definedName name="окраска_13" localSheetId="31">#NAME?</definedName>
    <definedName name="окраска_14" localSheetId="31">#NAME?</definedName>
    <definedName name="окраска_15" localSheetId="31">#NAME?</definedName>
    <definedName name="ОФ_а_с_пц" localSheetId="31">#NAME?</definedName>
    <definedName name="ПОКАЗАТЕЛИ_ДОЛГОСР.ПРОГНОЗА" localSheetId="31">#NAME?</definedName>
    <definedName name="Прогноз_Вып_пц" localSheetId="31">#NAME?</definedName>
    <definedName name="фо_а_н_пц" localSheetId="31">#NAME?</definedName>
    <definedName name="фо_а_с_пц" localSheetId="31">#NAME?</definedName>
    <definedName name="фо_н_03" localSheetId="31">#NAME?</definedName>
    <definedName name="фо_н_04" localSheetId="31">#NAME?</definedName>
    <definedName name="_inf2007" localSheetId="32">#REF!</definedName>
    <definedName name="_inf2008" localSheetId="32">#REF!</definedName>
    <definedName name="_inf2009" localSheetId="32">#REF!</definedName>
    <definedName name="Print_Titles" localSheetId="32">'СС Имп Минэк баз'!$7:$7</definedName>
    <definedName name="solver_adj" localSheetId="32" hidden="1">'СС Имп Минэк баз'!#REF!</definedName>
    <definedName name="solver_cvg" localSheetId="32" hidden="1">0.0001</definedName>
    <definedName name="solver_drv" localSheetId="32" hidden="1">1</definedName>
    <definedName name="solver_est" localSheetId="32" hidden="1">1</definedName>
    <definedName name="solver_itr" localSheetId="32" hidden="1">100</definedName>
    <definedName name="solver_lin" localSheetId="32" hidden="1">2</definedName>
    <definedName name="solver_neg" localSheetId="32" hidden="1">2</definedName>
    <definedName name="solver_num" localSheetId="32" hidden="1">0</definedName>
    <definedName name="solver_nwt" localSheetId="32" hidden="1">1</definedName>
    <definedName name="solver_opt" localSheetId="32" hidden="1">'СС Имп Минэк баз'!#REF!</definedName>
    <definedName name="solver_pre" localSheetId="32" hidden="1">0.000001</definedName>
    <definedName name="solver_scl" localSheetId="32" hidden="1">2</definedName>
    <definedName name="solver_sho" localSheetId="32" hidden="1">2</definedName>
    <definedName name="solver_tim" localSheetId="32" hidden="1">100</definedName>
    <definedName name="solver_tol" localSheetId="32" hidden="1">0.05</definedName>
    <definedName name="solver_typ" localSheetId="32" hidden="1">3</definedName>
    <definedName name="solver_val" localSheetId="32" hidden="1">80</definedName>
    <definedName name="title" localSheetId="32">#NAME?</definedName>
    <definedName name="Z_0326B1AD_1A76_4EF9_9EFB_7DCF6235A3FA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0326B1AD_1A76_4EF9_9EFB_7DCF6235A3FA_.wvu.PrintArea" localSheetId="32" hidden="1">'СС Имп Минэк баз'!$A$1:$G$69</definedName>
    <definedName name="Z_0326B1AD_1A76_4EF9_9EFB_7DCF6235A3FA_.wvu.PrintTitles" localSheetId="32" hidden="1">'СС Имп Минэк баз'!$7:$7</definedName>
    <definedName name="Z_052C83E3_CAD2_4C8E_BBE5_A3B6DBD2C172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052C83E3_CAD2_4C8E_BBE5_A3B6DBD2C172_.wvu.PrintArea" localSheetId="32" hidden="1">'СС Имп Минэк баз'!$A$1:$G$69</definedName>
    <definedName name="Z_052C83E3_CAD2_4C8E_BBE5_A3B6DBD2C172_.wvu.PrintTitles" localSheetId="32" hidden="1">'СС Имп Минэк баз'!$7:$7</definedName>
    <definedName name="Z_05F8A60F_5E6C_424F_82C7_121DB7C2D785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05F8A60F_5E6C_424F_82C7_121DB7C2D785_.wvu.PrintArea" localSheetId="32" hidden="1">'СС Имп Минэк баз'!$A$1:$G$69</definedName>
    <definedName name="Z_05F8A60F_5E6C_424F_82C7_121DB7C2D785_.wvu.PrintTitles" localSheetId="32" hidden="1">'СС Имп Минэк баз'!$7:$7</definedName>
    <definedName name="Z_18082D7A_2821_4AF9_B402_24BD9F08863C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18082D7A_2821_4AF9_B402_24BD9F08863C_.wvu.PrintArea" localSheetId="32" hidden="1">'СС Имп Минэк баз'!$A$1:$G$69</definedName>
    <definedName name="Z_18082D7A_2821_4AF9_B402_24BD9F08863C_.wvu.PrintTitles" localSheetId="32" hidden="1">'СС Имп Минэк баз'!$7:$7</definedName>
    <definedName name="Z_4782A48E_B2E6_4847_BF84_0F7650BAE0C4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4782A48E_B2E6_4847_BF84_0F7650BAE0C4_.wvu.PrintArea" localSheetId="32" hidden="1">'СС Имп Минэк баз'!$A$1:$G$69</definedName>
    <definedName name="Z_4782A48E_B2E6_4847_BF84_0F7650BAE0C4_.wvu.PrintTitles" localSheetId="32" hidden="1">'СС Имп Минэк баз'!$7:$7</definedName>
    <definedName name="Z_49F2C8AD_DC6E_4A7A_8861_FB7FE488AED0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49F2C8AD_DC6E_4A7A_8861_FB7FE488AED0_.wvu.PrintArea" localSheetId="32" hidden="1">'СС Имп Минэк баз'!$A$1:$G$69</definedName>
    <definedName name="Z_49F2C8AD_DC6E_4A7A_8861_FB7FE488AED0_.wvu.PrintTitles" localSheetId="32" hidden="1">'СС Имп Минэк баз'!$7:$7</definedName>
    <definedName name="Z_69B564F3_5043_4852_99EA_AA86D726A91D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69B564F3_5043_4852_99EA_AA86D726A91D_.wvu.PrintArea" localSheetId="32" hidden="1">'СС Имп Минэк баз'!$A$1:$G$69</definedName>
    <definedName name="Z_69B564F3_5043_4852_99EA_AA86D726A91D_.wvu.PrintTitles" localSheetId="32" hidden="1">'СС Имп Минэк баз'!$7:$7</definedName>
    <definedName name="Z_6A39AC6C_F03B_4611_80EE_D42907C7D94C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6A39AC6C_F03B_4611_80EE_D42907C7D94C_.wvu.PrintArea" localSheetId="32" hidden="1">'СС Имп Минэк баз'!$A$1:$G$69</definedName>
    <definedName name="Z_6A39AC6C_F03B_4611_80EE_D42907C7D94C_.wvu.PrintTitles" localSheetId="32" hidden="1">'СС Имп Минэк баз'!$7:$7</definedName>
    <definedName name="Z_6A62B42F_E9AD_4D60_B1FC_8FFB0BB58645_.wvu.Cols" localSheetId="32" hidden="1">'СС Имп Минэк баз'!#REF!,'СС Имп Минэк баз'!$C:$G</definedName>
    <definedName name="Z_6A62B42F_E9AD_4D60_B1FC_8FFB0BB58645_.wvu.PrintArea" localSheetId="32" hidden="1">'СС Имп Минэк баз'!$A$7:$B$69</definedName>
    <definedName name="Z_6A62B42F_E9AD_4D60_B1FC_8FFB0BB58645_.wvu.PrintTitles" localSheetId="32" hidden="1">'СС Имп Минэк баз'!$A:$B</definedName>
    <definedName name="Z_71242F9A_9F4A_4397_886C_32FE7F5B25C0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71242F9A_9F4A_4397_886C_32FE7F5B25C0_.wvu.PrintArea" localSheetId="32" hidden="1">'СС Имп Минэк баз'!$A$1:$G$69</definedName>
    <definedName name="Z_71242F9A_9F4A_4397_886C_32FE7F5B25C0_.wvu.PrintTitles" localSheetId="32" hidden="1">'СС Имп Минэк баз'!$7:$7</definedName>
    <definedName name="Z_7E0DF7E2_CB99_4D61_8AEA_BD436BC5317C_.wvu.Cols" localSheetId="32" hidden="1">'СС Имп Минэк баз'!#REF!,'СС Имп Минэк баз'!$C:$G</definedName>
    <definedName name="Z_7E0DF7E2_CB99_4D61_8AEA_BD436BC5317C_.wvu.PrintArea" localSheetId="32" hidden="1">'СС Имп Минэк баз'!$A$7:$B$69</definedName>
    <definedName name="Z_7E0DF7E2_CB99_4D61_8AEA_BD436BC5317C_.wvu.PrintTitles" localSheetId="32" hidden="1">'СС Имп Минэк баз'!$A:$B</definedName>
    <definedName name="Z_91CFC6A6_EC2F_4461_B23B_08056370B515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91CFC6A6_EC2F_4461_B23B_08056370B515_.wvu.PrintArea" localSheetId="32" hidden="1">'СС Имп Минэк баз'!$A$1:$G$69</definedName>
    <definedName name="Z_91CFC6A6_EC2F_4461_B23B_08056370B515_.wvu.PrintTitles" localSheetId="32" hidden="1">'СС Имп Минэк баз'!$7:$7</definedName>
    <definedName name="Z_9AD0F5AB_BEB5_4061_998D_380B1A78307D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9AD0F5AB_BEB5_4061_998D_380B1A78307D_.wvu.PrintArea" localSheetId="32" hidden="1">'СС Имп Минэк баз'!$A$1:$G$69</definedName>
    <definedName name="Z_9AD0F5AB_BEB5_4061_998D_380B1A78307D_.wvu.PrintTitles" localSheetId="32" hidden="1">'СС Имп Минэк баз'!$7:$7</definedName>
    <definedName name="Z_B050490D_87DE_4075_804E_777000592345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B050490D_87DE_4075_804E_777000592345_.wvu.PrintArea" localSheetId="32" hidden="1">'СС Имп Минэк баз'!$A$1:$G$69</definedName>
    <definedName name="Z_B050490D_87DE_4075_804E_777000592345_.wvu.PrintTitles" localSheetId="32" hidden="1">'СС Имп Минэк баз'!$7:$7</definedName>
    <definedName name="Z_C89254C4_596C_47AA_BEE6_2ADC54AC23C5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C89254C4_596C_47AA_BEE6_2ADC54AC23C5_.wvu.PrintArea" localSheetId="32" hidden="1">'СС Имп Минэк баз'!$A$1:$G$69</definedName>
    <definedName name="Z_C89254C4_596C_47AA_BEE6_2ADC54AC23C5_.wvu.PrintTitles" localSheetId="32" hidden="1">'СС Имп Минэк баз'!$7:$7</definedName>
    <definedName name="Z_D8ED04E7_9183_4B3F_AC65_49CFC4CDB5CB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D8ED04E7_9183_4B3F_AC65_49CFC4CDB5CB_.wvu.PrintArea" localSheetId="32" hidden="1">'СС Имп Минэк баз'!$A$1:$G$69</definedName>
    <definedName name="Z_D8ED04E7_9183_4B3F_AC65_49CFC4CDB5CB_.wvu.PrintTitles" localSheetId="32" hidden="1">'СС Имп Минэк баз'!$7:$7</definedName>
    <definedName name="Z_DD8863F6_5D89_4BF8_9E82_C4648F9A7FCD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DD8863F6_5D89_4BF8_9E82_C4648F9A7FCD_.wvu.PrintArea" localSheetId="32" hidden="1">'СС Имп Минэк баз'!$A$1:$G$69</definedName>
    <definedName name="Z_DD8863F6_5D89_4BF8_9E82_C4648F9A7FCD_.wvu.PrintTitles" localSheetId="32" hidden="1">'СС Имп Минэк баз'!$7:$7</definedName>
    <definedName name="Z_F13EF8BD_EB10_4864_9681_D4BDDAD508A4_.wvu.Cols" localSheetId="32" hidden="1">'СС Имп Минэк баз'!$IN:$IX,'СС Имп Минэк баз'!$SJ:$ST,'СС Имп Минэк баз'!$ACF:$ACP,'СС Имп Минэк баз'!$AMB:$AML,'СС Имп Минэк баз'!$AVX:$AWH,'СС Имп Минэк баз'!$BFT:$BGD,'СС Имп Минэк баз'!$BPP:$BPZ,'СС Имп Минэк баз'!$BZL:$BZV,'СС Имп Минэк баз'!$CJH:$CJR,'СС Имп Минэк баз'!$CTD:$CTN,'СС Имп Минэк баз'!$DCZ:$DDJ,'СС Имп Минэк баз'!$DMV:$DNF,'СС Имп Минэк баз'!$DWR:$DXB,'СС Имп Минэк баз'!$EGN:$EGX,'СС Имп Минэк баз'!$EQJ:$EQT,'СС Имп Минэк баз'!$FAF:$FAP,'СС Имп Минэк баз'!$FKB:$FKL,'СС Имп Минэк баз'!$FTX:$FUH,'СС Имп Минэк баз'!$GDT:$GED,'СС Имп Минэк баз'!$GNP:$GNZ,'СС Имп Минэк баз'!$GXL:$GXV,'СС Имп Минэк баз'!$HHH:$HHR,'СС Имп Минэк баз'!$HRD:$HRN,'СС Имп Минэк баз'!$IAZ:$IBJ,'СС Имп Минэк баз'!$IKV:$ILF,'СС Имп Минэк баз'!$IUR:$IVB,'СС Имп Минэк баз'!$JEN:$JEX,'СС Имп Минэк баз'!$JOJ:$JOT,'СС Имп Минэк баз'!$JYF:$JYP,'СС Имп Минэк баз'!$KIB:$KIL,'СС Имп Минэк баз'!$KRX:$KSH,'СС Имп Минэк баз'!$LBT:$LCD,'СС Имп Минэк баз'!$LLP:$LLZ,'СС Имп Минэк баз'!$LVL:$LVV,'СС Имп Минэк баз'!$MFH:$MFR,'СС Имп Минэк баз'!$MPD:$MPN,'СС Имп Минэк баз'!$MYZ:$MZJ,'СС Имп Минэк баз'!$NIV:$NJF,'СС Имп Минэк баз'!$NSR:$NTB,'СС Имп Минэк баз'!$OCN:$OCX,'СС Имп Минэк баз'!$OMJ:$OMT,'СС Имп Минэк баз'!$OWF:$OWP,'СС Имп Минэк баз'!$PGB:$PGL,'СС Имп Минэк баз'!$PPX:$PQH,'СС Имп Минэк баз'!$PZT:$QAD,'СС Имп Минэк баз'!$QJP:$QJZ,'СС Имп Минэк баз'!$QTL:$QTV,'СС Имп Минэк баз'!$RDH:$RDR,'СС Имп Минэк баз'!$RND:$RNN,'СС Имп Минэк баз'!$RWZ:$RXJ,'СС Имп Минэк баз'!$SGV:$SHF,'СС Имп Минэк баз'!$SQR:$SRB,'СС Имп Минэк баз'!$TAN:$TAX,'СС Имп Минэк баз'!$TKJ:$TKT,'СС Имп Минэк баз'!$TUF:$TUP,'СС Имп Минэк баз'!$UEB:$UEL,'СС Имп Минэк баз'!$UNX:$UOH,'СС Имп Минэк баз'!$UXT:$UYD,'СС Имп Минэк баз'!$VHP:$VHZ,'СС Имп Минэк баз'!$VRL:$VRV,'СС Имп Минэк баз'!$WBH:$WBR,'СС Имп Минэк баз'!$WLD:$WLN,'СС Имп Минэк баз'!$WUZ:$WVJ</definedName>
    <definedName name="Z_F13EF8BD_EB10_4864_9681_D4BDDAD508A4_.wvu.PrintArea" localSheetId="32" hidden="1">'СС Имп Минэк баз'!$A$1:$G$69</definedName>
    <definedName name="Z_F13EF8BD_EB10_4864_9681_D4BDDAD508A4_.wvu.PrintTitles" localSheetId="32" hidden="1">'СС Имп Минэк баз'!$7:$7</definedName>
    <definedName name="Вып_ОФ_с_пц" localSheetId="32">#NAME?</definedName>
    <definedName name="Вып_с_новых_ОФ" localSheetId="32">#NAME?</definedName>
    <definedName name="год1" localSheetId="32">#REF!</definedName>
    <definedName name="Дефл_ц_пред_год" localSheetId="32">#NAME?</definedName>
    <definedName name="Дефлятор_годовой" localSheetId="32">#NAME?</definedName>
    <definedName name="Дефлятор_цепной" localSheetId="32">#NAME?</definedName>
    <definedName name="новые_ОФ_2003" localSheetId="32">#NAME?</definedName>
    <definedName name="новые_ОФ_2004" localSheetId="32">#NAME?</definedName>
    <definedName name="новые_ОФ_а_всего" localSheetId="32">#NAME?</definedName>
    <definedName name="новые_ОФ_всего" localSheetId="32">#NAME?</definedName>
    <definedName name="новые_ОФ_п_всего" localSheetId="32">#NAME?</definedName>
    <definedName name="_xlnm.Print_Area" localSheetId="32">'СС Имп Минэк баз'!$A$1:$G$69</definedName>
    <definedName name="окраска_05" localSheetId="32">#NAME?</definedName>
    <definedName name="окраска_06" localSheetId="32">#NAME?</definedName>
    <definedName name="окраска_07" localSheetId="32">#NAME?</definedName>
    <definedName name="окраска_08" localSheetId="32">#NAME?</definedName>
    <definedName name="окраска_09" localSheetId="32">#NAME?</definedName>
    <definedName name="окраска_10" localSheetId="32">#NAME?</definedName>
    <definedName name="окраска_11" localSheetId="32">#NAME?</definedName>
    <definedName name="окраска_12" localSheetId="32">#NAME?</definedName>
    <definedName name="окраска_13" localSheetId="32">#NAME?</definedName>
    <definedName name="окраска_14" localSheetId="32">#NAME?</definedName>
    <definedName name="окраска_15" localSheetId="32">#NAME?</definedName>
    <definedName name="ОФ_а_с_пц" localSheetId="32">#NAME?</definedName>
    <definedName name="ПОКАЗАТЕЛИ_ДОЛГОСР.ПРОГНОЗА" localSheetId="32">#NAME?</definedName>
    <definedName name="Прогноз_Вып_пц" localSheetId="32">#NAME?</definedName>
    <definedName name="фо_а_н_пц" localSheetId="32">#NAME?</definedName>
    <definedName name="фо_а_с_пц" localSheetId="32">#NAME?</definedName>
    <definedName name="фо_н_03" localSheetId="32">#NAME?</definedName>
    <definedName name="фо_н_04" localSheetId="32">#NAME?</definedName>
    <definedName name="_inf2007" localSheetId="33">#REF!</definedName>
    <definedName name="_inf2008" localSheetId="33">#REF!</definedName>
    <definedName name="_inf2009" localSheetId="33">#REF!</definedName>
    <definedName name="Print_Titles" localSheetId="33">'СС Имп Минэк цел'!$7:$7</definedName>
    <definedName name="solver_adj" localSheetId="33" hidden="1">'СС Имп Минэк цел'!#REF!</definedName>
    <definedName name="solver_cvg" localSheetId="33" hidden="1">0.0001</definedName>
    <definedName name="solver_drv" localSheetId="33" hidden="1">1</definedName>
    <definedName name="solver_est" localSheetId="33" hidden="1">1</definedName>
    <definedName name="solver_itr" localSheetId="33" hidden="1">100</definedName>
    <definedName name="solver_lin" localSheetId="33" hidden="1">2</definedName>
    <definedName name="solver_neg" localSheetId="33" hidden="1">2</definedName>
    <definedName name="solver_num" localSheetId="33" hidden="1">0</definedName>
    <definedName name="solver_nwt" localSheetId="33" hidden="1">1</definedName>
    <definedName name="solver_opt" localSheetId="33" hidden="1">'СС Имп Минэк цел'!#REF!</definedName>
    <definedName name="solver_pre" localSheetId="33" hidden="1">0.000001</definedName>
    <definedName name="solver_scl" localSheetId="33" hidden="1">2</definedName>
    <definedName name="solver_sho" localSheetId="33" hidden="1">2</definedName>
    <definedName name="solver_tim" localSheetId="33" hidden="1">100</definedName>
    <definedName name="solver_tol" localSheetId="33" hidden="1">0.05</definedName>
    <definedName name="solver_typ" localSheetId="33" hidden="1">3</definedName>
    <definedName name="solver_val" localSheetId="33" hidden="1">0</definedName>
    <definedName name="title" localSheetId="33">#NAME?</definedName>
    <definedName name="Z_0326B1AD_1A76_4EF9_9EFB_7DCF6235A3FA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0326B1AD_1A76_4EF9_9EFB_7DCF6235A3FA_.wvu.PrintArea" localSheetId="33" hidden="1">'СС Имп Минэк цел'!$A$1:$G$69</definedName>
    <definedName name="Z_0326B1AD_1A76_4EF9_9EFB_7DCF6235A3FA_.wvu.PrintTitles" localSheetId="33" hidden="1">'СС Имп Минэк цел'!$7:$7</definedName>
    <definedName name="Z_052C83E3_CAD2_4C8E_BBE5_A3B6DBD2C172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052C83E3_CAD2_4C8E_BBE5_A3B6DBD2C172_.wvu.PrintArea" localSheetId="33" hidden="1">'СС Имп Минэк цел'!$A$1:$G$69</definedName>
    <definedName name="Z_052C83E3_CAD2_4C8E_BBE5_A3B6DBD2C172_.wvu.PrintTitles" localSheetId="33" hidden="1">'СС Имп Минэк цел'!$7:$7</definedName>
    <definedName name="Z_05F8A60F_5E6C_424F_82C7_121DB7C2D785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05F8A60F_5E6C_424F_82C7_121DB7C2D785_.wvu.PrintArea" localSheetId="33" hidden="1">'СС Имп Минэк цел'!$A$1:$G$69</definedName>
    <definedName name="Z_05F8A60F_5E6C_424F_82C7_121DB7C2D785_.wvu.PrintTitles" localSheetId="33" hidden="1">'СС Имп Минэк цел'!$7:$7</definedName>
    <definedName name="Z_0B19F24A_5443_41C2_92D2_3752C2D64176_.wvu.Cols" localSheetId="33" hidden="1">'СС Имп Минэк цел'!#REF!,'СС Имп Минэк цел'!#REF!</definedName>
    <definedName name="Z_0B19F24A_5443_41C2_92D2_3752C2D64176_.wvu.PrintArea" localSheetId="33" hidden="1">'СС Имп Минэк цел'!$A$7:$B$69</definedName>
    <definedName name="Z_0B19F24A_5443_41C2_92D2_3752C2D64176_.wvu.PrintTitles" localSheetId="33" hidden="1">'СС Имп Минэк цел'!$A:$B,'СС Имп Минэк цел'!$7:$7</definedName>
    <definedName name="Z_0B19F24A_5443_41C2_92D2_3752C2D64176_.wvu.Rows" localSheetId="33" hidden="1">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</definedName>
    <definedName name="Z_18082D7A_2821_4AF9_B402_24BD9F08863C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18082D7A_2821_4AF9_B402_24BD9F08863C_.wvu.PrintArea" localSheetId="33" hidden="1">'СС Имп Минэк цел'!$A$1:$G$69</definedName>
    <definedName name="Z_18082D7A_2821_4AF9_B402_24BD9F08863C_.wvu.PrintTitles" localSheetId="33" hidden="1">'СС Имп Минэк цел'!$7:$7</definedName>
    <definedName name="Z_4782A48E_B2E6_4847_BF84_0F7650BAE0C4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4782A48E_B2E6_4847_BF84_0F7650BAE0C4_.wvu.PrintArea" localSheetId="33" hidden="1">'СС Имп Минэк цел'!$A$1:$G$69</definedName>
    <definedName name="Z_4782A48E_B2E6_4847_BF84_0F7650BAE0C4_.wvu.PrintTitles" localSheetId="33" hidden="1">'СС Имп Минэк цел'!$7:$7</definedName>
    <definedName name="Z_49F2C8AD_DC6E_4A7A_8861_FB7FE488AED0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49F2C8AD_DC6E_4A7A_8861_FB7FE488AED0_.wvu.PrintArea" localSheetId="33" hidden="1">'СС Имп Минэк цел'!$A$1:$G$69</definedName>
    <definedName name="Z_49F2C8AD_DC6E_4A7A_8861_FB7FE488AED0_.wvu.PrintTitles" localSheetId="33" hidden="1">'СС Имп Минэк цел'!$7:$7</definedName>
    <definedName name="Z_69B564F3_5043_4852_99EA_AA86D726A91D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69B564F3_5043_4852_99EA_AA86D726A91D_.wvu.PrintArea" localSheetId="33" hidden="1">'СС Имп Минэк цел'!$A$1:$G$69</definedName>
    <definedName name="Z_69B564F3_5043_4852_99EA_AA86D726A91D_.wvu.PrintTitles" localSheetId="33" hidden="1">'СС Имп Минэк цел'!$7:$7</definedName>
    <definedName name="Z_6A39AC6C_F03B_4611_80EE_D42907C7D94C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6A39AC6C_F03B_4611_80EE_D42907C7D94C_.wvu.PrintArea" localSheetId="33" hidden="1">'СС Имп Минэк цел'!$A$1:$G$69</definedName>
    <definedName name="Z_6A39AC6C_F03B_4611_80EE_D42907C7D94C_.wvu.PrintTitles" localSheetId="33" hidden="1">'СС Имп Минэк цел'!$7:$7</definedName>
    <definedName name="Z_6A62B42F_E9AD_4D60_B1FC_8FFB0BB58645_.wvu.Cols" localSheetId="33" hidden="1">'СС Имп Минэк цел'!#REF!,'СС Имп Минэк цел'!$C:$G</definedName>
    <definedName name="Z_6A62B42F_E9AD_4D60_B1FC_8FFB0BB58645_.wvu.PrintArea" localSheetId="33" hidden="1">'СС Имп Минэк цел'!$A$7:$D$69</definedName>
    <definedName name="Z_6A62B42F_E9AD_4D60_B1FC_8FFB0BB58645_.wvu.PrintTitles" localSheetId="33" hidden="1">'СС Имп Минэк цел'!$A:$B,'СС Имп Минэк цел'!$7:$7</definedName>
    <definedName name="Z_71242F9A_9F4A_4397_886C_32FE7F5B25C0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71242F9A_9F4A_4397_886C_32FE7F5B25C0_.wvu.PrintArea" localSheetId="33" hidden="1">'СС Имп Минэк цел'!$A$1:$G$69</definedName>
    <definedName name="Z_71242F9A_9F4A_4397_886C_32FE7F5B25C0_.wvu.PrintTitles" localSheetId="33" hidden="1">'СС Имп Минэк цел'!$7:$7</definedName>
    <definedName name="Z_79077CDC_C3D5_4439_995A_E4DEB95CAE77_.wvu.Cols" localSheetId="33" hidden="1">'СС Имп Минэк цел'!#REF!</definedName>
    <definedName name="Z_7E0DF7E2_CB99_4D61_8AEA_BD436BC5317C_.wvu.Cols" localSheetId="33" hidden="1">'СС Имп Минэк цел'!#REF!,'СС Имп Минэк цел'!$C:$G</definedName>
    <definedName name="Z_7E0DF7E2_CB99_4D61_8AEA_BD436BC5317C_.wvu.PrintArea" localSheetId="33" hidden="1">'СС Имп Минэк цел'!$A$7:$D$69</definedName>
    <definedName name="Z_7E0DF7E2_CB99_4D61_8AEA_BD436BC5317C_.wvu.PrintTitles" localSheetId="33" hidden="1">'СС Имп Минэк цел'!$A:$B,'СС Имп Минэк цел'!$7:$7</definedName>
    <definedName name="Z_91CFC6A6_EC2F_4461_B23B_08056370B515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91CFC6A6_EC2F_4461_B23B_08056370B515_.wvu.PrintArea" localSheetId="33" hidden="1">'СС Имп Минэк цел'!$A$1:$G$69</definedName>
    <definedName name="Z_91CFC6A6_EC2F_4461_B23B_08056370B515_.wvu.PrintTitles" localSheetId="33" hidden="1">'СС Имп Минэк цел'!$7:$7</definedName>
    <definedName name="Z_9AD0F5AB_BEB5_4061_998D_380B1A78307D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9AD0F5AB_BEB5_4061_998D_380B1A78307D_.wvu.PrintArea" localSheetId="33" hidden="1">'СС Имп Минэк цел'!$A$1:$G$69</definedName>
    <definedName name="Z_9AD0F5AB_BEB5_4061_998D_380B1A78307D_.wvu.PrintTitles" localSheetId="33" hidden="1">'СС Имп Минэк цел'!$7:$7</definedName>
    <definedName name="Z_B050490D_87DE_4075_804E_777000592345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B050490D_87DE_4075_804E_777000592345_.wvu.PrintArea" localSheetId="33" hidden="1">'СС Имп Минэк цел'!$A$1:$G$69</definedName>
    <definedName name="Z_B050490D_87DE_4075_804E_777000592345_.wvu.PrintTitles" localSheetId="33" hidden="1">'СС Имп Минэк цел'!$7:$7</definedName>
    <definedName name="Z_C89254C4_596C_47AA_BEE6_2ADC54AC23C5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C89254C4_596C_47AA_BEE6_2ADC54AC23C5_.wvu.PrintArea" localSheetId="33" hidden="1">'СС Имп Минэк цел'!$A$1:$G$69</definedName>
    <definedName name="Z_C89254C4_596C_47AA_BEE6_2ADC54AC23C5_.wvu.PrintTitles" localSheetId="33" hidden="1">'СС Имп Минэк цел'!$7:$7</definedName>
    <definedName name="Z_D68B67AB_E997_4043_8100_2F6E766CB639_.wvu.Cols" localSheetId="33" hidden="1">'СС Имп Минэк цел'!#REF!</definedName>
    <definedName name="Z_D68B67AB_E997_4043_8100_2F6E766CB639_.wvu.PrintArea" localSheetId="33" hidden="1">'СС Имп Минэк цел'!$A$7:$B$69</definedName>
    <definedName name="Z_D68B67AB_E997_4043_8100_2F6E766CB639_.wvu.PrintTitles" localSheetId="33" hidden="1">'СС Имп Минэк цел'!$A:$B,'СС Имп Минэк цел'!$7:$7</definedName>
    <definedName name="Z_D68B67AB_E997_4043_8100_2F6E766CB639_.wvu.Rows" localSheetId="33" hidden="1">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цел'!#REF!,'СС Имп Минэк цел'!#REF!</definedName>
    <definedName name="Z_D8ED04E7_9183_4B3F_AC65_49CFC4CDB5CB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D8ED04E7_9183_4B3F_AC65_49CFC4CDB5CB_.wvu.PrintArea" localSheetId="33" hidden="1">'СС Имп Минэк цел'!$A$1:$G$69</definedName>
    <definedName name="Z_D8ED04E7_9183_4B3F_AC65_49CFC4CDB5CB_.wvu.PrintTitles" localSheetId="33" hidden="1">'СС Имп Минэк цел'!$7:$7</definedName>
    <definedName name="Z_DD8863F6_5D89_4BF8_9E82_C4648F9A7FCD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DD8863F6_5D89_4BF8_9E82_C4648F9A7FCD_.wvu.PrintArea" localSheetId="33" hidden="1">'СС Имп Минэк цел'!$A$1:$G$69</definedName>
    <definedName name="Z_DD8863F6_5D89_4BF8_9E82_C4648F9A7FCD_.wvu.PrintTitles" localSheetId="33" hidden="1">'СС Имп Минэк цел'!$7:$7</definedName>
    <definedName name="Z_F13EF8BD_EB10_4864_9681_D4BDDAD508A4_.wvu.Cols" localSheetId="33" hidden="1">'СС Имп Минэк цел'!$IN:$IX,'СС Имп Минэк цел'!$SJ:$ST,'СС Имп Минэк цел'!$ACF:$ACP,'СС Имп Минэк цел'!$AMB:$AML,'СС Имп Минэк цел'!$AVX:$AWH,'СС Имп Минэк цел'!$BFT:$BGD,'СС Имп Минэк цел'!$BPP:$BPZ,'СС Имп Минэк цел'!$BZL:$BZV,'СС Имп Минэк цел'!$CJH:$CJR,'СС Имп Минэк цел'!$CTD:$CTN,'СС Имп Минэк цел'!$DCZ:$DDJ,'СС Имп Минэк цел'!$DMV:$DNF,'СС Имп Минэк цел'!$DWR:$DXB,'СС Имп Минэк цел'!$EGN:$EGX,'СС Имп Минэк цел'!$EQJ:$EQT,'СС Имп Минэк цел'!$FAF:$FAP,'СС Имп Минэк цел'!$FKB:$FKL,'СС Имп Минэк цел'!$FTX:$FUH,'СС Имп Минэк цел'!$GDT:$GED,'СС Имп Минэк цел'!$GNP:$GNZ,'СС Имп Минэк цел'!$GXL:$GXV,'СС Имп Минэк цел'!$HHH:$HHR,'СС Имп Минэк цел'!$HRD:$HRN,'СС Имп Минэк цел'!$IAZ:$IBJ,'СС Имп Минэк цел'!$IKV:$ILF,'СС Имп Минэк цел'!$IUR:$IVB,'СС Имп Минэк цел'!$JEN:$JEX,'СС Имп Минэк цел'!$JOJ:$JOT,'СС Имп Минэк цел'!$JYF:$JYP,'СС Имп Минэк цел'!$KIB:$KIL,'СС Имп Минэк цел'!$KRX:$KSH,'СС Имп Минэк цел'!$LBT:$LCD,'СС Имп Минэк цел'!$LLP:$LLZ,'СС Имп Минэк цел'!$LVL:$LVV,'СС Имп Минэк цел'!$MFH:$MFR,'СС Имп Минэк цел'!$MPD:$MPN,'СС Имп Минэк цел'!$MYZ:$MZJ,'СС Имп Минэк цел'!$NIV:$NJF,'СС Имп Минэк цел'!$NSR:$NTB,'СС Имп Минэк цел'!$OCN:$OCX,'СС Имп Минэк цел'!$OMJ:$OMT,'СС Имп Минэк цел'!$OWF:$OWP,'СС Имп Минэк цел'!$PGB:$PGL,'СС Имп Минэк цел'!$PPX:$PQH,'СС Имп Минэк цел'!$PZT:$QAD,'СС Имп Минэк цел'!$QJP:$QJZ,'СС Имп Минэк цел'!$QTL:$QTV,'СС Имп Минэк цел'!$RDH:$RDR,'СС Имп Минэк цел'!$RND:$RNN,'СС Имп Минэк цел'!$RWZ:$RXJ,'СС Имп Минэк цел'!$SGV:$SHF,'СС Имп Минэк цел'!$SQR:$SRB,'СС Имп Минэк цел'!$TAN:$TAX,'СС Имп Минэк цел'!$TKJ:$TKT,'СС Имп Минэк цел'!$TUF:$TUP,'СС Имп Минэк цел'!$UEB:$UEL,'СС Имп Минэк цел'!$UNX:$UOH,'СС Имп Минэк цел'!$UXT:$UYD,'СС Имп Минэк цел'!$VHP:$VHZ,'СС Имп Минэк цел'!$VRL:$VRV,'СС Имп Минэк цел'!$WBH:$WBR,'СС Имп Минэк цел'!$WLD:$WLN,'СС Имп Минэк цел'!$WUZ:$WVJ</definedName>
    <definedName name="Z_F13EF8BD_EB10_4864_9681_D4BDDAD508A4_.wvu.PrintArea" localSheetId="33" hidden="1">'СС Имп Минэк цел'!$A$1:$G$69</definedName>
    <definedName name="Z_F13EF8BD_EB10_4864_9681_D4BDDAD508A4_.wvu.PrintTitles" localSheetId="33" hidden="1">'СС Имп Минэк цел'!$7:$7</definedName>
    <definedName name="Вып_ОФ_с_пц" localSheetId="33">#NAME?</definedName>
    <definedName name="Вып_с_новых_ОФ" localSheetId="33">#NAME?</definedName>
    <definedName name="год1" localSheetId="33">#REF!</definedName>
    <definedName name="Дефл_ц_пред_год" localSheetId="33">#NAME?</definedName>
    <definedName name="Дефлятор_годовой" localSheetId="33">#NAME?</definedName>
    <definedName name="Дефлятор_цепной" localSheetId="33">#NAME?</definedName>
    <definedName name="новые_ОФ_2003" localSheetId="33">#NAME?</definedName>
    <definedName name="новые_ОФ_2004" localSheetId="33">#NAME?</definedName>
    <definedName name="новые_ОФ_а_всего" localSheetId="33">#NAME?</definedName>
    <definedName name="новые_ОФ_всего" localSheetId="33">#NAME?</definedName>
    <definedName name="новые_ОФ_п_всего" localSheetId="33">#NAME?</definedName>
    <definedName name="_xlnm.Print_Area" localSheetId="33">'СС Имп Минэк цел'!$A$1:$G$69</definedName>
    <definedName name="окраска_05" localSheetId="33">#NAME?</definedName>
    <definedName name="окраска_06" localSheetId="33">#NAME?</definedName>
    <definedName name="окраска_07" localSheetId="33">#NAME?</definedName>
    <definedName name="окраска_08" localSheetId="33">#NAME?</definedName>
    <definedName name="окраска_09" localSheetId="33">#NAME?</definedName>
    <definedName name="окраска_10" localSheetId="33">#NAME?</definedName>
    <definedName name="окраска_11" localSheetId="33">#NAME?</definedName>
    <definedName name="окраска_12" localSheetId="33">#NAME?</definedName>
    <definedName name="окраска_13" localSheetId="33">#NAME?</definedName>
    <definedName name="окраска_14" localSheetId="33">#NAME?</definedName>
    <definedName name="окраска_15" localSheetId="33">#NAME?</definedName>
    <definedName name="ОФ_а_с_пц" localSheetId="33">#NAME?</definedName>
    <definedName name="ПОКАЗАТЕЛИ_ДОЛГОСР.ПРОГНОЗА" localSheetId="33">#NAME?</definedName>
    <definedName name="Прогноз_Вып_пц" localSheetId="33">#NAME?</definedName>
    <definedName name="фо_а_н_пц" localSheetId="33">#NAME?</definedName>
    <definedName name="фо_а_с_пц" localSheetId="33">#NAME?</definedName>
    <definedName name="фо_н_03" localSheetId="33">#NAME?</definedName>
    <definedName name="фо_н_04" localSheetId="33">#NAME?</definedName>
    <definedName name="_inf2007" localSheetId="34">#REF!</definedName>
    <definedName name="_inf2008" localSheetId="34">#REF!</definedName>
    <definedName name="_inf2009" localSheetId="34">#REF!</definedName>
    <definedName name="_inf2010" localSheetId="34">#REF!</definedName>
    <definedName name="_inf2011" localSheetId="34">#REF!</definedName>
    <definedName name="_inf2012" localSheetId="34">#REF!</definedName>
    <definedName name="_inf2013" localSheetId="34">#REF!</definedName>
    <definedName name="_inf2014" localSheetId="34">#REF!</definedName>
    <definedName name="_inf2015" localSheetId="34">#REF!</definedName>
    <definedName name="Print_Titles" localSheetId="34">'ДС Макро Минэк кон'!$A:$B,'ДС Макро Минэк кон'!$5:$6</definedName>
    <definedName name="Z_0326B1AD_1A76_4EF9_9EFB_7DCF6235A3FA_.wvu.PrintArea" localSheetId="34" hidden="1">'ДС Макро Минэк кон'!$A$1:$X$87</definedName>
    <definedName name="Z_0326B1AD_1A76_4EF9_9EFB_7DCF6235A3FA_.wvu.PrintTitles" localSheetId="34" hidden="1">'ДС Макро Минэк кон'!$A:$B,'ДС Макро Минэк кон'!$5:$6</definedName>
    <definedName name="Z_052C83E3_CAD2_4C8E_BBE5_A3B6DBD2C172_.wvu.PrintArea" localSheetId="34" hidden="1">'ДС Макро Минэк кон'!$A$1:$X$87</definedName>
    <definedName name="Z_052C83E3_CAD2_4C8E_BBE5_A3B6DBD2C172_.wvu.PrintTitles" localSheetId="34" hidden="1">'ДС Макро Минэк кон'!$A:$B,'ДС Макро Минэк кон'!$5:$6</definedName>
    <definedName name="Z_05F8A60F_5E6C_424F_82C7_121DB7C2D785_.wvu.PrintArea" localSheetId="34" hidden="1">'ДС Макро Минэк кон'!$A$1:$X$87</definedName>
    <definedName name="Z_05F8A60F_5E6C_424F_82C7_121DB7C2D785_.wvu.PrintTitles" localSheetId="34" hidden="1">'ДС Макро Минэк кон'!$A:$B,'ДС Макро Минэк кон'!$5:$6</definedName>
    <definedName name="Z_18082D7A_2821_4AF9_B402_24BD9F08863C_.wvu.PrintArea" localSheetId="34" hidden="1">'ДС Макро Минэк кон'!$A$1:$X$87</definedName>
    <definedName name="Z_18082D7A_2821_4AF9_B402_24BD9F08863C_.wvu.PrintTitles" localSheetId="34" hidden="1">'ДС Макро Минэк кон'!$A:$B,'ДС Макро Минэк кон'!$5:$6</definedName>
    <definedName name="Z_4782A48E_B2E6_4847_BF84_0F7650BAE0C4_.wvu.PrintArea" localSheetId="34" hidden="1">'ДС Макро Минэк кон'!$A$1:$X$87</definedName>
    <definedName name="Z_4782A48E_B2E6_4847_BF84_0F7650BAE0C4_.wvu.PrintTitles" localSheetId="34" hidden="1">'ДС Макро Минэк кон'!$A:$B,'ДС Макро Минэк кон'!$5:$6</definedName>
    <definedName name="Z_49F2C8AD_DC6E_4A7A_8861_FB7FE488AED0_.wvu.PrintArea" localSheetId="34" hidden="1">'ДС Макро Минэк кон'!$A$1:$X$87</definedName>
    <definedName name="Z_49F2C8AD_DC6E_4A7A_8861_FB7FE488AED0_.wvu.PrintTitles" localSheetId="34" hidden="1">'ДС Макро Минэк кон'!$A:$B,'ДС Макро Минэк кон'!$5:$6</definedName>
    <definedName name="Z_69B564F3_5043_4852_99EA_AA86D726A91D_.wvu.PrintArea" localSheetId="34" hidden="1">'ДС Макро Минэк кон'!$A$1:$X$87</definedName>
    <definedName name="Z_69B564F3_5043_4852_99EA_AA86D726A91D_.wvu.PrintTitles" localSheetId="34" hidden="1">'ДС Макро Минэк кон'!$A:$B,'ДС Макро Минэк кон'!$5:$6</definedName>
    <definedName name="Z_6A39AC6C_F03B_4611_80EE_D42907C7D94C_.wvu.PrintArea" localSheetId="34" hidden="1">'ДС Макро Минэк кон'!$A$1:$X$87</definedName>
    <definedName name="Z_6A39AC6C_F03B_4611_80EE_D42907C7D94C_.wvu.PrintTitles" localSheetId="34" hidden="1">'ДС Макро Минэк кон'!$A:$B,'ДС Макро Минэк кон'!$5:$6</definedName>
    <definedName name="Z_71242F9A_9F4A_4397_886C_32FE7F5B25C0_.wvu.PrintArea" localSheetId="34" hidden="1">'ДС Макро Минэк кон'!$A$1:$X$87</definedName>
    <definedName name="Z_71242F9A_9F4A_4397_886C_32FE7F5B25C0_.wvu.PrintTitles" localSheetId="34" hidden="1">'ДС Макро Минэк кон'!$A:$B,'ДС Макро Минэк кон'!$5:$6</definedName>
    <definedName name="Z_91CFC6A6_EC2F_4461_B23B_08056370B515_.wvu.PrintArea" localSheetId="34" hidden="1">'ДС Макро Минэк кон'!$A$1:$X$87</definedName>
    <definedName name="Z_91CFC6A6_EC2F_4461_B23B_08056370B515_.wvu.PrintTitles" localSheetId="34" hidden="1">'ДС Макро Минэк кон'!$A:$B,'ДС Макро Минэк кон'!$5:$6</definedName>
    <definedName name="Z_9AD0F5AB_BEB5_4061_998D_380B1A78307D_.wvu.PrintArea" localSheetId="34" hidden="1">'ДС Макро Минэк кон'!$A$1:$X$87</definedName>
    <definedName name="Z_9AD0F5AB_BEB5_4061_998D_380B1A78307D_.wvu.PrintTitles" localSheetId="34" hidden="1">'ДС Макро Минэк кон'!$A:$B,'ДС Макро Минэк кон'!$5:$6</definedName>
    <definedName name="Z_B050490D_87DE_4075_804E_777000592345_.wvu.PrintArea" localSheetId="34" hidden="1">'ДС Макро Минэк кон'!$A$1:$X$87</definedName>
    <definedName name="Z_B050490D_87DE_4075_804E_777000592345_.wvu.PrintTitles" localSheetId="34" hidden="1">'ДС Макро Минэк кон'!$A:$B,'ДС Макро Минэк кон'!$5:$6</definedName>
    <definedName name="Z_C89254C4_596C_47AA_BEE6_2ADC54AC23C5_.wvu.PrintArea" localSheetId="34" hidden="1">'ДС Макро Минэк кон'!$A$1:$X$87</definedName>
    <definedName name="Z_C89254C4_596C_47AA_BEE6_2ADC54AC23C5_.wvu.PrintTitles" localSheetId="34" hidden="1">'ДС Макро Минэк кон'!$A:$B,'ДС Макро Минэк кон'!$5:$6</definedName>
    <definedName name="Z_D8ED04E7_9183_4B3F_AC65_49CFC4CDB5CB_.wvu.PrintArea" localSheetId="34" hidden="1">'ДС Макро Минэк кон'!$A$1:$X$87</definedName>
    <definedName name="Z_D8ED04E7_9183_4B3F_AC65_49CFC4CDB5CB_.wvu.PrintTitles" localSheetId="34" hidden="1">'ДС Макро Минэк кон'!$A:$B,'ДС Макро Минэк кон'!$5:$6</definedName>
    <definedName name="Z_DD8863F6_5D89_4BF8_9E82_C4648F9A7FCD_.wvu.PrintArea" localSheetId="34" hidden="1">'ДС Макро Минэк кон'!$A$1:$X$87</definedName>
    <definedName name="Z_DD8863F6_5D89_4BF8_9E82_C4648F9A7FCD_.wvu.PrintTitles" localSheetId="34" hidden="1">'ДС Макро Минэк кон'!$A:$B,'ДС Макро Минэк кон'!$5:$6</definedName>
    <definedName name="Z_F13EF8BD_EB10_4864_9681_D4BDDAD508A4_.wvu.PrintArea" localSheetId="34" hidden="1">'ДС Макро Минэк кон'!$A$1:$X$87</definedName>
    <definedName name="Z_F13EF8BD_EB10_4864_9681_D4BDDAD508A4_.wvu.PrintTitles" localSheetId="34" hidden="1">'ДС Макро Минэк кон'!$A:$B,'ДС Макро Минэк кон'!$5:$6</definedName>
    <definedName name="_xlnm.Print_Area" localSheetId="34">'ДС Макро Минэк кон'!$A$1:$X$87</definedName>
    <definedName name="_inf2007" localSheetId="35">#REF!</definedName>
    <definedName name="_inf2008" localSheetId="35">#REF!</definedName>
    <definedName name="_inf2009" localSheetId="35">#REF!</definedName>
    <definedName name="_inf2010" localSheetId="35">#REF!</definedName>
    <definedName name="_inf2011" localSheetId="35">#REF!</definedName>
    <definedName name="_inf2012" localSheetId="35">#REF!</definedName>
    <definedName name="_inf2013" localSheetId="35">#REF!</definedName>
    <definedName name="_inf2014" localSheetId="35">#REF!</definedName>
    <definedName name="_inf2015" localSheetId="35">#REF!</definedName>
    <definedName name="Print_Titles" localSheetId="35">'ДС Макро Минэк баз'!$A:$B,'ДС Макро Минэк баз'!$5:$6</definedName>
    <definedName name="Z_0326B1AD_1A76_4EF9_9EFB_7DCF6235A3FA_.wvu.PrintArea" localSheetId="35" hidden="1">'ДС Макро Минэк баз'!$A$1:$W$87</definedName>
    <definedName name="Z_0326B1AD_1A76_4EF9_9EFB_7DCF6235A3FA_.wvu.PrintTitles" localSheetId="35" hidden="1">'ДС Макро Минэк баз'!$A:$B,'ДС Макро Минэк баз'!$5:$6</definedName>
    <definedName name="Z_052C83E3_CAD2_4C8E_BBE5_A3B6DBD2C172_.wvu.PrintArea" localSheetId="35" hidden="1">'ДС Макро Минэк баз'!$A$1:$W$87</definedName>
    <definedName name="Z_052C83E3_CAD2_4C8E_BBE5_A3B6DBD2C172_.wvu.PrintTitles" localSheetId="35" hidden="1">'ДС Макро Минэк баз'!$A:$B,'ДС Макро Минэк баз'!$5:$6</definedName>
    <definedName name="Z_05F8A60F_5E6C_424F_82C7_121DB7C2D785_.wvu.PrintArea" localSheetId="35" hidden="1">'ДС Макро Минэк баз'!$A$1:$W$87</definedName>
    <definedName name="Z_05F8A60F_5E6C_424F_82C7_121DB7C2D785_.wvu.PrintTitles" localSheetId="35" hidden="1">'ДС Макро Минэк баз'!$A:$B,'ДС Макро Минэк баз'!$5:$6</definedName>
    <definedName name="Z_18082D7A_2821_4AF9_B402_24BD9F08863C_.wvu.PrintArea" localSheetId="35" hidden="1">'ДС Макро Минэк баз'!$A$1:$W$87</definedName>
    <definedName name="Z_18082D7A_2821_4AF9_B402_24BD9F08863C_.wvu.PrintTitles" localSheetId="35" hidden="1">'ДС Макро Минэк баз'!$A:$B,'ДС Макро Минэк баз'!$5:$6</definedName>
    <definedName name="Z_4782A48E_B2E6_4847_BF84_0F7650BAE0C4_.wvu.PrintArea" localSheetId="35" hidden="1">'ДС Макро Минэк баз'!$A$1:$W$87</definedName>
    <definedName name="Z_4782A48E_B2E6_4847_BF84_0F7650BAE0C4_.wvu.PrintTitles" localSheetId="35" hidden="1">'ДС Макро Минэк баз'!$A:$B,'ДС Макро Минэк баз'!$5:$6</definedName>
    <definedName name="Z_49F2C8AD_DC6E_4A7A_8861_FB7FE488AED0_.wvu.PrintArea" localSheetId="35" hidden="1">'ДС Макро Минэк баз'!$A$1:$W$87</definedName>
    <definedName name="Z_49F2C8AD_DC6E_4A7A_8861_FB7FE488AED0_.wvu.PrintTitles" localSheetId="35" hidden="1">'ДС Макро Минэк баз'!$A:$B,'ДС Макро Минэк баз'!$5:$6</definedName>
    <definedName name="Z_69B564F3_5043_4852_99EA_AA86D726A91D_.wvu.PrintArea" localSheetId="35" hidden="1">'ДС Макро Минэк баз'!$A$1:$W$87</definedName>
    <definedName name="Z_69B564F3_5043_4852_99EA_AA86D726A91D_.wvu.PrintTitles" localSheetId="35" hidden="1">'ДС Макро Минэк баз'!$A:$B,'ДС Макро Минэк баз'!$5:$6</definedName>
    <definedName name="Z_6A39AC6C_F03B_4611_80EE_D42907C7D94C_.wvu.PrintArea" localSheetId="35" hidden="1">'ДС Макро Минэк баз'!$A$1:$W$87</definedName>
    <definedName name="Z_6A39AC6C_F03B_4611_80EE_D42907C7D94C_.wvu.PrintTitles" localSheetId="35" hidden="1">'ДС Макро Минэк баз'!$A:$B,'ДС Макро Минэк баз'!$5:$6</definedName>
    <definedName name="Z_71242F9A_9F4A_4397_886C_32FE7F5B25C0_.wvu.PrintArea" localSheetId="35" hidden="1">'ДС Макро Минэк баз'!$A$1:$W$87</definedName>
    <definedName name="Z_71242F9A_9F4A_4397_886C_32FE7F5B25C0_.wvu.PrintTitles" localSheetId="35" hidden="1">'ДС Макро Минэк баз'!$A:$B,'ДС Макро Минэк баз'!$5:$6</definedName>
    <definedName name="Z_91CFC6A6_EC2F_4461_B23B_08056370B515_.wvu.PrintArea" localSheetId="35" hidden="1">'ДС Макро Минэк баз'!$A$1:$W$87</definedName>
    <definedName name="Z_91CFC6A6_EC2F_4461_B23B_08056370B515_.wvu.PrintTitles" localSheetId="35" hidden="1">'ДС Макро Минэк баз'!$A:$B,'ДС Макро Минэк баз'!$5:$6</definedName>
    <definedName name="Z_9AD0F5AB_BEB5_4061_998D_380B1A78307D_.wvu.PrintArea" localSheetId="35" hidden="1">'ДС Макро Минэк баз'!$A$1:$W$87</definedName>
    <definedName name="Z_9AD0F5AB_BEB5_4061_998D_380B1A78307D_.wvu.PrintTitles" localSheetId="35" hidden="1">'ДС Макро Минэк баз'!$A:$B,'ДС Макро Минэк баз'!$5:$6</definedName>
    <definedName name="Z_B050490D_87DE_4075_804E_777000592345_.wvu.PrintArea" localSheetId="35" hidden="1">'ДС Макро Минэк баз'!$A$1:$W$87</definedName>
    <definedName name="Z_B050490D_87DE_4075_804E_777000592345_.wvu.PrintTitles" localSheetId="35" hidden="1">'ДС Макро Минэк баз'!$A:$B,'ДС Макро Минэк баз'!$5:$6</definedName>
    <definedName name="Z_C89254C4_596C_47AA_BEE6_2ADC54AC23C5_.wvu.PrintArea" localSheetId="35" hidden="1">'ДС Макро Минэк баз'!$A$1:$W$87</definedName>
    <definedName name="Z_C89254C4_596C_47AA_BEE6_2ADC54AC23C5_.wvu.PrintTitles" localSheetId="35" hidden="1">'ДС Макро Минэк баз'!$A:$B,'ДС Макро Минэк баз'!$5:$6</definedName>
    <definedName name="Z_D8ED04E7_9183_4B3F_AC65_49CFC4CDB5CB_.wvu.PrintArea" localSheetId="35" hidden="1">'ДС Макро Минэк баз'!$A$1:$W$87</definedName>
    <definedName name="Z_D8ED04E7_9183_4B3F_AC65_49CFC4CDB5CB_.wvu.PrintTitles" localSheetId="35" hidden="1">'ДС Макро Минэк баз'!$A:$B,'ДС Макро Минэк баз'!$5:$6</definedName>
    <definedName name="Z_DD8863F6_5D89_4BF8_9E82_C4648F9A7FCD_.wvu.PrintArea" localSheetId="35" hidden="1">'ДС Макро Минэк баз'!$A$1:$W$87</definedName>
    <definedName name="Z_DD8863F6_5D89_4BF8_9E82_C4648F9A7FCD_.wvu.PrintTitles" localSheetId="35" hidden="1">'ДС Макро Минэк баз'!$A:$B,'ДС Макро Минэк баз'!$5:$6</definedName>
    <definedName name="Z_F13EF8BD_EB10_4864_9681_D4BDDAD508A4_.wvu.PrintArea" localSheetId="35" hidden="1">'ДС Макро Минэк баз'!$A$1:$W$87</definedName>
    <definedName name="Z_F13EF8BD_EB10_4864_9681_D4BDDAD508A4_.wvu.PrintTitles" localSheetId="35" hidden="1">'ДС Макро Минэк баз'!$A:$B,'ДС Макро Минэк баз'!$5:$6</definedName>
    <definedName name="_xlnm.Print_Area" localSheetId="35">'ДС Макро Минэк баз'!$A$1:$W$87</definedName>
    <definedName name="ПОКАЗАТЕЛИ_ДОЛГОСР.ПРОГНОЗА" localSheetId="35">#NAME?</definedName>
    <definedName name="_inf2007" localSheetId="36">#REF!</definedName>
    <definedName name="_inf2008" localSheetId="36">#REF!</definedName>
    <definedName name="_inf2009" localSheetId="36">#REF!</definedName>
    <definedName name="_inf2010" localSheetId="36">#REF!</definedName>
    <definedName name="_inf2011" localSheetId="36">#REF!</definedName>
    <definedName name="_inf2012" localSheetId="36">#REF!</definedName>
    <definedName name="_inf2013" localSheetId="36">#REF!</definedName>
    <definedName name="_inf2014" localSheetId="36">#REF!</definedName>
    <definedName name="_inf2015" localSheetId="36">#REF!</definedName>
    <definedName name="Print_Titles" localSheetId="36">'ДС Макро Минэк цел'!$A:$B,'ДС Макро Минэк цел'!$5:$6</definedName>
    <definedName name="Z_0326B1AD_1A76_4EF9_9EFB_7DCF6235A3FA_.wvu.PrintArea" localSheetId="36" hidden="1">'ДС Макро Минэк цел'!$A$1:$W$87</definedName>
    <definedName name="Z_0326B1AD_1A76_4EF9_9EFB_7DCF6235A3FA_.wvu.PrintTitles" localSheetId="36" hidden="1">'ДС Макро Минэк цел'!$A:$B,'ДС Макро Минэк цел'!$5:$6</definedName>
    <definedName name="Z_052C83E3_CAD2_4C8E_BBE5_A3B6DBD2C172_.wvu.PrintArea" localSheetId="36" hidden="1">'ДС Макро Минэк цел'!$A$1:$W$87</definedName>
    <definedName name="Z_052C83E3_CAD2_4C8E_BBE5_A3B6DBD2C172_.wvu.PrintTitles" localSheetId="36" hidden="1">'ДС Макро Минэк цел'!$A:$B,'ДС Макро Минэк цел'!$5:$6</definedName>
    <definedName name="Z_05F8A60F_5E6C_424F_82C7_121DB7C2D785_.wvu.PrintArea" localSheetId="36" hidden="1">'ДС Макро Минэк цел'!$A$1:$W$87</definedName>
    <definedName name="Z_05F8A60F_5E6C_424F_82C7_121DB7C2D785_.wvu.PrintTitles" localSheetId="36" hidden="1">'ДС Макро Минэк цел'!$A:$B,'ДС Макро Минэк цел'!$5:$6</definedName>
    <definedName name="Z_18082D7A_2821_4AF9_B402_24BD9F08863C_.wvu.PrintArea" localSheetId="36" hidden="1">'ДС Макро Минэк цел'!$A$1:$W$87</definedName>
    <definedName name="Z_18082D7A_2821_4AF9_B402_24BD9F08863C_.wvu.PrintTitles" localSheetId="36" hidden="1">'ДС Макро Минэк цел'!$A:$B,'ДС Макро Минэк цел'!$5:$6</definedName>
    <definedName name="Z_4782A48E_B2E6_4847_BF84_0F7650BAE0C4_.wvu.PrintArea" localSheetId="36" hidden="1">'ДС Макро Минэк цел'!$A$1:$W$87</definedName>
    <definedName name="Z_4782A48E_B2E6_4847_BF84_0F7650BAE0C4_.wvu.PrintTitles" localSheetId="36" hidden="1">'ДС Макро Минэк цел'!$A:$B,'ДС Макро Минэк цел'!$5:$6</definedName>
    <definedName name="Z_49F2C8AD_DC6E_4A7A_8861_FB7FE488AED0_.wvu.PrintArea" localSheetId="36" hidden="1">'ДС Макро Минэк цел'!$A$1:$W$87</definedName>
    <definedName name="Z_49F2C8AD_DC6E_4A7A_8861_FB7FE488AED0_.wvu.PrintTitles" localSheetId="36" hidden="1">'ДС Макро Минэк цел'!$A:$B,'ДС Макро Минэк цел'!$5:$6</definedName>
    <definedName name="Z_69B564F3_5043_4852_99EA_AA86D726A91D_.wvu.PrintArea" localSheetId="36" hidden="1">'ДС Макро Минэк цел'!$A$1:$W$87</definedName>
    <definedName name="Z_69B564F3_5043_4852_99EA_AA86D726A91D_.wvu.PrintTitles" localSheetId="36" hidden="1">'ДС Макро Минэк цел'!$A:$B,'ДС Макро Минэк цел'!$5:$6</definedName>
    <definedName name="Z_6A39AC6C_F03B_4611_80EE_D42907C7D94C_.wvu.PrintArea" localSheetId="36" hidden="1">'ДС Макро Минэк цел'!$A$1:$W$87</definedName>
    <definedName name="Z_6A39AC6C_F03B_4611_80EE_D42907C7D94C_.wvu.PrintTitles" localSheetId="36" hidden="1">'ДС Макро Минэк цел'!$A:$B,'ДС Макро Минэк цел'!$5:$6</definedName>
    <definedName name="Z_71242F9A_9F4A_4397_886C_32FE7F5B25C0_.wvu.PrintArea" localSheetId="36" hidden="1">'ДС Макро Минэк цел'!$A$1:$W$87</definedName>
    <definedName name="Z_71242F9A_9F4A_4397_886C_32FE7F5B25C0_.wvu.PrintTitles" localSheetId="36" hidden="1">'ДС Макро Минэк цел'!$A:$B,'ДС Макро Минэк цел'!$5:$6</definedName>
    <definedName name="Z_91CFC6A6_EC2F_4461_B23B_08056370B515_.wvu.PrintArea" localSheetId="36" hidden="1">'ДС Макро Минэк цел'!$A$1:$W$87</definedName>
    <definedName name="Z_91CFC6A6_EC2F_4461_B23B_08056370B515_.wvu.PrintTitles" localSheetId="36" hidden="1">'ДС Макро Минэк цел'!$A:$B,'ДС Макро Минэк цел'!$5:$6</definedName>
    <definedName name="Z_9AD0F5AB_BEB5_4061_998D_380B1A78307D_.wvu.PrintArea" localSheetId="36" hidden="1">'ДС Макро Минэк цел'!$A$1:$W$87</definedName>
    <definedName name="Z_9AD0F5AB_BEB5_4061_998D_380B1A78307D_.wvu.PrintTitles" localSheetId="36" hidden="1">'ДС Макро Минэк цел'!$A:$B,'ДС Макро Минэк цел'!$5:$6</definedName>
    <definedName name="Z_B050490D_87DE_4075_804E_777000592345_.wvu.PrintArea" localSheetId="36" hidden="1">'ДС Макро Минэк цел'!$A$1:$W$87</definedName>
    <definedName name="Z_B050490D_87DE_4075_804E_777000592345_.wvu.PrintTitles" localSheetId="36" hidden="1">'ДС Макро Минэк цел'!$A:$B,'ДС Макро Минэк цел'!$5:$6</definedName>
    <definedName name="Z_C89254C4_596C_47AA_BEE6_2ADC54AC23C5_.wvu.PrintArea" localSheetId="36" hidden="1">'ДС Макро Минэк цел'!$A$1:$W$87</definedName>
    <definedName name="Z_C89254C4_596C_47AA_BEE6_2ADC54AC23C5_.wvu.PrintTitles" localSheetId="36" hidden="1">'ДС Макро Минэк цел'!$A:$B,'ДС Макро Минэк цел'!$5:$6</definedName>
    <definedName name="Z_D8ED04E7_9183_4B3F_AC65_49CFC4CDB5CB_.wvu.PrintArea" localSheetId="36" hidden="1">'ДС Макро Минэк цел'!$A$1:$W$87</definedName>
    <definedName name="Z_D8ED04E7_9183_4B3F_AC65_49CFC4CDB5CB_.wvu.PrintTitles" localSheetId="36" hidden="1">'ДС Макро Минэк цел'!$A:$B,'ДС Макро Минэк цел'!$5:$6</definedName>
    <definedName name="Z_DD8863F6_5D89_4BF8_9E82_C4648F9A7FCD_.wvu.PrintArea" localSheetId="36" hidden="1">'ДС Макро Минэк цел'!$A$1:$W$87</definedName>
    <definedName name="Z_DD8863F6_5D89_4BF8_9E82_C4648F9A7FCD_.wvu.PrintTitles" localSheetId="36" hidden="1">'ДС Макро Минэк цел'!$A:$B,'ДС Макро Минэк цел'!$5:$6</definedName>
    <definedName name="Z_F13EF8BD_EB10_4864_9681_D4BDDAD508A4_.wvu.PrintArea" localSheetId="36" hidden="1">'ДС Макро Минэк цел'!$A$1:$W$87</definedName>
    <definedName name="Z_F13EF8BD_EB10_4864_9681_D4BDDAD508A4_.wvu.PrintTitles" localSheetId="36" hidden="1">'ДС Макро Минэк цел'!$A:$B,'ДС Макро Минэк цел'!$5:$6</definedName>
    <definedName name="_xlnm.Print_Area" localSheetId="36">'ДС Макро Минэк цел'!$A$1:$W$87</definedName>
    <definedName name="ПОКАЗАТЕЛИ_ДОЛГОСР.ПРОГНОЗА" localSheetId="36">#NAME?</definedName>
    <definedName name="_1" localSheetId="37">#REF!</definedName>
    <definedName name="_2" localSheetId="37">#REF!</definedName>
    <definedName name="_inf2007" localSheetId="37">#REF!</definedName>
    <definedName name="_inf2008" localSheetId="37">#REF!</definedName>
    <definedName name="_inf2009" localSheetId="37">#REF!</definedName>
    <definedName name="_inf2010" localSheetId="37">#REF!</definedName>
    <definedName name="_inf2011" localSheetId="37">#REF!</definedName>
    <definedName name="_inf2012" localSheetId="37">#REF!</definedName>
    <definedName name="_inf2013" localSheetId="37">#REF!</definedName>
    <definedName name="_inf2014" localSheetId="37">#REF!</definedName>
    <definedName name="_inf2015" localSheetId="37">#REF!</definedName>
    <definedName name="a04t" localSheetId="37">#REF!</definedName>
    <definedName name="belg" localSheetId="37">#REF!</definedName>
    <definedName name="Chapter1Q" localSheetId="37">#REF!</definedName>
    <definedName name="Chapter1Y" localSheetId="37">#REF!</definedName>
    <definedName name="Chapter2Q" localSheetId="37">#REF!</definedName>
    <definedName name="Chapter2Y" localSheetId="37">#REF!</definedName>
    <definedName name="Chapter3Q" localSheetId="37">#REF!</definedName>
    <definedName name="Chapter3Y" localSheetId="37">#REF!</definedName>
    <definedName name="Chapter4Q" localSheetId="37">#REF!</definedName>
    <definedName name="Chapter4Y" localSheetId="37">#REF!</definedName>
    <definedName name="ClearTableDiagQ" localSheetId="37">#REF!</definedName>
    <definedName name="ClearTableDiagY" localSheetId="37">#REF!</definedName>
    <definedName name="ControlTable" localSheetId="37">#REF!</definedName>
    <definedName name="cwb" localSheetId="37">#REF!</definedName>
    <definedName name="denm" localSheetId="37">#REF!</definedName>
    <definedName name="Denotes" localSheetId="37">#REF!</definedName>
    <definedName name="DOLL" localSheetId="37">#REF!</definedName>
    <definedName name="edc" localSheetId="37">#REF!</definedName>
    <definedName name="exim" localSheetId="37">#REF!</definedName>
    <definedName name="FFpoint" localSheetId="37">#REF!</definedName>
    <definedName name="FileName" localSheetId="37">#REF!</definedName>
    <definedName name="finl" localSheetId="37">#REF!</definedName>
    <definedName name="fran" localSheetId="37">#REF!</definedName>
    <definedName name="germ" localSheetId="37">#REF!</definedName>
    <definedName name="Horizon" localSheetId="37">#REF!</definedName>
    <definedName name="IndClearTableDiagQ" localSheetId="37">#REF!</definedName>
    <definedName name="IndClearTableDiagY" localSheetId="37">#REF!</definedName>
    <definedName name="IndCumDataDiag1Q" localSheetId="37">#REF!</definedName>
    <definedName name="IndCumDataDiag1Y" localSheetId="37">#REF!</definedName>
    <definedName name="IndCumDataDiag2Q" localSheetId="37">#REF!</definedName>
    <definedName name="IndCumDataDiag2Y" localSheetId="37">#REF!</definedName>
    <definedName name="IndCumDataDiag3Q" localSheetId="37">#REF!</definedName>
    <definedName name="IndCumDataDiag3Y" localSheetId="37">#REF!</definedName>
    <definedName name="IndCumDataDiag4Q" localSheetId="37">#REF!</definedName>
    <definedName name="IndCumDataDiag4Y" localSheetId="37">#REF!</definedName>
    <definedName name="IndDataArray1Q" localSheetId="37">#REF!</definedName>
    <definedName name="IndDataArray1Y" localSheetId="37">#REF!</definedName>
    <definedName name="IndDataArray2Q" localSheetId="37">#REF!</definedName>
    <definedName name="IndDataArray2Y" localSheetId="37">#REF!</definedName>
    <definedName name="IndDataArray3Q" localSheetId="37">#REF!</definedName>
    <definedName name="IndDataArray3Y" localSheetId="37">#REF!</definedName>
    <definedName name="IndDataArray4Q" localSheetId="37">#REF!</definedName>
    <definedName name="IndDataArray4Y" localSheetId="37">#REF!</definedName>
    <definedName name="IndDiag" localSheetId="37">#REF!</definedName>
    <definedName name="IndExitSub" localSheetId="37">#REF!</definedName>
    <definedName name="IndexNumber1Q" localSheetId="37">#REF!</definedName>
    <definedName name="IndexNumber1Y" localSheetId="37">#REF!</definedName>
    <definedName name="IndexNumber2Q" localSheetId="37">#REF!</definedName>
    <definedName name="IndexNumber2Y" localSheetId="37">#REF!</definedName>
    <definedName name="IndexNumber3Q" localSheetId="37">#REF!</definedName>
    <definedName name="IndexNumber3Y" localSheetId="37">#REF!</definedName>
    <definedName name="IndexNumber4Q" localSheetId="37">#REF!</definedName>
    <definedName name="IndexNumber4Y" localSheetId="37">#REF!</definedName>
    <definedName name="IndFFpoint" localSheetId="37">#REF!</definedName>
    <definedName name="IndicesInitQ" localSheetId="37">#REF!</definedName>
    <definedName name="IndicesInitQc" localSheetId="37">#REF!</definedName>
    <definedName name="IndicesInitY" localSheetId="37">#REF!</definedName>
    <definedName name="IndicesInitYc" localSheetId="37">#REF!</definedName>
    <definedName name="IndicesPredQ" localSheetId="37">#REF!</definedName>
    <definedName name="IndicesPredQc" localSheetId="37">#REF!</definedName>
    <definedName name="IndicesPredY" localSheetId="37">#REF!</definedName>
    <definedName name="IndicesPredYc" localSheetId="37">#REF!</definedName>
    <definedName name="IndicesRepoQ" localSheetId="37">#REF!</definedName>
    <definedName name="IndicesRepoQc" localSheetId="37">#REF!</definedName>
    <definedName name="IndicesRepoY" localSheetId="37">#REF!</definedName>
    <definedName name="IndicesRepoYc" localSheetId="37">#REF!</definedName>
    <definedName name="IndRenewalDiagQ" localSheetId="37">#REF!</definedName>
    <definedName name="IndRenewalDiagY" localSheetId="37">#REF!</definedName>
    <definedName name="IndTableInit" localSheetId="37">#REF!</definedName>
    <definedName name="IndTableInitCum" localSheetId="37">#REF!</definedName>
    <definedName name="IndTablePred" localSheetId="37">#REF!</definedName>
    <definedName name="IndTablePredCum" localSheetId="37">#REF!</definedName>
    <definedName name="IndTableRepo" localSheetId="37">#REF!</definedName>
    <definedName name="IndTableRepoCum" localSheetId="37">#REF!</definedName>
    <definedName name="LIBOR" localSheetId="37">#REF!</definedName>
    <definedName name="miti" localSheetId="37">#REF!</definedName>
    <definedName name="neth" localSheetId="37">#REF!</definedName>
    <definedName name="Norw" localSheetId="37">#REF!</definedName>
    <definedName name="PeriodFig1Q" localSheetId="37">#REF!</definedName>
    <definedName name="PeriodFig1Y" localSheetId="37">#REF!</definedName>
    <definedName name="PeriodFig2Q" localSheetId="37">#REF!</definedName>
    <definedName name="PeriodFig2Y" localSheetId="37">#REF!</definedName>
    <definedName name="PeriodQ" localSheetId="37">#REF!</definedName>
    <definedName name="PeriodY" localSheetId="37">#REF!</definedName>
    <definedName name="port" localSheetId="37">#REF!</definedName>
    <definedName name="Print_Titles" localSheetId="37">'ДС Пром Минэк'!$A:$B,'ДС Пром Минэк'!$2:$6</definedName>
    <definedName name="RenewalDiagQ" localSheetId="37">#REF!</definedName>
    <definedName name="RenewalDiagY" localSheetId="37">#REF!</definedName>
    <definedName name="sace" localSheetId="37">#REF!</definedName>
    <definedName name="spai" localSheetId="37">#REF!</definedName>
    <definedName name="Summa" localSheetId="37">#REF!</definedName>
    <definedName name="Summa0" localSheetId="37">#REF!</definedName>
    <definedName name="swed" localSheetId="37">#REF!</definedName>
    <definedName name="swit" localSheetId="37">#REF!</definedName>
    <definedName name="TableDiag1Q" localSheetId="37">#REF!</definedName>
    <definedName name="TableDiag1Y" localSheetId="37">#REF!</definedName>
    <definedName name="TableDiag2Q" localSheetId="37">#REF!</definedName>
    <definedName name="TableDiag2Y" localSheetId="37">#REF!</definedName>
    <definedName name="TableDiag3Q" localSheetId="37">#REF!</definedName>
    <definedName name="TableDiag3Y" localSheetId="37">#REF!</definedName>
    <definedName name="TableDiag4Q" localSheetId="37">#REF!</definedName>
    <definedName name="TableDiag4Y" localSheetId="37">#REF!</definedName>
    <definedName name="TableInitQ" localSheetId="37">#REF!</definedName>
    <definedName name="TableInitQc" localSheetId="37">#REF!</definedName>
    <definedName name="TableInitY" localSheetId="37">#REF!</definedName>
    <definedName name="TableInitYc" localSheetId="37">#REF!</definedName>
    <definedName name="TablePredQ" localSheetId="37">#REF!</definedName>
    <definedName name="TablePredQc" localSheetId="37">#REF!</definedName>
    <definedName name="TablePredY" localSheetId="37">#REF!</definedName>
    <definedName name="TablePredYc" localSheetId="37">#REF!</definedName>
    <definedName name="TableRepoQ" localSheetId="37">#REF!</definedName>
    <definedName name="TableRepoQc" localSheetId="37">#REF!</definedName>
    <definedName name="TableRepoY" localSheetId="37">#REF!</definedName>
    <definedName name="TableRepoYc" localSheetId="37">#REF!</definedName>
    <definedName name="time" localSheetId="37">#REF!</definedName>
    <definedName name="title" localSheetId="37">#NAME?</definedName>
    <definedName name="trea" localSheetId="37">#REF!</definedName>
    <definedName name="uk" localSheetId="37">#REF!</definedName>
    <definedName name="usa" localSheetId="37">#REF!</definedName>
    <definedName name="wbrate" localSheetId="37">#NAME?</definedName>
    <definedName name="wCG" localSheetId="37">#REF!</definedName>
    <definedName name="wCH" localSheetId="37">#REF!</definedName>
    <definedName name="wCN" localSheetId="37">#REF!</definedName>
    <definedName name="wEX" localSheetId="37">#REF!</definedName>
    <definedName name="wFF" localSheetId="37">#REF!</definedName>
    <definedName name="Z_0326B1AD_1A76_4EF9_9EFB_7DCF6235A3FA_.wvu.PrintArea" localSheetId="37" hidden="1">'ДС Пром Минэк'!$A$2:$X$40</definedName>
    <definedName name="Z_0326B1AD_1A76_4EF9_9EFB_7DCF6235A3FA_.wvu.PrintTitles" localSheetId="37" hidden="1">'ДС Пром Минэк'!$A:$B,'ДС Пром Минэк'!$2:$6</definedName>
    <definedName name="Z_052C83E3_CAD2_4C8E_BBE5_A3B6DBD2C172_.wvu.PrintArea" localSheetId="37" hidden="1">'ДС Пром Минэк'!$A$2:$X$40</definedName>
    <definedName name="Z_052C83E3_CAD2_4C8E_BBE5_A3B6DBD2C172_.wvu.PrintTitles" localSheetId="37" hidden="1">'ДС Пром Минэк'!$A:$B,'ДС Пром Минэк'!$2:$6</definedName>
    <definedName name="Z_05F8A60F_5E6C_424F_82C7_121DB7C2D785_.wvu.PrintArea" localSheetId="37" hidden="1">'ДС Пром Минэк'!$A$2:$X$40</definedName>
    <definedName name="Z_05F8A60F_5E6C_424F_82C7_121DB7C2D785_.wvu.PrintTitles" localSheetId="37" hidden="1">'ДС Пром Минэк'!$A:$B,'ДС Пром Минэк'!$2:$6</definedName>
    <definedName name="Z_18082D7A_2821_4AF9_B402_24BD9F08863C_.wvu.PrintArea" localSheetId="37" hidden="1">'ДС Пром Минэк'!$A$2:$X$40</definedName>
    <definedName name="Z_18082D7A_2821_4AF9_B402_24BD9F08863C_.wvu.PrintTitles" localSheetId="37" hidden="1">'ДС Пром Минэк'!$A:$B,'ДС Пром Минэк'!$2:$6</definedName>
    <definedName name="Z_4782A48E_B2E6_4847_BF84_0F7650BAE0C4_.wvu.PrintArea" localSheetId="37" hidden="1">'ДС Пром Минэк'!$A$2:$X$40</definedName>
    <definedName name="Z_4782A48E_B2E6_4847_BF84_0F7650BAE0C4_.wvu.PrintTitles" localSheetId="37" hidden="1">'ДС Пром Минэк'!$A:$B,'ДС Пром Минэк'!$2:$6</definedName>
    <definedName name="Z_49F2C8AD_DC6E_4A7A_8861_FB7FE488AED0_.wvu.PrintArea" localSheetId="37" hidden="1">'ДС Пром Минэк'!$A$2:$X$40</definedName>
    <definedName name="Z_49F2C8AD_DC6E_4A7A_8861_FB7FE488AED0_.wvu.PrintTitles" localSheetId="37" hidden="1">'ДС Пром Минэк'!$A:$B,'ДС Пром Минэк'!$2:$6</definedName>
    <definedName name="Z_69B564F3_5043_4852_99EA_AA86D726A91D_.wvu.PrintArea" localSheetId="37" hidden="1">'ДС Пром Минэк'!$A$2:$X$40</definedName>
    <definedName name="Z_69B564F3_5043_4852_99EA_AA86D726A91D_.wvu.PrintTitles" localSheetId="37" hidden="1">'ДС Пром Минэк'!$A:$B,'ДС Пром Минэк'!$2:$6</definedName>
    <definedName name="Z_6A39AC6C_F03B_4611_80EE_D42907C7D94C_.wvu.PrintArea" localSheetId="37" hidden="1">'ДС Пром Минэк'!$A$2:$X$40</definedName>
    <definedName name="Z_6A39AC6C_F03B_4611_80EE_D42907C7D94C_.wvu.PrintTitles" localSheetId="37" hidden="1">'ДС Пром Минэк'!$A:$B,'ДС Пром Минэк'!$2:$6</definedName>
    <definedName name="Z_71242F9A_9F4A_4397_886C_32FE7F5B25C0_.wvu.PrintArea" localSheetId="37" hidden="1">'ДС Пром Минэк'!$A$2:$X$40</definedName>
    <definedName name="Z_71242F9A_9F4A_4397_886C_32FE7F5B25C0_.wvu.PrintTitles" localSheetId="37" hidden="1">'ДС Пром Минэк'!$A:$B,'ДС Пром Минэк'!$2:$6</definedName>
    <definedName name="Z_91CFC6A6_EC2F_4461_B23B_08056370B515_.wvu.PrintArea" localSheetId="37" hidden="1">'ДС Пром Минэк'!$A$2:$X$40</definedName>
    <definedName name="Z_91CFC6A6_EC2F_4461_B23B_08056370B515_.wvu.PrintTitles" localSheetId="37" hidden="1">'ДС Пром Минэк'!$A:$B,'ДС Пром Минэк'!$2:$6</definedName>
    <definedName name="Z_9AD0F5AB_BEB5_4061_998D_380B1A78307D_.wvu.PrintArea" localSheetId="37" hidden="1">'ДС Пром Минэк'!$A$2:$X$40</definedName>
    <definedName name="Z_9AD0F5AB_BEB5_4061_998D_380B1A78307D_.wvu.PrintTitles" localSheetId="37" hidden="1">'ДС Пром Минэк'!$A:$B,'ДС Пром Минэк'!$2:$6</definedName>
    <definedName name="Z_B050490D_87DE_4075_804E_777000592345_.wvu.PrintArea" localSheetId="37" hidden="1">'ДС Пром Минэк'!$A$2:$X$40</definedName>
    <definedName name="Z_B050490D_87DE_4075_804E_777000592345_.wvu.PrintTitles" localSheetId="37" hidden="1">'ДС Пром Минэк'!$A:$B,'ДС Пром Минэк'!$2:$6</definedName>
    <definedName name="Z_C89254C4_596C_47AA_BEE6_2ADC54AC23C5_.wvu.PrintArea" localSheetId="37" hidden="1">'ДС Пром Минэк'!$A$2:$X$40</definedName>
    <definedName name="Z_C89254C4_596C_47AA_BEE6_2ADC54AC23C5_.wvu.PrintTitles" localSheetId="37" hidden="1">'ДС Пром Минэк'!$A:$B,'ДС Пром Минэк'!$2:$6</definedName>
    <definedName name="Z_D8ED04E7_9183_4B3F_AC65_49CFC4CDB5CB_.wvu.PrintArea" localSheetId="37" hidden="1">'ДС Пром Минэк'!$A$2:$X$40</definedName>
    <definedName name="Z_D8ED04E7_9183_4B3F_AC65_49CFC4CDB5CB_.wvu.PrintTitles" localSheetId="37" hidden="1">'ДС Пром Минэк'!$A:$B,'ДС Пром Минэк'!$2:$6</definedName>
    <definedName name="Z_DD8863F6_5D89_4BF8_9E82_C4648F9A7FCD_.wvu.PrintArea" localSheetId="37" hidden="1">'ДС Пром Минэк'!$A$2:$X$40</definedName>
    <definedName name="Z_DD8863F6_5D89_4BF8_9E82_C4648F9A7FCD_.wvu.PrintTitles" localSheetId="37" hidden="1">'ДС Пром Минэк'!$A:$B,'ДС Пром Минэк'!$2:$6</definedName>
    <definedName name="Z_F13EF8BD_EB10_4864_9681_D4BDDAD508A4_.wvu.PrintArea" localSheetId="37" hidden="1">'ДС Пром Минэк'!$A$2:$X$40</definedName>
    <definedName name="Z_F13EF8BD_EB10_4864_9681_D4BDDAD508A4_.wvu.PrintTitles" localSheetId="37" hidden="1">'ДС Пром Минэк'!$A:$B,'ДС Пром Минэк'!$2:$6</definedName>
    <definedName name="ааа" localSheetId="37">#REF!</definedName>
    <definedName name="авава" localSheetId="37">#NAME?</definedName>
    <definedName name="АнМ" localSheetId="37">#NAME?</definedName>
    <definedName name="апраор" localSheetId="37">#NAME?</definedName>
    <definedName name="в_целевой" localSheetId="37">#REF!</definedName>
    <definedName name="ваааавауа" localSheetId="37">#NAME?</definedName>
    <definedName name="вв" localSheetId="37">#NAME?</definedName>
    <definedName name="Вып_н_2003" localSheetId="37">#NAME?</definedName>
    <definedName name="вып_н_2004" localSheetId="37">#NAME?</definedName>
    <definedName name="Вып_ОФ_с_пц" localSheetId="37">#NAME?</definedName>
    <definedName name="Вып_оф_с_цпг" localSheetId="37">#NAME?</definedName>
    <definedName name="Вып_с_новых_ОФ" localSheetId="37">#NAME?</definedName>
    <definedName name="Выход" localSheetId="37">#NAME?</definedName>
    <definedName name="Дефл_ц_пред_год" localSheetId="37">#NAME?</definedName>
    <definedName name="Дефлятор_годовой" localSheetId="37">#NAME?</definedName>
    <definedName name="Дефлятор_цепной" localSheetId="37">#NAME?</definedName>
    <definedName name="ДС" localSheetId="37">#REF!</definedName>
    <definedName name="лораловра" localSheetId="37">#NAME?</definedName>
    <definedName name="М1" localSheetId="37">#NAME?</definedName>
    <definedName name="Мониторинг1" localSheetId="37">#NAME?</definedName>
    <definedName name="новые_ОФ_2003" localSheetId="37">#NAME?</definedName>
    <definedName name="новые_ОФ_2004" localSheetId="37">#NAME?</definedName>
    <definedName name="новые_ОФ_а_всего" localSheetId="37">#NAME?</definedName>
    <definedName name="новые_ОФ_всего" localSheetId="37">#NAME?</definedName>
    <definedName name="новые_ОФ_п_всего" localSheetId="37">#NAME?</definedName>
    <definedName name="нпнврпр" localSheetId="37">#NAME?</definedName>
    <definedName name="_xlnm.Print_Area" localSheetId="37">'ДС Пром Минэк'!$A$2:$X$40</definedName>
    <definedName name="окраска_05" localSheetId="37">#NAME?</definedName>
    <definedName name="окраска_06" localSheetId="37">#NAME?</definedName>
    <definedName name="окраска_07" localSheetId="37">#NAME?</definedName>
    <definedName name="окраска_08" localSheetId="37">#NAME?</definedName>
    <definedName name="окраска_09" localSheetId="37">#NAME?</definedName>
    <definedName name="окраска_10" localSheetId="37">#NAME?</definedName>
    <definedName name="окраска_11" localSheetId="37">#NAME?</definedName>
    <definedName name="окраска_12" localSheetId="37">#NAME?</definedName>
    <definedName name="окраска_13" localSheetId="37">#NAME?</definedName>
    <definedName name="окраска_14" localSheetId="37">#NAME?</definedName>
    <definedName name="окраска_15" localSheetId="37">#NAME?</definedName>
    <definedName name="ОФ_а_с_пц" localSheetId="37">#NAME?</definedName>
    <definedName name="оф_н_а_2003_пц" localSheetId="37">#NAME?</definedName>
    <definedName name="оф_н_а_2004" localSheetId="37">#NAME?</definedName>
    <definedName name="ПОКАЗАТЕЛИ_ДОЛГОСР.ПРОГНОЗА" localSheetId="37">#NAME?</definedName>
    <definedName name="Потреб_вып_всего" localSheetId="37">#NAME?</definedName>
    <definedName name="Потреб_вып_оф_н_цпг" localSheetId="37">#NAME?</definedName>
    <definedName name="ппрорл" localSheetId="37">#NAME?</definedName>
    <definedName name="приб" localSheetId="37">#NAME?</definedName>
    <definedName name="прибвб2" localSheetId="37">#NAME?</definedName>
    <definedName name="прогноз" localSheetId="37">#NAME?</definedName>
    <definedName name="Прогноз_Вып_пц" localSheetId="37">#NAME?</definedName>
    <definedName name="Прогноз_вып_цпг" localSheetId="37">#NAME?</definedName>
    <definedName name="Прогноз97" localSheetId="37">#NAME?</definedName>
    <definedName name="рпорлол" localSheetId="37">#NAME?</definedName>
    <definedName name="фо_а_н_пц" localSheetId="37">#NAME?</definedName>
    <definedName name="фо_а_с_пц" localSheetId="37">#NAME?</definedName>
    <definedName name="фо_н_03" localSheetId="37">#NAME?</definedName>
    <definedName name="фо_н_04" localSheetId="37">#NAME?</definedName>
    <definedName name="фф" localSheetId="37">#NAME?</definedName>
    <definedName name="ффф" localSheetId="37">#REF!</definedName>
    <definedName name="_inf2007" localSheetId="38">#REF!</definedName>
    <definedName name="_inf2008" localSheetId="38">#REF!</definedName>
    <definedName name="_inf2009" localSheetId="38">#REF!</definedName>
    <definedName name="Print_Titles" localSheetId="38">'ДС Дефл Минэк кон'!$1:$2</definedName>
    <definedName name="title" localSheetId="38">#NAME?</definedName>
    <definedName name="Z_0326B1AD_1A76_4EF9_9EFB_7DCF6235A3FA_.wvu.PrintArea" localSheetId="38" hidden="1">'ДС Дефл Минэк кон'!$A$1:$U$33</definedName>
    <definedName name="Z_0326B1AD_1A76_4EF9_9EFB_7DCF6235A3FA_.wvu.PrintTitles" localSheetId="38" hidden="1">'ДС Дефл Минэк кон'!$1:$2</definedName>
    <definedName name="Z_052C83E3_CAD2_4C8E_BBE5_A3B6DBD2C172_.wvu.PrintArea" localSheetId="38" hidden="1">'ДС Дефл Минэк кон'!$A$1:$U$33</definedName>
    <definedName name="Z_052C83E3_CAD2_4C8E_BBE5_A3B6DBD2C172_.wvu.PrintTitles" localSheetId="38" hidden="1">'ДС Дефл Минэк кон'!$1:$2</definedName>
    <definedName name="Z_05F8A60F_5E6C_424F_82C7_121DB7C2D785_.wvu.PrintArea" localSheetId="38" hidden="1">'ДС Дефл Минэк кон'!$A$1:$U$33</definedName>
    <definedName name="Z_05F8A60F_5E6C_424F_82C7_121DB7C2D785_.wvu.PrintTitles" localSheetId="38" hidden="1">'ДС Дефл Минэк кон'!$1:$2</definedName>
    <definedName name="Z_18082D7A_2821_4AF9_B402_24BD9F08863C_.wvu.PrintArea" localSheetId="38" hidden="1">'ДС Дефл Минэк кон'!$A$1:$U$33</definedName>
    <definedName name="Z_18082D7A_2821_4AF9_B402_24BD9F08863C_.wvu.PrintTitles" localSheetId="38" hidden="1">'ДС Дефл Минэк кон'!$1:$2</definedName>
    <definedName name="Z_4782A48E_B2E6_4847_BF84_0F7650BAE0C4_.wvu.PrintArea" localSheetId="38" hidden="1">'ДС Дефл Минэк кон'!$A$1:$U$33</definedName>
    <definedName name="Z_4782A48E_B2E6_4847_BF84_0F7650BAE0C4_.wvu.PrintTitles" localSheetId="38" hidden="1">'ДС Дефл Минэк кон'!$1:$2</definedName>
    <definedName name="Z_49F2C8AD_DC6E_4A7A_8861_FB7FE488AED0_.wvu.PrintArea" localSheetId="38" hidden="1">'ДС Дефл Минэк кон'!$A$1:$U$33</definedName>
    <definedName name="Z_49F2C8AD_DC6E_4A7A_8861_FB7FE488AED0_.wvu.PrintTitles" localSheetId="38" hidden="1">'ДС Дефл Минэк кон'!$1:$2</definedName>
    <definedName name="Z_69B564F3_5043_4852_99EA_AA86D726A91D_.wvu.PrintArea" localSheetId="38" hidden="1">'ДС Дефл Минэк кон'!$A$1:$U$33</definedName>
    <definedName name="Z_69B564F3_5043_4852_99EA_AA86D726A91D_.wvu.PrintTitles" localSheetId="38" hidden="1">'ДС Дефл Минэк кон'!$1:$2</definedName>
    <definedName name="Z_6A39AC6C_F03B_4611_80EE_D42907C7D94C_.wvu.PrintArea" localSheetId="38" hidden="1">'ДС Дефл Минэк кон'!$A$1:$U$33</definedName>
    <definedName name="Z_6A39AC6C_F03B_4611_80EE_D42907C7D94C_.wvu.PrintTitles" localSheetId="38" hidden="1">'ДС Дефл Минэк кон'!$1:$2</definedName>
    <definedName name="Z_71242F9A_9F4A_4397_886C_32FE7F5B25C0_.wvu.PrintArea" localSheetId="38" hidden="1">'ДС Дефл Минэк кон'!$A$1:$U$33</definedName>
    <definedName name="Z_71242F9A_9F4A_4397_886C_32FE7F5B25C0_.wvu.PrintTitles" localSheetId="38" hidden="1">'ДС Дефл Минэк кон'!$1:$2</definedName>
    <definedName name="Z_91CFC6A6_EC2F_4461_B23B_08056370B515_.wvu.PrintArea" localSheetId="38" hidden="1">'ДС Дефл Минэк кон'!$A$1:$U$33</definedName>
    <definedName name="Z_91CFC6A6_EC2F_4461_B23B_08056370B515_.wvu.PrintTitles" localSheetId="38" hidden="1">'ДС Дефл Минэк кон'!$1:$2</definedName>
    <definedName name="Z_9AD0F5AB_BEB5_4061_998D_380B1A78307D_.wvu.PrintArea" localSheetId="38" hidden="1">'ДС Дефл Минэк кон'!$A$1:$U$33</definedName>
    <definedName name="Z_9AD0F5AB_BEB5_4061_998D_380B1A78307D_.wvu.PrintTitles" localSheetId="38" hidden="1">'ДС Дефл Минэк кон'!$1:$2</definedName>
    <definedName name="Z_B050490D_87DE_4075_804E_777000592345_.wvu.PrintArea" localSheetId="38" hidden="1">'ДС Дефл Минэк кон'!$A$1:$U$33</definedName>
    <definedName name="Z_B050490D_87DE_4075_804E_777000592345_.wvu.PrintTitles" localSheetId="38" hidden="1">'ДС Дефл Минэк кон'!$1:$2</definedName>
    <definedName name="Z_C89254C4_596C_47AA_BEE6_2ADC54AC23C5_.wvu.PrintArea" localSheetId="38" hidden="1">'ДС Дефл Минэк кон'!$A$1:$U$33</definedName>
    <definedName name="Z_C89254C4_596C_47AA_BEE6_2ADC54AC23C5_.wvu.PrintTitles" localSheetId="38" hidden="1">'ДС Дефл Минэк кон'!$1:$2</definedName>
    <definedName name="Z_D8ED04E7_9183_4B3F_AC65_49CFC4CDB5CB_.wvu.PrintArea" localSheetId="38" hidden="1">'ДС Дефл Минэк кон'!$A$1:$U$33</definedName>
    <definedName name="Z_D8ED04E7_9183_4B3F_AC65_49CFC4CDB5CB_.wvu.PrintTitles" localSheetId="38" hidden="1">'ДС Дефл Минэк кон'!$1:$2</definedName>
    <definedName name="Z_DD8863F6_5D89_4BF8_9E82_C4648F9A7FCD_.wvu.PrintArea" localSheetId="38" hidden="1">'ДС Дефл Минэк кон'!$A$1:$U$33</definedName>
    <definedName name="Z_DD8863F6_5D89_4BF8_9E82_C4648F9A7FCD_.wvu.PrintTitles" localSheetId="38" hidden="1">'ДС Дефл Минэк кон'!$1:$2</definedName>
    <definedName name="Z_F13EF8BD_EB10_4864_9681_D4BDDAD508A4_.wvu.PrintArea" localSheetId="38" hidden="1">'ДС Дефл Минэк кон'!$A$1:$U$33</definedName>
    <definedName name="Z_F13EF8BD_EB10_4864_9681_D4BDDAD508A4_.wvu.PrintTitles" localSheetId="38" hidden="1">'ДС Дефл Минэк кон'!$1:$2</definedName>
    <definedName name="Z_F555932C_CC75_42D3_B754_FE5E25B3BD19_.wvu.Cols" localSheetId="38" hidden="1">'ДС Дефл Минэк кон'!$B:$E</definedName>
    <definedName name="Z_F555932C_CC75_42D3_B754_FE5E25B3BD19_.wvu.PrintArea" localSheetId="38" hidden="1">'ДС Дефл Минэк кон'!$A$1:$T$31</definedName>
    <definedName name="Z_F555932C_CC75_42D3_B754_FE5E25B3BD19_.wvu.PrintTitles" localSheetId="38" hidden="1">'ДС Дефл Минэк кон'!$1:$2</definedName>
    <definedName name="Z_F555932C_CC75_42D3_B754_FE5E25B3BD19_.wvu.Rows" localSheetId="38" hidden="1">'ДС Дефл Минэк кон'!$3:$22,'ДС Дефл Минэк кон'!#REF!,'ДС Дефл Минэк кон'!$26:$26,'ДС Дефл Минэк кон'!$28:$88</definedName>
    <definedName name="Вып_ОФ_с_пц" localSheetId="38">#NAME?</definedName>
    <definedName name="Вып_с_новых_ОФ" localSheetId="38">#NAME?</definedName>
    <definedName name="Дефл_ц_пред_год" localSheetId="38">#NAME?</definedName>
    <definedName name="Дефлятор_годовой" localSheetId="38">#NAME?</definedName>
    <definedName name="Дефлятор_цепной" localSheetId="38">#NAME?</definedName>
    <definedName name="новые_ОФ_2003" localSheetId="38">#NAME?</definedName>
    <definedName name="новые_ОФ_2004" localSheetId="38">#NAME?</definedName>
    <definedName name="новые_ОФ_а_всего" localSheetId="38">#NAME?</definedName>
    <definedName name="новые_ОФ_всего" localSheetId="38">#NAME?</definedName>
    <definedName name="новые_ОФ_п_всего" localSheetId="38">#NAME?</definedName>
    <definedName name="_xlnm.Print_Area" localSheetId="38">'ДС Дефл Минэк кон'!$A$1:$U$33</definedName>
    <definedName name="окраска_05" localSheetId="38">#NAME?</definedName>
    <definedName name="окраска_06" localSheetId="38">#NAME?</definedName>
    <definedName name="окраска_07" localSheetId="38">#NAME?</definedName>
    <definedName name="окраска_08" localSheetId="38">#NAME?</definedName>
    <definedName name="окраска_09" localSheetId="38">#NAME?</definedName>
    <definedName name="окраска_10" localSheetId="38">#NAME?</definedName>
    <definedName name="окраска_11" localSheetId="38">#NAME?</definedName>
    <definedName name="окраска_12" localSheetId="38">#NAME?</definedName>
    <definedName name="окраска_13" localSheetId="38">#NAME?</definedName>
    <definedName name="окраска_14" localSheetId="38">#NAME?</definedName>
    <definedName name="окраска_15" localSheetId="38">#NAME?</definedName>
    <definedName name="ОФ_а_с_пц" localSheetId="38">#NAME?</definedName>
    <definedName name="ПОКАЗАТЕЛИ_ДОЛГОСР.ПРОГНОЗА" localSheetId="38">#NAME?</definedName>
    <definedName name="Прогноз_Вып_пц" localSheetId="38">#NAME?</definedName>
    <definedName name="фо_а_н_пц" localSheetId="38">#NAME?</definedName>
    <definedName name="фо_а_с_пц" localSheetId="38">#NAME?</definedName>
    <definedName name="фо_н_03" localSheetId="38">#NAME?</definedName>
    <definedName name="фо_н_04" localSheetId="38">#NAME?</definedName>
    <definedName name="_inf2007" localSheetId="39">#REF!</definedName>
    <definedName name="_inf2008" localSheetId="39">#REF!</definedName>
    <definedName name="_inf2009" localSheetId="39">#REF!</definedName>
    <definedName name="_inf2010" localSheetId="39">#REF!</definedName>
    <definedName name="_inf2011" localSheetId="39">#REF!</definedName>
    <definedName name="_inf2012" localSheetId="39">#REF!</definedName>
    <definedName name="_inf2013" localSheetId="39">#REF!</definedName>
    <definedName name="_inf2014" localSheetId="39">#REF!</definedName>
    <definedName name="_inf2015" localSheetId="39">#REF!</definedName>
    <definedName name="Print_Titles" localSheetId="39">'ДС Дефл Минэк баз'!$1:$2</definedName>
    <definedName name="title" localSheetId="39">#NAME?</definedName>
    <definedName name="Z_0326B1AD_1A76_4EF9_9EFB_7DCF6235A3FA_.wvu.PrintArea" localSheetId="39" hidden="1">'ДС Дефл Минэк баз'!$A$1:$U$33</definedName>
    <definedName name="Z_0326B1AD_1A76_4EF9_9EFB_7DCF6235A3FA_.wvu.PrintTitles" localSheetId="39" hidden="1">'ДС Дефл Минэк баз'!$1:$2</definedName>
    <definedName name="Z_052C83E3_CAD2_4C8E_BBE5_A3B6DBD2C172_.wvu.PrintArea" localSheetId="39" hidden="1">'ДС Дефл Минэк баз'!$A$1:$U$33</definedName>
    <definedName name="Z_052C83E3_CAD2_4C8E_BBE5_A3B6DBD2C172_.wvu.PrintTitles" localSheetId="39" hidden="1">'ДС Дефл Минэк баз'!$1:$2</definedName>
    <definedName name="Z_05F8A60F_5E6C_424F_82C7_121DB7C2D785_.wvu.PrintArea" localSheetId="39" hidden="1">'ДС Дефл Минэк баз'!$A$1:$U$33</definedName>
    <definedName name="Z_05F8A60F_5E6C_424F_82C7_121DB7C2D785_.wvu.PrintTitles" localSheetId="39" hidden="1">'ДС Дефл Минэк баз'!$1:$2</definedName>
    <definedName name="Z_18082D7A_2821_4AF9_B402_24BD9F08863C_.wvu.PrintArea" localSheetId="39" hidden="1">'ДС Дефл Минэк баз'!$A$1:$U$33</definedName>
    <definedName name="Z_18082D7A_2821_4AF9_B402_24BD9F08863C_.wvu.PrintTitles" localSheetId="39" hidden="1">'ДС Дефл Минэк баз'!$1:$2</definedName>
    <definedName name="Z_4782A48E_B2E6_4847_BF84_0F7650BAE0C4_.wvu.PrintArea" localSheetId="39" hidden="1">'ДС Дефл Минэк баз'!$A$1:$U$33</definedName>
    <definedName name="Z_4782A48E_B2E6_4847_BF84_0F7650BAE0C4_.wvu.PrintTitles" localSheetId="39" hidden="1">'ДС Дефл Минэк баз'!$1:$2</definedName>
    <definedName name="Z_49F2C8AD_DC6E_4A7A_8861_FB7FE488AED0_.wvu.PrintArea" localSheetId="39" hidden="1">'ДС Дефл Минэк баз'!$A$1:$U$33</definedName>
    <definedName name="Z_49F2C8AD_DC6E_4A7A_8861_FB7FE488AED0_.wvu.PrintTitles" localSheetId="39" hidden="1">'ДС Дефл Минэк баз'!$1:$2</definedName>
    <definedName name="Z_69B564F3_5043_4852_99EA_AA86D726A91D_.wvu.PrintArea" localSheetId="39" hidden="1">'ДС Дефл Минэк баз'!$A$1:$U$33</definedName>
    <definedName name="Z_69B564F3_5043_4852_99EA_AA86D726A91D_.wvu.PrintTitles" localSheetId="39" hidden="1">'ДС Дефл Минэк баз'!$1:$2</definedName>
    <definedName name="Z_6A39AC6C_F03B_4611_80EE_D42907C7D94C_.wvu.PrintArea" localSheetId="39" hidden="1">'ДС Дефл Минэк баз'!$A$1:$U$33</definedName>
    <definedName name="Z_6A39AC6C_F03B_4611_80EE_D42907C7D94C_.wvu.PrintTitles" localSheetId="39" hidden="1">'ДС Дефл Минэк баз'!$1:$2</definedName>
    <definedName name="Z_71242F9A_9F4A_4397_886C_32FE7F5B25C0_.wvu.PrintArea" localSheetId="39" hidden="1">'ДС Дефл Минэк баз'!$A$1:$U$33</definedName>
    <definedName name="Z_71242F9A_9F4A_4397_886C_32FE7F5B25C0_.wvu.PrintTitles" localSheetId="39" hidden="1">'ДС Дефл Минэк баз'!$1:$2</definedName>
    <definedName name="Z_91CFC6A6_EC2F_4461_B23B_08056370B515_.wvu.PrintArea" localSheetId="39" hidden="1">'ДС Дефл Минэк баз'!$A$1:$U$33</definedName>
    <definedName name="Z_91CFC6A6_EC2F_4461_B23B_08056370B515_.wvu.PrintTitles" localSheetId="39" hidden="1">'ДС Дефл Минэк баз'!$1:$2</definedName>
    <definedName name="Z_9AD0F5AB_BEB5_4061_998D_380B1A78307D_.wvu.PrintArea" localSheetId="39" hidden="1">'ДС Дефл Минэк баз'!$A$1:$U$33</definedName>
    <definedName name="Z_9AD0F5AB_BEB5_4061_998D_380B1A78307D_.wvu.PrintTitles" localSheetId="39" hidden="1">'ДС Дефл Минэк баз'!$1:$2</definedName>
    <definedName name="Z_B050490D_87DE_4075_804E_777000592345_.wvu.PrintArea" localSheetId="39" hidden="1">'ДС Дефл Минэк баз'!$A$1:$U$33</definedName>
    <definedName name="Z_B050490D_87DE_4075_804E_777000592345_.wvu.PrintTitles" localSheetId="39" hidden="1">'ДС Дефл Минэк баз'!$1:$2</definedName>
    <definedName name="Z_C89254C4_596C_47AA_BEE6_2ADC54AC23C5_.wvu.PrintArea" localSheetId="39" hidden="1">'ДС Дефл Минэк баз'!$A$1:$U$33</definedName>
    <definedName name="Z_C89254C4_596C_47AA_BEE6_2ADC54AC23C5_.wvu.PrintTitles" localSheetId="39" hidden="1">'ДС Дефл Минэк баз'!$1:$2</definedName>
    <definedName name="Z_D8ED04E7_9183_4B3F_AC65_49CFC4CDB5CB_.wvu.PrintArea" localSheetId="39" hidden="1">'ДС Дефл Минэк баз'!$A$1:$U$33</definedName>
    <definedName name="Z_D8ED04E7_9183_4B3F_AC65_49CFC4CDB5CB_.wvu.PrintTitles" localSheetId="39" hidden="1">'ДС Дефл Минэк баз'!$1:$2</definedName>
    <definedName name="Z_DD8863F6_5D89_4BF8_9E82_C4648F9A7FCD_.wvu.PrintArea" localSheetId="39" hidden="1">'ДС Дефл Минэк баз'!$A$1:$U$33</definedName>
    <definedName name="Z_DD8863F6_5D89_4BF8_9E82_C4648F9A7FCD_.wvu.PrintTitles" localSheetId="39" hidden="1">'ДС Дефл Минэк баз'!$1:$2</definedName>
    <definedName name="Z_F13EF8BD_EB10_4864_9681_D4BDDAD508A4_.wvu.PrintArea" localSheetId="39" hidden="1">'ДС Дефл Минэк баз'!$A$1:$U$33</definedName>
    <definedName name="Z_F13EF8BD_EB10_4864_9681_D4BDDAD508A4_.wvu.PrintTitles" localSheetId="39" hidden="1">'ДС Дефл Минэк баз'!$1:$2</definedName>
    <definedName name="Z_F555932C_CC75_42D3_B754_FE5E25B3BD19_.wvu.Cols" localSheetId="39" hidden="1">'ДС Дефл Минэк баз'!$B:$E</definedName>
    <definedName name="Z_F555932C_CC75_42D3_B754_FE5E25B3BD19_.wvu.PrintArea" localSheetId="39" hidden="1">'ДС Дефл Минэк баз'!$A$1:$T$31</definedName>
    <definedName name="Z_F555932C_CC75_42D3_B754_FE5E25B3BD19_.wvu.PrintTitles" localSheetId="39" hidden="1">'ДС Дефл Минэк баз'!$1:$2</definedName>
    <definedName name="Z_F555932C_CC75_42D3_B754_FE5E25B3BD19_.wvu.Rows" localSheetId="39" hidden="1">'ДС Дефл Минэк баз'!$3:$22,'ДС Дефл Минэк баз'!#REF!,'ДС Дефл Минэк баз'!$26:$26,'ДС Дефл Минэк баз'!$28:$88</definedName>
    <definedName name="Вып_ОФ_с_пц" localSheetId="39">#NAME?</definedName>
    <definedName name="Вып_с_новых_ОФ" localSheetId="39">#NAME?</definedName>
    <definedName name="Дефл_ц_пред_год" localSheetId="39">#NAME?</definedName>
    <definedName name="Дефлятор_годовой" localSheetId="39">#NAME?</definedName>
    <definedName name="Дефлятор_цепной" localSheetId="39">#NAME?</definedName>
    <definedName name="новые_ОФ_2003" localSheetId="39">#NAME?</definedName>
    <definedName name="новые_ОФ_2004" localSheetId="39">#NAME?</definedName>
    <definedName name="новые_ОФ_а_всего" localSheetId="39">#NAME?</definedName>
    <definedName name="новые_ОФ_всего" localSheetId="39">#NAME?</definedName>
    <definedName name="новые_ОФ_п_всего" localSheetId="39">#NAME?</definedName>
    <definedName name="_xlnm.Print_Area" localSheetId="39">'ДС Дефл Минэк баз'!$A$1:$U$33</definedName>
    <definedName name="окраска_05" localSheetId="39">#NAME?</definedName>
    <definedName name="окраска_06" localSheetId="39">#NAME?</definedName>
    <definedName name="окраска_07" localSheetId="39">#NAME?</definedName>
    <definedName name="окраска_08" localSheetId="39">#NAME?</definedName>
    <definedName name="окраска_09" localSheetId="39">#NAME?</definedName>
    <definedName name="окраска_10" localSheetId="39">#NAME?</definedName>
    <definedName name="окраска_11" localSheetId="39">#NAME?</definedName>
    <definedName name="окраска_12" localSheetId="39">#NAME?</definedName>
    <definedName name="окраска_13" localSheetId="39">#NAME?</definedName>
    <definedName name="окраска_14" localSheetId="39">#NAME?</definedName>
    <definedName name="окраска_15" localSheetId="39">#NAME?</definedName>
    <definedName name="ОФ_а_с_пц" localSheetId="39">#NAME?</definedName>
    <definedName name="ПОКАЗАТЕЛИ_ДОЛГОСР.ПРОГНОЗА" localSheetId="39">#NAME?</definedName>
    <definedName name="Прогноз_Вып_пц" localSheetId="39">#NAME?</definedName>
    <definedName name="фо_а_н_пц" localSheetId="39">#NAME?</definedName>
    <definedName name="фо_а_с_пц" localSheetId="39">#NAME?</definedName>
    <definedName name="фо_н_03" localSheetId="39">#NAME?</definedName>
    <definedName name="фо_н_04" localSheetId="39">#NAME?</definedName>
    <definedName name="_inf2007" localSheetId="40">#REF!</definedName>
    <definedName name="_inf2008" localSheetId="40">#REF!</definedName>
    <definedName name="_inf2009" localSheetId="40">#REF!</definedName>
    <definedName name="_inf2010" localSheetId="40">#REF!</definedName>
    <definedName name="_inf2011" localSheetId="40">#REF!</definedName>
    <definedName name="_inf2012" localSheetId="40">#REF!</definedName>
    <definedName name="_inf2013" localSheetId="40">#REF!</definedName>
    <definedName name="_inf2014" localSheetId="40">#REF!</definedName>
    <definedName name="_inf2015" localSheetId="40">#REF!</definedName>
    <definedName name="Print_Titles" localSheetId="40">'ДС Дефл Минэк цел'!$1:$2</definedName>
    <definedName name="title" localSheetId="40">#NAME?</definedName>
    <definedName name="Z_0326B1AD_1A76_4EF9_9EFB_7DCF6235A3FA_.wvu.PrintArea" localSheetId="40" hidden="1">'ДС Дефл Минэк цел'!$A$1:$U$33</definedName>
    <definedName name="Z_0326B1AD_1A76_4EF9_9EFB_7DCF6235A3FA_.wvu.PrintTitles" localSheetId="40" hidden="1">'ДС Дефл Минэк цел'!$1:$2</definedName>
    <definedName name="Z_052C83E3_CAD2_4C8E_BBE5_A3B6DBD2C172_.wvu.PrintArea" localSheetId="40" hidden="1">'ДС Дефл Минэк цел'!$A$1:$U$33</definedName>
    <definedName name="Z_052C83E3_CAD2_4C8E_BBE5_A3B6DBD2C172_.wvu.PrintTitles" localSheetId="40" hidden="1">'ДС Дефл Минэк цел'!$1:$2</definedName>
    <definedName name="Z_05F8A60F_5E6C_424F_82C7_121DB7C2D785_.wvu.PrintArea" localSheetId="40" hidden="1">'ДС Дефл Минэк цел'!$A$1:$U$33</definedName>
    <definedName name="Z_05F8A60F_5E6C_424F_82C7_121DB7C2D785_.wvu.PrintTitles" localSheetId="40" hidden="1">'ДС Дефл Минэк цел'!$1:$2</definedName>
    <definedName name="Z_18082D7A_2821_4AF9_B402_24BD9F08863C_.wvu.PrintArea" localSheetId="40" hidden="1">'ДС Дефл Минэк цел'!$A$1:$U$33</definedName>
    <definedName name="Z_18082D7A_2821_4AF9_B402_24BD9F08863C_.wvu.PrintTitles" localSheetId="40" hidden="1">'ДС Дефл Минэк цел'!$1:$2</definedName>
    <definedName name="Z_4782A48E_B2E6_4847_BF84_0F7650BAE0C4_.wvu.PrintArea" localSheetId="40" hidden="1">'ДС Дефл Минэк цел'!$A$1:$U$33</definedName>
    <definedName name="Z_4782A48E_B2E6_4847_BF84_0F7650BAE0C4_.wvu.PrintTitles" localSheetId="40" hidden="1">'ДС Дефл Минэк цел'!$1:$2</definedName>
    <definedName name="Z_49F2C8AD_DC6E_4A7A_8861_FB7FE488AED0_.wvu.PrintArea" localSheetId="40" hidden="1">'ДС Дефл Минэк цел'!$A$1:$U$33</definedName>
    <definedName name="Z_49F2C8AD_DC6E_4A7A_8861_FB7FE488AED0_.wvu.PrintTitles" localSheetId="40" hidden="1">'ДС Дефл Минэк цел'!$1:$2</definedName>
    <definedName name="Z_69B564F3_5043_4852_99EA_AA86D726A91D_.wvu.PrintArea" localSheetId="40" hidden="1">'ДС Дефл Минэк цел'!$A$1:$U$33</definedName>
    <definedName name="Z_69B564F3_5043_4852_99EA_AA86D726A91D_.wvu.PrintTitles" localSheetId="40" hidden="1">'ДС Дефл Минэк цел'!$1:$2</definedName>
    <definedName name="Z_6A39AC6C_F03B_4611_80EE_D42907C7D94C_.wvu.PrintArea" localSheetId="40" hidden="1">'ДС Дефл Минэк цел'!$A$1:$U$33</definedName>
    <definedName name="Z_6A39AC6C_F03B_4611_80EE_D42907C7D94C_.wvu.PrintTitles" localSheetId="40" hidden="1">'ДС Дефл Минэк цел'!$1:$2</definedName>
    <definedName name="Z_71242F9A_9F4A_4397_886C_32FE7F5B25C0_.wvu.PrintArea" localSheetId="40" hidden="1">'ДС Дефл Минэк цел'!$A$1:$U$33</definedName>
    <definedName name="Z_71242F9A_9F4A_4397_886C_32FE7F5B25C0_.wvu.PrintTitles" localSheetId="40" hidden="1">'ДС Дефл Минэк цел'!$1:$2</definedName>
    <definedName name="Z_91CFC6A6_EC2F_4461_B23B_08056370B515_.wvu.PrintArea" localSheetId="40" hidden="1">'ДС Дефл Минэк цел'!$A$1:$U$33</definedName>
    <definedName name="Z_91CFC6A6_EC2F_4461_B23B_08056370B515_.wvu.PrintTitles" localSheetId="40" hidden="1">'ДС Дефл Минэк цел'!$1:$2</definedName>
    <definedName name="Z_9AD0F5AB_BEB5_4061_998D_380B1A78307D_.wvu.PrintArea" localSheetId="40" hidden="1">'ДС Дефл Минэк цел'!$A$1:$U$33</definedName>
    <definedName name="Z_9AD0F5AB_BEB5_4061_998D_380B1A78307D_.wvu.PrintTitles" localSheetId="40" hidden="1">'ДС Дефл Минэк цел'!$1:$2</definedName>
    <definedName name="Z_B050490D_87DE_4075_804E_777000592345_.wvu.PrintArea" localSheetId="40" hidden="1">'ДС Дефл Минэк цел'!$A$1:$U$33</definedName>
    <definedName name="Z_B050490D_87DE_4075_804E_777000592345_.wvu.PrintTitles" localSheetId="40" hidden="1">'ДС Дефл Минэк цел'!$1:$2</definedName>
    <definedName name="Z_C89254C4_596C_47AA_BEE6_2ADC54AC23C5_.wvu.PrintArea" localSheetId="40" hidden="1">'ДС Дефл Минэк цел'!$A$1:$U$33</definedName>
    <definedName name="Z_C89254C4_596C_47AA_BEE6_2ADC54AC23C5_.wvu.PrintTitles" localSheetId="40" hidden="1">'ДС Дефл Минэк цел'!$1:$2</definedName>
    <definedName name="Z_D8ED04E7_9183_4B3F_AC65_49CFC4CDB5CB_.wvu.PrintArea" localSheetId="40" hidden="1">'ДС Дефл Минэк цел'!$A$1:$U$33</definedName>
    <definedName name="Z_D8ED04E7_9183_4B3F_AC65_49CFC4CDB5CB_.wvu.PrintTitles" localSheetId="40" hidden="1">'ДС Дефл Минэк цел'!$1:$2</definedName>
    <definedName name="Z_DD8863F6_5D89_4BF8_9E82_C4648F9A7FCD_.wvu.PrintArea" localSheetId="40" hidden="1">'ДС Дефл Минэк цел'!$A$1:$U$33</definedName>
    <definedName name="Z_DD8863F6_5D89_4BF8_9E82_C4648F9A7FCD_.wvu.PrintTitles" localSheetId="40" hidden="1">'ДС Дефл Минэк цел'!$1:$2</definedName>
    <definedName name="Z_F13EF8BD_EB10_4864_9681_D4BDDAD508A4_.wvu.PrintArea" localSheetId="40" hidden="1">'ДС Дефл Минэк цел'!$A$1:$U$33</definedName>
    <definedName name="Z_F13EF8BD_EB10_4864_9681_D4BDDAD508A4_.wvu.PrintTitles" localSheetId="40" hidden="1">'ДС Дефл Минэк цел'!$1:$2</definedName>
    <definedName name="Z_F555932C_CC75_42D3_B754_FE5E25B3BD19_.wvu.Cols" localSheetId="40" hidden="1">'ДС Дефл Минэк цел'!$B:$E</definedName>
    <definedName name="Z_F555932C_CC75_42D3_B754_FE5E25B3BD19_.wvu.PrintArea" localSheetId="40" hidden="1">'ДС Дефл Минэк цел'!$A$1:$T$31</definedName>
    <definedName name="Z_F555932C_CC75_42D3_B754_FE5E25B3BD19_.wvu.PrintTitles" localSheetId="40" hidden="1">'ДС Дефл Минэк цел'!$1:$2</definedName>
    <definedName name="Z_F555932C_CC75_42D3_B754_FE5E25B3BD19_.wvu.Rows" localSheetId="40" hidden="1">'ДС Дефл Минэк цел'!$3:$22,'ДС Дефл Минэк цел'!#REF!,'ДС Дефл Минэк цел'!$26:$26,'ДС Дефл Минэк цел'!$28:$88</definedName>
    <definedName name="Вып_ОФ_с_пц" localSheetId="40">#NAME?</definedName>
    <definedName name="Вып_с_новых_ОФ" localSheetId="40">#NAME?</definedName>
    <definedName name="Дефл_ц_пред_год" localSheetId="40">#NAME?</definedName>
    <definedName name="Дефлятор_годовой" localSheetId="40">#NAME?</definedName>
    <definedName name="Дефлятор_цепной" localSheetId="40">#NAME?</definedName>
    <definedName name="новые_ОФ_2003" localSheetId="40">#NAME?</definedName>
    <definedName name="новые_ОФ_2004" localSheetId="40">#NAME?</definedName>
    <definedName name="новые_ОФ_а_всего" localSheetId="40">#NAME?</definedName>
    <definedName name="новые_ОФ_всего" localSheetId="40">#NAME?</definedName>
    <definedName name="новые_ОФ_п_всего" localSheetId="40">#NAME?</definedName>
    <definedName name="_xlnm.Print_Area" localSheetId="40">'ДС Дефл Минэк цел'!$A$1:$U$33</definedName>
    <definedName name="окраска_05" localSheetId="40">#NAME?</definedName>
    <definedName name="окраска_06" localSheetId="40">#NAME?</definedName>
    <definedName name="окраска_07" localSheetId="40">#NAME?</definedName>
    <definedName name="окраска_08" localSheetId="40">#NAME?</definedName>
    <definedName name="окраска_09" localSheetId="40">#NAME?</definedName>
    <definedName name="окраска_10" localSheetId="40">#NAME?</definedName>
    <definedName name="окраска_11" localSheetId="40">#NAME?</definedName>
    <definedName name="окраска_12" localSheetId="40">#NAME?</definedName>
    <definedName name="окраска_13" localSheetId="40">#NAME?</definedName>
    <definedName name="окраска_14" localSheetId="40">#NAME?</definedName>
    <definedName name="окраска_15" localSheetId="40">#NAME?</definedName>
    <definedName name="ОФ_а_с_пц" localSheetId="40">#NAME?</definedName>
    <definedName name="ПОКАЗАТЕЛИ_ДОЛГОСР.ПРОГНОЗА" localSheetId="40">#NAME?</definedName>
    <definedName name="Прогноз_Вып_пц" localSheetId="40">#NAME?</definedName>
    <definedName name="фо_а_н_пц" localSheetId="40">#NAME?</definedName>
    <definedName name="фо_а_с_пц" localSheetId="40">#NAME?</definedName>
    <definedName name="фо_н_03" localSheetId="40">#NAME?</definedName>
    <definedName name="фо_н_04" localSheetId="40">#NAME?</definedName>
    <definedName name="Z_0326B1AD_1A76_4EF9_9EFB_7DCF6235A3FA_.wvu.PrintArea" localSheetId="41" hidden="1">'ДС Условия Минэк'!$A$1:$V$37</definedName>
    <definedName name="Z_052C83E3_CAD2_4C8E_BBE5_A3B6DBD2C172_.wvu.PrintArea" localSheetId="41" hidden="1">'ДС Условия Минэк'!$A$1:$V$37</definedName>
    <definedName name="Z_05F8A60F_5E6C_424F_82C7_121DB7C2D785_.wvu.PrintArea" localSheetId="41" hidden="1">'ДС Условия Минэк'!$A$1:$V$37</definedName>
    <definedName name="Z_18082D7A_2821_4AF9_B402_24BD9F08863C_.wvu.PrintArea" localSheetId="41" hidden="1">'ДС Условия Минэк'!$A$1:$V$37</definedName>
    <definedName name="Z_4782A48E_B2E6_4847_BF84_0F7650BAE0C4_.wvu.PrintArea" localSheetId="41" hidden="1">'ДС Условия Минэк'!$A$1:$V$37</definedName>
    <definedName name="Z_49F2C8AD_DC6E_4A7A_8861_FB7FE488AED0_.wvu.PrintArea" localSheetId="41" hidden="1">'ДС Условия Минэк'!$A$1:$V$37</definedName>
    <definedName name="Z_69B564F3_5043_4852_99EA_AA86D726A91D_.wvu.PrintArea" localSheetId="41" hidden="1">'ДС Условия Минэк'!$A$1:$V$37</definedName>
    <definedName name="Z_6A39AC6C_F03B_4611_80EE_D42907C7D94C_.wvu.PrintArea" localSheetId="41" hidden="1">'ДС Условия Минэк'!$A$1:$V$37</definedName>
    <definedName name="Z_71242F9A_9F4A_4397_886C_32FE7F5B25C0_.wvu.PrintArea" localSheetId="41" hidden="1">'ДС Условия Минэк'!$A$1:$V$37</definedName>
    <definedName name="Z_91CFC6A6_EC2F_4461_B23B_08056370B515_.wvu.PrintArea" localSheetId="41" hidden="1">'ДС Условия Минэк'!$A$1:$V$37</definedName>
    <definedName name="Z_9AD0F5AB_BEB5_4061_998D_380B1A78307D_.wvu.PrintArea" localSheetId="41" hidden="1">'ДС Условия Минэк'!$A$1:$V$37</definedName>
    <definedName name="Z_B050490D_87DE_4075_804E_777000592345_.wvu.PrintArea" localSheetId="41" hidden="1">'ДС Условия Минэк'!$A$1:$V$37</definedName>
    <definedName name="Z_C89254C4_596C_47AA_BEE6_2ADC54AC23C5_.wvu.PrintArea" localSheetId="41" hidden="1">'ДС Условия Минэк'!$A$1:$V$37</definedName>
    <definedName name="Z_D8ED04E7_9183_4B3F_AC65_49CFC4CDB5CB_.wvu.PrintArea" localSheetId="41" hidden="1">'ДС Условия Минэк'!$A$1:$V$37</definedName>
    <definedName name="Z_DD8863F6_5D89_4BF8_9E82_C4648F9A7FCD_.wvu.PrintArea" localSheetId="41" hidden="1">'ДС Условия Минэк'!$A$1:$V$37</definedName>
    <definedName name="Z_F13EF8BD_EB10_4864_9681_D4BDDAD508A4_.wvu.PrintArea" localSheetId="41" hidden="1">'ДС Условия Минэк'!$A$1:$V$37</definedName>
    <definedName name="_xlnm.Print_Area" localSheetId="41">'ДС Условия Минэк'!$A$1:$V$37</definedName>
    <definedName name="_1" localSheetId="42">#REF!</definedName>
    <definedName name="_2" localSheetId="42">#REF!</definedName>
    <definedName name="Print_Titles" localSheetId="42">'ДС Экс Минэк кон'!$A:$B</definedName>
    <definedName name="solver_adj" localSheetId="42" hidden="1">'ДС Экс Минэк кон'!#REF!</definedName>
    <definedName name="solver_cvg" localSheetId="42" hidden="1">0.0001</definedName>
    <definedName name="solver_drv" localSheetId="42" hidden="1">1</definedName>
    <definedName name="solver_est" localSheetId="42" hidden="1">1</definedName>
    <definedName name="solver_itr" localSheetId="42" hidden="1">100</definedName>
    <definedName name="solver_lin" localSheetId="42" hidden="1">2</definedName>
    <definedName name="solver_neg" localSheetId="42" hidden="1">2</definedName>
    <definedName name="solver_num" localSheetId="42" hidden="1">0</definedName>
    <definedName name="solver_nwt" localSheetId="42" hidden="1">1</definedName>
    <definedName name="solver_opt" localSheetId="42" hidden="1">'ДС Экс Минэк кон'!#REF!</definedName>
    <definedName name="solver_pre" localSheetId="42" hidden="1">0.000001</definedName>
    <definedName name="solver_scl" localSheetId="42" hidden="1">2</definedName>
    <definedName name="solver_sho" localSheetId="42" hidden="1">2</definedName>
    <definedName name="solver_tim" localSheetId="42" hidden="1">100</definedName>
    <definedName name="solver_tol" localSheetId="42" hidden="1">0.05</definedName>
    <definedName name="solver_typ" localSheetId="42" hidden="1">3</definedName>
    <definedName name="solver_val" localSheetId="42" hidden="1">0</definedName>
    <definedName name="Z_0326B1AD_1A76_4EF9_9EFB_7DCF6235A3FA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0326B1AD_1A76_4EF9_9EFB_7DCF6235A3FA_.wvu.PrintArea" localSheetId="42" hidden="1">'ДС Экс Минэк кон'!$A$1:$V$64</definedName>
    <definedName name="Z_0326B1AD_1A76_4EF9_9EFB_7DCF6235A3FA_.wvu.PrintTitles" localSheetId="42" hidden="1">'ДС Экс Минэк кон'!$A:$B</definedName>
    <definedName name="Z_052C83E3_CAD2_4C8E_BBE5_A3B6DBD2C172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052C83E3_CAD2_4C8E_BBE5_A3B6DBD2C172_.wvu.PrintArea" localSheetId="42" hidden="1">'ДС Экс Минэк кон'!$A$1:$V$64</definedName>
    <definedName name="Z_052C83E3_CAD2_4C8E_BBE5_A3B6DBD2C172_.wvu.PrintTitles" localSheetId="42" hidden="1">'ДС Экс Минэк кон'!$A:$B</definedName>
    <definedName name="Z_05F8A60F_5E6C_424F_82C7_121DB7C2D785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05F8A60F_5E6C_424F_82C7_121DB7C2D785_.wvu.PrintArea" localSheetId="42" hidden="1">'ДС Экс Минэк кон'!$A$1:$V$64</definedName>
    <definedName name="Z_05F8A60F_5E6C_424F_82C7_121DB7C2D785_.wvu.PrintTitles" localSheetId="42" hidden="1">'ДС Экс Минэк кон'!$A:$B</definedName>
    <definedName name="Z_0B19F24A_5443_41C2_92D2_3752C2D64176_.wvu.Cols" localSheetId="42" hidden="1">'ДС Экс Минэк кон'!#REF!,'ДС Экс Минэк кон'!#REF!</definedName>
    <definedName name="Z_0B19F24A_5443_41C2_92D2_3752C2D64176_.wvu.PrintArea" localSheetId="42" hidden="1">'ДС Экс Минэк кон'!$A$2:$B$64</definedName>
    <definedName name="Z_0B19F24A_5443_41C2_92D2_3752C2D64176_.wvu.PrintTitles" localSheetId="42" hidden="1">'ДС Экс Минэк кон'!$A:$B,'ДС Экс Минэк кон'!$2:$2</definedName>
    <definedName name="Z_0B19F24A_5443_41C2_92D2_3752C2D64176_.wvu.Rows" localSheetId="42" hidden="1">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</definedName>
    <definedName name="Z_18082D7A_2821_4AF9_B402_24BD9F08863C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18082D7A_2821_4AF9_B402_24BD9F08863C_.wvu.PrintArea" localSheetId="42" hidden="1">'ДС Экс Минэк кон'!$A$1:$V$64</definedName>
    <definedName name="Z_18082D7A_2821_4AF9_B402_24BD9F08863C_.wvu.PrintTitles" localSheetId="42" hidden="1">'ДС Экс Минэк кон'!$A:$B</definedName>
    <definedName name="Z_4782A48E_B2E6_4847_BF84_0F7650BAE0C4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4782A48E_B2E6_4847_BF84_0F7650BAE0C4_.wvu.PrintArea" localSheetId="42" hidden="1">'ДС Экс Минэк кон'!$A$1:$V$64</definedName>
    <definedName name="Z_4782A48E_B2E6_4847_BF84_0F7650BAE0C4_.wvu.PrintTitles" localSheetId="42" hidden="1">'ДС Экс Минэк кон'!$A:$B</definedName>
    <definedName name="Z_49F2C8AD_DC6E_4A7A_8861_FB7FE488AED0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49F2C8AD_DC6E_4A7A_8861_FB7FE488AED0_.wvu.PrintArea" localSheetId="42" hidden="1">'ДС Экс Минэк кон'!$A$1:$V$64</definedName>
    <definedName name="Z_49F2C8AD_DC6E_4A7A_8861_FB7FE488AED0_.wvu.PrintTitles" localSheetId="42" hidden="1">'ДС Экс Минэк кон'!$A:$B</definedName>
    <definedName name="Z_69B564F3_5043_4852_99EA_AA86D726A91D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69B564F3_5043_4852_99EA_AA86D726A91D_.wvu.PrintArea" localSheetId="42" hidden="1">'ДС Экс Минэк кон'!$A$1:$V$64</definedName>
    <definedName name="Z_69B564F3_5043_4852_99EA_AA86D726A91D_.wvu.PrintTitles" localSheetId="42" hidden="1">'ДС Экс Минэк кон'!$A:$B</definedName>
    <definedName name="Z_6A39AC6C_F03B_4611_80EE_D42907C7D94C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6A39AC6C_F03B_4611_80EE_D42907C7D94C_.wvu.PrintArea" localSheetId="42" hidden="1">'ДС Экс Минэк кон'!$A$1:$V$64</definedName>
    <definedName name="Z_6A39AC6C_F03B_4611_80EE_D42907C7D94C_.wvu.PrintTitles" localSheetId="42" hidden="1">'ДС Экс Минэк кон'!$A:$B</definedName>
    <definedName name="Z_6A62B42F_E9AD_4D60_B1FC_8FFB0BB58645_.wvu.Cols" localSheetId="42" hidden="1">'ДС Экс Минэк кон'!#REF!,'ДС Экс Минэк кон'!$C:$J</definedName>
    <definedName name="Z_6A62B42F_E9AD_4D60_B1FC_8FFB0BB58645_.wvu.PrintArea" localSheetId="42" hidden="1">'ДС Экс Минэк кон'!$A$1:$F$64</definedName>
    <definedName name="Z_6A62B42F_E9AD_4D60_B1FC_8FFB0BB58645_.wvu.PrintTitles" localSheetId="42" hidden="1">'ДС Экс Минэк кон'!$A:$B,'ДС Экс Минэк кон'!$2:$2</definedName>
    <definedName name="Z_71242F9A_9F4A_4397_886C_32FE7F5B25C0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71242F9A_9F4A_4397_886C_32FE7F5B25C0_.wvu.PrintArea" localSheetId="42" hidden="1">'ДС Экс Минэк кон'!$A$1:$V$64</definedName>
    <definedName name="Z_71242F9A_9F4A_4397_886C_32FE7F5B25C0_.wvu.PrintTitles" localSheetId="42" hidden="1">'ДС Экс Минэк кон'!$A:$B</definedName>
    <definedName name="Z_79077CDC_C3D5_4439_995A_E4DEB95CAE77_.wvu.Cols" localSheetId="42" hidden="1">'ДС Экс Минэк кон'!#REF!</definedName>
    <definedName name="Z_7E0DF7E2_CB99_4D61_8AEA_BD436BC5317C_.wvu.Cols" localSheetId="42" hidden="1">'ДС Экс Минэк кон'!#REF!,'ДС Экс Минэк кон'!$C:$J</definedName>
    <definedName name="Z_7E0DF7E2_CB99_4D61_8AEA_BD436BC5317C_.wvu.PrintArea" localSheetId="42" hidden="1">'ДС Экс Минэк кон'!$A$1:$F$64</definedName>
    <definedName name="Z_7E0DF7E2_CB99_4D61_8AEA_BD436BC5317C_.wvu.PrintTitles" localSheetId="42" hidden="1">'ДС Экс Минэк кон'!$A:$B,'ДС Экс Минэк кон'!$2:$2</definedName>
    <definedName name="Z_91CFC6A6_EC2F_4461_B23B_08056370B515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91CFC6A6_EC2F_4461_B23B_08056370B515_.wvu.PrintArea" localSheetId="42" hidden="1">'ДС Экс Минэк кон'!$A$1:$V$64</definedName>
    <definedName name="Z_91CFC6A6_EC2F_4461_B23B_08056370B515_.wvu.PrintTitles" localSheetId="42" hidden="1">'ДС Экс Минэк кон'!$A:$B</definedName>
    <definedName name="Z_9AD0F5AB_BEB5_4061_998D_380B1A78307D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9AD0F5AB_BEB5_4061_998D_380B1A78307D_.wvu.PrintArea" localSheetId="42" hidden="1">'ДС Экс Минэк кон'!$A$1:$V$64</definedName>
    <definedName name="Z_9AD0F5AB_BEB5_4061_998D_380B1A78307D_.wvu.PrintTitles" localSheetId="42" hidden="1">'ДС Экс Минэк кон'!$A:$B</definedName>
    <definedName name="Z_B050490D_87DE_4075_804E_777000592345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B050490D_87DE_4075_804E_777000592345_.wvu.PrintArea" localSheetId="42" hidden="1">'ДС Экс Минэк кон'!$A$1:$V$64</definedName>
    <definedName name="Z_B050490D_87DE_4075_804E_777000592345_.wvu.PrintTitles" localSheetId="42" hidden="1">'ДС Экс Минэк кон'!$A:$B</definedName>
    <definedName name="Z_C89254C4_596C_47AA_BEE6_2ADC54AC23C5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C89254C4_596C_47AA_BEE6_2ADC54AC23C5_.wvu.PrintArea" localSheetId="42" hidden="1">'ДС Экс Минэк кон'!$A$1:$V$64</definedName>
    <definedName name="Z_C89254C4_596C_47AA_BEE6_2ADC54AC23C5_.wvu.PrintTitles" localSheetId="42" hidden="1">'ДС Экс Минэк кон'!$A:$B</definedName>
    <definedName name="Z_D68B67AB_E997_4043_8100_2F6E766CB639_.wvu.Cols" localSheetId="42" hidden="1">'ДС Экс Минэк кон'!#REF!</definedName>
    <definedName name="Z_D68B67AB_E997_4043_8100_2F6E766CB639_.wvu.PrintArea" localSheetId="42" hidden="1">'ДС Экс Минэк кон'!$A$2:$B$64</definedName>
    <definedName name="Z_D68B67AB_E997_4043_8100_2F6E766CB639_.wvu.PrintTitles" localSheetId="42" hidden="1">'ДС Экс Минэк кон'!$A:$B,'ДС Экс Минэк кон'!$2:$2</definedName>
    <definedName name="Z_D68B67AB_E997_4043_8100_2F6E766CB639_.wvu.Rows" localSheetId="42" hidden="1">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кон'!#REF!,'ДС Экс Минэк кон'!#REF!</definedName>
    <definedName name="Z_D8ED04E7_9183_4B3F_AC65_49CFC4CDB5CB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D8ED04E7_9183_4B3F_AC65_49CFC4CDB5CB_.wvu.PrintArea" localSheetId="42" hidden="1">'ДС Экс Минэк кон'!$A$1:$V$64</definedName>
    <definedName name="Z_D8ED04E7_9183_4B3F_AC65_49CFC4CDB5CB_.wvu.PrintTitles" localSheetId="42" hidden="1">'ДС Экс Минэк кон'!$A:$B</definedName>
    <definedName name="Z_DD8863F6_5D89_4BF8_9E82_C4648F9A7FCD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DD8863F6_5D89_4BF8_9E82_C4648F9A7FCD_.wvu.PrintArea" localSheetId="42" hidden="1">'ДС Экс Минэк кон'!$A$1:$V$64</definedName>
    <definedName name="Z_DD8863F6_5D89_4BF8_9E82_C4648F9A7FCD_.wvu.PrintTitles" localSheetId="42" hidden="1">'ДС Экс Минэк кон'!$A:$B</definedName>
    <definedName name="Z_F13EF8BD_EB10_4864_9681_D4BDDAD508A4_.wvu.Cols" localSheetId="42" hidden="1">'ДС Экс Минэк кон'!$IF:$IP,'ДС Экс Минэк кон'!$SB:$SL,'ДС Экс Минэк кон'!$ABX:$ACH,'ДС Экс Минэк кон'!$ALT:$AMD,'ДС Экс Минэк кон'!$AVP:$AVZ,'ДС Экс Минэк кон'!$BFL:$BFV,'ДС Экс Минэк кон'!$BPH:$BPR,'ДС Экс Минэк кон'!$BZD:$BZN,'ДС Экс Минэк кон'!$CIZ:$CJJ,'ДС Экс Минэк кон'!$CSV:$CTF,'ДС Экс Минэк кон'!$DCR:$DDB,'ДС Экс Минэк кон'!$DMN:$DMX,'ДС Экс Минэк кон'!$DWJ:$DWT,'ДС Экс Минэк кон'!$EGF:$EGP,'ДС Экс Минэк кон'!$EQB:$EQL,'ДС Экс Минэк кон'!$EZX:$FAH,'ДС Экс Минэк кон'!$FJT:$FKD,'ДС Экс Минэк кон'!$FTP:$FTZ,'ДС Экс Минэк кон'!$GDL:$GDV,'ДС Экс Минэк кон'!$GNH:$GNR,'ДС Экс Минэк кон'!$GXD:$GXN,'ДС Экс Минэк кон'!$HGZ:$HHJ,'ДС Экс Минэк кон'!$HQV:$HRF,'ДС Экс Минэк кон'!$IAR:$IBB,'ДС Экс Минэк кон'!$IKN:$IKX,'ДС Экс Минэк кон'!$IUJ:$IUT,'ДС Экс Минэк кон'!$JEF:$JEP,'ДС Экс Минэк кон'!$JOB:$JOL,'ДС Экс Минэк кон'!$JXX:$JYH,'ДС Экс Минэк кон'!$KHT:$KID,'ДС Экс Минэк кон'!$KRP:$KRZ,'ДС Экс Минэк кон'!$LBL:$LBV,'ДС Экс Минэк кон'!$LLH:$LLR,'ДС Экс Минэк кон'!$LVD:$LVN,'ДС Экс Минэк кон'!$MEZ:$MFJ,'ДС Экс Минэк кон'!$MOV:$MPF,'ДС Экс Минэк кон'!$MYR:$MZB,'ДС Экс Минэк кон'!$NIN:$NIX,'ДС Экс Минэк кон'!$NSJ:$NST,'ДС Экс Минэк кон'!$OCF:$OCP,'ДС Экс Минэк кон'!$OMB:$OML,'ДС Экс Минэк кон'!$OVX:$OWH,'ДС Экс Минэк кон'!$PFT:$PGD,'ДС Экс Минэк кон'!$PPP:$PPZ,'ДС Экс Минэк кон'!$PZL:$PZV,'ДС Экс Минэк кон'!$QJH:$QJR,'ДС Экс Минэк кон'!$QTD:$QTN,'ДС Экс Минэк кон'!$RCZ:$RDJ,'ДС Экс Минэк кон'!$RMV:$RNF,'ДС Экс Минэк кон'!$RWR:$RXB,'ДС Экс Минэк кон'!$SGN:$SGX,'ДС Экс Минэк кон'!$SQJ:$SQT,'ДС Экс Минэк кон'!$TAF:$TAP,'ДС Экс Минэк кон'!$TKB:$TKL,'ДС Экс Минэк кон'!$TTX:$TUH,'ДС Экс Минэк кон'!$UDT:$UED,'ДС Экс Минэк кон'!$UNP:$UNZ,'ДС Экс Минэк кон'!$UXL:$UXV,'ДС Экс Минэк кон'!$VHH:$VHR,'ДС Экс Минэк кон'!$VRD:$VRN,'ДС Экс Минэк кон'!$WAZ:$WBJ,'ДС Экс Минэк кон'!$WKV:$WLF,'ДС Экс Минэк кон'!$WUR:$WVB</definedName>
    <definedName name="Z_F13EF8BD_EB10_4864_9681_D4BDDAD508A4_.wvu.PrintArea" localSheetId="42" hidden="1">'ДС Экс Минэк кон'!$A$1:$V$64</definedName>
    <definedName name="Z_F13EF8BD_EB10_4864_9681_D4BDDAD508A4_.wvu.PrintTitles" localSheetId="42" hidden="1">'ДС Экс Минэк кон'!$A:$B</definedName>
    <definedName name="_xlnm.Print_Area" localSheetId="42">'ДС Экс Минэк кон'!$A$1:$V$64</definedName>
    <definedName name="_1" localSheetId="43">#REF!</definedName>
    <definedName name="_2" localSheetId="43">#REF!</definedName>
    <definedName name="Print_Titles" localSheetId="43">'ДС Экс Минэк баз'!$A:$B</definedName>
    <definedName name="solver_adj" localSheetId="43" hidden="1">'ДС Экс Минэк баз'!#REF!</definedName>
    <definedName name="solver_cvg" localSheetId="43" hidden="1">0.0001</definedName>
    <definedName name="solver_drv" localSheetId="43" hidden="1">1</definedName>
    <definedName name="solver_est" localSheetId="43" hidden="1">1</definedName>
    <definedName name="solver_itr" localSheetId="43" hidden="1">100</definedName>
    <definedName name="solver_lin" localSheetId="43" hidden="1">2</definedName>
    <definedName name="solver_neg" localSheetId="43" hidden="1">2</definedName>
    <definedName name="solver_num" localSheetId="43" hidden="1">0</definedName>
    <definedName name="solver_nwt" localSheetId="43" hidden="1">1</definedName>
    <definedName name="solver_opt" localSheetId="43" hidden="1">'ДС Экс Минэк баз'!#REF!</definedName>
    <definedName name="solver_pre" localSheetId="43" hidden="1">0.000001</definedName>
    <definedName name="solver_scl" localSheetId="43" hidden="1">2</definedName>
    <definedName name="solver_sho" localSheetId="43" hidden="1">2</definedName>
    <definedName name="solver_tim" localSheetId="43" hidden="1">100</definedName>
    <definedName name="solver_tol" localSheetId="43" hidden="1">0.05</definedName>
    <definedName name="solver_typ" localSheetId="43" hidden="1">3</definedName>
    <definedName name="solver_val" localSheetId="43" hidden="1">0</definedName>
    <definedName name="Z_0326B1AD_1A76_4EF9_9EFB_7DCF6235A3FA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0326B1AD_1A76_4EF9_9EFB_7DCF6235A3FA_.wvu.PrintArea" localSheetId="43" hidden="1">'ДС Экс Минэк баз'!$A$1:$X$64</definedName>
    <definedName name="Z_0326B1AD_1A76_4EF9_9EFB_7DCF6235A3FA_.wvu.PrintTitles" localSheetId="43" hidden="1">'ДС Экс Минэк баз'!$A:$B</definedName>
    <definedName name="Z_052C83E3_CAD2_4C8E_BBE5_A3B6DBD2C172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052C83E3_CAD2_4C8E_BBE5_A3B6DBD2C172_.wvu.PrintArea" localSheetId="43" hidden="1">'ДС Экс Минэк баз'!$A$1:$X$64</definedName>
    <definedName name="Z_052C83E3_CAD2_4C8E_BBE5_A3B6DBD2C172_.wvu.PrintTitles" localSheetId="43" hidden="1">'ДС Экс Минэк баз'!$A:$B</definedName>
    <definedName name="Z_05F8A60F_5E6C_424F_82C7_121DB7C2D785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05F8A60F_5E6C_424F_82C7_121DB7C2D785_.wvu.PrintArea" localSheetId="43" hidden="1">'ДС Экс Минэк баз'!$A$1:$X$64</definedName>
    <definedName name="Z_05F8A60F_5E6C_424F_82C7_121DB7C2D785_.wvu.PrintTitles" localSheetId="43" hidden="1">'ДС Экс Минэк баз'!$A:$B</definedName>
    <definedName name="Z_0B19F24A_5443_41C2_92D2_3752C2D64176_.wvu.Cols" localSheetId="43" hidden="1">'ДС Экс Минэк баз'!#REF!,'ДС Экс Минэк баз'!#REF!</definedName>
    <definedName name="Z_0B19F24A_5443_41C2_92D2_3752C2D64176_.wvu.PrintArea" localSheetId="43" hidden="1">'ДС Экс Минэк баз'!$A$2:$B$64</definedName>
    <definedName name="Z_0B19F24A_5443_41C2_92D2_3752C2D64176_.wvu.PrintTitles" localSheetId="43" hidden="1">'ДС Экс Минэк баз'!$A:$B,'ДС Экс Минэк баз'!$2:$2</definedName>
    <definedName name="Z_0B19F24A_5443_41C2_92D2_3752C2D64176_.wvu.Rows" localSheetId="43" hidden="1">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</definedName>
    <definedName name="Z_18082D7A_2821_4AF9_B402_24BD9F08863C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18082D7A_2821_4AF9_B402_24BD9F08863C_.wvu.PrintArea" localSheetId="43" hidden="1">'ДС Экс Минэк баз'!$A$1:$X$64</definedName>
    <definedName name="Z_18082D7A_2821_4AF9_B402_24BD9F08863C_.wvu.PrintTitles" localSheetId="43" hidden="1">'ДС Экс Минэк баз'!$A:$B</definedName>
    <definedName name="Z_4782A48E_B2E6_4847_BF84_0F7650BAE0C4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4782A48E_B2E6_4847_BF84_0F7650BAE0C4_.wvu.PrintArea" localSheetId="43" hidden="1">'ДС Экс Минэк баз'!$A$1:$X$64</definedName>
    <definedName name="Z_4782A48E_B2E6_4847_BF84_0F7650BAE0C4_.wvu.PrintTitles" localSheetId="43" hidden="1">'ДС Экс Минэк баз'!$A:$B</definedName>
    <definedName name="Z_49F2C8AD_DC6E_4A7A_8861_FB7FE488AED0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49F2C8AD_DC6E_4A7A_8861_FB7FE488AED0_.wvu.PrintArea" localSheetId="43" hidden="1">'ДС Экс Минэк баз'!$A$1:$X$64</definedName>
    <definedName name="Z_49F2C8AD_DC6E_4A7A_8861_FB7FE488AED0_.wvu.PrintTitles" localSheetId="43" hidden="1">'ДС Экс Минэк баз'!$A:$B</definedName>
    <definedName name="Z_69B564F3_5043_4852_99EA_AA86D726A91D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69B564F3_5043_4852_99EA_AA86D726A91D_.wvu.PrintArea" localSheetId="43" hidden="1">'ДС Экс Минэк баз'!$A$1:$X$64</definedName>
    <definedName name="Z_69B564F3_5043_4852_99EA_AA86D726A91D_.wvu.PrintTitles" localSheetId="43" hidden="1">'ДС Экс Минэк баз'!$A:$B</definedName>
    <definedName name="Z_6A39AC6C_F03B_4611_80EE_D42907C7D94C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6A39AC6C_F03B_4611_80EE_D42907C7D94C_.wvu.PrintArea" localSheetId="43" hidden="1">'ДС Экс Минэк баз'!$A$1:$X$64</definedName>
    <definedName name="Z_6A39AC6C_F03B_4611_80EE_D42907C7D94C_.wvu.PrintTitles" localSheetId="43" hidden="1">'ДС Экс Минэк баз'!$A:$B</definedName>
    <definedName name="Z_6A62B42F_E9AD_4D60_B1FC_8FFB0BB58645_.wvu.Cols" localSheetId="43" hidden="1">'ДС Экс Минэк баз'!#REF!,'ДС Экс Минэк баз'!$C:$J</definedName>
    <definedName name="Z_6A62B42F_E9AD_4D60_B1FC_8FFB0BB58645_.wvu.PrintArea" localSheetId="43" hidden="1">'ДС Экс Минэк баз'!$A$1:$F$64</definedName>
    <definedName name="Z_6A62B42F_E9AD_4D60_B1FC_8FFB0BB58645_.wvu.PrintTitles" localSheetId="43" hidden="1">'ДС Экс Минэк баз'!$A:$B,'ДС Экс Минэк баз'!$2:$2</definedName>
    <definedName name="Z_71242F9A_9F4A_4397_886C_32FE7F5B25C0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71242F9A_9F4A_4397_886C_32FE7F5B25C0_.wvu.PrintArea" localSheetId="43" hidden="1">'ДС Экс Минэк баз'!$A$1:$X$64</definedName>
    <definedName name="Z_71242F9A_9F4A_4397_886C_32FE7F5B25C0_.wvu.PrintTitles" localSheetId="43" hidden="1">'ДС Экс Минэк баз'!$A:$B</definedName>
    <definedName name="Z_79077CDC_C3D5_4439_995A_E4DEB95CAE77_.wvu.Cols" localSheetId="43" hidden="1">'ДС Экс Минэк баз'!#REF!</definedName>
    <definedName name="Z_7E0DF7E2_CB99_4D61_8AEA_BD436BC5317C_.wvu.Cols" localSheetId="43" hidden="1">'ДС Экс Минэк баз'!#REF!,'ДС Экс Минэк баз'!$C:$J</definedName>
    <definedName name="Z_7E0DF7E2_CB99_4D61_8AEA_BD436BC5317C_.wvu.PrintArea" localSheetId="43" hidden="1">'ДС Экс Минэк баз'!$A$1:$F$64</definedName>
    <definedName name="Z_7E0DF7E2_CB99_4D61_8AEA_BD436BC5317C_.wvu.PrintTitles" localSheetId="43" hidden="1">'ДС Экс Минэк баз'!$A:$B,'ДС Экс Минэк баз'!$2:$2</definedName>
    <definedName name="Z_91CFC6A6_EC2F_4461_B23B_08056370B515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91CFC6A6_EC2F_4461_B23B_08056370B515_.wvu.PrintArea" localSheetId="43" hidden="1">'ДС Экс Минэк баз'!$A$1:$X$64</definedName>
    <definedName name="Z_91CFC6A6_EC2F_4461_B23B_08056370B515_.wvu.PrintTitles" localSheetId="43" hidden="1">'ДС Экс Минэк баз'!$A:$B</definedName>
    <definedName name="Z_9AD0F5AB_BEB5_4061_998D_380B1A78307D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9AD0F5AB_BEB5_4061_998D_380B1A78307D_.wvu.PrintArea" localSheetId="43" hidden="1">'ДС Экс Минэк баз'!$A$1:$X$64</definedName>
    <definedName name="Z_9AD0F5AB_BEB5_4061_998D_380B1A78307D_.wvu.PrintTitles" localSheetId="43" hidden="1">'ДС Экс Минэк баз'!$A:$B</definedName>
    <definedName name="Z_B050490D_87DE_4075_804E_777000592345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B050490D_87DE_4075_804E_777000592345_.wvu.PrintArea" localSheetId="43" hidden="1">'ДС Экс Минэк баз'!$A$1:$X$64</definedName>
    <definedName name="Z_B050490D_87DE_4075_804E_777000592345_.wvu.PrintTitles" localSheetId="43" hidden="1">'ДС Экс Минэк баз'!$A:$B</definedName>
    <definedName name="Z_C89254C4_596C_47AA_BEE6_2ADC54AC23C5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C89254C4_596C_47AA_BEE6_2ADC54AC23C5_.wvu.PrintArea" localSheetId="43" hidden="1">'ДС Экс Минэк баз'!$A$1:$X$64</definedName>
    <definedName name="Z_C89254C4_596C_47AA_BEE6_2ADC54AC23C5_.wvu.PrintTitles" localSheetId="43" hidden="1">'ДС Экс Минэк баз'!$A:$B</definedName>
    <definedName name="Z_D68B67AB_E997_4043_8100_2F6E766CB639_.wvu.Cols" localSheetId="43" hidden="1">'ДС Экс Минэк баз'!#REF!</definedName>
    <definedName name="Z_D68B67AB_E997_4043_8100_2F6E766CB639_.wvu.PrintArea" localSheetId="43" hidden="1">'ДС Экс Минэк баз'!$A$2:$B$64</definedName>
    <definedName name="Z_D68B67AB_E997_4043_8100_2F6E766CB639_.wvu.PrintTitles" localSheetId="43" hidden="1">'ДС Экс Минэк баз'!$A:$B,'ДС Экс Минэк баз'!$2:$2</definedName>
    <definedName name="Z_D68B67AB_E997_4043_8100_2F6E766CB639_.wvu.Rows" localSheetId="43" hidden="1">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баз'!#REF!,'ДС Экс Минэк баз'!#REF!</definedName>
    <definedName name="Z_D8ED04E7_9183_4B3F_AC65_49CFC4CDB5CB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D8ED04E7_9183_4B3F_AC65_49CFC4CDB5CB_.wvu.PrintArea" localSheetId="43" hidden="1">'ДС Экс Минэк баз'!$A$1:$X$64</definedName>
    <definedName name="Z_D8ED04E7_9183_4B3F_AC65_49CFC4CDB5CB_.wvu.PrintTitles" localSheetId="43" hidden="1">'ДС Экс Минэк баз'!$A:$B</definedName>
    <definedName name="Z_DD8863F6_5D89_4BF8_9E82_C4648F9A7FCD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DD8863F6_5D89_4BF8_9E82_C4648F9A7FCD_.wvu.PrintArea" localSheetId="43" hidden="1">'ДС Экс Минэк баз'!$A$1:$X$64</definedName>
    <definedName name="Z_DD8863F6_5D89_4BF8_9E82_C4648F9A7FCD_.wvu.PrintTitles" localSheetId="43" hidden="1">'ДС Экс Минэк баз'!$A:$B</definedName>
    <definedName name="Z_F13EF8BD_EB10_4864_9681_D4BDDAD508A4_.wvu.Cols" localSheetId="43" hidden="1">'ДС Экс Минэк баз'!$IF:$IP,'ДС Экс Минэк баз'!$SB:$SL,'ДС Экс Минэк баз'!$ABX:$ACH,'ДС Экс Минэк баз'!$ALT:$AMD,'ДС Экс Минэк баз'!$AVP:$AVZ,'ДС Экс Минэк баз'!$BFL:$BFV,'ДС Экс Минэк баз'!$BPH:$BPR,'ДС Экс Минэк баз'!$BZD:$BZN,'ДС Экс Минэк баз'!$CIZ:$CJJ,'ДС Экс Минэк баз'!$CSV:$CTF,'ДС Экс Минэк баз'!$DCR:$DDB,'ДС Экс Минэк баз'!$DMN:$DMX,'ДС Экс Минэк баз'!$DWJ:$DWT,'ДС Экс Минэк баз'!$EGF:$EGP,'ДС Экс Минэк баз'!$EQB:$EQL,'ДС Экс Минэк баз'!$EZX:$FAH,'ДС Экс Минэк баз'!$FJT:$FKD,'ДС Экс Минэк баз'!$FTP:$FTZ,'ДС Экс Минэк баз'!$GDL:$GDV,'ДС Экс Минэк баз'!$GNH:$GNR,'ДС Экс Минэк баз'!$GXD:$GXN,'ДС Экс Минэк баз'!$HGZ:$HHJ,'ДС Экс Минэк баз'!$HQV:$HRF,'ДС Экс Минэк баз'!$IAR:$IBB,'ДС Экс Минэк баз'!$IKN:$IKX,'ДС Экс Минэк баз'!$IUJ:$IUT,'ДС Экс Минэк баз'!$JEF:$JEP,'ДС Экс Минэк баз'!$JOB:$JOL,'ДС Экс Минэк баз'!$JXX:$JYH,'ДС Экс Минэк баз'!$KHT:$KID,'ДС Экс Минэк баз'!$KRP:$KRZ,'ДС Экс Минэк баз'!$LBL:$LBV,'ДС Экс Минэк баз'!$LLH:$LLR,'ДС Экс Минэк баз'!$LVD:$LVN,'ДС Экс Минэк баз'!$MEZ:$MFJ,'ДС Экс Минэк баз'!$MOV:$MPF,'ДС Экс Минэк баз'!$MYR:$MZB,'ДС Экс Минэк баз'!$NIN:$NIX,'ДС Экс Минэк баз'!$NSJ:$NST,'ДС Экс Минэк баз'!$OCF:$OCP,'ДС Экс Минэк баз'!$OMB:$OML,'ДС Экс Минэк баз'!$OVX:$OWH,'ДС Экс Минэк баз'!$PFT:$PGD,'ДС Экс Минэк баз'!$PPP:$PPZ,'ДС Экс Минэк баз'!$PZL:$PZV,'ДС Экс Минэк баз'!$QJH:$QJR,'ДС Экс Минэк баз'!$QTD:$QTN,'ДС Экс Минэк баз'!$RCZ:$RDJ,'ДС Экс Минэк баз'!$RMV:$RNF,'ДС Экс Минэк баз'!$RWR:$RXB,'ДС Экс Минэк баз'!$SGN:$SGX,'ДС Экс Минэк баз'!$SQJ:$SQT,'ДС Экс Минэк баз'!$TAF:$TAP,'ДС Экс Минэк баз'!$TKB:$TKL,'ДС Экс Минэк баз'!$TTX:$TUH,'ДС Экс Минэк баз'!$UDT:$UED,'ДС Экс Минэк баз'!$UNP:$UNZ,'ДС Экс Минэк баз'!$UXL:$UXV,'ДС Экс Минэк баз'!$VHH:$VHR,'ДС Экс Минэк баз'!$VRD:$VRN,'ДС Экс Минэк баз'!$WAZ:$WBJ,'ДС Экс Минэк баз'!$WKV:$WLF,'ДС Экс Минэк баз'!$WUR:$WVB</definedName>
    <definedName name="Z_F13EF8BD_EB10_4864_9681_D4BDDAD508A4_.wvu.PrintArea" localSheetId="43" hidden="1">'ДС Экс Минэк баз'!$A$1:$X$64</definedName>
    <definedName name="Z_F13EF8BD_EB10_4864_9681_D4BDDAD508A4_.wvu.PrintTitles" localSheetId="43" hidden="1">'ДС Экс Минэк баз'!$A:$B</definedName>
    <definedName name="_xlnm.Print_Area" localSheetId="43">'ДС Экс Минэк баз'!$A$1:$X$64</definedName>
    <definedName name="_1" localSheetId="44">#REF!</definedName>
    <definedName name="_2" localSheetId="44">#REF!</definedName>
    <definedName name="Print_Titles" localSheetId="44">'ДС Экс Минэк цел'!$A:$B</definedName>
    <definedName name="solver_adj" localSheetId="44" hidden="1">'ДС Экс Минэк цел'!#REF!</definedName>
    <definedName name="solver_cvg" localSheetId="44" hidden="1">0.0001</definedName>
    <definedName name="solver_drv" localSheetId="44" hidden="1">1</definedName>
    <definedName name="solver_est" localSheetId="44" hidden="1">1</definedName>
    <definedName name="solver_itr" localSheetId="44" hidden="1">100</definedName>
    <definedName name="solver_lin" localSheetId="44" hidden="1">2</definedName>
    <definedName name="solver_neg" localSheetId="44" hidden="1">2</definedName>
    <definedName name="solver_num" localSheetId="44" hidden="1">0</definedName>
    <definedName name="solver_nwt" localSheetId="44" hidden="1">1</definedName>
    <definedName name="solver_opt" localSheetId="44" hidden="1">'ДС Экс Минэк цел'!#REF!</definedName>
    <definedName name="solver_pre" localSheetId="44" hidden="1">0.000001</definedName>
    <definedName name="solver_scl" localSheetId="44" hidden="1">2</definedName>
    <definedName name="solver_sho" localSheetId="44" hidden="1">2</definedName>
    <definedName name="solver_tim" localSheetId="44" hidden="1">100</definedName>
    <definedName name="solver_tol" localSheetId="44" hidden="1">0.05</definedName>
    <definedName name="solver_typ" localSheetId="44" hidden="1">3</definedName>
    <definedName name="solver_val" localSheetId="44" hidden="1">0</definedName>
    <definedName name="Z_0326B1AD_1A76_4EF9_9EFB_7DCF6235A3FA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0326B1AD_1A76_4EF9_9EFB_7DCF6235A3FA_.wvu.PrintArea" localSheetId="44" hidden="1">'ДС Экс Минэк цел'!$A$1:$X$64</definedName>
    <definedName name="Z_0326B1AD_1A76_4EF9_9EFB_7DCF6235A3FA_.wvu.PrintTitles" localSheetId="44" hidden="1">'ДС Экс Минэк цел'!$A:$B</definedName>
    <definedName name="Z_052C83E3_CAD2_4C8E_BBE5_A3B6DBD2C172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052C83E3_CAD2_4C8E_BBE5_A3B6DBD2C172_.wvu.PrintArea" localSheetId="44" hidden="1">'ДС Экс Минэк цел'!$A$1:$X$64</definedName>
    <definedName name="Z_052C83E3_CAD2_4C8E_BBE5_A3B6DBD2C172_.wvu.PrintTitles" localSheetId="44" hidden="1">'ДС Экс Минэк цел'!$A:$B</definedName>
    <definedName name="Z_05F8A60F_5E6C_424F_82C7_121DB7C2D785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05F8A60F_5E6C_424F_82C7_121DB7C2D785_.wvu.PrintArea" localSheetId="44" hidden="1">'ДС Экс Минэк цел'!$A$1:$X$64</definedName>
    <definedName name="Z_05F8A60F_5E6C_424F_82C7_121DB7C2D785_.wvu.PrintTitles" localSheetId="44" hidden="1">'ДС Экс Минэк цел'!$A:$B</definedName>
    <definedName name="Z_0B19F24A_5443_41C2_92D2_3752C2D64176_.wvu.Cols" localSheetId="44" hidden="1">'ДС Экс Минэк цел'!#REF!,'ДС Экс Минэк цел'!#REF!</definedName>
    <definedName name="Z_0B19F24A_5443_41C2_92D2_3752C2D64176_.wvu.PrintArea" localSheetId="44" hidden="1">'ДС Экс Минэк цел'!$A$2:$B$64</definedName>
    <definedName name="Z_0B19F24A_5443_41C2_92D2_3752C2D64176_.wvu.PrintTitles" localSheetId="44" hidden="1">'ДС Экс Минэк цел'!$A:$B,'ДС Экс Минэк цел'!$2:$2</definedName>
    <definedName name="Z_0B19F24A_5443_41C2_92D2_3752C2D64176_.wvu.Rows" localSheetId="44" hidden="1">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</definedName>
    <definedName name="Z_18082D7A_2821_4AF9_B402_24BD9F08863C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18082D7A_2821_4AF9_B402_24BD9F08863C_.wvu.PrintArea" localSheetId="44" hidden="1">'ДС Экс Минэк цел'!$A$1:$X$64</definedName>
    <definedName name="Z_18082D7A_2821_4AF9_B402_24BD9F08863C_.wvu.PrintTitles" localSheetId="44" hidden="1">'ДС Экс Минэк цел'!$A:$B</definedName>
    <definedName name="Z_4782A48E_B2E6_4847_BF84_0F7650BAE0C4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4782A48E_B2E6_4847_BF84_0F7650BAE0C4_.wvu.PrintArea" localSheetId="44" hidden="1">'ДС Экс Минэк цел'!$A$1:$X$64</definedName>
    <definedName name="Z_4782A48E_B2E6_4847_BF84_0F7650BAE0C4_.wvu.PrintTitles" localSheetId="44" hidden="1">'ДС Экс Минэк цел'!$A:$B</definedName>
    <definedName name="Z_49F2C8AD_DC6E_4A7A_8861_FB7FE488AED0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49F2C8AD_DC6E_4A7A_8861_FB7FE488AED0_.wvu.PrintArea" localSheetId="44" hidden="1">'ДС Экс Минэк цел'!$A$1:$X$64</definedName>
    <definedName name="Z_49F2C8AD_DC6E_4A7A_8861_FB7FE488AED0_.wvu.PrintTitles" localSheetId="44" hidden="1">'ДС Экс Минэк цел'!$A:$B</definedName>
    <definedName name="Z_69B564F3_5043_4852_99EA_AA86D726A91D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69B564F3_5043_4852_99EA_AA86D726A91D_.wvu.PrintArea" localSheetId="44" hidden="1">'ДС Экс Минэк цел'!$A$1:$X$64</definedName>
    <definedName name="Z_69B564F3_5043_4852_99EA_AA86D726A91D_.wvu.PrintTitles" localSheetId="44" hidden="1">'ДС Экс Минэк цел'!$A:$B</definedName>
    <definedName name="Z_6A39AC6C_F03B_4611_80EE_D42907C7D94C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6A39AC6C_F03B_4611_80EE_D42907C7D94C_.wvu.PrintArea" localSheetId="44" hidden="1">'ДС Экс Минэк цел'!$A$1:$X$64</definedName>
    <definedName name="Z_6A39AC6C_F03B_4611_80EE_D42907C7D94C_.wvu.PrintTitles" localSheetId="44" hidden="1">'ДС Экс Минэк цел'!$A:$B</definedName>
    <definedName name="Z_6A62B42F_E9AD_4D60_B1FC_8FFB0BB58645_.wvu.Cols" localSheetId="44" hidden="1">'ДС Экс Минэк цел'!#REF!,'ДС Экс Минэк цел'!$C:$J</definedName>
    <definedName name="Z_6A62B42F_E9AD_4D60_B1FC_8FFB0BB58645_.wvu.PrintArea" localSheetId="44" hidden="1">'ДС Экс Минэк цел'!$A$1:$F$64</definedName>
    <definedName name="Z_6A62B42F_E9AD_4D60_B1FC_8FFB0BB58645_.wvu.PrintTitles" localSheetId="44" hidden="1">'ДС Экс Минэк цел'!$A:$B,'ДС Экс Минэк цел'!$2:$2</definedName>
    <definedName name="Z_71242F9A_9F4A_4397_886C_32FE7F5B25C0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71242F9A_9F4A_4397_886C_32FE7F5B25C0_.wvu.PrintArea" localSheetId="44" hidden="1">'ДС Экс Минэк цел'!$A$1:$X$64</definedName>
    <definedName name="Z_71242F9A_9F4A_4397_886C_32FE7F5B25C0_.wvu.PrintTitles" localSheetId="44" hidden="1">'ДС Экс Минэк цел'!$A:$B</definedName>
    <definedName name="Z_79077CDC_C3D5_4439_995A_E4DEB95CAE77_.wvu.Cols" localSheetId="44" hidden="1">'ДС Экс Минэк цел'!#REF!</definedName>
    <definedName name="Z_7E0DF7E2_CB99_4D61_8AEA_BD436BC5317C_.wvu.Cols" localSheetId="44" hidden="1">'ДС Экс Минэк цел'!#REF!,'ДС Экс Минэк цел'!$C:$J</definedName>
    <definedName name="Z_7E0DF7E2_CB99_4D61_8AEA_BD436BC5317C_.wvu.PrintArea" localSheetId="44" hidden="1">'ДС Экс Минэк цел'!$A$1:$F$64</definedName>
    <definedName name="Z_7E0DF7E2_CB99_4D61_8AEA_BD436BC5317C_.wvu.PrintTitles" localSheetId="44" hidden="1">'ДС Экс Минэк цел'!$A:$B,'ДС Экс Минэк цел'!$2:$2</definedName>
    <definedName name="Z_91CFC6A6_EC2F_4461_B23B_08056370B515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91CFC6A6_EC2F_4461_B23B_08056370B515_.wvu.PrintArea" localSheetId="44" hidden="1">'ДС Экс Минэк цел'!$A$1:$X$64</definedName>
    <definedName name="Z_91CFC6A6_EC2F_4461_B23B_08056370B515_.wvu.PrintTitles" localSheetId="44" hidden="1">'ДС Экс Минэк цел'!$A:$B</definedName>
    <definedName name="Z_9AD0F5AB_BEB5_4061_998D_380B1A78307D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9AD0F5AB_BEB5_4061_998D_380B1A78307D_.wvu.PrintArea" localSheetId="44" hidden="1">'ДС Экс Минэк цел'!$A$1:$X$64</definedName>
    <definedName name="Z_9AD0F5AB_BEB5_4061_998D_380B1A78307D_.wvu.PrintTitles" localSheetId="44" hidden="1">'ДС Экс Минэк цел'!$A:$B</definedName>
    <definedName name="Z_B050490D_87DE_4075_804E_777000592345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B050490D_87DE_4075_804E_777000592345_.wvu.PrintArea" localSheetId="44" hidden="1">'ДС Экс Минэк цел'!$A$1:$X$64</definedName>
    <definedName name="Z_B050490D_87DE_4075_804E_777000592345_.wvu.PrintTitles" localSheetId="44" hidden="1">'ДС Экс Минэк цел'!$A:$B</definedName>
    <definedName name="Z_C89254C4_596C_47AA_BEE6_2ADC54AC23C5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C89254C4_596C_47AA_BEE6_2ADC54AC23C5_.wvu.PrintArea" localSheetId="44" hidden="1">'ДС Экс Минэк цел'!$A$1:$X$64</definedName>
    <definedName name="Z_C89254C4_596C_47AA_BEE6_2ADC54AC23C5_.wvu.PrintTitles" localSheetId="44" hidden="1">'ДС Экс Минэк цел'!$A:$B</definedName>
    <definedName name="Z_D68B67AB_E997_4043_8100_2F6E766CB639_.wvu.Cols" localSheetId="44" hidden="1">'ДС Экс Минэк цел'!#REF!</definedName>
    <definedName name="Z_D68B67AB_E997_4043_8100_2F6E766CB639_.wvu.PrintArea" localSheetId="44" hidden="1">'ДС Экс Минэк цел'!$A$2:$B$64</definedName>
    <definedName name="Z_D68B67AB_E997_4043_8100_2F6E766CB639_.wvu.PrintTitles" localSheetId="44" hidden="1">'ДС Экс Минэк цел'!$A:$B,'ДС Экс Минэк цел'!$2:$2</definedName>
    <definedName name="Z_D68B67AB_E997_4043_8100_2F6E766CB639_.wvu.Rows" localSheetId="44" hidden="1">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цел'!#REF!,'ДС Экс Минэк цел'!#REF!</definedName>
    <definedName name="Z_D8ED04E7_9183_4B3F_AC65_49CFC4CDB5CB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D8ED04E7_9183_4B3F_AC65_49CFC4CDB5CB_.wvu.PrintArea" localSheetId="44" hidden="1">'ДС Экс Минэк цел'!$A$1:$X$64</definedName>
    <definedName name="Z_D8ED04E7_9183_4B3F_AC65_49CFC4CDB5CB_.wvu.PrintTitles" localSheetId="44" hidden="1">'ДС Экс Минэк цел'!$A:$B</definedName>
    <definedName name="Z_DD8863F6_5D89_4BF8_9E82_C4648F9A7FCD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DD8863F6_5D89_4BF8_9E82_C4648F9A7FCD_.wvu.PrintArea" localSheetId="44" hidden="1">'ДС Экс Минэк цел'!$A$1:$X$64</definedName>
    <definedName name="Z_DD8863F6_5D89_4BF8_9E82_C4648F9A7FCD_.wvu.PrintTitles" localSheetId="44" hidden="1">'ДС Экс Минэк цел'!$A:$B</definedName>
    <definedName name="Z_F13EF8BD_EB10_4864_9681_D4BDDAD508A4_.wvu.Cols" localSheetId="44" hidden="1">'ДС Экс Минэк цел'!$IF:$IP,'ДС Экс Минэк цел'!$SB:$SL,'ДС Экс Минэк цел'!$ABX:$ACH,'ДС Экс Минэк цел'!$ALT:$AMD,'ДС Экс Минэк цел'!$AVP:$AVZ,'ДС Экс Минэк цел'!$BFL:$BFV,'ДС Экс Минэк цел'!$BPH:$BPR,'ДС Экс Минэк цел'!$BZD:$BZN,'ДС Экс Минэк цел'!$CIZ:$CJJ,'ДС Экс Минэк цел'!$CSV:$CTF,'ДС Экс Минэк цел'!$DCR:$DDB,'ДС Экс Минэк цел'!$DMN:$DMX,'ДС Экс Минэк цел'!$DWJ:$DWT,'ДС Экс Минэк цел'!$EGF:$EGP,'ДС Экс Минэк цел'!$EQB:$EQL,'ДС Экс Минэк цел'!$EZX:$FAH,'ДС Экс Минэк цел'!$FJT:$FKD,'ДС Экс Минэк цел'!$FTP:$FTZ,'ДС Экс Минэк цел'!$GDL:$GDV,'ДС Экс Минэк цел'!$GNH:$GNR,'ДС Экс Минэк цел'!$GXD:$GXN,'ДС Экс Минэк цел'!$HGZ:$HHJ,'ДС Экс Минэк цел'!$HQV:$HRF,'ДС Экс Минэк цел'!$IAR:$IBB,'ДС Экс Минэк цел'!$IKN:$IKX,'ДС Экс Минэк цел'!$IUJ:$IUT,'ДС Экс Минэк цел'!$JEF:$JEP,'ДС Экс Минэк цел'!$JOB:$JOL,'ДС Экс Минэк цел'!$JXX:$JYH,'ДС Экс Минэк цел'!$KHT:$KID,'ДС Экс Минэк цел'!$KRP:$KRZ,'ДС Экс Минэк цел'!$LBL:$LBV,'ДС Экс Минэк цел'!$LLH:$LLR,'ДС Экс Минэк цел'!$LVD:$LVN,'ДС Экс Минэк цел'!$MEZ:$MFJ,'ДС Экс Минэк цел'!$MOV:$MPF,'ДС Экс Минэк цел'!$MYR:$MZB,'ДС Экс Минэк цел'!$NIN:$NIX,'ДС Экс Минэк цел'!$NSJ:$NST,'ДС Экс Минэк цел'!$OCF:$OCP,'ДС Экс Минэк цел'!$OMB:$OML,'ДС Экс Минэк цел'!$OVX:$OWH,'ДС Экс Минэк цел'!$PFT:$PGD,'ДС Экс Минэк цел'!$PPP:$PPZ,'ДС Экс Минэк цел'!$PZL:$PZV,'ДС Экс Минэк цел'!$QJH:$QJR,'ДС Экс Минэк цел'!$QTD:$QTN,'ДС Экс Минэк цел'!$RCZ:$RDJ,'ДС Экс Минэк цел'!$RMV:$RNF,'ДС Экс Минэк цел'!$RWR:$RXB,'ДС Экс Минэк цел'!$SGN:$SGX,'ДС Экс Минэк цел'!$SQJ:$SQT,'ДС Экс Минэк цел'!$TAF:$TAP,'ДС Экс Минэк цел'!$TKB:$TKL,'ДС Экс Минэк цел'!$TTX:$TUH,'ДС Экс Минэк цел'!$UDT:$UED,'ДС Экс Минэк цел'!$UNP:$UNZ,'ДС Экс Минэк цел'!$UXL:$UXV,'ДС Экс Минэк цел'!$VHH:$VHR,'ДС Экс Минэк цел'!$VRD:$VRN,'ДС Экс Минэк цел'!$WAZ:$WBJ,'ДС Экс Минэк цел'!$WKV:$WLF,'ДС Экс Минэк цел'!$WUR:$WVB</definedName>
    <definedName name="Z_F13EF8BD_EB10_4864_9681_D4BDDAD508A4_.wvu.PrintArea" localSheetId="44" hidden="1">'ДС Экс Минэк цел'!$A$1:$X$64</definedName>
    <definedName name="Z_F13EF8BD_EB10_4864_9681_D4BDDAD508A4_.wvu.PrintTitles" localSheetId="44" hidden="1">'ДС Экс Минэк цел'!$A:$B</definedName>
    <definedName name="_xlnm.Print_Area" localSheetId="44">'ДС Экс Минэк цел'!$A$1:$X$64</definedName>
    <definedName name="a04t" localSheetId="45">#REF!</definedName>
    <definedName name="DOLL" localSheetId="45">#REF!</definedName>
    <definedName name="Print_Titles" localSheetId="45">'ДС Имп Минэк баз'!$A:$B</definedName>
    <definedName name="solver_adj" localSheetId="45" hidden="1">'ДС Имп Минэк баз'!#REF!</definedName>
    <definedName name="solver_cvg" localSheetId="45" hidden="1">0.0001</definedName>
    <definedName name="solver_drv" localSheetId="45" hidden="1">1</definedName>
    <definedName name="solver_est" localSheetId="45" hidden="1">1</definedName>
    <definedName name="solver_itr" localSheetId="45" hidden="1">100</definedName>
    <definedName name="solver_lin" localSheetId="45" hidden="1">2</definedName>
    <definedName name="solver_neg" localSheetId="45" hidden="1">2</definedName>
    <definedName name="solver_num" localSheetId="45" hidden="1">0</definedName>
    <definedName name="solver_nwt" localSheetId="45" hidden="1">1</definedName>
    <definedName name="solver_opt" localSheetId="45" hidden="1">'ДС Имп Минэк баз'!#REF!</definedName>
    <definedName name="solver_pre" localSheetId="45" hidden="1">0.000001</definedName>
    <definedName name="solver_scl" localSheetId="45" hidden="1">2</definedName>
    <definedName name="solver_sho" localSheetId="45" hidden="1">2</definedName>
    <definedName name="solver_tim" localSheetId="45" hidden="1">100</definedName>
    <definedName name="solver_tol" localSheetId="45" hidden="1">0.05</definedName>
    <definedName name="solver_typ" localSheetId="45" hidden="1">3</definedName>
    <definedName name="solver_val" localSheetId="45" hidden="1">80</definedName>
    <definedName name="time" localSheetId="45">#REF!</definedName>
    <definedName name="Z_0326B1AD_1A76_4EF9_9EFB_7DCF6235A3FA_.wvu.PrintArea" localSheetId="45" hidden="1">'ДС Имп Минэк баз'!$A$1:$V$64</definedName>
    <definedName name="Z_0326B1AD_1A76_4EF9_9EFB_7DCF6235A3FA_.wvu.PrintTitles" localSheetId="45" hidden="1">'ДС Имп Минэк баз'!$A:$B</definedName>
    <definedName name="Z_052C83E3_CAD2_4C8E_BBE5_A3B6DBD2C172_.wvu.PrintArea" localSheetId="45" hidden="1">'ДС Имп Минэк баз'!$A$1:$V$64</definedName>
    <definedName name="Z_052C83E3_CAD2_4C8E_BBE5_A3B6DBD2C172_.wvu.PrintTitles" localSheetId="45" hidden="1">'ДС Имп Минэк баз'!$A:$B</definedName>
    <definedName name="Z_05F8A60F_5E6C_424F_82C7_121DB7C2D785_.wvu.PrintArea" localSheetId="45" hidden="1">'ДС Имп Минэк баз'!$A$1:$V$64</definedName>
    <definedName name="Z_05F8A60F_5E6C_424F_82C7_121DB7C2D785_.wvu.PrintTitles" localSheetId="45" hidden="1">'ДС Имп Минэк баз'!$A:$B</definedName>
    <definedName name="Z_18082D7A_2821_4AF9_B402_24BD9F08863C_.wvu.PrintArea" localSheetId="45" hidden="1">'ДС Имп Минэк баз'!$A$1:$V$64</definedName>
    <definedName name="Z_18082D7A_2821_4AF9_B402_24BD9F08863C_.wvu.PrintTitles" localSheetId="45" hidden="1">'ДС Имп Минэк баз'!$A:$B</definedName>
    <definedName name="Z_4782A48E_B2E6_4847_BF84_0F7650BAE0C4_.wvu.PrintArea" localSheetId="45" hidden="1">'ДС Имп Минэк баз'!$A$1:$V$64</definedName>
    <definedName name="Z_4782A48E_B2E6_4847_BF84_0F7650BAE0C4_.wvu.PrintTitles" localSheetId="45" hidden="1">'ДС Имп Минэк баз'!$A:$B</definedName>
    <definedName name="Z_49F2C8AD_DC6E_4A7A_8861_FB7FE488AED0_.wvu.PrintArea" localSheetId="45" hidden="1">'ДС Имп Минэк баз'!$A$1:$V$64</definedName>
    <definedName name="Z_49F2C8AD_DC6E_4A7A_8861_FB7FE488AED0_.wvu.PrintTitles" localSheetId="45" hidden="1">'ДС Имп Минэк баз'!$A:$B</definedName>
    <definedName name="Z_69B564F3_5043_4852_99EA_AA86D726A91D_.wvu.PrintArea" localSheetId="45" hidden="1">'ДС Имп Минэк баз'!$A$1:$V$64</definedName>
    <definedName name="Z_69B564F3_5043_4852_99EA_AA86D726A91D_.wvu.PrintTitles" localSheetId="45" hidden="1">'ДС Имп Минэк баз'!$A:$B</definedName>
    <definedName name="Z_6A39AC6C_F03B_4611_80EE_D42907C7D94C_.wvu.PrintArea" localSheetId="45" hidden="1">'ДС Имп Минэк баз'!$A$1:$V$64</definedName>
    <definedName name="Z_6A39AC6C_F03B_4611_80EE_D42907C7D94C_.wvu.PrintTitles" localSheetId="45" hidden="1">'ДС Имп Минэк баз'!$A:$B</definedName>
    <definedName name="Z_6A62B42F_E9AD_4D60_B1FC_8FFB0BB58645_.wvu.Cols" localSheetId="45" hidden="1">'ДС Имп Минэк баз'!#REF!,'ДС Имп Минэк баз'!$C:$J</definedName>
    <definedName name="Z_6A62B42F_E9AD_4D60_B1FC_8FFB0BB58645_.wvu.PrintArea" localSheetId="45" hidden="1">'ДС Имп Минэк баз'!$A$1:$B$64</definedName>
    <definedName name="Z_6A62B42F_E9AD_4D60_B1FC_8FFB0BB58645_.wvu.PrintTitles" localSheetId="45" hidden="1">'ДС Имп Минэк баз'!$A:$B</definedName>
    <definedName name="Z_71242F9A_9F4A_4397_886C_32FE7F5B25C0_.wvu.PrintArea" localSheetId="45" hidden="1">'ДС Имп Минэк баз'!$A$1:$V$64</definedName>
    <definedName name="Z_71242F9A_9F4A_4397_886C_32FE7F5B25C0_.wvu.PrintTitles" localSheetId="45" hidden="1">'ДС Имп Минэк баз'!$A:$B</definedName>
    <definedName name="Z_7E0DF7E2_CB99_4D61_8AEA_BD436BC5317C_.wvu.Cols" localSheetId="45" hidden="1">'ДС Имп Минэк баз'!#REF!,'ДС Имп Минэк баз'!$C:$J</definedName>
    <definedName name="Z_7E0DF7E2_CB99_4D61_8AEA_BD436BC5317C_.wvu.PrintArea" localSheetId="45" hidden="1">'ДС Имп Минэк баз'!$A$1:$B$64</definedName>
    <definedName name="Z_7E0DF7E2_CB99_4D61_8AEA_BD436BC5317C_.wvu.PrintTitles" localSheetId="45" hidden="1">'ДС Имп Минэк баз'!$A:$B</definedName>
    <definedName name="Z_91CFC6A6_EC2F_4461_B23B_08056370B515_.wvu.PrintArea" localSheetId="45" hidden="1">'ДС Имп Минэк баз'!$A$1:$V$64</definedName>
    <definedName name="Z_91CFC6A6_EC2F_4461_B23B_08056370B515_.wvu.PrintTitles" localSheetId="45" hidden="1">'ДС Имп Минэк баз'!$A:$B</definedName>
    <definedName name="Z_9AD0F5AB_BEB5_4061_998D_380B1A78307D_.wvu.PrintArea" localSheetId="45" hidden="1">'ДС Имп Минэк баз'!$A$1:$V$64</definedName>
    <definedName name="Z_9AD0F5AB_BEB5_4061_998D_380B1A78307D_.wvu.PrintTitles" localSheetId="45" hidden="1">'ДС Имп Минэк баз'!$A:$B</definedName>
    <definedName name="Z_B050490D_87DE_4075_804E_777000592345_.wvu.PrintArea" localSheetId="45" hidden="1">'ДС Имп Минэк баз'!$A$1:$V$64</definedName>
    <definedName name="Z_B050490D_87DE_4075_804E_777000592345_.wvu.PrintTitles" localSheetId="45" hidden="1">'ДС Имп Минэк баз'!$A:$B</definedName>
    <definedName name="Z_C89254C4_596C_47AA_BEE6_2ADC54AC23C5_.wvu.PrintArea" localSheetId="45" hidden="1">'ДС Имп Минэк баз'!$A$1:$V$64</definedName>
    <definedName name="Z_C89254C4_596C_47AA_BEE6_2ADC54AC23C5_.wvu.PrintTitles" localSheetId="45" hidden="1">'ДС Имп Минэк баз'!$A:$B</definedName>
    <definedName name="Z_D8ED04E7_9183_4B3F_AC65_49CFC4CDB5CB_.wvu.PrintArea" localSheetId="45" hidden="1">'ДС Имп Минэк баз'!$A$1:$V$64</definedName>
    <definedName name="Z_D8ED04E7_9183_4B3F_AC65_49CFC4CDB5CB_.wvu.PrintTitles" localSheetId="45" hidden="1">'ДС Имп Минэк баз'!$A:$B</definedName>
    <definedName name="Z_DD8863F6_5D89_4BF8_9E82_C4648F9A7FCD_.wvu.PrintArea" localSheetId="45" hidden="1">'ДС Имп Минэк баз'!$A$1:$V$64</definedName>
    <definedName name="Z_DD8863F6_5D89_4BF8_9E82_C4648F9A7FCD_.wvu.PrintTitles" localSheetId="45" hidden="1">'ДС Имп Минэк баз'!$A:$B</definedName>
    <definedName name="Z_F13EF8BD_EB10_4864_9681_D4BDDAD508A4_.wvu.PrintArea" localSheetId="45" hidden="1">'ДС Имп Минэк баз'!$A$1:$V$64</definedName>
    <definedName name="Z_F13EF8BD_EB10_4864_9681_D4BDDAD508A4_.wvu.PrintTitles" localSheetId="45" hidden="1">'ДС Имп Минэк баз'!$A:$B</definedName>
    <definedName name="ДС" localSheetId="45">#REF!</definedName>
    <definedName name="_xlnm.Print_Area" localSheetId="45">'ДС Имп Минэк баз'!$A$1:$V$64</definedName>
    <definedName name="a04t" localSheetId="46">#REF!</definedName>
    <definedName name="DOLL" localSheetId="46">#REF!</definedName>
    <definedName name="Print_Titles" localSheetId="46">'ДС Имп Минэк кон'!$A:$B</definedName>
    <definedName name="solver_adj" localSheetId="46" hidden="1">'ДС Имп Минэк кон'!#REF!</definedName>
    <definedName name="solver_cvg" localSheetId="46" hidden="1">0.0001</definedName>
    <definedName name="solver_drv" localSheetId="46" hidden="1">1</definedName>
    <definedName name="solver_est" localSheetId="46" hidden="1">1</definedName>
    <definedName name="solver_itr" localSheetId="46" hidden="1">100</definedName>
    <definedName name="solver_lin" localSheetId="46" hidden="1">2</definedName>
    <definedName name="solver_neg" localSheetId="46" hidden="1">2</definedName>
    <definedName name="solver_num" localSheetId="46" hidden="1">0</definedName>
    <definedName name="solver_nwt" localSheetId="46" hidden="1">1</definedName>
    <definedName name="solver_opt" localSheetId="46" hidden="1">'ДС Имп Минэк кон'!#REF!</definedName>
    <definedName name="solver_pre" localSheetId="46" hidden="1">0.000001</definedName>
    <definedName name="solver_scl" localSheetId="46" hidden="1">2</definedName>
    <definedName name="solver_sho" localSheetId="46" hidden="1">2</definedName>
    <definedName name="solver_tim" localSheetId="46" hidden="1">100</definedName>
    <definedName name="solver_tol" localSheetId="46" hidden="1">0.05</definedName>
    <definedName name="solver_typ" localSheetId="46" hidden="1">3</definedName>
    <definedName name="solver_val" localSheetId="46" hidden="1">80</definedName>
    <definedName name="time" localSheetId="46">#REF!</definedName>
    <definedName name="Z_0326B1AD_1A76_4EF9_9EFB_7DCF6235A3FA_.wvu.PrintArea" localSheetId="46" hidden="1">'ДС Имп Минэк кон'!$A$1:$Y$64</definedName>
    <definedName name="Z_0326B1AD_1A76_4EF9_9EFB_7DCF6235A3FA_.wvu.PrintTitles" localSheetId="46" hidden="1">'ДС Имп Минэк кон'!$A:$B</definedName>
    <definedName name="Z_052C83E3_CAD2_4C8E_BBE5_A3B6DBD2C172_.wvu.PrintArea" localSheetId="46" hidden="1">'ДС Имп Минэк кон'!$A$1:$Y$64</definedName>
    <definedName name="Z_052C83E3_CAD2_4C8E_BBE5_A3B6DBD2C172_.wvu.PrintTitles" localSheetId="46" hidden="1">'ДС Имп Минэк кон'!$A:$B</definedName>
    <definedName name="Z_05F8A60F_5E6C_424F_82C7_121DB7C2D785_.wvu.PrintArea" localSheetId="46" hidden="1">'ДС Имп Минэк кон'!$A$1:$Y$64</definedName>
    <definedName name="Z_05F8A60F_5E6C_424F_82C7_121DB7C2D785_.wvu.PrintTitles" localSheetId="46" hidden="1">'ДС Имп Минэк кон'!$A:$B</definedName>
    <definedName name="Z_18082D7A_2821_4AF9_B402_24BD9F08863C_.wvu.PrintArea" localSheetId="46" hidden="1">'ДС Имп Минэк кон'!$A$1:$Y$64</definedName>
    <definedName name="Z_18082D7A_2821_4AF9_B402_24BD9F08863C_.wvu.PrintTitles" localSheetId="46" hidden="1">'ДС Имп Минэк кон'!$A:$B</definedName>
    <definedName name="Z_4782A48E_B2E6_4847_BF84_0F7650BAE0C4_.wvu.PrintArea" localSheetId="46" hidden="1">'ДС Имп Минэк кон'!$A$1:$Y$64</definedName>
    <definedName name="Z_4782A48E_B2E6_4847_BF84_0F7650BAE0C4_.wvu.PrintTitles" localSheetId="46" hidden="1">'ДС Имп Минэк кон'!$A:$B</definedName>
    <definedName name="Z_49F2C8AD_DC6E_4A7A_8861_FB7FE488AED0_.wvu.PrintArea" localSheetId="46" hidden="1">'ДС Имп Минэк кон'!$A$1:$Y$64</definedName>
    <definedName name="Z_49F2C8AD_DC6E_4A7A_8861_FB7FE488AED0_.wvu.PrintTitles" localSheetId="46" hidden="1">'ДС Имп Минэк кон'!$A:$B</definedName>
    <definedName name="Z_69B564F3_5043_4852_99EA_AA86D726A91D_.wvu.PrintArea" localSheetId="46" hidden="1">'ДС Имп Минэк кон'!$A$1:$Y$64</definedName>
    <definedName name="Z_69B564F3_5043_4852_99EA_AA86D726A91D_.wvu.PrintTitles" localSheetId="46" hidden="1">'ДС Имп Минэк кон'!$A:$B</definedName>
    <definedName name="Z_6A39AC6C_F03B_4611_80EE_D42907C7D94C_.wvu.PrintArea" localSheetId="46" hidden="1">'ДС Имп Минэк кон'!$A$1:$Y$64</definedName>
    <definedName name="Z_6A39AC6C_F03B_4611_80EE_D42907C7D94C_.wvu.PrintTitles" localSheetId="46" hidden="1">'ДС Имп Минэк кон'!$A:$B</definedName>
    <definedName name="Z_6A62B42F_E9AD_4D60_B1FC_8FFB0BB58645_.wvu.Cols" localSheetId="46" hidden="1">'ДС Имп Минэк кон'!#REF!,'ДС Имп Минэк кон'!$C:$J</definedName>
    <definedName name="Z_6A62B42F_E9AD_4D60_B1FC_8FFB0BB58645_.wvu.PrintArea" localSheetId="46" hidden="1">'ДС Имп Минэк кон'!$A$1:$B$64</definedName>
    <definedName name="Z_6A62B42F_E9AD_4D60_B1FC_8FFB0BB58645_.wvu.PrintTitles" localSheetId="46" hidden="1">'ДС Имп Минэк кон'!$A:$B</definedName>
    <definedName name="Z_71242F9A_9F4A_4397_886C_32FE7F5B25C0_.wvu.PrintArea" localSheetId="46" hidden="1">'ДС Имп Минэк кон'!$A$1:$Y$64</definedName>
    <definedName name="Z_71242F9A_9F4A_4397_886C_32FE7F5B25C0_.wvu.PrintTitles" localSheetId="46" hidden="1">'ДС Имп Минэк кон'!$A:$B</definedName>
    <definedName name="Z_7E0DF7E2_CB99_4D61_8AEA_BD436BC5317C_.wvu.Cols" localSheetId="46" hidden="1">'ДС Имп Минэк кон'!#REF!,'ДС Имп Минэк кон'!$C:$J</definedName>
    <definedName name="Z_7E0DF7E2_CB99_4D61_8AEA_BD436BC5317C_.wvu.PrintArea" localSheetId="46" hidden="1">'ДС Имп Минэк кон'!$A$1:$B$64</definedName>
    <definedName name="Z_7E0DF7E2_CB99_4D61_8AEA_BD436BC5317C_.wvu.PrintTitles" localSheetId="46" hidden="1">'ДС Имп Минэк кон'!$A:$B</definedName>
    <definedName name="Z_91CFC6A6_EC2F_4461_B23B_08056370B515_.wvu.PrintArea" localSheetId="46" hidden="1">'ДС Имп Минэк кон'!$A$1:$Y$64</definedName>
    <definedName name="Z_91CFC6A6_EC2F_4461_B23B_08056370B515_.wvu.PrintTitles" localSheetId="46" hidden="1">'ДС Имп Минэк кон'!$A:$B</definedName>
    <definedName name="Z_9AD0F5AB_BEB5_4061_998D_380B1A78307D_.wvu.PrintArea" localSheetId="46" hidden="1">'ДС Имп Минэк кон'!$A$1:$Y$64</definedName>
    <definedName name="Z_9AD0F5AB_BEB5_4061_998D_380B1A78307D_.wvu.PrintTitles" localSheetId="46" hidden="1">'ДС Имп Минэк кон'!$A:$B</definedName>
    <definedName name="Z_B050490D_87DE_4075_804E_777000592345_.wvu.PrintArea" localSheetId="46" hidden="1">'ДС Имп Минэк кон'!$A$1:$Y$64</definedName>
    <definedName name="Z_B050490D_87DE_4075_804E_777000592345_.wvu.PrintTitles" localSheetId="46" hidden="1">'ДС Имп Минэк кон'!$A:$B</definedName>
    <definedName name="Z_C89254C4_596C_47AA_BEE6_2ADC54AC23C5_.wvu.PrintArea" localSheetId="46" hidden="1">'ДС Имп Минэк кон'!$A$1:$Y$64</definedName>
    <definedName name="Z_C89254C4_596C_47AA_BEE6_2ADC54AC23C5_.wvu.PrintTitles" localSheetId="46" hidden="1">'ДС Имп Минэк кон'!$A:$B</definedName>
    <definedName name="Z_D8ED04E7_9183_4B3F_AC65_49CFC4CDB5CB_.wvu.PrintArea" localSheetId="46" hidden="1">'ДС Имп Минэк кон'!$A$1:$Y$64</definedName>
    <definedName name="Z_D8ED04E7_9183_4B3F_AC65_49CFC4CDB5CB_.wvu.PrintTitles" localSheetId="46" hidden="1">'ДС Имп Минэк кон'!$A:$B</definedName>
    <definedName name="Z_DD8863F6_5D89_4BF8_9E82_C4648F9A7FCD_.wvu.PrintArea" localSheetId="46" hidden="1">'ДС Имп Минэк кон'!$A$1:$Y$64</definedName>
    <definedName name="Z_DD8863F6_5D89_4BF8_9E82_C4648F9A7FCD_.wvu.PrintTitles" localSheetId="46" hidden="1">'ДС Имп Минэк кон'!$A:$B</definedName>
    <definedName name="Z_F13EF8BD_EB10_4864_9681_D4BDDAD508A4_.wvu.PrintArea" localSheetId="46" hidden="1">'ДС Имп Минэк кон'!$A$1:$Y$64</definedName>
    <definedName name="Z_F13EF8BD_EB10_4864_9681_D4BDDAD508A4_.wvu.PrintTitles" localSheetId="46" hidden="1">'ДС Имп Минэк кон'!$A:$B</definedName>
    <definedName name="ДС" localSheetId="46">#REF!</definedName>
    <definedName name="_xlnm.Print_Area" localSheetId="46">'ДС Имп Минэк кон'!$A$1:$Y$64</definedName>
    <definedName name="a04t" localSheetId="47">#REF!</definedName>
    <definedName name="DOLL" localSheetId="47">#REF!</definedName>
    <definedName name="Print_Titles" localSheetId="47">'ДС Имп Минэк цел'!$A:$B</definedName>
    <definedName name="solver_adj" localSheetId="47" hidden="1">'ДС Имп Минэк цел'!#REF!</definedName>
    <definedName name="solver_cvg" localSheetId="47" hidden="1">0.0001</definedName>
    <definedName name="solver_drv" localSheetId="47" hidden="1">1</definedName>
    <definedName name="solver_est" localSheetId="47" hidden="1">1</definedName>
    <definedName name="solver_itr" localSheetId="47" hidden="1">100</definedName>
    <definedName name="solver_lin" localSheetId="47" hidden="1">2</definedName>
    <definedName name="solver_neg" localSheetId="47" hidden="1">2</definedName>
    <definedName name="solver_num" localSheetId="47" hidden="1">0</definedName>
    <definedName name="solver_nwt" localSheetId="47" hidden="1">1</definedName>
    <definedName name="solver_opt" localSheetId="47" hidden="1">'ДС Имп Минэк цел'!#REF!</definedName>
    <definedName name="solver_pre" localSheetId="47" hidden="1">0.000001</definedName>
    <definedName name="solver_scl" localSheetId="47" hidden="1">2</definedName>
    <definedName name="solver_sho" localSheetId="47" hidden="1">2</definedName>
    <definedName name="solver_tim" localSheetId="47" hidden="1">100</definedName>
    <definedName name="solver_tol" localSheetId="47" hidden="1">0.05</definedName>
    <definedName name="solver_typ" localSheetId="47" hidden="1">3</definedName>
    <definedName name="solver_val" localSheetId="47" hidden="1">80</definedName>
    <definedName name="time" localSheetId="47">#REF!</definedName>
    <definedName name="Z_0326B1AD_1A76_4EF9_9EFB_7DCF6235A3FA_.wvu.PrintArea" localSheetId="47" hidden="1">'ДС Имп Минэк цел'!$A$1:$V$64</definedName>
    <definedName name="Z_0326B1AD_1A76_4EF9_9EFB_7DCF6235A3FA_.wvu.PrintTitles" localSheetId="47" hidden="1">'ДС Имп Минэк цел'!$A:$B</definedName>
    <definedName name="Z_052C83E3_CAD2_4C8E_BBE5_A3B6DBD2C172_.wvu.PrintArea" localSheetId="47" hidden="1">'ДС Имп Минэк цел'!$A$1:$V$64</definedName>
    <definedName name="Z_052C83E3_CAD2_4C8E_BBE5_A3B6DBD2C172_.wvu.PrintTitles" localSheetId="47" hidden="1">'ДС Имп Минэк цел'!$A:$B</definedName>
    <definedName name="Z_05F8A60F_5E6C_424F_82C7_121DB7C2D785_.wvu.PrintArea" localSheetId="47" hidden="1">'ДС Имп Минэк цел'!$A$1:$V$64</definedName>
    <definedName name="Z_05F8A60F_5E6C_424F_82C7_121DB7C2D785_.wvu.PrintTitles" localSheetId="47" hidden="1">'ДС Имп Минэк цел'!$A:$B</definedName>
    <definedName name="Z_18082D7A_2821_4AF9_B402_24BD9F08863C_.wvu.PrintArea" localSheetId="47" hidden="1">'ДС Имп Минэк цел'!$A$1:$V$64</definedName>
    <definedName name="Z_18082D7A_2821_4AF9_B402_24BD9F08863C_.wvu.PrintTitles" localSheetId="47" hidden="1">'ДС Имп Минэк цел'!$A:$B</definedName>
    <definedName name="Z_4782A48E_B2E6_4847_BF84_0F7650BAE0C4_.wvu.PrintArea" localSheetId="47" hidden="1">'ДС Имп Минэк цел'!$A$1:$V$64</definedName>
    <definedName name="Z_4782A48E_B2E6_4847_BF84_0F7650BAE0C4_.wvu.PrintTitles" localSheetId="47" hidden="1">'ДС Имп Минэк цел'!$A:$B</definedName>
    <definedName name="Z_49F2C8AD_DC6E_4A7A_8861_FB7FE488AED0_.wvu.PrintArea" localSheetId="47" hidden="1">'ДС Имп Минэк цел'!$A$1:$V$64</definedName>
    <definedName name="Z_49F2C8AD_DC6E_4A7A_8861_FB7FE488AED0_.wvu.PrintTitles" localSheetId="47" hidden="1">'ДС Имп Минэк цел'!$A:$B</definedName>
    <definedName name="Z_69B564F3_5043_4852_99EA_AA86D726A91D_.wvu.PrintArea" localSheetId="47" hidden="1">'ДС Имп Минэк цел'!$A$1:$V$64</definedName>
    <definedName name="Z_69B564F3_5043_4852_99EA_AA86D726A91D_.wvu.PrintTitles" localSheetId="47" hidden="1">'ДС Имп Минэк цел'!$A:$B</definedName>
    <definedName name="Z_6A39AC6C_F03B_4611_80EE_D42907C7D94C_.wvu.PrintArea" localSheetId="47" hidden="1">'ДС Имп Минэк цел'!$A$1:$V$64</definedName>
    <definedName name="Z_6A39AC6C_F03B_4611_80EE_D42907C7D94C_.wvu.PrintTitles" localSheetId="47" hidden="1">'ДС Имп Минэк цел'!$A:$B</definedName>
    <definedName name="Z_6A62B42F_E9AD_4D60_B1FC_8FFB0BB58645_.wvu.Cols" localSheetId="47" hidden="1">'ДС Имп Минэк цел'!#REF!,'ДС Имп Минэк цел'!$C:$J</definedName>
    <definedName name="Z_6A62B42F_E9AD_4D60_B1FC_8FFB0BB58645_.wvu.PrintArea" localSheetId="47" hidden="1">'ДС Имп Минэк цел'!$A$1:$B$64</definedName>
    <definedName name="Z_6A62B42F_E9AD_4D60_B1FC_8FFB0BB58645_.wvu.PrintTitles" localSheetId="47" hidden="1">'ДС Имп Минэк цел'!$A:$B</definedName>
    <definedName name="Z_71242F9A_9F4A_4397_886C_32FE7F5B25C0_.wvu.PrintArea" localSheetId="47" hidden="1">'ДС Имп Минэк цел'!$A$1:$V$64</definedName>
    <definedName name="Z_71242F9A_9F4A_4397_886C_32FE7F5B25C0_.wvu.PrintTitles" localSheetId="47" hidden="1">'ДС Имп Минэк цел'!$A:$B</definedName>
    <definedName name="Z_7E0DF7E2_CB99_4D61_8AEA_BD436BC5317C_.wvu.Cols" localSheetId="47" hidden="1">'ДС Имп Минэк цел'!#REF!,'ДС Имп Минэк цел'!$C:$J</definedName>
    <definedName name="Z_7E0DF7E2_CB99_4D61_8AEA_BD436BC5317C_.wvu.PrintArea" localSheetId="47" hidden="1">'ДС Имп Минэк цел'!$A$1:$B$64</definedName>
    <definedName name="Z_7E0DF7E2_CB99_4D61_8AEA_BD436BC5317C_.wvu.PrintTitles" localSheetId="47" hidden="1">'ДС Имп Минэк цел'!$A:$B</definedName>
    <definedName name="Z_91CFC6A6_EC2F_4461_B23B_08056370B515_.wvu.PrintArea" localSheetId="47" hidden="1">'ДС Имп Минэк цел'!$A$1:$V$64</definedName>
    <definedName name="Z_91CFC6A6_EC2F_4461_B23B_08056370B515_.wvu.PrintTitles" localSheetId="47" hidden="1">'ДС Имп Минэк цел'!$A:$B</definedName>
    <definedName name="Z_9AD0F5AB_BEB5_4061_998D_380B1A78307D_.wvu.PrintArea" localSheetId="47" hidden="1">'ДС Имп Минэк цел'!$A$1:$V$64</definedName>
    <definedName name="Z_9AD0F5AB_BEB5_4061_998D_380B1A78307D_.wvu.PrintTitles" localSheetId="47" hidden="1">'ДС Имп Минэк цел'!$A:$B</definedName>
    <definedName name="Z_B050490D_87DE_4075_804E_777000592345_.wvu.PrintArea" localSheetId="47" hidden="1">'ДС Имп Минэк цел'!$A$1:$V$64</definedName>
    <definedName name="Z_B050490D_87DE_4075_804E_777000592345_.wvu.PrintTitles" localSheetId="47" hidden="1">'ДС Имп Минэк цел'!$A:$B</definedName>
    <definedName name="Z_C89254C4_596C_47AA_BEE6_2ADC54AC23C5_.wvu.PrintArea" localSheetId="47" hidden="1">'ДС Имп Минэк цел'!$A$1:$V$64</definedName>
    <definedName name="Z_C89254C4_596C_47AA_BEE6_2ADC54AC23C5_.wvu.PrintTitles" localSheetId="47" hidden="1">'ДС Имп Минэк цел'!$A:$B</definedName>
    <definedName name="Z_D8ED04E7_9183_4B3F_AC65_49CFC4CDB5CB_.wvu.PrintArea" localSheetId="47" hidden="1">'ДС Имп Минэк цел'!$A$1:$V$64</definedName>
    <definedName name="Z_D8ED04E7_9183_4B3F_AC65_49CFC4CDB5CB_.wvu.PrintTitles" localSheetId="47" hidden="1">'ДС Имп Минэк цел'!$A:$B</definedName>
    <definedName name="Z_DD8863F6_5D89_4BF8_9E82_C4648F9A7FCD_.wvu.PrintArea" localSheetId="47" hidden="1">'ДС Имп Минэк цел'!$A$1:$V$64</definedName>
    <definedName name="Z_DD8863F6_5D89_4BF8_9E82_C4648F9A7FCD_.wvu.PrintTitles" localSheetId="47" hidden="1">'ДС Имп Минэк цел'!$A:$B</definedName>
    <definedName name="Z_F13EF8BD_EB10_4864_9681_D4BDDAD508A4_.wvu.PrintArea" localSheetId="47" hidden="1">'ДС Имп Минэк цел'!$A$1:$V$64</definedName>
    <definedName name="Z_F13EF8BD_EB10_4864_9681_D4BDDAD508A4_.wvu.PrintTitles" localSheetId="47" hidden="1">'ДС Имп Минэк цел'!$A:$B</definedName>
    <definedName name="ДС" localSheetId="47">#REF!</definedName>
    <definedName name="_xlnm.Print_Area" localSheetId="47">'ДС Имп Минэк цел'!$A$1:$V$64</definedName>
    <definedName name="_1" localSheetId="48">#REF!</definedName>
    <definedName name="_2" localSheetId="48">#REF!</definedName>
    <definedName name="Print_Titles" localSheetId="48">'Экс ВАВТ цел'!$A:$B</definedName>
    <definedName name="solver_adj" localSheetId="48" hidden="1">'Экс ВАВТ цел'!#REF!</definedName>
    <definedName name="solver_cvg" localSheetId="48" hidden="1">0.0001</definedName>
    <definedName name="solver_drv" localSheetId="48" hidden="1">1</definedName>
    <definedName name="solver_est" localSheetId="48" hidden="1">1</definedName>
    <definedName name="solver_itr" localSheetId="48" hidden="1">100</definedName>
    <definedName name="solver_lin" localSheetId="48" hidden="1">2</definedName>
    <definedName name="solver_neg" localSheetId="48" hidden="1">2</definedName>
    <definedName name="solver_num" localSheetId="48" hidden="1">0</definedName>
    <definedName name="solver_nwt" localSheetId="48" hidden="1">1</definedName>
    <definedName name="solver_opt" localSheetId="48" hidden="1">'Экс ВАВТ цел'!#REF!</definedName>
    <definedName name="solver_pre" localSheetId="48" hidden="1">0.000001</definedName>
    <definedName name="solver_scl" localSheetId="48" hidden="1">2</definedName>
    <definedName name="solver_sho" localSheetId="48" hidden="1">2</definedName>
    <definedName name="solver_tim" localSheetId="48" hidden="1">100</definedName>
    <definedName name="solver_tol" localSheetId="48" hidden="1">0.05</definedName>
    <definedName name="solver_typ" localSheetId="48" hidden="1">3</definedName>
    <definedName name="solver_val" localSheetId="48" hidden="1">0</definedName>
    <definedName name="Z_0326B1AD_1A76_4EF9_9EFB_7DCF6235A3FA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0326B1AD_1A76_4EF9_9EFB_7DCF6235A3FA_.wvu.PrintArea" localSheetId="48" hidden="1">'Экс ВАВТ цел'!$A$1:$V$64</definedName>
    <definedName name="Z_0326B1AD_1A76_4EF9_9EFB_7DCF6235A3FA_.wvu.PrintTitles" localSheetId="48" hidden="1">'Экс ВАВТ цел'!$A:$B</definedName>
    <definedName name="Z_0326B1AD_1A76_4EF9_9EFB_7DCF6235A3FA_.wvu.Rows" localSheetId="48" hidden="1">'Экс ВАВТ цел'!$20:$24</definedName>
    <definedName name="Z_052C83E3_CAD2_4C8E_BBE5_A3B6DBD2C172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052C83E3_CAD2_4C8E_BBE5_A3B6DBD2C172_.wvu.PrintArea" localSheetId="48" hidden="1">'Экс ВАВТ цел'!$A$1:$V$64</definedName>
    <definedName name="Z_052C83E3_CAD2_4C8E_BBE5_A3B6DBD2C172_.wvu.PrintTitles" localSheetId="48" hidden="1">'Экс ВАВТ цел'!$A:$B</definedName>
    <definedName name="Z_052C83E3_CAD2_4C8E_BBE5_A3B6DBD2C172_.wvu.Rows" localSheetId="48" hidden="1">'Экс ВАВТ цел'!$20:$24</definedName>
    <definedName name="Z_05F8A60F_5E6C_424F_82C7_121DB7C2D785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05F8A60F_5E6C_424F_82C7_121DB7C2D785_.wvu.PrintArea" localSheetId="48" hidden="1">'Экс ВАВТ цел'!$A$1:$V$64</definedName>
    <definedName name="Z_05F8A60F_5E6C_424F_82C7_121DB7C2D785_.wvu.PrintTitles" localSheetId="48" hidden="1">'Экс ВАВТ цел'!$A:$B</definedName>
    <definedName name="Z_05F8A60F_5E6C_424F_82C7_121DB7C2D785_.wvu.Rows" localSheetId="48" hidden="1">'Экс ВАВТ цел'!$20:$24</definedName>
    <definedName name="Z_0B19F24A_5443_41C2_92D2_3752C2D64176_.wvu.Cols" localSheetId="48" hidden="1">'Экс ВАВТ цел'!#REF!,'Экс ВАВТ цел'!#REF!</definedName>
    <definedName name="Z_0B19F24A_5443_41C2_92D2_3752C2D64176_.wvu.PrintArea" localSheetId="48" hidden="1">'Экс ВАВТ цел'!$A$2:$B$64</definedName>
    <definedName name="Z_0B19F24A_5443_41C2_92D2_3752C2D64176_.wvu.PrintTitles" localSheetId="48" hidden="1">'Экс ВАВТ цел'!$A:$B,'Экс ВАВТ цел'!$2:$2</definedName>
    <definedName name="Z_0B19F24A_5443_41C2_92D2_3752C2D64176_.wvu.Rows" localSheetId="48" hidden="1">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</definedName>
    <definedName name="Z_18082D7A_2821_4AF9_B402_24BD9F08863C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18082D7A_2821_4AF9_B402_24BD9F08863C_.wvu.PrintArea" localSheetId="48" hidden="1">'Экс ВАВТ цел'!$A$1:$V$64</definedName>
    <definedName name="Z_18082D7A_2821_4AF9_B402_24BD9F08863C_.wvu.PrintTitles" localSheetId="48" hidden="1">'Экс ВАВТ цел'!$A:$B</definedName>
    <definedName name="Z_18082D7A_2821_4AF9_B402_24BD9F08863C_.wvu.Rows" localSheetId="48" hidden="1">'Экс ВАВТ цел'!$20:$24</definedName>
    <definedName name="Z_4782A48E_B2E6_4847_BF84_0F7650BAE0C4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4782A48E_B2E6_4847_BF84_0F7650BAE0C4_.wvu.PrintArea" localSheetId="48" hidden="1">'Экс ВАВТ цел'!$A$1:$V$64</definedName>
    <definedName name="Z_4782A48E_B2E6_4847_BF84_0F7650BAE0C4_.wvu.PrintTitles" localSheetId="48" hidden="1">'Экс ВАВТ цел'!$A:$B</definedName>
    <definedName name="Z_4782A48E_B2E6_4847_BF84_0F7650BAE0C4_.wvu.Rows" localSheetId="48" hidden="1">'Экс ВАВТ цел'!$20:$24</definedName>
    <definedName name="Z_49F2C8AD_DC6E_4A7A_8861_FB7FE488AED0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49F2C8AD_DC6E_4A7A_8861_FB7FE488AED0_.wvu.PrintArea" localSheetId="48" hidden="1">'Экс ВАВТ цел'!$A$1:$V$64</definedName>
    <definedName name="Z_49F2C8AD_DC6E_4A7A_8861_FB7FE488AED0_.wvu.PrintTitles" localSheetId="48" hidden="1">'Экс ВАВТ цел'!$A:$B</definedName>
    <definedName name="Z_49F2C8AD_DC6E_4A7A_8861_FB7FE488AED0_.wvu.Rows" localSheetId="48" hidden="1">'Экс ВАВТ цел'!$20:$24</definedName>
    <definedName name="Z_69B564F3_5043_4852_99EA_AA86D726A91D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69B564F3_5043_4852_99EA_AA86D726A91D_.wvu.PrintArea" localSheetId="48" hidden="1">'Экс ВАВТ цел'!$A$1:$V$64</definedName>
    <definedName name="Z_69B564F3_5043_4852_99EA_AA86D726A91D_.wvu.PrintTitles" localSheetId="48" hidden="1">'Экс ВАВТ цел'!$A:$B</definedName>
    <definedName name="Z_69B564F3_5043_4852_99EA_AA86D726A91D_.wvu.Rows" localSheetId="48" hidden="1">'Экс ВАВТ цел'!$20:$24</definedName>
    <definedName name="Z_6A39AC6C_F03B_4611_80EE_D42907C7D94C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6A39AC6C_F03B_4611_80EE_D42907C7D94C_.wvu.PrintArea" localSheetId="48" hidden="1">'Экс ВАВТ цел'!$A$1:$V$64</definedName>
    <definedName name="Z_6A39AC6C_F03B_4611_80EE_D42907C7D94C_.wvu.PrintTitles" localSheetId="48" hidden="1">'Экс ВАВТ цел'!$A:$B</definedName>
    <definedName name="Z_6A39AC6C_F03B_4611_80EE_D42907C7D94C_.wvu.Rows" localSheetId="48" hidden="1">'Экс ВАВТ цел'!$20:$24</definedName>
    <definedName name="Z_6A62B42F_E9AD_4D60_B1FC_8FFB0BB58645_.wvu.Cols" localSheetId="48" hidden="1">'Экс ВАВТ цел'!#REF!,'Экс ВАВТ цел'!$C:$H</definedName>
    <definedName name="Z_6A62B42F_E9AD_4D60_B1FC_8FFB0BB58645_.wvu.PrintArea" localSheetId="48" hidden="1">'Экс ВАВТ цел'!$A$1:$D$64</definedName>
    <definedName name="Z_6A62B42F_E9AD_4D60_B1FC_8FFB0BB58645_.wvu.PrintTitles" localSheetId="48" hidden="1">'Экс ВАВТ цел'!$A:$B,'Экс ВАВТ цел'!$2:$2</definedName>
    <definedName name="Z_71242F9A_9F4A_4397_886C_32FE7F5B25C0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71242F9A_9F4A_4397_886C_32FE7F5B25C0_.wvu.PrintArea" localSheetId="48" hidden="1">'Экс ВАВТ цел'!$A$1:$V$64</definedName>
    <definedName name="Z_71242F9A_9F4A_4397_886C_32FE7F5B25C0_.wvu.PrintTitles" localSheetId="48" hidden="1">'Экс ВАВТ цел'!$A:$B</definedName>
    <definedName name="Z_71242F9A_9F4A_4397_886C_32FE7F5B25C0_.wvu.Rows" localSheetId="48" hidden="1">'Экс ВАВТ цел'!$20:$24</definedName>
    <definedName name="Z_79077CDC_C3D5_4439_995A_E4DEB95CAE77_.wvu.Cols" localSheetId="48" hidden="1">'Экс ВАВТ цел'!#REF!</definedName>
    <definedName name="Z_7E0DF7E2_CB99_4D61_8AEA_BD436BC5317C_.wvu.Cols" localSheetId="48" hidden="1">'Экс ВАВТ цел'!#REF!,'Экс ВАВТ цел'!$C:$H</definedName>
    <definedName name="Z_7E0DF7E2_CB99_4D61_8AEA_BD436BC5317C_.wvu.PrintArea" localSheetId="48" hidden="1">'Экс ВАВТ цел'!$A$1:$D$64</definedName>
    <definedName name="Z_7E0DF7E2_CB99_4D61_8AEA_BD436BC5317C_.wvu.PrintTitles" localSheetId="48" hidden="1">'Экс ВАВТ цел'!$A:$B,'Экс ВАВТ цел'!$2:$2</definedName>
    <definedName name="Z_91CFC6A6_EC2F_4461_B23B_08056370B515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91CFC6A6_EC2F_4461_B23B_08056370B515_.wvu.PrintArea" localSheetId="48" hidden="1">'Экс ВАВТ цел'!$A$1:$V$64</definedName>
    <definedName name="Z_91CFC6A6_EC2F_4461_B23B_08056370B515_.wvu.PrintTitles" localSheetId="48" hidden="1">'Экс ВАВТ цел'!$A:$B</definedName>
    <definedName name="Z_91CFC6A6_EC2F_4461_B23B_08056370B515_.wvu.Rows" localSheetId="48" hidden="1">'Экс ВАВТ цел'!$20:$24</definedName>
    <definedName name="Z_9AD0F5AB_BEB5_4061_998D_380B1A78307D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9AD0F5AB_BEB5_4061_998D_380B1A78307D_.wvu.PrintArea" localSheetId="48" hidden="1">'Экс ВАВТ цел'!$A$1:$V$64</definedName>
    <definedName name="Z_9AD0F5AB_BEB5_4061_998D_380B1A78307D_.wvu.PrintTitles" localSheetId="48" hidden="1">'Экс ВАВТ цел'!$A:$B</definedName>
    <definedName name="Z_9AD0F5AB_BEB5_4061_998D_380B1A78307D_.wvu.Rows" localSheetId="48" hidden="1">'Экс ВАВТ цел'!$20:$24</definedName>
    <definedName name="Z_B050490D_87DE_4075_804E_777000592345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B050490D_87DE_4075_804E_777000592345_.wvu.PrintArea" localSheetId="48" hidden="1">'Экс ВАВТ цел'!$A$1:$V$64</definedName>
    <definedName name="Z_B050490D_87DE_4075_804E_777000592345_.wvu.PrintTitles" localSheetId="48" hidden="1">'Экс ВАВТ цел'!$A:$B</definedName>
    <definedName name="Z_B050490D_87DE_4075_804E_777000592345_.wvu.Rows" localSheetId="48" hidden="1">'Экс ВАВТ цел'!$20:$24</definedName>
    <definedName name="Z_C89254C4_596C_47AA_BEE6_2ADC54AC23C5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C89254C4_596C_47AA_BEE6_2ADC54AC23C5_.wvu.PrintArea" localSheetId="48" hidden="1">'Экс ВАВТ цел'!$A$1:$V$64</definedName>
    <definedName name="Z_C89254C4_596C_47AA_BEE6_2ADC54AC23C5_.wvu.PrintTitles" localSheetId="48" hidden="1">'Экс ВАВТ цел'!$A:$B</definedName>
    <definedName name="Z_C89254C4_596C_47AA_BEE6_2ADC54AC23C5_.wvu.Rows" localSheetId="48" hidden="1">'Экс ВАВТ цел'!$20:$24</definedName>
    <definedName name="Z_D68B67AB_E997_4043_8100_2F6E766CB639_.wvu.Cols" localSheetId="48" hidden="1">'Экс ВАВТ цел'!#REF!</definedName>
    <definedName name="Z_D68B67AB_E997_4043_8100_2F6E766CB639_.wvu.PrintArea" localSheetId="48" hidden="1">'Экс ВАВТ цел'!$A$2:$B$64</definedName>
    <definedName name="Z_D68B67AB_E997_4043_8100_2F6E766CB639_.wvu.PrintTitles" localSheetId="48" hidden="1">'Экс ВАВТ цел'!$A:$B,'Экс ВАВТ цел'!$2:$2</definedName>
    <definedName name="Z_D68B67AB_E997_4043_8100_2F6E766CB639_.wvu.Rows" localSheetId="48" hidden="1">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цел'!#REF!,'Экс ВАВТ цел'!#REF!</definedName>
    <definedName name="Z_D8ED04E7_9183_4B3F_AC65_49CFC4CDB5CB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D8ED04E7_9183_4B3F_AC65_49CFC4CDB5CB_.wvu.PrintArea" localSheetId="48" hidden="1">'Экс ВАВТ цел'!$A$1:$V$64</definedName>
    <definedName name="Z_D8ED04E7_9183_4B3F_AC65_49CFC4CDB5CB_.wvu.PrintTitles" localSheetId="48" hidden="1">'Экс ВАВТ цел'!$A:$B</definedName>
    <definedName name="Z_D8ED04E7_9183_4B3F_AC65_49CFC4CDB5CB_.wvu.Rows" localSheetId="48" hidden="1">'Экс ВАВТ цел'!$20:$24</definedName>
    <definedName name="Z_DD8863F6_5D89_4BF8_9E82_C4648F9A7FCD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DD8863F6_5D89_4BF8_9E82_C4648F9A7FCD_.wvu.PrintArea" localSheetId="48" hidden="1">'Экс ВАВТ цел'!$A$1:$V$64</definedName>
    <definedName name="Z_DD8863F6_5D89_4BF8_9E82_C4648F9A7FCD_.wvu.PrintTitles" localSheetId="48" hidden="1">'Экс ВАВТ цел'!$A:$B</definedName>
    <definedName name="Z_DD8863F6_5D89_4BF8_9E82_C4648F9A7FCD_.wvu.Rows" localSheetId="48" hidden="1">'Экс ВАВТ цел'!$20:$24</definedName>
    <definedName name="Z_F13EF8BD_EB10_4864_9681_D4BDDAD508A4_.wvu.Cols" localSheetId="48" hidden="1">'Экс ВАВТ цел'!$ID:$IN,'Экс ВАВТ цел'!$RZ:$SJ,'Экс ВАВТ цел'!$ABV:$ACF,'Экс ВАВТ цел'!$ALR:$AMB,'Экс ВАВТ цел'!$AVN:$AVX,'Экс ВАВТ цел'!$BFJ:$BFT,'Экс ВАВТ цел'!$BPF:$BPP,'Экс ВАВТ цел'!$BZB:$BZL,'Экс ВАВТ цел'!$CIX:$CJH,'Экс ВАВТ цел'!$CST:$CTD,'Экс ВАВТ цел'!$DCP:$DCZ,'Экс ВАВТ цел'!$DML:$DMV,'Экс ВАВТ цел'!$DWH:$DWR,'Экс ВАВТ цел'!$EGD:$EGN,'Экс ВАВТ цел'!$EPZ:$EQJ,'Экс ВАВТ цел'!$EZV:$FAF,'Экс ВАВТ цел'!$FJR:$FKB,'Экс ВАВТ цел'!$FTN:$FTX,'Экс ВАВТ цел'!$GDJ:$GDT,'Экс ВАВТ цел'!$GNF:$GNP,'Экс ВАВТ цел'!$GXB:$GXL,'Экс ВАВТ цел'!$HGX:$HHH,'Экс ВАВТ цел'!$HQT:$HRD,'Экс ВАВТ цел'!$IAP:$IAZ,'Экс ВАВТ цел'!$IKL:$IKV,'Экс ВАВТ цел'!$IUH:$IUR,'Экс ВАВТ цел'!$JED:$JEN,'Экс ВАВТ цел'!$JNZ:$JOJ,'Экс ВАВТ цел'!$JXV:$JYF,'Экс ВАВТ цел'!$KHR:$KIB,'Экс ВАВТ цел'!$KRN:$KRX,'Экс ВАВТ цел'!$LBJ:$LBT,'Экс ВАВТ цел'!$LLF:$LLP,'Экс ВАВТ цел'!$LVB:$LVL,'Экс ВАВТ цел'!$MEX:$MFH,'Экс ВАВТ цел'!$MOT:$MPD,'Экс ВАВТ цел'!$MYP:$MYZ,'Экс ВАВТ цел'!$NIL:$NIV,'Экс ВАВТ цел'!$NSH:$NSR,'Экс ВАВТ цел'!$OCD:$OCN,'Экс ВАВТ цел'!$OLZ:$OMJ,'Экс ВАВТ цел'!$OVV:$OWF,'Экс ВАВТ цел'!$PFR:$PGB,'Экс ВАВТ цел'!$PPN:$PPX,'Экс ВАВТ цел'!$PZJ:$PZT,'Экс ВАВТ цел'!$QJF:$QJP,'Экс ВАВТ цел'!$QTB:$QTL,'Экс ВАВТ цел'!$RCX:$RDH,'Экс ВАВТ цел'!$RMT:$RND,'Экс ВАВТ цел'!$RWP:$RWZ,'Экс ВАВТ цел'!$SGL:$SGV,'Экс ВАВТ цел'!$SQH:$SQR,'Экс ВАВТ цел'!$TAD:$TAN,'Экс ВАВТ цел'!$TJZ:$TKJ,'Экс ВАВТ цел'!$TTV:$TUF,'Экс ВАВТ цел'!$UDR:$UEB,'Экс ВАВТ цел'!$UNN:$UNX,'Экс ВАВТ цел'!$UXJ:$UXT,'Экс ВАВТ цел'!$VHF:$VHP,'Экс ВАВТ цел'!$VRB:$VRL,'Экс ВАВТ цел'!$WAX:$WBH,'Экс ВАВТ цел'!$WKT:$WLD,'Экс ВАВТ цел'!$WUP:$WUZ</definedName>
    <definedName name="Z_F13EF8BD_EB10_4864_9681_D4BDDAD508A4_.wvu.PrintArea" localSheetId="48" hidden="1">'Экс ВАВТ цел'!$A$1:$V$64</definedName>
    <definedName name="Z_F13EF8BD_EB10_4864_9681_D4BDDAD508A4_.wvu.PrintTitles" localSheetId="48" hidden="1">'Экс ВАВТ цел'!$A:$B</definedName>
    <definedName name="Z_F13EF8BD_EB10_4864_9681_D4BDDAD508A4_.wvu.Rows" localSheetId="48" hidden="1">'Экс ВАВТ цел'!$20:$24</definedName>
    <definedName name="_xlnm.Print_Area" localSheetId="48">'Экс ВАВТ цел'!$A$1:$V$64</definedName>
    <definedName name="_1" localSheetId="49">#REF!</definedName>
    <definedName name="_2" localSheetId="49">#REF!</definedName>
    <definedName name="Print_Titles" localSheetId="49">'Экс ВАВТ баз'!$A:$B</definedName>
    <definedName name="solver_adj" localSheetId="49" hidden="1">'Экс ВАВТ баз'!#REF!</definedName>
    <definedName name="solver_cvg" localSheetId="49" hidden="1">0.0001</definedName>
    <definedName name="solver_drv" localSheetId="49" hidden="1">1</definedName>
    <definedName name="solver_est" localSheetId="49" hidden="1">1</definedName>
    <definedName name="solver_itr" localSheetId="49" hidden="1">100</definedName>
    <definedName name="solver_lin" localSheetId="49" hidden="1">2</definedName>
    <definedName name="solver_neg" localSheetId="49" hidden="1">2</definedName>
    <definedName name="solver_num" localSheetId="49" hidden="1">0</definedName>
    <definedName name="solver_nwt" localSheetId="49" hidden="1">1</definedName>
    <definedName name="solver_opt" localSheetId="49" hidden="1">'Экс ВАВТ баз'!#REF!</definedName>
    <definedName name="solver_pre" localSheetId="49" hidden="1">0.000001</definedName>
    <definedName name="solver_scl" localSheetId="49" hidden="1">2</definedName>
    <definedName name="solver_sho" localSheetId="49" hidden="1">2</definedName>
    <definedName name="solver_tim" localSheetId="49" hidden="1">100</definedName>
    <definedName name="solver_tol" localSheetId="49" hidden="1">0.05</definedName>
    <definedName name="solver_typ" localSheetId="49" hidden="1">3</definedName>
    <definedName name="solver_val" localSheetId="49" hidden="1">0</definedName>
    <definedName name="Z_0326B1AD_1A76_4EF9_9EFB_7DCF6235A3FA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0326B1AD_1A76_4EF9_9EFB_7DCF6235A3FA_.wvu.PrintArea" localSheetId="49" hidden="1">'Экс ВАВТ баз'!$A$1:$V$64</definedName>
    <definedName name="Z_0326B1AD_1A76_4EF9_9EFB_7DCF6235A3FA_.wvu.PrintTitles" localSheetId="49" hidden="1">'Экс ВАВТ баз'!$A:$B</definedName>
    <definedName name="Z_0326B1AD_1A76_4EF9_9EFB_7DCF6235A3FA_.wvu.Rows" localSheetId="49" hidden="1">'Экс ВАВТ баз'!$20:$24</definedName>
    <definedName name="Z_052C83E3_CAD2_4C8E_BBE5_A3B6DBD2C172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052C83E3_CAD2_4C8E_BBE5_A3B6DBD2C172_.wvu.PrintArea" localSheetId="49" hidden="1">'Экс ВАВТ баз'!$A$1:$V$64</definedName>
    <definedName name="Z_052C83E3_CAD2_4C8E_BBE5_A3B6DBD2C172_.wvu.PrintTitles" localSheetId="49" hidden="1">'Экс ВАВТ баз'!$A:$B</definedName>
    <definedName name="Z_052C83E3_CAD2_4C8E_BBE5_A3B6DBD2C172_.wvu.Rows" localSheetId="49" hidden="1">'Экс ВАВТ баз'!$20:$24</definedName>
    <definedName name="Z_05F8A60F_5E6C_424F_82C7_121DB7C2D785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05F8A60F_5E6C_424F_82C7_121DB7C2D785_.wvu.PrintArea" localSheetId="49" hidden="1">'Экс ВАВТ баз'!$A$1:$V$64</definedName>
    <definedName name="Z_05F8A60F_5E6C_424F_82C7_121DB7C2D785_.wvu.PrintTitles" localSheetId="49" hidden="1">'Экс ВАВТ баз'!$A:$B</definedName>
    <definedName name="Z_05F8A60F_5E6C_424F_82C7_121DB7C2D785_.wvu.Rows" localSheetId="49" hidden="1">'Экс ВАВТ баз'!$20:$24</definedName>
    <definedName name="Z_0B19F24A_5443_41C2_92D2_3752C2D64176_.wvu.Cols" localSheetId="49" hidden="1">'Экс ВАВТ баз'!#REF!,'Экс ВАВТ баз'!#REF!</definedName>
    <definedName name="Z_0B19F24A_5443_41C2_92D2_3752C2D64176_.wvu.PrintArea" localSheetId="49" hidden="1">'Экс ВАВТ баз'!$A$2:$B$64</definedName>
    <definedName name="Z_0B19F24A_5443_41C2_92D2_3752C2D64176_.wvu.PrintTitles" localSheetId="49" hidden="1">'Экс ВАВТ баз'!$A:$B,'Экс ВАВТ баз'!$2:$2</definedName>
    <definedName name="Z_0B19F24A_5443_41C2_92D2_3752C2D64176_.wvu.Rows" localSheetId="49" hidden="1">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</definedName>
    <definedName name="Z_18082D7A_2821_4AF9_B402_24BD9F08863C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18082D7A_2821_4AF9_B402_24BD9F08863C_.wvu.PrintArea" localSheetId="49" hidden="1">'Экс ВАВТ баз'!$A$1:$V$64</definedName>
    <definedName name="Z_18082D7A_2821_4AF9_B402_24BD9F08863C_.wvu.PrintTitles" localSheetId="49" hidden="1">'Экс ВАВТ баз'!$A:$B</definedName>
    <definedName name="Z_18082D7A_2821_4AF9_B402_24BD9F08863C_.wvu.Rows" localSheetId="49" hidden="1">'Экс ВАВТ баз'!$20:$24</definedName>
    <definedName name="Z_4782A48E_B2E6_4847_BF84_0F7650BAE0C4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4782A48E_B2E6_4847_BF84_0F7650BAE0C4_.wvu.PrintArea" localSheetId="49" hidden="1">'Экс ВАВТ баз'!$A$1:$V$64</definedName>
    <definedName name="Z_4782A48E_B2E6_4847_BF84_0F7650BAE0C4_.wvu.PrintTitles" localSheetId="49" hidden="1">'Экс ВАВТ баз'!$A:$B</definedName>
    <definedName name="Z_4782A48E_B2E6_4847_BF84_0F7650BAE0C4_.wvu.Rows" localSheetId="49" hidden="1">'Экс ВАВТ баз'!$20:$24</definedName>
    <definedName name="Z_49F2C8AD_DC6E_4A7A_8861_FB7FE488AED0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49F2C8AD_DC6E_4A7A_8861_FB7FE488AED0_.wvu.PrintArea" localSheetId="49" hidden="1">'Экс ВАВТ баз'!$A$1:$V$64</definedName>
    <definedName name="Z_49F2C8AD_DC6E_4A7A_8861_FB7FE488AED0_.wvu.PrintTitles" localSheetId="49" hidden="1">'Экс ВАВТ баз'!$A:$B</definedName>
    <definedName name="Z_49F2C8AD_DC6E_4A7A_8861_FB7FE488AED0_.wvu.Rows" localSheetId="49" hidden="1">'Экс ВАВТ баз'!$20:$24</definedName>
    <definedName name="Z_69B564F3_5043_4852_99EA_AA86D726A91D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69B564F3_5043_4852_99EA_AA86D726A91D_.wvu.PrintArea" localSheetId="49" hidden="1">'Экс ВАВТ баз'!$A$1:$V$64</definedName>
    <definedName name="Z_69B564F3_5043_4852_99EA_AA86D726A91D_.wvu.PrintTitles" localSheetId="49" hidden="1">'Экс ВАВТ баз'!$A:$B</definedName>
    <definedName name="Z_69B564F3_5043_4852_99EA_AA86D726A91D_.wvu.Rows" localSheetId="49" hidden="1">'Экс ВАВТ баз'!$20:$24</definedName>
    <definedName name="Z_6A39AC6C_F03B_4611_80EE_D42907C7D94C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6A39AC6C_F03B_4611_80EE_D42907C7D94C_.wvu.PrintArea" localSheetId="49" hidden="1">'Экс ВАВТ баз'!$A$1:$V$64</definedName>
    <definedName name="Z_6A39AC6C_F03B_4611_80EE_D42907C7D94C_.wvu.PrintTitles" localSheetId="49" hidden="1">'Экс ВАВТ баз'!$A:$B</definedName>
    <definedName name="Z_6A39AC6C_F03B_4611_80EE_D42907C7D94C_.wvu.Rows" localSheetId="49" hidden="1">'Экс ВАВТ баз'!$20:$24</definedName>
    <definedName name="Z_6A62B42F_E9AD_4D60_B1FC_8FFB0BB58645_.wvu.Cols" localSheetId="49" hidden="1">'Экс ВАВТ баз'!#REF!,'Экс ВАВТ баз'!$C:$H</definedName>
    <definedName name="Z_6A62B42F_E9AD_4D60_B1FC_8FFB0BB58645_.wvu.PrintArea" localSheetId="49" hidden="1">'Экс ВАВТ баз'!$A$1:$D$64</definedName>
    <definedName name="Z_6A62B42F_E9AD_4D60_B1FC_8FFB0BB58645_.wvu.PrintTitles" localSheetId="49" hidden="1">'Экс ВАВТ баз'!$A:$B,'Экс ВАВТ баз'!$2:$2</definedName>
    <definedName name="Z_71242F9A_9F4A_4397_886C_32FE7F5B25C0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71242F9A_9F4A_4397_886C_32FE7F5B25C0_.wvu.PrintArea" localSheetId="49" hidden="1">'Экс ВАВТ баз'!$A$1:$V$64</definedName>
    <definedName name="Z_71242F9A_9F4A_4397_886C_32FE7F5B25C0_.wvu.PrintTitles" localSheetId="49" hidden="1">'Экс ВАВТ баз'!$A:$B</definedName>
    <definedName name="Z_71242F9A_9F4A_4397_886C_32FE7F5B25C0_.wvu.Rows" localSheetId="49" hidden="1">'Экс ВАВТ баз'!$20:$24</definedName>
    <definedName name="Z_79077CDC_C3D5_4439_995A_E4DEB95CAE77_.wvu.Cols" localSheetId="49" hidden="1">'Экс ВАВТ баз'!#REF!</definedName>
    <definedName name="Z_7E0DF7E2_CB99_4D61_8AEA_BD436BC5317C_.wvu.Cols" localSheetId="49" hidden="1">'Экс ВАВТ баз'!#REF!,'Экс ВАВТ баз'!$C:$H</definedName>
    <definedName name="Z_7E0DF7E2_CB99_4D61_8AEA_BD436BC5317C_.wvu.PrintArea" localSheetId="49" hidden="1">'Экс ВАВТ баз'!$A$1:$D$64</definedName>
    <definedName name="Z_7E0DF7E2_CB99_4D61_8AEA_BD436BC5317C_.wvu.PrintTitles" localSheetId="49" hidden="1">'Экс ВАВТ баз'!$A:$B,'Экс ВАВТ баз'!$2:$2</definedName>
    <definedName name="Z_91CFC6A6_EC2F_4461_B23B_08056370B515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91CFC6A6_EC2F_4461_B23B_08056370B515_.wvu.PrintArea" localSheetId="49" hidden="1">'Экс ВАВТ баз'!$A$1:$V$64</definedName>
    <definedName name="Z_91CFC6A6_EC2F_4461_B23B_08056370B515_.wvu.PrintTitles" localSheetId="49" hidden="1">'Экс ВАВТ баз'!$A:$B</definedName>
    <definedName name="Z_91CFC6A6_EC2F_4461_B23B_08056370B515_.wvu.Rows" localSheetId="49" hidden="1">'Экс ВАВТ баз'!$20:$24</definedName>
    <definedName name="Z_9AD0F5AB_BEB5_4061_998D_380B1A78307D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9AD0F5AB_BEB5_4061_998D_380B1A78307D_.wvu.PrintArea" localSheetId="49" hidden="1">'Экс ВАВТ баз'!$A$1:$V$64</definedName>
    <definedName name="Z_9AD0F5AB_BEB5_4061_998D_380B1A78307D_.wvu.PrintTitles" localSheetId="49" hidden="1">'Экс ВАВТ баз'!$A:$B</definedName>
    <definedName name="Z_9AD0F5AB_BEB5_4061_998D_380B1A78307D_.wvu.Rows" localSheetId="49" hidden="1">'Экс ВАВТ баз'!$20:$24</definedName>
    <definedName name="Z_B050490D_87DE_4075_804E_777000592345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B050490D_87DE_4075_804E_777000592345_.wvu.PrintArea" localSheetId="49" hidden="1">'Экс ВАВТ баз'!$A$1:$V$64</definedName>
    <definedName name="Z_B050490D_87DE_4075_804E_777000592345_.wvu.PrintTitles" localSheetId="49" hidden="1">'Экс ВАВТ баз'!$A:$B</definedName>
    <definedName name="Z_B050490D_87DE_4075_804E_777000592345_.wvu.Rows" localSheetId="49" hidden="1">'Экс ВАВТ баз'!$20:$24</definedName>
    <definedName name="Z_C89254C4_596C_47AA_BEE6_2ADC54AC23C5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C89254C4_596C_47AA_BEE6_2ADC54AC23C5_.wvu.PrintArea" localSheetId="49" hidden="1">'Экс ВАВТ баз'!$A$1:$V$64</definedName>
    <definedName name="Z_C89254C4_596C_47AA_BEE6_2ADC54AC23C5_.wvu.PrintTitles" localSheetId="49" hidden="1">'Экс ВАВТ баз'!$A:$B</definedName>
    <definedName name="Z_C89254C4_596C_47AA_BEE6_2ADC54AC23C5_.wvu.Rows" localSheetId="49" hidden="1">'Экс ВАВТ баз'!$20:$24</definedName>
    <definedName name="Z_D68B67AB_E997_4043_8100_2F6E766CB639_.wvu.Cols" localSheetId="49" hidden="1">'Экс ВАВТ баз'!#REF!</definedName>
    <definedName name="Z_D68B67AB_E997_4043_8100_2F6E766CB639_.wvu.PrintArea" localSheetId="49" hidden="1">'Экс ВАВТ баз'!$A$2:$B$64</definedName>
    <definedName name="Z_D68B67AB_E997_4043_8100_2F6E766CB639_.wvu.PrintTitles" localSheetId="49" hidden="1">'Экс ВАВТ баз'!$A:$B,'Экс ВАВТ баз'!$2:$2</definedName>
    <definedName name="Z_D68B67AB_E997_4043_8100_2F6E766CB639_.wvu.Rows" localSheetId="49" hidden="1">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баз'!#REF!,'Экс ВАВТ баз'!#REF!</definedName>
    <definedName name="Z_D8ED04E7_9183_4B3F_AC65_49CFC4CDB5CB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D8ED04E7_9183_4B3F_AC65_49CFC4CDB5CB_.wvu.PrintArea" localSheetId="49" hidden="1">'Экс ВАВТ баз'!$A$1:$V$64</definedName>
    <definedName name="Z_D8ED04E7_9183_4B3F_AC65_49CFC4CDB5CB_.wvu.PrintTitles" localSheetId="49" hidden="1">'Экс ВАВТ баз'!$A:$B</definedName>
    <definedName name="Z_D8ED04E7_9183_4B3F_AC65_49CFC4CDB5CB_.wvu.Rows" localSheetId="49" hidden="1">'Экс ВАВТ баз'!$20:$24</definedName>
    <definedName name="Z_DD8863F6_5D89_4BF8_9E82_C4648F9A7FCD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DD8863F6_5D89_4BF8_9E82_C4648F9A7FCD_.wvu.PrintArea" localSheetId="49" hidden="1">'Экс ВАВТ баз'!$A$1:$V$64</definedName>
    <definedName name="Z_DD8863F6_5D89_4BF8_9E82_C4648F9A7FCD_.wvu.PrintTitles" localSheetId="49" hidden="1">'Экс ВАВТ баз'!$A:$B</definedName>
    <definedName name="Z_DD8863F6_5D89_4BF8_9E82_C4648F9A7FCD_.wvu.Rows" localSheetId="49" hidden="1">'Экс ВАВТ баз'!$20:$24</definedName>
    <definedName name="Z_F13EF8BD_EB10_4864_9681_D4BDDAD508A4_.wvu.Cols" localSheetId="49" hidden="1">'Экс ВАВТ баз'!$ID:$IN,'Экс ВАВТ баз'!$RZ:$SJ,'Экс ВАВТ баз'!$ABV:$ACF,'Экс ВАВТ баз'!$ALR:$AMB,'Экс ВАВТ баз'!$AVN:$AVX,'Экс ВАВТ баз'!$BFJ:$BFT,'Экс ВАВТ баз'!$BPF:$BPP,'Экс ВАВТ баз'!$BZB:$BZL,'Экс ВАВТ баз'!$CIX:$CJH,'Экс ВАВТ баз'!$CST:$CTD,'Экс ВАВТ баз'!$DCP:$DCZ,'Экс ВАВТ баз'!$DML:$DMV,'Экс ВАВТ баз'!$DWH:$DWR,'Экс ВАВТ баз'!$EGD:$EGN,'Экс ВАВТ баз'!$EPZ:$EQJ,'Экс ВАВТ баз'!$EZV:$FAF,'Экс ВАВТ баз'!$FJR:$FKB,'Экс ВАВТ баз'!$FTN:$FTX,'Экс ВАВТ баз'!$GDJ:$GDT,'Экс ВАВТ баз'!$GNF:$GNP,'Экс ВАВТ баз'!$GXB:$GXL,'Экс ВАВТ баз'!$HGX:$HHH,'Экс ВАВТ баз'!$HQT:$HRD,'Экс ВАВТ баз'!$IAP:$IAZ,'Экс ВАВТ баз'!$IKL:$IKV,'Экс ВАВТ баз'!$IUH:$IUR,'Экс ВАВТ баз'!$JED:$JEN,'Экс ВАВТ баз'!$JNZ:$JOJ,'Экс ВАВТ баз'!$JXV:$JYF,'Экс ВАВТ баз'!$KHR:$KIB,'Экс ВАВТ баз'!$KRN:$KRX,'Экс ВАВТ баз'!$LBJ:$LBT,'Экс ВАВТ баз'!$LLF:$LLP,'Экс ВАВТ баз'!$LVB:$LVL,'Экс ВАВТ баз'!$MEX:$MFH,'Экс ВАВТ баз'!$MOT:$MPD,'Экс ВАВТ баз'!$MYP:$MYZ,'Экс ВАВТ баз'!$NIL:$NIV,'Экс ВАВТ баз'!$NSH:$NSR,'Экс ВАВТ баз'!$OCD:$OCN,'Экс ВАВТ баз'!$OLZ:$OMJ,'Экс ВАВТ баз'!$OVV:$OWF,'Экс ВАВТ баз'!$PFR:$PGB,'Экс ВАВТ баз'!$PPN:$PPX,'Экс ВАВТ баз'!$PZJ:$PZT,'Экс ВАВТ баз'!$QJF:$QJP,'Экс ВАВТ баз'!$QTB:$QTL,'Экс ВАВТ баз'!$RCX:$RDH,'Экс ВАВТ баз'!$RMT:$RND,'Экс ВАВТ баз'!$RWP:$RWZ,'Экс ВАВТ баз'!$SGL:$SGV,'Экс ВАВТ баз'!$SQH:$SQR,'Экс ВАВТ баз'!$TAD:$TAN,'Экс ВАВТ баз'!$TJZ:$TKJ,'Экс ВАВТ баз'!$TTV:$TUF,'Экс ВАВТ баз'!$UDR:$UEB,'Экс ВАВТ баз'!$UNN:$UNX,'Экс ВАВТ баз'!$UXJ:$UXT,'Экс ВАВТ баз'!$VHF:$VHP,'Экс ВАВТ баз'!$VRB:$VRL,'Экс ВАВТ баз'!$WAX:$WBH,'Экс ВАВТ баз'!$WKT:$WLD,'Экс ВАВТ баз'!$WUP:$WUZ</definedName>
    <definedName name="Z_F13EF8BD_EB10_4864_9681_D4BDDAD508A4_.wvu.PrintArea" localSheetId="49" hidden="1">'Экс ВАВТ баз'!$A$1:$V$64</definedName>
    <definedName name="Z_F13EF8BD_EB10_4864_9681_D4BDDAD508A4_.wvu.PrintTitles" localSheetId="49" hidden="1">'Экс ВАВТ баз'!$A:$B</definedName>
    <definedName name="Z_F13EF8BD_EB10_4864_9681_D4BDDAD508A4_.wvu.Rows" localSheetId="49" hidden="1">'Экс ВАВТ баз'!$20:$24</definedName>
    <definedName name="_xlnm.Print_Area" localSheetId="49">'Экс ВАВТ баз'!$A$1:$V$64</definedName>
    <definedName name="_1" localSheetId="50">#REF!</definedName>
    <definedName name="_2" localSheetId="50">#REF!</definedName>
    <definedName name="Print_Titles" localSheetId="50">'Экс ВАВТ кон'!$A:$B</definedName>
    <definedName name="solver_adj" localSheetId="50" hidden="1">'Экс ВАВТ кон'!#REF!</definedName>
    <definedName name="solver_cvg" localSheetId="50" hidden="1">0.0001</definedName>
    <definedName name="solver_drv" localSheetId="50" hidden="1">1</definedName>
    <definedName name="solver_est" localSheetId="50" hidden="1">1</definedName>
    <definedName name="solver_itr" localSheetId="50" hidden="1">100</definedName>
    <definedName name="solver_lin" localSheetId="50" hidden="1">2</definedName>
    <definedName name="solver_neg" localSheetId="50" hidden="1">2</definedName>
    <definedName name="solver_num" localSheetId="50" hidden="1">0</definedName>
    <definedName name="solver_nwt" localSheetId="50" hidden="1">1</definedName>
    <definedName name="solver_opt" localSheetId="50" hidden="1">'Экс ВАВТ кон'!#REF!</definedName>
    <definedName name="solver_pre" localSheetId="50" hidden="1">0.000001</definedName>
    <definedName name="solver_scl" localSheetId="50" hidden="1">2</definedName>
    <definedName name="solver_sho" localSheetId="50" hidden="1">2</definedName>
    <definedName name="solver_tim" localSheetId="50" hidden="1">100</definedName>
    <definedName name="solver_tol" localSheetId="50" hidden="1">0.05</definedName>
    <definedName name="solver_typ" localSheetId="50" hidden="1">3</definedName>
    <definedName name="solver_val" localSheetId="50" hidden="1">0</definedName>
    <definedName name="Z_0326B1AD_1A76_4EF9_9EFB_7DCF6235A3FA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0326B1AD_1A76_4EF9_9EFB_7DCF6235A3FA_.wvu.PrintArea" localSheetId="50" hidden="1">'Экс ВАВТ кон'!$A$1:$V$64</definedName>
    <definedName name="Z_0326B1AD_1A76_4EF9_9EFB_7DCF6235A3FA_.wvu.PrintTitles" localSheetId="50" hidden="1">'Экс ВАВТ кон'!$A:$B</definedName>
    <definedName name="Z_0326B1AD_1A76_4EF9_9EFB_7DCF6235A3FA_.wvu.Rows" localSheetId="50" hidden="1">'Экс ВАВТ кон'!$20:$24</definedName>
    <definedName name="Z_052C83E3_CAD2_4C8E_BBE5_A3B6DBD2C172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052C83E3_CAD2_4C8E_BBE5_A3B6DBD2C172_.wvu.PrintArea" localSheetId="50" hidden="1">'Экс ВАВТ кон'!$A$1:$V$64</definedName>
    <definedName name="Z_052C83E3_CAD2_4C8E_BBE5_A3B6DBD2C172_.wvu.PrintTitles" localSheetId="50" hidden="1">'Экс ВАВТ кон'!$A:$B</definedName>
    <definedName name="Z_052C83E3_CAD2_4C8E_BBE5_A3B6DBD2C172_.wvu.Rows" localSheetId="50" hidden="1">'Экс ВАВТ кон'!$20:$24</definedName>
    <definedName name="Z_05F8A60F_5E6C_424F_82C7_121DB7C2D785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05F8A60F_5E6C_424F_82C7_121DB7C2D785_.wvu.PrintArea" localSheetId="50" hidden="1">'Экс ВАВТ кон'!$A$1:$V$64</definedName>
    <definedName name="Z_05F8A60F_5E6C_424F_82C7_121DB7C2D785_.wvu.PrintTitles" localSheetId="50" hidden="1">'Экс ВАВТ кон'!$A:$B</definedName>
    <definedName name="Z_05F8A60F_5E6C_424F_82C7_121DB7C2D785_.wvu.Rows" localSheetId="50" hidden="1">'Экс ВАВТ кон'!$20:$24</definedName>
    <definedName name="Z_0B19F24A_5443_41C2_92D2_3752C2D64176_.wvu.Cols" localSheetId="50" hidden="1">'Экс ВАВТ кон'!#REF!,'Экс ВАВТ кон'!#REF!</definedName>
    <definedName name="Z_0B19F24A_5443_41C2_92D2_3752C2D64176_.wvu.PrintArea" localSheetId="50" hidden="1">'Экс ВАВТ кон'!$A$2:$B$64</definedName>
    <definedName name="Z_0B19F24A_5443_41C2_92D2_3752C2D64176_.wvu.PrintTitles" localSheetId="50" hidden="1">'Экс ВАВТ кон'!$A:$B,'Экс ВАВТ кон'!$2:$2</definedName>
    <definedName name="Z_0B19F24A_5443_41C2_92D2_3752C2D64176_.wvu.Rows" localSheetId="50" hidden="1">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</definedName>
    <definedName name="Z_18082D7A_2821_4AF9_B402_24BD9F08863C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18082D7A_2821_4AF9_B402_24BD9F08863C_.wvu.PrintArea" localSheetId="50" hidden="1">'Экс ВАВТ кон'!$A$1:$V$64</definedName>
    <definedName name="Z_18082D7A_2821_4AF9_B402_24BD9F08863C_.wvu.PrintTitles" localSheetId="50" hidden="1">'Экс ВАВТ кон'!$A:$B</definedName>
    <definedName name="Z_18082D7A_2821_4AF9_B402_24BD9F08863C_.wvu.Rows" localSheetId="50" hidden="1">'Экс ВАВТ кон'!$20:$24</definedName>
    <definedName name="Z_4782A48E_B2E6_4847_BF84_0F7650BAE0C4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4782A48E_B2E6_4847_BF84_0F7650BAE0C4_.wvu.PrintArea" localSheetId="50" hidden="1">'Экс ВАВТ кон'!$A$1:$V$64</definedName>
    <definedName name="Z_4782A48E_B2E6_4847_BF84_0F7650BAE0C4_.wvu.PrintTitles" localSheetId="50" hidden="1">'Экс ВАВТ кон'!$A:$B</definedName>
    <definedName name="Z_4782A48E_B2E6_4847_BF84_0F7650BAE0C4_.wvu.Rows" localSheetId="50" hidden="1">'Экс ВАВТ кон'!$20:$24</definedName>
    <definedName name="Z_49F2C8AD_DC6E_4A7A_8861_FB7FE488AED0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49F2C8AD_DC6E_4A7A_8861_FB7FE488AED0_.wvu.PrintArea" localSheetId="50" hidden="1">'Экс ВАВТ кон'!$A$1:$V$64</definedName>
    <definedName name="Z_49F2C8AD_DC6E_4A7A_8861_FB7FE488AED0_.wvu.PrintTitles" localSheetId="50" hidden="1">'Экс ВАВТ кон'!$A:$B</definedName>
    <definedName name="Z_49F2C8AD_DC6E_4A7A_8861_FB7FE488AED0_.wvu.Rows" localSheetId="50" hidden="1">'Экс ВАВТ кон'!$20:$24</definedName>
    <definedName name="Z_69B564F3_5043_4852_99EA_AA86D726A91D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69B564F3_5043_4852_99EA_AA86D726A91D_.wvu.PrintArea" localSheetId="50" hidden="1">'Экс ВАВТ кон'!$A$1:$V$64</definedName>
    <definedName name="Z_69B564F3_5043_4852_99EA_AA86D726A91D_.wvu.PrintTitles" localSheetId="50" hidden="1">'Экс ВАВТ кон'!$A:$B</definedName>
    <definedName name="Z_69B564F3_5043_4852_99EA_AA86D726A91D_.wvu.Rows" localSheetId="50" hidden="1">'Экс ВАВТ кон'!$20:$24</definedName>
    <definedName name="Z_6A39AC6C_F03B_4611_80EE_D42907C7D94C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6A39AC6C_F03B_4611_80EE_D42907C7D94C_.wvu.PrintArea" localSheetId="50" hidden="1">'Экс ВАВТ кон'!$A$1:$V$64</definedName>
    <definedName name="Z_6A39AC6C_F03B_4611_80EE_D42907C7D94C_.wvu.PrintTitles" localSheetId="50" hidden="1">'Экс ВАВТ кон'!$A:$B</definedName>
    <definedName name="Z_6A39AC6C_F03B_4611_80EE_D42907C7D94C_.wvu.Rows" localSheetId="50" hidden="1">'Экс ВАВТ кон'!$20:$24</definedName>
    <definedName name="Z_6A62B42F_E9AD_4D60_B1FC_8FFB0BB58645_.wvu.Cols" localSheetId="50" hidden="1">'Экс ВАВТ кон'!#REF!,'Экс ВАВТ кон'!$C:$H</definedName>
    <definedName name="Z_6A62B42F_E9AD_4D60_B1FC_8FFB0BB58645_.wvu.PrintArea" localSheetId="50" hidden="1">'Экс ВАВТ кон'!$A$1:$D$64</definedName>
    <definedName name="Z_6A62B42F_E9AD_4D60_B1FC_8FFB0BB58645_.wvu.PrintTitles" localSheetId="50" hidden="1">'Экс ВАВТ кон'!$A:$B,'Экс ВАВТ кон'!$2:$2</definedName>
    <definedName name="Z_71242F9A_9F4A_4397_886C_32FE7F5B25C0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71242F9A_9F4A_4397_886C_32FE7F5B25C0_.wvu.PrintArea" localSheetId="50" hidden="1">'Экс ВАВТ кон'!$A$1:$V$64</definedName>
    <definedName name="Z_71242F9A_9F4A_4397_886C_32FE7F5B25C0_.wvu.PrintTitles" localSheetId="50" hidden="1">'Экс ВАВТ кон'!$A:$B</definedName>
    <definedName name="Z_71242F9A_9F4A_4397_886C_32FE7F5B25C0_.wvu.Rows" localSheetId="50" hidden="1">'Экс ВАВТ кон'!$20:$24</definedName>
    <definedName name="Z_79077CDC_C3D5_4439_995A_E4DEB95CAE77_.wvu.Cols" localSheetId="50" hidden="1">'Экс ВАВТ кон'!#REF!</definedName>
    <definedName name="Z_7E0DF7E2_CB99_4D61_8AEA_BD436BC5317C_.wvu.Cols" localSheetId="50" hidden="1">'Экс ВАВТ кон'!#REF!,'Экс ВАВТ кон'!$C:$H</definedName>
    <definedName name="Z_7E0DF7E2_CB99_4D61_8AEA_BD436BC5317C_.wvu.PrintArea" localSheetId="50" hidden="1">'Экс ВАВТ кон'!$A$1:$D$64</definedName>
    <definedName name="Z_7E0DF7E2_CB99_4D61_8AEA_BD436BC5317C_.wvu.PrintTitles" localSheetId="50" hidden="1">'Экс ВАВТ кон'!$A:$B,'Экс ВАВТ кон'!$2:$2</definedName>
    <definedName name="Z_91CFC6A6_EC2F_4461_B23B_08056370B515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91CFC6A6_EC2F_4461_B23B_08056370B515_.wvu.PrintArea" localSheetId="50" hidden="1">'Экс ВАВТ кон'!$A$1:$V$64</definedName>
    <definedName name="Z_91CFC6A6_EC2F_4461_B23B_08056370B515_.wvu.PrintTitles" localSheetId="50" hidden="1">'Экс ВАВТ кон'!$A:$B</definedName>
    <definedName name="Z_91CFC6A6_EC2F_4461_B23B_08056370B515_.wvu.Rows" localSheetId="50" hidden="1">'Экс ВАВТ кон'!$20:$24</definedName>
    <definedName name="Z_9AD0F5AB_BEB5_4061_998D_380B1A78307D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9AD0F5AB_BEB5_4061_998D_380B1A78307D_.wvu.PrintArea" localSheetId="50" hidden="1">'Экс ВАВТ кон'!$A$1:$V$64</definedName>
    <definedName name="Z_9AD0F5AB_BEB5_4061_998D_380B1A78307D_.wvu.PrintTitles" localSheetId="50" hidden="1">'Экс ВАВТ кон'!$A:$B</definedName>
    <definedName name="Z_9AD0F5AB_BEB5_4061_998D_380B1A78307D_.wvu.Rows" localSheetId="50" hidden="1">'Экс ВАВТ кон'!$20:$24</definedName>
    <definedName name="Z_B050490D_87DE_4075_804E_777000592345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B050490D_87DE_4075_804E_777000592345_.wvu.PrintArea" localSheetId="50" hidden="1">'Экс ВАВТ кон'!$A$1:$V$64</definedName>
    <definedName name="Z_B050490D_87DE_4075_804E_777000592345_.wvu.PrintTitles" localSheetId="50" hidden="1">'Экс ВАВТ кон'!$A:$B</definedName>
    <definedName name="Z_B050490D_87DE_4075_804E_777000592345_.wvu.Rows" localSheetId="50" hidden="1">'Экс ВАВТ кон'!$20:$24</definedName>
    <definedName name="Z_C89254C4_596C_47AA_BEE6_2ADC54AC23C5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C89254C4_596C_47AA_BEE6_2ADC54AC23C5_.wvu.PrintArea" localSheetId="50" hidden="1">'Экс ВАВТ кон'!$A$1:$V$64</definedName>
    <definedName name="Z_C89254C4_596C_47AA_BEE6_2ADC54AC23C5_.wvu.PrintTitles" localSheetId="50" hidden="1">'Экс ВАВТ кон'!$A:$B</definedName>
    <definedName name="Z_C89254C4_596C_47AA_BEE6_2ADC54AC23C5_.wvu.Rows" localSheetId="50" hidden="1">'Экс ВАВТ кон'!$20:$24</definedName>
    <definedName name="Z_D68B67AB_E997_4043_8100_2F6E766CB639_.wvu.Cols" localSheetId="50" hidden="1">'Экс ВАВТ кон'!#REF!</definedName>
    <definedName name="Z_D68B67AB_E997_4043_8100_2F6E766CB639_.wvu.PrintArea" localSheetId="50" hidden="1">'Экс ВАВТ кон'!$A$2:$B$64</definedName>
    <definedName name="Z_D68B67AB_E997_4043_8100_2F6E766CB639_.wvu.PrintTitles" localSheetId="50" hidden="1">'Экс ВАВТ кон'!$A:$B,'Экс ВАВТ кон'!$2:$2</definedName>
    <definedName name="Z_D68B67AB_E997_4043_8100_2F6E766CB639_.wvu.Rows" localSheetId="50" hidden="1">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кон'!#REF!,'Экс ВАВТ кон'!#REF!</definedName>
    <definedName name="Z_D8ED04E7_9183_4B3F_AC65_49CFC4CDB5CB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D8ED04E7_9183_4B3F_AC65_49CFC4CDB5CB_.wvu.PrintArea" localSheetId="50" hidden="1">'Экс ВАВТ кон'!$A$1:$V$64</definedName>
    <definedName name="Z_D8ED04E7_9183_4B3F_AC65_49CFC4CDB5CB_.wvu.PrintTitles" localSheetId="50" hidden="1">'Экс ВАВТ кон'!$A:$B</definedName>
    <definedName name="Z_D8ED04E7_9183_4B3F_AC65_49CFC4CDB5CB_.wvu.Rows" localSheetId="50" hidden="1">'Экс ВАВТ кон'!$20:$24</definedName>
    <definedName name="Z_DD8863F6_5D89_4BF8_9E82_C4648F9A7FCD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DD8863F6_5D89_4BF8_9E82_C4648F9A7FCD_.wvu.PrintArea" localSheetId="50" hidden="1">'Экс ВАВТ кон'!$A$1:$V$64</definedName>
    <definedName name="Z_DD8863F6_5D89_4BF8_9E82_C4648F9A7FCD_.wvu.PrintTitles" localSheetId="50" hidden="1">'Экс ВАВТ кон'!$A:$B</definedName>
    <definedName name="Z_DD8863F6_5D89_4BF8_9E82_C4648F9A7FCD_.wvu.Rows" localSheetId="50" hidden="1">'Экс ВАВТ кон'!$20:$24</definedName>
    <definedName name="Z_F13EF8BD_EB10_4864_9681_D4BDDAD508A4_.wvu.Cols" localSheetId="50" hidden="1">'Экс ВАВТ кон'!$ID:$IN,'Экс ВАВТ кон'!$RZ:$SJ,'Экс ВАВТ кон'!$ABV:$ACF,'Экс ВАВТ кон'!$ALR:$AMB,'Экс ВАВТ кон'!$AVN:$AVX,'Экс ВАВТ кон'!$BFJ:$BFT,'Экс ВАВТ кон'!$BPF:$BPP,'Экс ВАВТ кон'!$BZB:$BZL,'Экс ВАВТ кон'!$CIX:$CJH,'Экс ВАВТ кон'!$CST:$CTD,'Экс ВАВТ кон'!$DCP:$DCZ,'Экс ВАВТ кон'!$DML:$DMV,'Экс ВАВТ кон'!$DWH:$DWR,'Экс ВАВТ кон'!$EGD:$EGN,'Экс ВАВТ кон'!$EPZ:$EQJ,'Экс ВАВТ кон'!$EZV:$FAF,'Экс ВАВТ кон'!$FJR:$FKB,'Экс ВАВТ кон'!$FTN:$FTX,'Экс ВАВТ кон'!$GDJ:$GDT,'Экс ВАВТ кон'!$GNF:$GNP,'Экс ВАВТ кон'!$GXB:$GXL,'Экс ВАВТ кон'!$HGX:$HHH,'Экс ВАВТ кон'!$HQT:$HRD,'Экс ВАВТ кон'!$IAP:$IAZ,'Экс ВАВТ кон'!$IKL:$IKV,'Экс ВАВТ кон'!$IUH:$IUR,'Экс ВАВТ кон'!$JED:$JEN,'Экс ВАВТ кон'!$JNZ:$JOJ,'Экс ВАВТ кон'!$JXV:$JYF,'Экс ВАВТ кон'!$KHR:$KIB,'Экс ВАВТ кон'!$KRN:$KRX,'Экс ВАВТ кон'!$LBJ:$LBT,'Экс ВАВТ кон'!$LLF:$LLP,'Экс ВАВТ кон'!$LVB:$LVL,'Экс ВАВТ кон'!$MEX:$MFH,'Экс ВАВТ кон'!$MOT:$MPD,'Экс ВАВТ кон'!$MYP:$MYZ,'Экс ВАВТ кон'!$NIL:$NIV,'Экс ВАВТ кон'!$NSH:$NSR,'Экс ВАВТ кон'!$OCD:$OCN,'Экс ВАВТ кон'!$OLZ:$OMJ,'Экс ВАВТ кон'!$OVV:$OWF,'Экс ВАВТ кон'!$PFR:$PGB,'Экс ВАВТ кон'!$PPN:$PPX,'Экс ВАВТ кон'!$PZJ:$PZT,'Экс ВАВТ кон'!$QJF:$QJP,'Экс ВАВТ кон'!$QTB:$QTL,'Экс ВАВТ кон'!$RCX:$RDH,'Экс ВАВТ кон'!$RMT:$RND,'Экс ВАВТ кон'!$RWP:$RWZ,'Экс ВАВТ кон'!$SGL:$SGV,'Экс ВАВТ кон'!$SQH:$SQR,'Экс ВАВТ кон'!$TAD:$TAN,'Экс ВАВТ кон'!$TJZ:$TKJ,'Экс ВАВТ кон'!$TTV:$TUF,'Экс ВАВТ кон'!$UDR:$UEB,'Экс ВАВТ кон'!$UNN:$UNX,'Экс ВАВТ кон'!$UXJ:$UXT,'Экс ВАВТ кон'!$VHF:$VHP,'Экс ВАВТ кон'!$VRB:$VRL,'Экс ВАВТ кон'!$WAX:$WBH,'Экс ВАВТ кон'!$WKT:$WLD,'Экс ВАВТ кон'!$WUP:$WUZ</definedName>
    <definedName name="Z_F13EF8BD_EB10_4864_9681_D4BDDAD508A4_.wvu.PrintArea" localSheetId="50" hidden="1">'Экс ВАВТ кон'!$A$1:$V$64</definedName>
    <definedName name="Z_F13EF8BD_EB10_4864_9681_D4BDDAD508A4_.wvu.PrintTitles" localSheetId="50" hidden="1">'Экс ВАВТ кон'!$A:$B</definedName>
    <definedName name="Z_F13EF8BD_EB10_4864_9681_D4BDDAD508A4_.wvu.Rows" localSheetId="50" hidden="1">'Экс ВАВТ кон'!$20:$24</definedName>
    <definedName name="_xlnm.Print_Area" localSheetId="50">'Экс ВАВТ кон'!$A$1:$V$64</definedName>
    <definedName name="a04t" localSheetId="51">#REF!</definedName>
    <definedName name="DOLL" localSheetId="51">#REF!</definedName>
    <definedName name="Print_Titles" localSheetId="51">'Имп ВАВТ баз'!$A:$B</definedName>
    <definedName name="solver_adj" localSheetId="51" hidden="1">'Имп ВАВТ баз'!#REF!</definedName>
    <definedName name="solver_cvg" localSheetId="51" hidden="1">0.0001</definedName>
    <definedName name="solver_drv" localSheetId="51" hidden="1">1</definedName>
    <definedName name="solver_est" localSheetId="51" hidden="1">1</definedName>
    <definedName name="solver_itr" localSheetId="51" hidden="1">100</definedName>
    <definedName name="solver_lin" localSheetId="51" hidden="1">2</definedName>
    <definedName name="solver_neg" localSheetId="51" hidden="1">2</definedName>
    <definedName name="solver_num" localSheetId="51" hidden="1">0</definedName>
    <definedName name="solver_nwt" localSheetId="51" hidden="1">1</definedName>
    <definedName name="solver_opt" localSheetId="51" hidden="1">'Имп ВАВТ баз'!#REF!</definedName>
    <definedName name="solver_pre" localSheetId="51" hidden="1">0.000001</definedName>
    <definedName name="solver_scl" localSheetId="51" hidden="1">2</definedName>
    <definedName name="solver_sho" localSheetId="51" hidden="1">2</definedName>
    <definedName name="solver_tim" localSheetId="51" hidden="1">100</definedName>
    <definedName name="solver_tol" localSheetId="51" hidden="1">0.05</definedName>
    <definedName name="solver_typ" localSheetId="51" hidden="1">3</definedName>
    <definedName name="solver_val" localSheetId="51" hidden="1">80</definedName>
    <definedName name="time" localSheetId="51">#REF!</definedName>
    <definedName name="Z_0326B1AD_1A76_4EF9_9EFB_7DCF6235A3FA_.wvu.PrintArea" localSheetId="51" hidden="1">'Имп ВАВТ баз'!$A$1:$T$64</definedName>
    <definedName name="Z_0326B1AD_1A76_4EF9_9EFB_7DCF6235A3FA_.wvu.PrintTitles" localSheetId="51" hidden="1">'Имп ВАВТ баз'!$A:$B</definedName>
    <definedName name="Z_052C83E3_CAD2_4C8E_BBE5_A3B6DBD2C172_.wvu.PrintArea" localSheetId="51" hidden="1">'Имп ВАВТ баз'!$A$1:$T$64</definedName>
    <definedName name="Z_052C83E3_CAD2_4C8E_BBE5_A3B6DBD2C172_.wvu.PrintTitles" localSheetId="51" hidden="1">'Имп ВАВТ баз'!$A:$B</definedName>
    <definedName name="Z_05F8A60F_5E6C_424F_82C7_121DB7C2D785_.wvu.PrintArea" localSheetId="51" hidden="1">'Имп ВАВТ баз'!$A$1:$T$64</definedName>
    <definedName name="Z_05F8A60F_5E6C_424F_82C7_121DB7C2D785_.wvu.PrintTitles" localSheetId="51" hidden="1">'Имп ВАВТ баз'!$A:$B</definedName>
    <definedName name="Z_18082D7A_2821_4AF9_B402_24BD9F08863C_.wvu.PrintArea" localSheetId="51" hidden="1">'Имп ВАВТ баз'!$A$1:$T$64</definedName>
    <definedName name="Z_18082D7A_2821_4AF9_B402_24BD9F08863C_.wvu.PrintTitles" localSheetId="51" hidden="1">'Имп ВАВТ баз'!$A:$B</definedName>
    <definedName name="Z_4782A48E_B2E6_4847_BF84_0F7650BAE0C4_.wvu.PrintArea" localSheetId="51" hidden="1">'Имп ВАВТ баз'!$A$1:$T$64</definedName>
    <definedName name="Z_4782A48E_B2E6_4847_BF84_0F7650BAE0C4_.wvu.PrintTitles" localSheetId="51" hidden="1">'Имп ВАВТ баз'!$A:$B</definedName>
    <definedName name="Z_49F2C8AD_DC6E_4A7A_8861_FB7FE488AED0_.wvu.PrintArea" localSheetId="51" hidden="1">'Имп ВАВТ баз'!$A$1:$T$64</definedName>
    <definedName name="Z_49F2C8AD_DC6E_4A7A_8861_FB7FE488AED0_.wvu.PrintTitles" localSheetId="51" hidden="1">'Имп ВАВТ баз'!$A:$B</definedName>
    <definedName name="Z_69B564F3_5043_4852_99EA_AA86D726A91D_.wvu.PrintArea" localSheetId="51" hidden="1">'Имп ВАВТ баз'!$A$1:$T$64</definedName>
    <definedName name="Z_69B564F3_5043_4852_99EA_AA86D726A91D_.wvu.PrintTitles" localSheetId="51" hidden="1">'Имп ВАВТ баз'!$A:$B</definedName>
    <definedName name="Z_6A39AC6C_F03B_4611_80EE_D42907C7D94C_.wvu.PrintArea" localSheetId="51" hidden="1">'Имп ВАВТ баз'!$A$1:$T$64</definedName>
    <definedName name="Z_6A39AC6C_F03B_4611_80EE_D42907C7D94C_.wvu.PrintTitles" localSheetId="51" hidden="1">'Имп ВАВТ баз'!$A:$B</definedName>
    <definedName name="Z_6A62B42F_E9AD_4D60_B1FC_8FFB0BB58645_.wvu.Cols" localSheetId="51" hidden="1">'Имп ВАВТ баз'!#REF!,'Имп ВАВТ баз'!$C:$H</definedName>
    <definedName name="Z_6A62B42F_E9AD_4D60_B1FC_8FFB0BB58645_.wvu.PrintArea" localSheetId="51" hidden="1">'Имп ВАВТ баз'!$A$1:$B$64</definedName>
    <definedName name="Z_6A62B42F_E9AD_4D60_B1FC_8FFB0BB58645_.wvu.PrintTitles" localSheetId="51" hidden="1">'Имп ВАВТ баз'!$A:$B</definedName>
    <definedName name="Z_71242F9A_9F4A_4397_886C_32FE7F5B25C0_.wvu.PrintArea" localSheetId="51" hidden="1">'Имп ВАВТ баз'!$A$1:$T$64</definedName>
    <definedName name="Z_71242F9A_9F4A_4397_886C_32FE7F5B25C0_.wvu.PrintTitles" localSheetId="51" hidden="1">'Имп ВАВТ баз'!$A:$B</definedName>
    <definedName name="Z_7E0DF7E2_CB99_4D61_8AEA_BD436BC5317C_.wvu.Cols" localSheetId="51" hidden="1">'Имп ВАВТ баз'!#REF!,'Имп ВАВТ баз'!$C:$H</definedName>
    <definedName name="Z_7E0DF7E2_CB99_4D61_8AEA_BD436BC5317C_.wvu.PrintArea" localSheetId="51" hidden="1">'Имп ВАВТ баз'!$A$1:$B$64</definedName>
    <definedName name="Z_7E0DF7E2_CB99_4D61_8AEA_BD436BC5317C_.wvu.PrintTitles" localSheetId="51" hidden="1">'Имп ВАВТ баз'!$A:$B</definedName>
    <definedName name="Z_91CFC6A6_EC2F_4461_B23B_08056370B515_.wvu.PrintArea" localSheetId="51" hidden="1">'Имп ВАВТ баз'!$A$1:$T$64</definedName>
    <definedName name="Z_91CFC6A6_EC2F_4461_B23B_08056370B515_.wvu.PrintTitles" localSheetId="51" hidden="1">'Имп ВАВТ баз'!$A:$B</definedName>
    <definedName name="Z_9AD0F5AB_BEB5_4061_998D_380B1A78307D_.wvu.PrintArea" localSheetId="51" hidden="1">'Имп ВАВТ баз'!$A$1:$T$64</definedName>
    <definedName name="Z_9AD0F5AB_BEB5_4061_998D_380B1A78307D_.wvu.PrintTitles" localSheetId="51" hidden="1">'Имп ВАВТ баз'!$A:$B</definedName>
    <definedName name="Z_B050490D_87DE_4075_804E_777000592345_.wvu.PrintArea" localSheetId="51" hidden="1">'Имп ВАВТ баз'!$A$1:$T$64</definedName>
    <definedName name="Z_B050490D_87DE_4075_804E_777000592345_.wvu.PrintTitles" localSheetId="51" hidden="1">'Имп ВАВТ баз'!$A:$B</definedName>
    <definedName name="Z_C89254C4_596C_47AA_BEE6_2ADC54AC23C5_.wvu.PrintArea" localSheetId="51" hidden="1">'Имп ВАВТ баз'!$A$1:$T$64</definedName>
    <definedName name="Z_C89254C4_596C_47AA_BEE6_2ADC54AC23C5_.wvu.PrintTitles" localSheetId="51" hidden="1">'Имп ВАВТ баз'!$A:$B</definedName>
    <definedName name="Z_D8ED04E7_9183_4B3F_AC65_49CFC4CDB5CB_.wvu.PrintArea" localSheetId="51" hidden="1">'Имп ВАВТ баз'!$A$1:$T$64</definedName>
    <definedName name="Z_D8ED04E7_9183_4B3F_AC65_49CFC4CDB5CB_.wvu.PrintTitles" localSheetId="51" hidden="1">'Имп ВАВТ баз'!$A:$B</definedName>
    <definedName name="Z_DD8863F6_5D89_4BF8_9E82_C4648F9A7FCD_.wvu.PrintArea" localSheetId="51" hidden="1">'Имп ВАВТ баз'!$A$1:$T$64</definedName>
    <definedName name="Z_DD8863F6_5D89_4BF8_9E82_C4648F9A7FCD_.wvu.PrintTitles" localSheetId="51" hidden="1">'Имп ВАВТ баз'!$A:$B</definedName>
    <definedName name="Z_F13EF8BD_EB10_4864_9681_D4BDDAD508A4_.wvu.PrintArea" localSheetId="51" hidden="1">'Имп ВАВТ баз'!$A$1:$T$64</definedName>
    <definedName name="Z_F13EF8BD_EB10_4864_9681_D4BDDAD508A4_.wvu.PrintTitles" localSheetId="51" hidden="1">'Имп ВАВТ баз'!$A:$B</definedName>
    <definedName name="ДС" localSheetId="51">#REF!</definedName>
    <definedName name="_xlnm.Print_Area" localSheetId="51">'Имп ВАВТ баз'!$A$1:$T$64</definedName>
    <definedName name="a04t" localSheetId="54">#REF!</definedName>
    <definedName name="DOLL" localSheetId="54">#REF!</definedName>
    <definedName name="Print_Titles" localSheetId="54">'Имп ВАВТ кон'!$A:$B</definedName>
    <definedName name="solver_adj" localSheetId="54" hidden="1">'Имп ВАВТ кон'!#REF!</definedName>
    <definedName name="solver_cvg" localSheetId="54" hidden="1">0.0001</definedName>
    <definedName name="solver_drv" localSheetId="54" hidden="1">1</definedName>
    <definedName name="solver_est" localSheetId="54" hidden="1">1</definedName>
    <definedName name="solver_itr" localSheetId="54" hidden="1">100</definedName>
    <definedName name="solver_lin" localSheetId="54" hidden="1">2</definedName>
    <definedName name="solver_neg" localSheetId="54" hidden="1">2</definedName>
    <definedName name="solver_num" localSheetId="54" hidden="1">0</definedName>
    <definedName name="solver_nwt" localSheetId="54" hidden="1">1</definedName>
    <definedName name="solver_opt" localSheetId="54" hidden="1">'Имп ВАВТ кон'!#REF!</definedName>
    <definedName name="solver_pre" localSheetId="54" hidden="1">0.000001</definedName>
    <definedName name="solver_scl" localSheetId="54" hidden="1">2</definedName>
    <definedName name="solver_sho" localSheetId="54" hidden="1">2</definedName>
    <definedName name="solver_tim" localSheetId="54" hidden="1">100</definedName>
    <definedName name="solver_tol" localSheetId="54" hidden="1">0.05</definedName>
    <definedName name="solver_typ" localSheetId="54" hidden="1">3</definedName>
    <definedName name="solver_val" localSheetId="54" hidden="1">80</definedName>
    <definedName name="time" localSheetId="54">#REF!</definedName>
    <definedName name="Z_0326B1AD_1A76_4EF9_9EFB_7DCF6235A3FA_.wvu.PrintArea" localSheetId="54" hidden="1">'Имп ВАВТ кон'!$A$1:$T$64</definedName>
    <definedName name="Z_0326B1AD_1A76_4EF9_9EFB_7DCF6235A3FA_.wvu.PrintTitles" localSheetId="54" hidden="1">'Имп ВАВТ кон'!$A:$B</definedName>
    <definedName name="Z_052C83E3_CAD2_4C8E_BBE5_A3B6DBD2C172_.wvu.PrintArea" localSheetId="54" hidden="1">'Имп ВАВТ кон'!$A$1:$T$64</definedName>
    <definedName name="Z_052C83E3_CAD2_4C8E_BBE5_A3B6DBD2C172_.wvu.PrintTitles" localSheetId="54" hidden="1">'Имп ВАВТ кон'!$A:$B</definedName>
    <definedName name="Z_05F8A60F_5E6C_424F_82C7_121DB7C2D785_.wvu.PrintArea" localSheetId="54" hidden="1">'Имп ВАВТ кон'!$A$1:$T$64</definedName>
    <definedName name="Z_05F8A60F_5E6C_424F_82C7_121DB7C2D785_.wvu.PrintTitles" localSheetId="54" hidden="1">'Имп ВАВТ кон'!$A:$B</definedName>
    <definedName name="Z_18082D7A_2821_4AF9_B402_24BD9F08863C_.wvu.PrintArea" localSheetId="54" hidden="1">'Имп ВАВТ кон'!$A$1:$T$64</definedName>
    <definedName name="Z_18082D7A_2821_4AF9_B402_24BD9F08863C_.wvu.PrintTitles" localSheetId="54" hidden="1">'Имп ВАВТ кон'!$A:$B</definedName>
    <definedName name="Z_4782A48E_B2E6_4847_BF84_0F7650BAE0C4_.wvu.PrintArea" localSheetId="54" hidden="1">'Имп ВАВТ кон'!$A$1:$T$64</definedName>
    <definedName name="Z_4782A48E_B2E6_4847_BF84_0F7650BAE0C4_.wvu.PrintTitles" localSheetId="54" hidden="1">'Имп ВАВТ кон'!$A:$B</definedName>
    <definedName name="Z_49F2C8AD_DC6E_4A7A_8861_FB7FE488AED0_.wvu.PrintArea" localSheetId="54" hidden="1">'Имп ВАВТ кон'!$A$1:$T$64</definedName>
    <definedName name="Z_49F2C8AD_DC6E_4A7A_8861_FB7FE488AED0_.wvu.PrintTitles" localSheetId="54" hidden="1">'Имп ВАВТ кон'!$A:$B</definedName>
    <definedName name="Z_69B564F3_5043_4852_99EA_AA86D726A91D_.wvu.PrintArea" localSheetId="54" hidden="1">'Имп ВАВТ кон'!$A$1:$T$64</definedName>
    <definedName name="Z_69B564F3_5043_4852_99EA_AA86D726A91D_.wvu.PrintTitles" localSheetId="54" hidden="1">'Имп ВАВТ кон'!$A:$B</definedName>
    <definedName name="Z_6A39AC6C_F03B_4611_80EE_D42907C7D94C_.wvu.PrintArea" localSheetId="54" hidden="1">'Имп ВАВТ кон'!$A$1:$T$64</definedName>
    <definedName name="Z_6A39AC6C_F03B_4611_80EE_D42907C7D94C_.wvu.PrintTitles" localSheetId="54" hidden="1">'Имп ВАВТ кон'!$A:$B</definedName>
    <definedName name="Z_6A62B42F_E9AD_4D60_B1FC_8FFB0BB58645_.wvu.Cols" localSheetId="54" hidden="1">'Имп ВАВТ кон'!#REF!,'Имп ВАВТ кон'!$C:$H</definedName>
    <definedName name="Z_6A62B42F_E9AD_4D60_B1FC_8FFB0BB58645_.wvu.PrintArea" localSheetId="54" hidden="1">'Имп ВАВТ кон'!$A$1:$B$64</definedName>
    <definedName name="Z_6A62B42F_E9AD_4D60_B1FC_8FFB0BB58645_.wvu.PrintTitles" localSheetId="54" hidden="1">'Имп ВАВТ кон'!$A:$B</definedName>
    <definedName name="Z_71242F9A_9F4A_4397_886C_32FE7F5B25C0_.wvu.PrintArea" localSheetId="54" hidden="1">'Имп ВАВТ кон'!$A$1:$T$64</definedName>
    <definedName name="Z_71242F9A_9F4A_4397_886C_32FE7F5B25C0_.wvu.PrintTitles" localSheetId="54" hidden="1">'Имп ВАВТ кон'!$A:$B</definedName>
    <definedName name="Z_7E0DF7E2_CB99_4D61_8AEA_BD436BC5317C_.wvu.Cols" localSheetId="54" hidden="1">'Имп ВАВТ кон'!#REF!,'Имп ВАВТ кон'!$C:$H</definedName>
    <definedName name="Z_7E0DF7E2_CB99_4D61_8AEA_BD436BC5317C_.wvu.PrintArea" localSheetId="54" hidden="1">'Имп ВАВТ кон'!$A$1:$B$64</definedName>
    <definedName name="Z_7E0DF7E2_CB99_4D61_8AEA_BD436BC5317C_.wvu.PrintTitles" localSheetId="54" hidden="1">'Имп ВАВТ кон'!$A:$B</definedName>
    <definedName name="Z_91CFC6A6_EC2F_4461_B23B_08056370B515_.wvu.PrintArea" localSheetId="54" hidden="1">'Имп ВАВТ кон'!$A$1:$T$64</definedName>
    <definedName name="Z_91CFC6A6_EC2F_4461_B23B_08056370B515_.wvu.PrintTitles" localSheetId="54" hidden="1">'Имп ВАВТ кон'!$A:$B</definedName>
    <definedName name="Z_9AD0F5AB_BEB5_4061_998D_380B1A78307D_.wvu.PrintArea" localSheetId="54" hidden="1">'Имп ВАВТ кон'!$A$1:$T$64</definedName>
    <definedName name="Z_9AD0F5AB_BEB5_4061_998D_380B1A78307D_.wvu.PrintTitles" localSheetId="54" hidden="1">'Имп ВАВТ кон'!$A:$B</definedName>
    <definedName name="Z_B050490D_87DE_4075_804E_777000592345_.wvu.PrintArea" localSheetId="54" hidden="1">'Имп ВАВТ кон'!$A$1:$T$64</definedName>
    <definedName name="Z_B050490D_87DE_4075_804E_777000592345_.wvu.PrintTitles" localSheetId="54" hidden="1">'Имп ВАВТ кон'!$A:$B</definedName>
    <definedName name="Z_C89254C4_596C_47AA_BEE6_2ADC54AC23C5_.wvu.PrintArea" localSheetId="54" hidden="1">'Имп ВАВТ кон'!$A$1:$T$64</definedName>
    <definedName name="Z_C89254C4_596C_47AA_BEE6_2ADC54AC23C5_.wvu.PrintTitles" localSheetId="54" hidden="1">'Имп ВАВТ кон'!$A:$B</definedName>
    <definedName name="Z_D8ED04E7_9183_4B3F_AC65_49CFC4CDB5CB_.wvu.PrintArea" localSheetId="54" hidden="1">'Имп ВАВТ кон'!$A$1:$T$64</definedName>
    <definedName name="Z_D8ED04E7_9183_4B3F_AC65_49CFC4CDB5CB_.wvu.PrintTitles" localSheetId="54" hidden="1">'Имп ВАВТ кон'!$A:$B</definedName>
    <definedName name="Z_DD8863F6_5D89_4BF8_9E82_C4648F9A7FCD_.wvu.PrintArea" localSheetId="54" hidden="1">'Имп ВАВТ кон'!$A$1:$T$64</definedName>
    <definedName name="Z_DD8863F6_5D89_4BF8_9E82_C4648F9A7FCD_.wvu.PrintTitles" localSheetId="54" hidden="1">'Имп ВАВТ кон'!$A:$B</definedName>
    <definedName name="Z_F13EF8BD_EB10_4864_9681_D4BDDAD508A4_.wvu.PrintArea" localSheetId="54" hidden="1">'Имп ВАВТ кон'!$A$1:$T$64</definedName>
    <definedName name="Z_F13EF8BD_EB10_4864_9681_D4BDDAD508A4_.wvu.PrintTitles" localSheetId="54" hidden="1">'Имп ВАВТ кон'!$A:$B</definedName>
    <definedName name="ДС" localSheetId="54">#REF!</definedName>
    <definedName name="_xlnm.Print_Area" localSheetId="54">'Имп ВАВТ кон'!$A$1:$T$64</definedName>
    <definedName name="a04t" localSheetId="55">#REF!</definedName>
    <definedName name="DOLL" localSheetId="55">#REF!</definedName>
    <definedName name="Print_Titles" localSheetId="55">'Имп ВАВТ цел'!$A:$B</definedName>
    <definedName name="solver_adj" localSheetId="55" hidden="1">'Имп ВАВТ цел'!#REF!</definedName>
    <definedName name="solver_cvg" localSheetId="55" hidden="1">0.0001</definedName>
    <definedName name="solver_drv" localSheetId="55" hidden="1">1</definedName>
    <definedName name="solver_est" localSheetId="55" hidden="1">1</definedName>
    <definedName name="solver_itr" localSheetId="55" hidden="1">100</definedName>
    <definedName name="solver_lin" localSheetId="55" hidden="1">2</definedName>
    <definedName name="solver_neg" localSheetId="55" hidden="1">2</definedName>
    <definedName name="solver_num" localSheetId="55" hidden="1">0</definedName>
    <definedName name="solver_nwt" localSheetId="55" hidden="1">1</definedName>
    <definedName name="solver_opt" localSheetId="55" hidden="1">'Имп ВАВТ цел'!#REF!</definedName>
    <definedName name="solver_pre" localSheetId="55" hidden="1">0.000001</definedName>
    <definedName name="solver_scl" localSheetId="55" hidden="1">2</definedName>
    <definedName name="solver_sho" localSheetId="55" hidden="1">2</definedName>
    <definedName name="solver_tim" localSheetId="55" hidden="1">100</definedName>
    <definedName name="solver_tol" localSheetId="55" hidden="1">0.05</definedName>
    <definedName name="solver_typ" localSheetId="55" hidden="1">3</definedName>
    <definedName name="solver_val" localSheetId="55" hidden="1">80</definedName>
    <definedName name="time" localSheetId="55">#REF!</definedName>
    <definedName name="Z_0326B1AD_1A76_4EF9_9EFB_7DCF6235A3FA_.wvu.PrintArea" localSheetId="55" hidden="1">'Имп ВАВТ цел'!$A$1:$T$64</definedName>
    <definedName name="Z_0326B1AD_1A76_4EF9_9EFB_7DCF6235A3FA_.wvu.PrintTitles" localSheetId="55" hidden="1">'Имп ВАВТ цел'!$A:$B</definedName>
    <definedName name="Z_052C83E3_CAD2_4C8E_BBE5_A3B6DBD2C172_.wvu.PrintArea" localSheetId="55" hidden="1">'Имп ВАВТ цел'!$A$1:$T$64</definedName>
    <definedName name="Z_052C83E3_CAD2_4C8E_BBE5_A3B6DBD2C172_.wvu.PrintTitles" localSheetId="55" hidden="1">'Имп ВАВТ цел'!$A:$B</definedName>
    <definedName name="Z_05F8A60F_5E6C_424F_82C7_121DB7C2D785_.wvu.PrintArea" localSheetId="55" hidden="1">'Имп ВАВТ цел'!$A$1:$T$64</definedName>
    <definedName name="Z_05F8A60F_5E6C_424F_82C7_121DB7C2D785_.wvu.PrintTitles" localSheetId="55" hidden="1">'Имп ВАВТ цел'!$A:$B</definedName>
    <definedName name="Z_18082D7A_2821_4AF9_B402_24BD9F08863C_.wvu.PrintArea" localSheetId="55" hidden="1">'Имп ВАВТ цел'!$A$1:$T$64</definedName>
    <definedName name="Z_18082D7A_2821_4AF9_B402_24BD9F08863C_.wvu.PrintTitles" localSheetId="55" hidden="1">'Имп ВАВТ цел'!$A:$B</definedName>
    <definedName name="Z_4782A48E_B2E6_4847_BF84_0F7650BAE0C4_.wvu.PrintArea" localSheetId="55" hidden="1">'Имп ВАВТ цел'!$A$1:$T$64</definedName>
    <definedName name="Z_4782A48E_B2E6_4847_BF84_0F7650BAE0C4_.wvu.PrintTitles" localSheetId="55" hidden="1">'Имп ВАВТ цел'!$A:$B</definedName>
    <definedName name="Z_49F2C8AD_DC6E_4A7A_8861_FB7FE488AED0_.wvu.PrintArea" localSheetId="55" hidden="1">'Имп ВАВТ цел'!$A$1:$T$64</definedName>
    <definedName name="Z_49F2C8AD_DC6E_4A7A_8861_FB7FE488AED0_.wvu.PrintTitles" localSheetId="55" hidden="1">'Имп ВАВТ цел'!$A:$B</definedName>
    <definedName name="Z_69B564F3_5043_4852_99EA_AA86D726A91D_.wvu.PrintArea" localSheetId="55" hidden="1">'Имп ВАВТ цел'!$A$1:$T$64</definedName>
    <definedName name="Z_69B564F3_5043_4852_99EA_AA86D726A91D_.wvu.PrintTitles" localSheetId="55" hidden="1">'Имп ВАВТ цел'!$A:$B</definedName>
    <definedName name="Z_6A39AC6C_F03B_4611_80EE_D42907C7D94C_.wvu.PrintArea" localSheetId="55" hidden="1">'Имп ВАВТ цел'!$A$1:$T$64</definedName>
    <definedName name="Z_6A39AC6C_F03B_4611_80EE_D42907C7D94C_.wvu.PrintTitles" localSheetId="55" hidden="1">'Имп ВАВТ цел'!$A:$B</definedName>
    <definedName name="Z_6A62B42F_E9AD_4D60_B1FC_8FFB0BB58645_.wvu.Cols" localSheetId="55" hidden="1">'Имп ВАВТ цел'!#REF!,'Имп ВАВТ цел'!$C:$H</definedName>
    <definedName name="Z_6A62B42F_E9AD_4D60_B1FC_8FFB0BB58645_.wvu.PrintArea" localSheetId="55" hidden="1">'Имп ВАВТ цел'!$A$1:$B$64</definedName>
    <definedName name="Z_6A62B42F_E9AD_4D60_B1FC_8FFB0BB58645_.wvu.PrintTitles" localSheetId="55" hidden="1">'Имп ВАВТ цел'!$A:$B</definedName>
    <definedName name="Z_71242F9A_9F4A_4397_886C_32FE7F5B25C0_.wvu.PrintArea" localSheetId="55" hidden="1">'Имп ВАВТ цел'!$A$1:$T$64</definedName>
    <definedName name="Z_71242F9A_9F4A_4397_886C_32FE7F5B25C0_.wvu.PrintTitles" localSheetId="55" hidden="1">'Имп ВАВТ цел'!$A:$B</definedName>
    <definedName name="Z_7E0DF7E2_CB99_4D61_8AEA_BD436BC5317C_.wvu.Cols" localSheetId="55" hidden="1">'Имп ВАВТ цел'!#REF!,'Имп ВАВТ цел'!$C:$H</definedName>
    <definedName name="Z_7E0DF7E2_CB99_4D61_8AEA_BD436BC5317C_.wvu.PrintArea" localSheetId="55" hidden="1">'Имп ВАВТ цел'!$A$1:$B$64</definedName>
    <definedName name="Z_7E0DF7E2_CB99_4D61_8AEA_BD436BC5317C_.wvu.PrintTitles" localSheetId="55" hidden="1">'Имп ВАВТ цел'!$A:$B</definedName>
    <definedName name="Z_91CFC6A6_EC2F_4461_B23B_08056370B515_.wvu.PrintArea" localSheetId="55" hidden="1">'Имп ВАВТ цел'!$A$1:$T$64</definedName>
    <definedName name="Z_91CFC6A6_EC2F_4461_B23B_08056370B515_.wvu.PrintTitles" localSheetId="55" hidden="1">'Имп ВАВТ цел'!$A:$B</definedName>
    <definedName name="Z_9AD0F5AB_BEB5_4061_998D_380B1A78307D_.wvu.PrintArea" localSheetId="55" hidden="1">'Имп ВАВТ цел'!$A$1:$T$64</definedName>
    <definedName name="Z_9AD0F5AB_BEB5_4061_998D_380B1A78307D_.wvu.PrintTitles" localSheetId="55" hidden="1">'Имп ВАВТ цел'!$A:$B</definedName>
    <definedName name="Z_B050490D_87DE_4075_804E_777000592345_.wvu.PrintArea" localSheetId="55" hidden="1">'Имп ВАВТ цел'!$A$1:$T$64</definedName>
    <definedName name="Z_B050490D_87DE_4075_804E_777000592345_.wvu.PrintTitles" localSheetId="55" hidden="1">'Имп ВАВТ цел'!$A:$B</definedName>
    <definedName name="Z_C89254C4_596C_47AA_BEE6_2ADC54AC23C5_.wvu.PrintArea" localSheetId="55" hidden="1">'Имп ВАВТ цел'!$A$1:$T$64</definedName>
    <definedName name="Z_C89254C4_596C_47AA_BEE6_2ADC54AC23C5_.wvu.PrintTitles" localSheetId="55" hidden="1">'Имп ВАВТ цел'!$A:$B</definedName>
    <definedName name="Z_D8ED04E7_9183_4B3F_AC65_49CFC4CDB5CB_.wvu.PrintArea" localSheetId="55" hidden="1">'Имп ВАВТ цел'!$A$1:$T$64</definedName>
    <definedName name="Z_D8ED04E7_9183_4B3F_AC65_49CFC4CDB5CB_.wvu.PrintTitles" localSheetId="55" hidden="1">'Имп ВАВТ цел'!$A:$B</definedName>
    <definedName name="Z_DD8863F6_5D89_4BF8_9E82_C4648F9A7FCD_.wvu.PrintArea" localSheetId="55" hidden="1">'Имп ВАВТ цел'!$A$1:$T$64</definedName>
    <definedName name="Z_DD8863F6_5D89_4BF8_9E82_C4648F9A7FCD_.wvu.PrintTitles" localSheetId="55" hidden="1">'Имп ВАВТ цел'!$A:$B</definedName>
    <definedName name="Z_F13EF8BD_EB10_4864_9681_D4BDDAD508A4_.wvu.PrintArea" localSheetId="55" hidden="1">'Имп ВАВТ цел'!$A$1:$T$64</definedName>
    <definedName name="Z_F13EF8BD_EB10_4864_9681_D4BDDAD508A4_.wvu.PrintTitles" localSheetId="55" hidden="1">'Имп ВАВТ цел'!$A:$B</definedName>
    <definedName name="ДС" localSheetId="55">#REF!</definedName>
    <definedName name="_xlnm.Print_Area" localSheetId="55">'Имп ВАВТ цел'!$A$1:$T$64</definedName>
    <definedName name="_1">#REF!</definedName>
    <definedName name="_2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2020">#REF!</definedName>
    <definedName name="a04t">#REF!</definedName>
    <definedName name="belg">#REF!</definedName>
    <definedName name="cghksrydtylkfyi">#NAME?</definedName>
    <definedName name="Chapter1Q">#REF!</definedName>
    <definedName name="Chapter1Y">#REF!</definedName>
    <definedName name="Chapter2Q">#REF!</definedName>
    <definedName name="Chapter2Y">#REF!</definedName>
    <definedName name="Chapter3Q">#REF!</definedName>
    <definedName name="Chapter3Y">#REF!</definedName>
    <definedName name="Chapter4Q">#REF!</definedName>
    <definedName name="Chapter4Y">#REF!</definedName>
    <definedName name="ClearTableDiagQ">#REF!</definedName>
    <definedName name="ClearTableDiagY">#REF!</definedName>
    <definedName name="ColLastYearFB">#NAME?</definedName>
    <definedName name="ColLastYearFB1">#NAME?</definedName>
    <definedName name="ColThisYearFB">#NAME?</definedName>
    <definedName name="ControlTable">#REF!</definedName>
    <definedName name="cwb">#REF!</definedName>
    <definedName name="ddda">#NAME?</definedName>
    <definedName name="denm">#REF!</definedName>
    <definedName name="Denotes">#REF!</definedName>
    <definedName name="DOLL">#REF!</definedName>
    <definedName name="edc">#REF!</definedName>
    <definedName name="ewyreayaeyearyaeu">#NAME?</definedName>
    <definedName name="exim">#REF!</definedName>
    <definedName name="FFpoint">#REF!</definedName>
    <definedName name="FileName">#REF!</definedName>
    <definedName name="finl">#REF!</definedName>
    <definedName name="fran">#REF!</definedName>
    <definedName name="germ">#REF!</definedName>
    <definedName name="Horizon">#REF!</definedName>
    <definedName name="hul">#NAME?</definedName>
    <definedName name="IndClearTableDiagQ">#REF!</definedName>
    <definedName name="IndClearTableDiagY">#REF!</definedName>
    <definedName name="IndCumDataDiag1Q">#REF!</definedName>
    <definedName name="IndCumDataDiag1Y">#REF!</definedName>
    <definedName name="IndCumDataDiag2Q">#REF!</definedName>
    <definedName name="IndCumDataDiag2Y">#REF!</definedName>
    <definedName name="IndCumDataDiag3Q">#REF!</definedName>
    <definedName name="IndCumDataDiag3Y">#REF!</definedName>
    <definedName name="IndCumDataDiag4Q">#REF!</definedName>
    <definedName name="IndCumDataDiag4Y">#REF!</definedName>
    <definedName name="IndDataArray1Q">#REF!</definedName>
    <definedName name="IndDataArray1Y">#REF!</definedName>
    <definedName name="IndDataArray2Q">#REF!</definedName>
    <definedName name="IndDataArray2Y">#REF!</definedName>
    <definedName name="IndDataArray3Q">#REF!</definedName>
    <definedName name="IndDataArray3Y">#REF!</definedName>
    <definedName name="IndDataArray4Q">#REF!</definedName>
    <definedName name="IndDataArray4Y">#REF!</definedName>
    <definedName name="IndDiag">#REF!</definedName>
    <definedName name="IndExitSub">#REF!</definedName>
    <definedName name="IndexNumber1Q">#REF!</definedName>
    <definedName name="IndexNumber1Y">#REF!</definedName>
    <definedName name="IndexNumber2Q">#REF!</definedName>
    <definedName name="IndexNumber2Y">#REF!</definedName>
    <definedName name="IndexNumber3Q">#REF!</definedName>
    <definedName name="IndexNumber3Y">#REF!</definedName>
    <definedName name="IndexNumber4Q">#REF!</definedName>
    <definedName name="IndexNumber4Y">#REF!</definedName>
    <definedName name="IndFFpoint">#REF!</definedName>
    <definedName name="IndicesInitQ">#REF!</definedName>
    <definedName name="IndicesInitQc">#REF!</definedName>
    <definedName name="IndicesInitY">#REF!</definedName>
    <definedName name="IndicesInitYc">#REF!</definedName>
    <definedName name="IndicesPredQ">#REF!</definedName>
    <definedName name="IndicesPredQc">#REF!</definedName>
    <definedName name="IndicesPredY">#REF!</definedName>
    <definedName name="IndicesPredYc">#REF!</definedName>
    <definedName name="IndicesRepoQ">#REF!</definedName>
    <definedName name="IndicesRepoQc">#REF!</definedName>
    <definedName name="IndicesRepoY">#REF!</definedName>
    <definedName name="IndicesRepoYc">#REF!</definedName>
    <definedName name="IndRenewalDiagQ">#REF!</definedName>
    <definedName name="IndRenewalDiagY">#REF!</definedName>
    <definedName name="IndTableInit">#REF!</definedName>
    <definedName name="IndTableInitCum">#REF!</definedName>
    <definedName name="IndTablePred">#REF!</definedName>
    <definedName name="IndTablePredCum">#REF!</definedName>
    <definedName name="IndTableRepo">#REF!</definedName>
    <definedName name="IndTableRepoCum">#REF!</definedName>
    <definedName name="infl">#NAME?</definedName>
    <definedName name="intthr">#NAME?</definedName>
    <definedName name="LIBOR">#REF!</definedName>
    <definedName name="longer">#NAME?</definedName>
    <definedName name="miti">#REF!</definedName>
    <definedName name="neth">#REF!</definedName>
    <definedName name="Norw">#REF!</definedName>
    <definedName name="NTB">#NAME?</definedName>
    <definedName name="PeriodFig1Q">#REF!</definedName>
    <definedName name="PeriodFig1Y">#REF!</definedName>
    <definedName name="PeriodFig2Q">#REF!</definedName>
    <definedName name="PeriodFig2Y">#REF!</definedName>
    <definedName name="PeriodLastYearName">#NAME?</definedName>
    <definedName name="PeriodQ">#REF!</definedName>
    <definedName name="PeriodThisYearName">#NAME?</definedName>
    <definedName name="PeriodY">#REF!</definedName>
    <definedName name="port">#REF!</definedName>
    <definedName name="RenewalDiagQ">#REF!</definedName>
    <definedName name="RenewalDiagY">#REF!</definedName>
    <definedName name="rsstdrykdty">#NAME?</definedName>
    <definedName name="sace">#REF!</definedName>
    <definedName name="same">#NAME?</definedName>
    <definedName name="short">#NAME?</definedName>
    <definedName name="spai">#REF!</definedName>
    <definedName name="Summa">#REF!</definedName>
    <definedName name="Summa0">#REF!</definedName>
    <definedName name="swed">#REF!</definedName>
    <definedName name="swit">#REF!</definedName>
    <definedName name="TableDiag1Q">#REF!</definedName>
    <definedName name="TableDiag1Y">#REF!</definedName>
    <definedName name="TableDiag2Q">#REF!</definedName>
    <definedName name="TableDiag2Y">#REF!</definedName>
    <definedName name="TableDiag3Q">#REF!</definedName>
    <definedName name="TableDiag3Y">#REF!</definedName>
    <definedName name="TableDiag4Q">#REF!</definedName>
    <definedName name="TableDiag4Y">#REF!</definedName>
    <definedName name="TableInitQ">#REF!</definedName>
    <definedName name="TableInitQc">#REF!</definedName>
    <definedName name="TableInitY">#REF!</definedName>
    <definedName name="TableInitYc">#REF!</definedName>
    <definedName name="TablePredQ">#REF!</definedName>
    <definedName name="TablePredQc">#REF!</definedName>
    <definedName name="TablePredY">#REF!</definedName>
    <definedName name="TablePredYc">#REF!</definedName>
    <definedName name="TableRepoQ">#REF!</definedName>
    <definedName name="TableRepoQc">#REF!</definedName>
    <definedName name="TableRepoY">#REF!</definedName>
    <definedName name="TableRepoYc">#REF!</definedName>
    <definedName name="Thr">#NAME?</definedName>
    <definedName name="time">#REF!</definedName>
    <definedName name="title">#NAME?</definedName>
    <definedName name="trea">#REF!</definedName>
    <definedName name="uk">#REF!</definedName>
    <definedName name="uklcgktxdyk">#NAME?</definedName>
    <definedName name="usa">#REF!</definedName>
    <definedName name="wbrate">#NAME?</definedName>
    <definedName name="wCG">#REF!</definedName>
    <definedName name="wCH">#REF!</definedName>
    <definedName name="wCN">#REF!</definedName>
    <definedName name="wEX">#REF!</definedName>
    <definedName name="wFF">#REF!</definedName>
    <definedName name="ааа">#REF!</definedName>
    <definedName name="авава">#NAME?</definedName>
    <definedName name="анлвегбюв6унув6">#NAME?</definedName>
    <definedName name="АнМ">#NAME?</definedName>
    <definedName name="апраор">#NAME?</definedName>
    <definedName name="_xlnm.Database">'Данные ТСВТ (ФТС)'!$A$1:$J$3558</definedName>
    <definedName name="в_целевой">#REF!</definedName>
    <definedName name="ваааавауа">#NAME?</definedName>
    <definedName name="вв">#NAME?</definedName>
    <definedName name="Вып_н_2003">#NAME?</definedName>
    <definedName name="вып_н_2004">#NAME?</definedName>
    <definedName name="Вып_ОФ_с_пц">#NAME?</definedName>
    <definedName name="Вып_оф_с_цпг">#NAME?</definedName>
    <definedName name="Вып_с_новых_ОФ">#NAME?</definedName>
    <definedName name="Выход">#NAME?</definedName>
    <definedName name="год1">#REF!</definedName>
    <definedName name="График">"Диагр. 4"</definedName>
    <definedName name="Дефл_ц_пред_год">#NAME?</definedName>
    <definedName name="Дефлятор_годовой">#NAME?</definedName>
    <definedName name="Дефлятор_цепной">#NAME?</definedName>
    <definedName name="ДС">#REF!</definedName>
    <definedName name="ее">#NAME?</definedName>
    <definedName name="зазаза">#NAME?</definedName>
    <definedName name="кнкери">#NAME?</definedName>
    <definedName name="лораловра">#NAME?</definedName>
    <definedName name="лрлрлр">#NAME?</definedName>
    <definedName name="М1">#NAME?</definedName>
    <definedName name="Мониторинг1">#NAME?</definedName>
    <definedName name="новые_ОФ_2003">#NAME?</definedName>
    <definedName name="новые_ОФ_2004">#NAME?</definedName>
    <definedName name="новые_ОФ_а_всего">#NAME?</definedName>
    <definedName name="новые_ОФ_всего">#NAME?</definedName>
    <definedName name="новые_ОФ_п_всего">#NAME?</definedName>
    <definedName name="нпнврпр">#NAME?</definedName>
    <definedName name="НТБ2">#NAME?</definedName>
    <definedName name="окраска_05">#NAME?</definedName>
    <definedName name="окраска_06">#NAME?</definedName>
    <definedName name="окраска_07">#NAME?</definedName>
    <definedName name="окраска_08">#NAME?</definedName>
    <definedName name="окраска_09">#NAME?</definedName>
    <definedName name="окраска_10">#NAME?</definedName>
    <definedName name="окраска_11">#NAME?</definedName>
    <definedName name="окраска_12">#NAME?</definedName>
    <definedName name="окраска_13">#NAME?</definedName>
    <definedName name="окраска_14">#NAME?</definedName>
    <definedName name="окраска_15">#NAME?</definedName>
    <definedName name="ОФ_а_с_пц">#NAME?</definedName>
    <definedName name="оф_н_а_2003_пц">#NAME?</definedName>
    <definedName name="оф_н_а_2004">#NAME?</definedName>
    <definedName name="ПОКАЗАТЕЛИ_ДОЛГОСР.ПРОГНОЗА">#NAME?</definedName>
    <definedName name="Потреб_вып_всего">#NAME?</definedName>
    <definedName name="Потреб_вып_оф_н_цпг">#NAME?</definedName>
    <definedName name="ппрорл">#NAME?</definedName>
    <definedName name="приб">#NAME?</definedName>
    <definedName name="прибвб2">#NAME?</definedName>
    <definedName name="прогноз">#NAME?</definedName>
    <definedName name="Прогноз_Вып_пц">#NAME?</definedName>
    <definedName name="Прогноз_вып_цпг">#NAME?</definedName>
    <definedName name="Прогноз97">#NAME?</definedName>
    <definedName name="рпорлол">#NAME?</definedName>
    <definedName name="спрл">#NAME?</definedName>
    <definedName name="суда">#NAME?</definedName>
    <definedName name="фо_а_н_пц">#NAME?</definedName>
    <definedName name="фо_а_с_пц">#NAME?</definedName>
    <definedName name="фо_н_03">#NAME?</definedName>
    <definedName name="фо_н_04">#NAME?</definedName>
    <definedName name="фф">#NAME?</definedName>
    <definedName name="ффф">#REF!</definedName>
    <definedName name="фываыввпр">#NAME?</definedName>
    <definedName name="ыяпр">#NAME?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tc={000C00AF-006A-48EF-A8BC-007700BA005D}</author>
  </authors>
  <commentList>
    <comment ref="I13" authorId="0" xr:uid="{000C00AF-006A-48EF-A8BC-007700BA005D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Интерполяция 2025-2029 гг. (равномерно увеличение прироста)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tc={00F00099-003F-4BC5-9F35-009500C50001}</author>
    <author>tc={006F00AD-0090-482C-9A74-0081007C00E4}</author>
    <author>tc={00980017-0088-4E3B-B382-00D400C60011}</author>
  </authors>
  <commentList>
    <comment ref="L12" authorId="0" xr:uid="{00F00099-003F-4BC5-9F35-009500C50001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Среднее за первое полугодие 2020
</t>
        </r>
      </text>
    </comment>
    <comment ref="L13" authorId="1" xr:uid="{006F00AD-0090-482C-9A74-0081007C00E4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Среднее за первое полугодие 2020
</t>
        </r>
      </text>
    </comment>
    <comment ref="L14" authorId="2" xr:uid="{00980017-0088-4E3B-B382-00D400C60011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Среднее за первое полугодие 2020
</t>
        </r>
      </text>
    </comment>
  </commentList>
</comments>
</file>

<file path=xl/sharedStrings.xml><?xml version="1.0" encoding="utf-8"?>
<sst xmlns="http://schemas.openxmlformats.org/spreadsheetml/2006/main" count="1788" uniqueCount="1788">
  <si>
    <t xml:space="preserve">Среднегодовая численность населения, тыс. человек</t>
  </si>
  <si>
    <t xml:space="preserve">Муниципальное образование</t>
  </si>
  <si>
    <t xml:space="preserve">Фактическое значение</t>
  </si>
  <si>
    <t xml:space="preserve">Оценочное значение</t>
  </si>
  <si>
    <t xml:space="preserve">Плановые значения</t>
  </si>
  <si>
    <t>Комментарий</t>
  </si>
  <si>
    <t xml:space="preserve">Всего по области</t>
  </si>
  <si>
    <t xml:space="preserve">Предлагаем заменить "Численность населения (на конец года)" из предыдущей версии Стратегии на "Среднегодовую численность", чтобы обеспечить согласованность с долгосрочным прогнозом СЭР</t>
  </si>
  <si>
    <t xml:space="preserve">Томская агломерация</t>
  </si>
  <si>
    <t xml:space="preserve">Город Томск</t>
  </si>
  <si>
    <t xml:space="preserve">Город Северск</t>
  </si>
  <si>
    <t xml:space="preserve">Томский район</t>
  </si>
  <si>
    <t xml:space="preserve">Южный промышленный узел</t>
  </si>
  <si>
    <t xml:space="preserve">Асиновский район</t>
  </si>
  <si>
    <t xml:space="preserve">Верхнекетский район</t>
  </si>
  <si>
    <t xml:space="preserve">Зырянский район</t>
  </si>
  <si>
    <t xml:space="preserve">Первомайский район</t>
  </si>
  <si>
    <t xml:space="preserve">Тегульдетский район</t>
  </si>
  <si>
    <t xml:space="preserve">Шегарский район</t>
  </si>
  <si>
    <t xml:space="preserve">Центрально-южный агропромышленный пояс</t>
  </si>
  <si>
    <t xml:space="preserve">Бакчарский район</t>
  </si>
  <si>
    <t xml:space="preserve">Кожевниковский район</t>
  </si>
  <si>
    <t xml:space="preserve">Колпашевский район</t>
  </si>
  <si>
    <t xml:space="preserve">Кривошеинский район</t>
  </si>
  <si>
    <t xml:space="preserve">Молчановский район</t>
  </si>
  <si>
    <t xml:space="preserve">Чаинский район</t>
  </si>
  <si>
    <t xml:space="preserve">Территории ускоренной диверсификации</t>
  </si>
  <si>
    <t xml:space="preserve">Каргасокский район</t>
  </si>
  <si>
    <t xml:space="preserve">Александровский район</t>
  </si>
  <si>
    <t xml:space="preserve">Парабельский район</t>
  </si>
  <si>
    <t xml:space="preserve">Город Стрежевой</t>
  </si>
  <si>
    <t xml:space="preserve">Территории "управляемого сжатия"</t>
  </si>
  <si>
    <t xml:space="preserve">Город Кедровый</t>
  </si>
  <si>
    <t xml:space="preserve">Общая площадь жилых помещений, приходящаяся в среднем на одного жителя (на конец года), кв. метров</t>
  </si>
  <si>
    <t xml:space="preserve">Значения актуализированы с учетом мероприятий, планируемых в рамках Стратегии, последних статистических данных и целевых значений показателя "Объем жилищного строительства, млн. кв. метров"</t>
  </si>
  <si>
    <t xml:space="preserve">Среднемесячная начисленная заработная плата работников крупных и средних предприятий, руб.</t>
  </si>
  <si>
    <t xml:space="preserve">Значения актуализированы с учетом мероприятий, планируемых в рамках Стратегии, последних статистических данных и долгосрочного прогноза СЭР</t>
  </si>
  <si>
    <t xml:space="preserve">Протяженность автомобильных дорог общего пользования с твердым покрытием, км</t>
  </si>
  <si>
    <t xml:space="preserve">Значения актуализированы с учетом мероприятий, планируемых в рамках Стратегии, последних статистических данных и целевых значений показателя "Протяженность дорог общего пользования с твердым покрытием, км"</t>
  </si>
  <si>
    <t xml:space="preserve">Объем отгруженных товаров собственного производства, выполненных работ и услуг собственными силами по виду экономической деятельности «Обрабатывающие производства», млн рублей</t>
  </si>
  <si>
    <t xml:space="preserve">Предлагаем заменить "Объем отгруженных товаров собственного производства, выполненных работ и услуг собственными силами по виду экономической деятельности «Обрабатывающие производства» по средним и крупным предприятиям" из предыдущей версии Стратегии на "Объем отгруженных товаров собственного производства, выполненных работ и услуг собственными силами по виду экономической деятельности «Обрабатывающие производства»", так как предлагаемый показатель является более комплексным, а также позволит обеспечить согласованность с долгосрочным прогнозом СЭР</t>
  </si>
  <si>
    <t xml:space="preserve">Объем продукции сельского хозяйства, млн рублей</t>
  </si>
  <si>
    <t xml:space="preserve">Предлагаем расширить расчет данного показателя на все муниципальные образования</t>
  </si>
  <si>
    <t xml:space="preserve">Объем отгруженных товаров собственного производства, выполненных работ и услуг собственными силами по виду экономической деятельности «Добыча полезных ископаемых», млн рублей</t>
  </si>
  <si>
    <t xml:space="preserve">Предлагаем заменить "Объем отгруженных товаров собственного производства, выполненных работ и услуг собственными силами по виду экономической деятельности «Добыча полезных ископаемых» по средним и крупным предприятиям" из предыдущей версии Стратегии на "Объем отгруженных товаров собственного производства, выполненных работ и услуг собственными силами по виду экономической деятельности «Добыча полезных ископаемых»", так как предлагаемый показатель является более комплексным, а также позволит обеспечить согласованность с долгосрочным прогнозом СЭР</t>
  </si>
  <si>
    <t xml:space="preserve">Объем поступлений налогов на совокупный доход в консолидированный бюджет Томской области с территорий муниципальных образований, млн рублей</t>
  </si>
  <si>
    <t xml:space="preserve">Консолидированный бюджет</t>
  </si>
  <si>
    <t xml:space="preserve">Актуализировано с учётом долгосрочного прогноза СЭР и последних статистических данных</t>
  </si>
  <si>
    <t xml:space="preserve">Итого по МО</t>
  </si>
  <si>
    <t xml:space="preserve">Малые и удаленные территории</t>
  </si>
  <si>
    <t>30 128,4</t>
  </si>
  <si>
    <t xml:space="preserve">Объем отгруженных товаров собственного производства, выполненных работ и услуг собственными силами по виду экономической деятельности «Обрабатывающие производства» по средним и крупным предприятиям, млн рублей</t>
  </si>
  <si>
    <t xml:space="preserve">Значения актуализированы с учетом мероприятий, планируемых в рамках Стратегии, последних статистических данных и  долгосрочного прогноза СЭР</t>
  </si>
  <si>
    <t xml:space="preserve">Предлагаем расширить расчет данного показателя на  муниципальные образования, входящие в Центрально-южный агропромышленный пояс</t>
  </si>
  <si>
    <t xml:space="preserve">Численность населения (на конец года), тыс. человек</t>
  </si>
  <si>
    <t>Фактические</t>
  </si>
  <si>
    <t xml:space="preserve">Целевые (из старой стратегии)</t>
  </si>
  <si>
    <t xml:space="preserve">Северный пояс</t>
  </si>
  <si>
    <t xml:space="preserve">Центральный пояс</t>
  </si>
  <si>
    <t xml:space="preserve">Южный пояс</t>
  </si>
  <si>
    <t xml:space="preserve">Факт из последнего стасборника</t>
  </si>
  <si>
    <t xml:space="preserve">Муниципальные районы:</t>
  </si>
  <si>
    <t xml:space="preserve">Городские округа:</t>
  </si>
  <si>
    <t xml:space="preserve">город Кедровый</t>
  </si>
  <si>
    <t xml:space="preserve">город Стрежевой</t>
  </si>
  <si>
    <t>Доля</t>
  </si>
  <si>
    <t xml:space="preserve">Факт из сборника</t>
  </si>
  <si>
    <t>Проверка</t>
  </si>
  <si>
    <t>-</t>
  </si>
  <si>
    <t xml:space="preserve">Пояс промышленного роста</t>
  </si>
  <si>
    <t xml:space="preserve">Удаленные территории</t>
  </si>
  <si>
    <t xml:space="preserve">Рассмотрев данные органов статистики за последние несколько лет, данный показатель ежегодно снижается в среднем на 200 человек в связи с естественной убылью и миграцией</t>
  </si>
  <si>
    <t>/AY88*(AY88-AY90)</t>
  </si>
  <si>
    <t xml:space="preserve">Общая площадь жилых помещений, приходящихся в среднем на одного жителя (на конец года; квадратных метров общей площади) - из сборника</t>
  </si>
  <si>
    <t>всего</t>
  </si>
  <si>
    <t xml:space="preserve">рейтинг МО</t>
  </si>
  <si>
    <t>х</t>
  </si>
  <si>
    <t xml:space="preserve">Ввод в действие жилых домов (тысяч квадратных метров общей площади жилых помещений)</t>
  </si>
  <si>
    <t xml:space="preserve">Всего построено</t>
  </si>
  <si>
    <t xml:space="preserve">Среднемесячная начисленная заработная плата работников крупных и средних предприятий, рублей</t>
  </si>
  <si>
    <t xml:space="preserve">Среднемесячная номинальная начисленная заработная плата работников организаций</t>
  </si>
  <si>
    <t xml:space="preserve">рейтинг </t>
  </si>
  <si>
    <t>МО</t>
  </si>
  <si>
    <t xml:space="preserve">в том числе:</t>
  </si>
  <si>
    <t xml:space="preserve">без субъектов малого предпринимательства</t>
  </si>
  <si>
    <t xml:space="preserve">Среднесписочная численность (без внешних совместителей)работников организаций по видам экономической деятельности, чел</t>
  </si>
  <si>
    <t xml:space="preserve">Численность занятых, тыс чел</t>
  </si>
  <si>
    <t xml:space="preserve">Среднесписочная численность (без внешних совместителей) работников организаций(тысяч человек)</t>
  </si>
  <si>
    <t xml:space="preserve">удельный вес в области,процентов</t>
  </si>
  <si>
    <t>Муниципальные</t>
  </si>
  <si>
    <t>районы:</t>
  </si>
  <si>
    <t>занятые</t>
  </si>
  <si>
    <t>Н/Д</t>
  </si>
  <si>
    <t xml:space="preserve">Протяженность автомобильных дорог общего пользования с твердым покрытием (на конец года; километров)</t>
  </si>
  <si>
    <t xml:space="preserve">Муниципальные </t>
  </si>
  <si>
    <t xml:space="preserve">236,6 - местные дороги</t>
  </si>
  <si>
    <t xml:space="preserve">326,1 - местные дороги; а мы учитыаем и региональные тоже</t>
  </si>
  <si>
    <t xml:space="preserve">197,5 - статистика самого МО (местные?)</t>
  </si>
  <si>
    <t>кедровый</t>
  </si>
  <si>
    <t>(H$405-H$407-H$408-H$410-H$411-H$412-H$414-H$417-H$418-H$421-H$424-H$426-H$429)*$B413/$B$431</t>
  </si>
  <si>
    <t xml:space="preserve">Объем отгруженных товаров собственного производства, выполненных работ и услуг собственными силами по видам экономической деятельности «Добыча полезных ископаемых», «Обрабатывающие производства»1) (в фактически действовавших ценах; миллионов рублей)</t>
  </si>
  <si>
    <t xml:space="preserve">Добыча полезных ископаемых</t>
  </si>
  <si>
    <t xml:space="preserve">Обрабатывающие производства</t>
  </si>
  <si>
    <r>
      <t>…</t>
    </r>
    <r>
      <rPr>
        <vertAlign val="superscript"/>
        <sz val="11"/>
        <color theme="1"/>
        <rFont val="Arial"/>
      </rPr>
      <t>2)</t>
    </r>
  </si>
  <si>
    <t>1)</t>
  </si>
  <si>
    <t xml:space="preserve">Данные приведены по фактическим видам экономической деятельности по данным годовых отчетов,</t>
  </si>
  <si>
    <t>2)</t>
  </si>
  <si>
    <t xml:space="preserve">Данные не публикуются в целях обеспечения конфиденциальности первичной статистической информации, в соответствии с Федеральным Законом от 29,11,2007 г, №282-ФЗ (ст,4, п,5; ст,9, п,1),</t>
  </si>
  <si>
    <t xml:space="preserve">Томскстат  просто не публиковал информацию  в связи с конфиденциальностью (если отчитывается 1 или 2 предприятия)</t>
  </si>
  <si>
    <t xml:space="preserve">данные в органах статистики закрыты (отчитывается мене трех организаций)</t>
  </si>
  <si>
    <t xml:space="preserve">Официальные статистические данные по указанному показателю у муниципалитета отсутствуют, ввиду осуществления данного вида деятельности на территории исключительно субъектами малого предпринимательства, поэтому в дальнейшем могут возникнуть сложности с фактическим значением данного показателя</t>
  </si>
  <si>
    <t>Целевые</t>
  </si>
  <si>
    <r>
      <t xml:space="preserve">Продукция сельского хозяйства </t>
    </r>
    <r>
      <rPr>
        <b/>
        <sz val="12"/>
        <color theme="1"/>
        <rFont val="Times New Roman"/>
      </rPr>
      <t xml:space="preserve">(в хозяйствах всех категорий; в фактически действовавших ценах; миллионов рублей)</t>
    </r>
  </si>
  <si>
    <t xml:space="preserve">удельныйвес в области, процентов</t>
  </si>
  <si>
    <t xml:space="preserve">нет в прогнозе по городу</t>
  </si>
  <si>
    <t xml:space="preserve">Объем отгруженных товаров собственного производства, выполненных работ и услуг собственными силами по виду экономической деятельности «Добыча полезных ископаемых» по средним и крупным предприятиям, млн рублей</t>
  </si>
  <si>
    <t xml:space="preserve">Информация об объемах поступлений налогов на совокупный доход в консолидированный бюджет Томской области с территорий муниципальных образований, млн руб.</t>
  </si>
  <si>
    <t xml:space="preserve">Наименование МО</t>
  </si>
  <si>
    <t xml:space="preserve">НАЛОГИ НА СОВОКУПНЫЙ ДОХОД</t>
  </si>
  <si>
    <t xml:space="preserve">в том числе</t>
  </si>
  <si>
    <t>УСН</t>
  </si>
  <si>
    <t>ЕНВД</t>
  </si>
  <si>
    <t>ЕСХН</t>
  </si>
  <si>
    <t>ПСН</t>
  </si>
  <si>
    <t xml:space="preserve">город Томск</t>
  </si>
  <si>
    <t xml:space="preserve">город Северск</t>
  </si>
  <si>
    <t xml:space="preserve">ИТОГО ПО МО</t>
  </si>
  <si>
    <t xml:space="preserve">Областной бюджет</t>
  </si>
  <si>
    <t>врп</t>
  </si>
  <si>
    <t xml:space="preserve">ВЫВОД ИТОГОВ</t>
  </si>
  <si>
    <t xml:space="preserve">Регрессионная статистика</t>
  </si>
  <si>
    <t xml:space="preserve">Множественный R</t>
  </si>
  <si>
    <t>R-квадрат</t>
  </si>
  <si>
    <t xml:space="preserve">Нормированный R-квадрат</t>
  </si>
  <si>
    <t xml:space="preserve">Стандартная ошибка</t>
  </si>
  <si>
    <t>Наблюдения</t>
  </si>
  <si>
    <t xml:space="preserve">Дисперсионный анализ</t>
  </si>
  <si>
    <t>df</t>
  </si>
  <si>
    <t>SS</t>
  </si>
  <si>
    <t>MS</t>
  </si>
  <si>
    <t>F</t>
  </si>
  <si>
    <t xml:space="preserve">Значимость F</t>
  </si>
  <si>
    <t>Регрессия</t>
  </si>
  <si>
    <t>Остаток</t>
  </si>
  <si>
    <t>Итого</t>
  </si>
  <si>
    <t>Коэффициенты</t>
  </si>
  <si>
    <t>t-статистика</t>
  </si>
  <si>
    <t>P-Значение</t>
  </si>
  <si>
    <t xml:space="preserve">Нижние 95%</t>
  </si>
  <si>
    <t xml:space="preserve">Верхние 95%</t>
  </si>
  <si>
    <t xml:space="preserve">Нижние 95,0%</t>
  </si>
  <si>
    <t xml:space="preserve">Верхние 95,0%</t>
  </si>
  <si>
    <t>Y-пересечение</t>
  </si>
  <si>
    <t xml:space="preserve">Переменная X 1</t>
  </si>
  <si>
    <t xml:space="preserve">Значения актуализированы с учетом мероприятий, планируемых в рамках Стратегии, последних статистических данных и целевых значений показателя "Объем жилищного строительства , млн. кв. метров"</t>
  </si>
  <si>
    <t xml:space="preserve">Приложение № 1
к Прогнозу социально-экономического развития Томской области на 2027 год и на плановый период 2028 – 2029 годов
</t>
  </si>
  <si>
    <t xml:space="preserve">Основные показатели прогноза социально-экономического развития Томской области на 2027 год  
и на плановый период 2028 - 2029 годов</t>
  </si>
  <si>
    <t xml:space="preserve">Номер показателя</t>
  </si>
  <si>
    <t>Показатель</t>
  </si>
  <si>
    <t xml:space="preserve">Единица измерения</t>
  </si>
  <si>
    <t>Факт</t>
  </si>
  <si>
    <t>Оценка</t>
  </si>
  <si>
    <t>Прогноз</t>
  </si>
  <si>
    <t xml:space="preserve">2024 год</t>
  </si>
  <si>
    <t xml:space="preserve">2025 год</t>
  </si>
  <si>
    <t xml:space="preserve">2026 год</t>
  </si>
  <si>
    <t xml:space="preserve">2027 год</t>
  </si>
  <si>
    <t xml:space="preserve">2028 год</t>
  </si>
  <si>
    <t xml:space="preserve">2029 год</t>
  </si>
  <si>
    <t>консервативный</t>
  </si>
  <si>
    <t>базовый</t>
  </si>
  <si>
    <t>целевой</t>
  </si>
  <si>
    <t>Демография</t>
  </si>
  <si>
    <t xml:space="preserve">Численность постоянного населения (среднегодовая)</t>
  </si>
  <si>
    <t xml:space="preserve">тыс. чел.</t>
  </si>
  <si>
    <t xml:space="preserve">В соответствии с письмом Минэкономразвития России от 28.05.2026 № 19591-СС/Д14и предоставление информации о показателях демографии не осуществляется</t>
  </si>
  <si>
    <t xml:space="preserve">Валовой региональный продукт (ВРП)</t>
  </si>
  <si>
    <t xml:space="preserve">ВРП в текущих  ценах</t>
  </si>
  <si>
    <t xml:space="preserve">млн. рублей </t>
  </si>
  <si>
    <t>1104382,3*</t>
  </si>
  <si>
    <t xml:space="preserve">ВРП в сопоставимых ценах</t>
  </si>
  <si>
    <t xml:space="preserve">в % к пред. году</t>
  </si>
  <si>
    <t>99,6*</t>
  </si>
  <si>
    <t xml:space="preserve">Промышленное производство</t>
  </si>
  <si>
    <t xml:space="preserve">Объем отгруженных товаров  собственного производства, выполненных работ и услуг собственными силами, относящихся к промышленному производству, в основных действующих ценах (итого по разделам B, C, D, E)  </t>
  </si>
  <si>
    <t xml:space="preserve">Индекс промышленого производства</t>
  </si>
  <si>
    <t xml:space="preserve">в т.ч. по видам деятельности:</t>
  </si>
  <si>
    <t xml:space="preserve">Раздел B "Добыча полезных ископаемых"</t>
  </si>
  <si>
    <t xml:space="preserve">- в действующих ценах</t>
  </si>
  <si>
    <t xml:space="preserve">- индекс промышленного производства</t>
  </si>
  <si>
    <t xml:space="preserve">- доля вида экономической деятельности "Добыча полезных ископаемых" в общем объеме промышленного производства, %</t>
  </si>
  <si>
    <t>%</t>
  </si>
  <si>
    <t xml:space="preserve">Раздел С "Обрабатывающие производства"</t>
  </si>
  <si>
    <t xml:space="preserve">- доля вида экономической деятельности "Обрабатывающие производства" в общем объеме промышленного производства, %</t>
  </si>
  <si>
    <t xml:space="preserve">Производство пищевых продуктов</t>
  </si>
  <si>
    <t xml:space="preserve">Производство химических веществ и химических продуктов</t>
  </si>
  <si>
    <t xml:space="preserve">Производство электрического оборудования</t>
  </si>
  <si>
    <t xml:space="preserve">Производство кокса, нефтепродуктов 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</si>
  <si>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 </t>
  </si>
  <si>
    <t xml:space="preserve">Производство компьютеров, электронных и оптических изделий</t>
  </si>
  <si>
    <t xml:space="preserve">Производство напитков</t>
  </si>
  <si>
    <t xml:space="preserve">Производство резиновых и пластмассовых изделий</t>
  </si>
  <si>
    <t xml:space="preserve">Раздел D "Обеспечение электрической энергией, газом и паром; кондиционирование воздуха"</t>
  </si>
  <si>
    <t xml:space="preserve">- доля вида экономической деятельности "Обеспечение электрической энергией, газом и паром; кондиционирование воздуха" в общем объеме промышленного производства, %</t>
  </si>
  <si>
    <t xml:space="preserve">Раздел E "Водоснабжение; водоотведение, организация сбора и утилизации отходов, деятельность по ликвидации загрязнений"</t>
  </si>
  <si>
    <t xml:space="preserve">- доля вида экономической деятельности "Водоснабжение; водоотведение, организация сбора и утилизации отходов, деятельность по ликвидации загрязнений" в общем объеме промышленного производства, %</t>
  </si>
  <si>
    <t xml:space="preserve">Производство важнейших видов продукции</t>
  </si>
  <si>
    <t xml:space="preserve">Газ природный и попутный</t>
  </si>
  <si>
    <t xml:space="preserve">млн. куб. м </t>
  </si>
  <si>
    <t xml:space="preserve">Лесоматериалы необработанные</t>
  </si>
  <si>
    <t xml:space="preserve">тысяча плотных куб. м.</t>
  </si>
  <si>
    <t xml:space="preserve">Вина из свежего винограда, кроме вин игристых и газированных</t>
  </si>
  <si>
    <t xml:space="preserve">тыс. дкл</t>
  </si>
  <si>
    <t xml:space="preserve">Пиво, кроме отходов пивоварения (включая напитки, изготовляемые на основе пива (пивные напитки)</t>
  </si>
  <si>
    <t xml:space="preserve">Лесоматериалы, продольно распиленные или расколотые, разделенные на слои или лущеные, толщиной более 6 мм; деревянные железнодорожные или трамвайные шпалы, 
 непропитанные</t>
  </si>
  <si>
    <t xml:space="preserve">тыс. куб. м</t>
  </si>
  <si>
    <t xml:space="preserve">Полимеры этилена в первичных формах</t>
  </si>
  <si>
    <t>тонн</t>
  </si>
  <si>
    <t>Электроэнергия</t>
  </si>
  <si>
    <t xml:space="preserve">млн. кВт. ч</t>
  </si>
  <si>
    <t xml:space="preserve">Потребление электроэнергии</t>
  </si>
  <si>
    <t xml:space="preserve">в том числе по группам потребителей:</t>
  </si>
  <si>
    <t>Население</t>
  </si>
  <si>
    <t xml:space="preserve">Сельское хозяйство</t>
  </si>
  <si>
    <t xml:space="preserve">Продукция сельского хозяйства в хозяйствах всех категорий в действующих ценах</t>
  </si>
  <si>
    <t xml:space="preserve">Индекс производства продукции сельского хозяйства в хозяйствах всех категорий</t>
  </si>
  <si>
    <t>Растениеводство</t>
  </si>
  <si>
    <t xml:space="preserve">- в сопоставимых ценах</t>
  </si>
  <si>
    <t>Животноводство</t>
  </si>
  <si>
    <t xml:space="preserve">Производство основных видов сельскохозяйственной продукции (по всем категориям хозяйств)</t>
  </si>
  <si>
    <t xml:space="preserve">Зерно (в весе после доработки)</t>
  </si>
  <si>
    <t xml:space="preserve">тыс. тонн</t>
  </si>
  <si>
    <t>Картофель</t>
  </si>
  <si>
    <t>Овощи</t>
  </si>
  <si>
    <t xml:space="preserve">Производство скота и птицы на убой (в живом весе)</t>
  </si>
  <si>
    <t>Молоко</t>
  </si>
  <si>
    <t>Яйца</t>
  </si>
  <si>
    <t xml:space="preserve">млн. шт.</t>
  </si>
  <si>
    <t>Инвестиции</t>
  </si>
  <si>
    <t xml:space="preserve">Объем инвестиций в основной капитал</t>
  </si>
  <si>
    <t xml:space="preserve">Объем  инвестиций в основной капитал в сопоставимых ценах (ИФО)</t>
  </si>
  <si>
    <t xml:space="preserve">Объем инвестиций в основной капитал по крупным и средним организациям</t>
  </si>
  <si>
    <t xml:space="preserve">Темп роста инвестиций в основной капитал по крупным и средним организациям в сопоставимых ценах</t>
  </si>
  <si>
    <t xml:space="preserve"> в том числе по видам экономической деятельности (без субъектов малого предпринимательства и параметров неформальной деятельности)</t>
  </si>
  <si>
    <t xml:space="preserve">Инвестиции. Раздел А:  Сельское, лесное хозяйство, охота, рыболовство и рыбоводство</t>
  </si>
  <si>
    <t xml:space="preserve">млн. рублей</t>
  </si>
  <si>
    <t xml:space="preserve">3 147,7  </t>
  </si>
  <si>
    <t xml:space="preserve">3 344,2  </t>
  </si>
  <si>
    <t xml:space="preserve">3 000,0  </t>
  </si>
  <si>
    <t xml:space="preserve">2 900,0  </t>
  </si>
  <si>
    <t xml:space="preserve">3 237,0  </t>
  </si>
  <si>
    <t xml:space="preserve">3 337,0  </t>
  </si>
  <si>
    <t xml:space="preserve">3 007,0  </t>
  </si>
  <si>
    <t xml:space="preserve">3 457,0  </t>
  </si>
  <si>
    <t xml:space="preserve">3 657,0  </t>
  </si>
  <si>
    <t xml:space="preserve">4 029,0  </t>
  </si>
  <si>
    <t xml:space="preserve">4 629,0  </t>
  </si>
  <si>
    <t xml:space="preserve">5 000,0  </t>
  </si>
  <si>
    <t xml:space="preserve">Инвестиции. Раздел В: Добыча полезных ископаемых</t>
  </si>
  <si>
    <t xml:space="preserve">43 359,2  </t>
  </si>
  <si>
    <t xml:space="preserve">53 590,1  </t>
  </si>
  <si>
    <t xml:space="preserve">43 000,0  </t>
  </si>
  <si>
    <t xml:space="preserve">40 226,5  </t>
  </si>
  <si>
    <t xml:space="preserve">44 000,0  </t>
  </si>
  <si>
    <t xml:space="preserve">48 000,0  </t>
  </si>
  <si>
    <t xml:space="preserve">42 818,3  </t>
  </si>
  <si>
    <t xml:space="preserve">47 800,0  </t>
  </si>
  <si>
    <t xml:space="preserve">53 000,0  </t>
  </si>
  <si>
    <t xml:space="preserve">42 000,0  </t>
  </si>
  <si>
    <t xml:space="preserve">51 420,0  </t>
  </si>
  <si>
    <t xml:space="preserve">57 900,0  </t>
  </si>
  <si>
    <t xml:space="preserve">Инвестиции. Раздел С: Обрабатывающие производства</t>
  </si>
  <si>
    <t xml:space="preserve">47 052,4  </t>
  </si>
  <si>
    <t xml:space="preserve">58 223,3  </t>
  </si>
  <si>
    <t xml:space="preserve">91 500,0  </t>
  </si>
  <si>
    <t xml:space="preserve">56 000,0  </t>
  </si>
  <si>
    <t xml:space="preserve">64 000,0  </t>
  </si>
  <si>
    <t xml:space="preserve">70 000,0  </t>
  </si>
  <si>
    <t xml:space="preserve">24 500,0  </t>
  </si>
  <si>
    <t xml:space="preserve">28 000,0  </t>
  </si>
  <si>
    <t xml:space="preserve">32 000,0  </t>
  </si>
  <si>
    <t xml:space="preserve">22 400,0  </t>
  </si>
  <si>
    <t xml:space="preserve">26 400,0  </t>
  </si>
  <si>
    <t xml:space="preserve">31 000,0  </t>
  </si>
  <si>
    <t xml:space="preserve">Инвестиции. Раздел D: Обеспечение электрической энергией, газом и паром; кондиционирование воздуха</t>
  </si>
  <si>
    <t xml:space="preserve">     11 791,1   </t>
  </si>
  <si>
    <t xml:space="preserve">       9 412,1   </t>
  </si>
  <si>
    <t xml:space="preserve">7 500,0  </t>
  </si>
  <si>
    <t xml:space="preserve">       7 750,0   </t>
  </si>
  <si>
    <t xml:space="preserve">      8 900,0   </t>
  </si>
  <si>
    <t xml:space="preserve">       9 500,0   </t>
  </si>
  <si>
    <t xml:space="preserve">       7 800,0   </t>
  </si>
  <si>
    <t xml:space="preserve">       9 000,0   </t>
  </si>
  <si>
    <t xml:space="preserve">        9 600,0   </t>
  </si>
  <si>
    <t xml:space="preserve">       8 500,0   </t>
  </si>
  <si>
    <t xml:space="preserve">      9 900,0   </t>
  </si>
  <si>
    <t xml:space="preserve">     12 000,0   </t>
  </si>
  <si>
    <t xml:space="preserve">Инвестиции. Раздел E: Водоснабжение; водоотведение, организация сбора и утилизации отходов, деятельность по ликвидации загрязнений</t>
  </si>
  <si>
    <t xml:space="preserve">       6 181,2   </t>
  </si>
  <si>
    <t xml:space="preserve">       6 483,8   </t>
  </si>
  <si>
    <t xml:space="preserve">6 000,0  </t>
  </si>
  <si>
    <t xml:space="preserve">       5 600,0   </t>
  </si>
  <si>
    <t xml:space="preserve">      6 500,0   </t>
  </si>
  <si>
    <t xml:space="preserve">        7 000,0   </t>
  </si>
  <si>
    <t xml:space="preserve">       6 000,0   </t>
  </si>
  <si>
    <t xml:space="preserve">       7 000,0   </t>
  </si>
  <si>
    <t xml:space="preserve">        7 600,0   </t>
  </si>
  <si>
    <t xml:space="preserve">       6 300,0   </t>
  </si>
  <si>
    <t xml:space="preserve">       7 500,0   </t>
  </si>
  <si>
    <t xml:space="preserve">Инвестиции. Раздел F: Строительство</t>
  </si>
  <si>
    <t xml:space="preserve">       1 330,6   </t>
  </si>
  <si>
    <t xml:space="preserve">       1 000,0   </t>
  </si>
  <si>
    <t xml:space="preserve">       1 000,0   </t>
  </si>
  <si>
    <t xml:space="preserve">        1 600,0   </t>
  </si>
  <si>
    <t xml:space="preserve">      1 200,0   </t>
  </si>
  <si>
    <t xml:space="preserve">2 000,0   </t>
  </si>
  <si>
    <t xml:space="preserve">Инвестиции. Раздел G: Торговля оптовая и розничная; ремонт автотранспортных средств и мотоциклов</t>
  </si>
  <si>
    <t xml:space="preserve">Инвестиции. Раздел H: Транспортировка и хранение</t>
  </si>
  <si>
    <t xml:space="preserve">Инвестиции. Раздел I: Деятельность гостиниц и предприятий общественного питания</t>
  </si>
  <si>
    <t xml:space="preserve"> 1 000,0   </t>
  </si>
  <si>
    <t xml:space="preserve">Инвестиции. Раздел J: Деятельность в области информации и связи</t>
  </si>
  <si>
    <t xml:space="preserve">Инвестиции. Раздел K: Деятельность финансовая и страховая</t>
  </si>
  <si>
    <t xml:space="preserve">Инвестиции. Раздел L: Деятельность по операциям с недвижимым имуществом</t>
  </si>
  <si>
    <t xml:space="preserve">Инвестиции. Раздел M: Деятельность профессиональная, научная и техническая</t>
  </si>
  <si>
    <t xml:space="preserve">       4 363,9   </t>
  </si>
  <si>
    <t xml:space="preserve">4 000,0  </t>
  </si>
  <si>
    <t xml:space="preserve">       3 900,0   </t>
  </si>
  <si>
    <t xml:space="preserve">      4 900,0   </t>
  </si>
  <si>
    <t xml:space="preserve">        5 600,0   </t>
  </si>
  <si>
    <t xml:space="preserve">       4 300,0   </t>
  </si>
  <si>
    <t xml:space="preserve">       5 500,0   </t>
  </si>
  <si>
    <t xml:space="preserve">        7 300,0   </t>
  </si>
  <si>
    <t xml:space="preserve">       4 600,0   </t>
  </si>
  <si>
    <t xml:space="preserve">      6 000,0   </t>
  </si>
  <si>
    <t xml:space="preserve"> 8 000,0   </t>
  </si>
  <si>
    <t xml:space="preserve">Инвестиции. Раздел N: Деятельность административная и сопутствующие дополнительные услуги</t>
  </si>
  <si>
    <t xml:space="preserve">       2 627,4   </t>
  </si>
  <si>
    <t xml:space="preserve">       2 559,4   </t>
  </si>
  <si>
    <t xml:space="preserve">2 800,0  </t>
  </si>
  <si>
    <t xml:space="preserve">       2 900,0   </t>
  </si>
  <si>
    <t xml:space="preserve">      3 081,8   </t>
  </si>
  <si>
    <t xml:space="preserve">        3 300,0   </t>
  </si>
  <si>
    <t xml:space="preserve">       3 000,0   </t>
  </si>
  <si>
    <t xml:space="preserve">       3 220,0   </t>
  </si>
  <si>
    <t xml:space="preserve">        3 500,0   </t>
  </si>
  <si>
    <t xml:space="preserve">       3 200,0   </t>
  </si>
  <si>
    <t xml:space="preserve">      3 500,0   </t>
  </si>
  <si>
    <t xml:space="preserve">    4 000,0   </t>
  </si>
  <si>
    <t xml:space="preserve">Инвестиции. Раздел O: Государственное управление и обеспечение военной безопасности; социальное обеспечение</t>
  </si>
  <si>
    <t xml:space="preserve">       1 250,2   </t>
  </si>
  <si>
    <t xml:space="preserve">       1 546,6   </t>
  </si>
  <si>
    <t xml:space="preserve">1 200,0  </t>
  </si>
  <si>
    <t xml:space="preserve">       1 100,0   </t>
  </si>
  <si>
    <t xml:space="preserve">      1 300,0   </t>
  </si>
  <si>
    <t xml:space="preserve">        1 400,0   </t>
  </si>
  <si>
    <t xml:space="preserve">       1 033,7   </t>
  </si>
  <si>
    <t xml:space="preserve">       1 380,0   </t>
  </si>
  <si>
    <t xml:space="preserve">        1 500,0   </t>
  </si>
  <si>
    <t xml:space="preserve">      1 500,0   </t>
  </si>
  <si>
    <t xml:space="preserve">   1 742,7   </t>
  </si>
  <si>
    <t xml:space="preserve">Инвестиции. Раздел P: Образование</t>
  </si>
  <si>
    <t xml:space="preserve">       4 474,9   </t>
  </si>
  <si>
    <t xml:space="preserve">       5 272,2   </t>
  </si>
  <si>
    <t xml:space="preserve">4 500,0  </t>
  </si>
  <si>
    <t xml:space="preserve">       7 289,2   </t>
  </si>
  <si>
    <t xml:space="preserve">    12 300,0   </t>
  </si>
  <si>
    <t xml:space="preserve">      14 500,0   </t>
  </si>
  <si>
    <t xml:space="preserve">       6 195,0   </t>
  </si>
  <si>
    <t xml:space="preserve">     15 000,0   </t>
  </si>
  <si>
    <t xml:space="preserve">      18 431,0   </t>
  </si>
  <si>
    <t xml:space="preserve">       5 136,4   </t>
  </si>
  <si>
    <t xml:space="preserve">    12 868,4   </t>
  </si>
  <si>
    <t xml:space="preserve"> 15 436,4   </t>
  </si>
  <si>
    <t xml:space="preserve">Инвестиции. Раздел Q: Деятельность в области здравоохранения и социальных услуг</t>
  </si>
  <si>
    <t xml:space="preserve">       2 572,6   </t>
  </si>
  <si>
    <t xml:space="preserve">       3 448,2   </t>
  </si>
  <si>
    <t xml:space="preserve">       2 160,0   </t>
  </si>
  <si>
    <t xml:space="preserve">      3 100,0   </t>
  </si>
  <si>
    <t xml:space="preserve">        3 200,0   </t>
  </si>
  <si>
    <t xml:space="preserve">       1 903,3   </t>
  </si>
  <si>
    <t xml:space="preserve">       3 200,2   </t>
  </si>
  <si>
    <t xml:space="preserve">       2 010,0   </t>
  </si>
  <si>
    <t xml:space="preserve">      3 500,0   </t>
  </si>
  <si>
    <t xml:space="preserve">      4 000,0   </t>
  </si>
  <si>
    <t xml:space="preserve">Инвестиции. Раздел R: Деятельность в области культуры, спорта, организации досуга и развлечений</t>
  </si>
  <si>
    <t xml:space="preserve">Инвестиции. Раздел S: Предоставление прочих видов услуг</t>
  </si>
  <si>
    <t xml:space="preserve">Инвестици в основной капитал по источникам финансирования (по крупным и средним предприятиям):</t>
  </si>
  <si>
    <t xml:space="preserve">Собственные средства предприятий</t>
  </si>
  <si>
    <t xml:space="preserve">   123 351,3   </t>
  </si>
  <si>
    <t xml:space="preserve">    156 863,4   </t>
  </si>
  <si>
    <t xml:space="preserve">    164 957,9</t>
  </si>
  <si>
    <t xml:space="preserve">        132 783,8   </t>
  </si>
  <si>
    <t xml:space="preserve">156 979,9   </t>
  </si>
  <si>
    <t xml:space="preserve">176 431,9   </t>
  </si>
  <si>
    <t xml:space="preserve">   110 517,0   </t>
  </si>
  <si>
    <t xml:space="preserve">    137 031,5   </t>
  </si>
  <si>
    <t xml:space="preserve">    165 214,8   </t>
  </si>
  <si>
    <t xml:space="preserve">   110 816,0   </t>
  </si>
  <si>
    <t xml:space="preserve">  142 461,0   </t>
  </si>
  <si>
    <t xml:space="preserve">   178 117,3   </t>
  </si>
  <si>
    <t xml:space="preserve">Привлеченные средства </t>
  </si>
  <si>
    <t xml:space="preserve">     43 711,1   </t>
  </si>
  <si>
    <t xml:space="preserve">     32 036,6   </t>
  </si>
  <si>
    <t xml:space="preserve">  36 210,3   </t>
  </si>
  <si>
    <t xml:space="preserve">          31 146,8   </t>
  </si>
  <si>
    <t xml:space="preserve">34 459,0   </t>
  </si>
  <si>
    <t xml:space="preserve"> 36 136,7   </t>
  </si>
  <si>
    <t xml:space="preserve">     25 923,7   </t>
  </si>
  <si>
    <t xml:space="preserve">     30 080,1   </t>
  </si>
  <si>
    <t xml:space="preserve">      33 839,2   </t>
  </si>
  <si>
    <t xml:space="preserve">     25 993,9   </t>
  </si>
  <si>
    <t xml:space="preserve">    31 271,9   </t>
  </si>
  <si>
    <t xml:space="preserve">     36 481,8   </t>
  </si>
  <si>
    <t xml:space="preserve">Бюджетные средства</t>
  </si>
  <si>
    <t xml:space="preserve">     13 589,8   </t>
  </si>
  <si>
    <t xml:space="preserve">    11 867,7   </t>
  </si>
  <si>
    <t xml:space="preserve"> 12 100,0   </t>
  </si>
  <si>
    <t xml:space="preserve">      9 300,0   </t>
  </si>
  <si>
    <t xml:space="preserve">   16 700,0   </t>
  </si>
  <si>
    <t xml:space="preserve">     19 000,0   </t>
  </si>
  <si>
    <t xml:space="preserve">      9 800,0   </t>
  </si>
  <si>
    <t xml:space="preserve">    14 050,0   </t>
  </si>
  <si>
    <t xml:space="preserve">     16 600,0   </t>
  </si>
  <si>
    <t xml:space="preserve">    10 200,0   </t>
  </si>
  <si>
    <t xml:space="preserve">    13 400,0   </t>
  </si>
  <si>
    <t xml:space="preserve">     15 200,0   </t>
  </si>
  <si>
    <t>Строительство</t>
  </si>
  <si>
    <t xml:space="preserve">Объем выполненных работ по виду деятельности "Строительство", в действующих ценах</t>
  </si>
  <si>
    <t xml:space="preserve">Объем жилищного строительства</t>
  </si>
  <si>
    <t xml:space="preserve">тыс. кв. м общей площади</t>
  </si>
  <si>
    <t xml:space="preserve">Платные услуги населению</t>
  </si>
  <si>
    <t xml:space="preserve">Объем платных услуг населению, в действующих ценах</t>
  </si>
  <si>
    <t xml:space="preserve">Объем платных услуг населению, в сопоставимых ценах</t>
  </si>
  <si>
    <t xml:space="preserve">Индекс потребительских цен (ИПЦ)</t>
  </si>
  <si>
    <t xml:space="preserve">ИПЦ, к декабрю предыдущего года</t>
  </si>
  <si>
    <t xml:space="preserve">в % к декабрю пред. года</t>
  </si>
  <si>
    <t xml:space="preserve">Индекс потребительских цен среднегодовой</t>
  </si>
  <si>
    <t xml:space="preserve">в %</t>
  </si>
  <si>
    <t xml:space="preserve">Оборот розничной торговли </t>
  </si>
  <si>
    <t>Транспорт</t>
  </si>
  <si>
    <t xml:space="preserve">Протяженность дорог общего пользования с твердым покрытием</t>
  </si>
  <si>
    <t>км</t>
  </si>
  <si>
    <t xml:space="preserve">Удельный вес автомобильных дорог с твердым покрытием в общей протяженности автомобильных дорог общего пользования</t>
  </si>
  <si>
    <t xml:space="preserve">Малое и среднее предпринимательство</t>
  </si>
  <si>
    <t xml:space="preserve">Число малых и средних предприятий, включая микропредприятия 
(на конец года)</t>
  </si>
  <si>
    <t>единиц</t>
  </si>
  <si>
    <t xml:space="preserve">Среднесписочная численность работников малых и средних предприятий, включая микропредприятия (без внешних совместителей)</t>
  </si>
  <si>
    <t xml:space="preserve">Оборот малых и средних предприятий, включая микропредприятия</t>
  </si>
  <si>
    <t xml:space="preserve">млрд. рублей </t>
  </si>
  <si>
    <t>Труд</t>
  </si>
  <si>
    <t xml:space="preserve">Уровень безработицы 
(по методологии МОТ)</t>
  </si>
  <si>
    <t xml:space="preserve">Уровень зарегистрированной безработицы (на конец года)</t>
  </si>
  <si>
    <t xml:space="preserve">Общая численность безработных 
(по методологии МОТ)</t>
  </si>
  <si>
    <t xml:space="preserve">Численность безработных, зарегистрированных в государственных учреждениях службы занятости населения (на конец года)</t>
  </si>
  <si>
    <t xml:space="preserve">Уровень жизни населения</t>
  </si>
  <si>
    <t xml:space="preserve">Фонд начисленной заработной платы</t>
  </si>
  <si>
    <t xml:space="preserve">млн. руб.</t>
  </si>
  <si>
    <t xml:space="preserve">Реальная заработная плата</t>
  </si>
  <si>
    <t xml:space="preserve">Реальные располагаемые денежные доходы</t>
  </si>
  <si>
    <t xml:space="preserve">Доля населения с денежными доходами ниже границы бедности</t>
  </si>
  <si>
    <t xml:space="preserve">% ко всему населению</t>
  </si>
  <si>
    <t xml:space="preserve">Производительность труда</t>
  </si>
  <si>
    <t xml:space="preserve">Индекс производительности труда</t>
  </si>
  <si>
    <t xml:space="preserve">* - Оценка Департамента экономики Администрации Томской области.</t>
  </si>
  <si>
    <t xml:space="preserve">Сопоставление прогнозных линеек социального блока с федеральной рамкой для формирования целевых показателей Стратегии</t>
  </si>
  <si>
    <t xml:space="preserve">Наименование показателя</t>
  </si>
  <si>
    <t>Примечания</t>
  </si>
  <si>
    <t>Источник</t>
  </si>
  <si>
    <t xml:space="preserve">Общий прирост населения, тыс. чел.</t>
  </si>
  <si>
    <t xml:space="preserve">Единый план</t>
  </si>
  <si>
    <t xml:space="preserve">Все линейки разные. Предлагаю за основу целевого взять линейку 474, а для базового - Единого плана. Обоснование- даже если Москва не видит у нас прирост в 2030 году, для своей Стратегии мы такую сверх цель должны поставить</t>
  </si>
  <si>
    <t xml:space="preserve">474 (наше предложение в Госсовет)</t>
  </si>
  <si>
    <t xml:space="preserve">2п (баз)</t>
  </si>
  <si>
    <t xml:space="preserve">Прогноз ЦСР (цел)</t>
  </si>
  <si>
    <t xml:space="preserve">Учитывая федеральную рамку, предлагаем заложить в прогноз следующую динамику </t>
  </si>
  <si>
    <t xml:space="preserve">Целевой идет в целевые показатели. В целом обе линейку должны быть учтены в прогнозных линейках по среднегодовой численности населения долгосрочного прогноза</t>
  </si>
  <si>
    <t xml:space="preserve">Ожидаемая продолжительность жизни при рождении, лет</t>
  </si>
  <si>
    <t xml:space="preserve">Долгосрочные линейки Единого плана и ЦСР совпадают. У нас целевого по продолжительности жизни нет.</t>
  </si>
  <si>
    <t xml:space="preserve">Уровень бедности</t>
  </si>
  <si>
    <t xml:space="preserve">Долгосрочные линейки наша и ЦСР в целом совпадают, к 2030 году выходим на целевое значение 7,4. </t>
  </si>
  <si>
    <t xml:space="preserve">Долгосрочный (баз)</t>
  </si>
  <si>
    <t xml:space="preserve">Долгосрочный (цел)</t>
  </si>
  <si>
    <t xml:space="preserve">Реальная заработная плата 
(2020 год базовое значение)</t>
  </si>
  <si>
    <t xml:space="preserve">Целевой прогноз ЦСР соответствует траектории Единого плана. При условии, что будут мероприятия на компенсацию дельты с нашим предложением в Госсовет, можно согласовать линейку ЦСР</t>
  </si>
  <si>
    <t xml:space="preserve">Прогноз ЦСР (баз)</t>
  </si>
  <si>
    <t xml:space="preserve">Реальные располагаемые денежные доходы населения, % к предыдущему году</t>
  </si>
  <si>
    <t xml:space="preserve">В Едином плане новый показатель - Индекс реального дохода, в статистике называется Реальные денежные доходы (разница на обязательные платежи). Учитывая, что регион не согласовал его, будет нецелесообразно включать его в целевые показатели Стратегии. (Динамика в Едином плане для нас крайне не достижимая). Предлагаю оставить РРДД. Линейку не согласовываем, замечания в файле.</t>
  </si>
  <si>
    <t xml:space="preserve">Индекс реального среднедушевого денежного дохода (2020 года базовое значение)</t>
  </si>
  <si>
    <t xml:space="preserve">Единый план (расчет годовой динамики)</t>
  </si>
  <si>
    <t xml:space="preserve">Декомпозировать некорректно</t>
  </si>
  <si>
    <t xml:space="preserve"> Основные показатели прогноза социально-экономического развития Томской области на 2021 – 2023 годы (вар 2)</t>
  </si>
  <si>
    <t>Показатели</t>
  </si>
  <si>
    <t xml:space="preserve">2018 год</t>
  </si>
  <si>
    <t xml:space="preserve">2019 год</t>
  </si>
  <si>
    <t xml:space="preserve">2020 год</t>
  </si>
  <si>
    <t xml:space="preserve">2021 год - прогноз </t>
  </si>
  <si>
    <t xml:space="preserve">2022 год - прогноз </t>
  </si>
  <si>
    <t xml:space="preserve">2023 год - прогноз </t>
  </si>
  <si>
    <t>факт</t>
  </si>
  <si>
    <t xml:space="preserve">факт </t>
  </si>
  <si>
    <t>оценка</t>
  </si>
  <si>
    <t xml:space="preserve">2 вар.</t>
  </si>
  <si>
    <t xml:space="preserve">Демографические показатели</t>
  </si>
  <si>
    <t xml:space="preserve">Коэффициент естественного прироста населения </t>
  </si>
  <si>
    <t xml:space="preserve"> на 1000 человек населения</t>
  </si>
  <si>
    <t xml:space="preserve">Валовой региональный продукт</t>
  </si>
  <si>
    <t xml:space="preserve">в основных действующих ценах</t>
  </si>
  <si>
    <t xml:space="preserve">в основных сопоставимых ценах</t>
  </si>
  <si>
    <t xml:space="preserve">Энергоемкость ВРП</t>
  </si>
  <si>
    <t xml:space="preserve">(кг условного топлива/ на 10 тыс.рублей)</t>
  </si>
  <si>
    <t xml:space="preserve">Темп снижения энергоемкости ВРП</t>
  </si>
  <si>
    <t xml:space="preserve">Объем отгруженных товаров  собственного производства, выполненных работ и услуг собственными силами по видам деятельности (итого по разделам B, C, D, E)  </t>
  </si>
  <si>
    <t xml:space="preserve">  - в действующих ценах</t>
  </si>
  <si>
    <t xml:space="preserve">  - индекс промышленного производства</t>
  </si>
  <si>
    <t xml:space="preserve">в действующих ценах</t>
  </si>
  <si>
    <t xml:space="preserve">- удельный вес в общем объеме отгруженных товаров</t>
  </si>
  <si>
    <t xml:space="preserve">Раздел C "Обрабатывающие производства"</t>
  </si>
  <si>
    <t xml:space="preserve">в том числе: </t>
  </si>
  <si>
    <t xml:space="preserve">Нефть сырая, включая газовый конденсат</t>
  </si>
  <si>
    <t xml:space="preserve">млрд. куб. м </t>
  </si>
  <si>
    <t xml:space="preserve">млн. куб. м</t>
  </si>
  <si>
    <t>Водка</t>
  </si>
  <si>
    <t xml:space="preserve">Лесоматериалы, продольно распиленные или расколотые, 
 разделенные на слои или лущеные, толщиной более 6 мм;  
 деревянные железнодорожные или трамвайные шпалы, 
 непропитанные</t>
  </si>
  <si>
    <t xml:space="preserve">млрд. кВт. ч</t>
  </si>
  <si>
    <t xml:space="preserve">коновые потребители</t>
  </si>
  <si>
    <t xml:space="preserve">Прочие потребители</t>
  </si>
  <si>
    <t xml:space="preserve">Продукция сельского хозяйства в хозяйствах всех категорий</t>
  </si>
  <si>
    <t xml:space="preserve">Транспорт </t>
  </si>
  <si>
    <t xml:space="preserve">Протяженность автомобильных дорог общего пользования с твердым покрытием (федерального, регионального и мужмуниципального, местного значения)</t>
  </si>
  <si>
    <t xml:space="preserve"> Объем инвестиций (в основной капитал) за счет всех источников финансирования</t>
  </si>
  <si>
    <t xml:space="preserve"> 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</si>
  <si>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 xml:space="preserve">Раздел А:  Сельское, лесное хозяйство, охота, рыболовство и рыбоводство</t>
  </si>
  <si>
    <t xml:space="preserve">Раздел В: Добыча полезных ископаемых</t>
  </si>
  <si>
    <t xml:space="preserve">Раздел С: Обрабатывающие производства</t>
  </si>
  <si>
    <t xml:space="preserve">Раздел D: Обеспечение электрической энергией, газом и паром; кондиционирование воздуха</t>
  </si>
  <si>
    <t xml:space="preserve">Раздел E: Водоснабжение; водоотведение, организация сбора и утилизации отходов, деятельность по ликвидации загрязнений</t>
  </si>
  <si>
    <t xml:space="preserve">Раздел F: Строительство</t>
  </si>
  <si>
    <t xml:space="preserve">Раздел G: Торговля оптовая и розничная; ремонт автотранспортных средств и мотоциклов</t>
  </si>
  <si>
    <t xml:space="preserve">Раздел H: Транспортировка и хранение</t>
  </si>
  <si>
    <t xml:space="preserve">Раздел I: Деятельность гостиниц и предприятий общественного питания</t>
  </si>
  <si>
    <t xml:space="preserve">Раздел J: Деятельность в области информации и связи</t>
  </si>
  <si>
    <t xml:space="preserve">Раздел L: Деятельность по операциям с недвижимым имуществом</t>
  </si>
  <si>
    <t xml:space="preserve">Раздел M: Деятельность профессиональная, научная и техническая</t>
  </si>
  <si>
    <t xml:space="preserve">Раздел P: Образование</t>
  </si>
  <si>
    <t xml:space="preserve">Раздел Q: Деятельность в области здравоохранения и социальных услуг</t>
  </si>
  <si>
    <t xml:space="preserve">Раздел R: Деятельность в области культуры, спорта, организации досуга и развлечений</t>
  </si>
  <si>
    <t xml:space="preserve">Строительство </t>
  </si>
  <si>
    <t xml:space="preserve">Объем выполненных работ по виду деятельности "строительство" (раздел F)</t>
  </si>
  <si>
    <t xml:space="preserve">Ввод в действие жилых домов</t>
  </si>
  <si>
    <t xml:space="preserve">Финансы организаций </t>
  </si>
  <si>
    <t xml:space="preserve">Сальдированный финансовый результат</t>
  </si>
  <si>
    <t xml:space="preserve">Доля прибыльных организаций в общем числе организаций</t>
  </si>
  <si>
    <t xml:space="preserve">Малое и среднее предпринимательство </t>
  </si>
  <si>
    <t xml:space="preserve">тыс . чел .</t>
  </si>
  <si>
    <t xml:space="preserve">    в действующих ценах </t>
  </si>
  <si>
    <t xml:space="preserve">Внешнеэкономическая деятельность                                                     </t>
  </si>
  <si>
    <t xml:space="preserve">Экспорт товаров</t>
  </si>
  <si>
    <t xml:space="preserve">млн. долл. США</t>
  </si>
  <si>
    <t xml:space="preserve">Импорт товаров</t>
  </si>
  <si>
    <t xml:space="preserve">Рынок товаров и услуг</t>
  </si>
  <si>
    <t xml:space="preserve">Индекс потребительских цен</t>
  </si>
  <si>
    <t xml:space="preserve">декабрь к декабрю пред. года,%</t>
  </si>
  <si>
    <t xml:space="preserve">в % к предыдущему году, среднегодовой</t>
  </si>
  <si>
    <t xml:space="preserve">Оборот розничной торговли</t>
  </si>
  <si>
    <r>
      <t xml:space="preserve">Объем платных услуг населению </t>
    </r>
    <r>
      <rPr>
        <sz val="10"/>
        <rFont val="Times New Roman"/>
      </rPr>
      <t/>
    </r>
  </si>
  <si>
    <t xml:space="preserve">Труд                                                                                                                     </t>
  </si>
  <si>
    <t xml:space="preserve">Численность занятых в экономике</t>
  </si>
  <si>
    <t xml:space="preserve">Численность безработных, зарегистрированных в органах государственной службы занятости</t>
  </si>
  <si>
    <t xml:space="preserve">Уровень зарегистрированной безработицы (удельный вес безработных в численности экономически активного населения)</t>
  </si>
  <si>
    <t xml:space="preserve">Уровень безработицы (по методологии МОТ)</t>
  </si>
  <si>
    <t xml:space="preserve">%  к  предыдущему году</t>
  </si>
  <si>
    <t xml:space="preserve">Среднемесячная номинальная начисленная заработная плата в целом по региону</t>
  </si>
  <si>
    <t>рублей</t>
  </si>
  <si>
    <t xml:space="preserve">% к предыдущему году</t>
  </si>
  <si>
    <t xml:space="preserve">Доля населения с денежными доходами ниже прожиточного минимума </t>
  </si>
  <si>
    <t xml:space="preserve">в %  ко всему населению</t>
  </si>
  <si>
    <t xml:space="preserve">Величина прожиточного минимума в среднем на душу населения в месяц</t>
  </si>
  <si>
    <t xml:space="preserve">Жилищно-коммунальное хозяйство </t>
  </si>
  <si>
    <t xml:space="preserve">Общая площадь жилых помещений, приходящаяся в среднем на 1 жителя Томской области</t>
  </si>
  <si>
    <t xml:space="preserve">кв. м</t>
  </si>
  <si>
    <t xml:space="preserve">Фонд заработной платы работников организаций</t>
  </si>
  <si>
    <t xml:space="preserve">млн руб.</t>
  </si>
  <si>
    <t xml:space="preserve">х - данные отсутствуют</t>
  </si>
  <si>
    <t xml:space="preserve">* - оценка Департамента экономики Администрации Томской области</t>
  </si>
  <si>
    <t xml:space="preserve">Прогноз социально-экономического развития на среднесрочный период</t>
  </si>
  <si>
    <t xml:space="preserve">Томская область</t>
  </si>
  <si>
    <t xml:space="preserve">отчет *</t>
  </si>
  <si>
    <t xml:space="preserve">оценка показателя</t>
  </si>
  <si>
    <t>прогноз</t>
  </si>
  <si>
    <t xml:space="preserve">1 вариант</t>
  </si>
  <si>
    <t>1.1</t>
  </si>
  <si>
    <t xml:space="preserve">Численность населения (в среднегодовом исчислении)</t>
  </si>
  <si>
    <t>1.2</t>
  </si>
  <si>
    <t xml:space="preserve">Численность населения (на 1 января года)</t>
  </si>
  <si>
    <t>1.3</t>
  </si>
  <si>
    <t xml:space="preserve">Численность населения трудоспособного возраста
(на 1 января года)</t>
  </si>
  <si>
    <t>1.4</t>
  </si>
  <si>
    <t xml:space="preserve">Численность населения старше трудоспособного возраста
(на 1 января года)</t>
  </si>
  <si>
    <t>1.5</t>
  </si>
  <si>
    <t xml:space="preserve">Ожидаемая продолжительность жизни при рождении</t>
  </si>
  <si>
    <t xml:space="preserve">число лет</t>
  </si>
  <si>
    <t>1.6</t>
  </si>
  <si>
    <t xml:space="preserve">Общий коэффициент рождаемости</t>
  </si>
  <si>
    <t xml:space="preserve">число родившихся живыми
на 1000 человек населения</t>
  </si>
  <si>
    <t>1.7</t>
  </si>
  <si>
    <t xml:space="preserve">Суммарный коэффициент рождаемости</t>
  </si>
  <si>
    <t xml:space="preserve">число детей на 1 женщину</t>
  </si>
  <si>
    <t>1.8</t>
  </si>
  <si>
    <t xml:space="preserve">Общий коэффициент смертности</t>
  </si>
  <si>
    <t xml:space="preserve">число умерших на 1000 человек населения</t>
  </si>
  <si>
    <t>1.9</t>
  </si>
  <si>
    <t xml:space="preserve">Коэффициент естественного прироста населения</t>
  </si>
  <si>
    <t xml:space="preserve">на 1000 человек населения</t>
  </si>
  <si>
    <t>1.10</t>
  </si>
  <si>
    <t xml:space="preserve">Миграционный прирост (убыль)</t>
  </si>
  <si>
    <t>2.1</t>
  </si>
  <si>
    <t>2.2</t>
  </si>
  <si>
    <t xml:space="preserve">Индекс физического объема валового регионального продукта</t>
  </si>
  <si>
    <t xml:space="preserve">в % к предыдущему году</t>
  </si>
  <si>
    <t>2.3</t>
  </si>
  <si>
    <t xml:space="preserve">Индекс-дефлятор объема валового регионального продукта</t>
  </si>
  <si>
    <t>3.1</t>
  </si>
  <si>
    <t xml:space="preserve">Объем отгруженных товаров собственного производства, выполненных работ и услуг собственными силами</t>
  </si>
  <si>
    <t>3.2</t>
  </si>
  <si>
    <t xml:space="preserve">Индекс промышленного производства</t>
  </si>
  <si>
    <t xml:space="preserve">% к предыдущему году
в сопоставимых ценах</t>
  </si>
  <si>
    <t xml:space="preserve">Индексы производства по видам экономической деятельности</t>
  </si>
  <si>
    <t>3.3</t>
  </si>
  <si>
    <t xml:space="preserve">Добыча полезных ископаемых (раздел B)</t>
  </si>
  <si>
    <t>3.4</t>
  </si>
  <si>
    <t xml:space="preserve">Добыча угля (05)</t>
  </si>
  <si>
    <t>3.5</t>
  </si>
  <si>
    <t xml:space="preserve">Добыча сырой нефти и природного газа (06)</t>
  </si>
  <si>
    <t>3.6</t>
  </si>
  <si>
    <t xml:space="preserve">Добыча металлических руд (07)</t>
  </si>
  <si>
    <t>3.7</t>
  </si>
  <si>
    <t xml:space="preserve">Добыча прочих полезных ископаемых (08)</t>
  </si>
  <si>
    <t>3.8</t>
  </si>
  <si>
    <t xml:space="preserve">Предоставление услуг в области добычи полезных ископаемых (09)</t>
  </si>
  <si>
    <t>3.9</t>
  </si>
  <si>
    <t xml:space="preserve">Обрабатывающие производства (раздел C)</t>
  </si>
  <si>
    <t>3.10</t>
  </si>
  <si>
    <t xml:space="preserve">Производство пищевых продуктов (10)</t>
  </si>
  <si>
    <t>3.11</t>
  </si>
  <si>
    <t xml:space="preserve">Производство напитков (11)</t>
  </si>
  <si>
    <t>3.12</t>
  </si>
  <si>
    <t xml:space="preserve">Производство табачных изделий (12)</t>
  </si>
  <si>
    <t>3.13</t>
  </si>
  <si>
    <t xml:space="preserve">Производство текстильных изделий (13)</t>
  </si>
  <si>
    <t>3.14</t>
  </si>
  <si>
    <t xml:space="preserve">Производство одежды (14)</t>
  </si>
  <si>
    <t>3.15</t>
  </si>
  <si>
    <t xml:space="preserve">Производство кожи и изделий из кожи (15)</t>
  </si>
  <si>
    <t>3.16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</si>
  <si>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</si>
  <si>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3.17</t>
  </si>
  <si>
    <t xml:space="preserve">Производство бумаги и бумажных изделий (17)</t>
  </si>
  <si>
    <t>3.18</t>
  </si>
  <si>
    <t xml:space="preserve">Деятельность полиграфическая и копирование носителей информации (18)</t>
  </si>
  <si>
    <t>3.19</t>
  </si>
  <si>
    <t xml:space="preserve">Производство кокса и нефтепродуктов (19)</t>
  </si>
  <si>
    <t>3.20</t>
  </si>
  <si>
    <t xml:space="preserve">Производство химических веществ и химических продуктов (20)</t>
  </si>
  <si>
    <t>3.21</t>
  </si>
  <si>
    <t xml:space="preserve">Производство лекарственных средств и материалов, применяемых в медицинских целях (21)</t>
  </si>
  <si>
    <t>3.22</t>
  </si>
  <si>
    <t xml:space="preserve">Производство резиновых и пластмассовых изделий (22)</t>
  </si>
  <si>
    <t>3.23</t>
  </si>
  <si>
    <t xml:space="preserve">Производство прочей неметаллической минеральной продукции (23)</t>
  </si>
  <si>
    <t>3.24</t>
  </si>
  <si>
    <t xml:space="preserve">Производство металлургическое (24)</t>
  </si>
  <si>
    <t>3.25</t>
  </si>
  <si>
    <t xml:space="preserve">Производство готовых металлических изделий, кроме машин и оборудования (25)</t>
  </si>
  <si>
    <t>3.26</t>
  </si>
  <si>
    <t xml:space="preserve">Производство компьютеров, электронных и оптических изделий (26)</t>
  </si>
  <si>
    <t>3.27</t>
  </si>
  <si>
    <t xml:space="preserve">Производство электрического оборудования (27)</t>
  </si>
  <si>
    <t>3.28</t>
  </si>
  <si>
    <t xml:space="preserve">Производство машин и оборудования, не включенных в другие группировки (28)</t>
  </si>
  <si>
    <t>3.29</t>
  </si>
  <si>
    <t xml:space="preserve">Производство автотранспортных средств, прицепов и
полуприцепов (29)</t>
  </si>
  <si>
    <t>3.30</t>
  </si>
  <si>
    <t xml:space="preserve">Производство прочих транспортных средств и оборудования (30)</t>
  </si>
  <si>
    <t>3.31</t>
  </si>
  <si>
    <t xml:space="preserve">Производство мебели (31)</t>
  </si>
  <si>
    <t>3.32</t>
  </si>
  <si>
    <t xml:space="preserve">Производство прочих готовых изделий (32)</t>
  </si>
  <si>
    <t>3.33</t>
  </si>
  <si>
    <t xml:space="preserve">Ремонт и монтаж машин и оборудования (33)</t>
  </si>
  <si>
    <t>3.34</t>
  </si>
  <si>
    <t xml:space="preserve">Обеспечение электрической энергией, газом и паром;
кондиционирование воздуха (раздел D)</t>
  </si>
  <si>
    <t>3.35</t>
  </si>
  <si>
    <t xml:space="preserve">Водоснабжение; водоотведение, организация сбора и утилизации отходов, деятельность по ликвидации загрязнений (раздел E)</t>
  </si>
  <si>
    <t>3.36</t>
  </si>
  <si>
    <t xml:space="preserve">млн кВт.ч</t>
  </si>
  <si>
    <t>3.37</t>
  </si>
  <si>
    <t xml:space="preserve">Средние тарифы на электроэнергию, отпущенную различным категориям потребителей</t>
  </si>
  <si>
    <t>руб./тыс.кВт.ч</t>
  </si>
  <si>
    <t>3.38</t>
  </si>
  <si>
    <t xml:space="preserve">Индекс тарифов на электроэнергию, отпущенную различным категориям потребителей</t>
  </si>
  <si>
    <t xml:space="preserve">за период с начала года
к соотв. периоду
предыдущего года, %</t>
  </si>
  <si>
    <t>4.1</t>
  </si>
  <si>
    <t xml:space="preserve">Продукция сельского хозяйства</t>
  </si>
  <si>
    <t>4.2</t>
  </si>
  <si>
    <t xml:space="preserve">Индекс производства продукции сельского хозяйства</t>
  </si>
  <si>
    <t>4.3</t>
  </si>
  <si>
    <t xml:space="preserve">Продукция растениеводства</t>
  </si>
  <si>
    <t>4.4</t>
  </si>
  <si>
    <t xml:space="preserve">Индекс производства продукции растениеводства</t>
  </si>
  <si>
    <t>4.5</t>
  </si>
  <si>
    <t xml:space="preserve">Продукция животноводства</t>
  </si>
  <si>
    <t>4.6</t>
  </si>
  <si>
    <t xml:space="preserve">Индекс производства продукции животноводства</t>
  </si>
  <si>
    <t>5.1</t>
  </si>
  <si>
    <t xml:space="preserve">Объем работ, выполненных по виду деятельности "Строительство"</t>
  </si>
  <si>
    <t xml:space="preserve">в ценах соответствующих лет; млн руб.</t>
  </si>
  <si>
    <t>5.2</t>
  </si>
  <si>
    <t xml:space="preserve">Индекс физического объема работ, выполненных по виду деятельности "Строительство"</t>
  </si>
  <si>
    <t>5.3</t>
  </si>
  <si>
    <t xml:space="preserve">Индекс-дефлятор по виду деятельности "Строительство"</t>
  </si>
  <si>
    <t xml:space="preserve">% г/г</t>
  </si>
  <si>
    <t>5.4</t>
  </si>
  <si>
    <t xml:space="preserve">Торговля и услуги населению</t>
  </si>
  <si>
    <t>6.1</t>
  </si>
  <si>
    <t xml:space="preserve">Индекс потребительских цен на товары и услуги, на конец года</t>
  </si>
  <si>
    <t xml:space="preserve">% к декабрю
предыдущего года</t>
  </si>
  <si>
    <t>6.2</t>
  </si>
  <si>
    <t xml:space="preserve">Индекс потребительских цен на товары и услуги, в среднем за год</t>
  </si>
  <si>
    <t>6.3</t>
  </si>
  <si>
    <t xml:space="preserve">млн рублей</t>
  </si>
  <si>
    <t>6.4</t>
  </si>
  <si>
    <t xml:space="preserve">Индекс физического объема оборота розничной торговли</t>
  </si>
  <si>
    <t>6.5</t>
  </si>
  <si>
    <t xml:space="preserve">Индекс-дефлятор оборота розничной торговли</t>
  </si>
  <si>
    <t>6.6</t>
  </si>
  <si>
    <t xml:space="preserve">Объем платных услуг населению</t>
  </si>
  <si>
    <t>6.7</t>
  </si>
  <si>
    <t xml:space="preserve">Индекс физического объема платных услуг населению</t>
  </si>
  <si>
    <t>6.8</t>
  </si>
  <si>
    <t xml:space="preserve">Индекс-дефлятор объема платных услуг населению</t>
  </si>
  <si>
    <t xml:space="preserve">Внешнеэкономическая деятельность</t>
  </si>
  <si>
    <t>7.1</t>
  </si>
  <si>
    <t xml:space="preserve">млн долл. США</t>
  </si>
  <si>
    <t>7.2</t>
  </si>
  <si>
    <t xml:space="preserve">Страны дальнего зарубежья</t>
  </si>
  <si>
    <t>7.3</t>
  </si>
  <si>
    <t xml:space="preserve">Экспорт товаров - всего</t>
  </si>
  <si>
    <t>7.4</t>
  </si>
  <si>
    <t xml:space="preserve">Экспорт ТЭК</t>
  </si>
  <si>
    <t>7.5</t>
  </si>
  <si>
    <t xml:space="preserve">Импорт товаров - всего</t>
  </si>
  <si>
    <t xml:space="preserve">Государства - участники СНГ</t>
  </si>
  <si>
    <t>7.6</t>
  </si>
  <si>
    <t>7.7</t>
  </si>
  <si>
    <t xml:space="preserve">Малое и среднее предпринимательство, включая микропредприятия</t>
  </si>
  <si>
    <t>8.1</t>
  </si>
  <si>
    <t xml:space="preserve">Количество малых и средних предприятий, включая микропредприятия (на конец года)</t>
  </si>
  <si>
    <t>8.2</t>
  </si>
  <si>
    <t xml:space="preserve"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</si>
  <si>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8.3</t>
  </si>
  <si>
    <t xml:space="preserve">млрд руб.</t>
  </si>
  <si>
    <t>9.1</t>
  </si>
  <si>
    <t xml:space="preserve">Инвестиции в основной капитал</t>
  </si>
  <si>
    <t>9.2</t>
  </si>
  <si>
    <t xml:space="preserve">Индекс физического объема инвестиций в основной капитал</t>
  </si>
  <si>
    <t>9.3</t>
  </si>
  <si>
    <t xml:space="preserve">Индекс-дефлятор инвестиций в основной капитал</t>
  </si>
  <si>
    <t>9.4</t>
  </si>
  <si>
    <t xml:space="preserve">Удельный вес инвестиций в основной капитал в валовом региональном продукте</t>
  </si>
  <si>
    <t xml:space="preserve">Инвестиции в основной капитал по источникам
финансирования (без субъектов малого и среднего предпринимательства и объема инвестиций, не наблюдаемых прямыми статистическими методами)</t>
  </si>
  <si>
    <t>9.5</t>
  </si>
  <si>
    <t xml:space="preserve">Собственные средства</t>
  </si>
  <si>
    <t>9.6</t>
  </si>
  <si>
    <t xml:space="preserve">Привлеченные средства, из них:</t>
  </si>
  <si>
    <t>9.6.1</t>
  </si>
  <si>
    <t xml:space="preserve">кредиты банков, в том числе:</t>
  </si>
  <si>
    <t>9.6.1.1</t>
  </si>
  <si>
    <t xml:space="preserve">кредиты иностранных банков</t>
  </si>
  <si>
    <t>9.6.2</t>
  </si>
  <si>
    <t xml:space="preserve">заемные средства других организаций</t>
  </si>
  <si>
    <t>9.6.3</t>
  </si>
  <si>
    <t xml:space="preserve">бюджетные средства, в том числе:</t>
  </si>
  <si>
    <t>9.6.3.1</t>
  </si>
  <si>
    <t xml:space="preserve">федеральный бюджет</t>
  </si>
  <si>
    <t>9.6.3.2</t>
  </si>
  <si>
    <t xml:space="preserve">бюджеты субъектов Российской Федерации</t>
  </si>
  <si>
    <t>9.6.3.3</t>
  </si>
  <si>
    <t xml:space="preserve">из местных бюджетов</t>
  </si>
  <si>
    <t>9.6.4</t>
  </si>
  <si>
    <t>прочие</t>
  </si>
  <si>
    <t xml:space="preserve">Консолидированный бюджет субъекта Российской Федерации</t>
  </si>
  <si>
    <t>10.1</t>
  </si>
  <si>
    <t xml:space="preserve">Доходы консолидированного бюджета субъекта
Российской Федерации</t>
  </si>
  <si>
    <t>10.2</t>
  </si>
  <si>
    <t xml:space="preserve">Налоговые и неналоговые доходы, всего</t>
  </si>
  <si>
    <t>10.3</t>
  </si>
  <si>
    <t xml:space="preserve">Налоговые доходы консолидированного бюджета субъекта Российской Федерации всего, в том числе:</t>
  </si>
  <si>
    <t>10.3.1</t>
  </si>
  <si>
    <t xml:space="preserve">налог на прибыль организаций</t>
  </si>
  <si>
    <t>10.3.2</t>
  </si>
  <si>
    <t xml:space="preserve">налог на доходы физических лиц</t>
  </si>
  <si>
    <t>10.3.3</t>
  </si>
  <si>
    <t xml:space="preserve">налог на добычу полезных ископаемых</t>
  </si>
  <si>
    <t>10.3.4</t>
  </si>
  <si>
    <t>акцизы</t>
  </si>
  <si>
    <t>10.3.5</t>
  </si>
  <si>
    <t xml:space="preserve">налог, взимаемый в связи с применением упрощенной системы налогообложения</t>
  </si>
  <si>
    <t>10.3.6</t>
  </si>
  <si>
    <t xml:space="preserve">налог на имущество физических лиц</t>
  </si>
  <si>
    <t>10.3.7</t>
  </si>
  <si>
    <t xml:space="preserve">налог на имущество организаций</t>
  </si>
  <si>
    <t>10.3.8</t>
  </si>
  <si>
    <t xml:space="preserve">налог на игорный бизнес</t>
  </si>
  <si>
    <t>10.3.9</t>
  </si>
  <si>
    <t xml:space="preserve">транспортный налог</t>
  </si>
  <si>
    <t>10.3.10</t>
  </si>
  <si>
    <t xml:space="preserve">земельный налог</t>
  </si>
  <si>
    <t>10.4</t>
  </si>
  <si>
    <t xml:space="preserve">Неналоговые доходы</t>
  </si>
  <si>
    <t>10.5</t>
  </si>
  <si>
    <t xml:space="preserve">Безвозмездные поступления всего, в том числе</t>
  </si>
  <si>
    <t>10.5.1</t>
  </si>
  <si>
    <t xml:space="preserve">субсидии из федерального бюджета</t>
  </si>
  <si>
    <t>10.5.2</t>
  </si>
  <si>
    <t xml:space="preserve">субвенции из федерального бюджета</t>
  </si>
  <si>
    <t>10.5.3</t>
  </si>
  <si>
    <t xml:space="preserve">дотации из федерального бюджета, в том числе:</t>
  </si>
  <si>
    <t>10.5.4</t>
  </si>
  <si>
    <t xml:space="preserve">дотации на выравнивание бюджетной обеспеченности</t>
  </si>
  <si>
    <t>10.6</t>
  </si>
  <si>
    <t xml:space="preserve">Расходы консолидированного бюджета субъекта
Российской Федерации всего, в том числе по направлениям:</t>
  </si>
  <si>
    <t>10.6.1</t>
  </si>
  <si>
    <t xml:space="preserve">общегосударственные вопросы</t>
  </si>
  <si>
    <t>10.6.2</t>
  </si>
  <si>
    <t xml:space="preserve">национальная оборона</t>
  </si>
  <si>
    <t>10.6.3</t>
  </si>
  <si>
    <t xml:space="preserve">национальная безопасность и правоохранительная деятельность</t>
  </si>
  <si>
    <t>10.6.4</t>
  </si>
  <si>
    <t xml:space="preserve">национальная экономика</t>
  </si>
  <si>
    <t>10.6.5</t>
  </si>
  <si>
    <t xml:space="preserve">жилищно-коммунальное хозяйство</t>
  </si>
  <si>
    <t>10.6.6</t>
  </si>
  <si>
    <t xml:space="preserve">охрана окружающей среды</t>
  </si>
  <si>
    <t>10.6.7</t>
  </si>
  <si>
    <t>образование</t>
  </si>
  <si>
    <t>10.6.8</t>
  </si>
  <si>
    <t xml:space="preserve">культура, кинематография</t>
  </si>
  <si>
    <t>10.6.9</t>
  </si>
  <si>
    <t>здравоохранение</t>
  </si>
  <si>
    <t>10.6.10</t>
  </si>
  <si>
    <t xml:space="preserve">социальная политика</t>
  </si>
  <si>
    <t>10.6.11</t>
  </si>
  <si>
    <t xml:space="preserve">физическая культура и спорт</t>
  </si>
  <si>
    <t>10.6.12</t>
  </si>
  <si>
    <t xml:space="preserve">средства массовой информации</t>
  </si>
  <si>
    <t>10.6.13</t>
  </si>
  <si>
    <t xml:space="preserve">обслуживание государственного и муниципального долга</t>
  </si>
  <si>
    <t>10.7</t>
  </si>
  <si>
    <t xml:space="preserve">Дефицит(-), профицит(+) консолидированного бюджета субъекта Российской Федерации, млн рублей</t>
  </si>
  <si>
    <t>10.8</t>
  </si>
  <si>
    <t xml:space="preserve">Государственный долг субъекта Российской Федерации</t>
  </si>
  <si>
    <t>10.9</t>
  </si>
  <si>
    <t xml:space="preserve">Муниципальный долг муниципальных образований, входящих в состав субъекта Российской Федерации</t>
  </si>
  <si>
    <t xml:space="preserve">Денежные доходы населения</t>
  </si>
  <si>
    <t>11.1</t>
  </si>
  <si>
    <t xml:space="preserve">Реальные располагаемые денежные доходы населения</t>
  </si>
  <si>
    <t>11.2</t>
  </si>
  <si>
    <t xml:space="preserve">Прожиточный минимум в среднем на душу населения (в среднем за год), в том числе по основным социально-демографическим группам населения:</t>
  </si>
  <si>
    <t>руб./мес.</t>
  </si>
  <si>
    <t>11.2.1</t>
  </si>
  <si>
    <t xml:space="preserve">трудоспособного населения</t>
  </si>
  <si>
    <t>11.2.2</t>
  </si>
  <si>
    <t>пенсионеров</t>
  </si>
  <si>
    <t>11.2.3</t>
  </si>
  <si>
    <t>детей</t>
  </si>
  <si>
    <t>11.6</t>
  </si>
  <si>
    <t xml:space="preserve">Численность населения с денежными доходами ниже прожиточного минимума к общей численности населения</t>
  </si>
  <si>
    <t xml:space="preserve">Труд и занятость</t>
  </si>
  <si>
    <t>12.1</t>
  </si>
  <si>
    <t xml:space="preserve">Численность рабочей силы</t>
  </si>
  <si>
    <t xml:space="preserve">тыс. человек</t>
  </si>
  <si>
    <t>12.2</t>
  </si>
  <si>
    <t xml:space="preserve">Численность трудовых ресурсов – всего, в том числе:</t>
  </si>
  <si>
    <t>12.2.1</t>
  </si>
  <si>
    <t xml:space="preserve">трудоспособное население в трудоспособном возрасте</t>
  </si>
  <si>
    <t>12.2.2</t>
  </si>
  <si>
    <t xml:space="preserve">иностранные трудовые мигранты</t>
  </si>
  <si>
    <t>12.2.3</t>
  </si>
  <si>
    <t xml:space="preserve">численность лиц старше трудоспособного возраста и подростков, занятых в экономике, в том числе:</t>
  </si>
  <si>
    <t>12.2.3.1</t>
  </si>
  <si>
    <t xml:space="preserve">пенсионеры старше трудоспособного возраста</t>
  </si>
  <si>
    <t>12.2.3.2</t>
  </si>
  <si>
    <t xml:space="preserve">подростки моложе трудоспособного возраста</t>
  </si>
  <si>
    <t>12.3</t>
  </si>
  <si>
    <t xml:space="preserve">Численность занятых в экономике – всего, в том числе по разделам ОКВЭД:</t>
  </si>
  <si>
    <t>12.3.1</t>
  </si>
  <si>
    <t xml:space="preserve">сельское, лесное хозяйство, охота, рыболовство и рыбоводство</t>
  </si>
  <si>
    <t>12.3.2</t>
  </si>
  <si>
    <t xml:space="preserve">добыча полезных ископаемых</t>
  </si>
  <si>
    <t>12.3.3</t>
  </si>
  <si>
    <t xml:space="preserve">обрабатывающие производства</t>
  </si>
  <si>
    <t>12.3.4</t>
  </si>
  <si>
    <t xml:space="preserve">обеспечение электрической энергией, газом и паром; кондиционирование воздуха</t>
  </si>
  <si>
    <t>12.3.5</t>
  </si>
  <si>
    <t xml:space="preserve">водоснабжение; водоотведение, организация сбора и утилизации отходов, деятельность по ликвидации загрязнений</t>
  </si>
  <si>
    <t>12.3.6</t>
  </si>
  <si>
    <t>строительство</t>
  </si>
  <si>
    <t>12.3.7</t>
  </si>
  <si>
    <t xml:space="preserve">торговля оптовая и розничная; ремонт автотранспортных средств и мотоциклов</t>
  </si>
  <si>
    <t>12.3.8</t>
  </si>
  <si>
    <t xml:space="preserve">транспортировка и хранение</t>
  </si>
  <si>
    <t>12.3.9</t>
  </si>
  <si>
    <t xml:space="preserve">деятельность гостиниц и предприятий общественного питания</t>
  </si>
  <si>
    <t>12.3.10</t>
  </si>
  <si>
    <t xml:space="preserve">деятельность в области информации и связи</t>
  </si>
  <si>
    <t>12.3.11</t>
  </si>
  <si>
    <t xml:space="preserve">деятельность финансовая и страховая</t>
  </si>
  <si>
    <t>12.3.12</t>
  </si>
  <si>
    <t xml:space="preserve">деятельность по операциям с недвижимым имуществом</t>
  </si>
  <si>
    <t>12.3.13</t>
  </si>
  <si>
    <t xml:space="preserve">деятельность профессиональная, научная и техническая</t>
  </si>
  <si>
    <t>12.3.14</t>
  </si>
  <si>
    <t xml:space="preserve">деятельность административная и сопутствующие дополнительные услуги</t>
  </si>
  <si>
    <t>12.3.15</t>
  </si>
  <si>
    <t xml:space="preserve">государственное управление и обеспечение военной безопасности; социальное обеспечение</t>
  </si>
  <si>
    <t>12.3.16</t>
  </si>
  <si>
    <t>12.3.17</t>
  </si>
  <si>
    <t xml:space="preserve">деятельность в области здравоохранения и социальных услуг</t>
  </si>
  <si>
    <t>12.3.18</t>
  </si>
  <si>
    <t xml:space="preserve">деятельность в области культуры, спорта, организации досуга и развлечений</t>
  </si>
  <si>
    <t>12.3.19</t>
  </si>
  <si>
    <t xml:space="preserve">прочие виды экономической деятельности</t>
  </si>
  <si>
    <t>12.4</t>
  </si>
  <si>
    <t xml:space="preserve">Численность населения в трудоспособном возрасте, не занятого в экономике – всего, в том числе:</t>
  </si>
  <si>
    <t>12.4.1</t>
  </si>
  <si>
    <t xml:space="preserve">численность учащихся трудоспособного возраста, обучающихся с отрывом от производства</t>
  </si>
  <si>
    <t>12.4.2</t>
  </si>
  <si>
    <t xml:space="preserve">численность безработных, зарегистрированных в органах службы занятости</t>
  </si>
  <si>
    <t>12.4.3</t>
  </si>
  <si>
    <t xml:space="preserve">численность прочих категорий населения в трудоспособном возрасте, не занятого в экономике</t>
  </si>
  <si>
    <t>12.5</t>
  </si>
  <si>
    <t xml:space="preserve">Номинальная начисленная среднемесячная заработная плата работников организаций</t>
  </si>
  <si>
    <t>12.6</t>
  </si>
  <si>
    <t xml:space="preserve">Темп роста номинальной начисленной среднемесячной заработной платы работников организаций</t>
  </si>
  <si>
    <t>12.7</t>
  </si>
  <si>
    <t xml:space="preserve"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</si>
  <si>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12.8</t>
  </si>
  <si>
    <t xml:space="preserve">Темп роста среднемесячной начисленной заработной платы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</si>
  <si>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12.9</t>
  </si>
  <si>
    <t xml:space="preserve">Реальная заработная плата работников организаций</t>
  </si>
  <si>
    <t>12.10</t>
  </si>
  <si>
    <t>12.11</t>
  </si>
  <si>
    <t xml:space="preserve">% к раб. силе</t>
  </si>
  <si>
    <t>12.12</t>
  </si>
  <si>
    <t>12.13</t>
  </si>
  <si>
    <t xml:space="preserve">Общая численность безработных (по методологии МОТ)</t>
  </si>
  <si>
    <t>12.14</t>
  </si>
  <si>
    <t>12.15</t>
  </si>
  <si>
    <t>12.16</t>
  </si>
  <si>
    <t xml:space="preserve">Темп роста фонда заработной платы работников организаций</t>
  </si>
  <si>
    <t>Примечание:</t>
  </si>
  <si>
    <t xml:space="preserve">* Используются фактические статистические данные, которые разрабатываются субъектами официального статистического учета.</t>
  </si>
  <si>
    <t xml:space="preserve">2 вариант</t>
  </si>
  <si>
    <t xml:space="preserve">Темп роста ФЗП</t>
  </si>
  <si>
    <t xml:space="preserve">Темп роста номинальной ЗП</t>
  </si>
  <si>
    <t xml:space="preserve">Темп роста численности сотрудников</t>
  </si>
  <si>
    <t xml:space="preserve">Темп роста ФЗП по формуле</t>
  </si>
  <si>
    <t xml:space="preserve">3 вариант</t>
  </si>
  <si>
    <t xml:space="preserve">Баланс трудовых ресурсов</t>
  </si>
  <si>
    <t xml:space="preserve">№ п/п</t>
  </si>
  <si>
    <t>Справочно</t>
  </si>
  <si>
    <t xml:space="preserve">Очередной год</t>
  </si>
  <si>
    <t xml:space="preserve">Первый год планового периода</t>
  </si>
  <si>
    <t xml:space="preserve">Второй год планового периода</t>
  </si>
  <si>
    <t xml:space="preserve">Третий год планового периода</t>
  </si>
  <si>
    <t xml:space="preserve">отчетный год</t>
  </si>
  <si>
    <t xml:space="preserve">текущий год</t>
  </si>
  <si>
    <t xml:space="preserve">Численность трудовых ресурсов</t>
  </si>
  <si>
    <t xml:space="preserve">работающие граждане, находящиеся за пределами трудоспособного возраста, в том числе:</t>
  </si>
  <si>
    <t>1.3.1</t>
  </si>
  <si>
    <t xml:space="preserve">работающие пенсионеры старше трудоспособного возраста</t>
  </si>
  <si>
    <t>1.3.2</t>
  </si>
  <si>
    <t xml:space="preserve">работающие подростки моложе трудоспособного возраста</t>
  </si>
  <si>
    <t>2</t>
  </si>
  <si>
    <t>2.1.1</t>
  </si>
  <si>
    <t xml:space="preserve">из них иностранные трудовые мигранты</t>
  </si>
  <si>
    <t>2.2.1</t>
  </si>
  <si>
    <t>2.3.1</t>
  </si>
  <si>
    <t>2.4</t>
  </si>
  <si>
    <t>2.4.1</t>
  </si>
  <si>
    <t>2.5</t>
  </si>
  <si>
    <t>2.5.1</t>
  </si>
  <si>
    <t>2.6</t>
  </si>
  <si>
    <t>2.6.1</t>
  </si>
  <si>
    <t>2.7</t>
  </si>
  <si>
    <t>2.7.1</t>
  </si>
  <si>
    <t>2.8</t>
  </si>
  <si>
    <t>2.8.1</t>
  </si>
  <si>
    <t>2.9</t>
  </si>
  <si>
    <t>2.9.1</t>
  </si>
  <si>
    <t>2.10</t>
  </si>
  <si>
    <t>2.10.1</t>
  </si>
  <si>
    <t>2.11</t>
  </si>
  <si>
    <t>2.11.1</t>
  </si>
  <si>
    <t>2.12</t>
  </si>
  <si>
    <t>2.12.1</t>
  </si>
  <si>
    <t>2.13</t>
  </si>
  <si>
    <t>2.13.1</t>
  </si>
  <si>
    <t>2.14</t>
  </si>
  <si>
    <t>2.14.1</t>
  </si>
  <si>
    <t>2.15</t>
  </si>
  <si>
    <t>2.15.1</t>
  </si>
  <si>
    <t>2.16</t>
  </si>
  <si>
    <t>2.16.1</t>
  </si>
  <si>
    <t>2.17</t>
  </si>
  <si>
    <t>2.17.1</t>
  </si>
  <si>
    <t>2.18</t>
  </si>
  <si>
    <t>2.18.1</t>
  </si>
  <si>
    <t>2.19</t>
  </si>
  <si>
    <t xml:space="preserve">предоставление прочих видов услуг</t>
  </si>
  <si>
    <t>2.19.1</t>
  </si>
  <si>
    <t>3</t>
  </si>
  <si>
    <t xml:space="preserve">Численность населения, не занятого в экономике</t>
  </si>
  <si>
    <t xml:space="preserve">численность учащихся в трудоспособном возрасте, обучающихся с отрывом от работы</t>
  </si>
  <si>
    <t xml:space="preserve">численность прочих категорий населения в трудоспособном возрасте, не занятого в экономике </t>
  </si>
  <si>
    <t xml:space="preserve">СРЕДНЕГОДОВАЯ ЧИСЛЕННОСТЬ НАСЕЛЕНИЯ ПО СУБЪЕКТАМ РОССИЙСКОЙ ФЕДЕРАЦИИ</t>
  </si>
  <si>
    <t>Росстат</t>
  </si>
  <si>
    <t>https://rosstat.gov.ru/compendium/document/13285</t>
  </si>
  <si>
    <t>цел</t>
  </si>
  <si>
    <t>баз</t>
  </si>
  <si>
    <t>кон</t>
  </si>
  <si>
    <t xml:space="preserve">СРЕДНЕГОДОВАЯ ЧИСЛЕННОСТЬ НАСЕЛЕНИЯ В ТРУДОСПОСОБНОМ ВОЗРАСТЕ ПО СУБЪЕКТАМ РОССИЙСКОЙ ФЕДЕРАЦИИ</t>
  </si>
  <si>
    <t xml:space="preserve">Факт (на 1 января)</t>
  </si>
  <si>
    <t xml:space="preserve">Численность безработных граждан, зарегистрированных в государственных учреждениях службы занятости населения, среднегодовая, тысяч человек</t>
  </si>
  <si>
    <t>ЕМИСС</t>
  </si>
  <si>
    <t>https://fedstat.ru/indicator/36250</t>
  </si>
  <si>
    <t xml:space="preserve">Численность рабочей силы, тысяч человек</t>
  </si>
  <si>
    <t>https://fedstat.ru/indicator/34061</t>
  </si>
  <si>
    <t xml:space="preserve">Общая численность безработных в соответствии с методологией МОТ</t>
  </si>
  <si>
    <t>https://fedstat.ru/indicator/33414</t>
  </si>
  <si>
    <t xml:space="preserve">Доля регистрации безработицы (расчет)</t>
  </si>
  <si>
    <t>Расчет</t>
  </si>
  <si>
    <t xml:space="preserve">Уровень безработицы (% к рабочей силе)</t>
  </si>
  <si>
    <t xml:space="preserve">Уровень зарегистированной безработицы (% к рабочей силе)</t>
  </si>
  <si>
    <t xml:space="preserve">Численность рабочей силы (млн.чел.)</t>
  </si>
  <si>
    <t>Минэкономразвития</t>
  </si>
  <si>
    <t>https://www.economy.gov.ru/material/directions/makroec/prognozy_socialno_ekonomicheskogo_razvitiya/prognoz_socialno_ekonomicheskogo_razvitiya_rf_na_2021_god_i_na_planovyy_period_2022_i_2023_godov.html</t>
  </si>
  <si>
    <t xml:space="preserve">Численность занятых в экономике (млн.чел.)</t>
  </si>
  <si>
    <t xml:space="preserve">Общая численность безработных граждан (млн.чел.)</t>
  </si>
  <si>
    <t>https://economy.gov.ru/material/directions/makroec/prognozy_socialno_ekonomicheskogo_razvitiya/prognoz_socialno_ekonomicheskogo_razvitiya_rossiyskoy_federacii_na_period_do_2036_goda.html</t>
  </si>
  <si>
    <t xml:space="preserve">2.6.2. ОБЩИЙ КОЭФФИЦИЕНТ СМЕРТНОСТИ ПО СУБЪЕКТАМ РОССИЙСКОЙ ФЕДЕРАЦИИ</t>
  </si>
  <si>
    <t xml:space="preserve">(на 1000 человек населения)</t>
  </si>
  <si>
    <t xml:space="preserve">Все население</t>
  </si>
  <si>
    <t xml:space="preserve">2020 г.</t>
  </si>
  <si>
    <t xml:space="preserve">2021 г.</t>
  </si>
  <si>
    <t xml:space="preserve">2022 г.</t>
  </si>
  <si>
    <t xml:space="preserve">2023 г.</t>
  </si>
  <si>
    <t xml:space="preserve">2024 г.</t>
  </si>
  <si>
    <t xml:space="preserve">2025 г.</t>
  </si>
  <si>
    <t xml:space="preserve">2026 г.</t>
  </si>
  <si>
    <t xml:space="preserve">2027 г.</t>
  </si>
  <si>
    <t xml:space="preserve">2028 г.</t>
  </si>
  <si>
    <t xml:space="preserve">2029 г.</t>
  </si>
  <si>
    <t xml:space="preserve">2030 г.</t>
  </si>
  <si>
    <t xml:space="preserve">2031 г.</t>
  </si>
  <si>
    <t xml:space="preserve">2032 г.</t>
  </si>
  <si>
    <t xml:space="preserve">2033 г.</t>
  </si>
  <si>
    <t xml:space="preserve">2034 г.</t>
  </si>
  <si>
    <t xml:space="preserve">2035 г.</t>
  </si>
  <si>
    <t xml:space="preserve">Высокий вариант прогноза</t>
  </si>
  <si>
    <t xml:space="preserve">Средний вариант прогноза</t>
  </si>
  <si>
    <t xml:space="preserve">Низкий вариант прогноза</t>
  </si>
  <si>
    <t xml:space="preserve">Министерство экономического развития</t>
  </si>
  <si>
    <t xml:space="preserve">Российской Федерации</t>
  </si>
  <si>
    <t xml:space="preserve">Среднесрочный прогноз социально-экономического развития Российской Федерации                                                                 до 2023 года (Консервативный вариант)</t>
  </si>
  <si>
    <t>отчет</t>
  </si>
  <si>
    <t xml:space="preserve">Цена на нефть, долл. за баррель</t>
  </si>
  <si>
    <t xml:space="preserve">Индекс  потребительских цен</t>
  </si>
  <si>
    <t/>
  </si>
  <si>
    <t xml:space="preserve">    на конец года</t>
  </si>
  <si>
    <t xml:space="preserve">% к декабрю</t>
  </si>
  <si>
    <t xml:space="preserve">    в среднем за год</t>
  </si>
  <si>
    <t xml:space="preserve">Валовой внутренний продукт </t>
  </si>
  <si>
    <t xml:space="preserve">    Номинальный объем</t>
  </si>
  <si>
    <t xml:space="preserve">млрд. руб.</t>
  </si>
  <si>
    <t xml:space="preserve">    Темп роста </t>
  </si>
  <si>
    <t xml:space="preserve">    Индекс-дефлятор ВВП</t>
  </si>
  <si>
    <t xml:space="preserve">Объем отгруженной продукции (работ. услуг) </t>
  </si>
  <si>
    <t xml:space="preserve">    индекс промышленного производства </t>
  </si>
  <si>
    <t xml:space="preserve">    Индекс-дефлятор (по сопоставимому кругу предприятий)</t>
  </si>
  <si>
    <t xml:space="preserve">Продукция сельского хозяйства </t>
  </si>
  <si>
    <t xml:space="preserve">    Индекс-дефлятор</t>
  </si>
  <si>
    <t xml:space="preserve">Инвестиции в основной капитал </t>
  </si>
  <si>
    <t xml:space="preserve">     к ВВП</t>
  </si>
  <si>
    <t xml:space="preserve">% </t>
  </si>
  <si>
    <t xml:space="preserve"> Объем платных услуг населению</t>
  </si>
  <si>
    <t xml:space="preserve">Прибыль по всем видам деятельности</t>
  </si>
  <si>
    <t xml:space="preserve">Прибыль прибыльных организаций для целей бухгалтерского учета</t>
  </si>
  <si>
    <t>Амортизация</t>
  </si>
  <si>
    <t xml:space="preserve">Среднегодовая стоимость амортизируемого имущества</t>
  </si>
  <si>
    <t xml:space="preserve">    Темп роста</t>
  </si>
  <si>
    <t xml:space="preserve">Среднемесячная начисленная
заработная плата работников организаций</t>
  </si>
  <si>
    <t xml:space="preserve">Реальная заработная плата  работников организаций</t>
  </si>
  <si>
    <t xml:space="preserve">Величина прожиточного минимума в расчете на душу населения (в среднем за год)</t>
  </si>
  <si>
    <t xml:space="preserve">     Номинальное значение</t>
  </si>
  <si>
    <t xml:space="preserve">млрд. долл. США</t>
  </si>
  <si>
    <t xml:space="preserve">     Темп роста в номинальном выражении</t>
  </si>
  <si>
    <t xml:space="preserve">     Темп роста в реальном выражении</t>
  </si>
  <si>
    <t xml:space="preserve">Ненефтегазовый экспорт</t>
  </si>
  <si>
    <t xml:space="preserve">Нефтегазовый экспорт</t>
  </si>
  <si>
    <t xml:space="preserve">Экспорт услуг</t>
  </si>
  <si>
    <t xml:space="preserve">Торговый баланс</t>
  </si>
  <si>
    <t xml:space="preserve">Счет текущих операций</t>
  </si>
  <si>
    <t>млн.чел.</t>
  </si>
  <si>
    <t xml:space="preserve">Общая численность безработных граждан</t>
  </si>
  <si>
    <t xml:space="preserve">Уровень безработицы</t>
  </si>
  <si>
    <t xml:space="preserve">% к рабочей силе</t>
  </si>
  <si>
    <t xml:space="preserve">Курс Доллара</t>
  </si>
  <si>
    <t xml:space="preserve">рублей за доллар</t>
  </si>
  <si>
    <t xml:space="preserve">Среднесрочный прогноз социально-экономического развития Российской Федерации                                                                 до 2023 года (Базовый вариант)</t>
  </si>
  <si>
    <t xml:space="preserve">Госкапвложения БС</t>
  </si>
  <si>
    <t xml:space="preserve">Прогноз индексов промышленного производства
(Консервативный вариант)</t>
  </si>
  <si>
    <t xml:space="preserve">Вид экономической деятельности</t>
  </si>
  <si>
    <t xml:space="preserve">Код по ОКВЭД 2</t>
  </si>
  <si>
    <t xml:space="preserve">2023/
2019</t>
  </si>
  <si>
    <t xml:space="preserve">Производство  -  всего  </t>
  </si>
  <si>
    <t>BCDE</t>
  </si>
  <si>
    <t>B</t>
  </si>
  <si>
    <t xml:space="preserve">Добыча угля</t>
  </si>
  <si>
    <t xml:space="preserve">Добыча сырой нефти и природного газа</t>
  </si>
  <si>
    <t xml:space="preserve">Добыча металлических руд</t>
  </si>
  <si>
    <t xml:space="preserve">Добыча прочих полезных ископаемых</t>
  </si>
  <si>
    <t xml:space="preserve">Предоставление услуг в области добычи полезных ископаемых</t>
  </si>
  <si>
    <t>C</t>
  </si>
  <si>
    <t xml:space="preserve">Производство табачных изделий</t>
  </si>
  <si>
    <t xml:space="preserve">Производство текстильных изделий</t>
  </si>
  <si>
    <t xml:space="preserve">Производство одежды</t>
  </si>
  <si>
    <t xml:space="preserve">Производство кожи и изделий из кожи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</si>
  <si>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</si>
  <si>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Производство бумаги и бумажных изделий</t>
  </si>
  <si>
    <t xml:space="preserve">Деятельность полиграфическая и копирование носителей информации</t>
  </si>
  <si>
    <t xml:space="preserve">Производство кокса и нефтепродуктов</t>
  </si>
  <si>
    <t xml:space="preserve">Производство лекарственных средств и материалов, применяемых в медицинских целях</t>
  </si>
  <si>
    <t xml:space="preserve">Производство прочей неметаллической минеральной продукции</t>
  </si>
  <si>
    <t xml:space="preserve">Производство металлургическое</t>
  </si>
  <si>
    <t xml:space="preserve">Производство готовых металлических изделий, кроме машин и оборудования</t>
  </si>
  <si>
    <t xml:space="preserve">Производство машин и оборудования, не включенных в другие группировки</t>
  </si>
  <si>
    <t xml:space="preserve">Производство автотранспортных средств, прицепов и полуприцепов</t>
  </si>
  <si>
    <t xml:space="preserve">Производство прочих транспортных средств и оборудования</t>
  </si>
  <si>
    <t xml:space="preserve">Производство мебели</t>
  </si>
  <si>
    <t xml:space="preserve">Производство прочих готовых изделий</t>
  </si>
  <si>
    <t xml:space="preserve">Ремонт и монтаж машин и оборудования</t>
  </si>
  <si>
    <t xml:space="preserve">Обеспечение электрической энергией, газом и паром; кондиционирование воздуха</t>
  </si>
  <si>
    <t>D</t>
  </si>
  <si>
    <t xml:space="preserve">Водоснабжение; Водоотведение, организация сбора и утилизации отходов, деятельность по ликвидации загрязнений</t>
  </si>
  <si>
    <t>E</t>
  </si>
  <si>
    <t xml:space="preserve">Производство продукции сельского хозяйства</t>
  </si>
  <si>
    <t xml:space="preserve">Прогноз индексов промышленного производства
(Базовый вариант)</t>
  </si>
  <si>
    <t xml:space="preserve">Исходные условия для формирования вариантов развития экономики </t>
  </si>
  <si>
    <t>вариант</t>
  </si>
  <si>
    <t xml:space="preserve">1.  Внешние и сопряженные с ними условия</t>
  </si>
  <si>
    <t xml:space="preserve">Цены на нефть Urals (мировые), долл. / барр.</t>
  </si>
  <si>
    <t>Базовый</t>
  </si>
  <si>
    <t>Консервативный</t>
  </si>
  <si>
    <t xml:space="preserve">Добыча нефти, млн. тонн</t>
  </si>
  <si>
    <t xml:space="preserve">Добыча газа, млрд. куб.м</t>
  </si>
  <si>
    <r>
      <t xml:space="preserve">Цены на газ  (среднеконтрактные, включая страны СНГ), </t>
    </r>
    <r>
      <rPr>
        <sz val="12"/>
        <rFont val="Arial"/>
      </rPr>
      <t xml:space="preserve">долл./тыс. куб. м</t>
    </r>
  </si>
  <si>
    <r>
      <rPr>
        <b/>
        <sz val="12"/>
        <rFont val="Arial"/>
      </rPr>
      <t xml:space="preserve">Цены на газ  (дальнее зарубежье)</t>
    </r>
    <r>
      <rPr>
        <sz val="12"/>
        <rFont val="Arial"/>
      </rPr>
      <t xml:space="preserve">, долл./тыс. куб. м</t>
    </r>
  </si>
  <si>
    <r>
      <rPr>
        <b/>
        <sz val="12"/>
        <rFont val="Arial"/>
      </rPr>
      <t xml:space="preserve">Экспорт нефти</t>
    </r>
    <r>
      <rPr>
        <sz val="12"/>
        <rFont val="Arial"/>
      </rPr>
      <t xml:space="preserve">, млн. тонн </t>
    </r>
  </si>
  <si>
    <r>
      <rPr>
        <b/>
        <sz val="12"/>
        <rFont val="Arial"/>
      </rPr>
      <t xml:space="preserve">Экспорт природного газа</t>
    </r>
    <r>
      <rPr>
        <sz val="12"/>
        <rFont val="Arial"/>
      </rPr>
      <t xml:space="preserve">, млрд. куб. м  </t>
    </r>
  </si>
  <si>
    <r>
      <rPr>
        <b/>
        <sz val="12"/>
        <rFont val="Arial"/>
      </rPr>
      <t xml:space="preserve">Экспорт СПГ</t>
    </r>
    <r>
      <rPr>
        <sz val="12"/>
        <rFont val="Arial"/>
      </rPr>
      <t xml:space="preserve">, млн. тонн</t>
    </r>
  </si>
  <si>
    <r>
      <rPr>
        <b/>
        <sz val="12"/>
        <rFont val="Arial"/>
      </rPr>
      <t xml:space="preserve">Экспорт нефтепродуктов</t>
    </r>
    <r>
      <rPr>
        <sz val="12"/>
        <rFont val="Arial"/>
      </rPr>
      <t xml:space="preserve">, млн. тонн  </t>
    </r>
  </si>
  <si>
    <r>
      <rPr>
        <b/>
        <sz val="12"/>
        <rFont val="Arial"/>
      </rPr>
      <t xml:space="preserve">Курс евро (среднегодовой)</t>
    </r>
    <r>
      <rPr>
        <sz val="12"/>
        <rFont val="Arial"/>
      </rPr>
      <t xml:space="preserve">, долларов США за евро</t>
    </r>
  </si>
  <si>
    <t xml:space="preserve">2.  Внутренние условия</t>
  </si>
  <si>
    <r>
      <rPr>
        <b/>
        <sz val="12"/>
        <rFont val="Arial"/>
      </rPr>
      <t xml:space="preserve">Инфляция (ИПЦ)</t>
    </r>
    <r>
      <rPr>
        <sz val="12"/>
        <rFont val="Arial"/>
      </rPr>
      <t xml:space="preserve">, прирост цен на конец периода,                     % к декабрю</t>
    </r>
  </si>
  <si>
    <t xml:space="preserve">в среднем за год</t>
  </si>
  <si>
    <r>
      <rPr>
        <b/>
        <sz val="12"/>
        <rFont val="Arial"/>
      </rPr>
      <t xml:space="preserve">Курс доллара (среднегодовой)</t>
    </r>
    <r>
      <rPr>
        <sz val="12"/>
        <rFont val="Arial"/>
      </rPr>
      <t xml:space="preserve">, рублей за доллар США</t>
    </r>
  </si>
  <si>
    <t xml:space="preserve">Демографическая ситуация в среднем за год, млн. чел.</t>
  </si>
  <si>
    <t xml:space="preserve">Численность населения*</t>
  </si>
  <si>
    <t xml:space="preserve">Численность населения трудоспособного возраста**</t>
  </si>
  <si>
    <t xml:space="preserve">Численность населения старше трудоспособного возраста**</t>
  </si>
  <si>
    <t xml:space="preserve">* С учетом развития мер поддержки рождаемости</t>
  </si>
  <si>
    <t xml:space="preserve">** С учетом изменения границ трудоспособного возраста</t>
  </si>
  <si>
    <t xml:space="preserve">Прогноз показателей инфляции (Консервативный вариант)</t>
  </si>
  <si>
    <t>Отчет</t>
  </si>
  <si>
    <r>
      <t xml:space="preserve">Показатели инфляции:
</t>
    </r>
    <r>
      <rPr>
        <sz val="13"/>
        <color rgb="FF203277"/>
        <rFont val="Arial"/>
      </rPr>
      <t xml:space="preserve"> • </t>
    </r>
    <r>
      <rPr>
        <sz val="14"/>
        <rFont val="Arial"/>
      </rPr>
      <t xml:space="preserve">потребительские цены (ИПЦ)</t>
    </r>
  </si>
  <si>
    <t xml:space="preserve">  рост цен на конец периода, % к декабрю предыдущего года</t>
  </si>
  <si>
    <t xml:space="preserve">  в среднем за год, %</t>
  </si>
  <si>
    <t xml:space="preserve">   Товары </t>
  </si>
  <si>
    <t xml:space="preserve">     продовольственные товары</t>
  </si>
  <si>
    <t xml:space="preserve">  в среднем за год, % </t>
  </si>
  <si>
    <t xml:space="preserve">         без плодоовощной  продукции</t>
  </si>
  <si>
    <t xml:space="preserve">     непродовольственные товары</t>
  </si>
  <si>
    <t xml:space="preserve">           с исключением бензина</t>
  </si>
  <si>
    <t xml:space="preserve">   Услуги</t>
  </si>
  <si>
    <t xml:space="preserve">          организаций ЖКХ</t>
  </si>
  <si>
    <t xml:space="preserve">         прочие услуги</t>
  </si>
  <si>
    <t xml:space="preserve">Прогноз показателей инфляции (Базовый вариант)</t>
  </si>
  <si>
    <r>
      <t xml:space="preserve">Прогноз индексов цен производителей</t>
    </r>
    <r>
      <rPr>
        <b/>
        <vertAlign val="superscript"/>
        <sz val="16"/>
        <color rgb="FF203277"/>
        <rFont val="Arial"/>
      </rPr>
      <t>1</t>
    </r>
    <r>
      <rPr>
        <b/>
        <sz val="16"/>
        <color rgb="FF203277"/>
        <rFont val="Arial"/>
      </rPr>
      <t xml:space="preserve"> и индексов-дефляторов по видам экономической деятельности, в % г/г  (Консервативный вариант)</t>
    </r>
  </si>
  <si>
    <r>
      <t>отчет</t>
    </r>
    <r>
      <rPr>
        <b/>
        <vertAlign val="superscript"/>
        <sz val="13"/>
        <rFont val="Arial"/>
      </rPr>
      <t>2</t>
    </r>
  </si>
  <si>
    <t xml:space="preserve"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</si>
  <si>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</si>
  <si>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</si>
  <si>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</si>
  <si>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 xml:space="preserve">Добыча полезных ископаемых            (Раздел B)</t>
  </si>
  <si>
    <t xml:space="preserve">Добыча топливно-энергетических полезных ископаемых (05, 06+09) </t>
  </si>
  <si>
    <r>
      <t xml:space="preserve">  уголь энергетический каменный</t>
    </r>
    <r>
      <rPr>
        <i/>
        <vertAlign val="superscript"/>
        <sz val="13"/>
        <rFont val="Arial"/>
      </rPr>
      <t>2</t>
    </r>
  </si>
  <si>
    <t xml:space="preserve">Добыча сырой нефти и природного газа (06+09)</t>
  </si>
  <si>
    <t xml:space="preserve">Добыча металлических руд и прочих полезных ископаемых (07, 08) </t>
  </si>
  <si>
    <t xml:space="preserve">Обрабатывающие производства     (Раздел C)</t>
  </si>
  <si>
    <t xml:space="preserve">Производство пищевых продуктов, напитков и табачных изделий (10, 11, 12)</t>
  </si>
  <si>
    <t xml:space="preserve">Производство текстильных изделий, 
Производство одежды, 
Производство кожи и изделий из кожи (13, 14, 15)</t>
  </si>
  <si>
    <t xml:space="preserve">Производство нефтепродуктов (19.2)</t>
  </si>
  <si>
    <t xml:space="preserve">Производство химических веществ и химических продуктов, Производство лекарственных средств и материалов, применяемых в медицинских целях, 
Производство резиновых и пластмассовых изделий (20, 21, 22)</t>
  </si>
  <si>
    <t xml:space="preserve">Производство черных металлов 
(24.1, 24.2, 24.3, 24.5) </t>
  </si>
  <si>
    <t xml:space="preserve">Производство основных драгоценных металлов и прочих цветных металлов, производство ядерного топлива (24.4)</t>
  </si>
  <si>
    <t xml:space="preserve">Продукция машиностроения (26, 27, 28, 29, 30, 33)</t>
  </si>
  <si>
    <t>Прочие</t>
  </si>
  <si>
    <t xml:space="preserve">Обеспечение электрической энергией, газом и паром; кондиционирование воздуха (Раздел D)</t>
  </si>
  <si>
    <t xml:space="preserve">  индекс цен производителей (ИЦП)</t>
  </si>
  <si>
    <t xml:space="preserve">Водоснабжение; водоотведение, организация сбора и утилизация отходов, деятельность по ликвидации загрязнений (Раздел E)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</si>
  <si>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</si>
  <si>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</si>
  <si>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</si>
  <si>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 xml:space="preserve">Транспорт, вкл. трубопроводный</t>
  </si>
  <si>
    <r>
      <t xml:space="preserve">  дефлятор</t>
    </r>
    <r>
      <rPr>
        <b/>
        <vertAlign val="superscript"/>
        <sz val="13"/>
        <rFont val="Arial"/>
      </rPr>
      <t>4</t>
    </r>
  </si>
  <si>
    <r>
      <t xml:space="preserve">  ИЦП</t>
    </r>
    <r>
      <rPr>
        <vertAlign val="superscript"/>
        <sz val="13"/>
        <rFont val="Arial"/>
      </rPr>
      <t>5</t>
    </r>
  </si>
  <si>
    <r>
      <t xml:space="preserve">  ИЦП</t>
    </r>
    <r>
      <rPr>
        <vertAlign val="superscript"/>
        <sz val="13"/>
        <rFont val="Arial"/>
      </rPr>
      <t>5</t>
    </r>
    <r>
      <rPr>
        <sz val="13"/>
        <rFont val="Arial"/>
      </rPr>
      <t xml:space="preserve"> с исключением трубопроводн. транспорта</t>
    </r>
  </si>
  <si>
    <r>
      <t xml:space="preserve">Инвестиции в основной капитал</t>
    </r>
    <r>
      <rPr>
        <b/>
        <vertAlign val="superscript"/>
        <sz val="13"/>
        <rFont val="Arial"/>
      </rPr>
      <t xml:space="preserve"> 6</t>
    </r>
  </si>
  <si>
    <t xml:space="preserve">  индексы цен </t>
  </si>
  <si>
    <r>
      <t xml:space="preserve">Потребительский рынок </t>
    </r>
    <r>
      <rPr>
        <b/>
        <vertAlign val="superscript"/>
        <sz val="13"/>
        <rFont val="Arial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</si>
  <si>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</si>
  <si>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</si>
  <si>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</si>
  <si>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</si>
  <si>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</rPr>
      <t>1</t>
    </r>
    <r>
      <rPr>
        <sz val="10"/>
        <color theme="1"/>
        <rFont val="Arial"/>
      </rPr>
      <t xml:space="preserve"> - на продукцию, реализованную на внутренний рынок</t>
    </r>
  </si>
  <si>
    <r>
      <rPr>
        <vertAlign val="superscript"/>
        <sz val="10"/>
        <color theme="1"/>
        <rFont val="Arial"/>
      </rPr>
      <t>2</t>
    </r>
    <r>
      <rPr>
        <sz val="10"/>
        <color theme="1"/>
        <rFont val="Arial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</si>
  <si>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</rPr>
      <t>3</t>
    </r>
    <r>
      <rPr>
        <sz val="10"/>
        <color theme="1"/>
        <rFont val="Arial"/>
      </rPr>
      <t xml:space="preserve"> - в соответствии с Общероссийским классификаторои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</si>
  <si>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</rPr>
      <t>4</t>
    </r>
    <r>
      <rPr>
        <sz val="10"/>
        <color theme="1"/>
        <rFont val="Arial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</si>
  <si>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</rPr>
      <t>5</t>
    </r>
    <r>
      <rPr>
        <sz val="10"/>
        <color theme="1"/>
        <rFont val="Arial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</si>
  <si>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</rPr>
      <t>6</t>
    </r>
    <r>
      <rPr>
        <sz val="10"/>
        <color theme="1"/>
        <rFont val="Arial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</si>
  <si>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</rPr>
      <t>7</t>
    </r>
    <r>
      <rPr>
        <sz val="10"/>
        <color theme="1"/>
        <rFont val="Arial"/>
      </rPr>
      <t xml:space="preserve">- с учетом НДС, косвенных налогов, торгово-транспортной наценки</t>
    </r>
  </si>
  <si>
    <r>
      <t xml:space="preserve">Прогноз индексов цен производителей</t>
    </r>
    <r>
      <rPr>
        <b/>
        <vertAlign val="superscript"/>
        <sz val="16"/>
        <color rgb="FF203277"/>
        <rFont val="Arial"/>
      </rPr>
      <t>1</t>
    </r>
    <r>
      <rPr>
        <b/>
        <sz val="16"/>
        <color rgb="FF203277"/>
        <rFont val="Arial"/>
      </rPr>
      <t xml:space="preserve"> и индексов-дефляторов по видам экономической деятельности, в % г/г  (Базовый вариант)</t>
    </r>
  </si>
  <si>
    <t xml:space="preserve">Прогноз товарной структуры экспорт (Консервативный вариант)</t>
  </si>
  <si>
    <t xml:space="preserve">Код ТН ВЭД</t>
  </si>
  <si>
    <t xml:space="preserve">Наименование товарной группы</t>
  </si>
  <si>
    <t xml:space="preserve">ЭКСПОРТ  (по методологии платежного баланса)</t>
  </si>
  <si>
    <t xml:space="preserve">    уд.вес в %</t>
  </si>
  <si>
    <t xml:space="preserve">темп роста</t>
  </si>
  <si>
    <t xml:space="preserve">       индекс цен </t>
  </si>
  <si>
    <t xml:space="preserve">       индекс физ. объема </t>
  </si>
  <si>
    <t xml:space="preserve">Досчет ЦБ к данным ФТС</t>
  </si>
  <si>
    <t xml:space="preserve">ЭКСПОРТ (по таможенной статистике)</t>
  </si>
  <si>
    <t xml:space="preserve"> 01-24</t>
  </si>
  <si>
    <t xml:space="preserve">Продовольственные товары и с/х сырье (кроме текстильного)</t>
  </si>
  <si>
    <t xml:space="preserve"> 25-27</t>
  </si>
  <si>
    <t xml:space="preserve">Минеральные продукты</t>
  </si>
  <si>
    <t xml:space="preserve"> 27</t>
  </si>
  <si>
    <t xml:space="preserve">  в т.ч.топливно-энергетические товары</t>
  </si>
  <si>
    <t xml:space="preserve"> 28-40</t>
  </si>
  <si>
    <t xml:space="preserve">Продукция химической промышленности, каучук</t>
  </si>
  <si>
    <t xml:space="preserve"> 41-43</t>
  </si>
  <si>
    <t xml:space="preserve">Кожевенное сырье, пушнина и изделия из них</t>
  </si>
  <si>
    <t xml:space="preserve"> 44-49</t>
  </si>
  <si>
    <t xml:space="preserve">Древесина и целлюлозно-бумажные изделия</t>
  </si>
  <si>
    <t xml:space="preserve"> 50-67</t>
  </si>
  <si>
    <t xml:space="preserve">Текстиль,текстильные изделия и обувь</t>
  </si>
  <si>
    <t xml:space="preserve"> 71</t>
  </si>
  <si>
    <t xml:space="preserve">Драгоценные камни, металлы и изделия из них</t>
  </si>
  <si>
    <t xml:space="preserve"> 72-83</t>
  </si>
  <si>
    <t xml:space="preserve">Металлы и изделия из них</t>
  </si>
  <si>
    <t xml:space="preserve"> 84-90</t>
  </si>
  <si>
    <t xml:space="preserve">Машины, оборудование и транспортные средства</t>
  </si>
  <si>
    <t xml:space="preserve"> 68-70, 91-97</t>
  </si>
  <si>
    <t xml:space="preserve">Другие товары</t>
  </si>
  <si>
    <t xml:space="preserve">Прогноз товарной структуры экспорт (Базовый вариант)</t>
  </si>
  <si>
    <t xml:space="preserve">Прогноз товарной структуры импорта (Консервативный вариант)</t>
  </si>
  <si>
    <t xml:space="preserve">ИМПОРТ (по методологии платежного баланса)</t>
  </si>
  <si>
    <t xml:space="preserve">   в %  к  пред. году</t>
  </si>
  <si>
    <t xml:space="preserve">ИМПОРТ (по  таможенной статистике)</t>
  </si>
  <si>
    <t>71-83</t>
  </si>
  <si>
    <t xml:space="preserve">Металлы, драгоценные камни и изделия из них</t>
  </si>
  <si>
    <t xml:space="preserve">Прогноз товарной структуры импорта (Базовый вариант)</t>
  </si>
  <si>
    <t xml:space="preserve">Прогноз товарной структуры Импорт (Базовый вариант)</t>
  </si>
  <si>
    <t xml:space="preserve">Импорт  (по методологии платежного баланса)</t>
  </si>
  <si>
    <t xml:space="preserve">Импорт (по таможенной статистике)</t>
  </si>
  <si>
    <t xml:space="preserve">Долгосрочный прогноз социально-экономического развития Российской Федерации до 2036 года (консервативный вариант)</t>
  </si>
  <si>
    <t>Единица</t>
  </si>
  <si>
    <t>измерения</t>
  </si>
  <si>
    <t xml:space="preserve">    на конец года </t>
  </si>
  <si>
    <t xml:space="preserve">Валовый внутренний продукт </t>
  </si>
  <si>
    <t xml:space="preserve">доля инвестицей в основной капитал </t>
  </si>
  <si>
    <t xml:space="preserve">Прожиточный минимум в среднем на душу населения (в среднем за год) *</t>
  </si>
  <si>
    <t xml:space="preserve">трудоспособного населения*</t>
  </si>
  <si>
    <t>пенсионеров*</t>
  </si>
  <si>
    <t>детей*</t>
  </si>
  <si>
    <t xml:space="preserve">*Прожиточный минимум рассчитан исходя из действующей потребительской корзины</t>
  </si>
  <si>
    <t xml:space="preserve">В части до 2024 года Прогноз соответствует Прогнозу социально-экономического развития  на 2019 и плановый период до 2020 и 2021 годов и Прогнозу социально-экономического развития до 2024 года, одобренным на заседании Правительства Российской Федерации 20 сентября 2018 года.</t>
  </si>
  <si>
    <t xml:space="preserve">Долгосрочный прогноз социально-экономического развития Российской Федерации до 2036 года (базовый вариант)</t>
  </si>
  <si>
    <t xml:space="preserve">Индексы промышленного производства в 2017-2036 годах</t>
  </si>
  <si>
    <t>Б</t>
  </si>
  <si>
    <t xml:space="preserve">Код по ОКВЭД2</t>
  </si>
  <si>
    <t xml:space="preserve">прогноз на:</t>
  </si>
  <si>
    <r>
      <t xml:space="preserve">Прогноз индексов-дефляторов и инфляции до 2036 г. (в %, за год к предыдущему году)</t>
    </r>
    <r>
      <rPr>
        <b/>
        <u val="single"/>
        <sz val="14"/>
        <rFont val="Times New Roman"/>
      </rPr>
      <t xml:space="preserve"> (консервативный вариант)</t>
    </r>
  </si>
  <si>
    <t xml:space="preserve">Добыча полезных ископаемых (Раздел B)</t>
  </si>
  <si>
    <t xml:space="preserve">Обрабатывающие производства (Раздел C)</t>
  </si>
  <si>
    <t xml:space="preserve">Обеспечение электрической энергией, газом и паром; кондиционирование воздуха (35)</t>
  </si>
  <si>
    <t xml:space="preserve">Транспорт, вкл. Трубопроводный</t>
  </si>
  <si>
    <r>
      <t xml:space="preserve">Инвестиции в основной капитал</t>
    </r>
    <r>
      <rPr>
        <b/>
        <vertAlign val="superscript"/>
        <sz val="11"/>
        <rFont val="Times New Roman"/>
      </rPr>
      <t xml:space="preserve"> 1</t>
    </r>
  </si>
  <si>
    <t xml:space="preserve">Инфляция (ИПЦ) среднегодовая</t>
  </si>
  <si>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 -за счет всех источников финансирования</t>
    </r>
  </si>
  <si>
    <r>
      <t xml:space="preserve">Прогноз индексов-дефляторов и инфляции до 2036 г. (в %, за год к предыдущему году)</t>
    </r>
    <r>
      <rPr>
        <b/>
        <u val="single"/>
        <sz val="14"/>
        <rFont val="Times New Roman"/>
      </rPr>
      <t xml:space="preserve"> (базовый вариант)</t>
    </r>
  </si>
  <si>
    <r>
      <t xml:space="preserve">Прогноз индексов-дефляторов и инфляции до 2036 г. (в %, за год к предыдущему году)</t>
    </r>
    <r>
      <rPr>
        <b/>
        <u val="single"/>
        <sz val="14"/>
        <rFont val="Times New Roman"/>
      </rPr>
      <t xml:space="preserve"> (целевой вариант)</t>
    </r>
  </si>
  <si>
    <t xml:space="preserve">Цены на газ  (среднеконтрактные, включая страны СНГ), долл./тыс. куб. м</t>
  </si>
  <si>
    <r>
      <rPr>
        <b/>
        <sz val="11"/>
        <rFont val="Arial"/>
      </rPr>
      <t xml:space="preserve">Цены на газ  (дальнее зарубежье)</t>
    </r>
    <r>
      <rPr>
        <sz val="11"/>
        <rFont val="Arial"/>
      </rPr>
      <t xml:space="preserve">, долл./тыс. куб. м</t>
    </r>
  </si>
  <si>
    <r>
      <rPr>
        <b/>
        <sz val="11"/>
        <rFont val="Arial"/>
      </rPr>
      <t xml:space="preserve">Курс евро (среднегодовой)</t>
    </r>
    <r>
      <rPr>
        <sz val="11"/>
        <rFont val="Arial"/>
      </rPr>
      <t xml:space="preserve">, долларов США за евро</t>
    </r>
  </si>
  <si>
    <r>
      <rPr>
        <b/>
        <sz val="11"/>
        <rFont val="Arial"/>
      </rPr>
      <t xml:space="preserve">Экспорт нефти</t>
    </r>
    <r>
      <rPr>
        <sz val="11"/>
        <rFont val="Arial"/>
      </rPr>
      <t xml:space="preserve">, млн. тонн </t>
    </r>
  </si>
  <si>
    <r>
      <rPr>
        <b/>
        <sz val="11"/>
        <rFont val="Arial"/>
      </rPr>
      <t xml:space="preserve">Экспорт природного газа</t>
    </r>
    <r>
      <rPr>
        <sz val="11"/>
        <rFont val="Arial"/>
      </rPr>
      <t xml:space="preserve">, млрд. куб. м  </t>
    </r>
  </si>
  <si>
    <r>
      <rPr>
        <b/>
        <sz val="11"/>
        <rFont val="Arial"/>
      </rPr>
      <t xml:space="preserve">Экспорт СПГ</t>
    </r>
    <r>
      <rPr>
        <sz val="11"/>
        <rFont val="Arial"/>
      </rPr>
      <t xml:space="preserve">, млн. тонн</t>
    </r>
  </si>
  <si>
    <r>
      <rPr>
        <b/>
        <sz val="11"/>
        <rFont val="Arial"/>
      </rPr>
      <t xml:space="preserve">Экспорт нефтепродуктов</t>
    </r>
    <r>
      <rPr>
        <sz val="11"/>
        <rFont val="Arial"/>
      </rPr>
      <t xml:space="preserve">, млн. тонн  </t>
    </r>
  </si>
  <si>
    <r>
      <rPr>
        <b/>
        <sz val="11"/>
        <rFont val="Arial"/>
      </rPr>
      <t xml:space="preserve">Инфляция (ИПЦ)</t>
    </r>
    <r>
      <rPr>
        <sz val="11"/>
        <rFont val="Arial"/>
      </rPr>
      <t xml:space="preserve">, прирост цен на конец периода, % к декабрю</t>
    </r>
  </si>
  <si>
    <r>
      <rPr>
        <b/>
        <sz val="11"/>
        <rFont val="Arial"/>
      </rPr>
      <t xml:space="preserve">Курс доллара (среднегодовой)</t>
    </r>
    <r>
      <rPr>
        <sz val="11"/>
        <rFont val="Arial"/>
      </rPr>
      <t xml:space="preserve">, рублей за доллар США</t>
    </r>
  </si>
  <si>
    <r>
      <rPr>
        <b/>
        <sz val="11"/>
        <rFont val="Arial"/>
      </rPr>
      <t xml:space="preserve">Демографическая ситуация в среднем за год</t>
    </r>
    <r>
      <rPr>
        <sz val="11"/>
        <rFont val="Arial"/>
      </rPr>
      <t xml:space="preserve">, млн. чел.</t>
    </r>
  </si>
  <si>
    <t xml:space="preserve">Численность населения</t>
  </si>
  <si>
    <t>Базовый,консервативный</t>
  </si>
  <si>
    <t xml:space="preserve">Численность населения трудоспособного возраста</t>
  </si>
  <si>
    <t xml:space="preserve">Численность населения старше трудоспособного возраста</t>
  </si>
  <si>
    <t xml:space="preserve">ТОВАРНАЯ СТРУКТУРА ЭКСПОРТА РОССИИ</t>
  </si>
  <si>
    <t xml:space="preserve">2017 г.</t>
  </si>
  <si>
    <t xml:space="preserve">2018 г.</t>
  </si>
  <si>
    <t xml:space="preserve">2019 г.</t>
  </si>
  <si>
    <t xml:space="preserve">2021 год</t>
  </si>
  <si>
    <t xml:space="preserve">2022 год</t>
  </si>
  <si>
    <t xml:space="preserve">Досчет к данным ФТС</t>
  </si>
  <si>
    <t xml:space="preserve">  в т.ч.топливно-энергетические товары (3 гр)</t>
  </si>
  <si>
    <t xml:space="preserve">Вариант базовый</t>
  </si>
  <si>
    <t xml:space="preserve">Вариант целевой</t>
  </si>
  <si>
    <t xml:space="preserve">ТОВАРНАЯ СТРУКТУРА ИМПОРТА РОССИИ</t>
  </si>
  <si>
    <t xml:space="preserve">Вариант консервативный</t>
  </si>
  <si>
    <t xml:space="preserve">Товарная категория</t>
  </si>
  <si>
    <t xml:space="preserve">Номер категории</t>
  </si>
  <si>
    <t xml:space="preserve">Стоимостные объемы экспорта 2018 г.</t>
  </si>
  <si>
    <t xml:space="preserve">Потенциал экспорта</t>
  </si>
  <si>
    <t xml:space="preserve">Темп роста за 10 лет</t>
  </si>
  <si>
    <t xml:space="preserve">Среднегодовой дополнительный темп роста</t>
  </si>
  <si>
    <t>NAPR</t>
  </si>
  <si>
    <t>PERIOD</t>
  </si>
  <si>
    <t>STRANA</t>
  </si>
  <si>
    <t>TNVED</t>
  </si>
  <si>
    <t>EDIZM</t>
  </si>
  <si>
    <t>STOIM</t>
  </si>
  <si>
    <t>NETTO</t>
  </si>
  <si>
    <t>KOL</t>
  </si>
  <si>
    <t>REGION</t>
  </si>
  <si>
    <t>REGION_S</t>
  </si>
  <si>
    <t>ЭК</t>
  </si>
  <si>
    <t>2017</t>
  </si>
  <si>
    <t>AZ</t>
  </si>
  <si>
    <t xml:space="preserve">69000 - ТОМСКАЯ ОБЛАСТЬ</t>
  </si>
  <si>
    <t xml:space="preserve">06-СИБИРСКИЙ ФЕДЕРАЛЬНЫЙ ОКРУГ</t>
  </si>
  <si>
    <t>ИМ</t>
  </si>
  <si>
    <t>AL</t>
  </si>
  <si>
    <t>PL</t>
  </si>
  <si>
    <t>CH</t>
  </si>
  <si>
    <t>BY</t>
  </si>
  <si>
    <t>IN</t>
  </si>
  <si>
    <t>KG</t>
  </si>
  <si>
    <t>CN</t>
  </si>
  <si>
    <t>KZ</t>
  </si>
  <si>
    <t>RS</t>
  </si>
  <si>
    <t>UA</t>
  </si>
  <si>
    <t>MN</t>
  </si>
  <si>
    <t>KR</t>
  </si>
  <si>
    <t>SG</t>
  </si>
  <si>
    <t>MD</t>
  </si>
  <si>
    <t>CZ</t>
  </si>
  <si>
    <t>NL</t>
  </si>
  <si>
    <t>GE</t>
  </si>
  <si>
    <t>FI</t>
  </si>
  <si>
    <t>DE</t>
  </si>
  <si>
    <t>BD</t>
  </si>
  <si>
    <t>AM</t>
  </si>
  <si>
    <t>IT</t>
  </si>
  <si>
    <t>UZ</t>
  </si>
  <si>
    <t>TJ</t>
  </si>
  <si>
    <t>TR</t>
  </si>
  <si>
    <t>TW</t>
  </si>
  <si>
    <t>VE</t>
  </si>
  <si>
    <t>SK</t>
  </si>
  <si>
    <t>AF</t>
  </si>
  <si>
    <t>EE</t>
  </si>
  <si>
    <t>FR</t>
  </si>
  <si>
    <t>CA</t>
  </si>
  <si>
    <t>HU</t>
  </si>
  <si>
    <t>ES</t>
  </si>
  <si>
    <t>GN</t>
  </si>
  <si>
    <t>PH</t>
  </si>
  <si>
    <t>JP</t>
  </si>
  <si>
    <t>AU</t>
  </si>
  <si>
    <t>ID</t>
  </si>
  <si>
    <t>TM</t>
  </si>
  <si>
    <t>LT</t>
  </si>
  <si>
    <t>AE</t>
  </si>
  <si>
    <t>2018</t>
  </si>
  <si>
    <t>BH</t>
  </si>
  <si>
    <t>PK</t>
  </si>
  <si>
    <t>SI</t>
  </si>
  <si>
    <t>RO</t>
  </si>
  <si>
    <t>AT</t>
  </si>
  <si>
    <t>LV</t>
  </si>
  <si>
    <t>IL</t>
  </si>
  <si>
    <t>BR</t>
  </si>
  <si>
    <t>DK</t>
  </si>
  <si>
    <t>NO</t>
  </si>
  <si>
    <t>PE</t>
  </si>
  <si>
    <t>VN</t>
  </si>
  <si>
    <t>AB</t>
  </si>
  <si>
    <t>SE</t>
  </si>
  <si>
    <t>ШТ</t>
  </si>
  <si>
    <t>SV</t>
  </si>
  <si>
    <t>GB</t>
  </si>
  <si>
    <t>HK</t>
  </si>
  <si>
    <t>US</t>
  </si>
  <si>
    <t>2019</t>
  </si>
  <si>
    <t>BG</t>
  </si>
  <si>
    <t>PT</t>
  </si>
  <si>
    <t>CI</t>
  </si>
  <si>
    <t>NG</t>
  </si>
  <si>
    <t>CG</t>
  </si>
  <si>
    <t>SA</t>
  </si>
  <si>
    <t>MY</t>
  </si>
  <si>
    <t>HR</t>
  </si>
  <si>
    <t>NZ</t>
  </si>
  <si>
    <t>TH</t>
  </si>
  <si>
    <t>2020</t>
  </si>
  <si>
    <t>EC</t>
  </si>
  <si>
    <t>BA</t>
  </si>
  <si>
    <t>IR</t>
  </si>
  <si>
    <t>MK</t>
  </si>
  <si>
    <t>KW</t>
  </si>
  <si>
    <t>QA</t>
  </si>
  <si>
    <t>AR</t>
  </si>
  <si>
    <t>BE</t>
  </si>
  <si>
    <t>GH</t>
  </si>
  <si>
    <t>IE</t>
  </si>
  <si>
    <t>LK</t>
  </si>
  <si>
    <t>MX</t>
  </si>
  <si>
    <t>EG</t>
  </si>
  <si>
    <t>TN</t>
  </si>
  <si>
    <t>MA</t>
  </si>
  <si>
    <t>NNN</t>
  </si>
  <si>
    <t>IS</t>
  </si>
  <si>
    <t>BO</t>
  </si>
  <si>
    <t>GR</t>
  </si>
  <si>
    <t>BJ</t>
  </si>
  <si>
    <t>BZ</t>
  </si>
  <si>
    <t>MM</t>
  </si>
  <si>
    <t>OM</t>
  </si>
  <si>
    <t>М2</t>
  </si>
  <si>
    <t>CO</t>
  </si>
  <si>
    <t>ZA</t>
  </si>
  <si>
    <t>CY</t>
  </si>
  <si>
    <t>MG</t>
  </si>
  <si>
    <t>JO</t>
  </si>
  <si>
    <t>TZ</t>
  </si>
  <si>
    <t>CL</t>
  </si>
  <si>
    <t>KH</t>
  </si>
  <si>
    <t>DO</t>
  </si>
  <si>
    <t>CR</t>
  </si>
  <si>
    <t>MO</t>
  </si>
  <si>
    <t>LU</t>
  </si>
  <si>
    <t>MT</t>
  </si>
  <si>
    <t>CD</t>
  </si>
  <si>
    <t>EU</t>
  </si>
  <si>
    <t>CU</t>
  </si>
  <si>
    <t>IQ</t>
  </si>
  <si>
    <t>LA</t>
  </si>
  <si>
    <t>AO</t>
  </si>
  <si>
    <t xml:space="preserve">Стоимостные объемы</t>
  </si>
  <si>
    <t>Вес</t>
  </si>
  <si>
    <t xml:space="preserve">2020 ф</t>
  </si>
  <si>
    <t xml:space="preserve">2020 п</t>
  </si>
  <si>
    <t xml:space="preserve">Численность занятых в сфере малого и среднего предпринимательства (МСП), включая индивидуальных предпринимателей (ИП), тыс. чел.</t>
  </si>
  <si>
    <t xml:space="preserve">Предложения АТО в рабочую группу</t>
  </si>
  <si>
    <t xml:space="preserve">Объем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бюджета, индекс (2020 г.‑ базовое значение)</t>
  </si>
  <si>
    <t>???</t>
  </si>
  <si>
    <t xml:space="preserve">Качество окружающей среды</t>
  </si>
  <si>
    <t xml:space="preserve">Предложение АТО в рабочую группу  госсовета от 07.12.2020</t>
  </si>
  <si>
    <t xml:space="preserve">Доля твердых коммунальных отходов, направленных на обработку (сортировку) в общей массе образованных твердых коммунальных отходов </t>
  </si>
  <si>
    <t xml:space="preserve">Показатель в рамках заключенного Соглашении по РП на 2021 год</t>
  </si>
  <si>
    <t xml:space="preserve">Объем переработки всех видов дикорастущего пищевого сырья, рост %</t>
  </si>
  <si>
    <t xml:space="preserve">Развитие сельского хозяйства, рынков сырья и продовольствия в Томской области</t>
  </si>
  <si>
    <t xml:space="preserve">Не из письма из ГП</t>
  </si>
  <si>
    <t xml:space="preserve">Доля населения, удовлетворенного деятельностью государственных органов исполнительной власти региона, % от числа опрошенных</t>
  </si>
  <si>
    <t xml:space="preserve">ГП «Повышение эффективности регионального и муниципального управления в Томской области»; предполагается сохранение динамики</t>
  </si>
  <si>
    <t xml:space="preserve">Уровень удовлетворенности качеством предоставления массовых социально-значимых государственных и муниципальных услуг в электронном виде, с использованием Единый портал государственных и муниципальных услуг (ЕПГУ)</t>
  </si>
  <si>
    <r>
      <t xml:space="preserve">В системе ЭБ проект соглашения (черновик № 071-2019-D6001-70/3) </t>
    </r>
    <r>
      <rPr>
        <b/>
        <sz val="8"/>
        <rFont val="Times New Roman"/>
      </rPr>
      <t xml:space="preserve">доведен показатель "Уровень удовлетворенности качеством предоставления массовых социально-значимых государственных и муниципальных услуг в электронном виде, с использованием Единый портал государственных и муниципальных услуг (ЕПГУ), предлагаем заменить.</t>
    </r>
  </si>
  <si>
    <r>
      <t xml:space="preserve">Объем инновационных товаров, работ, услуг</t>
    </r>
    <r>
      <rPr>
        <b/>
        <vertAlign val="superscript"/>
        <sz val="10.5"/>
        <rFont val="Times New Roman"/>
      </rPr>
      <t>1)</t>
    </r>
    <r>
      <rPr>
        <b/>
        <sz val="10.5"/>
        <rFont val="Times New Roman"/>
      </rPr>
      <t xml:space="preserve">, по субъектам Российской Федерации</t>
    </r>
  </si>
  <si>
    <t xml:space="preserve">(млн рублей)</t>
  </si>
  <si>
    <t xml:space="preserve">Отгружено товаров собственного производства, выполнено работ и услуг собственными силами</t>
  </si>
  <si>
    <t xml:space="preserve">в том числе 
инновационые товары, работы, услуги
</t>
  </si>
  <si>
    <t xml:space="preserve">Российская Федерация</t>
  </si>
  <si>
    <t xml:space="preserve">Центральный федеральный округ</t>
  </si>
  <si>
    <t xml:space="preserve">Белгородская область</t>
  </si>
  <si>
    <t xml:space="preserve">Брянская область</t>
  </si>
  <si>
    <t xml:space="preserve">Владимирская область</t>
  </si>
  <si>
    <t xml:space="preserve">Воронежская область</t>
  </si>
  <si>
    <t xml:space="preserve">Ивановская область</t>
  </si>
  <si>
    <t xml:space="preserve">Калужская область</t>
  </si>
  <si>
    <t xml:space="preserve">Костромская область</t>
  </si>
  <si>
    <t xml:space="preserve">Курская область</t>
  </si>
  <si>
    <t xml:space="preserve">Липецкая область</t>
  </si>
  <si>
    <t xml:space="preserve">Московская область</t>
  </si>
  <si>
    <t xml:space="preserve">Орловская область</t>
  </si>
  <si>
    <t xml:space="preserve">Рязанская область</t>
  </si>
  <si>
    <t xml:space="preserve">Смоленская область</t>
  </si>
  <si>
    <t xml:space="preserve">Тамбовская область</t>
  </si>
  <si>
    <t xml:space="preserve">Тверская область</t>
  </si>
  <si>
    <t xml:space="preserve">Тульская область</t>
  </si>
  <si>
    <t xml:space="preserve">Ярославская область</t>
  </si>
  <si>
    <t xml:space="preserve">г. Москва</t>
  </si>
  <si>
    <t xml:space="preserve">Северо-Западный федеральный округ</t>
  </si>
  <si>
    <t xml:space="preserve">Республика Карелия</t>
  </si>
  <si>
    <t xml:space="preserve">Республика Коми</t>
  </si>
  <si>
    <t xml:space="preserve">Архангельская область</t>
  </si>
  <si>
    <t xml:space="preserve">в том числе Ненецкий автономный округ</t>
  </si>
  <si>
    <t xml:space="preserve"> Архангельская область без АО</t>
  </si>
  <si>
    <t xml:space="preserve">Вологодская область</t>
  </si>
  <si>
    <t xml:space="preserve">Калинингpадская область</t>
  </si>
  <si>
    <t xml:space="preserve">Ленинградская область</t>
  </si>
  <si>
    <t xml:space="preserve">Мурманская область</t>
  </si>
  <si>
    <t xml:space="preserve">Новгородская область</t>
  </si>
  <si>
    <t xml:space="preserve">Псковская область</t>
  </si>
  <si>
    <t xml:space="preserve">г. Санкт-Петербург</t>
  </si>
  <si>
    <t xml:space="preserve">  Южный федеральный округ</t>
  </si>
  <si>
    <t xml:space="preserve">Республика Адыгея</t>
  </si>
  <si>
    <t xml:space="preserve">Республика Калмыкия</t>
  </si>
  <si>
    <t xml:space="preserve">Республика Крым2)</t>
  </si>
  <si>
    <t xml:space="preserve">Краснодарский край</t>
  </si>
  <si>
    <t xml:space="preserve">Астраханская область</t>
  </si>
  <si>
    <t xml:space="preserve">Волгоградская область</t>
  </si>
  <si>
    <t xml:space="preserve">Ростовская область</t>
  </si>
  <si>
    <t xml:space="preserve">г. Севастополь2)</t>
  </si>
  <si>
    <t xml:space="preserve">  Северо-Кавказский федеральный округ</t>
  </si>
  <si>
    <t xml:space="preserve">Республика Дагестан</t>
  </si>
  <si>
    <t xml:space="preserve">Республика Ингушетия</t>
  </si>
  <si>
    <t xml:space="preserve">Кабардино-Балкарская Республика</t>
  </si>
  <si>
    <t xml:space="preserve">Карачаево-Черкесская Республика</t>
  </si>
  <si>
    <t xml:space="preserve">Республика Северная Осетия - Алания</t>
  </si>
  <si>
    <t xml:space="preserve">Чеченская Республика </t>
  </si>
  <si>
    <t xml:space="preserve">Ставропольский край</t>
  </si>
  <si>
    <t xml:space="preserve">Приволжский федеральный округ</t>
  </si>
  <si>
    <t xml:space="preserve">Республика Башкортостан</t>
  </si>
  <si>
    <t xml:space="preserve">Республика Марий Эл</t>
  </si>
  <si>
    <t xml:space="preserve">Республика Мордовия</t>
  </si>
  <si>
    <t xml:space="preserve">Республика Татарстан</t>
  </si>
  <si>
    <t xml:space="preserve">Удмуртская Республика</t>
  </si>
  <si>
    <t xml:space="preserve">Чувашская Республика</t>
  </si>
  <si>
    <t xml:space="preserve">Пермский край</t>
  </si>
  <si>
    <t xml:space="preserve">Кировская область</t>
  </si>
  <si>
    <t xml:space="preserve">Нижегородская область</t>
  </si>
  <si>
    <t xml:space="preserve">Оренбургская область</t>
  </si>
  <si>
    <t xml:space="preserve">Пензенская область</t>
  </si>
  <si>
    <t xml:space="preserve">Самарская область</t>
  </si>
  <si>
    <t xml:space="preserve">Саратовская область</t>
  </si>
  <si>
    <t xml:space="preserve">Ульяновская область</t>
  </si>
  <si>
    <t xml:space="preserve">Уральский федеральный округ</t>
  </si>
  <si>
    <t xml:space="preserve">Курганская область</t>
  </si>
  <si>
    <t xml:space="preserve">Свердловская область</t>
  </si>
  <si>
    <t xml:space="preserve">Тюменская область</t>
  </si>
  <si>
    <t xml:space="preserve">в том числе: 
Ханты-Мансийский автономный округ -           Югра</t>
  </si>
  <si>
    <t xml:space="preserve">Ямало-Ненецкий автономный округ</t>
  </si>
  <si>
    <t xml:space="preserve">Тюменская область без АО</t>
  </si>
  <si>
    <t xml:space="preserve">Челябинская область</t>
  </si>
  <si>
    <t xml:space="preserve">Сибирский федеральный округ</t>
  </si>
  <si>
    <t xml:space="preserve">Республика Алтай </t>
  </si>
  <si>
    <t xml:space="preserve">Республика Тыва</t>
  </si>
  <si>
    <t xml:space="preserve">Республика Хакасия</t>
  </si>
  <si>
    <t xml:space="preserve">Алтайский край</t>
  </si>
  <si>
    <t xml:space="preserve">Красноярский край</t>
  </si>
  <si>
    <t xml:space="preserve">Иркутская область</t>
  </si>
  <si>
    <t xml:space="preserve">Кемеровская область- Кузбасс</t>
  </si>
  <si>
    <t xml:space="preserve">Новосибирская область</t>
  </si>
  <si>
    <t xml:space="preserve">Омская область</t>
  </si>
  <si>
    <t xml:space="preserve">Дальневосточный федеральный округ</t>
  </si>
  <si>
    <t xml:space="preserve">Республика Бурятия</t>
  </si>
  <si>
    <t xml:space="preserve">Республика Саха (Якутия)</t>
  </si>
  <si>
    <t xml:space="preserve">Забайкальский край</t>
  </si>
  <si>
    <t xml:space="preserve">Камчатский край</t>
  </si>
  <si>
    <t xml:space="preserve">Приморский край</t>
  </si>
  <si>
    <t xml:space="preserve">Хабаровский край</t>
  </si>
  <si>
    <t xml:space="preserve">Амурская область</t>
  </si>
  <si>
    <t xml:space="preserve">Магаданская область</t>
  </si>
  <si>
    <t xml:space="preserve">Сахалинская область</t>
  </si>
  <si>
    <t xml:space="preserve">Еврейская автономная область</t>
  </si>
  <si>
    <t xml:space="preserve">Чукотский автономный округ</t>
  </si>
  <si>
    <r>
      <rPr>
        <vertAlign val="superscript"/>
        <sz val="10"/>
        <rFont val="Times New Roman"/>
      </rPr>
      <t>1)</t>
    </r>
    <r>
      <rPr>
        <sz val="10"/>
        <rFont val="Times New Roman"/>
      </rPr>
      <t xml:space="preserve"> По данным годовой формы федерального статистического наблюдения № 4-инновация "Сведения об инновационной деятельности организации". </t>
    </r>
  </si>
  <si>
    <r>
      <rPr>
        <vertAlign val="superscript"/>
        <sz val="10"/>
        <rFont val="Times New Roman"/>
      </rPr>
      <t xml:space="preserve">2) </t>
    </r>
    <r>
      <rPr>
        <sz val="10"/>
        <rFont val="Times New Roman"/>
      </rPr>
      <t xml:space="preserve">Данные публикуются, начиная с отчета за 2014 год.</t>
    </r>
  </si>
  <si>
    <t xml:space="preserve">"-"  явление отсутствует</t>
  </si>
  <si>
    <t xml:space="preserve">Upd на основании письма из Деп.экономики от 09.12.20</t>
  </si>
  <si>
    <t xml:space="preserve">Показатели для оценки эффективности деятельности Губернатора и деятельности органов исполнительной власти Томской области, утвержденные Указом Президента Российской Федерации №193 от 25.04.2019</t>
  </si>
  <si>
    <t>Риск</t>
  </si>
  <si>
    <t xml:space="preserve">Ответственный исполнитель за показатель</t>
  </si>
  <si>
    <t xml:space="preserve">Федеральный Куратор </t>
  </si>
  <si>
    <t xml:space="preserve">Причины недостижения показателей (комментарии)</t>
  </si>
  <si>
    <t>План</t>
  </si>
  <si>
    <t xml:space="preserve">Доклад Губернатора ТО</t>
  </si>
  <si>
    <t xml:space="preserve">Факт </t>
  </si>
  <si>
    <t xml:space="preserve">1. Уровень доверия к власти (Президенту Российской Федерации, высшим должностным лицам (руководителям высших исполнительных органов государственной власти) субъектов Российской Федерации</t>
  </si>
  <si>
    <t xml:space="preserve">рассчитывает Администрация Президента РФ</t>
  </si>
  <si>
    <t xml:space="preserve">Заместитель Губернатора Томской области по внутренней политике С.Е.Ильиных </t>
  </si>
  <si>
    <t xml:space="preserve">  </t>
  </si>
  <si>
    <t>А</t>
  </si>
  <si>
    <t xml:space="preserve">2. Количество высокопроизводительных рабочих мест во внебюджетном секторе экономики</t>
  </si>
  <si>
    <t xml:space="preserve">Заместитель Губернатора Томской области по промышленной политике 
И.Н.Шатурный </t>
  </si>
  <si>
    <r>
      <t xml:space="preserve">Первый заместитель Председателя Правительства
</t>
    </r>
    <r>
      <rPr>
        <b/>
        <sz val="9"/>
        <color theme="1"/>
        <rFont val="Times New Roman"/>
      </rPr>
      <t xml:space="preserve">
Андрей Рэмович Белоусов</t>
    </r>
  </si>
  <si>
    <t xml:space="preserve">В 2019 году показатель достигнут. </t>
  </si>
  <si>
    <t xml:space="preserve">3. Численность занятых в сфере малого и среднего предпринимательства, включая индивидуальных предпринимателей</t>
  </si>
  <si>
    <t xml:space="preserve">Заместитель Губернатора Томской области по экономике
А.А.Антонов</t>
  </si>
  <si>
    <r>
      <t xml:space="preserve">Первый заместитель Председателя Правительства
</t>
    </r>
    <r>
      <rPr>
        <b/>
        <sz val="9"/>
        <color theme="1"/>
        <rFont val="Times New Roman"/>
      </rPr>
      <t xml:space="preserve">Андрей Рэмович Белоусов</t>
    </r>
  </si>
  <si>
    <t xml:space="preserve">Показатель в 2019 году не достигнут. Причины: 
1. Исключение организаций из ЕГРЮЛ фактически не осуществляющих деятельность. 
2. Рост фискальной нагрузки (внедрение ЕГАИС, ФГИС «Меркурий», национальной системы цифровой маркировки товаров, новый порядок применения ККТ, повышение НДС и др.).
3. Ослабление спроса в связи со снижением доходов населения при росте цен на товары и услуги, а также снижением заказов от крупного бизнеса.</t>
  </si>
  <si>
    <t xml:space="preserve">Предложение Томской области (письмо от 05.03.2020 №AA-10-241)</t>
  </si>
  <si>
    <t xml:space="preserve">4. Производительность труда в базовых несырьевых отраслях экономики </t>
  </si>
  <si>
    <t xml:space="preserve">% к базовому 2017 году</t>
  </si>
  <si>
    <t xml:space="preserve">нет данных</t>
  </si>
  <si>
    <t xml:space="preserve">Заместитель Губернатора Томской области по экономике А.А.Антонов</t>
  </si>
  <si>
    <t xml:space="preserve">Показатель в 2019 году не достигнут. Фактическое значение показателя в апреле было рассчитано Росстатом. Выясняются причины недостижения данного показателя с органами статистики.</t>
  </si>
  <si>
    <t xml:space="preserve">5. Уровень реальной среднемесячной заработной платы, 2017 год - базовый</t>
  </si>
  <si>
    <t xml:space="preserve">Утверждено, % к базовому 2017 году</t>
  </si>
  <si>
    <t xml:space="preserve">Показатель в 2019 году не достигнут. Причина: 
высокая база 2018 года, максимальная для региона за последние 10 лет, что связано с доведением до целевых значений заработной платы работников, подпадающих под действие майских указов, индексацией заработной платы прочих работников бюджетного сектора, повышением МРОТ 
в 1,4 раза; увеличением среднегодовой инфляции до 5,1% вследствие мультипликативного эффекта от роста цен на моторное топливо и повышения ставки НДС до 20%.</t>
  </si>
  <si>
    <t xml:space="preserve">6. Объем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бюджета, 2018 год - базовый</t>
  </si>
  <si>
    <t xml:space="preserve">% к базовому 2018</t>
  </si>
  <si>
    <t xml:space="preserve">Заместитель Губернатора Томской области по инвестиционной политике и имущественным отношениям Ю.М.Гурдин</t>
  </si>
  <si>
    <t xml:space="preserve">Показатель в 2019 году не достигнут. Регионом проведена работа с Минэком по определению объема инвестиций организаций - инфраструктурных монополий в целях его исключения из целевого значения по утвержденной методике. 
Незначительное отклонение фактического показателя связано с уменьшением инвестиционной активности в регионе в сферах обрабатывающей промышленности, торговли, научных исследованиях и разработках.
</t>
  </si>
  <si>
    <t xml:space="preserve">Предложение Томской области (письмо от 02.04.2020 №ЮГ-20-02-101)</t>
  </si>
  <si>
    <t xml:space="preserve">7. Уровень бедности</t>
  </si>
  <si>
    <t xml:space="preserve">Заместитель Губернатора Томской области по социальной политике
И.А.Деев</t>
  </si>
  <si>
    <r>
      <t xml:space="preserve">Заместитель Председателя Правительства
</t>
    </r>
    <r>
      <rPr>
        <b/>
        <sz val="9"/>
        <color theme="1"/>
        <rFont val="Times New Roman"/>
      </rPr>
      <t xml:space="preserve">Татьяна Алексеевна Голикова</t>
    </r>
  </si>
  <si>
    <t xml:space="preserve"> Показатель в 2019 году не достигнут.  Причины:
1. В 2019 году рост среднедушевых денежных доходов 
 не обеспечил достаточного снижения уровня бедности.
2. Значительный рост в 2019 году величины прожиточного минимума (105,1%) по сравнению с предыдущими годами (2016 – 101,2%, 2017 – 100,4%, 2018 – 101,5%), что обусловлено увеличением среднегодового индекса потребительских цен в 2019 году до 105,1% вследствие мультипликативного эффекта от роста цен на моторное топливо и повышения ставки НДС до 20%. </t>
  </si>
  <si>
    <t xml:space="preserve">8. Ожидаемая продолжительность жизни при рождении</t>
  </si>
  <si>
    <t>лет</t>
  </si>
  <si>
    <r>
      <t xml:space="preserve">Заместитель Председателя Правительства 
</t>
    </r>
    <r>
      <rPr>
        <b/>
        <sz val="9"/>
        <color theme="1"/>
        <rFont val="Times New Roman"/>
      </rPr>
      <t xml:space="preserve">Татьяна Алексеевна Голикова</t>
    </r>
  </si>
  <si>
    <t xml:space="preserve">Показатель в 2019 году не достигнут.  Причина: 
 данный показатель является сложным, интегральным показателем, достигнуть который за 1-2 года не представляется возможным. Чтобы достичь целевого значения необходимо прикладывать усилия на протяжении хотя бы нескольких лет, чтобы большее число граждан, родившихся более 70 лет назад, прожили до сегодняшнего дня.</t>
  </si>
  <si>
    <t xml:space="preserve">9. Естественный прирост населения</t>
  </si>
  <si>
    <t xml:space="preserve">Доведено, на 1 тыс. чел </t>
  </si>
  <si>
    <t xml:space="preserve">Показатель в 2019 году достигнут.</t>
  </si>
  <si>
    <t>A</t>
  </si>
  <si>
    <t xml:space="preserve">10. Количество семей, улучшивших жилищные условия </t>
  </si>
  <si>
    <t xml:space="preserve">тыс. семей</t>
  </si>
  <si>
    <t xml:space="preserve">Заместитель Губернатора Томской области по строительству и инфраструктуре
Е.В.Паршуто</t>
  </si>
  <si>
    <r>
      <t xml:space="preserve">Заместитель Председателя Правительства
</t>
    </r>
    <r>
      <rPr>
        <b/>
        <sz val="9"/>
        <color theme="1"/>
        <rFont val="Times New Roman"/>
      </rPr>
      <t xml:space="preserve">Марат Шакирзянович Хуснуллин
</t>
    </r>
  </si>
  <si>
    <t xml:space="preserve">Показатель в 2019 году достигнут.  </t>
  </si>
  <si>
    <t xml:space="preserve">11. Уровень доступности жилья </t>
  </si>
  <si>
    <t xml:space="preserve">Доведено, %</t>
  </si>
  <si>
    <r>
      <t xml:space="preserve">Заместитель Председателя Правительства
</t>
    </r>
    <r>
      <rPr>
        <b/>
        <sz val="9"/>
        <color theme="1"/>
        <rFont val="Times New Roman"/>
      </rPr>
      <t xml:space="preserve">Марат Шакирзянович Хуснуллин</t>
    </r>
  </si>
  <si>
    <t xml:space="preserve">Показатель в 2019 году достигнут. </t>
  </si>
  <si>
    <t xml:space="preserve">12. Доля городов с благоприятной городской средой </t>
  </si>
  <si>
    <t xml:space="preserve">13. Качество окружающей среды </t>
  </si>
  <si>
    <t xml:space="preserve">Заместитель Губернатора Томской области по агропромышленной политике и природопользованию
 А.Ф.Кнорр</t>
  </si>
  <si>
    <r>
      <t xml:space="preserve">
Заместитель Председателя Правительства
</t>
    </r>
    <r>
      <rPr>
        <b/>
        <sz val="9"/>
        <color theme="1"/>
        <rFont val="Times New Roman"/>
      </rPr>
      <t xml:space="preserve">Виктория Валериевна Абрамченко</t>
    </r>
  </si>
  <si>
    <t xml:space="preserve">Показатель в 2019 году не достигнут. Причины:
1. В 2019 году по сравнению с 2018 годом проведено меньшее количество ликвидационных мероприятий в местах несанкционированного складирования отходов. 
2. В регионе отсутствуют объекты по утилизации твердых коммунальных отходов. 
3. Ужесточены требования к категориям сбрасываемых сточных вод. (73,4% от общего объема сброса преобладают сточные воды, требующие очистки).</t>
  </si>
  <si>
    <t xml:space="preserve">14. Уровень образования </t>
  </si>
  <si>
    <t xml:space="preserve">Заместитель Губернатора Томской области по научно-образовательному комплексу 
Л.М.Огородова</t>
  </si>
  <si>
    <t xml:space="preserve">15. Доля соответствующих нормативным требованиям автомобильных дорог регионального значения и автомобильных дорог в городских агломерациях с учетом загруженности </t>
  </si>
  <si>
    <r>
      <t xml:space="preserve">Заместитель Председателя Правительства
</t>
    </r>
    <r>
      <rPr>
        <b/>
        <sz val="9"/>
        <color theme="1"/>
        <rFont val="Times New Roman"/>
      </rPr>
      <t xml:space="preserve">Максим Алексеевич Акимов</t>
    </r>
  </si>
  <si>
    <t xml:space="preserve">Таблица со значениями анализ по состоянию на 22.05.2020</t>
  </si>
  <si>
    <t xml:space="preserve">Колосова Л.А. &lt;kolosovala@tomsk.gov.ru&gt;</t>
  </si>
  <si>
    <t xml:space="preserve">тыс. руб.</t>
  </si>
  <si>
    <t xml:space="preserve">11.12.2020, Пт, 10:01</t>
  </si>
  <si>
    <t xml:space="preserve">Туристские услуги</t>
  </si>
  <si>
    <t xml:space="preserve">Услуги гостиниц и аналогичных мест размещения</t>
  </si>
  <si>
    <t xml:space="preserve">Санаторно-оздоровительные услуги</t>
  </si>
  <si>
    <t xml:space="preserve">Услуги специализированных коллективных средств размещения*</t>
  </si>
  <si>
    <t xml:space="preserve">ИФО, %</t>
  </si>
  <si>
    <t xml:space="preserve">* с 2018 включая санитарно-оздоров. услуги</t>
  </si>
  <si>
    <t xml:space="preserve">Фед агентство по туризму</t>
  </si>
  <si>
    <t>https://tourism.gov.ru/contents/statistika/statisticheskie-dannye-po-rf-2018/</t>
  </si>
  <si>
    <t xml:space="preserve"> Российская Федерация</t>
  </si>
  <si>
    <t xml:space="preserve">Северо-Западный федеральный округ </t>
  </si>
  <si>
    <t xml:space="preserve">Ненецкий автономный округ</t>
  </si>
  <si>
    <t xml:space="preserve">Архангельская область (кроме Ненецкого автономного округа)</t>
  </si>
  <si>
    <t xml:space="preserve">Калининградская область</t>
  </si>
  <si>
    <t xml:space="preserve">Южный федеральный округ</t>
  </si>
  <si>
    <t xml:space="preserve">Республика Крым</t>
  </si>
  <si>
    <t xml:space="preserve">г. Севастополь</t>
  </si>
  <si>
    <t xml:space="preserve">Северо-Кавказский федеральный округ</t>
  </si>
  <si>
    <t xml:space="preserve">Чеченская Республика</t>
  </si>
  <si>
    <t xml:space="preserve">   в том числе:</t>
  </si>
  <si>
    <t xml:space="preserve">   Ханты-Мансийский авт.округ - Югра</t>
  </si>
  <si>
    <t xml:space="preserve">   Ямало-Ненецкий авт.округ</t>
  </si>
  <si>
    <t xml:space="preserve">Тюменская область (кроме автономных округов)</t>
  </si>
  <si>
    <t xml:space="preserve">Республика Алтай</t>
  </si>
  <si>
    <t xml:space="preserve">Кемеровская область</t>
  </si>
  <si>
    <t xml:space="preserve">Еврейская авт. область</t>
  </si>
  <si>
    <t xml:space="preserve">Чукотский авт. округ</t>
  </si>
  <si>
    <t xml:space="preserve">Крымский федеральный округ</t>
  </si>
  <si>
    <t xml:space="preserve">15.12.2020, Вт, 12:06</t>
  </si>
  <si>
    <t xml:space="preserve">Объем платных услуг населению по видам за январь - октябрь 2020 года</t>
  </si>
  <si>
    <t xml:space="preserve">Фактически, тыс. рублей за:</t>
  </si>
  <si>
    <t xml:space="preserve">Темп роста в действующих ценах в % к :</t>
  </si>
  <si>
    <t xml:space="preserve">Индекс физического            объема в % к : </t>
  </si>
  <si>
    <t xml:space="preserve">Доля услуг в общем объеме платных услуг населению за период с начала года,     в %</t>
  </si>
  <si>
    <t xml:space="preserve">отчетный  месяц</t>
  </si>
  <si>
    <t xml:space="preserve">предыду-щий месяц</t>
  </si>
  <si>
    <t xml:space="preserve">соответст-вующий месяц прошлого года</t>
  </si>
  <si>
    <t xml:space="preserve">  период с 
  начала
  отчетного 
  года</t>
  </si>
  <si>
    <t xml:space="preserve">соответст-вующий период  с начала  прошлого  года</t>
  </si>
  <si>
    <t xml:space="preserve">преды-дущему месяцу</t>
  </si>
  <si>
    <t xml:space="preserve">соответ-ствую-щему месяцу прош- лого года</t>
  </si>
  <si>
    <t xml:space="preserve">соответ-ствую-щему периоду прошлого года</t>
  </si>
  <si>
    <t xml:space="preserve">соответ-ствую-щему месяцу прош-лого года</t>
  </si>
  <si>
    <t xml:space="preserve">соответ-ствую-щему периоду прош-лого года</t>
  </si>
  <si>
    <t xml:space="preserve">   в том числе: </t>
  </si>
  <si>
    <t xml:space="preserve">Бытовые услуги </t>
  </si>
  <si>
    <t xml:space="preserve">Транспортные услуги</t>
  </si>
  <si>
    <t xml:space="preserve">Услуги почтовой cвязи, курьерские услуги</t>
  </si>
  <si>
    <t xml:space="preserve">Услуги телекоммуникационные</t>
  </si>
  <si>
    <t xml:space="preserve">Жилищные услуги</t>
  </si>
  <si>
    <t xml:space="preserve">Коммунальные услуги</t>
  </si>
  <si>
    <t xml:space="preserve">Услуги учреждений культуры</t>
  </si>
  <si>
    <t xml:space="preserve">Услуги туристических агентств, туроператоров и прочие услуги по бронированию и сопутствующие им услуги</t>
  </si>
  <si>
    <t xml:space="preserve">Услуги гостиниц и аналогичне услуги по предоставлению временного жилья</t>
  </si>
  <si>
    <t>окончание</t>
  </si>
  <si>
    <t xml:space="preserve">Услуги физической культуры и спорта</t>
  </si>
  <si>
    <t xml:space="preserve">Медицинские услуги</t>
  </si>
  <si>
    <t xml:space="preserve">Услуги специализированных коллективных средств размещения</t>
  </si>
  <si>
    <t xml:space="preserve">   из них: </t>
  </si>
  <si>
    <t xml:space="preserve">услуги санаторно-курортных организаций</t>
  </si>
  <si>
    <t xml:space="preserve">Ветеринарные услуги</t>
  </si>
  <si>
    <t xml:space="preserve">Услуги юридические</t>
  </si>
  <si>
    <t xml:space="preserve">Услуги системы образования</t>
  </si>
  <si>
    <t xml:space="preserve">Услуги, предоставляемые гражданам пожилого возраста и инвалидам</t>
  </si>
  <si>
    <t xml:space="preserve">Прочие платные услуги</t>
  </si>
  <si>
    <t>Всего</t>
  </si>
  <si>
    <t xml:space="preserve">к соотв. периоду прошлого года</t>
  </si>
  <si>
    <t xml:space="preserve">Николаев А.В. &lt;nikolaevav@tomsk.gov.ru&gt;</t>
  </si>
  <si>
    <t xml:space="preserve">07.12.2020, Пн, 11:57</t>
  </si>
  <si>
    <t xml:space="preserve">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бюджета, млрд. руб.</t>
  </si>
  <si>
    <t xml:space="preserve">Индекс инвестиций, в % к пред. году</t>
  </si>
  <si>
    <t>Дефлятор</t>
  </si>
  <si>
    <t xml:space="preserve">Индекс 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бюджета, %</t>
  </si>
  <si>
    <t xml:space="preserve">базовый год</t>
  </si>
  <si>
    <t xml:space="preserve">Получено от Департамента инвестиций 07.12.20</t>
  </si>
  <si>
    <t xml:space="preserve">Николаев Алексей Владимирович nikolaevav@tomsk.gov.ru</t>
  </si>
  <si>
    <t xml:space="preserve">Цель / задача</t>
  </si>
  <si>
    <t xml:space="preserve">Показатель, единица измерения </t>
  </si>
  <si>
    <t xml:space="preserve">Фактические значения</t>
  </si>
  <si>
    <t xml:space="preserve">Задача 4.2. Содействовать повышению эффективности транспортной системы и информационно-коммуникационной инфраструктуры Томской области</t>
  </si>
  <si>
    <t xml:space="preserve">Объем пассажиропотока авиасообщения Томской области, тыс. пассажиров</t>
  </si>
  <si>
    <t xml:space="preserve">(Актуализация из отчёта по 3 этапу)</t>
  </si>
  <si>
    <t xml:space="preserve">Основные целевые индикаторы развития отдельных муниципальных образований Томской области до 2030 г.</t>
  </si>
  <si>
    <t xml:space="preserve">Производство пиломатериалов, тыс. куб. метров</t>
  </si>
  <si>
    <t> 84,7</t>
  </si>
  <si>
    <t xml:space="preserve">Производство древесины необработанной, тыс. плотных куб. метров</t>
  </si>
  <si>
    <t xml:space="preserve">Доля работников бюджетной сферы (сумма по видам экономической деятельности: образование, здравоохранение, предоставление прочих коммунальных, социальных и персональных услуг, государственное управление и обеспечение военной безопасности, обязательное социальное обеспечение) от среднесписочной численности работников по полному кругу организаций Томской области, %</t>
  </si>
  <si>
    <t xml:space="preserve">Доля работников по виду экономической деятельности "Обрабатывающие производства" от среднесписочной численности работников по полному кругу организаций Томской области, %</t>
  </si>
  <si>
    <t xml:space="preserve">Нормативы минимальной обеспеченности населения площадью торговых объектов на территории Томской области, кв. метров на 1000 человек</t>
  </si>
  <si>
    <t xml:space="preserve">Всего по Томской области</t>
  </si>
  <si>
    <t xml:space="preserve">ЗАТО Северск (при наличии)</t>
  </si>
  <si>
    <t xml:space="preserve">Административно-территориальное деление на 1 января 2020 г.</t>
  </si>
  <si>
    <r>
      <t xml:space="preserve">Площадь территории</t>
    </r>
    <r>
      <rPr>
        <vertAlign val="superscript"/>
        <sz val="11"/>
        <color theme="1"/>
        <rFont val="Arial"/>
      </rPr>
      <t>1)</t>
    </r>
  </si>
  <si>
    <t xml:space="preserve">Числосель-ских поселений</t>
  </si>
  <si>
    <t xml:space="preserve">Числосельских населенных</t>
  </si>
  <si>
    <t xml:space="preserve">Численностьнаселения, тыс. человек</t>
  </si>
  <si>
    <t xml:space="preserve">Число жителей на</t>
  </si>
  <si>
    <r>
      <t xml:space="preserve">всего, тыс.км</t>
    </r>
    <r>
      <rPr>
        <vertAlign val="superscript"/>
        <sz val="11"/>
        <color theme="1"/>
        <rFont val="Arial"/>
      </rPr>
      <t>2</t>
    </r>
  </si>
  <si>
    <t xml:space="preserve">удельный вес в области, процентов</t>
  </si>
  <si>
    <t xml:space="preserve">рейтинг по удельному весу</t>
  </si>
  <si>
    <r>
      <t>пунктов</t>
    </r>
    <r>
      <rPr>
        <vertAlign val="superscript"/>
        <sz val="11"/>
        <color theme="1"/>
        <rFont val="Arial"/>
      </rPr>
      <t>2)</t>
    </r>
  </si>
  <si>
    <r>
      <t xml:space="preserve">1 км</t>
    </r>
    <r>
      <rPr>
        <vertAlign val="superscript"/>
        <sz val="11"/>
        <color theme="1"/>
        <rFont val="Arial"/>
      </rPr>
      <t>2</t>
    </r>
  </si>
  <si>
    <t xml:space="preserve">город-ское население</t>
  </si>
  <si>
    <t xml:space="preserve">сельское население</t>
  </si>
  <si>
    <t>x </t>
  </si>
  <si>
    <t xml:space="preserve">Общая площадь жилых помещений, приходящихся в среднем на одного жителя (на конец года; квадратных метров общей площади)</t>
  </si>
  <si>
    <t>Сценарий</t>
  </si>
  <si>
    <t xml:space="preserve">2019
(факт)</t>
  </si>
  <si>
    <t xml:space="preserve">2020
(оценка)</t>
  </si>
  <si>
    <t xml:space="preserve">2024
(прогноз)</t>
  </si>
  <si>
    <t xml:space="preserve">2030
(прогноз)</t>
  </si>
  <si>
    <t xml:space="preserve">Численность постоянного населения (среднегодовая), тыс. чел.</t>
  </si>
  <si>
    <t xml:space="preserve">Темп прироста ВРП в сопоставимых ценах, % к 2019 году</t>
  </si>
  <si>
    <t xml:space="preserve">Индекс производства по виду экономической деятельности  «Обрабатывающие производства» в сопоставимых ценах % к 2019 году</t>
  </si>
  <si>
    <t xml:space="preserve">Экспорт товаров, млн долл. США</t>
  </si>
  <si>
    <t xml:space="preserve">Реальные располагаемые денежные доходы, % к 2019 году</t>
  </si>
  <si>
    <t xml:space="preserve">млн рублей </t>
  </si>
  <si>
    <t xml:space="preserve">Темп роста инвестиций в основной капитал в сопоставимых ценах</t>
  </si>
  <si>
    <t xml:space="preserve">Инвестиции в основной капитал по источникам финансирования (по крупным и средним предприятиям, в действующих ценах):</t>
  </si>
  <si>
    <t xml:space="preserve">мрд рублей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</si>
</sst>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6">
    <numFmt numFmtId="160" formatCode="#,##0;\-#,##0;&quot;-&quot;"/>
    <numFmt numFmtId="161" formatCode="#,##0.00;\-#,##0.00;&quot;-&quot;"/>
    <numFmt numFmtId="162" formatCode="#,##0%;\-#,##0%;&quot;- &quot;"/>
    <numFmt numFmtId="163" formatCode="#,##0.0%;\-#,##0.0%;&quot;- &quot;"/>
    <numFmt numFmtId="164" formatCode="#,##0.00%;\-#,##0.00%;&quot;- &quot;"/>
    <numFmt numFmtId="165" formatCode="#,##0.0;\-#,##0.0;&quot;-&quot;"/>
    <numFmt numFmtId="166" formatCode="#,##0.00;[Red]\(#,##0.00\);&quot;-&quot;"/>
    <numFmt numFmtId="167" formatCode="_-* #,##0.00_р_._-;\-* #,##0.00_р_._-;_-* &quot;-&quot;??_р_.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&quot;р.&quot;_-;\-* #,##0&quot;р.&quot;_-;_-* &quot;-&quot;&quot;р.&quot;_-;_-@_-"/>
    <numFmt numFmtId="171" formatCode="_-* #,##0\ _D_M_-;\-* #,##0\ _D_M_-;_-* &quot;-&quot;\ _D_M_-;_-@_-"/>
    <numFmt numFmtId="172" formatCode="_-* #,##0.00\ _D_M_-;\-* #,##0.00\ _D_M_-;_-* &quot;-&quot;??\ _D_M_-;_-@_-"/>
    <numFmt numFmtId="173" formatCode="_-* #,##0.00[$€-1]_-;\-* #,##0.00[$€-1]_-;_-* &quot;-&quot;??[$€-1]_-"/>
    <numFmt numFmtId="174" formatCode="0%;\(0%\)"/>
    <numFmt numFmtId="175" formatCode="\ \ @"/>
    <numFmt numFmtId="176" formatCode="\ \ \ \ @"/>
    <numFmt numFmtId="177" formatCode="_-* #,##0.00\ &quot;₽&quot;_-;\-* #,##0.00\ &quot;₽&quot;_-;_-* &quot;-&quot;??\ &quot;₽&quot;_-;_-@_-"/>
    <numFmt numFmtId="178" formatCode="0.0____"/>
    <numFmt numFmtId="179" formatCode="0.0__"/>
    <numFmt numFmtId="180" formatCode="General_)"/>
    <numFmt numFmtId="181" formatCode="0_)"/>
    <numFmt numFmtId="182" formatCode="_-* #,##0.00_-;\-* #,##0.00_-;_-* &quot;-&quot;??_-;_-@_-"/>
    <numFmt numFmtId="183" formatCode="_-* #,##0.00\ _₽_-;\-* #,##0.00\ _₽_-;_-* &quot;-&quot;??\ _₽_-;_-@_-"/>
    <numFmt numFmtId="184" formatCode="#,##0.00_р_."/>
    <numFmt numFmtId="185" formatCode="_(* #,##0.00_);_(* \(#,##0.00\);_(* &quot;-&quot;??_);_(@_)"/>
    <numFmt numFmtId="186" formatCode="0.0"/>
    <numFmt numFmtId="187" formatCode="#,##0.0"/>
    <numFmt numFmtId="188" formatCode="0.000%"/>
    <numFmt numFmtId="189" formatCode="#,##0.0000"/>
    <numFmt numFmtId="190" formatCode="0.0%"/>
    <numFmt numFmtId="191" formatCode="#,##0.000"/>
    <numFmt numFmtId="192" formatCode="_-* #,##0.0\ _₽_-;\-* #,##0.0\ _₽_-;_-* &quot;-&quot;?\ _₽_-;_-@_-"/>
    <numFmt numFmtId="193" formatCode="0.000"/>
    <numFmt numFmtId="194" formatCode="0.0000"/>
    <numFmt numFmtId="195" formatCode="0.0_)"/>
    <numFmt numFmtId="196" formatCode="0.00_)"/>
    <numFmt numFmtId="197" formatCode="0.000_)"/>
    <numFmt numFmtId="198" formatCode="0.00000"/>
    <numFmt numFmtId="199" formatCode="0.00000000"/>
    <numFmt numFmtId="200" formatCode="0.0000000"/>
    <numFmt numFmtId="201" formatCode="d\ mmmm\,\ yyyy"/>
    <numFmt numFmtId="202" formatCode="_-* #,##0_-;\-* #,##0_-;_-* &quot;-&quot;??_-;_-@_-"/>
    <numFmt numFmtId="203" formatCode="[=0]\ &quot;₽&quot;;0.0"/>
    <numFmt numFmtId="204" formatCode="_-* #,##0.0_р_._-;\-* #,##0.0_р_._-;_-* &quot;-&quot;??_р_._-;_-@_-"/>
    <numFmt numFmtId="205" formatCode="_-* #,##0\ _₽_-;\-* #,##0\ _₽_-;_-* &quot;-&quot;?\ _₽_-;_-@_-"/>
  </numFmts>
  <fonts count="218">
    <font>
      <sz val="11.000000"/>
      <color theme="1"/>
      <name val="Calibri"/>
      <scheme val="minor"/>
    </font>
    <font>
      <sz val="10.000000"/>
      <name val="Helv"/>
    </font>
    <font>
      <sz val="10.000000"/>
      <name val="Arial CYR"/>
    </font>
    <font>
      <sz val="10.000000"/>
      <name val="Arial"/>
    </font>
    <font>
      <sz val="10.000000"/>
      <name val="Verdana"/>
    </font>
    <font>
      <sz val="11.000000"/>
      <name val="Calibri"/>
    </font>
    <font>
      <sz val="11.000000"/>
      <name val="Calibri"/>
      <scheme val="minor"/>
    </font>
    <font>
      <sz val="11.000000"/>
      <color indexed="65"/>
      <name val="Calibri"/>
    </font>
    <font>
      <sz val="11.000000"/>
      <color indexed="65"/>
      <name val="Calibri"/>
      <scheme val="minor"/>
    </font>
    <font>
      <sz val="10.000000"/>
      <name val="Arial Cyr"/>
    </font>
    <font>
      <b/>
      <sz val="10.000000"/>
      <name val="Arial"/>
    </font>
    <font>
      <sz val="8.000000"/>
      <name val="Arial"/>
    </font>
    <font>
      <sz val="11.000000"/>
      <color indexed="20"/>
      <name val="Calibri"/>
    </font>
    <font>
      <sz val="10.000000"/>
      <color theme="1"/>
      <name val="Arial"/>
    </font>
    <font>
      <b/>
      <sz val="11.000000"/>
      <color indexed="52"/>
      <name val="Calibri"/>
    </font>
    <font>
      <b/>
      <sz val="11.000000"/>
      <color indexed="65"/>
      <name val="Calibri"/>
    </font>
    <font>
      <b/>
      <sz val="11.000000"/>
      <name val="Arial Cyr"/>
    </font>
    <font>
      <b/>
      <sz val="11.000000"/>
      <name val="Calibri"/>
    </font>
    <font>
      <sz val="10.000000"/>
      <color indexed="4"/>
      <name val="Arial"/>
    </font>
    <font>
      <sz val="10.000000"/>
      <name val="Times New Roman"/>
    </font>
    <font>
      <i/>
      <sz val="11.000000"/>
      <color indexed="23"/>
      <name val="Calibri"/>
    </font>
    <font>
      <sz val="11.000000"/>
      <color indexed="17"/>
      <name val="Calibri"/>
    </font>
    <font>
      <b/>
      <sz val="12.000000"/>
      <name val="Arial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sz val="11.000000"/>
      <color indexed="62"/>
      <name val="Calibri"/>
    </font>
    <font>
      <sz val="10.000000"/>
      <color indexed="6"/>
      <name val="Arial"/>
    </font>
    <font>
      <sz val="11.000000"/>
      <color indexed="52"/>
      <name val="Calibri"/>
    </font>
    <font>
      <sz val="6.150000"/>
      <name val="Arial"/>
    </font>
    <font>
      <sz val="11.000000"/>
      <color indexed="60"/>
      <name val="Calibri"/>
    </font>
    <font>
      <b/>
      <sz val="11.000000"/>
      <color indexed="63"/>
      <name val="Calibri"/>
    </font>
    <font>
      <sz val="10.000000"/>
      <color indexed="2"/>
      <name val="Arial"/>
    </font>
    <font>
      <b/>
      <sz val="10.000000"/>
      <color indexed="63"/>
      <name val="Arial"/>
    </font>
    <font>
      <sz val="10.000000"/>
      <color indexed="63"/>
      <name val="Arial"/>
    </font>
    <font>
      <b/>
      <sz val="8.000000"/>
      <name val="Arial"/>
    </font>
    <font>
      <b/>
      <sz val="16.000000"/>
      <color indexed="18"/>
      <name val="Arial"/>
    </font>
    <font>
      <b/>
      <sz val="10.000000"/>
      <color indexed="65"/>
      <name val="Verdana"/>
    </font>
    <font>
      <sz val="10.000000"/>
      <color indexed="65"/>
      <name val="Arial"/>
    </font>
    <font>
      <b/>
      <sz val="18.000000"/>
      <color indexed="56"/>
      <name val="Cambria"/>
    </font>
    <font>
      <sz val="11.000000"/>
      <color indexed="2"/>
      <name val="Calibri"/>
    </font>
    <font>
      <sz val="11.000000"/>
      <color rgb="FF3F3F76"/>
      <name val="Calibri"/>
      <scheme val="minor"/>
    </font>
    <font>
      <sz val="11.000000"/>
      <color rgb="FF3F3F76"/>
      <name val="Calibri"/>
    </font>
    <font>
      <b/>
      <sz val="11.000000"/>
      <color rgb="FF3F3F3F"/>
      <name val="Calibri"/>
      <scheme val="minor"/>
    </font>
    <font>
      <b/>
      <sz val="11.000000"/>
      <color rgb="FF3F3F3F"/>
      <name val="Calibri"/>
    </font>
    <font>
      <sz val="11.000000"/>
      <name val="Arial"/>
    </font>
    <font>
      <b/>
      <sz val="11.000000"/>
      <color rgb="FFFA7D00"/>
      <name val="Calibri"/>
      <scheme val="minor"/>
    </font>
    <font>
      <b/>
      <sz val="11.000000"/>
      <color rgb="FFFA7D00"/>
      <name val="Calibri"/>
    </font>
    <font>
      <u/>
      <sz val="11.000000"/>
      <color theme="10"/>
      <name val="Calibri"/>
      <scheme val="minor"/>
    </font>
    <font>
      <u/>
      <sz val="10.000000"/>
      <color theme="10"/>
      <name val="Arial Cyr"/>
    </font>
    <font>
      <u/>
      <sz val="10.000000"/>
      <color indexed="4"/>
      <name val="Arial Cyr"/>
    </font>
    <font>
      <sz val="9.000000"/>
      <name val="Arial Cyr"/>
    </font>
    <font>
      <b/>
      <sz val="15.000000"/>
      <color theme="3"/>
      <name val="Calibri"/>
      <scheme val="minor"/>
    </font>
    <font>
      <b/>
      <sz val="15.000000"/>
      <color theme="3"/>
      <name val="Calibri"/>
    </font>
    <font>
      <b/>
      <sz val="13.000000"/>
      <color theme="3"/>
      <name val="Calibri"/>
      <scheme val="minor"/>
    </font>
    <font>
      <b/>
      <sz val="13.000000"/>
      <color theme="3"/>
      <name val="Calibri"/>
    </font>
    <font>
      <b/>
      <sz val="11.000000"/>
      <color theme="3"/>
      <name val="Calibri"/>
      <scheme val="minor"/>
    </font>
    <font>
      <b/>
      <sz val="11.000000"/>
      <color theme="3"/>
      <name val="Calibri"/>
    </font>
    <font>
      <b/>
      <sz val="11.000000"/>
      <name val="Calibri"/>
      <scheme val="minor"/>
    </font>
    <font>
      <i/>
      <sz val="11.000000"/>
      <name val="Arial"/>
    </font>
    <font>
      <b/>
      <sz val="11.000000"/>
      <color indexed="65"/>
      <name val="Calibri"/>
      <scheme val="minor"/>
    </font>
    <font>
      <b/>
      <sz val="18.000000"/>
      <color theme="3"/>
      <name val="Cambria"/>
    </font>
    <font>
      <b/>
      <sz val="14.000000"/>
      <name val="Arial"/>
    </font>
    <font>
      <sz val="11.000000"/>
      <color rgb="FF9C6500"/>
      <name val="Calibri"/>
      <scheme val="minor"/>
    </font>
    <font>
      <sz val="11.000000"/>
      <color rgb="FF9C6500"/>
      <name val="Calibri"/>
    </font>
    <font>
      <sz val="12.000000"/>
      <name val="Arial Cyr"/>
    </font>
    <font>
      <b/>
      <sz val="12.000000"/>
      <name val="Arial Cyr"/>
    </font>
    <font>
      <sz val="10.000000"/>
      <name val="Tahoma"/>
    </font>
    <font>
      <sz val="10.000000"/>
      <name val="Courier"/>
    </font>
    <font>
      <sz val="12.000000"/>
      <name val="Courier New Cyr"/>
    </font>
    <font>
      <sz val="11.000000"/>
      <color theme="1"/>
      <name val="Times New Roman"/>
    </font>
    <font>
      <sz val="10.000000"/>
      <color theme="1"/>
      <name val="Calibri"/>
      <scheme val="minor"/>
    </font>
    <font>
      <sz val="12.000000"/>
      <color theme="1"/>
      <name val="Times New Roman"/>
    </font>
    <font>
      <sz val="8.000000"/>
      <color theme="1"/>
      <name val="Arial"/>
    </font>
    <font>
      <sz val="11.000000"/>
      <color rgb="FF9C0006"/>
      <name val="Calibri"/>
      <scheme val="minor"/>
    </font>
    <font>
      <sz val="11.000000"/>
      <color rgb="FF9C0006"/>
      <name val="Calibri"/>
    </font>
    <font>
      <i/>
      <sz val="11.000000"/>
      <color rgb="FF7F7F7F"/>
      <name val="Calibri"/>
      <scheme val="minor"/>
    </font>
    <font>
      <i/>
      <sz val="11.000000"/>
      <color rgb="FF7F7F7F"/>
      <name val="Calibri"/>
    </font>
    <font>
      <sz val="12.000000"/>
      <name val="Times New Roman"/>
    </font>
    <font>
      <sz val="12.000000"/>
      <name val="Times New Roman Cyr"/>
    </font>
    <font>
      <sz val="11.000000"/>
      <color rgb="FFFA7D00"/>
      <name val="Calibri"/>
      <scheme val="minor"/>
    </font>
    <font>
      <sz val="11.000000"/>
      <color rgb="FFFA7D00"/>
      <name val="Calibri"/>
    </font>
    <font>
      <sz val="12.000000"/>
      <name val="Arial"/>
    </font>
    <font>
      <sz val="11.000000"/>
      <color indexed="2"/>
      <name val="Calibri"/>
      <scheme val="minor"/>
    </font>
    <font>
      <b/>
      <sz val="13.000000"/>
      <name val="Arial"/>
    </font>
    <font>
      <sz val="11.000000"/>
      <color rgb="FF006100"/>
      <name val="Calibri"/>
      <scheme val="minor"/>
    </font>
    <font>
      <sz val="11.000000"/>
      <color rgb="FF006100"/>
      <name val="Calibri"/>
    </font>
    <font>
      <b/>
      <sz val="10.000000"/>
      <color theme="1"/>
      <name val="Times New Roman"/>
    </font>
    <font>
      <b/>
      <sz val="8.000000"/>
      <name val="Times New Roman"/>
    </font>
    <font>
      <sz val="10.000000"/>
      <color theme="1"/>
      <name val="Times New Roman"/>
    </font>
    <font>
      <sz val="8.000000"/>
      <name val="Times New Roman"/>
    </font>
    <font>
      <b/>
      <sz val="10.000000"/>
      <color indexed="2"/>
      <name val="Times New Roman"/>
    </font>
    <font>
      <sz val="10.000000"/>
      <color indexed="2"/>
      <name val="Times New Roman"/>
    </font>
    <font>
      <b/>
      <sz val="11.000000"/>
      <color theme="1"/>
      <name val="Arial"/>
    </font>
    <font>
      <sz val="11.000000"/>
      <color theme="1"/>
      <name val="Arial"/>
    </font>
    <font>
      <sz val="11.000000"/>
      <color indexed="2"/>
      <name val="Arial"/>
    </font>
    <font>
      <b/>
      <sz val="11.000000"/>
      <name val="Arial"/>
    </font>
    <font>
      <b/>
      <sz val="11.000000"/>
      <color theme="1"/>
      <name val="Calibri"/>
      <scheme val="minor"/>
    </font>
    <font>
      <vertAlign val="superscript"/>
      <sz val="9.000000"/>
      <color theme="1"/>
      <name val="Arial"/>
    </font>
    <font>
      <sz val="9.000000"/>
      <color theme="1"/>
      <name val="Arial"/>
    </font>
    <font>
      <b/>
      <sz val="16.000000"/>
      <name val="Times New Roman"/>
    </font>
    <font>
      <b/>
      <sz val="10.000000"/>
      <name val="Times New Roman"/>
    </font>
    <font>
      <b/>
      <i/>
      <sz val="14.000000"/>
      <name val="Times New Roman"/>
    </font>
    <font>
      <b/>
      <sz val="14.000000"/>
      <name val="Times New Roman"/>
    </font>
    <font>
      <sz val="14.000000"/>
      <name val="Times New Roman"/>
    </font>
    <font>
      <sz val="16.000000"/>
      <name val="Times New Roman"/>
    </font>
    <font>
      <sz val="16.000000"/>
      <color theme="1"/>
      <name val="Times New Roman"/>
    </font>
    <font>
      <b/>
      <sz val="16.000000"/>
      <color theme="1"/>
      <name val="Times New Roman"/>
    </font>
    <font>
      <sz val="11.000000"/>
      <color theme="0"/>
      <name val="Calibri"/>
      <scheme val="minor"/>
    </font>
    <font>
      <i/>
      <sz val="11.000000"/>
      <color theme="0"/>
      <name val="Calibri"/>
      <scheme val="minor"/>
    </font>
    <font>
      <sz val="11.000000"/>
      <color theme="1"/>
      <name val="PT Astra Serif"/>
    </font>
    <font>
      <sz val="12.000000"/>
      <color theme="1"/>
      <name val="PT Astra Serif"/>
    </font>
    <font>
      <sz val="14.000000"/>
      <color theme="1"/>
      <name val="PT Astra Serif"/>
    </font>
    <font>
      <sz val="26.000000"/>
      <color theme="1"/>
      <name val="PT Astra Serif"/>
    </font>
    <font>
      <sz val="26.000000"/>
      <name val="PT Astra Serif"/>
    </font>
    <font>
      <b/>
      <sz val="16.000000"/>
      <name val="PT Astra Serif"/>
    </font>
    <font>
      <b/>
      <sz val="18.000000"/>
      <name val="PT Astra Serif"/>
    </font>
    <font>
      <b/>
      <sz val="15.000000"/>
      <name val="PT Astra Serif"/>
    </font>
    <font>
      <sz val="18.000000"/>
      <name val="PT Astra Serif"/>
    </font>
    <font>
      <sz val="16.000000"/>
      <name val="PT Astra Serif"/>
    </font>
    <font>
      <sz val="17.000000"/>
      <name val="PT Astra Serif"/>
    </font>
    <font>
      <sz val="14.000000"/>
      <name val="PT Astra Serif"/>
    </font>
    <font>
      <sz val="11.000000"/>
      <name val="PT Astra Serif"/>
    </font>
    <font>
      <sz val="12.000000"/>
      <name val="PT Astra Serif"/>
    </font>
    <font>
      <b/>
      <sz val="11.000000"/>
      <color theme="1"/>
      <name val="PT Astra Serif"/>
    </font>
    <font>
      <b/>
      <sz val="11.000000"/>
      <name val="PT Astra Serif"/>
    </font>
    <font>
      <sz val="15.000000"/>
      <name val="Times New Roman"/>
    </font>
    <font>
      <b/>
      <sz val="14.000000"/>
      <color rgb="FF006600"/>
      <name val="Times New Roman"/>
    </font>
    <font>
      <i/>
      <sz val="12.000000"/>
      <name val="Times New Roman"/>
    </font>
    <font>
      <sz val="11.000000"/>
      <name val="Times New Roman"/>
    </font>
    <font>
      <sz val="13.000000"/>
      <name val="Times New Roman"/>
    </font>
    <font>
      <b/>
      <sz val="7.000000"/>
      <name val="Times New Roman"/>
    </font>
    <font>
      <sz val="6.000000"/>
      <name val="Times New Roman"/>
    </font>
    <font>
      <sz val="7.000000"/>
      <name val="Times New Roman"/>
    </font>
    <font>
      <sz val="6.500000"/>
      <name val="Times New Roman"/>
    </font>
    <font>
      <b/>
      <sz val="6.500000"/>
      <name val="Times New Roman"/>
    </font>
    <font>
      <i/>
      <sz val="6.500000"/>
      <name val="Times New Roman"/>
    </font>
    <font>
      <b/>
      <sz val="10.000000"/>
      <name val="Arial Cyr"/>
    </font>
    <font>
      <sz val="18.000000"/>
      <color theme="1"/>
      <name val="PT Astra Serif"/>
    </font>
    <font>
      <i/>
      <sz val="10.000000"/>
      <name val="Arial"/>
    </font>
    <font>
      <b/>
      <sz val="16.000000"/>
      <color rgb="FF203277"/>
      <name val="Arial"/>
    </font>
    <font>
      <b/>
      <sz val="11.000000"/>
      <color rgb="FF203277"/>
      <name val="Arial"/>
    </font>
    <font>
      <sz val="16.000000"/>
      <color theme="1"/>
      <name val="Arial"/>
    </font>
    <font>
      <sz val="14.000000"/>
      <name val="Arial"/>
    </font>
    <font>
      <b/>
      <sz val="12.000000"/>
      <color rgb="FF203277"/>
      <name val="Arial"/>
    </font>
    <font>
      <b/>
      <sz val="18.000000"/>
      <name val="Arial"/>
    </font>
    <font>
      <vertAlign val="superscript"/>
      <sz val="11.000000"/>
      <color theme="1"/>
      <name val="Arial"/>
    </font>
    <font>
      <b/>
      <sz val="18.000000"/>
      <color rgb="FF203277"/>
      <name val="Arial"/>
    </font>
    <font>
      <sz val="12.000000"/>
      <color theme="1"/>
      <name val="Arial"/>
    </font>
    <font>
      <sz val="12.000000"/>
      <color rgb="FF203277"/>
      <name val="Arial"/>
    </font>
    <font>
      <i/>
      <sz val="12.000000"/>
      <color rgb="FF203277"/>
      <name val="Arial"/>
    </font>
    <font>
      <b/>
      <sz val="13.000000"/>
      <name val="Times New Roman CYR"/>
    </font>
    <font>
      <b/>
      <sz val="12.000000"/>
      <color theme="1"/>
      <name val="Arial"/>
    </font>
    <font>
      <b/>
      <sz val="12.000000"/>
      <name val="Times New Roman"/>
    </font>
    <font>
      <b/>
      <i/>
      <sz val="10.000000"/>
      <name val="Arial"/>
    </font>
    <font>
      <sz val="14.000000"/>
      <name val="Courier"/>
    </font>
    <font>
      <i/>
      <sz val="12.000000"/>
      <name val="Arial"/>
    </font>
    <font>
      <i/>
      <sz val="13.000000"/>
      <name val="Times New Roman"/>
    </font>
    <font>
      <b/>
      <sz val="13.000000"/>
      <name val="Times New Roman"/>
    </font>
    <font>
      <i/>
      <sz val="14.000000"/>
      <name val="Cambria"/>
    </font>
    <font>
      <strike/>
      <sz val="14.000000"/>
      <name val="Cambria"/>
    </font>
    <font>
      <sz val="12.000000"/>
      <name val="Cambria"/>
    </font>
    <font>
      <sz val="13.000000"/>
      <name val="Cambria"/>
    </font>
    <font>
      <b/>
      <sz val="12.000000"/>
      <name val="Cambria"/>
    </font>
    <font>
      <b/>
      <sz val="14.000000"/>
      <name val="Cambria"/>
    </font>
    <font>
      <sz val="13.000000"/>
      <name val="Courier"/>
    </font>
    <font>
      <b/>
      <i/>
      <sz val="12.000000"/>
      <name val="Arial"/>
    </font>
    <font>
      <b/>
      <i/>
      <sz val="13.000000"/>
      <name val="Times New Roman"/>
    </font>
    <font>
      <sz val="6.000000"/>
      <color theme="1"/>
      <name val="Calibri"/>
      <scheme val="minor"/>
    </font>
    <font>
      <sz val="13.000000"/>
      <color theme="0"/>
      <name val="Courier"/>
    </font>
    <font>
      <sz val="13.000000"/>
      <color theme="0"/>
      <name val="Times New Roman"/>
    </font>
    <font>
      <sz val="9.000000"/>
      <color theme="1"/>
      <name val="Times New Roman"/>
    </font>
    <font>
      <sz val="16.000000"/>
      <name val="Arial"/>
    </font>
    <font>
      <b/>
      <sz val="26.000000"/>
      <name val="Times New Roman"/>
    </font>
    <font>
      <i/>
      <sz val="16.000000"/>
      <name val="Arial"/>
    </font>
    <font>
      <b/>
      <sz val="18.000000"/>
      <name val="Times New Roman Cyr"/>
    </font>
    <font>
      <sz val="14.000000"/>
      <name val="Arial Cyr"/>
    </font>
    <font>
      <sz val="18.000000"/>
      <name val="Arial Cyr"/>
    </font>
    <font>
      <b/>
      <sz val="18.000000"/>
      <name val="Arial Cyr"/>
    </font>
    <font>
      <sz val="16.000000"/>
      <name val="Arial Cyr"/>
    </font>
    <font>
      <sz val="12.000000"/>
      <color indexed="2"/>
      <name val="Arial Cyr"/>
    </font>
    <font>
      <b/>
      <sz val="14.000000"/>
      <name val="Arial Cyr"/>
    </font>
    <font>
      <sz val="16.000000"/>
      <color indexed="2"/>
      <name val="Arial Cyr"/>
    </font>
    <font>
      <i/>
      <sz val="16.000000"/>
      <color indexed="2"/>
      <name val="Arial Cyr"/>
    </font>
    <font>
      <b/>
      <sz val="16.000000"/>
      <name val="Arial Cyr"/>
    </font>
    <font>
      <i/>
      <sz val="12.000000"/>
      <name val="Arial Cyr"/>
    </font>
    <font>
      <b/>
      <u/>
      <sz val="11.000000"/>
      <name val="Times New Roman Cyr"/>
    </font>
    <font>
      <b/>
      <sz val="12.000000"/>
      <color indexed="16"/>
      <name val="Courier New Cyr"/>
    </font>
    <font>
      <b/>
      <sz val="11.000000"/>
      <name val="Times New Roman"/>
    </font>
    <font>
      <sz val="12.000000"/>
      <color indexed="16"/>
      <name val="Courier New Cyr"/>
    </font>
    <font>
      <b/>
      <i/>
      <sz val="12.000000"/>
      <color indexed="16"/>
      <name val="Courier New Cyr"/>
    </font>
    <font>
      <sz val="11.000000"/>
      <name val="Times New Roman Cyr"/>
    </font>
    <font>
      <sz val="12.000000"/>
      <color indexed="4"/>
      <name val="Courier New Cyr"/>
    </font>
    <font>
      <b/>
      <sz val="12.000000"/>
      <name val="Courier New Cyr"/>
    </font>
    <font>
      <b/>
      <sz val="12.000000"/>
      <color indexed="4"/>
      <name val="Courier New Cyr"/>
    </font>
    <font>
      <b/>
      <sz val="11.000000"/>
      <color rgb="FFDDDDDD"/>
      <name val="Times New Roman"/>
    </font>
    <font>
      <sz val="10.000000"/>
      <name val="Courier New Cyr"/>
    </font>
    <font>
      <b/>
      <sz val="11.000000"/>
      <color indexed="16"/>
      <name val="Times New Roman"/>
    </font>
    <font>
      <sz val="12.000000"/>
      <name val="Cambria"/>
      <scheme val="major"/>
    </font>
    <font>
      <sz val="10.000000"/>
      <name val="Courier New CYR"/>
    </font>
    <font>
      <sz val="11.000000"/>
      <name val="Courier New CYR"/>
    </font>
    <font>
      <sz val="11.000000"/>
      <color theme="1" tint="0.049989318521683403"/>
      <name val="Arial"/>
    </font>
    <font>
      <b/>
      <sz val="11.000000"/>
      <color theme="1" tint="0.049989318521683403"/>
      <name val="Arial"/>
    </font>
    <font>
      <b/>
      <sz val="12.000000"/>
      <name val="Times New Roman Cyr"/>
    </font>
    <font>
      <b/>
      <sz val="10.000000"/>
      <name val="Times New Roman Cyr"/>
    </font>
    <font>
      <i/>
      <sz val="12.000000"/>
      <name val="Times New Roman Cyr"/>
    </font>
    <font>
      <sz val="10.000000"/>
      <name val="Times New Roman Cyr"/>
    </font>
    <font>
      <b/>
      <sz val="11.000000"/>
      <name val="Times New Roman Cyr"/>
    </font>
    <font>
      <b/>
      <sz val="10.000000"/>
      <name val="Times New Roman CYR"/>
    </font>
    <font>
      <i/>
      <sz val="10.000000"/>
      <name val="Times New Roman Cyr"/>
    </font>
    <font>
      <sz val="8.000000"/>
      <color theme="1"/>
      <name val="Times New Roman"/>
    </font>
    <font>
      <b/>
      <sz val="10.500000"/>
      <name val="Times New Roman"/>
    </font>
    <font>
      <b/>
      <sz val="9.000000"/>
      <color theme="1"/>
      <name val="Times New Roman"/>
    </font>
    <font>
      <b/>
      <sz val="9.000000"/>
      <name val="Times New Roman"/>
    </font>
    <font>
      <sz val="9.000000"/>
      <color theme="1"/>
      <name val="Calibri"/>
      <scheme val="minor"/>
    </font>
    <font>
      <sz val="9.000000"/>
      <name val="Times New Roman"/>
    </font>
    <font>
      <b/>
      <sz val="11.000000"/>
      <color theme="1"/>
      <name val="Calibri"/>
    </font>
    <font>
      <sz val="11.000000"/>
      <color theme="1"/>
      <name val="Calibri"/>
    </font>
  </fonts>
  <fills count="9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lightGray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5" tint="0.79992065187536243"/>
        <bgColor theme="5" tint="0.79992065187536243"/>
      </patternFill>
    </fill>
    <fill>
      <patternFill patternType="solid">
        <fgColor theme="6" tint="0.79992065187536243"/>
        <bgColor theme="6" tint="0.79992065187536243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8" tint="0.79992065187536243"/>
        <bgColor theme="8" tint="0.79992065187536243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theme="4" tint="0.59993285927915285"/>
        <bgColor theme="4" tint="0.59993285927915285"/>
      </patternFill>
    </fill>
    <fill>
      <patternFill patternType="solid">
        <fgColor theme="5" tint="0.59993285927915285"/>
        <bgColor theme="5" tint="0.59993285927915285"/>
      </patternFill>
    </fill>
    <fill>
      <patternFill patternType="solid">
        <fgColor theme="6" tint="0.59993285927915285"/>
        <bgColor theme="6" tint="0.59993285927915285"/>
      </patternFill>
    </fill>
    <fill>
      <patternFill patternType="solid">
        <fgColor theme="7" tint="0.59993285927915285"/>
        <bgColor theme="7" tint="0.59993285927915285"/>
      </patternFill>
    </fill>
    <fill>
      <patternFill patternType="solid">
        <fgColor theme="8" tint="0.59993285927915285"/>
        <bgColor theme="8" tint="0.59993285927915285"/>
      </patternFill>
    </fill>
    <fill>
      <patternFill patternType="solid">
        <fgColor theme="9" tint="0.59993285927915285"/>
        <bgColor theme="9" tint="0.59993285927915285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62"/>
        <b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5"/>
        <bgColor indexed="5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4"/>
        <bgColor indexed="4"/>
      </patternFill>
    </fill>
    <fill>
      <patternFill patternType="lightUp">
        <fgColor indexed="22"/>
        <bgColor indexed="7"/>
      </patternFill>
    </fill>
    <fill>
      <patternFill patternType="lightUp">
        <fgColor indexed="48"/>
        <bgColor indexed="27"/>
      </patternFill>
    </fill>
    <fill>
      <patternFill patternType="solid">
        <fgColor indexed="23"/>
        <bgColor indexed="23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65"/>
      </patternFill>
    </fill>
    <fill>
      <patternFill patternType="solid">
        <fgColor indexed="63"/>
        <bgColor indexed="63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rgb="FF92D050"/>
      </patternFill>
    </fill>
    <fill>
      <patternFill patternType="solid">
        <fgColor rgb="FFEAF1F7"/>
        <bgColor rgb="FFEAF1F7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/>
    </fill>
    <fill>
      <patternFill patternType="solid">
        <fgColor rgb="FFA9CBFD"/>
        <bgColor rgb="FFA9CBFD"/>
      </patternFill>
    </fill>
    <fill>
      <patternFill patternType="solid">
        <fgColor rgb="FFFFFF93"/>
        <bgColor rgb="FFFFFF93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3" tint="0.79998168889431442"/>
        <bgColor theme="3" tint="0.79998168889431442"/>
      </patternFill>
    </fill>
  </fills>
  <borders count="128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 style="none"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 style="none"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 style="none"/>
    </border>
    <border>
      <left style="thin">
        <color indexed="54"/>
      </left>
      <right style="none"/>
      <top style="thin">
        <color indexed="54"/>
      </top>
      <bottom style="none"/>
      <diagonal style="none"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 style="none"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2370372631001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double">
        <color auto="1"/>
      </bottom>
      <diagonal style="none"/>
    </border>
    <border>
      <left style="none"/>
      <right style="medium">
        <color auto="1"/>
      </right>
      <top style="none"/>
      <bottom style="double">
        <color auto="1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double">
        <color auto="1"/>
      </right>
      <top style="medium">
        <color auto="1"/>
      </top>
      <bottom style="none"/>
      <diagonal style="none"/>
    </border>
    <border>
      <left style="double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double">
        <color auto="1"/>
      </right>
      <top style="none"/>
      <bottom style="none"/>
      <diagonal style="none"/>
    </border>
    <border>
      <left style="double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double">
        <color auto="1"/>
      </right>
      <top style="none"/>
      <bottom style="double">
        <color auto="1"/>
      </bottom>
      <diagonal style="none"/>
    </border>
    <border>
      <left style="double">
        <color auto="1"/>
      </left>
      <right style="medium">
        <color auto="1"/>
      </right>
      <top style="none"/>
      <bottom style="double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double">
        <color auto="1"/>
      </bottom>
      <diagonal style="none"/>
    </border>
    <border>
      <left style="none"/>
      <right style="double">
        <color auto="1"/>
      </right>
      <top style="medium">
        <color auto="1"/>
      </top>
      <bottom style="none"/>
      <diagonal style="none"/>
    </border>
    <border>
      <left style="double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double">
        <color auto="1"/>
      </bottom>
      <diagonal style="none"/>
    </border>
    <border>
      <left style="none"/>
      <right style="double">
        <color auto="1"/>
      </right>
      <top style="none"/>
      <bottom style="double">
        <color auto="1"/>
      </bottom>
      <diagonal style="none"/>
    </border>
    <border>
      <left style="medium">
        <color auto="1"/>
      </left>
      <right style="none"/>
      <top style="double">
        <color auto="1"/>
      </top>
      <bottom style="none"/>
      <diagonal style="none"/>
    </border>
    <border>
      <left style="none"/>
      <right style="double">
        <color auto="1"/>
      </right>
      <top style="double">
        <color auto="1"/>
      </top>
      <bottom style="none"/>
      <diagonal style="none"/>
    </border>
    <border>
      <left style="none"/>
      <right style="double">
        <color auto="1"/>
      </right>
      <top style="none"/>
      <bottom style="none"/>
      <diagonal style="none"/>
    </border>
    <border>
      <left style="none"/>
      <right style="double">
        <color auto="1"/>
      </right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 style="none"/>
    </border>
    <border>
      <left style="thin">
        <color indexed="62"/>
      </left>
      <right style="thin">
        <color indexed="62"/>
      </right>
      <top style="thin">
        <color indexed="62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 style="none"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double">
        <color auto="1"/>
      </top>
      <bottom style="medium">
        <color auto="1"/>
      </bottom>
      <diagonal style="none"/>
    </border>
    <border>
      <left style="none"/>
      <right style="double">
        <color auto="1"/>
      </right>
      <top style="double">
        <color auto="1"/>
      </top>
      <bottom style="medium">
        <color auto="1"/>
      </bottom>
      <diagonal style="none"/>
    </border>
    <border>
      <left style="double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double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6637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>
      <alignment vertical="top"/>
    </xf>
    <xf fontId="1" fillId="0" borderId="0" numFmtId="0" applyNumberFormat="1" applyFont="1" applyFill="1" applyBorder="1"/>
    <xf fontId="4" fillId="2" borderId="1" numFmtId="0" applyNumberFormat="0" applyFont="1" applyFill="1" applyBorder="1"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5" fillId="3" borderId="0" numFmtId="0" applyNumberFormat="1" applyFont="1" applyFill="1" applyBorder="1"/>
    <xf fontId="5" fillId="2" borderId="0" numFmtId="0" applyNumberFormat="0" applyFont="1" applyFill="1" applyBorder="0" applyProtection="0"/>
    <xf fontId="5" fillId="4" borderId="0" numFmtId="0" applyNumberFormat="0" applyFont="1" applyFill="1" applyBorder="0" applyProtection="0"/>
    <xf fontId="5" fillId="5" borderId="0" numFmtId="0" applyNumberFormat="0" applyFont="1" applyFill="1" applyBorder="0" applyProtection="0"/>
    <xf fontId="5" fillId="6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2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6" fillId="9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9" borderId="0" numFmtId="0" applyNumberFormat="0" applyFont="1" applyFill="1" applyBorder="0" applyProtection="0"/>
    <xf fontId="5" fillId="4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6" fillId="10" borderId="0" numFmtId="0" applyNumberFormat="0" applyFont="1" applyFill="1" applyBorder="0" applyProtection="0"/>
    <xf fontId="5" fillId="4" borderId="0" numFmtId="0" applyNumberFormat="0" applyFont="1" applyFill="1" applyBorder="0" applyProtection="0"/>
    <xf fontId="5" fillId="10" borderId="0" numFmtId="0" applyNumberFormat="0" applyFont="1" applyFill="1" applyBorder="0" applyProtection="0"/>
    <xf fontId="5" fillId="5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6" fillId="11" borderId="0" numFmtId="0" applyNumberFormat="0" applyFont="1" applyFill="1" applyBorder="0" applyProtection="0"/>
    <xf fontId="5" fillId="5" borderId="0" numFmtId="0" applyNumberFormat="0" applyFont="1" applyFill="1" applyBorder="0" applyProtection="0"/>
    <xf fontId="5" fillId="11" borderId="0" numFmtId="0" applyNumberFormat="0" applyFont="1" applyFill="1" applyBorder="0" applyProtection="0"/>
    <xf fontId="5" fillId="6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6" fillId="12" borderId="0" numFmtId="0" applyNumberFormat="0" applyFont="1" applyFill="1" applyBorder="0" applyProtection="0"/>
    <xf fontId="5" fillId="6" borderId="0" numFmtId="0" applyNumberFormat="0" applyFont="1" applyFill="1" applyBorder="0" applyProtection="0"/>
    <xf fontId="5" fillId="12" borderId="0" numFmtId="0" applyNumberFormat="0" applyFont="1" applyFill="1" applyBorder="0" applyProtection="0"/>
    <xf fontId="5" fillId="7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6" fillId="13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13" borderId="0" numFmtId="0" applyNumberFormat="0" applyFont="1" applyFill="1" applyBorder="0" applyProtection="0"/>
    <xf fontId="5" fillId="8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6" fillId="14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14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16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6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18" borderId="0" numFmtId="0" applyNumberFormat="0" applyFont="1" applyFill="1" applyBorder="0" applyProtection="0"/>
    <xf fontId="5" fillId="15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6" fillId="19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19" borderId="0" numFmtId="0" applyNumberFormat="0" applyFont="1" applyFill="1" applyBorder="0" applyProtection="0"/>
    <xf fontId="5" fillId="16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6" fillId="20" borderId="0" numFmtId="0" applyNumberFormat="0" applyFont="1" applyFill="1" applyBorder="0" applyProtection="0"/>
    <xf fontId="5" fillId="16" borderId="0" numFmtId="0" applyNumberFormat="0" applyFont="1" applyFill="1" applyBorder="0" applyProtection="0"/>
    <xf fontId="5" fillId="20" borderId="0" numFmtId="0" applyNumberFormat="0" applyFont="1" applyFill="1" applyBorder="0" applyProtection="0"/>
    <xf fontId="5" fillId="17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6" fillId="21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21" borderId="0" numFmtId="0" applyNumberFormat="0" applyFont="1" applyFill="1" applyBorder="0" applyProtection="0"/>
    <xf fontId="5" fillId="6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6" fillId="22" borderId="0" numFmtId="0" applyNumberFormat="0" applyFont="1" applyFill="1" applyBorder="0" applyProtection="0"/>
    <xf fontId="5" fillId="6" borderId="0" numFmtId="0" applyNumberFormat="0" applyFont="1" applyFill="1" applyBorder="0" applyProtection="0"/>
    <xf fontId="5" fillId="22" borderId="0" numFmtId="0" applyNumberFormat="0" applyFont="1" applyFill="1" applyBorder="0" applyProtection="0"/>
    <xf fontId="5" fillId="15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6" fillId="23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23" borderId="0" numFmtId="0" applyNumberFormat="0" applyFont="1" applyFill="1" applyBorder="0" applyProtection="0"/>
    <xf fontId="5" fillId="18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6" fillId="24" borderId="0" numFmtId="0" applyNumberFormat="0" applyFont="1" applyFill="1" applyBorder="0" applyProtection="0"/>
    <xf fontId="5" fillId="18" borderId="0" numFmtId="0" applyNumberFormat="0" applyFont="1" applyFill="1" applyBorder="0" applyProtection="0"/>
    <xf fontId="5" fillId="24" borderId="0" numFmtId="0" applyNumberFormat="0" applyFont="1" applyFill="1" applyBorder="0" applyProtection="0"/>
    <xf fontId="7" fillId="25" borderId="0" numFmtId="0" applyNumberFormat="0" applyFont="1" applyFill="1" applyBorder="0" applyProtection="0"/>
    <xf fontId="7" fillId="16" borderId="0" numFmtId="0" applyNumberFormat="0" applyFont="1" applyFill="1" applyBorder="0" applyProtection="0"/>
    <xf fontId="7" fillId="17" borderId="0" numFmtId="0" applyNumberFormat="0" applyFont="1" applyFill="1" applyBorder="0" applyProtection="0"/>
    <xf fontId="7" fillId="26" borderId="0" numFmtId="0" applyNumberFormat="0" applyFont="1" applyFill="1" applyBorder="0" applyProtection="0"/>
    <xf fontId="7" fillId="27" borderId="0" numFmtId="0" applyNumberFormat="0" applyFont="1" applyFill="1" applyBorder="0" applyProtection="0"/>
    <xf fontId="7" fillId="28" borderId="0" numFmtId="0" applyNumberFormat="0" applyFont="1" applyFill="1" applyBorder="0" applyProtection="0"/>
    <xf fontId="7" fillId="25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8" fillId="29" borderId="0" numFmtId="0" applyNumberFormat="0" applyFont="1" applyFill="1" applyBorder="0" applyProtection="0"/>
    <xf fontId="7" fillId="25" borderId="0" numFmtId="0" applyNumberFormat="0" applyFont="1" applyFill="1" applyBorder="0" applyProtection="0"/>
    <xf fontId="7" fillId="29" borderId="0" numFmtId="0" applyNumberFormat="0" applyFont="1" applyFill="1" applyBorder="0" applyProtection="0"/>
    <xf fontId="7" fillId="16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8" fillId="30" borderId="0" numFmtId="0" applyNumberFormat="0" applyFont="1" applyFill="1" applyBorder="0" applyProtection="0"/>
    <xf fontId="7" fillId="16" borderId="0" numFmtId="0" applyNumberFormat="0" applyFont="1" applyFill="1" applyBorder="0" applyProtection="0"/>
    <xf fontId="7" fillId="30" borderId="0" numFmtId="0" applyNumberFormat="0" applyFont="1" applyFill="1" applyBorder="0" applyProtection="0"/>
    <xf fontId="7" fillId="17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8" fillId="31" borderId="0" numFmtId="0" applyNumberFormat="0" applyFont="1" applyFill="1" applyBorder="0" applyProtection="0"/>
    <xf fontId="7" fillId="17" borderId="0" numFmtId="0" applyNumberFormat="0" applyFont="1" applyFill="1" applyBorder="0" applyProtection="0"/>
    <xf fontId="7" fillId="31" borderId="0" numFmtId="0" applyNumberFormat="0" applyFont="1" applyFill="1" applyBorder="0" applyProtection="0"/>
    <xf fontId="7" fillId="26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8" fillId="32" borderId="0" numFmtId="0" applyNumberFormat="0" applyFont="1" applyFill="1" applyBorder="0" applyProtection="0"/>
    <xf fontId="7" fillId="26" borderId="0" numFmtId="0" applyNumberFormat="0" applyFont="1" applyFill="1" applyBorder="0" applyProtection="0"/>
    <xf fontId="7" fillId="32" borderId="0" numFmtId="0" applyNumberFormat="0" applyFont="1" applyFill="1" applyBorder="0" applyProtection="0"/>
    <xf fontId="7" fillId="27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8" fillId="33" borderId="0" numFmtId="0" applyNumberFormat="0" applyFont="1" applyFill="1" applyBorder="0" applyProtection="0"/>
    <xf fontId="7" fillId="27" borderId="0" numFmtId="0" applyNumberFormat="0" applyFont="1" applyFill="1" applyBorder="0" applyProtection="0"/>
    <xf fontId="7" fillId="33" borderId="0" numFmtId="0" applyNumberFormat="0" applyFont="1" applyFill="1" applyBorder="0" applyProtection="0"/>
    <xf fontId="7" fillId="28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8" fillId="34" borderId="0" numFmtId="0" applyNumberFormat="0" applyFont="1" applyFill="1" applyBorder="0" applyProtection="0"/>
    <xf fontId="7" fillId="28" borderId="0" numFmtId="0" applyNumberFormat="0" applyFont="1" applyFill="1" applyBorder="0" applyProtection="0"/>
    <xf fontId="7" fillId="34" borderId="0" numFmtId="0" applyNumberFormat="0" applyFont="1" applyFill="1" applyBorder="0" applyProtection="0"/>
    <xf fontId="7" fillId="35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36" borderId="0" numFmtId="0" applyNumberFormat="0" applyFont="1" applyFill="1" applyBorder="0" applyProtection="0"/>
    <xf fontId="5" fillId="36" borderId="0" numFmtId="0" applyNumberFormat="0" applyFont="1" applyFill="1" applyBorder="0" applyProtection="0"/>
    <xf fontId="5" fillId="36" borderId="0" numFmtId="0" applyNumberFormat="0" applyFont="1" applyFill="1" applyBorder="0" applyProtection="0"/>
    <xf fontId="5" fillId="36" borderId="0" numFmtId="0" applyNumberFormat="0" applyFont="1" applyFill="1" applyBorder="0" applyProtection="0"/>
    <xf fontId="5" fillId="36" borderId="0" numFmtId="0" applyNumberFormat="0" applyFont="1" applyFill="1" applyBorder="0" applyProtection="0"/>
    <xf fontId="5" fillId="37" borderId="0" numFmtId="0" applyNumberFormat="0" applyFont="1" applyFill="1" applyBorder="0" applyProtection="0"/>
    <xf fontId="5" fillId="38" borderId="0" numFmtId="0" applyNumberFormat="0" applyFont="1" applyFill="1" applyBorder="0" applyProtection="0"/>
    <xf fontId="5" fillId="38" borderId="0" numFmtId="0" applyNumberFormat="0" applyFont="1" applyFill="1" applyBorder="0" applyProtection="0"/>
    <xf fontId="5" fillId="38" borderId="0" numFmtId="0" applyNumberFormat="0" applyFont="1" applyFill="1" applyBorder="0" applyProtection="0"/>
    <xf fontId="5" fillId="38" borderId="0" numFmtId="0" applyNumberFormat="0" applyFont="1" applyFill="1" applyBorder="0" applyProtection="0"/>
    <xf fontId="5" fillId="38" borderId="0" numFmtId="0" applyNumberFormat="0" applyFont="1" applyFill="1" applyBorder="0" applyProtection="0"/>
    <xf fontId="7" fillId="39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1" borderId="0" numFmtId="0" applyNumberFormat="0" applyFont="1" applyFill="1" applyBorder="0" applyProtection="0"/>
    <xf fontId="7" fillId="42" borderId="0" numFmtId="0" applyNumberFormat="0" applyFont="1" applyFill="1" applyBorder="0" applyProtection="0"/>
    <xf fontId="5" fillId="43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4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44" borderId="0" numFmtId="0" applyNumberFormat="0" applyFont="1" applyFill="1" applyBorder="0" applyProtection="0"/>
    <xf fontId="7" fillId="45" borderId="0" numFmtId="0" applyNumberFormat="0" applyFont="1" applyFill="1" applyBorder="0" applyProtection="0"/>
    <xf fontId="7" fillId="4" borderId="0" numFmtId="0" applyNumberFormat="0" applyFont="1" applyFill="1" applyBorder="0" applyProtection="0"/>
    <xf fontId="7" fillId="4" borderId="0" numFmtId="0" applyNumberFormat="0" applyFont="1" applyFill="1" applyBorder="0" applyProtection="0"/>
    <xf fontId="7" fillId="4" borderId="0" numFmtId="0" applyNumberFormat="0" applyFont="1" applyFill="1" applyBorder="0" applyProtection="0"/>
    <xf fontId="7" fillId="4" borderId="0" numFmtId="0" applyNumberFormat="0" applyFont="1" applyFill="1" applyBorder="0" applyProtection="0"/>
    <xf fontId="7" fillId="4" borderId="0" numFmtId="0" applyNumberFormat="0" applyFont="1" applyFill="1" applyBorder="0" applyProtection="0"/>
    <xf fontId="7" fillId="36" borderId="0" numFmtId="0" applyNumberFormat="0" applyFont="1" applyFill="1" applyBorder="0" applyProtection="0"/>
    <xf fontId="7" fillId="46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47" borderId="0" numFmtId="0" applyNumberFormat="0" applyFont="1" applyFill="1" applyBorder="0" applyProtection="0"/>
    <xf fontId="5" fillId="47" borderId="0" numFmtId="0" applyNumberFormat="0" applyFont="1" applyFill="1" applyBorder="0" applyProtection="0"/>
    <xf fontId="5" fillId="47" borderId="0" numFmtId="0" applyNumberFormat="0" applyFont="1" applyFill="1" applyBorder="0" applyProtection="0"/>
    <xf fontId="5" fillId="47" borderId="0" numFmtId="0" applyNumberFormat="0" applyFont="1" applyFill="1" applyBorder="0" applyProtection="0"/>
    <xf fontId="5" fillId="47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7" fillId="38" borderId="0" numFmtId="0" applyNumberFormat="0" applyFont="1" applyFill="1" applyBorder="0" applyProtection="0"/>
    <xf fontId="7" fillId="48" borderId="0" numFmtId="0" applyNumberFormat="0" applyFont="1" applyFill="1" applyBorder="0" applyProtection="0"/>
    <xf fontId="7" fillId="48" borderId="0" numFmtId="0" applyNumberFormat="0" applyFont="1" applyFill="1" applyBorder="0" applyProtection="0"/>
    <xf fontId="7" fillId="48" borderId="0" numFmtId="0" applyNumberFormat="0" applyFont="1" applyFill="1" applyBorder="0" applyProtection="0"/>
    <xf fontId="7" fillId="48" borderId="0" numFmtId="0" applyNumberFormat="0" applyFont="1" applyFill="1" applyBorder="0" applyProtection="0"/>
    <xf fontId="7" fillId="48" borderId="0" numFmtId="0" applyNumberFormat="0" applyFont="1" applyFill="1" applyBorder="0" applyProtection="0"/>
    <xf fontId="7" fillId="46" borderId="0" numFmtId="0" applyNumberFormat="0" applyFont="1" applyFill="1" applyBorder="0" applyProtection="0"/>
    <xf fontId="7" fillId="26" borderId="0" numFmtId="0" applyNumberFormat="0" applyFont="1" applyFill="1" applyBorder="0" applyProtection="0"/>
    <xf fontId="5" fillId="44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2" borderId="0" numFmtId="0" applyNumberFormat="0" applyFont="1" applyFill="1" applyBorder="0" applyProtection="0"/>
    <xf fontId="5" fillId="38" borderId="0" numFmtId="0" applyNumberFormat="0" applyFont="1" applyFill="1" applyBorder="0" applyProtection="0"/>
    <xf fontId="5" fillId="45" borderId="0" numFmtId="0" applyNumberFormat="0" applyFont="1" applyFill="1" applyBorder="0" applyProtection="0"/>
    <xf fontId="5" fillId="45" borderId="0" numFmtId="0" applyNumberFormat="0" applyFont="1" applyFill="1" applyBorder="0" applyProtection="0"/>
    <xf fontId="5" fillId="45" borderId="0" numFmtId="0" applyNumberFormat="0" applyFont="1" applyFill="1" applyBorder="0" applyProtection="0"/>
    <xf fontId="5" fillId="45" borderId="0" numFmtId="0" applyNumberFormat="0" applyFont="1" applyFill="1" applyBorder="0" applyProtection="0"/>
    <xf fontId="5" fillId="45" borderId="0" numFmtId="0" applyNumberFormat="0" applyFont="1" applyFill="1" applyBorder="0" applyProtection="0"/>
    <xf fontId="7" fillId="38" borderId="0" numFmtId="0" applyNumberFormat="0" applyFont="1" applyFill="1" applyBorder="0" applyProtection="0"/>
    <xf fontId="7" fillId="44" borderId="0" numFmtId="0" applyNumberFormat="0" applyFont="1" applyFill="1" applyBorder="0" applyProtection="0"/>
    <xf fontId="7" fillId="44" borderId="0" numFmtId="0" applyNumberFormat="0" applyFont="1" applyFill="1" applyBorder="0" applyProtection="0"/>
    <xf fontId="7" fillId="44" borderId="0" numFmtId="0" applyNumberFormat="0" applyFont="1" applyFill="1" applyBorder="0" applyProtection="0"/>
    <xf fontId="7" fillId="44" borderId="0" numFmtId="0" applyNumberFormat="0" applyFont="1" applyFill="1" applyBorder="0" applyProtection="0"/>
    <xf fontId="7" fillId="44" borderId="0" numFmtId="0" applyNumberFormat="0" applyFont="1" applyFill="1" applyBorder="0" applyProtection="0"/>
    <xf fontId="7" fillId="49" borderId="0" numFmtId="0" applyNumberFormat="0" applyFont="1" applyFill="1" applyBorder="0" applyProtection="0"/>
    <xf fontId="7" fillId="27" borderId="0" numFmtId="0" applyNumberFormat="0" applyFont="1" applyFill="1" applyBorder="0" applyProtection="0"/>
    <xf fontId="5" fillId="15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7" borderId="0" numFmtId="0" applyNumberFormat="0" applyFont="1" applyFill="1" applyBorder="0" applyProtection="0"/>
    <xf fontId="5" fillId="37" borderId="0" numFmtId="0" applyNumberFormat="0" applyFont="1" applyFill="1" applyBorder="0" applyProtection="0"/>
    <xf fontId="7" fillId="37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40" borderId="0" numFmtId="0" applyNumberFormat="0" applyFont="1" applyFill="1" applyBorder="0" applyProtection="0"/>
    <xf fontId="7" fillId="50" borderId="0" numFmtId="0" applyNumberFormat="0" applyFont="1" applyFill="1" applyBorder="0" applyProtection="0"/>
    <xf fontId="5" fillId="51" borderId="0" numFmtId="0" applyNumberFormat="0" applyFont="1" applyFill="1" applyBorder="0" applyProtection="0"/>
    <xf fontId="5" fillId="4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8" borderId="0" numFmtId="0" applyNumberFormat="0" applyFont="1" applyFill="1" applyBorder="0" applyProtection="0"/>
    <xf fontId="5" fillId="8" borderId="0" numFmtId="0" applyNumberFormat="0" applyFont="1" applyFill="1" applyBorder="0" applyProtection="0"/>
    <xf fontId="7" fillId="8" borderId="0" numFmtId="0" applyNumberFormat="0" applyFont="1" applyFill="1" applyBorder="0" applyProtection="0"/>
    <xf fontId="7" fillId="18" borderId="0" numFmtId="0" applyNumberFormat="0" applyFont="1" applyFill="1" applyBorder="0" applyProtection="0"/>
    <xf fontId="7" fillId="18" borderId="0" numFmtId="0" applyNumberFormat="0" applyFont="1" applyFill="1" applyBorder="0" applyProtection="0"/>
    <xf fontId="7" fillId="18" borderId="0" numFmtId="0" applyNumberFormat="0" applyFont="1" applyFill="1" applyBorder="0" applyProtection="0"/>
    <xf fontId="7" fillId="18" borderId="0" numFmtId="0" applyNumberFormat="0" applyFont="1" applyFill="1" applyBorder="0" applyProtection="0"/>
    <xf fontId="7" fillId="18" borderId="0" numFmtId="0" applyNumberFormat="0" applyFont="1" applyFill="1" applyBorder="0" applyProtection="0"/>
    <xf fontId="7" fillId="50" borderId="0" numFmtId="0" applyNumberFormat="0" applyFont="1" applyFill="1" applyBorder="0" applyProtection="0"/>
    <xf fontId="9" fillId="0" borderId="0" numFmtId="0" applyNumberFormat="1" applyFont="1" applyFill="1" applyBorder="1"/>
    <xf fontId="5" fillId="5" borderId="2" numFmtId="49" applyNumberFormat="1" applyFont="1" applyFill="1" applyBorder="1">
      <alignment horizontal="left" vertical="top"/>
      <protection locked="0"/>
    </xf>
    <xf fontId="5" fillId="5" borderId="2" numFmtId="49" applyNumberFormat="1" applyFont="1" applyFill="1" applyBorder="1">
      <alignment horizontal="left" vertical="top"/>
      <protection locked="0"/>
    </xf>
    <xf fontId="5" fillId="0" borderId="2" numFmtId="49" applyNumberFormat="1" applyFont="1" applyFill="1" applyBorder="1">
      <alignment horizontal="left" vertical="top"/>
      <protection locked="0"/>
    </xf>
    <xf fontId="5" fillId="0" borderId="2" numFmtId="49" applyNumberFormat="1" applyFont="1" applyFill="1" applyBorder="1">
      <alignment horizontal="left" vertical="top"/>
      <protection locked="0"/>
    </xf>
    <xf fontId="5" fillId="52" borderId="2" numFmtId="49" applyNumberFormat="1" applyFont="1" applyFill="1" applyBorder="1">
      <alignment horizontal="left" vertical="top"/>
      <protection locked="0"/>
    </xf>
    <xf fontId="5" fillId="52" borderId="2" numFmtId="49" applyNumberFormat="1" applyFont="1" applyFill="1" applyBorder="1">
      <alignment horizontal="left" vertical="top"/>
      <protection locked="0"/>
    </xf>
    <xf fontId="5" fillId="0" borderId="0" numFmtId="0" applyNumberFormat="1" applyFont="1" applyFill="1" applyBorder="1">
      <alignment horizontal="left" vertical="top" wrapText="1"/>
    </xf>
    <xf fontId="10" fillId="0" borderId="2" numFmtId="0" applyNumberFormat="1" applyFont="1" applyFill="1" applyBorder="1">
      <alignment horizontal="left" vertical="top" wrapText="1"/>
    </xf>
    <xf fontId="9" fillId="0" borderId="0" numFmtId="49" applyNumberFormat="1" applyFont="1" applyFill="1" applyBorder="1">
      <alignment horizontal="left" vertical="top" wrapText="1"/>
      <protection locked="0"/>
    </xf>
    <xf fontId="11" fillId="0" borderId="0" numFmtId="0" applyNumberFormat="1" applyFont="1" applyFill="1" applyBorder="1">
      <alignment horizontal="left" vertical="top" wrapText="1"/>
    </xf>
    <xf fontId="9" fillId="0" borderId="2" numFmtId="49" applyNumberFormat="1" applyFont="1" applyFill="1" applyBorder="1">
      <alignment horizontal="center" vertical="top" wrapText="1"/>
      <protection locked="0"/>
    </xf>
    <xf fontId="9" fillId="0" borderId="2" numFmtId="49" applyNumberFormat="1" applyFont="1" applyFill="1" applyBorder="1">
      <alignment horizontal="center" vertical="top" wrapText="1"/>
      <protection locked="0"/>
    </xf>
    <xf fontId="5" fillId="0" borderId="0" numFmtId="49" applyNumberFormat="1" applyFont="1" applyFill="1" applyBorder="1">
      <alignment horizontal="right" vertical="top"/>
      <protection locked="0"/>
    </xf>
    <xf fontId="5" fillId="5" borderId="2" numFmtId="49" applyNumberFormat="1" applyFont="1" applyFill="1" applyBorder="1">
      <alignment horizontal="right" vertical="top"/>
      <protection locked="0"/>
    </xf>
    <xf fontId="5" fillId="5" borderId="2" numFmtId="49" applyNumberFormat="1" applyFont="1" applyFill="1" applyBorder="1">
      <alignment horizontal="right" vertical="top"/>
      <protection locked="0"/>
    </xf>
    <xf fontId="5" fillId="5" borderId="2" numFmtId="0" applyNumberFormat="1" applyFont="1" applyFill="1" applyBorder="1">
      <alignment horizontal="right" vertical="top"/>
      <protection locked="0"/>
    </xf>
    <xf fontId="5" fillId="5" borderId="2" numFmtId="0" applyNumberFormat="1" applyFont="1" applyFill="1" applyBorder="1">
      <alignment horizontal="right" vertical="top"/>
      <protection locked="0"/>
    </xf>
    <xf fontId="5" fillId="0" borderId="2" numFmtId="49" applyNumberFormat="1" applyFont="1" applyFill="1" applyBorder="1">
      <alignment horizontal="right" vertical="top"/>
      <protection locked="0"/>
    </xf>
    <xf fontId="5" fillId="0" borderId="2" numFmtId="49" applyNumberFormat="1" applyFont="1" applyFill="1" applyBorder="1">
      <alignment horizontal="right" vertical="top"/>
      <protection locked="0"/>
    </xf>
    <xf fontId="5" fillId="0" borderId="2" numFmtId="0" applyNumberFormat="1" applyFont="1" applyFill="1" applyBorder="1">
      <alignment horizontal="right" vertical="top"/>
      <protection locked="0"/>
    </xf>
    <xf fontId="5" fillId="0" borderId="2" numFmtId="0" applyNumberFormat="1" applyFont="1" applyFill="1" applyBorder="1">
      <alignment horizontal="right" vertical="top"/>
      <protection locked="0"/>
    </xf>
    <xf fontId="5" fillId="52" borderId="2" numFmtId="49" applyNumberFormat="1" applyFont="1" applyFill="1" applyBorder="1">
      <alignment horizontal="right" vertical="top"/>
      <protection locked="0"/>
    </xf>
    <xf fontId="5" fillId="52" borderId="2" numFmtId="49" applyNumberFormat="1" applyFont="1" applyFill="1" applyBorder="1">
      <alignment horizontal="right" vertical="top"/>
      <protection locked="0"/>
    </xf>
    <xf fontId="5" fillId="52" borderId="2" numFmtId="0" applyNumberFormat="1" applyFont="1" applyFill="1" applyBorder="1">
      <alignment horizontal="right" vertical="top"/>
      <protection locked="0"/>
    </xf>
    <xf fontId="5" fillId="52" borderId="2" numFmtId="0" applyNumberFormat="1" applyFont="1" applyFill="1" applyBorder="1">
      <alignment horizontal="right" vertical="top"/>
      <protection locked="0"/>
    </xf>
    <xf fontId="9" fillId="0" borderId="0" numFmtId="49" applyNumberFormat="1" applyFont="1" applyFill="1" applyBorder="1">
      <alignment horizontal="right" vertical="top" wrapText="1"/>
      <protection locked="0"/>
    </xf>
    <xf fontId="11" fillId="0" borderId="0" numFmtId="0" applyNumberFormat="1" applyFont="1" applyFill="1" applyBorder="1">
      <alignment horizontal="right" vertical="top" wrapText="1"/>
    </xf>
    <xf fontId="9" fillId="0" borderId="0" numFmtId="49" applyNumberFormat="1" applyFont="1" applyFill="1" applyBorder="1">
      <alignment horizontal="center" vertical="top" wrapText="1"/>
      <protection locked="0"/>
    </xf>
    <xf fontId="10" fillId="0" borderId="2" numFmtId="0" applyNumberFormat="1" applyFont="1" applyFill="1" applyBorder="1">
      <alignment horizontal="center" vertical="top" wrapText="1"/>
    </xf>
    <xf fontId="5" fillId="0" borderId="2" numFmtId="49" applyNumberFormat="1" applyFont="1" applyFill="1" applyBorder="1">
      <alignment horizontal="center" vertical="top" wrapText="1"/>
      <protection locked="0"/>
    </xf>
    <xf fontId="5" fillId="0" borderId="2" numFmtId="49" applyNumberFormat="1" applyFont="1" applyFill="1" applyBorder="1">
      <alignment horizontal="center" vertical="top" wrapText="1"/>
      <protection locked="0"/>
    </xf>
    <xf fontId="5" fillId="0" borderId="2" numFmtId="0" applyNumberFormat="1" applyFont="1" applyFill="1" applyBorder="1">
      <alignment horizontal="center" vertical="top" wrapText="1"/>
      <protection locked="0"/>
    </xf>
    <xf fontId="5" fillId="0" borderId="2" numFmtId="0" applyNumberFormat="1" applyFont="1" applyFill="1" applyBorder="1">
      <alignment horizontal="center" vertical="top" wrapText="1"/>
      <protection locked="0"/>
    </xf>
    <xf fontId="12" fillId="4" borderId="0" numFmtId="0" applyNumberFormat="0" applyFont="1" applyFill="1" applyBorder="0" applyProtection="0"/>
    <xf fontId="3" fillId="0" borderId="0" numFmtId="160" applyNumberFormat="1" applyFont="1" applyFill="0" applyBorder="0"/>
    <xf fontId="3" fillId="0" borderId="0" numFmtId="161" applyNumberFormat="1" applyFont="1" applyFill="0" applyBorder="0"/>
    <xf fontId="3" fillId="0" borderId="0" numFmtId="162" applyNumberFormat="1" applyFont="1" applyFill="0" applyBorder="0"/>
    <xf fontId="3" fillId="0" borderId="0" numFmtId="163" applyNumberFormat="1" applyFont="1" applyFill="0" applyBorder="0"/>
    <xf fontId="3" fillId="0" borderId="0" numFmtId="164" applyNumberFormat="1" applyFont="1" applyFill="0" applyBorder="0"/>
    <xf fontId="3" fillId="0" borderId="0" numFmtId="160" applyNumberFormat="1" applyFont="1" applyFill="0" applyBorder="0"/>
    <xf fontId="3" fillId="0" borderId="0" numFmtId="165" applyNumberFormat="1" applyFont="1" applyFill="0" applyBorder="0"/>
    <xf fontId="3" fillId="0" borderId="0" numFmtId="161" applyNumberFormat="1" applyFont="1" applyFill="0" applyBorder="0"/>
    <xf fontId="13" fillId="0" borderId="3" numFmtId="166" applyNumberFormat="1" applyFont="1" applyFill="1" applyBorder="1" applyProtection="0"/>
    <xf fontId="14" fillId="38" borderId="1" numFmtId="0" applyNumberFormat="0" applyFont="1" applyFill="1" applyBorder="1" applyProtection="0"/>
    <xf fontId="15" fillId="45" borderId="4" numFmtId="0" applyNumberFormat="0" applyFont="1" applyFill="1" applyBorder="1" applyProtection="0"/>
    <xf fontId="3" fillId="0" borderId="0" numFmtId="167" applyNumberFormat="1" applyFont="0" applyFill="0" applyBorder="0" applyProtection="0"/>
    <xf fontId="3" fillId="0" borderId="0" numFmtId="168" applyNumberFormat="1" applyFont="0" applyFill="0" applyBorder="0" applyProtection="0"/>
    <xf fontId="9" fillId="0" borderId="0" numFmtId="168" applyNumberFormat="1" applyFont="0" applyFill="0" applyBorder="0" applyProtection="0"/>
    <xf fontId="9" fillId="0" borderId="0" numFmtId="168" applyNumberFormat="1" applyFont="0" applyFill="0" applyBorder="0" applyProtection="0"/>
    <xf fontId="13" fillId="0" borderId="0" numFmtId="168" applyNumberFormat="1" applyFont="0" applyFill="0" applyBorder="0" applyProtection="0"/>
    <xf fontId="13" fillId="0" borderId="0" numFmtId="168" applyNumberFormat="1" applyFont="0" applyFill="0" applyBorder="0" applyProtection="0"/>
    <xf fontId="13" fillId="0" borderId="0" numFmtId="168" applyNumberFormat="1" applyFont="0" applyFill="0" applyBorder="0" applyProtection="0"/>
    <xf fontId="13" fillId="0" borderId="0" numFmtId="168" applyNumberFormat="1" applyFont="0" applyFill="0" applyBorder="0" applyProtection="0"/>
    <xf fontId="13" fillId="0" borderId="0" numFmtId="168" applyNumberFormat="1" applyFont="0" applyFill="0" applyBorder="0" applyProtection="0"/>
    <xf fontId="3" fillId="0" borderId="0" numFmtId="160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13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3" fillId="0" borderId="0" numFmtId="169" applyNumberFormat="1" applyFont="0" applyFill="0" applyBorder="0" applyProtection="0"/>
    <xf fontId="3" fillId="0" borderId="0" numFmtId="170" applyNumberFormat="1" applyFont="0" applyFill="0" applyBorder="0" applyProtection="0"/>
    <xf fontId="9" fillId="0" borderId="0" numFmtId="170" applyNumberFormat="1" applyFont="0" applyFill="0" applyBorder="0" applyProtection="0"/>
    <xf fontId="9" fillId="0" borderId="0" numFmtId="170" applyNumberFormat="1" applyFont="0" applyFill="0" applyBorder="0" applyProtection="0"/>
    <xf fontId="13" fillId="0" borderId="0" numFmtId="170" applyNumberFormat="1" applyFont="0" applyFill="0" applyBorder="0" applyProtection="0"/>
    <xf fontId="13" fillId="0" borderId="0" numFmtId="170" applyNumberFormat="1" applyFont="0" applyFill="0" applyBorder="0" applyProtection="0"/>
    <xf fontId="13" fillId="0" borderId="0" numFmtId="170" applyNumberFormat="1" applyFont="0" applyFill="0" applyBorder="0" applyProtection="0"/>
    <xf fontId="13" fillId="0" borderId="0" numFmtId="170" applyNumberFormat="1" applyFont="0" applyFill="0" applyBorder="0" applyProtection="0"/>
    <xf fontId="13" fillId="0" borderId="0" numFmtId="170" applyNumberFormat="1" applyFont="0" applyFill="0" applyBorder="0" applyProtection="0"/>
    <xf fontId="3" fillId="0" borderId="0" numFmtId="161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13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169" applyNumberFormat="1" applyFont="0" applyFill="0" applyBorder="0" applyProtection="0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14" applyNumberFormat="1" applyFont="1" applyFill="0" applyBorder="0"/>
    <xf fontId="16" fillId="0" borderId="0" numFmtId="0" applyNumberFormat="0" applyFont="1" applyFill="0" applyBorder="0" applyProtection="0"/>
    <xf fontId="3" fillId="0" borderId="0" numFmtId="171" applyNumberFormat="1" applyFont="0" applyFill="0" applyBorder="0" applyProtection="0"/>
    <xf fontId="3" fillId="0" borderId="0" numFmtId="172" applyNumberFormat="1" applyFont="0" applyFill="0" applyBorder="0" applyProtection="0"/>
    <xf fontId="17" fillId="53" borderId="0" numFmtId="0" applyNumberFormat="0" applyFont="1" applyFill="1" applyBorder="0" applyProtection="0"/>
    <xf fontId="17" fillId="54" borderId="0" numFmtId="0" applyNumberFormat="0" applyFont="1" applyFill="1" applyBorder="0" applyProtection="0"/>
    <xf fontId="17" fillId="54" borderId="0" numFmtId="0" applyNumberFormat="0" applyFont="1" applyFill="1" applyBorder="0" applyProtection="0"/>
    <xf fontId="17" fillId="54" borderId="0" numFmtId="0" applyNumberFormat="0" applyFont="1" applyFill="1" applyBorder="0" applyProtection="0"/>
    <xf fontId="17" fillId="54" borderId="0" numFmtId="0" applyNumberFormat="0" applyFont="1" applyFill="1" applyBorder="0" applyProtection="0"/>
    <xf fontId="17" fillId="54" borderId="0" numFmtId="0" applyNumberFormat="0" applyFont="1" applyFill="1" applyBorder="0" applyProtection="0"/>
    <xf fontId="17" fillId="55" borderId="0" numFmtId="0" applyNumberFormat="0" applyFont="1" applyFill="1" applyBorder="0" applyProtection="0"/>
    <xf fontId="17" fillId="56" borderId="0" numFmtId="0" applyNumberFormat="0" applyFont="1" applyFill="1" applyBorder="0" applyProtection="0"/>
    <xf fontId="17" fillId="56" borderId="0" numFmtId="0" applyNumberFormat="0" applyFont="1" applyFill="1" applyBorder="0" applyProtection="0"/>
    <xf fontId="17" fillId="56" borderId="0" numFmtId="0" applyNumberFormat="0" applyFont="1" applyFill="1" applyBorder="0" applyProtection="0"/>
    <xf fontId="17" fillId="56" borderId="0" numFmtId="0" applyNumberFormat="0" applyFont="1" applyFill="1" applyBorder="0" applyProtection="0"/>
    <xf fontId="17" fillId="56" borderId="0" numFmtId="0" applyNumberFormat="0" applyFont="1" applyFill="1" applyBorder="0" applyProtection="0"/>
    <xf fontId="17" fillId="57" borderId="0" numFmtId="0" applyNumberFormat="0" applyFont="1" applyFill="1" applyBorder="0" applyProtection="0"/>
    <xf fontId="18" fillId="0" borderId="0" numFmtId="160" applyNumberFormat="1" applyFont="1" applyFill="0" applyBorder="0"/>
    <xf fontId="18" fillId="0" borderId="0" numFmtId="161" applyNumberFormat="1" applyFont="1" applyFill="0" applyBorder="0"/>
    <xf fontId="18" fillId="0" borderId="0" numFmtId="160" applyNumberFormat="1" applyFont="1" applyFill="0" applyBorder="0"/>
    <xf fontId="18" fillId="0" borderId="0" numFmtId="165" applyNumberFormat="1" applyFont="1" applyFill="0" applyBorder="0"/>
    <xf fontId="18" fillId="0" borderId="0" numFmtId="161" applyNumberFormat="1" applyFont="1" applyFill="0" applyBorder="0"/>
    <xf fontId="19" fillId="0" borderId="0" numFmtId="173" applyNumberFormat="1" applyFont="0" applyFill="0" applyBorder="0" applyProtection="0"/>
    <xf fontId="20" fillId="0" borderId="0" numFmtId="0" applyNumberFormat="0" applyFont="1" applyFill="0" applyBorder="0" applyProtection="0"/>
    <xf fontId="21" fillId="5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5" fillId="17" borderId="0" numFmtId="0" applyNumberFormat="0" applyFont="1" applyFill="1" applyBorder="0" applyProtection="0"/>
    <xf fontId="22" fillId="0" borderId="5" numFmtId="0" applyNumberFormat="0" applyFont="1" applyFill="1" applyBorder="1" applyProtection="0">
      <alignment horizontal="left" vertical="center"/>
    </xf>
    <xf fontId="22" fillId="0" borderId="6" numFmtId="0" applyNumberFormat="1" applyFont="1" applyFill="1" applyBorder="1">
      <alignment horizontal="left" vertical="center"/>
    </xf>
    <xf fontId="23" fillId="0" borderId="7" numFmtId="0" applyNumberFormat="0" applyFont="1" applyFill="0" applyBorder="1" applyProtection="0"/>
    <xf fontId="24" fillId="0" borderId="8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0" numFmtId="0" applyNumberFormat="0" applyFont="1" applyFill="0" applyBorder="0" applyProtection="0"/>
    <xf fontId="26" fillId="8" borderId="1" numFmtId="0" applyNumberFormat="0" applyFont="1" applyFill="1" applyBorder="1" applyProtection="0"/>
    <xf fontId="27" fillId="0" borderId="0" numFmtId="160" applyNumberFormat="1" applyFont="1" applyFill="0" applyBorder="0"/>
    <xf fontId="27" fillId="0" borderId="0" numFmtId="161" applyNumberFormat="1" applyFont="1" applyFill="0" applyBorder="0"/>
    <xf fontId="27" fillId="0" borderId="0" numFmtId="160" applyNumberFormat="1" applyFont="1" applyFill="0" applyBorder="0"/>
    <xf fontId="27" fillId="0" borderId="0" numFmtId="165" applyNumberFormat="1" applyFont="1" applyFill="0" applyBorder="0"/>
    <xf fontId="27" fillId="0" borderId="0" numFmtId="161" applyNumberFormat="1" applyFont="1" applyFill="0" applyBorder="0"/>
    <xf fontId="28" fillId="0" borderId="10" numFmtId="0" applyNumberFormat="0" applyFont="1" applyFill="0" applyBorder="1" applyProtection="0"/>
    <xf fontId="9" fillId="0" borderId="0" numFmtId="0" applyNumberFormat="1" applyFont="1" applyFill="1" applyBorder="1"/>
    <xf fontId="29" fillId="0" borderId="11" numFmtId="0" applyNumberFormat="0" applyFont="1" applyFill="0" applyBorder="1" applyProtection="0">
      <alignment horizontal="left" vertical="top" wrapText="1"/>
    </xf>
    <xf fontId="30" fillId="58" borderId="0" numFmtId="0" applyNumberFormat="0" applyFont="1" applyFill="1" applyBorder="0" applyProtection="0"/>
    <xf fontId="21" fillId="8" borderId="0" numFmtId="0" applyNumberFormat="0" applyFont="1" applyFill="1" applyBorder="0" applyProtection="0"/>
    <xf fontId="21" fillId="8" borderId="0" numFmtId="0" applyNumberFormat="0" applyFont="1" applyFill="1" applyBorder="0" applyProtection="0"/>
    <xf fontId="21" fillId="8" borderId="0" numFmtId="0" applyNumberFormat="0" applyFont="1" applyFill="1" applyBorder="0" applyProtection="0"/>
    <xf fontId="21" fillId="8" borderId="0" numFmtId="0" applyNumberFormat="0" applyFont="1" applyFill="1" applyBorder="0" applyProtection="0"/>
    <xf fontId="5" fillId="0" borderId="11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11" fillId="47" borderId="0" numFmtId="0" applyNumberFormat="1" applyFont="1" applyFill="1" applyBorder="1"/>
    <xf fontId="0" fillId="0" borderId="0" numFmtId="0" applyNumberFormat="1" applyFont="1" applyFill="1" applyBorder="1"/>
    <xf fontId="11" fillId="47" borderId="0" numFmtId="0" applyNumberFormat="1" applyFont="1" applyFill="1" applyBorder="1"/>
    <xf fontId="9" fillId="0" borderId="0" numFmtId="0" applyNumberFormat="1" applyFont="1" applyFill="1" applyBorder="1"/>
    <xf fontId="1" fillId="0" borderId="0" numFmtId="0" applyNumberFormat="1" applyFont="1" applyFill="1" applyBorder="1"/>
    <xf fontId="9" fillId="51" borderId="12" numFmtId="0" applyNumberFormat="0" applyFont="0" applyFill="1" applyBorder="1" applyProtection="0"/>
    <xf fontId="11" fillId="51" borderId="13" numFmtId="0" applyNumberFormat="0" applyFont="0" applyFill="1" applyBorder="1" applyProtection="0"/>
    <xf fontId="11" fillId="51" borderId="13" numFmtId="0" applyNumberFormat="0" applyFont="0" applyFill="1" applyBorder="1" applyProtection="0"/>
    <xf fontId="11" fillId="51" borderId="13" numFmtId="0" applyNumberFormat="0" applyFont="0" applyFill="1" applyBorder="1" applyProtection="0"/>
    <xf fontId="11" fillId="51" borderId="13" numFmtId="0" applyNumberFormat="0" applyFont="0" applyFill="1" applyBorder="1" applyProtection="0"/>
    <xf fontId="31" fillId="38" borderId="14" numFmtId="0" applyNumberFormat="0" applyFont="1" applyFill="1" applyBorder="1" applyProtection="0"/>
    <xf fontId="3" fillId="0" borderId="0" numFmtId="9" applyNumberFormat="1" applyFont="0" applyFill="0" applyBorder="0" applyProtection="0"/>
    <xf fontId="3" fillId="0" borderId="0" numFmtId="164" applyNumberFormat="1" applyFont="0" applyFill="0" applyBorder="0" applyProtection="0"/>
    <xf fontId="3" fillId="0" borderId="0" numFmtId="174" applyNumberFormat="1" applyFont="0" applyFill="0" applyBorder="0" applyProtection="0"/>
    <xf fontId="5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13" fillId="0" borderId="0" numFmtId="9" applyNumberFormat="1" applyFont="0" applyFill="0" applyBorder="0" applyProtection="0"/>
    <xf fontId="13" fillId="0" borderId="0" numFmtId="9" applyNumberFormat="1" applyFont="0" applyFill="0" applyBorder="0" applyProtection="0"/>
    <xf fontId="13" fillId="0" borderId="0" numFmtId="9" applyNumberFormat="1" applyFont="0" applyFill="0" applyBorder="0" applyProtection="0"/>
    <xf fontId="13" fillId="0" borderId="0" numFmtId="9" applyNumberFormat="1" applyFont="0" applyFill="0" applyBorder="0" applyProtection="0"/>
    <xf fontId="13" fillId="0" borderId="0" numFmtId="9" applyNumberFormat="1" applyFont="0" applyFill="0" applyBorder="0" applyProtection="0"/>
    <xf fontId="32" fillId="0" borderId="0" numFmtId="160" applyNumberFormat="1" applyFont="1" applyFill="0" applyBorder="0"/>
    <xf fontId="32" fillId="0" borderId="0" numFmtId="161" applyNumberFormat="1" applyFont="1" applyFill="0" applyBorder="0"/>
    <xf fontId="32" fillId="0" borderId="0" numFmtId="160" applyNumberFormat="1" applyFont="1" applyFill="0" applyBorder="0"/>
    <xf fontId="32" fillId="0" borderId="0" numFmtId="165" applyNumberFormat="1" applyFont="1" applyFill="0" applyBorder="0"/>
    <xf fontId="32" fillId="0" borderId="0" numFmtId="161" applyNumberFormat="1" applyFont="1" applyFill="0" applyBorder="0"/>
    <xf fontId="3" fillId="58" borderId="14" numFmtId="4" applyNumberFormat="0" applyFont="1" applyFill="1" applyBorder="1" applyProtection="0">
      <alignment vertical="center"/>
    </xf>
    <xf fontId="11" fillId="58" borderId="13" numFmtId="4" applyNumberFormat="0" applyFont="1" applyFill="1" applyBorder="1" applyProtection="0">
      <alignment vertical="center"/>
    </xf>
    <xf fontId="11" fillId="58" borderId="13" numFmtId="4" applyNumberFormat="0" applyFont="1" applyFill="1" applyBorder="1" applyProtection="0">
      <alignment vertical="center"/>
    </xf>
    <xf fontId="11" fillId="58" borderId="13" numFmtId="4" applyNumberFormat="0" applyFont="1" applyFill="1" applyBorder="1" applyProtection="0">
      <alignment vertical="center"/>
    </xf>
    <xf fontId="11" fillId="58" borderId="13" numFmtId="4" applyNumberFormat="0" applyFont="1" applyFill="1" applyBorder="1" applyProtection="0">
      <alignment vertical="center"/>
    </xf>
    <xf fontId="11" fillId="58" borderId="13" numFmtId="4" applyNumberFormat="0" applyFont="1" applyFill="1" applyBorder="1" applyProtection="0">
      <alignment vertical="center"/>
    </xf>
    <xf fontId="18" fillId="58" borderId="14" numFmtId="4" applyNumberFormat="0" applyFont="1" applyFill="1" applyBorder="1" applyProtection="0">
      <alignment vertical="center"/>
    </xf>
    <xf fontId="5" fillId="58" borderId="13" numFmtId="4" applyNumberFormat="0" applyFont="1" applyFill="1" applyBorder="1" applyProtection="0">
      <alignment vertical="center"/>
    </xf>
    <xf fontId="5" fillId="58" borderId="13" numFmtId="4" applyNumberFormat="0" applyFont="1" applyFill="1" applyBorder="1" applyProtection="0">
      <alignment vertical="center"/>
    </xf>
    <xf fontId="5" fillId="58" borderId="13" numFmtId="4" applyNumberFormat="0" applyFont="1" applyFill="1" applyBorder="1" applyProtection="0">
      <alignment vertical="center"/>
    </xf>
    <xf fontId="5" fillId="58" borderId="13" numFmtId="4" applyNumberFormat="0" applyFont="1" applyFill="1" applyBorder="1" applyProtection="0">
      <alignment vertical="center"/>
    </xf>
    <xf fontId="5" fillId="58" borderId="13" numFmtId="4" applyNumberFormat="0" applyFont="1" applyFill="1" applyBorder="1" applyProtection="0">
      <alignment vertical="center"/>
    </xf>
    <xf fontId="3" fillId="58" borderId="14" numFmtId="4" applyNumberFormat="0" applyFont="1" applyFill="1" applyBorder="1" applyProtection="0">
      <alignment horizontal="left" indent="1" vertical="center"/>
    </xf>
    <xf fontId="11" fillId="58" borderId="13" numFmtId="4" applyNumberFormat="0" applyFont="1" applyFill="1" applyBorder="1" applyProtection="0">
      <alignment horizontal="left" indent="1" vertical="center"/>
    </xf>
    <xf fontId="11" fillId="58" borderId="13" numFmtId="4" applyNumberFormat="0" applyFont="1" applyFill="1" applyBorder="1" applyProtection="0">
      <alignment horizontal="left" indent="1" vertical="center"/>
    </xf>
    <xf fontId="11" fillId="58" borderId="13" numFmtId="4" applyNumberFormat="0" applyFont="1" applyFill="1" applyBorder="1" applyProtection="0">
      <alignment horizontal="left" indent="1" vertical="center"/>
    </xf>
    <xf fontId="11" fillId="58" borderId="13" numFmtId="4" applyNumberFormat="0" applyFont="1" applyFill="1" applyBorder="1" applyProtection="0">
      <alignment horizontal="left" indent="1" vertical="center"/>
    </xf>
    <xf fontId="11" fillId="58" borderId="13" numFmtId="4" applyNumberFormat="0" applyFont="1" applyFill="1" applyBorder="1" applyProtection="0">
      <alignment horizontal="left" indent="1" vertical="center"/>
    </xf>
    <xf fontId="3" fillId="58" borderId="14" numFmtId="4" applyNumberFormat="0" applyFont="1" applyFill="1" applyBorder="1" applyProtection="0">
      <alignment horizontal="left" indent="1" vertical="center"/>
    </xf>
    <xf fontId="5" fillId="58" borderId="15" numFmtId="0" applyNumberFormat="0" applyFont="1" applyFill="1" applyBorder="1" applyProtection="0">
      <alignment horizontal="left" indent="1" vertical="top"/>
    </xf>
    <xf fontId="5" fillId="58" borderId="15" numFmtId="0" applyNumberFormat="0" applyFont="1" applyFill="1" applyBorder="1" applyProtection="0">
      <alignment horizontal="left" indent="1" vertical="top"/>
    </xf>
    <xf fontId="5" fillId="58" borderId="15" numFmtId="0" applyNumberFormat="0" applyFont="1" applyFill="1" applyBorder="1" applyProtection="0">
      <alignment horizontal="left" indent="1" vertical="top"/>
    </xf>
    <xf fontId="5" fillId="58" borderId="15" numFmtId="0" applyNumberFormat="0" applyFont="1" applyFill="1" applyBorder="1" applyProtection="0">
      <alignment horizontal="left" indent="1" vertical="top"/>
    </xf>
    <xf fontId="5" fillId="58" borderId="15" numFmtId="0" applyNumberFormat="0" applyFont="1" applyFill="1" applyBorder="1" applyProtection="0">
      <alignment horizontal="left" indent="1" vertical="top"/>
    </xf>
    <xf fontId="33" fillId="2" borderId="16" numFmtId="0" applyNumberFormat="0" applyFont="1" applyFill="1" applyBorder="1" applyProtection="0">
      <alignment horizontal="center" vertical="center" wrapText="1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3" fillId="4" borderId="14" numFmtId="4" applyNumberFormat="0" applyFont="1" applyFill="1" applyBorder="1" applyProtection="0">
      <alignment horizontal="right" vertical="center"/>
    </xf>
    <xf fontId="11" fillId="4" borderId="13" numFmtId="4" applyNumberFormat="0" applyFont="1" applyFill="1" applyBorder="1" applyProtection="0">
      <alignment horizontal="right" vertical="center"/>
    </xf>
    <xf fontId="11" fillId="4" borderId="13" numFmtId="4" applyNumberFormat="0" applyFont="1" applyFill="1" applyBorder="1" applyProtection="0">
      <alignment horizontal="right" vertical="center"/>
    </xf>
    <xf fontId="11" fillId="4" borderId="13" numFmtId="4" applyNumberFormat="0" applyFont="1" applyFill="1" applyBorder="1" applyProtection="0">
      <alignment horizontal="right" vertical="center"/>
    </xf>
    <xf fontId="11" fillId="4" borderId="13" numFmtId="4" applyNumberFormat="0" applyFont="1" applyFill="1" applyBorder="1" applyProtection="0">
      <alignment horizontal="right" vertical="center"/>
    </xf>
    <xf fontId="11" fillId="4" borderId="13" numFmtId="4" applyNumberFormat="0" applyFont="1" applyFill="1" applyBorder="1" applyProtection="0">
      <alignment horizontal="right" vertical="center"/>
    </xf>
    <xf fontId="3" fillId="16" borderId="14" numFmtId="4" applyNumberFormat="0" applyFont="1" applyFill="1" applyBorder="1" applyProtection="0">
      <alignment horizontal="right" vertical="center"/>
    </xf>
    <xf fontId="11" fillId="59" borderId="13" numFmtId="4" applyNumberFormat="0" applyFont="1" applyFill="1" applyBorder="1" applyProtection="0">
      <alignment horizontal="right" vertical="center"/>
    </xf>
    <xf fontId="11" fillId="59" borderId="13" numFmtId="4" applyNumberFormat="0" applyFont="1" applyFill="1" applyBorder="1" applyProtection="0">
      <alignment horizontal="right" vertical="center"/>
    </xf>
    <xf fontId="11" fillId="59" borderId="13" numFmtId="4" applyNumberFormat="0" applyFont="1" applyFill="1" applyBorder="1" applyProtection="0">
      <alignment horizontal="right" vertical="center"/>
    </xf>
    <xf fontId="11" fillId="59" borderId="13" numFmtId="4" applyNumberFormat="0" applyFont="1" applyFill="1" applyBorder="1" applyProtection="0">
      <alignment horizontal="right" vertical="center"/>
    </xf>
    <xf fontId="11" fillId="59" borderId="13" numFmtId="4" applyNumberFormat="0" applyFont="1" applyFill="1" applyBorder="1" applyProtection="0">
      <alignment horizontal="right" vertical="center"/>
    </xf>
    <xf fontId="3" fillId="42" borderId="14" numFmtId="4" applyNumberFormat="0" applyFont="1" applyFill="1" applyBorder="1" applyProtection="0">
      <alignment horizontal="right" vertical="center"/>
    </xf>
    <xf fontId="11" fillId="42" borderId="2" numFmtId="4" applyNumberFormat="0" applyFont="1" applyFill="1" applyBorder="1" applyProtection="0">
      <alignment horizontal="right" vertical="center"/>
    </xf>
    <xf fontId="11" fillId="42" borderId="2" numFmtId="4" applyNumberFormat="0" applyFont="1" applyFill="1" applyBorder="1" applyProtection="0">
      <alignment horizontal="right" vertical="center"/>
    </xf>
    <xf fontId="11" fillId="42" borderId="2" numFmtId="4" applyNumberFormat="0" applyFont="1" applyFill="1" applyBorder="1" applyProtection="0">
      <alignment horizontal="right" vertical="center"/>
    </xf>
    <xf fontId="11" fillId="42" borderId="2" numFmtId="4" applyNumberFormat="0" applyFont="1" applyFill="1" applyBorder="1" applyProtection="0">
      <alignment horizontal="right" vertical="center"/>
    </xf>
    <xf fontId="11" fillId="42" borderId="2" numFmtId="4" applyNumberFormat="0" applyFont="1" applyFill="1" applyBorder="1" applyProtection="0">
      <alignment horizontal="right" vertical="center"/>
    </xf>
    <xf fontId="3" fillId="18" borderId="14" numFmtId="4" applyNumberFormat="0" applyFont="1" applyFill="1" applyBorder="1" applyProtection="0">
      <alignment horizontal="right" vertical="center"/>
    </xf>
    <xf fontId="11" fillId="18" borderId="13" numFmtId="4" applyNumberFormat="0" applyFont="1" applyFill="1" applyBorder="1" applyProtection="0">
      <alignment horizontal="right" vertical="center"/>
    </xf>
    <xf fontId="11" fillId="18" borderId="13" numFmtId="4" applyNumberFormat="0" applyFont="1" applyFill="1" applyBorder="1" applyProtection="0">
      <alignment horizontal="right" vertical="center"/>
    </xf>
    <xf fontId="11" fillId="18" borderId="13" numFmtId="4" applyNumberFormat="0" applyFont="1" applyFill="1" applyBorder="1" applyProtection="0">
      <alignment horizontal="right" vertical="center"/>
    </xf>
    <xf fontId="11" fillId="18" borderId="13" numFmtId="4" applyNumberFormat="0" applyFont="1" applyFill="1" applyBorder="1" applyProtection="0">
      <alignment horizontal="right" vertical="center"/>
    </xf>
    <xf fontId="11" fillId="18" borderId="13" numFmtId="4" applyNumberFormat="0" applyFont="1" applyFill="1" applyBorder="1" applyProtection="0">
      <alignment horizontal="right" vertical="center"/>
    </xf>
    <xf fontId="3" fillId="28" borderId="14" numFmtId="4" applyNumberFormat="0" applyFont="1" applyFill="1" applyBorder="1" applyProtection="0">
      <alignment horizontal="right" vertical="center"/>
    </xf>
    <xf fontId="11" fillId="28" borderId="13" numFmtId="4" applyNumberFormat="0" applyFont="1" applyFill="1" applyBorder="1" applyProtection="0">
      <alignment horizontal="right" vertical="center"/>
    </xf>
    <xf fontId="11" fillId="28" borderId="13" numFmtId="4" applyNumberFormat="0" applyFont="1" applyFill="1" applyBorder="1" applyProtection="0">
      <alignment horizontal="right" vertical="center"/>
    </xf>
    <xf fontId="11" fillId="28" borderId="13" numFmtId="4" applyNumberFormat="0" applyFont="1" applyFill="1" applyBorder="1" applyProtection="0">
      <alignment horizontal="right" vertical="center"/>
    </xf>
    <xf fontId="11" fillId="28" borderId="13" numFmtId="4" applyNumberFormat="0" applyFont="1" applyFill="1" applyBorder="1" applyProtection="0">
      <alignment horizontal="right" vertical="center"/>
    </xf>
    <xf fontId="11" fillId="28" borderId="13" numFmtId="4" applyNumberFormat="0" applyFont="1" applyFill="1" applyBorder="1" applyProtection="0">
      <alignment horizontal="right" vertical="center"/>
    </xf>
    <xf fontId="3" fillId="50" borderId="14" numFmtId="4" applyNumberFormat="0" applyFont="1" applyFill="1" applyBorder="1" applyProtection="0">
      <alignment horizontal="right" vertical="center"/>
    </xf>
    <xf fontId="11" fillId="50" borderId="13" numFmtId="4" applyNumberFormat="0" applyFont="1" applyFill="1" applyBorder="1" applyProtection="0">
      <alignment horizontal="right" vertical="center"/>
    </xf>
    <xf fontId="11" fillId="50" borderId="13" numFmtId="4" applyNumberFormat="0" applyFont="1" applyFill="1" applyBorder="1" applyProtection="0">
      <alignment horizontal="right" vertical="center"/>
    </xf>
    <xf fontId="11" fillId="50" borderId="13" numFmtId="4" applyNumberFormat="0" applyFont="1" applyFill="1" applyBorder="1" applyProtection="0">
      <alignment horizontal="right" vertical="center"/>
    </xf>
    <xf fontId="11" fillId="50" borderId="13" numFmtId="4" applyNumberFormat="0" applyFont="1" applyFill="1" applyBorder="1" applyProtection="0">
      <alignment horizontal="right" vertical="center"/>
    </xf>
    <xf fontId="11" fillId="50" borderId="13" numFmtId="4" applyNumberFormat="0" applyFont="1" applyFill="1" applyBorder="1" applyProtection="0">
      <alignment horizontal="right" vertical="center"/>
    </xf>
    <xf fontId="3" fillId="46" borderId="14" numFmtId="4" applyNumberFormat="0" applyFont="1" applyFill="1" applyBorder="1" applyProtection="0">
      <alignment horizontal="right" vertical="center"/>
    </xf>
    <xf fontId="11" fillId="46" borderId="13" numFmtId="4" applyNumberFormat="0" applyFont="1" applyFill="1" applyBorder="1" applyProtection="0">
      <alignment horizontal="right" vertical="center"/>
    </xf>
    <xf fontId="11" fillId="46" borderId="13" numFmtId="4" applyNumberFormat="0" applyFont="1" applyFill="1" applyBorder="1" applyProtection="0">
      <alignment horizontal="right" vertical="center"/>
    </xf>
    <xf fontId="11" fillId="46" borderId="13" numFmtId="4" applyNumberFormat="0" applyFont="1" applyFill="1" applyBorder="1" applyProtection="0">
      <alignment horizontal="right" vertical="center"/>
    </xf>
    <xf fontId="11" fillId="46" borderId="13" numFmtId="4" applyNumberFormat="0" applyFont="1" applyFill="1" applyBorder="1" applyProtection="0">
      <alignment horizontal="right" vertical="center"/>
    </xf>
    <xf fontId="11" fillId="46" borderId="13" numFmtId="4" applyNumberFormat="0" applyFont="1" applyFill="1" applyBorder="1" applyProtection="0">
      <alignment horizontal="right" vertical="center"/>
    </xf>
    <xf fontId="3" fillId="48" borderId="14" numFmtId="4" applyNumberFormat="0" applyFont="1" applyFill="1" applyBorder="1" applyProtection="0">
      <alignment horizontal="right" vertical="center"/>
    </xf>
    <xf fontId="11" fillId="48" borderId="13" numFmtId="4" applyNumberFormat="0" applyFont="1" applyFill="1" applyBorder="1" applyProtection="0">
      <alignment horizontal="right" vertical="center"/>
    </xf>
    <xf fontId="11" fillId="48" borderId="13" numFmtId="4" applyNumberFormat="0" applyFont="1" applyFill="1" applyBorder="1" applyProtection="0">
      <alignment horizontal="right" vertical="center"/>
    </xf>
    <xf fontId="11" fillId="48" borderId="13" numFmtId="4" applyNumberFormat="0" applyFont="1" applyFill="1" applyBorder="1" applyProtection="0">
      <alignment horizontal="right" vertical="center"/>
    </xf>
    <xf fontId="11" fillId="48" borderId="13" numFmtId="4" applyNumberFormat="0" applyFont="1" applyFill="1" applyBorder="1" applyProtection="0">
      <alignment horizontal="right" vertical="center"/>
    </xf>
    <xf fontId="11" fillId="48" borderId="13" numFmtId="4" applyNumberFormat="0" applyFont="1" applyFill="1" applyBorder="1" applyProtection="0">
      <alignment horizontal="right" vertical="center"/>
    </xf>
    <xf fontId="3" fillId="17" borderId="14" numFmtId="4" applyNumberFormat="0" applyFont="1" applyFill="1" applyBorder="1" applyProtection="0">
      <alignment horizontal="right" vertical="center"/>
    </xf>
    <xf fontId="11" fillId="17" borderId="13" numFmtId="4" applyNumberFormat="0" applyFont="1" applyFill="1" applyBorder="1" applyProtection="0">
      <alignment horizontal="right" vertical="center"/>
    </xf>
    <xf fontId="11" fillId="17" borderId="13" numFmtId="4" applyNumberFormat="0" applyFont="1" applyFill="1" applyBorder="1" applyProtection="0">
      <alignment horizontal="right" vertical="center"/>
    </xf>
    <xf fontId="11" fillId="17" borderId="13" numFmtId="4" applyNumberFormat="0" applyFont="1" applyFill="1" applyBorder="1" applyProtection="0">
      <alignment horizontal="right" vertical="center"/>
    </xf>
    <xf fontId="11" fillId="17" borderId="13" numFmtId="4" applyNumberFormat="0" applyFont="1" applyFill="1" applyBorder="1" applyProtection="0">
      <alignment horizontal="right" vertical="center"/>
    </xf>
    <xf fontId="11" fillId="17" borderId="13" numFmtId="4" applyNumberFormat="0" applyFont="1" applyFill="1" applyBorder="1" applyProtection="0">
      <alignment horizontal="right" vertical="center"/>
    </xf>
    <xf fontId="10" fillId="60" borderId="14" numFmtId="4" applyNumberFormat="0" applyFont="1" applyFill="1" applyBorder="1" applyProtection="0">
      <alignment horizontal="left" indent="1" vertical="center"/>
    </xf>
    <xf fontId="11" fillId="61" borderId="2" numFmtId="4" applyNumberFormat="0" applyFont="1" applyFill="1" applyBorder="1" applyProtection="0">
      <alignment horizontal="left" indent="1" vertical="center"/>
    </xf>
    <xf fontId="11" fillId="61" borderId="2" numFmtId="4" applyNumberFormat="0" applyFont="1" applyFill="1" applyBorder="1" applyProtection="0">
      <alignment horizontal="left" indent="1" vertical="center"/>
    </xf>
    <xf fontId="11" fillId="61" borderId="2" numFmtId="4" applyNumberFormat="0" applyFont="1" applyFill="1" applyBorder="1" applyProtection="0">
      <alignment horizontal="left" indent="1" vertical="center"/>
    </xf>
    <xf fontId="11" fillId="61" borderId="2" numFmtId="4" applyNumberFormat="0" applyFont="1" applyFill="1" applyBorder="1" applyProtection="0">
      <alignment horizontal="left" indent="1" vertical="center"/>
    </xf>
    <xf fontId="11" fillId="61" borderId="2" numFmtId="4" applyNumberFormat="0" applyFont="1" applyFill="1" applyBorder="1" applyProtection="0">
      <alignment horizontal="left" indent="1" vertical="center"/>
    </xf>
    <xf fontId="3" fillId="43" borderId="17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22" fillId="37" borderId="0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37" borderId="2" numFmtId="4" applyNumberFormat="0" applyFont="1" applyFill="1" applyBorder="1" applyProtection="0">
      <alignment horizontal="left" indent="1" vertical="center"/>
    </xf>
    <xf fontId="3" fillId="2" borderId="16" numFmtId="0" applyNumberFormat="0" applyFont="1" applyFill="1" applyBorder="1" applyProtection="0">
      <alignment horizontal="left" indent="1" vertical="center"/>
    </xf>
    <xf fontId="11" fillId="44" borderId="13" numFmtId="4" applyNumberFormat="0" applyFont="1" applyFill="1" applyBorder="1" applyProtection="0">
      <alignment horizontal="right" vertical="center"/>
    </xf>
    <xf fontId="11" fillId="44" borderId="13" numFmtId="4" applyNumberFormat="0" applyFont="1" applyFill="1" applyBorder="1" applyProtection="0">
      <alignment horizontal="right" vertical="center"/>
    </xf>
    <xf fontId="11" fillId="44" borderId="13" numFmtId="4" applyNumberFormat="0" applyFont="1" applyFill="1" applyBorder="1" applyProtection="0">
      <alignment horizontal="right" vertical="center"/>
    </xf>
    <xf fontId="11" fillId="44" borderId="13" numFmtId="4" applyNumberFormat="0" applyFont="1" applyFill="1" applyBorder="1" applyProtection="0">
      <alignment horizontal="right" vertical="center"/>
    </xf>
    <xf fontId="11" fillId="44" borderId="13" numFmtId="4" applyNumberFormat="0" applyFont="1" applyFill="1" applyBorder="1" applyProtection="0">
      <alignment horizontal="right" vertical="center"/>
    </xf>
    <xf fontId="34" fillId="43" borderId="16" numFmtId="4" applyNumberFormat="0" applyFont="1" applyFill="1" applyBorder="1" applyProtection="0">
      <alignment horizontal="left" indent="1" vertical="center" wrapText="1"/>
    </xf>
    <xf fontId="11" fillId="7" borderId="2" numFmtId="4" applyNumberFormat="0" applyFont="1" applyFill="1" applyBorder="1" applyProtection="0">
      <alignment horizontal="left" indent="1" vertical="center"/>
    </xf>
    <xf fontId="11" fillId="7" borderId="2" numFmtId="4" applyNumberFormat="0" applyFont="1" applyFill="1" applyBorder="1" applyProtection="0">
      <alignment horizontal="left" indent="1" vertical="center"/>
    </xf>
    <xf fontId="11" fillId="7" borderId="2" numFmtId="4" applyNumberFormat="0" applyFont="1" applyFill="1" applyBorder="1" applyProtection="0">
      <alignment horizontal="left" indent="1" vertical="center"/>
    </xf>
    <xf fontId="11" fillId="7" borderId="2" numFmtId="4" applyNumberFormat="0" applyFont="1" applyFill="1" applyBorder="1" applyProtection="0">
      <alignment horizontal="left" indent="1" vertical="center"/>
    </xf>
    <xf fontId="11" fillId="7" borderId="2" numFmtId="4" applyNumberFormat="0" applyFont="1" applyFill="1" applyBorder="1" applyProtection="0">
      <alignment horizontal="left" indent="1" vertical="center"/>
    </xf>
    <xf fontId="34" fillId="62" borderId="16" numFmtId="4" applyNumberFormat="0" applyFont="1" applyFill="1" applyBorder="1" applyProtection="0">
      <alignment horizontal="left" indent="1" vertical="center" wrapText="1"/>
    </xf>
    <xf fontId="11" fillId="44" borderId="2" numFmtId="4" applyNumberFormat="0" applyFont="1" applyFill="1" applyBorder="1" applyProtection="0">
      <alignment horizontal="left" indent="1" vertical="center"/>
    </xf>
    <xf fontId="11" fillId="44" borderId="2" numFmtId="4" applyNumberFormat="0" applyFont="1" applyFill="1" applyBorder="1" applyProtection="0">
      <alignment horizontal="left" indent="1" vertical="center"/>
    </xf>
    <xf fontId="11" fillId="44" borderId="2" numFmtId="4" applyNumberFormat="0" applyFont="1" applyFill="1" applyBorder="1" applyProtection="0">
      <alignment horizontal="left" indent="1" vertical="center"/>
    </xf>
    <xf fontId="11" fillId="44" borderId="2" numFmtId="4" applyNumberFormat="0" applyFont="1" applyFill="1" applyBorder="1" applyProtection="0">
      <alignment horizontal="left" indent="1" vertical="center"/>
    </xf>
    <xf fontId="11" fillId="44" borderId="2" numFmtId="4" applyNumberFormat="0" applyFont="1" applyFill="1" applyBorder="1" applyProtection="0">
      <alignment horizontal="left" indent="1" vertical="center"/>
    </xf>
    <xf fontId="3" fillId="63" borderId="16" numFmtId="0" applyNumberFormat="0" applyFont="1" applyFill="1" applyBorder="1" applyProtection="0">
      <alignment horizontal="left" indent="2" vertical="center" wrapText="1"/>
    </xf>
    <xf fontId="11" fillId="38" borderId="13" numFmtId="0" applyNumberFormat="0" applyFont="1" applyFill="1" applyBorder="1" applyProtection="0">
      <alignment horizontal="left" indent="1" vertical="center"/>
    </xf>
    <xf fontId="11" fillId="38" borderId="13" numFmtId="0" applyNumberFormat="0" applyFont="1" applyFill="1" applyBorder="1" applyProtection="0">
      <alignment horizontal="left" indent="1" vertical="center"/>
    </xf>
    <xf fontId="11" fillId="38" borderId="13" numFmtId="0" applyNumberFormat="0" applyFont="1" applyFill="1" applyBorder="1" applyProtection="0">
      <alignment horizontal="left" indent="1" vertical="center"/>
    </xf>
    <xf fontId="11" fillId="38" borderId="13" numFmtId="0" applyNumberFormat="0" applyFont="1" applyFill="1" applyBorder="1" applyProtection="0">
      <alignment horizontal="left" indent="1" vertical="center"/>
    </xf>
    <xf fontId="11" fillId="38" borderId="13" numFmtId="0" applyNumberFormat="0" applyFont="1" applyFill="1" applyBorder="1" applyProtection="0">
      <alignment horizontal="left" indent="1" vertical="center"/>
    </xf>
    <xf fontId="11" fillId="38" borderId="13" numFmtId="0" applyNumberFormat="0" applyFont="1" applyFill="1" applyBorder="1" applyProtection="0">
      <alignment horizontal="left" indent="1" vertical="center"/>
    </xf>
    <xf fontId="3" fillId="37" borderId="15" numFmtId="0" applyNumberFormat="0" applyFont="1" applyFill="1" applyBorder="1" applyProtection="0">
      <alignment horizontal="left" indent="1" vertical="center"/>
    </xf>
    <xf fontId="10" fillId="62" borderId="16" numFmtId="0" applyNumberFormat="0" applyFont="1" applyFill="1" applyBorder="1" applyProtection="0">
      <alignment horizontal="center" vertical="center" wrapText="1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11" fillId="37" borderId="15" numFmtId="0" applyNumberFormat="0" applyFont="1" applyFill="1" applyBorder="1" applyProtection="0">
      <alignment horizontal="left" indent="1" vertical="top"/>
    </xf>
    <xf fontId="3" fillId="37" borderId="15" numFmtId="0" applyNumberFormat="0" applyFont="1" applyFill="1" applyBorder="1" applyProtection="0">
      <alignment horizontal="left" indent="1" vertical="top"/>
    </xf>
    <xf fontId="3" fillId="64" borderId="16" numFmtId="0" applyNumberFormat="0" applyFont="1" applyFill="1" applyBorder="1" applyProtection="0">
      <alignment horizontal="left" indent="4" vertical="center" wrapText="1"/>
    </xf>
    <xf fontId="11" fillId="62" borderId="13" numFmtId="0" applyNumberFormat="0" applyFont="1" applyFill="1" applyBorder="1" applyProtection="0">
      <alignment horizontal="left" indent="1" vertical="center"/>
    </xf>
    <xf fontId="11" fillId="62" borderId="13" numFmtId="0" applyNumberFormat="0" applyFont="1" applyFill="1" applyBorder="1" applyProtection="0">
      <alignment horizontal="left" indent="1" vertical="center"/>
    </xf>
    <xf fontId="11" fillId="62" borderId="13" numFmtId="0" applyNumberFormat="0" applyFont="1" applyFill="1" applyBorder="1" applyProtection="0">
      <alignment horizontal="left" indent="1" vertical="center"/>
    </xf>
    <xf fontId="11" fillId="62" borderId="13" numFmtId="0" applyNumberFormat="0" applyFont="1" applyFill="1" applyBorder="1" applyProtection="0">
      <alignment horizontal="left" indent="1" vertical="center"/>
    </xf>
    <xf fontId="11" fillId="62" borderId="13" numFmtId="0" applyNumberFormat="0" applyFont="1" applyFill="1" applyBorder="1" applyProtection="0">
      <alignment horizontal="left" indent="1" vertical="center"/>
    </xf>
    <xf fontId="11" fillId="62" borderId="13" numFmtId="0" applyNumberFormat="0" applyFont="1" applyFill="1" applyBorder="1" applyProtection="0">
      <alignment horizontal="left" indent="1" vertical="center"/>
    </xf>
    <xf fontId="3" fillId="44" borderId="15" numFmtId="0" applyNumberFormat="0" applyFont="1" applyFill="1" applyBorder="1" applyProtection="0">
      <alignment horizontal="left" indent="1" vertical="center"/>
    </xf>
    <xf fontId="10" fillId="45" borderId="16" numFmtId="0" applyNumberFormat="0" applyFont="1" applyFill="1" applyBorder="1" applyProtection="0">
      <alignment horizontal="center" vertical="center" wrapText="1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3" fillId="44" borderId="15" numFmtId="0" applyNumberFormat="0" applyFont="1" applyFill="1" applyBorder="1" applyProtection="0">
      <alignment horizontal="left" indent="1" vertical="top"/>
    </xf>
    <xf fontId="3" fillId="65" borderId="16" numFmtId="0" applyNumberFormat="0" applyFont="1" applyFill="1" applyBorder="1" applyProtection="0">
      <alignment horizontal="left" indent="6" vertical="center" wrapText="1"/>
    </xf>
    <xf fontId="11" fillId="15" borderId="13" numFmtId="0" applyNumberFormat="0" applyFont="1" applyFill="1" applyBorder="1" applyProtection="0">
      <alignment horizontal="left" indent="1" vertical="center"/>
    </xf>
    <xf fontId="11" fillId="15" borderId="13" numFmtId="0" applyNumberFormat="0" applyFont="1" applyFill="1" applyBorder="1" applyProtection="0">
      <alignment horizontal="left" indent="1" vertical="center"/>
    </xf>
    <xf fontId="11" fillId="15" borderId="13" numFmtId="0" applyNumberFormat="0" applyFont="1" applyFill="1" applyBorder="1" applyProtection="0">
      <alignment horizontal="left" indent="1" vertical="center"/>
    </xf>
    <xf fontId="11" fillId="15" borderId="13" numFmtId="0" applyNumberFormat="0" applyFont="1" applyFill="1" applyBorder="1" applyProtection="0">
      <alignment horizontal="left" indent="1" vertical="center"/>
    </xf>
    <xf fontId="11" fillId="15" borderId="13" numFmtId="0" applyNumberFormat="0" applyFont="1" applyFill="1" applyBorder="1" applyProtection="0">
      <alignment horizontal="left" indent="1" vertical="center"/>
    </xf>
    <xf fontId="11" fillId="15" borderId="13" numFmtId="0" applyNumberFormat="0" applyFont="1" applyFill="1" applyBorder="1" applyProtection="0">
      <alignment horizontal="left" indent="1" vertical="center"/>
    </xf>
    <xf fontId="3" fillId="38" borderId="14" numFmtId="0" applyNumberFormat="0" applyFont="1" applyFill="1" applyBorder="1" applyProtection="0">
      <alignment horizontal="left" indent="1" vertical="center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11" fillId="15" borderId="15" numFmtId="0" applyNumberFormat="0" applyFont="1" applyFill="1" applyBorder="1" applyProtection="0">
      <alignment horizontal="left" indent="1" vertical="top"/>
    </xf>
    <xf fontId="3" fillId="15" borderId="15" numFmtId="0" applyNumberFormat="0" applyFont="1" applyFill="1" applyBorder="1" applyProtection="0">
      <alignment horizontal="left" indent="1" vertical="top"/>
    </xf>
    <xf fontId="3" fillId="0" borderId="16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11" fillId="7" borderId="13" numFmtId="0" applyNumberFormat="0" applyFont="1" applyFill="1" applyBorder="1" applyProtection="0">
      <alignment horizontal="left" indent="1" vertical="center"/>
    </xf>
    <xf fontId="3" fillId="2" borderId="14" numFmtId="0" applyNumberFormat="0" applyFont="1" applyFill="1" applyBorder="1" applyProtection="0">
      <alignment horizontal="left" indent="1" vertical="center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11" fillId="7" borderId="15" numFmtId="0" applyNumberFormat="0" applyFont="1" applyFill="1" applyBorder="1" applyProtection="0">
      <alignment horizontal="left" indent="1" vertical="top"/>
    </xf>
    <xf fontId="3" fillId="7" borderId="15" numFmtId="0" applyNumberFormat="0" applyFont="1" applyFill="1" applyBorder="1" applyProtection="0">
      <alignment horizontal="left" indent="1" vertical="top"/>
    </xf>
    <xf fontId="3" fillId="66" borderId="2" numFmtId="0" applyNumberFormat="0" applyFont="1" applyFill="1" applyBorder="1">
      <protection locked="0"/>
    </xf>
    <xf fontId="3" fillId="66" borderId="2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11" fillId="66" borderId="18" numFmtId="0" applyNumberFormat="0" applyFont="1" applyFill="1" applyBorder="1">
      <protection locked="0"/>
    </xf>
    <xf fontId="3" fillId="66" borderId="2" numFmtId="0" applyNumberFormat="0" applyFont="1" applyFill="1" applyBorder="1">
      <protection locked="0"/>
    </xf>
    <xf fontId="35" fillId="37" borderId="19" numFmtId="0" applyNumberFormat="1" applyFont="1" applyFill="1" applyBorder="0"/>
    <xf fontId="3" fillId="51" borderId="14" numFmtId="4" applyNumberFormat="0" applyFont="1" applyFill="1" applyBorder="1" applyProtection="0">
      <alignment vertical="center"/>
    </xf>
    <xf fontId="11" fillId="51" borderId="15" numFmtId="4" applyNumberFormat="0" applyFont="1" applyFill="1" applyBorder="1" applyProtection="0">
      <alignment vertical="center"/>
    </xf>
    <xf fontId="11" fillId="51" borderId="15" numFmtId="4" applyNumberFormat="0" applyFont="1" applyFill="1" applyBorder="1" applyProtection="0">
      <alignment vertical="center"/>
    </xf>
    <xf fontId="11" fillId="51" borderId="15" numFmtId="4" applyNumberFormat="0" applyFont="1" applyFill="1" applyBorder="1" applyProtection="0">
      <alignment vertical="center"/>
    </xf>
    <xf fontId="11" fillId="51" borderId="15" numFmtId="4" applyNumberFormat="0" applyFont="1" applyFill="1" applyBorder="1" applyProtection="0">
      <alignment vertical="center"/>
    </xf>
    <xf fontId="11" fillId="51" borderId="15" numFmtId="4" applyNumberFormat="0" applyFont="1" applyFill="1" applyBorder="1" applyProtection="0">
      <alignment vertical="center"/>
    </xf>
    <xf fontId="18" fillId="51" borderId="14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5" fillId="51" borderId="2" numFmtId="4" applyNumberFormat="0" applyFont="1" applyFill="1" applyBorder="1" applyProtection="0">
      <alignment vertical="center"/>
    </xf>
    <xf fontId="3" fillId="51" borderId="14" numFmtId="4" applyNumberFormat="0" applyFont="1" applyFill="1" applyBorder="1" applyProtection="0">
      <alignment horizontal="left" indent="1" vertical="center"/>
    </xf>
    <xf fontId="11" fillId="38" borderId="15" numFmtId="4" applyNumberFormat="0" applyFont="1" applyFill="1" applyBorder="1" applyProtection="0">
      <alignment horizontal="left" indent="1" vertical="center"/>
    </xf>
    <xf fontId="11" fillId="38" borderId="15" numFmtId="4" applyNumberFormat="0" applyFont="1" applyFill="1" applyBorder="1" applyProtection="0">
      <alignment horizontal="left" indent="1" vertical="center"/>
    </xf>
    <xf fontId="11" fillId="38" borderId="15" numFmtId="4" applyNumberFormat="0" applyFont="1" applyFill="1" applyBorder="1" applyProtection="0">
      <alignment horizontal="left" indent="1" vertical="center"/>
    </xf>
    <xf fontId="11" fillId="38" borderId="15" numFmtId="4" applyNumberFormat="0" applyFont="1" applyFill="1" applyBorder="1" applyProtection="0">
      <alignment horizontal="left" indent="1" vertical="center"/>
    </xf>
    <xf fontId="11" fillId="38" borderId="15" numFmtId="4" applyNumberFormat="0" applyFont="1" applyFill="1" applyBorder="1" applyProtection="0">
      <alignment horizontal="left" indent="1" vertical="center"/>
    </xf>
    <xf fontId="3" fillId="51" borderId="14" numFmtId="4" applyNumberFormat="0" applyFont="1" applyFill="1" applyBorder="1" applyProtection="0">
      <alignment horizontal="left" indent="1" vertical="center"/>
    </xf>
    <xf fontId="11" fillId="51" borderId="15" numFmtId="0" applyNumberFormat="0" applyFont="1" applyFill="1" applyBorder="1" applyProtection="0">
      <alignment horizontal="left" indent="1" vertical="top"/>
    </xf>
    <xf fontId="11" fillId="51" borderId="15" numFmtId="0" applyNumberFormat="0" applyFont="1" applyFill="1" applyBorder="1" applyProtection="0">
      <alignment horizontal="left" indent="1" vertical="top"/>
    </xf>
    <xf fontId="11" fillId="51" borderId="15" numFmtId="0" applyNumberFormat="0" applyFont="1" applyFill="1" applyBorder="1" applyProtection="0">
      <alignment horizontal="left" indent="1" vertical="top"/>
    </xf>
    <xf fontId="11" fillId="51" borderId="15" numFmtId="0" applyNumberFormat="0" applyFont="1" applyFill="1" applyBorder="1" applyProtection="0">
      <alignment horizontal="left" indent="1" vertical="top"/>
    </xf>
    <xf fontId="11" fillId="51" borderId="15" numFmtId="0" applyNumberFormat="0" applyFont="1" applyFill="1" applyBorder="1" applyProtection="0">
      <alignment horizontal="left" indent="1" vertical="top"/>
    </xf>
    <xf fontId="3" fillId="43" borderId="14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1" fillId="0" borderId="13" numFmtId="4" applyNumberFormat="0" applyFont="1" applyFill="1" applyBorder="1" applyProtection="0">
      <alignment horizontal="right" vertical="center"/>
    </xf>
    <xf fontId="18" fillId="43" borderId="14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3" fillId="2" borderId="20" numFmtId="0" applyNumberFormat="0" applyFont="1" applyFill="1" applyBorder="1" applyProtection="0">
      <alignment horizontal="left" vertical="center" wrapText="1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1" fillId="27" borderId="13" numFmtId="4" applyNumberFormat="0" applyFont="1" applyFill="1" applyBorder="1" applyProtection="0">
      <alignment horizontal="left" indent="1" vertical="center"/>
    </xf>
    <xf fontId="10" fillId="8" borderId="16" numFmtId="0" applyNumberFormat="0" applyFont="1" applyFill="1" applyBorder="1" applyProtection="0">
      <alignment horizontal="center" vertical="center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11" fillId="44" borderId="15" numFmtId="0" applyNumberFormat="0" applyFont="1" applyFill="1" applyBorder="1" applyProtection="0">
      <alignment horizontal="left" indent="1" vertical="top"/>
    </xf>
    <xf fontId="36" fillId="0" borderId="0" numFmtId="0" applyNumberFormat="0" applyFont="1" applyFill="1" applyBorder="1" applyProtection="0"/>
    <xf fontId="5" fillId="43" borderId="2" numFmtId="4" applyNumberFormat="0" applyFont="1" applyFill="1" applyBorder="1" applyProtection="0">
      <alignment horizontal="left" indent="1" vertical="center"/>
    </xf>
    <xf fontId="5" fillId="43" borderId="2" numFmtId="4" applyNumberFormat="0" applyFont="1" applyFill="1" applyBorder="1" applyProtection="0">
      <alignment horizontal="left" indent="1" vertical="center"/>
    </xf>
    <xf fontId="5" fillId="43" borderId="2" numFmtId="4" applyNumberFormat="0" applyFont="1" applyFill="1" applyBorder="1" applyProtection="0">
      <alignment horizontal="left" indent="1" vertical="center"/>
    </xf>
    <xf fontId="5" fillId="43" borderId="2" numFmtId="4" applyNumberFormat="0" applyFont="1" applyFill="1" applyBorder="1" applyProtection="0">
      <alignment horizontal="left" indent="1" vertical="center"/>
    </xf>
    <xf fontId="5" fillId="43" borderId="2" numFmtId="4" applyNumberFormat="0" applyFont="1" applyFill="1" applyBorder="1" applyProtection="0">
      <alignment horizontal="left" indent="1" vertical="center"/>
    </xf>
    <xf fontId="11" fillId="26" borderId="2" numFmtId="0" applyNumberFormat="1" applyFont="1" applyFill="1" applyBorder="1"/>
    <xf fontId="11" fillId="26" borderId="2" numFmtId="0" applyNumberFormat="1" applyFont="1" applyFill="1" applyBorder="1"/>
    <xf fontId="32" fillId="43" borderId="14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66" borderId="13" numFmtId="4" applyNumberFormat="0" applyFont="1" applyFill="1" applyBorder="1" applyProtection="0">
      <alignment horizontal="right" vertical="center"/>
    </xf>
    <xf fontId="5" fillId="0" borderId="0" numFmtId="0" applyNumberFormat="0" applyFont="1" applyFill="0" applyBorder="0" applyProtection="0"/>
    <xf fontId="37" fillId="35" borderId="21" numFmtId="2" applyNumberFormat="1" applyFont="1" applyFill="1" applyBorder="1" applyProtection="0"/>
    <xf fontId="37" fillId="35" borderId="21" numFmtId="2" applyNumberFormat="1" applyFont="1" applyFill="1" applyBorder="1" applyProtection="0"/>
    <xf fontId="38" fillId="0" borderId="0" numFmtId="2" applyNumberFormat="1" applyFont="1" applyFill="0" applyBorder="0" applyProtection="0"/>
    <xf fontId="4" fillId="0" borderId="0" numFmtId="2" applyNumberFormat="1" applyFont="1" applyFill="0" applyBorder="0" applyProtection="0"/>
    <xf fontId="4" fillId="36" borderId="21" numFmtId="2" applyNumberFormat="1" applyFont="1" applyFill="1" applyBorder="1" applyProtection="0"/>
    <xf fontId="4" fillId="67" borderId="21" numFmtId="2" applyNumberFormat="1" applyFont="1" applyFill="1" applyBorder="1" applyProtection="0"/>
    <xf fontId="4" fillId="47" borderId="21" numFmtId="2" applyNumberFormat="1" applyFont="1" applyFill="1" applyBorder="1" applyProtection="0"/>
    <xf fontId="4" fillId="47" borderId="21" numFmtId="2" applyNumberFormat="1" applyFont="1" applyFill="1" applyBorder="1" applyProtection="0">
      <alignment horizontal="center"/>
    </xf>
    <xf fontId="4" fillId="67" borderId="21" numFmtId="2" applyNumberFormat="1" applyFont="1" applyFill="1" applyBorder="1" applyProtection="0">
      <alignment horizontal="center"/>
    </xf>
    <xf fontId="3" fillId="0" borderId="0" numFmtId="49" applyNumberFormat="1" applyFont="1" applyFill="0" applyBorder="0"/>
    <xf fontId="3" fillId="0" borderId="0" numFmtId="175" applyNumberFormat="1" applyFont="1" applyFill="0" applyBorder="0"/>
    <xf fontId="3" fillId="0" borderId="0" numFmtId="176" applyNumberFormat="1" applyFont="1" applyFill="0" applyBorder="0"/>
    <xf fontId="5" fillId="0" borderId="2" numFmtId="0" applyNumberFormat="1" applyFont="1" applyFill="1" applyBorder="1">
      <alignment horizontal="left" vertical="top" wrapText="1"/>
    </xf>
    <xf fontId="39" fillId="0" borderId="0" numFmtId="0" applyNumberFormat="0" applyFont="1" applyFill="0" applyBorder="0" applyProtection="0"/>
    <xf fontId="17" fillId="0" borderId="22" numFmtId="0" applyNumberFormat="0" applyFont="1" applyFill="0" applyBorder="1" applyProtection="0"/>
    <xf fontId="40" fillId="0" borderId="0" numFmtId="0" applyNumberFormat="0" applyFont="1" applyFill="0" applyBorder="0" applyProtection="0"/>
    <xf fontId="7" fillId="35" borderId="0" numFmtId="0" applyNumberFormat="0" applyFont="1" applyFill="1" applyBorder="0" applyProtection="0"/>
    <xf fontId="8" fillId="68" borderId="0" numFmtId="0" applyNumberFormat="0" applyFont="1" applyFill="1" applyBorder="0" applyProtection="0"/>
    <xf fontId="8" fillId="68" borderId="0" numFmtId="0" applyNumberFormat="0" applyFont="1" applyFill="1" applyBorder="0" applyProtection="0"/>
    <xf fontId="8" fillId="68" borderId="0" numFmtId="0" applyNumberFormat="0" applyFont="1" applyFill="1" applyBorder="0" applyProtection="0"/>
    <xf fontId="7" fillId="68" borderId="0" numFmtId="0" applyNumberFormat="0" applyFont="1" applyFill="1" applyBorder="0" applyProtection="0"/>
    <xf fontId="7" fillId="35" borderId="0" numFmtId="0" applyNumberFormat="0" applyFont="1" applyFill="1" applyBorder="0" applyProtection="0"/>
    <xf fontId="8" fillId="68" borderId="0" numFmtId="0" applyNumberFormat="0" applyFont="1" applyFill="1" applyBorder="0" applyProtection="0"/>
    <xf fontId="7" fillId="35" borderId="0" numFmtId="0" applyNumberFormat="0" applyFont="1" applyFill="1" applyBorder="0" applyProtection="0"/>
    <xf fontId="7" fillId="42" borderId="0" numFmtId="0" applyNumberFormat="0" applyFont="1" applyFill="1" applyBorder="0" applyProtection="0"/>
    <xf fontId="8" fillId="69" borderId="0" numFmtId="0" applyNumberFormat="0" applyFont="1" applyFill="1" applyBorder="0" applyProtection="0"/>
    <xf fontId="8" fillId="69" borderId="0" numFmtId="0" applyNumberFormat="0" applyFont="1" applyFill="1" applyBorder="0" applyProtection="0"/>
    <xf fontId="8" fillId="69" borderId="0" numFmtId="0" applyNumberFormat="0" applyFont="1" applyFill="1" applyBorder="0" applyProtection="0"/>
    <xf fontId="7" fillId="69" borderId="0" numFmtId="0" applyNumberFormat="0" applyFont="1" applyFill="1" applyBorder="0" applyProtection="0"/>
    <xf fontId="7" fillId="42" borderId="0" numFmtId="0" applyNumberFormat="0" applyFont="1" applyFill="1" applyBorder="0" applyProtection="0"/>
    <xf fontId="8" fillId="69" borderId="0" numFmtId="0" applyNumberFormat="0" applyFont="1" applyFill="1" applyBorder="0" applyProtection="0"/>
    <xf fontId="7" fillId="42" borderId="0" numFmtId="0" applyNumberFormat="0" applyFont="1" applyFill="1" applyBorder="0" applyProtection="0"/>
    <xf fontId="7" fillId="46" borderId="0" numFmtId="0" applyNumberFormat="0" applyFont="1" applyFill="1" applyBorder="0" applyProtection="0"/>
    <xf fontId="8" fillId="70" borderId="0" numFmtId="0" applyNumberFormat="0" applyFont="1" applyFill="1" applyBorder="0" applyProtection="0"/>
    <xf fontId="8" fillId="70" borderId="0" numFmtId="0" applyNumberFormat="0" applyFont="1" applyFill="1" applyBorder="0" applyProtection="0"/>
    <xf fontId="8" fillId="70" borderId="0" numFmtId="0" applyNumberFormat="0" applyFont="1" applyFill="1" applyBorder="0" applyProtection="0"/>
    <xf fontId="7" fillId="70" borderId="0" numFmtId="0" applyNumberFormat="0" applyFont="1" applyFill="1" applyBorder="0" applyProtection="0"/>
    <xf fontId="7" fillId="46" borderId="0" numFmtId="0" applyNumberFormat="0" applyFont="1" applyFill="1" applyBorder="0" applyProtection="0"/>
    <xf fontId="8" fillId="70" borderId="0" numFmtId="0" applyNumberFormat="0" applyFont="1" applyFill="1" applyBorder="0" applyProtection="0"/>
    <xf fontId="7" fillId="46" borderId="0" numFmtId="0" applyNumberFormat="0" applyFont="1" applyFill="1" applyBorder="0" applyProtection="0"/>
    <xf fontId="7" fillId="26" borderId="0" numFmtId="0" applyNumberFormat="0" applyFont="1" applyFill="1" applyBorder="0" applyProtection="0"/>
    <xf fontId="8" fillId="71" borderId="0" numFmtId="0" applyNumberFormat="0" applyFont="1" applyFill="1" applyBorder="0" applyProtection="0"/>
    <xf fontId="8" fillId="71" borderId="0" numFmtId="0" applyNumberFormat="0" applyFont="1" applyFill="1" applyBorder="0" applyProtection="0"/>
    <xf fontId="8" fillId="71" borderId="0" numFmtId="0" applyNumberFormat="0" applyFont="1" applyFill="1" applyBorder="0" applyProtection="0"/>
    <xf fontId="7" fillId="71" borderId="0" numFmtId="0" applyNumberFormat="0" applyFont="1" applyFill="1" applyBorder="0" applyProtection="0"/>
    <xf fontId="7" fillId="26" borderId="0" numFmtId="0" applyNumberFormat="0" applyFont="1" applyFill="1" applyBorder="0" applyProtection="0"/>
    <xf fontId="8" fillId="71" borderId="0" numFmtId="0" applyNumberFormat="0" applyFont="1" applyFill="1" applyBorder="0" applyProtection="0"/>
    <xf fontId="7" fillId="26" borderId="0" numFmtId="0" applyNumberFormat="0" applyFont="1" applyFill="1" applyBorder="0" applyProtection="0"/>
    <xf fontId="7" fillId="27" borderId="0" numFmtId="0" applyNumberFormat="0" applyFont="1" applyFill="1" applyBorder="0" applyProtection="0"/>
    <xf fontId="8" fillId="72" borderId="0" numFmtId="0" applyNumberFormat="0" applyFont="1" applyFill="1" applyBorder="0" applyProtection="0"/>
    <xf fontId="8" fillId="72" borderId="0" numFmtId="0" applyNumberFormat="0" applyFont="1" applyFill="1" applyBorder="0" applyProtection="0"/>
    <xf fontId="8" fillId="72" borderId="0" numFmtId="0" applyNumberFormat="0" applyFont="1" applyFill="1" applyBorder="0" applyProtection="0"/>
    <xf fontId="7" fillId="72" borderId="0" numFmtId="0" applyNumberFormat="0" applyFont="1" applyFill="1" applyBorder="0" applyProtection="0"/>
    <xf fontId="7" fillId="27" borderId="0" numFmtId="0" applyNumberFormat="0" applyFont="1" applyFill="1" applyBorder="0" applyProtection="0"/>
    <xf fontId="8" fillId="72" borderId="0" numFmtId="0" applyNumberFormat="0" applyFont="1" applyFill="1" applyBorder="0" applyProtection="0"/>
    <xf fontId="7" fillId="27" borderId="0" numFmtId="0" applyNumberFormat="0" applyFont="1" applyFill="1" applyBorder="0" applyProtection="0"/>
    <xf fontId="7" fillId="50" borderId="0" numFmtId="0" applyNumberFormat="0" applyFont="1" applyFill="1" applyBorder="0" applyProtection="0"/>
    <xf fontId="8" fillId="73" borderId="0" numFmtId="0" applyNumberFormat="0" applyFont="1" applyFill="1" applyBorder="0" applyProtection="0"/>
    <xf fontId="8" fillId="73" borderId="0" numFmtId="0" applyNumberFormat="0" applyFont="1" applyFill="1" applyBorder="0" applyProtection="0"/>
    <xf fontId="8" fillId="73" borderId="0" numFmtId="0" applyNumberFormat="0" applyFont="1" applyFill="1" applyBorder="0" applyProtection="0"/>
    <xf fontId="7" fillId="73" borderId="0" numFmtId="0" applyNumberFormat="0" applyFont="1" applyFill="1" applyBorder="0" applyProtection="0"/>
    <xf fontId="7" fillId="50" borderId="0" numFmtId="0" applyNumberFormat="0" applyFont="1" applyFill="1" applyBorder="0" applyProtection="0"/>
    <xf fontId="8" fillId="73" borderId="0" numFmtId="0" applyNumberFormat="0" applyFont="1" applyFill="1" applyBorder="0" applyProtection="0"/>
    <xf fontId="7" fillId="50" borderId="0" numFmtId="0" applyNumberFormat="0" applyFont="1" applyFill="1" applyBorder="0" applyProtection="0"/>
    <xf fontId="26" fillId="8" borderId="1" numFmtId="0" applyNumberFormat="0" applyFont="1" applyFill="1" applyBorder="1" applyProtection="0"/>
    <xf fontId="41" fillId="8" borderId="23" numFmtId="0" applyNumberFormat="0" applyFont="1" applyFill="1" applyBorder="1" applyProtection="0"/>
    <xf fontId="41" fillId="8" borderId="23" numFmtId="0" applyNumberFormat="0" applyFont="1" applyFill="1" applyBorder="1" applyProtection="0"/>
    <xf fontId="41" fillId="8" borderId="23" numFmtId="0" applyNumberFormat="0" applyFont="1" applyFill="1" applyBorder="1" applyProtection="0"/>
    <xf fontId="42" fillId="8" borderId="23" numFmtId="0" applyNumberFormat="0" applyFont="1" applyFill="1" applyBorder="1" applyProtection="0"/>
    <xf fontId="26" fillId="8" borderId="1" numFmtId="0" applyNumberFormat="0" applyFont="1" applyFill="1" applyBorder="1" applyProtection="0"/>
    <xf fontId="41" fillId="8" borderId="23" numFmtId="0" applyNumberFormat="0" applyFont="1" applyFill="1" applyBorder="1" applyProtection="0"/>
    <xf fontId="26" fillId="8" borderId="1" numFmtId="0" applyNumberFormat="0" applyFont="1" applyFill="1" applyBorder="1" applyProtection="0"/>
    <xf fontId="26" fillId="8" borderId="1" numFmtId="0" applyNumberFormat="0" applyFont="1" applyFill="1" applyBorder="1" applyProtection="0"/>
    <xf fontId="26" fillId="8" borderId="1" numFmtId="0" applyNumberFormat="0" applyFont="1" applyFill="1" applyBorder="1" applyProtection="0"/>
    <xf fontId="26" fillId="8" borderId="1" numFmtId="0" applyNumberFormat="0" applyFont="1" applyFill="1" applyBorder="1" applyProtection="0"/>
    <xf fontId="31" fillId="38" borderId="14" numFmtId="0" applyNumberFormat="0" applyFont="1" applyFill="1" applyBorder="1" applyProtection="0"/>
    <xf fontId="43" fillId="74" borderId="24" numFmtId="0" applyNumberFormat="0" applyFont="1" applyFill="1" applyBorder="1" applyProtection="0"/>
    <xf fontId="43" fillId="74" borderId="24" numFmtId="0" applyNumberFormat="0" applyFont="1" applyFill="1" applyBorder="1" applyProtection="0"/>
    <xf fontId="43" fillId="74" borderId="24" numFmtId="0" applyNumberFormat="0" applyFont="1" applyFill="1" applyBorder="1" applyProtection="0"/>
    <xf fontId="44" fillId="74" borderId="24" numFmtId="0" applyNumberFormat="0" applyFont="1" applyFill="1" applyBorder="1" applyProtection="0"/>
    <xf fontId="31" fillId="38" borderId="14" numFmtId="0" applyNumberFormat="0" applyFont="1" applyFill="1" applyBorder="1" applyProtection="0"/>
    <xf fontId="43" fillId="74" borderId="24" numFmtId="0" applyNumberFormat="0" applyFont="1" applyFill="1" applyBorder="1" applyProtection="0"/>
    <xf fontId="31" fillId="38" borderId="14" numFmtId="0" applyNumberFormat="0" applyFont="1" applyFill="1" applyBorder="1" applyProtection="0"/>
    <xf fontId="31" fillId="38" borderId="14" numFmtId="0" applyNumberFormat="0" applyFont="1" applyFill="1" applyBorder="1" applyProtection="0"/>
    <xf fontId="31" fillId="38" borderId="14" numFmtId="0" applyNumberFormat="0" applyFont="1" applyFill="1" applyBorder="1" applyProtection="0"/>
    <xf fontId="31" fillId="38" borderId="14" numFmtId="0" applyNumberFormat="0" applyFont="1" applyFill="1" applyBorder="1" applyProtection="0"/>
    <xf fontId="45" fillId="0" borderId="0" numFmtId="49" applyNumberFormat="1" applyFont="1" applyFill="1" applyBorder="1">
      <alignment horizontal="left" indent="1" shrinkToFit="1" vertical="center" wrapText="1"/>
    </xf>
    <xf fontId="14" fillId="38" borderId="1" numFmtId="0" applyNumberFormat="0" applyFont="1" applyFill="1" applyBorder="1" applyProtection="0"/>
    <xf fontId="46" fillId="74" borderId="23" numFmtId="0" applyNumberFormat="0" applyFont="1" applyFill="1" applyBorder="1" applyProtection="0"/>
    <xf fontId="46" fillId="74" borderId="23" numFmtId="0" applyNumberFormat="0" applyFont="1" applyFill="1" applyBorder="1" applyProtection="0"/>
    <xf fontId="46" fillId="74" borderId="23" numFmtId="0" applyNumberFormat="0" applyFont="1" applyFill="1" applyBorder="1" applyProtection="0"/>
    <xf fontId="47" fillId="74" borderId="23" numFmtId="0" applyNumberFormat="0" applyFont="1" applyFill="1" applyBorder="1" applyProtection="0"/>
    <xf fontId="14" fillId="38" borderId="1" numFmtId="0" applyNumberFormat="0" applyFont="1" applyFill="1" applyBorder="1" applyProtection="0"/>
    <xf fontId="46" fillId="74" borderId="23" numFmtId="0" applyNumberFormat="0" applyFont="1" applyFill="1" applyBorder="1" applyProtection="0"/>
    <xf fontId="14" fillId="38" borderId="1" numFmtId="0" applyNumberFormat="0" applyFont="1" applyFill="1" applyBorder="1" applyProtection="0"/>
    <xf fontId="14" fillId="38" borderId="1" numFmtId="0" applyNumberFormat="0" applyFont="1" applyFill="1" applyBorder="1" applyProtection="0"/>
    <xf fontId="14" fillId="38" borderId="1" numFmtId="0" applyNumberFormat="0" applyFont="1" applyFill="1" applyBorder="1" applyProtection="0"/>
    <xf fontId="14" fillId="38" borderId="1" numFmtId="0" applyNumberFormat="0" applyFont="1" applyFill="1" applyBorder="1" applyProtection="0"/>
    <xf fontId="48" fillId="0" borderId="0" numFmtId="0" applyNumberFormat="0" applyFont="1" applyFill="0" applyBorder="0" applyProtection="0"/>
    <xf fontId="49" fillId="0" borderId="0" numFmtId="0" applyNumberFormat="0" applyFont="1" applyFill="0" applyBorder="0" applyProtection="0"/>
    <xf fontId="50" fillId="0" borderId="0" numFmtId="0" applyNumberFormat="0" applyFont="1" applyFill="0" applyBorder="0" applyProtection="0">
      <alignment vertical="top"/>
      <protection locked="0"/>
    </xf>
    <xf fontId="35" fillId="0" borderId="0" numFmtId="0" applyNumberFormat="1" applyFont="1" applyFill="1" applyBorder="1">
      <alignment horizontal="left" shrinkToFit="1" vertical="center" wrapText="1"/>
    </xf>
    <xf fontId="51" fillId="0" borderId="0" numFmtId="0" applyNumberFormat="1" applyFont="1" applyFill="1" applyBorder="1">
      <alignment horizontal="center" vertical="center"/>
    </xf>
    <xf fontId="45" fillId="0" borderId="0" numFmtId="49" applyNumberFormat="1" applyFont="1" applyFill="1" applyBorder="1">
      <alignment horizontal="center" vertical="center"/>
    </xf>
    <xf fontId="0" fillId="0" borderId="0" numFmtId="177" applyNumberFormat="1" applyFont="0" applyFill="0" applyBorder="0" applyProtection="0"/>
    <xf fontId="22" fillId="0" borderId="0" numFmtId="0" applyNumberFormat="1" applyFont="1" applyFill="1" applyBorder="1">
      <alignment horizontal="left" shrinkToFit="1" wrapText="1"/>
    </xf>
    <xf fontId="23" fillId="0" borderId="7" numFmtId="0" applyNumberFormat="0" applyFont="1" applyFill="0" applyBorder="1" applyProtection="0"/>
    <xf fontId="52" fillId="0" borderId="25" numFmtId="0" applyNumberFormat="0" applyFont="1" applyFill="0" applyBorder="1" applyProtection="0"/>
    <xf fontId="52" fillId="0" borderId="25" numFmtId="0" applyNumberFormat="0" applyFont="1" applyFill="0" applyBorder="1" applyProtection="0"/>
    <xf fontId="52" fillId="0" borderId="25" numFmtId="0" applyNumberFormat="0" applyFont="1" applyFill="0" applyBorder="1" applyProtection="0"/>
    <xf fontId="53" fillId="0" borderId="25" numFmtId="0" applyNumberFormat="0" applyFont="1" applyFill="0" applyBorder="1" applyProtection="0"/>
    <xf fontId="23" fillId="0" borderId="7" numFmtId="0" applyNumberFormat="0" applyFont="1" applyFill="0" applyBorder="1" applyProtection="0"/>
    <xf fontId="52" fillId="0" borderId="25" numFmtId="0" applyNumberFormat="0" applyFont="1" applyFill="0" applyBorder="1" applyProtection="0"/>
    <xf fontId="23" fillId="0" borderId="7" numFmtId="0" applyNumberFormat="0" applyFont="1" applyFill="0" applyBorder="1" applyProtection="0"/>
    <xf fontId="24" fillId="0" borderId="8" numFmtId="0" applyNumberFormat="0" applyFont="1" applyFill="0" applyBorder="1" applyProtection="0"/>
    <xf fontId="54" fillId="0" borderId="26" numFmtId="0" applyNumberFormat="0" applyFont="1" applyFill="0" applyBorder="1" applyProtection="0"/>
    <xf fontId="54" fillId="0" borderId="26" numFmtId="0" applyNumberFormat="0" applyFont="1" applyFill="0" applyBorder="1" applyProtection="0"/>
    <xf fontId="54" fillId="0" borderId="26" numFmtId="0" applyNumberFormat="0" applyFont="1" applyFill="0" applyBorder="1" applyProtection="0"/>
    <xf fontId="55" fillId="0" borderId="26" numFmtId="0" applyNumberFormat="0" applyFont="1" applyFill="0" applyBorder="1" applyProtection="0"/>
    <xf fontId="24" fillId="0" borderId="8" numFmtId="0" applyNumberFormat="0" applyFont="1" applyFill="0" applyBorder="1" applyProtection="0"/>
    <xf fontId="54" fillId="0" borderId="26" numFmtId="0" applyNumberFormat="0" applyFont="1" applyFill="0" applyBorder="1" applyProtection="0"/>
    <xf fontId="24" fillId="0" borderId="8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56" fillId="0" borderId="27" numFmtId="0" applyNumberFormat="0" applyFont="1" applyFill="0" applyBorder="1" applyProtection="0"/>
    <xf fontId="56" fillId="0" borderId="27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56" fillId="0" borderId="27" numFmtId="0" applyNumberFormat="0" applyFont="1" applyFill="0" applyBorder="1" applyProtection="0"/>
    <xf fontId="25" fillId="0" borderId="9" numFmtId="0" applyNumberFormat="0" applyFont="1" applyFill="0" applyBorder="1" applyProtection="0"/>
    <xf fontId="57" fillId="0" borderId="27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9" numFmtId="0" applyNumberFormat="0" applyFont="1" applyFill="0" applyBorder="1" applyProtection="0"/>
    <xf fontId="56" fillId="0" borderId="27" numFmtId="0" applyNumberFormat="0" applyFont="1" applyFill="0" applyBorder="1" applyProtection="0"/>
    <xf fontId="25" fillId="0" borderId="9" numFmtId="0" applyNumberFormat="0" applyFont="1" applyFill="0" applyBorder="1" applyProtection="0"/>
    <xf fontId="25" fillId="0" borderId="0" numFmtId="0" applyNumberFormat="0" applyFont="1" applyFill="0" applyBorder="0" applyProtection="0"/>
    <xf fontId="56" fillId="0" borderId="0" numFmtId="0" applyNumberFormat="0" applyFont="1" applyFill="0" applyBorder="0" applyProtection="0"/>
    <xf fontId="56" fillId="0" borderId="0" numFmtId="0" applyNumberFormat="0" applyFont="1" applyFill="0" applyBorder="0" applyProtection="0"/>
    <xf fontId="56" fillId="0" borderId="0" numFmtId="0" applyNumberFormat="0" applyFont="1" applyFill="0" applyBorder="0" applyProtection="0"/>
    <xf fontId="57" fillId="0" borderId="0" numFmtId="0" applyNumberFormat="0" applyFont="1" applyFill="0" applyBorder="0" applyProtection="0"/>
    <xf fontId="25" fillId="0" borderId="0" numFmtId="0" applyNumberFormat="0" applyFont="1" applyFill="0" applyBorder="0" applyProtection="0"/>
    <xf fontId="56" fillId="0" borderId="0" numFmtId="0" applyNumberFormat="0" applyFont="1" applyFill="0" applyBorder="0" applyProtection="0"/>
    <xf fontId="25" fillId="0" borderId="0" numFmtId="0" applyNumberFormat="0" applyFont="1" applyFill="0" applyBorder="0" applyProtection="0"/>
    <xf fontId="22" fillId="0" borderId="0" numFmtId="49" applyNumberFormat="1" applyFont="1" applyFill="1" applyBorder="1">
      <alignment horizontal="left" shrinkToFit="1" vertical="center" wrapText="1"/>
    </xf>
    <xf fontId="17" fillId="0" borderId="22" numFmtId="0" applyNumberFormat="0" applyFont="1" applyFill="0" applyBorder="1" applyProtection="0"/>
    <xf fontId="58" fillId="0" borderId="28" numFmtId="0" applyNumberFormat="0" applyFont="1" applyFill="0" applyBorder="1" applyProtection="0"/>
    <xf fontId="58" fillId="0" borderId="28" numFmtId="0" applyNumberFormat="0" applyFont="1" applyFill="0" applyBorder="1" applyProtection="0"/>
    <xf fontId="58" fillId="0" borderId="28" numFmtId="0" applyNumberFormat="0" applyFont="1" applyFill="0" applyBorder="1" applyProtection="0"/>
    <xf fontId="17" fillId="0" borderId="28" numFmtId="0" applyNumberFormat="0" applyFont="1" applyFill="0" applyBorder="1" applyProtection="0"/>
    <xf fontId="17" fillId="0" borderId="22" numFmtId="0" applyNumberFormat="0" applyFont="1" applyFill="0" applyBorder="1" applyProtection="0"/>
    <xf fontId="58" fillId="0" borderId="28" numFmtId="0" applyNumberFormat="0" applyFont="1" applyFill="0" applyBorder="1" applyProtection="0"/>
    <xf fontId="17" fillId="0" borderId="22" numFmtId="0" applyNumberFormat="0" applyFont="1" applyFill="0" applyBorder="1" applyProtection="0"/>
    <xf fontId="17" fillId="0" borderId="22" numFmtId="0" applyNumberFormat="0" applyFont="1" applyFill="0" applyBorder="1" applyProtection="0"/>
    <xf fontId="17" fillId="0" borderId="22" numFmtId="0" applyNumberFormat="0" applyFont="1" applyFill="0" applyBorder="1" applyProtection="0"/>
    <xf fontId="17" fillId="0" borderId="22" numFmtId="0" applyNumberFormat="0" applyFont="1" applyFill="0" applyBorder="1" applyProtection="0"/>
    <xf fontId="3" fillId="0" borderId="29" numFmtId="0" applyNumberFormat="1" applyFont="1" applyFill="1" applyBorder="1">
      <alignment horizontal="right" shrinkToFit="1" vertical="center" wrapText="1"/>
    </xf>
    <xf fontId="59" fillId="0" borderId="29" numFmtId="0" applyNumberFormat="1" applyFont="1" applyFill="1" applyBorder="1">
      <alignment horizontal="right" shrinkToFit="1" vertical="center" wrapText="1"/>
    </xf>
    <xf fontId="15" fillId="45" borderId="4" numFmtId="0" applyNumberFormat="0" applyFont="1" applyFill="1" applyBorder="1" applyProtection="0"/>
    <xf fontId="60" fillId="75" borderId="30" numFmtId="0" applyNumberFormat="0" applyFont="1" applyFill="1" applyBorder="1" applyProtection="0"/>
    <xf fontId="60" fillId="75" borderId="30" numFmtId="0" applyNumberFormat="0" applyFont="1" applyFill="1" applyBorder="1" applyProtection="0"/>
    <xf fontId="60" fillId="75" borderId="30" numFmtId="0" applyNumberFormat="0" applyFont="1" applyFill="1" applyBorder="1" applyProtection="0"/>
    <xf fontId="15" fillId="75" borderId="30" numFmtId="0" applyNumberFormat="0" applyFont="1" applyFill="1" applyBorder="1" applyProtection="0"/>
    <xf fontId="15" fillId="45" borderId="4" numFmtId="0" applyNumberFormat="0" applyFont="1" applyFill="1" applyBorder="1" applyProtection="0"/>
    <xf fontId="60" fillId="75" borderId="30" numFmtId="0" applyNumberFormat="0" applyFont="1" applyFill="1" applyBorder="1" applyProtection="0"/>
    <xf fontId="15" fillId="45" borderId="4" numFmtId="0" applyNumberFormat="0" applyFont="1" applyFill="1" applyBorder="1" applyProtection="0"/>
    <xf fontId="39" fillId="0" borderId="0" numFmtId="0" applyNumberFormat="0" applyFont="1" applyFill="0" applyBorder="0" applyProtection="0"/>
    <xf fontId="61" fillId="0" borderId="0" numFmtId="0" applyNumberFormat="0" applyFont="1" applyFill="0" applyBorder="0" applyProtection="0"/>
    <xf fontId="61" fillId="0" borderId="0" numFmtId="0" applyNumberFormat="0" applyFont="1" applyFill="0" applyBorder="0" applyProtection="0"/>
    <xf fontId="39" fillId="0" borderId="0" numFmtId="0" applyNumberFormat="0" applyFont="1" applyFill="0" applyBorder="0" applyProtection="0"/>
    <xf fontId="62" fillId="0" borderId="0" numFmtId="0" applyNumberFormat="1" applyFont="1" applyFill="1" applyBorder="1">
      <alignment horizontal="left" shrinkToFit="1" vertical="center" wrapText="1"/>
    </xf>
    <xf fontId="30" fillId="58" borderId="0" numFmtId="0" applyNumberFormat="0" applyFont="1" applyFill="1" applyBorder="0" applyProtection="0"/>
    <xf fontId="63" fillId="76" borderId="0" numFmtId="0" applyNumberFormat="0" applyFont="1" applyFill="1" applyBorder="0" applyProtection="0"/>
    <xf fontId="63" fillId="76" borderId="0" numFmtId="0" applyNumberFormat="0" applyFont="1" applyFill="1" applyBorder="0" applyProtection="0"/>
    <xf fontId="63" fillId="76" borderId="0" numFmtId="0" applyNumberFormat="0" applyFont="1" applyFill="1" applyBorder="0" applyProtection="0"/>
    <xf fontId="64" fillId="76" borderId="0" numFmtId="0" applyNumberFormat="0" applyFont="1" applyFill="1" applyBorder="0" applyProtection="0"/>
    <xf fontId="30" fillId="58" borderId="0" numFmtId="0" applyNumberFormat="0" applyFont="1" applyFill="1" applyBorder="0" applyProtection="0"/>
    <xf fontId="63" fillId="76" borderId="0" numFmtId="0" applyNumberFormat="0" applyFont="1" applyFill="1" applyBorder="0" applyProtection="0"/>
    <xf fontId="30" fillId="58" borderId="0" numFmtId="0" applyNumberFormat="0" applyFont="1" applyFill="1" applyBorder="0" applyProtection="0"/>
    <xf fontId="65" fillId="0" borderId="0" numFmtId="178" applyNumberFormat="1" applyFont="1" applyFill="1" applyBorder="1"/>
    <xf fontId="66" fillId="0" borderId="31" numFmtId="179" applyNumberFormat="1" applyFont="0" applyFill="1" applyBorder="0">
      <alignment horizontal="right"/>
    </xf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18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45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67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68" fillId="0" borderId="0" numFmtId="181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9" fillId="0" borderId="0" numFmtId="0" applyNumberFormat="1" applyFont="1" applyFill="1" applyBorder="1"/>
    <xf fontId="68" fillId="0" borderId="0" numFmtId="181" applyNumberFormat="1" applyFont="1" applyFill="1" applyBorder="1"/>
    <xf fontId="68" fillId="0" borderId="0" numFmtId="181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68" fillId="0" borderId="0" numFmtId="181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9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6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8" fillId="0" borderId="0" numFmtId="181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7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72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9" fillId="0" borderId="0" numFmtId="0" applyNumberFormat="1" applyFont="1" applyFill="1" applyBorder="1">
      <alignment vertical="top" wrapText="1"/>
    </xf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180" applyNumberFormat="1" applyFont="1" applyFill="1" applyBorder="1"/>
    <xf fontId="1" fillId="0" borderId="0" numFmtId="0" applyNumberFormat="1" applyFont="1" applyFill="1" applyBorder="1"/>
    <xf fontId="12" fillId="4" borderId="0" numFmtId="0" applyNumberFormat="0" applyFont="1" applyFill="1" applyBorder="0" applyProtection="0"/>
    <xf fontId="74" fillId="77" borderId="0" numFmtId="0" applyNumberFormat="0" applyFont="1" applyFill="1" applyBorder="0" applyProtection="0"/>
    <xf fontId="74" fillId="77" borderId="0" numFmtId="0" applyNumberFormat="0" applyFont="1" applyFill="1" applyBorder="0" applyProtection="0"/>
    <xf fontId="74" fillId="77" borderId="0" numFmtId="0" applyNumberFormat="0" applyFont="1" applyFill="1" applyBorder="0" applyProtection="0"/>
    <xf fontId="75" fillId="77" borderId="0" numFmtId="0" applyNumberFormat="0" applyFont="1" applyFill="1" applyBorder="0" applyProtection="0"/>
    <xf fontId="12" fillId="4" borderId="0" numFmtId="0" applyNumberFormat="0" applyFont="1" applyFill="1" applyBorder="0" applyProtection="0"/>
    <xf fontId="74" fillId="77" borderId="0" numFmtId="0" applyNumberFormat="0" applyFont="1" applyFill="1" applyBorder="0" applyProtection="0"/>
    <xf fontId="12" fillId="4" borderId="0" numFmtId="0" applyNumberFormat="0" applyFont="1" applyFill="1" applyBorder="0" applyProtection="0"/>
    <xf fontId="20" fillId="0" borderId="0" numFmtId="0" applyNumberFormat="0" applyFont="1" applyFill="0" applyBorder="0" applyProtection="0"/>
    <xf fontId="76" fillId="0" borderId="0" numFmtId="0" applyNumberFormat="0" applyFont="1" applyFill="0" applyBorder="0" applyProtection="0"/>
    <xf fontId="76" fillId="0" borderId="0" numFmtId="0" applyNumberFormat="0" applyFont="1" applyFill="0" applyBorder="0" applyProtection="0"/>
    <xf fontId="76" fillId="0" borderId="0" numFmtId="0" applyNumberFormat="0" applyFont="1" applyFill="0" applyBorder="0" applyProtection="0"/>
    <xf fontId="77" fillId="0" borderId="0" numFmtId="0" applyNumberFormat="0" applyFont="1" applyFill="0" applyBorder="0" applyProtection="0"/>
    <xf fontId="76" fillId="0" borderId="0" numFmtId="0" applyNumberFormat="0" applyFont="1" applyFill="0" applyBorder="0" applyProtection="0"/>
    <xf fontId="20" fillId="0" borderId="0" numFmtId="0" applyNumberFormat="0" applyFont="1" applyFill="0" applyBorder="0" applyProtection="0"/>
    <xf fontId="76" fillId="0" borderId="0" numFmtId="0" applyNumberFormat="0" applyFont="1" applyFill="0" applyBorder="0" applyProtection="0"/>
    <xf fontId="20" fillId="0" borderId="0" numFmtId="0" applyNumberFormat="0" applyFont="1" applyFill="0" applyBorder="0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3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68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9" fillId="51" borderId="12" numFmtId="0" applyNumberFormat="0" applyFont="0" applyFill="1" applyBorder="1" applyProtection="0"/>
    <xf fontId="0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5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67" fillId="0" borderId="0" numFmtId="9" applyNumberFormat="1" applyFont="0" applyFill="0" applyBorder="0" applyProtection="0"/>
    <xf fontId="5" fillId="0" borderId="0" numFmtId="9" applyNumberFormat="1" applyFont="0" applyFill="0" applyBorder="0" applyProtection="0"/>
    <xf fontId="3" fillId="0" borderId="0" numFmtId="9" applyNumberFormat="1" applyFont="0" applyFill="0" applyBorder="0" applyProtection="0"/>
    <xf fontId="0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5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78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9" fillId="0" borderId="0" numFmtId="9" applyNumberFormat="1" applyFont="0" applyFill="0" applyBorder="0" applyProtection="0"/>
    <xf fontId="3" fillId="0" borderId="0" numFmtId="9" applyNumberFormat="1" applyFont="0" applyFill="0" applyBorder="0" applyProtection="0"/>
    <xf fontId="11" fillId="0" borderId="33" numFmtId="0" applyNumberFormat="1" applyFont="1" applyFill="1" applyBorder="1">
      <alignment horizontal="left" shrinkToFit="1" vertical="center" wrapText="1"/>
    </xf>
    <xf fontId="79" fillId="0" borderId="34" numFmtId="0" applyNumberFormat="1" applyFont="1" applyFill="1" applyBorder="1"/>
    <xf fontId="28" fillId="0" borderId="10" numFmtId="0" applyNumberFormat="0" applyFont="1" applyFill="0" applyBorder="1" applyProtection="0"/>
    <xf fontId="80" fillId="0" borderId="35" numFmtId="0" applyNumberFormat="0" applyFont="1" applyFill="0" applyBorder="1" applyProtection="0"/>
    <xf fontId="80" fillId="0" borderId="35" numFmtId="0" applyNumberFormat="0" applyFont="1" applyFill="0" applyBorder="1" applyProtection="0"/>
    <xf fontId="80" fillId="0" borderId="35" numFmtId="0" applyNumberFormat="0" applyFont="1" applyFill="0" applyBorder="1" applyProtection="0"/>
    <xf fontId="81" fillId="0" borderId="35" numFmtId="0" applyNumberFormat="0" applyFont="1" applyFill="0" applyBorder="1" applyProtection="0"/>
    <xf fontId="28" fillId="0" borderId="10" numFmtId="0" applyNumberFormat="0" applyFont="1" applyFill="0" applyBorder="1" applyProtection="0"/>
    <xf fontId="80" fillId="0" borderId="35" numFmtId="0" applyNumberFormat="0" applyFont="1" applyFill="0" applyBorder="1" applyProtection="0"/>
    <xf fontId="28" fillId="0" borderId="10" numFmtId="0" applyNumberFormat="0" applyFont="1" applyFill="0" applyBorder="1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49" applyNumberFormat="1" applyFont="1" applyFill="1" applyBorder="1">
      <alignment horizontal="left" shrinkToFit="1" vertical="center" wrapText="1"/>
    </xf>
    <xf fontId="22" fillId="0" borderId="0" numFmtId="49" applyNumberFormat="1" applyFont="1" applyFill="1" applyBorder="1">
      <alignment horizontal="left" shrinkToFit="1" vertical="center" wrapText="1"/>
    </xf>
    <xf fontId="82" fillId="0" borderId="0" numFmtId="0" applyNumberFormat="1" applyFont="1" applyFill="1" applyBorder="1">
      <alignment horizontal="left" indent="1" shrinkToFit="1" vertical="center" wrapText="1"/>
    </xf>
    <xf fontId="82" fillId="0" borderId="0" numFmtId="0" applyNumberFormat="1" applyFont="1" applyFill="1" applyBorder="1">
      <alignment horizontal="left" indent="2" shrinkToFit="1" vertical="center" wrapText="1"/>
    </xf>
    <xf fontId="82" fillId="0" borderId="0" numFmtId="0" applyNumberFormat="1" applyFont="1" applyFill="1" applyBorder="1">
      <alignment horizontal="left" indent="3" shrinkToFit="1" vertical="center" wrapText="1"/>
    </xf>
    <xf fontId="82" fillId="0" borderId="0" numFmtId="0" applyNumberFormat="1" applyFont="1" applyFill="1" applyBorder="1">
      <alignment horizontal="right" shrinkToFit="1" vertical="center" wrapText="1"/>
    </xf>
    <xf fontId="82" fillId="0" borderId="0" numFmtId="0" applyNumberFormat="1" applyFont="1" applyFill="1" applyBorder="1">
      <alignment horizontal="center" shrinkToFit="1" vertical="center" wrapText="1"/>
    </xf>
    <xf fontId="22" fillId="0" borderId="0" numFmtId="0" applyNumberFormat="1" applyFont="1" applyFill="1" applyBorder="1">
      <alignment horizontal="justify" shrinkToFit="1" vertical="center" wrapText="1"/>
    </xf>
    <xf fontId="2" fillId="0" borderId="31" numFmtId="0" applyNumberFormat="1" applyFont="1" applyFill="1" applyBorder="0">
      <alignment horizontal="left" wrapText="1"/>
    </xf>
    <xf fontId="40" fillId="0" borderId="0" numFmtId="0" applyNumberFormat="0" applyFont="1" applyFill="0" applyBorder="0" applyProtection="0"/>
    <xf fontId="83" fillId="0" borderId="0" numFmtId="0" applyNumberFormat="0" applyFont="1" applyFill="0" applyBorder="0" applyProtection="0"/>
    <xf fontId="83" fillId="0" borderId="0" numFmtId="0" applyNumberFormat="0" applyFont="1" applyFill="0" applyBorder="0" applyProtection="0"/>
    <xf fontId="83" fillId="0" borderId="0" numFmtId="0" applyNumberFormat="0" applyFont="1" applyFill="0" applyBorder="0" applyProtection="0"/>
    <xf fontId="40" fillId="0" borderId="0" numFmtId="0" applyNumberFormat="0" applyFont="1" applyFill="0" applyBorder="0" applyProtection="0"/>
    <xf fontId="83" fillId="0" borderId="0" numFmtId="0" applyNumberFormat="0" applyFont="1" applyFill="0" applyBorder="0" applyProtection="0"/>
    <xf fontId="40" fillId="0" borderId="0" numFmtId="0" applyNumberFormat="0" applyFont="1" applyFill="0" applyBorder="0" applyProtection="0"/>
    <xf fontId="84" fillId="0" borderId="0" numFmtId="0" applyNumberFormat="1" applyFont="1" applyFill="1" applyBorder="1">
      <alignment horizontal="left" shrinkToFit="1" vertical="center" wrapText="1"/>
    </xf>
    <xf fontId="5" fillId="0" borderId="0" numFmtId="38" applyNumberFormat="1" applyFont="0" applyFill="0" applyBorder="0" applyProtection="0"/>
    <xf fontId="5" fillId="0" borderId="0" numFmtId="40" applyNumberFormat="1" applyFont="0" applyFill="0" applyBorder="0" applyProtection="0"/>
    <xf fontId="0" fillId="0" borderId="0" numFmtId="182" applyNumberFormat="1" applyFont="0" applyFill="0" applyBorder="0" applyProtection="0"/>
    <xf fontId="9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19" fillId="0" borderId="0" numFmtId="183" applyNumberFormat="1" applyFont="0" applyFill="0" applyBorder="0" applyProtection="0"/>
    <xf fontId="9" fillId="0" borderId="0" numFmtId="167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5" fillId="0" borderId="0" numFmtId="167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2" applyNumberFormat="1" applyFont="0" applyFill="0" applyBorder="0" applyProtection="0"/>
    <xf fontId="0" fillId="0" borderId="0" numFmtId="183" applyNumberFormat="1" applyFont="0" applyFill="0" applyBorder="0" applyProtection="0"/>
    <xf fontId="3" fillId="0" borderId="0" numFmtId="184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0" fillId="0" borderId="0" numFmtId="183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9" fillId="0" borderId="0" numFmtId="167" applyNumberFormat="1" applyFont="0" applyFill="0" applyBorder="0" applyProtection="0"/>
    <xf fontId="3" fillId="0" borderId="0" numFmtId="185" applyNumberFormat="1" applyFont="0" applyFill="0" applyBorder="0" applyProtection="0"/>
    <xf fontId="9" fillId="0" borderId="0" numFmtId="167" applyNumberFormat="1" applyFont="0" applyFill="0" applyBorder="0" applyProtection="0"/>
    <xf fontId="21" fillId="5" borderId="0" numFmtId="0" applyNumberFormat="0" applyFont="1" applyFill="1" applyBorder="0" applyProtection="0"/>
    <xf fontId="85" fillId="78" borderId="0" numFmtId="0" applyNumberFormat="0" applyFont="1" applyFill="1" applyBorder="0" applyProtection="0"/>
    <xf fontId="85" fillId="78" borderId="0" numFmtId="0" applyNumberFormat="0" applyFont="1" applyFill="1" applyBorder="0" applyProtection="0"/>
    <xf fontId="85" fillId="78" borderId="0" numFmtId="0" applyNumberFormat="0" applyFont="1" applyFill="1" applyBorder="0" applyProtection="0"/>
    <xf fontId="86" fillId="78" borderId="0" numFmtId="0" applyNumberFormat="0" applyFont="1" applyFill="1" applyBorder="0" applyProtection="0"/>
    <xf fontId="21" fillId="5" borderId="0" numFmtId="0" applyNumberFormat="0" applyFont="1" applyFill="1" applyBorder="0" applyProtection="0"/>
    <xf fontId="85" fillId="78" borderId="0" numFmtId="0" applyNumberFormat="0" applyFont="1" applyFill="1" applyBorder="0" applyProtection="0"/>
    <xf fontId="21" fillId="5" borderId="0" numFmtId="0" applyNumberFormat="0" applyFont="1" applyFill="1" applyBorder="0" applyProtection="0"/>
  </cellStyleXfs>
  <cellXfs count="1584">
    <xf fontId="0" fillId="0" borderId="0" numFmtId="0" xfId="0"/>
    <xf fontId="0" fillId="0" borderId="0" numFmtId="0" xfId="0"/>
    <xf fontId="72" fillId="0" borderId="0" numFmtId="0" xfId="0" applyFont="1"/>
    <xf fontId="87" fillId="0" borderId="36" numFmtId="0" xfId="0" applyFont="1" applyBorder="1" applyAlignment="1">
      <alignment horizontal="center" vertical="center" wrapText="1"/>
    </xf>
    <xf fontId="88" fillId="0" borderId="37" numFmtId="0" xfId="0" applyFont="1" applyBorder="1" applyAlignment="1">
      <alignment horizontal="center" vertical="center" wrapText="1"/>
    </xf>
    <xf fontId="88" fillId="0" borderId="38" numFmtId="0" xfId="0" applyFont="1" applyBorder="1" applyAlignment="1">
      <alignment horizontal="center" vertical="center" wrapText="1"/>
    </xf>
    <xf fontId="88" fillId="0" borderId="5" numFmtId="0" xfId="0" applyFont="1" applyBorder="1" applyAlignment="1">
      <alignment horizontal="center" vertical="center" wrapText="1"/>
    </xf>
    <xf fontId="87" fillId="0" borderId="39" numFmtId="0" xfId="0" applyFont="1" applyBorder="1" applyAlignment="1">
      <alignment horizontal="center" vertical="center" wrapText="1"/>
    </xf>
    <xf fontId="88" fillId="0" borderId="40" numFmtId="0" xfId="0" applyFont="1" applyBorder="1" applyAlignment="1">
      <alignment horizontal="center" vertical="center" wrapText="1"/>
    </xf>
    <xf fontId="89" fillId="0" borderId="39" numFmtId="0" xfId="0" applyFont="1" applyBorder="1" applyAlignment="1">
      <alignment vertical="center" wrapText="1"/>
    </xf>
    <xf fontId="90" fillId="0" borderId="40" numFmtId="186" xfId="0" applyNumberFormat="1" applyFont="1" applyBorder="1" applyAlignment="1">
      <alignment horizontal="center" vertical="center" wrapText="1"/>
    </xf>
    <xf fontId="70" fillId="0" borderId="36" numFmtId="0" xfId="0" applyFont="1" applyBorder="1" applyAlignment="1">
      <alignment horizontal="left" vertical="top" wrapText="1"/>
    </xf>
    <xf fontId="89" fillId="79" borderId="39" numFmtId="0" xfId="0" applyFont="1" applyFill="1" applyBorder="1" applyAlignment="1">
      <alignment vertical="center" wrapText="1"/>
    </xf>
    <xf fontId="90" fillId="79" borderId="40" numFmtId="186" xfId="0" applyNumberFormat="1" applyFont="1" applyFill="1" applyBorder="1" applyAlignment="1">
      <alignment horizontal="center" vertical="center" wrapText="1"/>
    </xf>
    <xf fontId="70" fillId="0" borderId="41" numFmtId="0" xfId="0" applyFont="1" applyBorder="1" applyAlignment="1">
      <alignment horizontal="left" vertical="top" wrapText="1"/>
    </xf>
    <xf fontId="70" fillId="0" borderId="39" numFmtId="0" xfId="0" applyFont="1" applyBorder="1" applyAlignment="1">
      <alignment horizontal="left" vertical="top" wrapText="1"/>
    </xf>
    <xf fontId="0" fillId="0" borderId="0" numFmtId="186" xfId="0" applyNumberFormat="1"/>
    <xf fontId="90" fillId="0" borderId="40" numFmtId="187" xfId="0" applyNumberFormat="1" applyFont="1" applyBorder="1" applyAlignment="1">
      <alignment horizontal="center" vertical="center" wrapText="1"/>
    </xf>
    <xf fontId="90" fillId="79" borderId="40" numFmtId="187" xfId="0" applyNumberFormat="1" applyFont="1" applyFill="1" applyBorder="1" applyAlignment="1">
      <alignment horizontal="center" vertical="center" wrapText="1"/>
    </xf>
    <xf fontId="0" fillId="0" borderId="0" numFmtId="187" xfId="0" applyNumberFormat="1"/>
    <xf fontId="70" fillId="0" borderId="0" numFmtId="0" xfId="0" applyFont="1" applyAlignment="1">
      <alignment horizontal="left" vertical="top" wrapText="1"/>
    </xf>
    <xf fontId="87" fillId="0" borderId="38" numFmtId="0" xfId="0" applyFont="1" applyBorder="1" applyAlignment="1">
      <alignment horizontal="center" vertical="center"/>
    </xf>
    <xf fontId="87" fillId="0" borderId="5" numFmtId="0" xfId="0" applyFont="1" applyBorder="1" applyAlignment="1">
      <alignment horizontal="center" vertical="center"/>
    </xf>
    <xf fontId="87" fillId="0" borderId="37" numFmtId="0" xfId="0" applyFont="1" applyBorder="1" applyAlignment="1">
      <alignment horizontal="center" vertical="center"/>
    </xf>
    <xf fontId="91" fillId="0" borderId="38" numFmtId="0" xfId="0" applyFont="1" applyBorder="1" applyAlignment="1">
      <alignment horizontal="center" vertical="center"/>
    </xf>
    <xf fontId="87" fillId="0" borderId="40" numFmtId="0" xfId="0" applyFont="1" applyBorder="1" applyAlignment="1">
      <alignment horizontal="center" vertical="center" wrapText="1"/>
    </xf>
    <xf fontId="87" fillId="0" borderId="40" numFmtId="0" xfId="0" applyFont="1" applyBorder="1" applyAlignment="1">
      <alignment horizontal="center" vertical="center"/>
    </xf>
    <xf fontId="91" fillId="0" borderId="40" numFmtId="0" xfId="0" applyFont="1" applyBorder="1" applyAlignment="1">
      <alignment horizontal="center" vertical="center"/>
    </xf>
    <xf fontId="89" fillId="0" borderId="39" numFmtId="0" xfId="0" applyFont="1" applyBorder="1" applyAlignment="1">
      <alignment vertical="center"/>
    </xf>
    <xf fontId="89" fillId="0" borderId="40" numFmtId="0" xfId="0" applyFont="1" applyBorder="1" applyAlignment="1">
      <alignment vertical="center" wrapText="1"/>
    </xf>
    <xf fontId="89" fillId="0" borderId="40" numFmtId="0" xfId="0" applyFont="1" applyBorder="1" applyAlignment="1">
      <alignment vertical="center"/>
    </xf>
    <xf fontId="92" fillId="0" borderId="40" numFmtId="0" xfId="0" applyFont="1" applyBorder="1" applyAlignment="1">
      <alignment vertical="center"/>
    </xf>
    <xf fontId="87" fillId="0" borderId="42" numFmtId="0" xfId="0" applyFont="1" applyBorder="1" applyAlignment="1">
      <alignment horizontal="center" vertical="center" wrapText="1"/>
    </xf>
    <xf fontId="89" fillId="0" borderId="42" numFmtId="0" xfId="0" applyFont="1" applyBorder="1" applyAlignment="1">
      <alignment vertical="center"/>
    </xf>
    <xf fontId="0" fillId="69" borderId="0" numFmtId="0" xfId="0" applyFill="1"/>
    <xf fontId="87" fillId="0" borderId="41" numFmtId="0" xfId="0" applyFont="1" applyBorder="1" applyAlignment="1">
      <alignment horizontal="center" vertical="center" wrapText="1"/>
    </xf>
    <xf fontId="0" fillId="0" borderId="41" numFmtId="0" xfId="0" applyBorder="1"/>
    <xf fontId="89" fillId="0" borderId="39" numFmtId="9" xfId="26507" applyNumberFormat="1" applyFont="1" applyBorder="1" applyAlignment="1">
      <alignment vertical="center"/>
    </xf>
    <xf fontId="0" fillId="0" borderId="0" numFmtId="9" xfId="0" applyNumberFormat="1"/>
    <xf fontId="0" fillId="0" borderId="0" numFmtId="9" xfId="26507" applyNumberFormat="1"/>
    <xf fontId="89" fillId="79" borderId="39" numFmtId="9" xfId="26507" applyNumberFormat="1" applyFont="1" applyFill="1" applyBorder="1" applyAlignment="1">
      <alignment vertical="center" wrapText="1"/>
    </xf>
    <xf fontId="89" fillId="79" borderId="39" numFmtId="188" xfId="26507" applyNumberFormat="1" applyFont="1" applyFill="1" applyBorder="1" applyAlignment="1">
      <alignment vertical="center" wrapText="1"/>
    </xf>
    <xf fontId="90" fillId="79" borderId="40" numFmtId="186" xfId="0" applyNumberFormat="1" applyFont="1" applyFill="1" applyBorder="1" applyAlignment="1">
      <alignment horizontal="right" vertical="center" wrapText="1"/>
    </xf>
    <xf fontId="0" fillId="79" borderId="0" numFmtId="9" xfId="26507" applyNumberFormat="1" applyFill="1"/>
    <xf fontId="0" fillId="79" borderId="0" numFmtId="9" xfId="0" applyNumberFormat="1" applyFill="1"/>
    <xf fontId="0" fillId="80" borderId="0" numFmtId="187" xfId="0" applyNumberFormat="1" applyFill="1"/>
    <xf fontId="0" fillId="81" borderId="0" numFmtId="187" xfId="0" applyNumberFormat="1" applyFill="1"/>
    <xf fontId="19" fillId="82" borderId="42" numFmtId="187" xfId="0" applyNumberFormat="1" applyFont="1" applyFill="1" applyBorder="1" applyAlignment="1">
      <alignment horizontal="center" vertical="center" wrapText="1"/>
    </xf>
    <xf fontId="0" fillId="69" borderId="0" numFmtId="187" xfId="0" applyNumberFormat="1" applyFill="1"/>
    <xf fontId="0" fillId="70" borderId="0" numFmtId="187" xfId="0" applyNumberFormat="1" applyFill="1"/>
    <xf fontId="0" fillId="69" borderId="0" numFmtId="187" xfId="26507" applyNumberFormat="1" applyFill="1"/>
    <xf fontId="0" fillId="82" borderId="0" numFmtId="0" xfId="0" applyFill="1"/>
    <xf fontId="0" fillId="0" borderId="39" numFmtId="0" xfId="0" applyBorder="1"/>
    <xf fontId="0" fillId="0" borderId="42" numFmtId="0" xfId="0" applyBorder="1"/>
    <xf fontId="0" fillId="0" borderId="0" numFmtId="10" xfId="0" applyNumberFormat="1"/>
    <xf fontId="0" fillId="0" borderId="0" numFmtId="188" xfId="0" applyNumberFormat="1"/>
    <xf fontId="87" fillId="0" borderId="38" numFmtId="0" xfId="0" applyFont="1" applyBorder="1" applyAlignment="1">
      <alignment horizontal="center" vertical="center" wrapText="1"/>
    </xf>
    <xf fontId="87" fillId="0" borderId="5" numFmtId="0" xfId="0" applyFont="1" applyBorder="1" applyAlignment="1">
      <alignment horizontal="center" vertical="center" wrapText="1"/>
    </xf>
    <xf fontId="87" fillId="0" borderId="37" numFmtId="0" xfId="0" applyFont="1" applyBorder="1" applyAlignment="1">
      <alignment horizontal="center" vertical="center" wrapText="1"/>
    </xf>
    <xf fontId="0" fillId="0" borderId="0" numFmtId="189" xfId="0" applyNumberFormat="1"/>
    <xf fontId="93" fillId="0" borderId="36" numFmtId="0" xfId="0" applyFont="1" applyBorder="1" applyAlignment="1">
      <alignment horizontal="center" vertical="center" wrapText="1"/>
    </xf>
    <xf fontId="94" fillId="0" borderId="43" numFmtId="0" xfId="0" applyFont="1" applyBorder="1" applyAlignment="1">
      <alignment horizontal="center" vertical="center" wrapText="1"/>
    </xf>
    <xf fontId="94" fillId="0" borderId="36" numFmtId="0" xfId="0" applyFont="1" applyBorder="1" applyAlignment="1">
      <alignment horizontal="center" vertical="center" wrapText="1"/>
    </xf>
    <xf fontId="94" fillId="0" borderId="38" numFmtId="0" xfId="0" applyFont="1" applyBorder="1" applyAlignment="1">
      <alignment horizontal="center" vertical="center" wrapText="1"/>
    </xf>
    <xf fontId="94" fillId="0" borderId="37" numFmtId="0" xfId="0" applyFont="1" applyBorder="1" applyAlignment="1">
      <alignment horizontal="center" vertical="center" wrapText="1"/>
    </xf>
    <xf fontId="93" fillId="0" borderId="44" numFmtId="0" xfId="0" applyFont="1" applyBorder="1" applyAlignment="1">
      <alignment horizontal="center" vertical="center" wrapText="1"/>
    </xf>
    <xf fontId="94" fillId="0" borderId="45" numFmtId="0" xfId="0" applyFont="1" applyBorder="1" applyAlignment="1">
      <alignment horizontal="center" vertical="center" wrapText="1"/>
    </xf>
    <xf fontId="94" fillId="0" borderId="44" numFmtId="0" xfId="0" applyFont="1" applyBorder="1" applyAlignment="1">
      <alignment horizontal="center" vertical="center" wrapText="1"/>
    </xf>
    <xf fontId="93" fillId="0" borderId="41" numFmtId="0" xfId="0" applyFont="1" applyBorder="1" applyAlignment="1">
      <alignment vertical="center" wrapText="1"/>
    </xf>
    <xf fontId="93" fillId="0" borderId="46" numFmtId="0" xfId="0" applyFont="1" applyBorder="1" applyAlignment="1">
      <alignment horizontal="right" vertical="center" wrapText="1"/>
    </xf>
    <xf fontId="94" fillId="0" borderId="46" numFmtId="0" xfId="0" applyFont="1" applyBorder="1" applyAlignment="1">
      <alignment horizontal="right" vertical="center" wrapText="1"/>
    </xf>
    <xf fontId="94" fillId="0" borderId="41" numFmtId="0" xfId="0" applyFont="1" applyBorder="1" applyAlignment="1">
      <alignment vertical="center" wrapText="1"/>
    </xf>
    <xf fontId="94" fillId="0" borderId="39" numFmtId="0" xfId="0" applyFont="1" applyBorder="1" applyAlignment="1">
      <alignment vertical="center" wrapText="1"/>
    </xf>
    <xf fontId="94" fillId="0" borderId="40" numFmtId="0" xfId="0" applyFont="1" applyBorder="1" applyAlignment="1">
      <alignment horizontal="right" vertical="center" wrapText="1"/>
    </xf>
    <xf fontId="95" fillId="0" borderId="36" numFmtId="0" xfId="0" applyFont="1" applyBorder="1" applyAlignment="1">
      <alignment horizontal="center" vertical="center" wrapText="1"/>
    </xf>
    <xf fontId="88" fillId="0" borderId="42" numFmtId="0" xfId="0" applyFont="1" applyBorder="1" applyAlignment="1">
      <alignment horizontal="center" vertical="center" wrapText="1"/>
    </xf>
    <xf fontId="88" fillId="0" borderId="0" numFmtId="0" xfId="0" applyFont="1" applyAlignment="1">
      <alignment horizontal="center" vertical="center" wrapText="1"/>
    </xf>
    <xf fontId="94" fillId="0" borderId="39" numFmtId="0" xfId="0" applyFont="1" applyBorder="1" applyAlignment="1">
      <alignment horizontal="center" vertical="center" wrapText="1"/>
    </xf>
    <xf fontId="94" fillId="0" borderId="40" numFmtId="0" xfId="0" applyFont="1" applyBorder="1" applyAlignment="1">
      <alignment horizontal="center" vertical="center" wrapText="1"/>
    </xf>
    <xf fontId="95" fillId="0" borderId="39" numFmtId="0" xfId="0" applyFont="1" applyBorder="1" applyAlignment="1">
      <alignment horizontal="center" vertical="center" wrapText="1"/>
    </xf>
    <xf fontId="88" fillId="0" borderId="39" numFmtId="0" xfId="0" applyFont="1" applyBorder="1" applyAlignment="1">
      <alignment horizontal="center" vertical="center" wrapText="1"/>
    </xf>
    <xf fontId="89" fillId="79" borderId="39" numFmtId="186" xfId="0" applyNumberFormat="1" applyFont="1" applyFill="1" applyBorder="1" applyAlignment="1">
      <alignment vertical="center" wrapText="1"/>
    </xf>
    <xf fontId="89" fillId="79" borderId="39" numFmtId="2" xfId="0" applyNumberFormat="1" applyFont="1" applyFill="1" applyBorder="1" applyAlignment="1">
      <alignment vertical="center" wrapText="1"/>
    </xf>
    <xf fontId="0" fillId="79" borderId="0" numFmtId="0" xfId="0" applyFill="1"/>
    <xf fontId="89" fillId="0" borderId="39" numFmtId="2" xfId="0" applyNumberFormat="1" applyFont="1" applyBorder="1" applyAlignment="1">
      <alignment vertical="center"/>
    </xf>
    <xf fontId="0" fillId="52" borderId="0" numFmtId="0" xfId="0" applyFill="1"/>
    <xf fontId="0" fillId="79" borderId="0" numFmtId="10" xfId="0" applyNumberFormat="1" applyFill="1"/>
    <xf fontId="0" fillId="79" borderId="0" numFmtId="10" xfId="26507" applyNumberFormat="1" applyFill="1"/>
    <xf fontId="89" fillId="0" borderId="0" numFmtId="0" xfId="0" applyFont="1" applyAlignment="1">
      <alignment vertical="center"/>
    </xf>
    <xf fontId="0" fillId="0" borderId="0" numFmtId="2" xfId="0" applyNumberFormat="1"/>
    <xf fontId="0" fillId="0" borderId="0" numFmtId="10" xfId="26507" applyNumberFormat="1"/>
    <xf fontId="87" fillId="0" borderId="42" numFmtId="0" xfId="0" applyFont="1" applyBorder="1" applyAlignment="1">
      <alignment vertical="center"/>
    </xf>
    <xf fontId="87" fillId="0" borderId="38" numFmtId="0" xfId="0" applyFont="1" applyBorder="1" applyAlignment="1">
      <alignment vertical="center" wrapText="1"/>
    </xf>
    <xf fontId="89" fillId="0" borderId="38" numFmtId="0" xfId="0" applyFont="1" applyBorder="1" applyAlignment="1">
      <alignment vertical="center" wrapText="1"/>
    </xf>
    <xf fontId="92" fillId="0" borderId="40" numFmtId="3" xfId="0" applyNumberFormat="1" applyFont="1" applyBorder="1" applyAlignment="1">
      <alignment vertical="center"/>
    </xf>
    <xf fontId="89" fillId="0" borderId="38" numFmtId="0" xfId="0" applyFont="1" applyBorder="1" applyAlignment="1">
      <alignment vertical="center"/>
    </xf>
    <xf fontId="94" fillId="0" borderId="47" numFmtId="0" xfId="0" applyFont="1" applyBorder="1" applyAlignment="1">
      <alignment horizontal="right" vertical="center" wrapText="1"/>
    </xf>
    <xf fontId="94" fillId="0" borderId="48" numFmtId="0" xfId="0" applyFont="1" applyBorder="1" applyAlignment="1">
      <alignment horizontal="center" vertical="center" wrapText="1"/>
    </xf>
    <xf fontId="94" fillId="0" borderId="49" numFmtId="0" xfId="0" applyFont="1" applyBorder="1" applyAlignment="1">
      <alignment horizontal="right" vertical="center" wrapText="1"/>
    </xf>
    <xf fontId="94" fillId="0" borderId="50" numFmtId="0" xfId="0" applyFont="1" applyBorder="1" applyAlignment="1">
      <alignment horizontal="center" vertical="center" wrapText="1"/>
    </xf>
    <xf fontId="94" fillId="0" borderId="41" numFmtId="0" xfId="0" applyFont="1" applyBorder="1" applyAlignment="1">
      <alignment horizontal="center" vertical="center" wrapText="1"/>
    </xf>
    <xf fontId="94" fillId="0" borderId="46" numFmtId="0" xfId="0" applyFont="1" applyBorder="1" applyAlignment="1">
      <alignment horizontal="center" vertical="center" wrapText="1"/>
    </xf>
    <xf fontId="94" fillId="0" borderId="51" numFmtId="0" xfId="0" applyFont="1" applyBorder="1" applyAlignment="1">
      <alignment horizontal="right" vertical="center" wrapText="1"/>
    </xf>
    <xf fontId="94" fillId="0" borderId="52" numFmtId="0" xfId="0" applyFont="1" applyBorder="1" applyAlignment="1">
      <alignment horizontal="center" vertical="center" wrapText="1"/>
    </xf>
    <xf fontId="93" fillId="0" borderId="49" numFmtId="0" xfId="0" applyFont="1" applyBorder="1" applyAlignment="1">
      <alignment vertical="center" wrapText="1"/>
    </xf>
    <xf fontId="96" fillId="0" borderId="46" numFmtId="0" xfId="0" applyFont="1" applyBorder="1" applyAlignment="1">
      <alignment horizontal="right" vertical="center" wrapText="1"/>
    </xf>
    <xf fontId="94" fillId="0" borderId="49" numFmtId="0" xfId="0" applyFont="1" applyBorder="1" applyAlignment="1">
      <alignment vertical="center" wrapText="1"/>
    </xf>
    <xf fontId="94" fillId="0" borderId="46" numFmtId="0" xfId="0" applyFont="1" applyBorder="1" applyAlignment="1">
      <alignment vertical="center" wrapText="1"/>
    </xf>
    <xf fontId="45" fillId="0" borderId="46" numFmtId="0" xfId="0" applyFont="1" applyBorder="1" applyAlignment="1">
      <alignment horizontal="right" vertical="center" wrapText="1"/>
    </xf>
    <xf fontId="45" fillId="0" borderId="40" numFmtId="0" xfId="0" applyFont="1" applyBorder="1" applyAlignment="1">
      <alignment horizontal="right" vertical="center" wrapText="1"/>
    </xf>
    <xf fontId="0" fillId="0" borderId="36" numFmtId="0" xfId="0" applyBorder="1" applyAlignment="1">
      <alignment horizontal="left" wrapText="1"/>
    </xf>
    <xf fontId="97" fillId="0" borderId="53" numFmtId="0" xfId="0" applyFont="1" applyBorder="1"/>
    <xf fontId="97" fillId="0" borderId="43" numFmtId="0" xfId="0" applyFont="1" applyBorder="1"/>
    <xf fontId="0" fillId="0" borderId="39" numFmtId="0" xfId="0" applyBorder="1" applyAlignment="1">
      <alignment horizontal="left" wrapText="1"/>
    </xf>
    <xf fontId="0" fillId="0" borderId="38" numFmtId="3" xfId="0" applyNumberFormat="1" applyBorder="1"/>
    <xf fontId="0" fillId="0" borderId="37" numFmtId="3" xfId="0" applyNumberFormat="1" applyBorder="1"/>
    <xf fontId="89" fillId="0" borderId="53" numFmtId="2" xfId="0" applyNumberFormat="1" applyFont="1" applyBorder="1" applyAlignment="1">
      <alignment vertical="center"/>
    </xf>
    <xf fontId="89" fillId="0" borderId="36" numFmtId="2" xfId="0" applyNumberFormat="1" applyFont="1" applyBorder="1" applyAlignment="1">
      <alignment vertical="center"/>
    </xf>
    <xf fontId="89" fillId="0" borderId="54" numFmtId="2" xfId="0" applyNumberFormat="1" applyFont="1" applyBorder="1" applyAlignment="1">
      <alignment vertical="center"/>
    </xf>
    <xf fontId="89" fillId="0" borderId="41" numFmtId="2" xfId="0" applyNumberFormat="1" applyFont="1" applyBorder="1" applyAlignment="1">
      <alignment vertical="center"/>
    </xf>
    <xf fontId="89" fillId="0" borderId="55" numFmtId="2" xfId="0" applyNumberFormat="1" applyFont="1" applyBorder="1" applyAlignment="1">
      <alignment vertical="center"/>
    </xf>
    <xf fontId="94" fillId="0" borderId="47" numFmtId="0" xfId="0" applyFont="1" applyBorder="1" applyAlignment="1">
      <alignment vertical="center" wrapText="1"/>
    </xf>
    <xf fontId="94" fillId="0" borderId="5" numFmtId="0" xfId="0" applyFont="1" applyBorder="1" applyAlignment="1">
      <alignment horizontal="center" vertical="center" wrapText="1"/>
    </xf>
    <xf fontId="94" fillId="0" borderId="51" numFmtId="0" xfId="0" applyFont="1" applyBorder="1" applyAlignment="1">
      <alignment vertical="center" wrapText="1"/>
    </xf>
    <xf fontId="94" fillId="0" borderId="50" numFmtId="0" xfId="0" applyFont="1" applyBorder="1" applyAlignment="1">
      <alignment horizontal="right" vertical="center" wrapText="1"/>
    </xf>
    <xf fontId="94" fillId="0" borderId="41" numFmtId="0" xfId="0" applyFont="1" applyBorder="1" applyAlignment="1">
      <alignment horizontal="right" vertical="center" wrapText="1"/>
    </xf>
    <xf fontId="89" fillId="79" borderId="39" numFmtId="0" xfId="0" applyFont="1" applyFill="1" applyBorder="1" applyAlignment="1">
      <alignment vertical="center"/>
    </xf>
    <xf fontId="89" fillId="0" borderId="0" numFmtId="0" xfId="0" applyFont="1" applyAlignment="1">
      <alignment vertical="center" wrapText="1"/>
    </xf>
    <xf fontId="0" fillId="0" borderId="0" numFmtId="49" xfId="0" applyNumberFormat="1"/>
    <xf fontId="89" fillId="69" borderId="40" numFmtId="0" xfId="0" applyFont="1" applyFill="1" applyBorder="1" applyAlignment="1">
      <alignment vertical="center"/>
    </xf>
    <xf fontId="94" fillId="0" borderId="56" numFmtId="0" xfId="0" applyFont="1" applyBorder="1" applyAlignment="1">
      <alignment vertical="center" wrapText="1"/>
    </xf>
    <xf fontId="94" fillId="0" borderId="57" numFmtId="0" xfId="0" applyFont="1" applyBorder="1" applyAlignment="1">
      <alignment horizontal="center" vertical="center" wrapText="1"/>
    </xf>
    <xf fontId="45" fillId="69" borderId="46" numFmtId="0" xfId="0" applyFont="1" applyFill="1" applyBorder="1" applyAlignment="1">
      <alignment horizontal="right" vertical="center" wrapText="1"/>
    </xf>
    <xf fontId="94" fillId="0" borderId="0" numFmtId="0" xfId="0" applyFont="1" applyAlignment="1">
      <alignment horizontal="right" vertical="center" wrapText="1"/>
    </xf>
    <xf fontId="0" fillId="81" borderId="0" numFmtId="2" xfId="0" applyNumberFormat="1" applyFill="1"/>
    <xf fontId="0" fillId="81" borderId="0" numFmtId="2" xfId="26507" applyNumberFormat="1" applyFill="1"/>
    <xf fontId="0" fillId="69" borderId="0" numFmtId="2" xfId="0" applyNumberFormat="1" applyFill="1"/>
    <xf fontId="0" fillId="69" borderId="0" numFmtId="2" xfId="26507" applyNumberFormat="1" applyFill="1"/>
    <xf fontId="0" fillId="73" borderId="0" numFmtId="2" xfId="0" applyNumberFormat="1" applyFill="1"/>
    <xf fontId="0" fillId="73" borderId="0" numFmtId="0" xfId="0" applyFill="1"/>
    <xf fontId="0" fillId="70" borderId="0" numFmtId="2" xfId="0" applyNumberFormat="1" applyFill="1"/>
    <xf fontId="0" fillId="70" borderId="0" numFmtId="2" xfId="26507" applyNumberFormat="1" applyFill="1"/>
    <xf fontId="0" fillId="69" borderId="0" numFmtId="1" xfId="0" applyNumberFormat="1" applyFill="1"/>
    <xf fontId="0" fillId="81" borderId="0" numFmtId="9" xfId="0" applyNumberFormat="1" applyFill="1"/>
    <xf fontId="0" fillId="81" borderId="0" numFmtId="9" xfId="26507" applyNumberFormat="1" applyFill="1"/>
    <xf fontId="0" fillId="81" borderId="0" numFmtId="0" xfId="0" applyFill="1"/>
    <xf fontId="0" fillId="70" borderId="0" numFmtId="9" xfId="26507" applyNumberFormat="1" applyFill="1"/>
    <xf fontId="89" fillId="0" borderId="37" numFmtId="0" xfId="0" applyFont="1" applyBorder="1" applyAlignment="1">
      <alignment vertical="center" wrapText="1"/>
    </xf>
    <xf fontId="94" fillId="0" borderId="53" numFmtId="0" xfId="0" applyFont="1" applyBorder="1" applyAlignment="1">
      <alignment horizontal="justify" vertical="center" wrapText="1"/>
    </xf>
    <xf fontId="94" fillId="0" borderId="58" numFmtId="0" xfId="0" applyFont="1" applyBorder="1" applyAlignment="1">
      <alignment horizontal="justify" vertical="center" wrapText="1"/>
    </xf>
    <xf fontId="94" fillId="0" borderId="59" numFmtId="0" xfId="0" applyFont="1" applyBorder="1" applyAlignment="1">
      <alignment horizontal="center" vertical="center" wrapText="1"/>
    </xf>
    <xf fontId="94" fillId="0" borderId="60" numFmtId="0" xfId="0" applyFont="1" applyBorder="1" applyAlignment="1">
      <alignment horizontal="justify" vertical="center" wrapText="1"/>
    </xf>
    <xf fontId="94" fillId="0" borderId="61" numFmtId="0" xfId="0" applyFont="1" applyBorder="1" applyAlignment="1">
      <alignment horizontal="justify" vertical="center" wrapText="1"/>
    </xf>
    <xf fontId="93" fillId="0" borderId="62" numFmtId="0" xfId="0" applyFont="1" applyBorder="1" applyAlignment="1">
      <alignment vertical="center" wrapText="1"/>
    </xf>
    <xf fontId="93" fillId="0" borderId="63" numFmtId="0" xfId="0" applyFont="1" applyBorder="1" applyAlignment="1">
      <alignment vertical="center" wrapText="1"/>
    </xf>
    <xf fontId="94" fillId="0" borderId="54" numFmtId="0" xfId="0" applyFont="1" applyBorder="1" applyAlignment="1">
      <alignment vertical="center" wrapText="1"/>
    </xf>
    <xf fontId="94" fillId="0" borderId="64" numFmtId="0" xfId="0" applyFont="1" applyBorder="1" applyAlignment="1">
      <alignment vertical="center" wrapText="1"/>
    </xf>
    <xf fontId="93" fillId="0" borderId="50" numFmtId="0" xfId="0" applyFont="1" applyBorder="1" applyAlignment="1">
      <alignment horizontal="right" vertical="center" wrapText="1"/>
    </xf>
    <xf fontId="93" fillId="0" borderId="41" numFmtId="0" xfId="0" applyFont="1" applyBorder="1" applyAlignment="1">
      <alignment horizontal="right" vertical="center" wrapText="1"/>
    </xf>
    <xf fontId="93" fillId="0" borderId="54" numFmtId="0" xfId="0" applyFont="1" applyBorder="1" applyAlignment="1">
      <alignment vertical="center" wrapText="1"/>
    </xf>
    <xf fontId="93" fillId="0" borderId="64" numFmtId="0" xfId="0" applyFont="1" applyBorder="1" applyAlignment="1">
      <alignment vertical="center" wrapText="1"/>
    </xf>
    <xf fontId="94" fillId="0" borderId="65" numFmtId="0" xfId="0" applyFont="1" applyBorder="1" applyAlignment="1">
      <alignment vertical="center" wrapText="1"/>
    </xf>
    <xf fontId="98" fillId="0" borderId="0" numFmtId="0" xfId="0" applyFont="1" applyAlignment="1">
      <alignment horizontal="right" vertical="center" wrapText="1"/>
    </xf>
    <xf fontId="99" fillId="0" borderId="66" numFmtId="0" xfId="0" applyFont="1" applyBorder="1" applyAlignment="1">
      <alignment horizontal="justify" vertical="center" wrapText="1"/>
    </xf>
    <xf fontId="99" fillId="0" borderId="0" numFmtId="0" xfId="0" applyFont="1" applyAlignment="1">
      <alignment horizontal="justify" vertical="center" wrapText="1"/>
    </xf>
    <xf fontId="0" fillId="0" borderId="0" numFmtId="0" xfId="26507"/>
    <xf fontId="0" fillId="79" borderId="0" numFmtId="190" xfId="26507" applyNumberFormat="1" applyFill="1"/>
    <xf fontId="89" fillId="79" borderId="39" numFmtId="2" xfId="0" applyNumberFormat="1" applyFont="1" applyFill="1" applyBorder="1" applyAlignment="1">
      <alignment vertical="center"/>
    </xf>
    <xf fontId="0" fillId="0" borderId="0" numFmtId="190" xfId="26507" applyNumberFormat="1"/>
    <xf fontId="0" fillId="69" borderId="0" numFmtId="4" xfId="0" applyNumberFormat="1" applyFill="1"/>
    <xf fontId="83" fillId="79" borderId="0" numFmtId="9" xfId="26507" applyNumberFormat="1" applyFont="1" applyFill="1"/>
    <xf fontId="0" fillId="0" borderId="0" numFmtId="190" xfId="0" applyNumberFormat="1"/>
    <xf fontId="0" fillId="0" borderId="0" numFmtId="188" xfId="26507" applyNumberFormat="1"/>
    <xf fontId="0" fillId="70" borderId="0" numFmtId="0" xfId="0" applyFill="1"/>
    <xf fontId="0" fillId="79" borderId="0" numFmtId="188" xfId="0" applyNumberFormat="1" applyFill="1"/>
    <xf fontId="89" fillId="82" borderId="39" numFmtId="0" xfId="0" applyFont="1" applyFill="1" applyBorder="1" applyAlignment="1">
      <alignment vertical="center" wrapText="1"/>
    </xf>
    <xf fontId="94" fillId="0" borderId="47" numFmtId="0" xfId="0" applyFont="1" applyBorder="1" applyAlignment="1">
      <alignment horizontal="justify" vertical="center" wrapText="1"/>
    </xf>
    <xf fontId="94" fillId="0" borderId="51" numFmtId="0" xfId="0" applyFont="1" applyBorder="1" applyAlignment="1">
      <alignment horizontal="justify" vertical="center" wrapText="1"/>
    </xf>
    <xf fontId="0" fillId="32" borderId="0" numFmtId="0" xfId="0" applyFill="1"/>
    <xf fontId="89" fillId="70" borderId="39" numFmtId="0" xfId="0" applyFont="1" applyFill="1" applyBorder="1" applyAlignment="1">
      <alignment vertical="center" wrapText="1"/>
    </xf>
    <xf fontId="97" fillId="69" borderId="0" numFmtId="0" xfId="0" applyFont="1" applyFill="1"/>
    <xf fontId="87" fillId="83" borderId="36" numFmtId="0" xfId="0" applyFont="1" applyFill="1" applyBorder="1" applyAlignment="1">
      <alignment horizontal="center" vertical="center"/>
    </xf>
    <xf fontId="87" fillId="83" borderId="38" numFmtId="0" xfId="0" applyFont="1" applyFill="1" applyBorder="1" applyAlignment="1">
      <alignment horizontal="center" vertical="center" wrapText="1"/>
    </xf>
    <xf fontId="87" fillId="83" borderId="5" numFmtId="0" xfId="0" applyFont="1" applyFill="1" applyBorder="1" applyAlignment="1">
      <alignment horizontal="center" vertical="center" wrapText="1"/>
    </xf>
    <xf fontId="87" fillId="83" borderId="37" numFmtId="0" xfId="0" applyFont="1" applyFill="1" applyBorder="1" applyAlignment="1">
      <alignment horizontal="center" vertical="center" wrapText="1"/>
    </xf>
    <xf fontId="87" fillId="83" borderId="38" numFmtId="0" xfId="0" applyFont="1" applyFill="1" applyBorder="1" applyAlignment="1">
      <alignment horizontal="center" vertical="center"/>
    </xf>
    <xf fontId="87" fillId="83" borderId="5" numFmtId="0" xfId="0" applyFont="1" applyFill="1" applyBorder="1" applyAlignment="1">
      <alignment horizontal="center" vertical="center"/>
    </xf>
    <xf fontId="87" fillId="83" borderId="37" numFmtId="0" xfId="0" applyFont="1" applyFill="1" applyBorder="1" applyAlignment="1">
      <alignment horizontal="center" vertical="center"/>
    </xf>
    <xf fontId="87" fillId="83" borderId="39" numFmtId="0" xfId="0" applyFont="1" applyFill="1" applyBorder="1" applyAlignment="1">
      <alignment horizontal="center" vertical="center"/>
    </xf>
    <xf fontId="87" fillId="83" borderId="40" numFmtId="0" xfId="0" applyFont="1" applyFill="1" applyBorder="1" applyAlignment="1">
      <alignment horizontal="center" vertical="center" wrapText="1"/>
    </xf>
    <xf fontId="87" fillId="83" borderId="40" numFmtId="0" xfId="0" applyFont="1" applyFill="1" applyBorder="1" applyAlignment="1">
      <alignment horizontal="center" vertical="center"/>
    </xf>
    <xf fontId="89" fillId="83" borderId="39" numFmtId="0" xfId="0" applyFont="1" applyFill="1" applyBorder="1" applyAlignment="1">
      <alignment vertical="center"/>
    </xf>
    <xf fontId="89" fillId="83" borderId="40" numFmtId="0" xfId="0" applyFont="1" applyFill="1" applyBorder="1" applyAlignment="1">
      <alignment vertical="center" wrapText="1"/>
    </xf>
    <xf fontId="89" fillId="83" borderId="40" numFmtId="0" xfId="0" applyFont="1" applyFill="1" applyBorder="1" applyAlignment="1">
      <alignment vertical="center"/>
    </xf>
    <xf fontId="89" fillId="83" borderId="39" numFmtId="0" xfId="0" applyFont="1" applyFill="1" applyBorder="1" applyAlignment="1">
      <alignment vertical="center" wrapText="1"/>
    </xf>
    <xf fontId="89" fillId="0" borderId="54" numFmtId="0" xfId="26507" applyFont="1" applyBorder="1" applyAlignment="1">
      <alignment vertical="center"/>
    </xf>
    <xf fontId="89" fillId="0" borderId="54" numFmtId="190" xfId="26507" applyNumberFormat="1" applyFont="1" applyBorder="1" applyAlignment="1">
      <alignment vertical="center"/>
    </xf>
    <xf fontId="89" fillId="79" borderId="54" numFmtId="190" xfId="26507" applyNumberFormat="1" applyFont="1" applyFill="1" applyBorder="1" applyAlignment="1">
      <alignment vertical="center"/>
    </xf>
    <xf fontId="100" fillId="84" borderId="2" numFmtId="177" xfId="1209" applyNumberFormat="1" applyFont="1" applyFill="1" applyBorder="1" applyAlignment="1">
      <alignment horizontal="center" vertical="center" wrapText="1"/>
    </xf>
    <xf fontId="100" fillId="84" borderId="2" numFmtId="1" xfId="0" applyNumberFormat="1" applyFont="1" applyFill="1" applyBorder="1" applyAlignment="1">
      <alignment horizontal="center" vertical="center" wrapText="1"/>
    </xf>
    <xf fontId="100" fillId="84" borderId="67" numFmtId="1" xfId="0" applyNumberFormat="1" applyFont="1" applyFill="1" applyBorder="1" applyAlignment="1">
      <alignment horizontal="center" vertical="center" wrapText="1"/>
    </xf>
    <xf fontId="100" fillId="84" borderId="6" numFmtId="1" xfId="0" applyNumberFormat="1" applyFont="1" applyFill="1" applyBorder="1" applyAlignment="1">
      <alignment horizontal="center" vertical="center" wrapText="1"/>
    </xf>
    <xf fontId="100" fillId="84" borderId="68" numFmtId="1" xfId="0" applyNumberFormat="1" applyFont="1" applyFill="1" applyBorder="1" applyAlignment="1">
      <alignment horizontal="center" vertical="center" wrapText="1"/>
    </xf>
    <xf fontId="101" fillId="79" borderId="2" numFmtId="177" xfId="1209" applyNumberFormat="1" applyFont="1" applyFill="1" applyBorder="1" applyAlignment="1">
      <alignment horizontal="center" vertical="center" wrapText="1"/>
    </xf>
    <xf fontId="102" fillId="84" borderId="69" numFmtId="177" xfId="1209" applyNumberFormat="1" applyFont="1" applyFill="1" applyBorder="1" applyAlignment="1">
      <alignment horizontal="center" vertical="center" wrapText="1"/>
    </xf>
    <xf fontId="102" fillId="84" borderId="34" numFmtId="177" xfId="1209" applyNumberFormat="1" applyFont="1" applyFill="1" applyBorder="1" applyAlignment="1">
      <alignment horizontal="center" vertical="center" wrapText="1"/>
    </xf>
    <xf fontId="102" fillId="84" borderId="70" numFmtId="177" xfId="1209" applyNumberFormat="1" applyFont="1" applyFill="1" applyBorder="1" applyAlignment="1">
      <alignment horizontal="center" vertical="center" wrapText="1"/>
    </xf>
    <xf fontId="102" fillId="84" borderId="2" numFmtId="177" xfId="1209" applyNumberFormat="1" applyFont="1" applyFill="1" applyBorder="1" applyAlignment="1">
      <alignment horizontal="center" vertical="center" wrapText="1"/>
    </xf>
    <xf fontId="103" fillId="79" borderId="2" numFmtId="177" xfId="1209" applyNumberFormat="1" applyFont="1" applyFill="1" applyBorder="1" applyAlignment="1">
      <alignment horizontal="center" vertical="center" wrapText="1"/>
    </xf>
    <xf fontId="103" fillId="84" borderId="2" numFmtId="177" xfId="1209" applyNumberFormat="1" applyFont="1" applyFill="1" applyBorder="1" applyAlignment="1">
      <alignment horizontal="center" vertical="center" wrapText="1"/>
    </xf>
    <xf fontId="104" fillId="0" borderId="71" numFmtId="0" xfId="3861" applyFont="1" applyBorder="1" applyAlignment="1">
      <alignment horizontal="left"/>
    </xf>
    <xf fontId="105" fillId="79" borderId="2" numFmtId="187" xfId="0" applyNumberFormat="1" applyFont="1" applyFill="1" applyBorder="1" applyAlignment="1">
      <alignment horizontal="right" wrapText="1"/>
    </xf>
    <xf fontId="106" fillId="0" borderId="2" numFmtId="187" xfId="0" applyNumberFormat="1" applyFont="1" applyBorder="1"/>
    <xf fontId="106" fillId="79" borderId="2" numFmtId="187" xfId="0" applyNumberFormat="1" applyFont="1" applyFill="1" applyBorder="1" applyAlignment="1">
      <alignment horizontal="right" vertical="center"/>
    </xf>
    <xf fontId="106" fillId="79" borderId="2" numFmtId="187" xfId="0" applyNumberFormat="1" applyFont="1" applyFill="1" applyBorder="1" applyAlignment="1">
      <alignment horizontal="right"/>
    </xf>
    <xf fontId="104" fillId="0" borderId="72" numFmtId="0" xfId="3861" applyFont="1" applyBorder="1" applyAlignment="1">
      <alignment horizontal="left"/>
    </xf>
    <xf fontId="105" fillId="79" borderId="73" numFmtId="187" xfId="0" applyNumberFormat="1" applyFont="1" applyFill="1" applyBorder="1" applyAlignment="1">
      <alignment horizontal="right" wrapText="1"/>
    </xf>
    <xf fontId="103" fillId="79" borderId="2" numFmtId="0" xfId="3861" applyFont="1" applyFill="1" applyBorder="1" applyAlignment="1">
      <alignment horizontal="left"/>
    </xf>
    <xf fontId="107" fillId="79" borderId="2" numFmtId="187" xfId="0" applyNumberFormat="1" applyFont="1" applyFill="1" applyBorder="1"/>
    <xf fontId="104" fillId="0" borderId="2" numFmtId="0" xfId="3861" applyFont="1" applyBorder="1" applyAlignment="1">
      <alignment horizontal="left"/>
    </xf>
    <xf fontId="107" fillId="84" borderId="2" numFmtId="187" xfId="0" applyNumberFormat="1" applyFont="1" applyFill="1" applyBorder="1"/>
    <xf fontId="107" fillId="0" borderId="2" numFmtId="187" xfId="0" applyNumberFormat="1" applyFont="1" applyBorder="1"/>
    <xf fontId="87" fillId="0" borderId="55" numFmtId="0" xfId="0" applyFont="1" applyBorder="1" applyAlignment="1">
      <alignment horizontal="center" vertical="center" wrapText="1"/>
    </xf>
    <xf fontId="97" fillId="0" borderId="74" numFmtId="0" xfId="0" applyFont="1" applyBorder="1" applyAlignment="1">
      <alignment horizontal="center"/>
    </xf>
    <xf fontId="97" fillId="0" borderId="75" numFmtId="0" xfId="0" applyFont="1" applyBorder="1" applyAlignment="1">
      <alignment horizontal="center"/>
    </xf>
    <xf fontId="97" fillId="0" borderId="76" numFmtId="0" xfId="0" applyFont="1" applyBorder="1" applyAlignment="1">
      <alignment horizontal="center"/>
    </xf>
    <xf fontId="89" fillId="0" borderId="55" numFmtId="4" xfId="0" applyNumberFormat="1" applyFont="1" applyBorder="1" applyAlignment="1">
      <alignment vertical="center"/>
    </xf>
    <xf fontId="108" fillId="0" borderId="0" numFmtId="0" xfId="0" applyFont="1"/>
    <xf fontId="89" fillId="0" borderId="39" numFmtId="4" xfId="0" applyNumberFormat="1" applyFont="1" applyBorder="1" applyAlignment="1">
      <alignment vertical="center"/>
    </xf>
    <xf fontId="109" fillId="0" borderId="0" numFmtId="0" xfId="0" applyFont="1" applyAlignment="1">
      <alignment horizontal="centerContinuous"/>
    </xf>
    <xf fontId="89" fillId="79" borderId="39" numFmtId="4" xfId="0" applyNumberFormat="1" applyFont="1" applyFill="1" applyBorder="1" applyAlignment="1">
      <alignment vertical="center"/>
    </xf>
    <xf fontId="109" fillId="0" borderId="0" numFmtId="0" xfId="0" applyFont="1" applyAlignment="1">
      <alignment horizontal="center"/>
    </xf>
    <xf fontId="0" fillId="0" borderId="0" numFmtId="4" xfId="0" applyNumberFormat="1"/>
    <xf fontId="89" fillId="81" borderId="39" numFmtId="0" xfId="0" applyFont="1" applyFill="1" applyBorder="1" applyAlignment="1">
      <alignment vertical="center" wrapText="1"/>
    </xf>
    <xf fontId="0" fillId="81" borderId="0" numFmtId="4" xfId="0" applyNumberFormat="1" applyFill="1"/>
    <xf fontId="89" fillId="81" borderId="39" numFmtId="4" xfId="0" applyNumberFormat="1" applyFont="1" applyFill="1" applyBorder="1" applyAlignment="1">
      <alignment vertical="center"/>
    </xf>
    <xf fontId="70" fillId="0" borderId="0" numFmtId="0" xfId="0" applyFont="1"/>
    <xf fontId="110" fillId="0" borderId="0" numFmtId="0" xfId="0" applyFont="1"/>
    <xf fontId="110" fillId="0" borderId="0" numFmtId="0" xfId="0" applyFont="1" applyAlignment="1">
      <alignment wrapText="1"/>
    </xf>
    <xf fontId="111" fillId="0" borderId="0" numFmtId="0" xfId="0" applyFont="1" applyAlignment="1">
      <alignment wrapText="1"/>
    </xf>
    <xf fontId="110" fillId="0" borderId="0" numFmtId="186" xfId="0" applyNumberFormat="1" applyFont="1"/>
    <xf fontId="110" fillId="0" borderId="0" numFmtId="186" xfId="0" applyNumberFormat="1" applyFont="1" applyAlignment="1">
      <alignment wrapText="1"/>
    </xf>
    <xf fontId="111" fillId="0" borderId="0" numFmtId="186" xfId="0" applyNumberFormat="1" applyFont="1" applyAlignment="1">
      <alignment wrapText="1"/>
    </xf>
    <xf fontId="112" fillId="0" borderId="0" numFmtId="186" xfId="0" applyNumberFormat="1" applyFont="1"/>
    <xf fontId="113" fillId="0" borderId="0" numFmtId="186" xfId="0" applyNumberFormat="1" applyFont="1" applyAlignment="1">
      <alignment horizontal="left" wrapText="1"/>
    </xf>
    <xf fontId="114" fillId="0" borderId="0" numFmtId="0" xfId="0" applyFont="1" applyAlignment="1">
      <alignment horizontal="center" wrapText="1"/>
    </xf>
    <xf fontId="115" fillId="84" borderId="2" numFmtId="0" xfId="0" applyFont="1" applyFill="1" applyBorder="1" applyAlignment="1">
      <alignment horizontal="center" vertical="center" wrapText="1"/>
    </xf>
    <xf fontId="116" fillId="84" borderId="2" numFmtId="0" xfId="0" applyFont="1" applyFill="1" applyBorder="1" applyAlignment="1">
      <alignment horizontal="center" vertical="center" wrapText="1"/>
    </xf>
    <xf fontId="117" fillId="84" borderId="2" numFmtId="0" xfId="0" applyFont="1" applyFill="1" applyBorder="1" applyAlignment="1">
      <alignment horizontal="center" vertical="center" wrapText="1"/>
    </xf>
    <xf fontId="118" fillId="84" borderId="2" numFmtId="0" xfId="0" applyFont="1" applyFill="1" applyBorder="1" applyAlignment="1">
      <alignment horizontal="center" vertical="center" wrapText="1"/>
    </xf>
    <xf fontId="116" fillId="85" borderId="67" numFmtId="0" xfId="0" applyFont="1" applyFill="1" applyBorder="1" applyAlignment="1">
      <alignment horizontal="left" vertical="center" wrapText="1"/>
    </xf>
    <xf fontId="116" fillId="85" borderId="6" numFmtId="0" xfId="0" applyFont="1" applyFill="1" applyBorder="1" applyAlignment="1">
      <alignment horizontal="left" vertical="center" wrapText="1"/>
    </xf>
    <xf fontId="116" fillId="85" borderId="68" numFmtId="0" xfId="0" applyFont="1" applyFill="1" applyBorder="1" applyAlignment="1">
      <alignment horizontal="left" vertical="center" wrapText="1"/>
    </xf>
    <xf fontId="119" fillId="84" borderId="2" numFmtId="0" xfId="0" applyFont="1" applyFill="1" applyBorder="1" applyAlignment="1">
      <alignment horizontal="center" vertical="center" wrapText="1"/>
    </xf>
    <xf fontId="118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2" numFmtId="49" xfId="0" applyNumberFormat="1" applyFont="1" applyFill="1" applyBorder="1" applyAlignment="1" applyProtection="1">
      <alignment horizontal="center" vertical="center" wrapText="1"/>
      <protection locked="0"/>
    </xf>
    <xf fontId="118" fillId="84" borderId="67" numFmtId="187" xfId="26566" applyNumberFormat="1" applyFont="1" applyFill="1" applyBorder="1" applyAlignment="1">
      <alignment horizontal="center" vertical="center" wrapText="1"/>
    </xf>
    <xf fontId="118" fillId="84" borderId="6" numFmtId="187" xfId="26566" applyNumberFormat="1" applyFont="1" applyFill="1" applyBorder="1" applyAlignment="1">
      <alignment horizontal="center" vertical="center" wrapText="1"/>
    </xf>
    <xf fontId="118" fillId="84" borderId="68" numFmtId="187" xfId="26566" applyNumberFormat="1" applyFont="1" applyFill="1" applyBorder="1" applyAlignment="1">
      <alignment horizontal="center" vertical="center" wrapText="1"/>
    </xf>
    <xf fontId="118" fillId="84" borderId="2" numFmtId="0" xfId="0" applyFont="1" applyFill="1" applyBorder="1" applyAlignment="1">
      <alignment horizontal="left" vertical="center" wrapText="1"/>
    </xf>
    <xf fontId="118" fillId="84" borderId="2" numFmtId="187" xfId="26566" applyNumberFormat="1" applyFont="1" applyFill="1" applyBorder="1" applyAlignment="1">
      <alignment horizontal="right" vertical="center" wrapText="1"/>
    </xf>
    <xf fontId="120" fillId="84" borderId="2" numFmtId="187" xfId="0" applyNumberFormat="1" applyFont="1" applyFill="1" applyBorder="1" applyAlignment="1">
      <alignment horizontal="right" vertical="center" wrapText="1"/>
    </xf>
    <xf fontId="118" fillId="84" borderId="2" numFmtId="187" xfId="0" applyNumberFormat="1" applyFont="1" applyFill="1" applyBorder="1" applyAlignment="1">
      <alignment horizontal="right" vertical="center" wrapText="1"/>
    </xf>
    <xf fontId="110" fillId="84" borderId="0" numFmtId="0" xfId="0" applyFont="1" applyFill="1"/>
    <xf fontId="116" fillId="84" borderId="2" numFmtId="0" xfId="0" applyFont="1" applyFill="1" applyBorder="1" applyAlignment="1">
      <alignment horizontal="left" vertical="center" wrapText="1"/>
    </xf>
    <xf fontId="116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2" numFmtId="0" xfId="0" applyFont="1" applyFill="1" applyBorder="1" applyAlignment="1" applyProtection="1">
      <alignment horizontal="center" vertical="center" wrapText="1"/>
      <protection locked="0"/>
    </xf>
    <xf fontId="118" fillId="84" borderId="67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6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68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2" numFmtId="187" xfId="0" applyNumberFormat="1" applyFont="1" applyFill="1" applyBorder="1" applyAlignment="1">
      <alignment vertical="center" wrapText="1"/>
    </xf>
    <xf fontId="118" fillId="84" borderId="2" numFmtId="187" xfId="0" applyNumberFormat="1" applyFont="1" applyFill="1" applyBorder="1" applyAlignment="1">
      <alignment vertical="center"/>
    </xf>
    <xf fontId="116" fillId="85" borderId="67" numFmtId="49" xfId="0" applyNumberFormat="1" applyFont="1" applyFill="1" applyBorder="1" applyAlignment="1" applyProtection="1">
      <alignment horizontal="left" vertical="center" wrapText="1"/>
      <protection locked="0"/>
    </xf>
    <xf fontId="116" fillId="85" borderId="6" numFmtId="49" xfId="0" applyNumberFormat="1" applyFont="1" applyFill="1" applyBorder="1" applyAlignment="1" applyProtection="1">
      <alignment horizontal="left" vertical="center" wrapText="1"/>
      <protection locked="0"/>
    </xf>
    <xf fontId="116" fillId="85" borderId="68" numFmtId="49" xfId="0" applyNumberFormat="1" applyFont="1" applyFill="1" applyBorder="1" applyAlignment="1" applyProtection="1">
      <alignment horizontal="left" vertical="center" wrapText="1"/>
      <protection locked="0"/>
    </xf>
    <xf fontId="118" fillId="84" borderId="2" numFmtId="187" xfId="0" applyNumberFormat="1" applyFont="1" applyFill="1" applyBorder="1"/>
    <xf fontId="118" fillId="84" borderId="67" numFmtId="0" xfId="0" applyFont="1" applyFill="1" applyBorder="1" applyAlignment="1">
      <alignment horizontal="left" vertical="center" wrapText="1"/>
    </xf>
    <xf fontId="118" fillId="84" borderId="6" numFmtId="0" xfId="0" applyFont="1" applyFill="1" applyBorder="1" applyAlignment="1">
      <alignment horizontal="left" vertical="center" wrapText="1"/>
    </xf>
    <xf fontId="118" fillId="84" borderId="68" numFmtId="0" xfId="0" applyFont="1" applyFill="1" applyBorder="1" applyAlignment="1">
      <alignment horizontal="left" vertical="center" wrapText="1"/>
    </xf>
    <xf fontId="121" fillId="84" borderId="2" numFmtId="49" xfId="0" applyNumberFormat="1" applyFont="1" applyFill="1" applyBorder="1" applyAlignment="1" applyProtection="1">
      <alignment horizontal="center" vertical="center" wrapText="1"/>
      <protection locked="0"/>
    </xf>
    <xf fontId="118" fillId="84" borderId="2" numFmtId="187" xfId="26567" applyNumberFormat="1" applyFont="1" applyFill="1" applyBorder="1" applyAlignment="1">
      <alignment horizontal="right" vertical="center"/>
    </xf>
    <xf fontId="118" fillId="84" borderId="73" numFmtId="187" xfId="26566" applyNumberFormat="1" applyFont="1" applyFill="1" applyBorder="1" applyAlignment="1">
      <alignment horizontal="right" vertical="center" wrapText="1"/>
    </xf>
    <xf fontId="118" fillId="0" borderId="2" numFmtId="187" xfId="26566" applyNumberFormat="1" applyFont="1" applyBorder="1" applyAlignment="1">
      <alignment horizontal="right" vertical="center" wrapText="1"/>
    </xf>
    <xf fontId="118" fillId="84" borderId="2" numFmtId="3" xfId="26566" applyNumberFormat="1" applyFont="1" applyFill="1" applyBorder="1" applyAlignment="1">
      <alignment horizontal="right" vertical="center" wrapText="1"/>
    </xf>
    <xf fontId="118" fillId="84" borderId="2" numFmtId="3" xfId="26507" applyNumberFormat="1" applyFont="1" applyFill="1" applyBorder="1" applyAlignment="1">
      <alignment horizontal="right" vertical="center" wrapText="1"/>
    </xf>
    <xf fontId="118" fillId="84" borderId="68" numFmtId="186" xfId="0" applyNumberFormat="1" applyFont="1" applyFill="1" applyBorder="1" applyAlignment="1">
      <alignment horizontal="right" vertical="center" wrapText="1"/>
    </xf>
    <xf fontId="118" fillId="84" borderId="0" numFmtId="186" xfId="0" applyNumberFormat="1" applyFont="1" applyFill="1" applyAlignment="1">
      <alignment horizontal="right" vertical="center" wrapText="1"/>
    </xf>
    <xf fontId="118" fillId="84" borderId="2" numFmtId="186" xfId="0" applyNumberFormat="1" applyFont="1" applyFill="1" applyBorder="1" applyAlignment="1">
      <alignment horizontal="right" vertical="center" wrapText="1"/>
    </xf>
    <xf fontId="118" fillId="84" borderId="0" numFmtId="0" xfId="0" applyFont="1" applyFill="1" applyProtection="1">
      <protection locked="0"/>
    </xf>
    <xf fontId="118" fillId="84" borderId="0" numFmtId="0" xfId="0" applyFont="1" applyFill="1" applyAlignment="1">
      <alignment wrapText="1"/>
    </xf>
    <xf fontId="122" fillId="84" borderId="0" numFmtId="0" xfId="0" applyFont="1" applyFill="1" applyAlignment="1">
      <alignment wrapText="1"/>
    </xf>
    <xf fontId="123" fillId="0" borderId="0" numFmtId="49" xfId="0" applyNumberFormat="1" applyFont="1" applyAlignment="1" applyProtection="1">
      <alignment horizontal="center" vertical="center" wrapText="1"/>
      <protection locked="0"/>
    </xf>
    <xf fontId="124" fillId="0" borderId="0" numFmtId="0" xfId="0" applyFont="1"/>
    <xf fontId="110" fillId="0" borderId="73" numFmtId="0" xfId="0" applyFont="1" applyBorder="1" applyAlignment="1">
      <alignment horizontal="center" vertical="center"/>
    </xf>
    <xf fontId="110" fillId="0" borderId="2" numFmtId="0" xfId="0" applyFont="1" applyBorder="1"/>
    <xf fontId="125" fillId="0" borderId="2" numFmtId="0" xfId="0" applyFont="1" applyBorder="1" applyAlignment="1">
      <alignment horizontal="center" vertical="center" wrapText="1"/>
    </xf>
    <xf fontId="110" fillId="0" borderId="2" numFmtId="0" xfId="0" applyFont="1" applyBorder="1" applyAlignment="1">
      <alignment horizontal="center" vertical="center"/>
    </xf>
    <xf fontId="110" fillId="0" borderId="77" numFmtId="0" xfId="0" applyFont="1" applyBorder="1" applyAlignment="1">
      <alignment horizontal="center" vertical="center"/>
    </xf>
    <xf fontId="110" fillId="0" borderId="73" numFmtId="0" xfId="0" applyFont="1" applyBorder="1" applyAlignment="1">
      <alignment horizontal="center" vertical="top" wrapText="1"/>
    </xf>
    <xf fontId="110" fillId="0" borderId="2" numFmtId="0" xfId="0" applyFont="1" applyBorder="1" applyAlignment="1">
      <alignment vertical="center"/>
    </xf>
    <xf fontId="110" fillId="0" borderId="2" numFmtId="186" xfId="0" applyNumberFormat="1" applyFont="1" applyBorder="1" applyAlignment="1">
      <alignment vertical="center"/>
    </xf>
    <xf fontId="110" fillId="0" borderId="31" numFmtId="0" xfId="0" applyFont="1" applyBorder="1" applyAlignment="1">
      <alignment horizontal="center" vertical="top" wrapText="1"/>
    </xf>
    <xf fontId="110" fillId="0" borderId="2" numFmtId="0" xfId="0" applyFont="1" applyBorder="1" applyAlignment="1">
      <alignment horizontal="left" vertical="center"/>
    </xf>
    <xf fontId="110" fillId="0" borderId="77" numFmtId="0" xfId="0" applyFont="1" applyBorder="1" applyAlignment="1">
      <alignment horizontal="center" vertical="top" wrapText="1"/>
    </xf>
    <xf fontId="110" fillId="86" borderId="67" numFmtId="0" xfId="0" applyFont="1" applyFill="1" applyBorder="1" applyAlignment="1">
      <alignment horizontal="center" vertical="center"/>
    </xf>
    <xf fontId="110" fillId="86" borderId="6" numFmtId="0" xfId="0" applyFont="1" applyFill="1" applyBorder="1" applyAlignment="1">
      <alignment horizontal="center" vertical="center"/>
    </xf>
    <xf fontId="110" fillId="86" borderId="68" numFmtId="0" xfId="0" applyFont="1" applyFill="1" applyBorder="1" applyAlignment="1">
      <alignment horizontal="center" vertical="center"/>
    </xf>
    <xf fontId="110" fillId="86" borderId="2" numFmtId="0" xfId="0" applyFont="1" applyFill="1" applyBorder="1" applyAlignment="1">
      <alignment vertical="center"/>
    </xf>
    <xf fontId="110" fillId="86" borderId="2" numFmtId="186" xfId="0" applyNumberFormat="1" applyFont="1" applyFill="1" applyBorder="1" applyAlignment="1">
      <alignment vertical="center"/>
    </xf>
    <xf fontId="110" fillId="86" borderId="73" numFmtId="0" xfId="0" applyFont="1" applyFill="1" applyBorder="1" applyAlignment="1">
      <alignment horizontal="center" vertical="top" wrapText="1"/>
    </xf>
    <xf fontId="110" fillId="86" borderId="77" numFmtId="0" xfId="0" applyFont="1" applyFill="1" applyBorder="1" applyAlignment="1">
      <alignment horizontal="center" vertical="top" wrapText="1"/>
    </xf>
    <xf fontId="110" fillId="0" borderId="2" numFmtId="0" xfId="0" applyFont="1" applyBorder="1" applyAlignment="1">
      <alignment horizontal="center" vertical="top" wrapText="1"/>
    </xf>
    <xf fontId="110" fillId="0" borderId="73" numFmtId="0" xfId="0" applyFont="1" applyBorder="1" applyAlignment="1">
      <alignment horizontal="center" vertical="top"/>
    </xf>
    <xf fontId="110" fillId="0" borderId="31" numFmtId="0" xfId="0" applyFont="1" applyBorder="1" applyAlignment="1">
      <alignment horizontal="center" vertical="top"/>
    </xf>
    <xf fontId="110" fillId="0" borderId="77" numFmtId="0" xfId="0" applyFont="1" applyBorder="1" applyAlignment="1">
      <alignment horizontal="center" vertical="top"/>
    </xf>
    <xf fontId="110" fillId="86" borderId="2" numFmtId="0" xfId="0" applyFont="1" applyFill="1" applyBorder="1" applyAlignment="1">
      <alignment horizontal="center" wrapText="1"/>
    </xf>
    <xf fontId="110" fillId="0" borderId="2" numFmtId="0" xfId="0" applyFont="1" applyBorder="1" applyAlignment="1">
      <alignment horizontal="center" vertical="center" wrapText="1"/>
    </xf>
    <xf fontId="110" fillId="0" borderId="67" numFmtId="186" xfId="0" applyNumberFormat="1" applyFont="1" applyBorder="1" applyAlignment="1">
      <alignment horizontal="center" vertical="center"/>
    </xf>
    <xf fontId="110" fillId="0" borderId="6" numFmtId="186" xfId="0" applyNumberFormat="1" applyFont="1" applyBorder="1" applyAlignment="1">
      <alignment horizontal="center" vertical="center"/>
    </xf>
    <xf fontId="110" fillId="0" borderId="68" numFmtId="186" xfId="0" applyNumberFormat="1" applyFont="1" applyBorder="1" applyAlignment="1">
      <alignment horizontal="center" vertical="center"/>
    </xf>
    <xf fontId="19" fillId="0" borderId="0" numFmtId="0" xfId="0" applyFont="1" applyProtection="1">
      <protection locked="0"/>
    </xf>
    <xf fontId="90" fillId="0" borderId="0" numFmtId="0" xfId="0" applyFont="1" applyProtection="1">
      <protection locked="0"/>
    </xf>
    <xf fontId="104" fillId="0" borderId="0" numFmtId="0" xfId="0" applyFont="1" applyProtection="1">
      <protection locked="0"/>
    </xf>
    <xf fontId="126" fillId="0" borderId="0" numFmtId="0" xfId="0" applyFont="1" applyAlignment="1" applyProtection="1">
      <alignment horizontal="right" wrapText="1"/>
      <protection locked="0"/>
    </xf>
    <xf fontId="127" fillId="0" borderId="0" numFmtId="0" xfId="0" applyFont="1" applyAlignment="1" applyProtection="1">
      <alignment horizontal="center" vertical="center" wrapText="1"/>
      <protection locked="0"/>
    </xf>
    <xf fontId="78" fillId="0" borderId="2" numFmtId="49" xfId="0" applyNumberFormat="1" applyFont="1" applyBorder="1" applyAlignment="1" applyProtection="1">
      <alignment horizontal="center" vertical="center" wrapText="1"/>
      <protection locked="0"/>
    </xf>
    <xf fontId="78" fillId="0" borderId="2" numFmtId="0" xfId="0" applyFont="1" applyBorder="1" applyAlignment="1" applyProtection="1">
      <alignment horizontal="center"/>
      <protection locked="0"/>
    </xf>
    <xf fontId="78" fillId="0" borderId="2" numFmtId="0" xfId="0" applyFont="1" applyBorder="1" applyProtection="1">
      <protection locked="0"/>
    </xf>
    <xf fontId="78" fillId="0" borderId="2" numFmtId="0" xfId="0" applyFont="1" applyBorder="1" applyAlignment="1" applyProtection="1">
      <alignment horizontal="center" vertical="center"/>
      <protection locked="0"/>
    </xf>
    <xf fontId="104" fillId="0" borderId="2" numFmtId="49" xfId="0" applyNumberFormat="1" applyFont="1" applyBorder="1" applyAlignment="1" applyProtection="1">
      <alignment vertical="center" wrapText="1"/>
      <protection locked="0"/>
    </xf>
    <xf fontId="19" fillId="0" borderId="2" numFmtId="0" xfId="0" applyFont="1" applyBorder="1" applyProtection="1">
      <protection locked="0"/>
    </xf>
    <xf fontId="92" fillId="0" borderId="0" numFmtId="0" xfId="0" applyFont="1" applyProtection="1">
      <protection locked="0"/>
    </xf>
    <xf fontId="78" fillId="0" borderId="2" numFmtId="49" xfId="0" applyNumberFormat="1" applyFont="1" applyBorder="1" applyAlignment="1" applyProtection="1">
      <alignment horizontal="left" wrapText="1"/>
      <protection locked="0"/>
    </xf>
    <xf fontId="90" fillId="0" borderId="2" numFmtId="0" xfId="0" applyFont="1" applyBorder="1" applyAlignment="1" applyProtection="1">
      <alignment horizontal="center"/>
      <protection locked="0"/>
    </xf>
    <xf fontId="78" fillId="86" borderId="2" numFmtId="187" xfId="0" applyNumberFormat="1" applyFont="1" applyFill="1" applyBorder="1" applyProtection="1">
      <protection locked="0"/>
    </xf>
    <xf fontId="78" fillId="0" borderId="2" numFmtId="49" xfId="0" applyNumberFormat="1" applyFont="1" applyBorder="1" applyAlignment="1" applyProtection="1">
      <alignment horizontal="left" vertical="center" wrapText="1"/>
      <protection locked="0"/>
    </xf>
    <xf fontId="90" fillId="0" borderId="2" numFmtId="0" xfId="0" applyFont="1" applyBorder="1" applyAlignment="1" applyProtection="1">
      <alignment horizontal="center" wrapText="1"/>
      <protection locked="0"/>
    </xf>
    <xf fontId="78" fillId="0" borderId="2" numFmtId="49" xfId="0" applyNumberFormat="1" applyFont="1" applyBorder="1" applyAlignment="1" applyProtection="1">
      <alignment vertical="center" wrapText="1"/>
      <protection locked="0"/>
    </xf>
    <xf fontId="78" fillId="86" borderId="2" numFmtId="0" xfId="0" applyFont="1" applyFill="1" applyBorder="1" applyProtection="1">
      <protection locked="0"/>
    </xf>
    <xf fontId="90" fillId="0" borderId="2" numFmtId="0" xfId="0" applyFont="1" applyBorder="1" applyAlignment="1" applyProtection="1">
      <alignment horizontal="center" vertical="center" wrapText="1"/>
      <protection locked="0"/>
    </xf>
    <xf fontId="19" fillId="84" borderId="0" numFmtId="0" xfId="0" applyFont="1" applyFill="1" applyProtection="1">
      <protection locked="0"/>
    </xf>
    <xf fontId="78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90" fillId="84" borderId="2" numFmtId="0" xfId="0" applyFont="1" applyFill="1" applyBorder="1" applyAlignment="1" applyProtection="1">
      <alignment horizontal="center" vertical="center" wrapText="1"/>
      <protection locked="0"/>
    </xf>
    <xf fontId="78" fillId="84" borderId="2" numFmtId="187" xfId="0" applyNumberFormat="1" applyFont="1" applyFill="1" applyBorder="1" applyProtection="1">
      <protection locked="0"/>
    </xf>
    <xf fontId="78" fillId="0" borderId="2" numFmtId="187" xfId="0" applyNumberFormat="1" applyFont="1" applyBorder="1" applyProtection="1">
      <protection locked="0"/>
    </xf>
    <xf fontId="92" fillId="84" borderId="0" numFmtId="0" xfId="0" applyFont="1" applyFill="1" applyProtection="1">
      <protection locked="0"/>
    </xf>
    <xf fontId="90" fillId="84" borderId="2" numFmtId="0" xfId="0" applyFont="1" applyFill="1" applyBorder="1" applyAlignment="1" applyProtection="1">
      <alignment vertical="center" wrapText="1"/>
      <protection locked="0"/>
    </xf>
    <xf fontId="128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92" fillId="84" borderId="2" numFmtId="187" xfId="0" applyNumberFormat="1" applyFont="1" applyFill="1" applyBorder="1" applyProtection="1">
      <protection locked="0"/>
    </xf>
    <xf fontId="128" fillId="84" borderId="2" numFmtId="0" xfId="0" applyFont="1" applyFill="1" applyBorder="1" applyAlignment="1" applyProtection="1">
      <alignment horizontal="left" vertical="center" wrapText="1"/>
      <protection locked="0"/>
    </xf>
    <xf fontId="104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78" fillId="84" borderId="2" numFmtId="0" xfId="0" applyFont="1" applyFill="1" applyBorder="1" applyAlignment="1" applyProtection="1">
      <alignment horizontal="left" indent="1" vertical="center" wrapText="1"/>
      <protection locked="0"/>
    </xf>
    <xf fontId="78" fillId="84" borderId="2" numFmtId="187" xfId="0" applyNumberFormat="1" applyFont="1" applyFill="1" applyBorder="1" applyAlignment="1" applyProtection="1">
      <alignment wrapText="1"/>
      <protection locked="0"/>
    </xf>
    <xf fontId="19" fillId="84" borderId="2" numFmtId="187" xfId="0" applyNumberFormat="1" applyFont="1" applyFill="1" applyBorder="1" applyProtection="1">
      <protection locked="0"/>
    </xf>
    <xf fontId="78" fillId="84" borderId="2" numFmtId="187" xfId="0" applyNumberFormat="1" applyFont="1" applyFill="1" applyBorder="1" applyProtection="1" quotePrefix="1">
      <protection locked="0"/>
    </xf>
    <xf fontId="72" fillId="84" borderId="2" numFmtId="187" xfId="0" applyNumberFormat="1" applyFont="1" applyFill="1" applyBorder="1" applyProtection="1" quotePrefix="1">
      <protection locked="0"/>
    </xf>
    <xf fontId="78" fillId="84" borderId="2" numFmtId="191" xfId="0" applyNumberFormat="1" applyFont="1" applyFill="1" applyBorder="1" applyProtection="1" quotePrefix="1">
      <protection locked="0"/>
    </xf>
    <xf fontId="78" fillId="86" borderId="2" numFmtId="187" xfId="0" applyNumberFormat="1" applyFont="1" applyFill="1" applyBorder="1" applyAlignment="1" applyProtection="1">
      <alignment horizontal="right"/>
      <protection locked="0"/>
    </xf>
    <xf fontId="78" fillId="84" borderId="2" numFmtId="0" xfId="0" applyFont="1" applyFill="1" applyBorder="1" applyAlignment="1" applyProtection="1">
      <alignment horizontal="left" vertical="center" wrapText="1"/>
      <protection locked="0"/>
    </xf>
    <xf fontId="78" fillId="84" borderId="2" numFmtId="187" xfId="0" applyNumberFormat="1" applyFont="1" applyFill="1" applyBorder="1" applyAlignment="1" applyProtection="1">
      <alignment horizontal="right"/>
      <protection locked="0"/>
    </xf>
    <xf fontId="78" fillId="84" borderId="2" numFmtId="0" xfId="0" applyFont="1" applyFill="1" applyBorder="1" applyProtection="1">
      <protection locked="0"/>
    </xf>
    <xf fontId="104" fillId="84" borderId="2" numFmtId="49" xfId="0" applyNumberFormat="1" applyFont="1" applyFill="1" applyBorder="1" applyAlignment="1" applyProtection="1">
      <alignment vertical="center" wrapText="1"/>
      <protection locked="0"/>
    </xf>
    <xf fontId="19" fillId="0" borderId="2" numFmtId="187" xfId="0" applyNumberFormat="1" applyFont="1" applyBorder="1" applyProtection="1">
      <protection locked="0"/>
    </xf>
    <xf fontId="129" fillId="0" borderId="2" numFmtId="187" xfId="0" applyNumberFormat="1" applyFont="1" applyBorder="1" applyAlignment="1" applyProtection="1">
      <alignment horizontal="right" vertical="center"/>
      <protection locked="0"/>
    </xf>
    <xf fontId="129" fillId="0" borderId="2" numFmtId="187" xfId="0" applyNumberFormat="1" applyFont="1" applyBorder="1" applyProtection="1">
      <protection locked="0"/>
    </xf>
    <xf fontId="78" fillId="0" borderId="2" numFmtId="187" xfId="0" applyNumberFormat="1" applyFont="1" applyBorder="1" applyAlignment="1" applyProtection="1">
      <alignment horizontal="right"/>
      <protection locked="0"/>
    </xf>
    <xf fontId="128" fillId="0" borderId="2" numFmtId="187" xfId="0" applyNumberFormat="1" applyFont="1" applyBorder="1" applyAlignment="1" applyProtection="1">
      <alignment horizontal="right" vertical="center"/>
      <protection locked="0"/>
    </xf>
    <xf fontId="104" fillId="0" borderId="2" numFmtId="49" xfId="0" applyNumberFormat="1" applyFont="1" applyBorder="1" applyAlignment="1" applyProtection="1">
      <alignment horizontal="left" vertical="center" wrapText="1"/>
      <protection locked="0"/>
    </xf>
    <xf fontId="19" fillId="0" borderId="2" numFmtId="0" xfId="0" applyFont="1" applyBorder="1" applyAlignment="1" applyProtection="1">
      <alignment horizontal="center" vertical="center" wrapText="1"/>
      <protection locked="0"/>
    </xf>
    <xf fontId="78" fillId="0" borderId="2" numFmtId="187" xfId="0" applyNumberFormat="1" applyFont="1" applyBorder="1" applyAlignment="1" applyProtection="1">
      <alignment horizontal="right" wrapText="1"/>
      <protection locked="0"/>
    </xf>
    <xf fontId="92" fillId="0" borderId="2" numFmtId="0" xfId="0" applyFont="1" applyBorder="1" applyProtection="1">
      <protection locked="0"/>
    </xf>
    <xf fontId="19" fillId="0" borderId="2" numFmtId="186" xfId="0" applyNumberFormat="1" applyFont="1" applyBorder="1" applyAlignment="1" applyProtection="1">
      <alignment horizontal="right"/>
      <protection locked="0"/>
    </xf>
    <xf fontId="128" fillId="0" borderId="2" numFmtId="49" xfId="0" applyNumberFormat="1" applyFont="1" applyBorder="1" applyAlignment="1" applyProtection="1">
      <alignment horizontal="left" vertical="center" wrapText="1"/>
      <protection locked="0"/>
    </xf>
    <xf fontId="92" fillId="42" borderId="2" numFmtId="0" xfId="0" applyFont="1" applyFill="1" applyBorder="1" applyProtection="1">
      <protection locked="0"/>
    </xf>
    <xf fontId="78" fillId="42" borderId="2" numFmtId="187" xfId="0" applyNumberFormat="1" applyFont="1" applyFill="1" applyBorder="1" applyAlignment="1" applyProtection="1">
      <alignment horizontal="right"/>
      <protection locked="0"/>
    </xf>
    <xf fontId="92" fillId="52" borderId="2" numFmtId="0" xfId="0" applyFont="1" applyFill="1" applyBorder="1" applyProtection="1">
      <protection locked="0"/>
    </xf>
    <xf fontId="78" fillId="52" borderId="2" numFmtId="187" xfId="0" applyNumberFormat="1" applyFont="1" applyFill="1" applyBorder="1" applyAlignment="1" applyProtection="1">
      <alignment horizontal="right"/>
      <protection locked="0"/>
    </xf>
    <xf fontId="90" fillId="52" borderId="2" numFmtId="0" xfId="0" applyFont="1" applyFill="1" applyBorder="1" applyAlignment="1" applyProtection="1">
      <alignment horizontal="center" vertical="center" wrapText="1"/>
      <protection locked="0"/>
    </xf>
    <xf fontId="78" fillId="0" borderId="2" numFmtId="0" xfId="0" applyFont="1" applyBorder="1" applyAlignment="1" applyProtection="1">
      <alignment horizontal="left" indent="1" vertical="center" wrapText="1"/>
      <protection locked="0"/>
    </xf>
    <xf fontId="19" fillId="0" borderId="2" numFmtId="3" xfId="0" applyNumberFormat="1" applyFont="1" applyBorder="1" applyProtection="1">
      <protection locked="0"/>
    </xf>
    <xf fontId="78" fillId="0" borderId="2" numFmtId="0" xfId="0" applyFont="1" applyBorder="1" applyAlignment="1">
      <alignment horizontal="left" indent="1" vertical="center" wrapText="1"/>
    </xf>
    <xf fontId="90" fillId="0" borderId="2" numFmtId="0" xfId="0" applyFont="1" applyBorder="1" applyAlignment="1">
      <alignment horizontal="center" vertical="center" wrapText="1"/>
    </xf>
    <xf fontId="78" fillId="0" borderId="2" numFmtId="49" xfId="0" applyNumberFormat="1" applyFont="1" applyBorder="1" applyAlignment="1">
      <alignment horizontal="left" vertical="center" wrapText="1"/>
    </xf>
    <xf fontId="19" fillId="84" borderId="2" numFmtId="0" xfId="0" applyFont="1" applyFill="1" applyBorder="1" applyProtection="1">
      <protection locked="0"/>
    </xf>
    <xf fontId="78" fillId="86" borderId="2" numFmtId="187" xfId="0" applyNumberFormat="1" applyFont="1" applyFill="1" applyBorder="1" applyAlignment="1">
      <alignment horizontal="right"/>
    </xf>
    <xf fontId="130" fillId="84" borderId="2" numFmtId="49" xfId="0" applyNumberFormat="1" applyFont="1" applyFill="1" applyBorder="1" applyAlignment="1" applyProtection="1">
      <alignment horizontal="left" vertical="center" wrapText="1"/>
      <protection locked="0"/>
    </xf>
    <xf fontId="78" fillId="86" borderId="2" numFmtId="187" xfId="0" applyNumberFormat="1" applyFont="1" applyFill="1" applyBorder="1" applyAlignment="1" applyProtection="1">
      <alignment horizontal="right" wrapText="1"/>
      <protection locked="0"/>
    </xf>
    <xf fontId="19" fillId="84" borderId="2" numFmtId="0" xfId="0" applyFont="1" applyFill="1" applyBorder="1" applyAlignment="1" applyProtection="1">
      <alignment horizontal="right"/>
      <protection locked="0"/>
    </xf>
    <xf fontId="78" fillId="84" borderId="2" numFmtId="49" xfId="0" applyNumberFormat="1" applyFont="1" applyFill="1" applyBorder="1" applyAlignment="1" applyProtection="1">
      <alignment horizontal="left" vertical="center"/>
      <protection locked="0"/>
    </xf>
    <xf fontId="90" fillId="0" borderId="0" numFmtId="49" xfId="0" applyNumberFormat="1" applyFont="1" applyAlignment="1" applyProtection="1">
      <alignment horizontal="left" vertical="center" wrapText="1"/>
      <protection locked="0"/>
    </xf>
    <xf fontId="90" fillId="0" borderId="0" numFmtId="10" xfId="26507" applyNumberFormat="1" applyFont="1" applyProtection="1">
      <protection locked="0"/>
    </xf>
    <xf fontId="19" fillId="0" borderId="0" numFmtId="2" xfId="0" applyNumberFormat="1" applyFont="1" applyProtection="1">
      <protection locked="0"/>
    </xf>
    <xf fontId="19" fillId="0" borderId="0" numFmtId="10" xfId="0" applyNumberFormat="1" applyFont="1" applyProtection="1">
      <protection locked="0"/>
    </xf>
    <xf fontId="19" fillId="0" borderId="0" numFmtId="0" xfId="1290" applyFont="1"/>
    <xf fontId="19" fillId="0" borderId="0" numFmtId="49" xfId="1290" applyNumberFormat="1" applyFont="1" applyAlignment="1">
      <alignment horizontal="center" vertical="center"/>
    </xf>
    <xf fontId="88" fillId="0" borderId="0" numFmtId="0" xfId="1290" applyFont="1"/>
    <xf fontId="88" fillId="0" borderId="0" numFmtId="0" xfId="1290" applyFont="1" applyAlignment="1">
      <alignment horizontal="center" vertical="center" wrapText="1"/>
    </xf>
    <xf fontId="88" fillId="0" borderId="0" numFmtId="0" xfId="1290" applyFont="1" applyAlignment="1">
      <alignment horizontal="center" vertical="center"/>
    </xf>
    <xf fontId="131" fillId="0" borderId="0" numFmtId="0" xfId="1290" applyFont="1"/>
    <xf fontId="131" fillId="0" borderId="0" numFmtId="0" xfId="1290" applyFont="1" applyAlignment="1">
      <alignment horizontal="center" vertical="center"/>
    </xf>
    <xf fontId="132" fillId="0" borderId="0" numFmtId="0" xfId="1290" applyFont="1"/>
    <xf fontId="132" fillId="0" borderId="0" numFmtId="49" xfId="1290" applyNumberFormat="1" applyFont="1" applyAlignment="1">
      <alignment horizontal="center" vertical="center"/>
    </xf>
    <xf fontId="132" fillId="0" borderId="0" numFmtId="183" xfId="1290" applyNumberFormat="1" applyFont="1"/>
    <xf fontId="133" fillId="0" borderId="0" numFmtId="0" xfId="1290" applyFont="1"/>
    <xf fontId="134" fillId="0" borderId="73" numFmtId="49" xfId="1290" applyNumberFormat="1" applyFont="1" applyBorder="1" applyAlignment="1">
      <alignment horizontal="center" vertical="center"/>
    </xf>
    <xf fontId="134" fillId="0" borderId="73" numFmtId="0" xfId="1290" applyFont="1" applyBorder="1" applyAlignment="1">
      <alignment horizontal="center"/>
    </xf>
    <xf fontId="134" fillId="0" borderId="2" numFmtId="0" xfId="1290" applyFont="1" applyBorder="1" applyAlignment="1">
      <alignment horizontal="center" vertical="center"/>
    </xf>
    <xf fontId="134" fillId="0" borderId="2" numFmtId="0" xfId="1290" applyFont="1" applyBorder="1" applyAlignment="1">
      <alignment horizontal="center" vertical="center" wrapText="1"/>
    </xf>
    <xf fontId="134" fillId="0" borderId="31" numFmtId="49" xfId="1290" applyNumberFormat="1" applyFont="1" applyBorder="1" applyAlignment="1">
      <alignment horizontal="center" vertical="center"/>
    </xf>
    <xf fontId="134" fillId="0" borderId="31" numFmtId="0" xfId="1290" applyFont="1" applyBorder="1" applyAlignment="1">
      <alignment horizontal="center"/>
    </xf>
    <xf fontId="134" fillId="0" borderId="73" numFmtId="0" xfId="1290" applyFont="1" applyBorder="1" applyAlignment="1">
      <alignment horizontal="center" vertical="center"/>
    </xf>
    <xf fontId="9" fillId="0" borderId="31" numFmtId="0" xfId="1290" applyFont="1" applyBorder="1" applyAlignment="1">
      <alignment horizontal="center" vertical="center"/>
    </xf>
    <xf fontId="134" fillId="0" borderId="77" numFmtId="49" xfId="1290" applyNumberFormat="1" applyFont="1" applyBorder="1" applyAlignment="1">
      <alignment horizontal="center" vertical="center"/>
    </xf>
    <xf fontId="134" fillId="0" borderId="77" numFmtId="0" xfId="1290" applyFont="1" applyBorder="1" applyAlignment="1">
      <alignment horizontal="center"/>
    </xf>
    <xf fontId="9" fillId="0" borderId="77" numFmtId="0" xfId="1290" applyFont="1" applyBorder="1" applyAlignment="1">
      <alignment horizontal="center" vertical="center"/>
    </xf>
    <xf fontId="134" fillId="0" borderId="2" numFmtId="49" xfId="1290" applyNumberFormat="1" applyFont="1" applyBorder="1" applyAlignment="1">
      <alignment horizontal="center" vertical="center"/>
    </xf>
    <xf fontId="135" fillId="0" borderId="2" numFmtId="0" xfId="1290" applyFont="1" applyBorder="1" applyAlignment="1">
      <alignment vertical="center"/>
    </xf>
    <xf fontId="134" fillId="0" borderId="2" numFmtId="0" xfId="1290" applyFont="1" applyBorder="1" applyAlignment="1">
      <alignment vertical="center"/>
    </xf>
    <xf fontId="134" fillId="84" borderId="2" numFmtId="167" xfId="26567" applyNumberFormat="1" applyFont="1" applyFill="1" applyBorder="1" applyAlignment="1">
      <alignment horizontal="center" vertical="center"/>
    </xf>
    <xf fontId="134" fillId="0" borderId="0" numFmtId="0" xfId="1290" applyFont="1"/>
    <xf fontId="134" fillId="0" borderId="2" numFmtId="0" xfId="1290" applyFont="1" applyBorder="1" applyAlignment="1">
      <alignment vertical="center" wrapText="1"/>
    </xf>
    <xf fontId="134" fillId="84" borderId="2" numFmtId="0" xfId="1290" applyFont="1" applyFill="1" applyBorder="1" applyAlignment="1">
      <alignment vertical="center"/>
    </xf>
    <xf fontId="134" fillId="84" borderId="2" numFmtId="0" xfId="1290" applyFont="1" applyFill="1" applyBorder="1" applyAlignment="1">
      <alignment horizontal="center" vertical="center"/>
    </xf>
    <xf fontId="134" fillId="0" borderId="2" numFmtId="167" xfId="26567" applyNumberFormat="1" applyFont="1" applyBorder="1" applyAlignment="1">
      <alignment horizontal="center" vertical="center"/>
    </xf>
    <xf fontId="134" fillId="0" borderId="2" numFmtId="192" xfId="26567" applyNumberFormat="1" applyFont="1" applyBorder="1" applyAlignment="1">
      <alignment horizontal="center" vertical="center"/>
    </xf>
    <xf fontId="134" fillId="0" borderId="2" numFmtId="186" xfId="26567" applyNumberFormat="1" applyFont="1" applyBorder="1" applyAlignment="1">
      <alignment horizontal="center" vertical="center"/>
    </xf>
    <xf fontId="136" fillId="0" borderId="2" numFmtId="0" xfId="1290" applyFont="1" applyBorder="1" applyAlignment="1">
      <alignment vertical="center" wrapText="1"/>
    </xf>
    <xf fontId="136" fillId="0" borderId="2" numFmtId="0" xfId="1290" applyFont="1" applyBorder="1" applyAlignment="1">
      <alignment vertical="center"/>
    </xf>
    <xf fontId="135" fillId="0" borderId="2" numFmtId="0" xfId="1290" applyFont="1" applyBorder="1" applyAlignment="1">
      <alignment vertical="center" wrapText="1"/>
    </xf>
    <xf fontId="134" fillId="0" borderId="2" numFmtId="0" xfId="1290" applyFont="1" applyBorder="1" applyAlignment="1">
      <alignment horizontal="left" indent="1" vertical="center"/>
    </xf>
    <xf fontId="134" fillId="0" borderId="2" numFmtId="0" xfId="1290" applyFont="1" applyBorder="1" applyAlignment="1">
      <alignment horizontal="left" indent="2" vertical="center"/>
    </xf>
    <xf fontId="134" fillId="0" borderId="2" numFmtId="187" xfId="26567" applyNumberFormat="1" applyFont="1" applyBorder="1" applyAlignment="1">
      <alignment horizontal="right" vertical="center"/>
    </xf>
    <xf fontId="134" fillId="0" borderId="73" numFmtId="0" xfId="1290" applyFont="1" applyBorder="1" applyAlignment="1">
      <alignment horizontal="left" indent="1" vertical="center" wrapText="1"/>
    </xf>
    <xf fontId="134" fillId="0" borderId="73" numFmtId="187" xfId="26567" applyNumberFormat="1" applyFont="1" applyBorder="1" applyAlignment="1">
      <alignment horizontal="right" vertical="center"/>
    </xf>
    <xf fontId="134" fillId="0" borderId="2" numFmtId="0" xfId="1290" applyFont="1" applyBorder="1" applyAlignment="1">
      <alignment horizontal="justify" vertical="center" wrapText="1"/>
    </xf>
    <xf fontId="134" fillId="0" borderId="2" numFmtId="49" xfId="1290" applyNumberFormat="1" applyFont="1" applyBorder="1" applyAlignment="1">
      <alignment horizontal="center" vertical="center" wrapText="1"/>
    </xf>
    <xf fontId="134" fillId="0" borderId="2" numFmtId="0" xfId="1290" applyFont="1" applyBorder="1" applyAlignment="1">
      <alignment horizontal="left" indent="1" vertical="center" wrapText="1"/>
    </xf>
    <xf fontId="135" fillId="0" borderId="34" numFmtId="0" xfId="1290" applyFont="1" applyBorder="1" applyAlignment="1">
      <alignment horizontal="left" vertical="center"/>
    </xf>
    <xf fontId="137" fillId="0" borderId="34" numFmtId="0" xfId="1290" applyFont="1" applyBorder="1" applyAlignment="1">
      <alignment horizontal="left" vertical="center"/>
    </xf>
    <xf fontId="132" fillId="0" borderId="0" numFmtId="0" xfId="1290" applyFont="1" applyAlignment="1">
      <alignment horizontal="left" vertical="center"/>
    </xf>
    <xf fontId="9" fillId="0" borderId="0" numFmtId="0" xfId="1290" applyFont="1"/>
    <xf fontId="19" fillId="0" borderId="0" numFmtId="193" xfId="1290" applyNumberFormat="1" applyFont="1"/>
    <xf fontId="19" fillId="0" borderId="0" numFmtId="2" xfId="1290" applyNumberFormat="1" applyFont="1"/>
    <xf fontId="133" fillId="0" borderId="0" numFmtId="2" xfId="1290" applyNumberFormat="1" applyFont="1"/>
    <xf fontId="133" fillId="0" borderId="0" numFmtId="186" xfId="1290" applyNumberFormat="1" applyFont="1"/>
    <xf fontId="138" fillId="0" borderId="67" numFmtId="0" xfId="0" applyFont="1" applyBorder="1" applyAlignment="1">
      <alignment horizontal="center" vertical="center"/>
    </xf>
    <xf fontId="138" fillId="0" borderId="68" numFmtId="0" xfId="0" applyFont="1" applyBorder="1" applyAlignment="1">
      <alignment horizontal="center" vertical="center"/>
    </xf>
    <xf fontId="0" fillId="0" borderId="68" numFmtId="0" xfId="0" applyBorder="1" applyAlignment="1">
      <alignment vertical="center"/>
    </xf>
    <xf fontId="0" fillId="0" borderId="6" numFmtId="0" xfId="0" applyBorder="1" applyAlignment="1">
      <alignment vertical="center"/>
    </xf>
    <xf fontId="138" fillId="0" borderId="67" numFmtId="0" xfId="0" applyFont="1" applyBorder="1" applyAlignment="1">
      <alignment vertical="center"/>
    </xf>
    <xf fontId="138" fillId="0" borderId="6" numFmtId="0" xfId="0" applyFont="1" applyBorder="1" applyAlignment="1">
      <alignment vertical="center"/>
    </xf>
    <xf fontId="0" fillId="0" borderId="2" numFmtId="0" xfId="0" applyBorder="1" applyAlignment="1">
      <alignment vertical="center"/>
    </xf>
    <xf fontId="110" fillId="0" borderId="2" numFmtId="0" xfId="0" applyFont="1" applyBorder="1" applyAlignment="1">
      <alignment vertical="center" wrapText="1"/>
    </xf>
    <xf fontId="0" fillId="0" borderId="2" numFmtId="0" xfId="0" applyBorder="1" applyAlignment="1">
      <alignment vertical="center" wrapText="1"/>
    </xf>
    <xf fontId="0" fillId="0" borderId="2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122" fillId="0" borderId="2" numFmtId="0" xfId="3861" applyFont="1" applyBorder="1" applyAlignment="1">
      <alignment horizontal="center" vertical="center"/>
    </xf>
    <xf fontId="110" fillId="0" borderId="2" numFmtId="0" xfId="0" applyFont="1" applyBorder="1" applyAlignment="1">
      <alignment horizontal="left"/>
    </xf>
    <xf fontId="110" fillId="0" borderId="2" numFmtId="0" xfId="0" applyFont="1" applyBorder="1" applyAlignment="1">
      <alignment wrapText="1"/>
    </xf>
    <xf fontId="122" fillId="0" borderId="2" numFmtId="0" xfId="3861" applyFont="1" applyBorder="1" applyAlignment="1">
      <alignment horizontal="center"/>
    </xf>
    <xf fontId="110" fillId="0" borderId="2" numFmtId="49" xfId="0" applyNumberFormat="1" applyFont="1" applyBorder="1"/>
    <xf fontId="110" fillId="0" borderId="2" numFmtId="1" xfId="0" applyNumberFormat="1" applyFont="1" applyBorder="1" applyAlignment="1" applyProtection="1">
      <alignment horizontal="right" vertical="center"/>
      <protection locked="0"/>
    </xf>
    <xf fontId="110" fillId="0" borderId="2" numFmtId="1" xfId="0" applyNumberFormat="1" applyFont="1" applyBorder="1"/>
    <xf fontId="0" fillId="0" borderId="0" numFmtId="1" xfId="0" applyNumberFormat="1"/>
    <xf fontId="83" fillId="0" borderId="0" numFmtId="0" xfId="0" applyFont="1"/>
    <xf fontId="6" fillId="0" borderId="0" numFmtId="0" xfId="0" applyFont="1"/>
    <xf fontId="139" fillId="0" borderId="0" numFmtId="0" xfId="0" applyFont="1"/>
    <xf fontId="48" fillId="0" borderId="0" numFmtId="0" xfId="1203" applyFont="1"/>
    <xf fontId="6" fillId="0" borderId="0" numFmtId="186" xfId="0" applyNumberFormat="1" applyFont="1"/>
    <xf fontId="83" fillId="0" borderId="0" numFmtId="186" xfId="0" applyNumberFormat="1" applyFont="1"/>
    <xf fontId="83" fillId="0" borderId="0" numFmtId="190" xfId="26507" applyNumberFormat="1" applyFont="1"/>
    <xf fontId="0" fillId="0" borderId="0" numFmtId="194" xfId="0" applyNumberFormat="1"/>
    <xf fontId="0" fillId="0" borderId="0" numFmtId="2" xfId="26507" applyNumberFormat="1"/>
    <xf fontId="22" fillId="0" borderId="0" numFmtId="0" xfId="3861" applyFont="1" applyAlignment="1">
      <alignment horizontal="center" vertical="center"/>
    </xf>
    <xf fontId="3" fillId="0" borderId="0" numFmtId="0" xfId="3861" applyFont="1" applyAlignment="1">
      <alignment horizontal="center" vertical="center"/>
    </xf>
    <xf fontId="3" fillId="0" borderId="29" numFmtId="186" xfId="3861" applyNumberFormat="1" applyFont="1" applyBorder="1"/>
    <xf fontId="3" fillId="0" borderId="0" numFmtId="186" xfId="3861" applyNumberFormat="1" applyFont="1"/>
    <xf fontId="3" fillId="0" borderId="0" numFmtId="0" xfId="3861" applyFont="1"/>
    <xf fontId="3" fillId="0" borderId="29" numFmtId="186" xfId="3861" applyNumberFormat="1" applyFont="1" applyBorder="1" applyAlignment="1">
      <alignment horizontal="right"/>
    </xf>
    <xf fontId="3" fillId="0" borderId="2" numFmtId="0" xfId="0" applyFont="1" applyBorder="1" applyAlignment="1">
      <alignment vertical="center"/>
    </xf>
    <xf fontId="3" fillId="0" borderId="2" numFmtId="1" xfId="0" applyNumberFormat="1" applyFont="1" applyBorder="1" applyAlignment="1">
      <alignment horizontal="center" vertical="center"/>
    </xf>
    <xf fontId="139" fillId="0" borderId="29" numFmtId="0" xfId="3861" applyFont="1" applyBorder="1"/>
    <xf fontId="3" fillId="0" borderId="31" numFmtId="0" xfId="0" applyFont="1" applyBorder="1" applyAlignment="1">
      <alignment horizontal="left" vertical="center"/>
    </xf>
    <xf fontId="3" fillId="0" borderId="78" numFmtId="186" xfId="3861" applyNumberFormat="1" applyFont="1" applyBorder="1" applyAlignment="1">
      <alignment horizontal="right" indent="2" vertical="center"/>
    </xf>
    <xf fontId="3" fillId="0" borderId="0" numFmtId="186" xfId="3861" applyNumberFormat="1" applyFont="1" applyAlignment="1">
      <alignment horizontal="right" indent="2" vertical="center"/>
    </xf>
    <xf fontId="3" fillId="0" borderId="79" numFmtId="186" xfId="3861" applyNumberFormat="1" applyFont="1" applyBorder="1" applyAlignment="1">
      <alignment horizontal="right" indent="2" vertical="center"/>
    </xf>
    <xf fontId="0" fillId="0" borderId="0" numFmtId="0" xfId="2319" applyAlignment="1">
      <alignment vertical="center"/>
    </xf>
    <xf fontId="84" fillId="0" borderId="0" numFmtId="0" xfId="2319" applyFont="1" applyAlignment="1">
      <alignment vertical="center"/>
    </xf>
    <xf fontId="84" fillId="0" borderId="0" numFmtId="0" xfId="2319" applyFont="1" applyAlignment="1">
      <alignment horizontal="left" vertical="center"/>
    </xf>
    <xf fontId="140" fillId="87" borderId="0" numFmtId="0" xfId="3722" applyFont="1" applyFill="1"/>
    <xf fontId="141" fillId="87" borderId="0" numFmtId="0" xfId="3722" applyFont="1" applyFill="1"/>
    <xf fontId="142" fillId="87" borderId="29" numFmtId="0" xfId="3722" applyFont="1" applyFill="1" applyBorder="1" applyAlignment="1">
      <alignment vertical="top"/>
    </xf>
    <xf fontId="94" fillId="87" borderId="29" numFmtId="0" xfId="3722" applyFont="1" applyFill="1" applyBorder="1" applyAlignment="1">
      <alignment vertical="top"/>
    </xf>
    <xf fontId="140" fillId="0" borderId="0" numFmtId="0" xfId="3722" applyFont="1" applyAlignment="1">
      <alignment horizontal="left" vertical="center" wrapText="1"/>
    </xf>
    <xf fontId="140" fillId="0" borderId="0" numFmtId="0" xfId="3722" applyFont="1" applyAlignment="1">
      <alignment vertical="center" wrapText="1"/>
    </xf>
    <xf fontId="62" fillId="0" borderId="0" numFmtId="0" xfId="2319" applyFont="1" applyAlignment="1">
      <alignment vertical="center"/>
    </xf>
    <xf fontId="62" fillId="0" borderId="0" numFmtId="0" xfId="2319" applyFont="1" applyAlignment="1">
      <alignment horizontal="left" vertical="center"/>
    </xf>
    <xf fontId="143" fillId="0" borderId="0" numFmtId="0" xfId="2319" applyFont="1" applyAlignment="1">
      <alignment vertical="center"/>
    </xf>
    <xf fontId="82" fillId="0" borderId="36" numFmtId="2" xfId="2319" applyNumberFormat="1" applyFont="1" applyBorder="1" applyAlignment="1">
      <alignment horizontal="center" vertical="center"/>
    </xf>
    <xf fontId="22" fillId="0" borderId="36" numFmtId="0" xfId="2319" applyFont="1" applyBorder="1" applyAlignment="1">
      <alignment horizontal="center" vertical="center" wrapText="1"/>
    </xf>
    <xf fontId="22" fillId="0" borderId="43" numFmtId="0" xfId="2319" applyFont="1" applyBorder="1" applyAlignment="1">
      <alignment horizontal="center" vertical="center"/>
    </xf>
    <xf fontId="22" fillId="0" borderId="36" numFmtId="0" xfId="2319" applyFont="1" applyBorder="1" applyAlignment="1">
      <alignment horizontal="center" vertical="center"/>
    </xf>
    <xf fontId="3" fillId="0" borderId="0" numFmtId="0" xfId="3722" applyFont="1"/>
    <xf fontId="82" fillId="0" borderId="39" numFmtId="2" xfId="2319" applyNumberFormat="1" applyFont="1" applyBorder="1" applyAlignment="1">
      <alignment horizontal="center" vertical="center"/>
    </xf>
    <xf fontId="22" fillId="0" borderId="39" numFmtId="0" xfId="2319" applyFont="1" applyBorder="1" applyAlignment="1">
      <alignment horizontal="center" vertical="center" wrapText="1"/>
    </xf>
    <xf fontId="22" fillId="0" borderId="37" numFmtId="0" xfId="2319" applyFont="1" applyBorder="1" applyAlignment="1">
      <alignment horizontal="center" vertical="center"/>
    </xf>
    <xf fontId="22" fillId="0" borderId="38" numFmtId="0" xfId="2319" applyFont="1" applyBorder="1" applyAlignment="1">
      <alignment horizontal="center" vertical="center"/>
    </xf>
    <xf fontId="22" fillId="0" borderId="5" numFmtId="0" xfId="2319" applyFont="1" applyBorder="1" applyAlignment="1">
      <alignment horizontal="center" vertical="center"/>
    </xf>
    <xf fontId="82" fillId="0" borderId="54" numFmtId="14" xfId="2319" applyNumberFormat="1" applyFont="1" applyBorder="1" applyAlignment="1">
      <alignment horizontal="left" vertical="center" wrapText="1"/>
    </xf>
    <xf fontId="82" fillId="0" borderId="41" numFmtId="0" xfId="2319" applyFont="1" applyBorder="1" applyAlignment="1">
      <alignment horizontal="center" vertical="center" wrapText="1"/>
    </xf>
    <xf fontId="82" fillId="84" borderId="36" numFmtId="186" xfId="2319" applyNumberFormat="1" applyFont="1" applyFill="1" applyBorder="1" applyAlignment="1">
      <alignment horizontal="center" vertical="center" wrapText="1"/>
    </xf>
    <xf fontId="0" fillId="0" borderId="0" numFmtId="14" xfId="2319" applyNumberFormat="1" applyAlignment="1">
      <alignment vertical="center"/>
    </xf>
    <xf fontId="144" fillId="87" borderId="42" numFmtId="0" xfId="3722" applyFont="1" applyFill="1" applyBorder="1" applyAlignment="1">
      <alignment vertical="center" wrapText="1"/>
    </xf>
    <xf fontId="144" fillId="87" borderId="42" numFmtId="0" xfId="3722" applyFont="1" applyFill="1" applyBorder="1" applyAlignment="1">
      <alignment wrapText="1"/>
    </xf>
    <xf fontId="144" fillId="87" borderId="42" numFmtId="0" xfId="3722" applyFont="1" applyFill="1" applyBorder="1"/>
    <xf fontId="82" fillId="0" borderId="54" numFmtId="0" xfId="2319" applyFont="1" applyBorder="1" applyAlignment="1">
      <alignment horizontal="left" vertical="center" wrapText="1"/>
    </xf>
    <xf fontId="82" fillId="0" borderId="54" numFmtId="186" xfId="2319" applyNumberFormat="1" applyFont="1" applyBorder="1" applyAlignment="1">
      <alignment horizontal="center" vertical="center" wrapText="1"/>
    </xf>
    <xf fontId="82" fillId="0" borderId="41" numFmtId="186" xfId="2319" applyNumberFormat="1" applyFont="1" applyBorder="1" applyAlignment="1">
      <alignment horizontal="center" vertical="center" wrapText="1"/>
    </xf>
    <xf fontId="82" fillId="0" borderId="54" numFmtId="0" xfId="2319" applyFont="1" applyBorder="1" applyAlignment="1">
      <alignment vertical="center" wrapText="1"/>
    </xf>
    <xf fontId="82" fillId="84" borderId="41" numFmtId="1" xfId="26539" applyNumberFormat="1" applyFont="1" applyFill="1" applyBorder="1" applyAlignment="1">
      <alignment horizontal="center" vertical="center" wrapText="1"/>
    </xf>
    <xf fontId="82" fillId="84" borderId="41" numFmtId="186" xfId="2319" applyNumberFormat="1" applyFont="1" applyFill="1" applyBorder="1" applyAlignment="1">
      <alignment horizontal="center" vertical="center" wrapText="1"/>
    </xf>
    <xf fontId="82" fillId="84" borderId="41" numFmtId="2" xfId="2319" applyNumberFormat="1" applyFont="1" applyFill="1" applyBorder="1" applyAlignment="1">
      <alignment horizontal="center" vertical="center" wrapText="1"/>
    </xf>
    <xf fontId="82" fillId="84" borderId="36" numFmtId="1" xfId="26539" applyNumberFormat="1" applyFont="1" applyFill="1" applyBorder="1" applyAlignment="1">
      <alignment horizontal="center" vertical="center" wrapText="1"/>
    </xf>
    <xf fontId="82" fillId="0" borderId="54" numFmtId="0" xfId="2319" applyFont="1" applyBorder="1" applyAlignment="1">
      <alignment horizontal="center" vertical="center" wrapText="1"/>
    </xf>
    <xf fontId="82" fillId="84" borderId="54" numFmtId="186" xfId="2319" applyNumberFormat="1" applyFont="1" applyFill="1" applyBorder="1" applyAlignment="1">
      <alignment horizontal="center" vertical="center" wrapText="1"/>
    </xf>
    <xf fontId="82" fillId="0" borderId="55" numFmtId="0" xfId="2319" applyFont="1" applyBorder="1" applyAlignment="1">
      <alignment vertical="center" wrapText="1"/>
    </xf>
    <xf fontId="82" fillId="0" borderId="55" numFmtId="0" xfId="2319" applyFont="1" applyBorder="1" applyAlignment="1">
      <alignment horizontal="center" vertical="center" wrapText="1"/>
    </xf>
    <xf fontId="82" fillId="84" borderId="39" numFmtId="186" xfId="2319" applyNumberFormat="1" applyFont="1" applyFill="1" applyBorder="1" applyAlignment="1">
      <alignment horizontal="center" vertical="center" wrapText="1"/>
    </xf>
    <xf fontId="82" fillId="84" borderId="41" numFmtId="186" xfId="26539" applyNumberFormat="1" applyFont="1" applyFill="1" applyBorder="1" applyAlignment="1">
      <alignment horizontal="center" vertical="center" wrapText="1"/>
    </xf>
    <xf fontId="82" fillId="0" borderId="39" numFmtId="0" xfId="2319" applyFont="1" applyBorder="1" applyAlignment="1">
      <alignment horizontal="center" vertical="center" wrapText="1"/>
    </xf>
    <xf fontId="82" fillId="0" borderId="41" numFmtId="1" xfId="2319" applyNumberFormat="1" applyFont="1" applyBorder="1" applyAlignment="1">
      <alignment horizontal="center" vertical="center" wrapText="1"/>
    </xf>
    <xf fontId="82" fillId="0" borderId="41" numFmtId="186" xfId="2319" applyNumberFormat="1" applyFont="1" applyBorder="1" applyAlignment="1">
      <alignment horizontal="center" vertical="center"/>
    </xf>
    <xf fontId="82" fillId="0" borderId="39" numFmtId="186" xfId="2319" applyNumberFormat="1" applyFont="1" applyBorder="1" applyAlignment="1">
      <alignment horizontal="center" vertical="center"/>
    </xf>
    <xf fontId="144" fillId="87" borderId="42" numFmtId="0" xfId="3722" applyFont="1" applyFill="1" applyBorder="1" applyAlignment="1">
      <alignment horizontal="center" vertical="center" wrapText="1"/>
    </xf>
    <xf fontId="144" fillId="87" borderId="42" numFmtId="1" xfId="3722" applyNumberFormat="1" applyFont="1" applyFill="1" applyBorder="1" applyAlignment="1">
      <alignment horizontal="center" vertical="center"/>
    </xf>
    <xf fontId="82" fillId="0" borderId="39" numFmtId="0" xfId="2319" applyFont="1" applyBorder="1" applyAlignment="1">
      <alignment horizontal="center" vertical="top" wrapText="1"/>
    </xf>
    <xf fontId="82" fillId="0" borderId="39" numFmtId="186" xfId="2319" applyNumberFormat="1" applyFont="1" applyBorder="1" applyAlignment="1">
      <alignment horizontal="center" vertical="top"/>
    </xf>
    <xf fontId="144" fillId="87" borderId="42" numFmtId="186" xfId="3722" applyNumberFormat="1" applyFont="1" applyFill="1" applyBorder="1" applyAlignment="1">
      <alignment horizontal="center" vertical="center"/>
    </xf>
    <xf fontId="0" fillId="0" borderId="0" numFmtId="186" xfId="2319" applyNumberFormat="1" applyAlignment="1">
      <alignment vertical="center"/>
    </xf>
    <xf fontId="144" fillId="87" borderId="39" numFmtId="0" xfId="3722" applyFont="1" applyFill="1" applyBorder="1" applyAlignment="1">
      <alignment vertical="center" wrapText="1"/>
    </xf>
    <xf fontId="144" fillId="87" borderId="39" numFmtId="0" xfId="3722" applyFont="1" applyFill="1" applyBorder="1" applyAlignment="1">
      <alignment horizontal="center" vertical="center" wrapText="1"/>
    </xf>
    <xf fontId="144" fillId="87" borderId="39" numFmtId="1" xfId="3722" applyNumberFormat="1" applyFont="1" applyFill="1" applyBorder="1" applyAlignment="1">
      <alignment horizontal="center" vertical="center"/>
    </xf>
    <xf fontId="82" fillId="0" borderId="54" numFmtId="186" xfId="2319" applyNumberFormat="1" applyFont="1" applyBorder="1" applyAlignment="1">
      <alignment horizontal="center" vertical="center"/>
    </xf>
    <xf fontId="82" fillId="0" borderId="55" numFmtId="186" xfId="2319" applyNumberFormat="1" applyFont="1" applyBorder="1" applyAlignment="1">
      <alignment horizontal="center" vertical="center"/>
    </xf>
    <xf fontId="22" fillId="0" borderId="41" numFmtId="0" xfId="2319" applyFont="1" applyBorder="1" applyAlignment="1">
      <alignment vertical="center"/>
    </xf>
    <xf fontId="22" fillId="0" borderId="41" numFmtId="186" xfId="2319" applyNumberFormat="1" applyFont="1" applyBorder="1" applyAlignment="1">
      <alignment vertical="center"/>
    </xf>
    <xf fontId="22" fillId="0" borderId="55" numFmtId="0" xfId="2319" applyFont="1" applyBorder="1" applyAlignment="1">
      <alignment vertical="center" wrapText="1"/>
    </xf>
    <xf fontId="22" fillId="0" borderId="39" numFmtId="0" xfId="2319" applyFont="1" applyBorder="1" applyAlignment="1">
      <alignment horizontal="left" vertical="center" wrapText="1"/>
    </xf>
    <xf fontId="82" fillId="0" borderId="39" numFmtId="0" xfId="2319" applyFont="1" applyBorder="1" applyAlignment="1">
      <alignment vertical="center"/>
    </xf>
    <xf fontId="82" fillId="0" borderId="0" numFmtId="0" xfId="2319" applyFont="1" applyAlignment="1">
      <alignment vertical="center"/>
    </xf>
    <xf fontId="22" fillId="0" borderId="0" numFmtId="0" xfId="2319" applyFont="1" applyAlignment="1">
      <alignment vertical="center"/>
    </xf>
    <xf fontId="82" fillId="0" borderId="0" numFmtId="186" xfId="2319" applyNumberFormat="1" applyFont="1" applyAlignment="1">
      <alignment vertical="center"/>
    </xf>
    <xf fontId="96" fillId="0" borderId="0" numFmtId="0" xfId="2319" applyFont="1" applyAlignment="1">
      <alignment vertical="center"/>
    </xf>
    <xf fontId="96" fillId="0" borderId="0" numFmtId="0" xfId="2319" applyFont="1" applyAlignment="1">
      <alignment horizontal="center" vertical="center" wrapText="1"/>
    </xf>
    <xf fontId="45" fillId="0" borderId="0" numFmtId="186" xfId="2319" applyNumberFormat="1" applyFont="1" applyAlignment="1">
      <alignment vertical="center"/>
    </xf>
    <xf fontId="45" fillId="0" borderId="0" numFmtId="0" xfId="2319" applyFont="1" applyAlignment="1">
      <alignment vertical="center"/>
    </xf>
    <xf fontId="145" fillId="0" borderId="0" numFmtId="0" xfId="2319" applyFont="1" applyAlignment="1">
      <alignment vertical="center"/>
    </xf>
    <xf fontId="84" fillId="0" borderId="0" numFmtId="0" xfId="2319" applyFont="1" applyAlignment="1">
      <alignment horizontal="center" vertical="center" wrapText="1"/>
    </xf>
    <xf fontId="84" fillId="0" borderId="0" numFmtId="0" xfId="2319" applyFont="1" applyAlignment="1">
      <alignment vertical="center" wrapText="1"/>
    </xf>
    <xf fontId="84" fillId="0" borderId="0" numFmtId="0" xfId="2319" applyFont="1" applyAlignment="1">
      <alignment horizontal="center" vertical="center"/>
    </xf>
    <xf fontId="82" fillId="0" borderId="36" numFmtId="186" xfId="2319" applyNumberFormat="1" applyFont="1" applyBorder="1" applyAlignment="1">
      <alignment horizontal="center" vertical="center"/>
    </xf>
    <xf fontId="9" fillId="0" borderId="0" numFmtId="0" xfId="2319" applyFont="1" applyAlignment="1">
      <alignment vertical="center"/>
    </xf>
    <xf fontId="82" fillId="0" borderId="54" numFmtId="1" xfId="2319" applyNumberFormat="1" applyFont="1" applyBorder="1" applyAlignment="1">
      <alignment horizontal="center" vertical="center" wrapText="1"/>
    </xf>
    <xf fontId="3" fillId="0" borderId="0" numFmtId="186" xfId="2319" applyNumberFormat="1" applyFont="1"/>
    <xf fontId="3" fillId="0" borderId="0" numFmtId="186" xfId="2319" applyNumberFormat="1" applyFont="1" applyAlignment="1">
      <alignment vertical="center" wrapText="1"/>
    </xf>
    <xf fontId="140" fillId="87" borderId="0" numFmtId="0" xfId="17898" applyFont="1" applyFill="1"/>
    <xf fontId="141" fillId="87" borderId="0" numFmtId="0" xfId="17898" applyFont="1" applyFill="1"/>
    <xf fontId="142" fillId="87" borderId="29" numFmtId="0" xfId="17898" applyFont="1" applyFill="1" applyBorder="1" applyAlignment="1">
      <alignment vertical="top"/>
    </xf>
    <xf fontId="94" fillId="87" borderId="29" numFmtId="0" xfId="17898" applyFont="1" applyFill="1" applyBorder="1" applyAlignment="1">
      <alignment vertical="top"/>
    </xf>
    <xf fontId="0" fillId="0" borderId="0" numFmtId="0" xfId="5073"/>
    <xf fontId="93" fillId="0" borderId="0" numFmtId="0" xfId="5073" applyFont="1" applyAlignment="1">
      <alignment horizontal="center" vertical="center"/>
    </xf>
    <xf fontId="94" fillId="0" borderId="0" numFmtId="0" xfId="5073" applyFont="1" applyAlignment="1">
      <alignment horizontal="center"/>
    </xf>
    <xf fontId="140" fillId="0" borderId="0" numFmtId="0" xfId="17898" applyFont="1" applyAlignment="1">
      <alignment horizontal="left" vertical="center" wrapText="1"/>
    </xf>
    <xf fontId="22" fillId="0" borderId="38" numFmtId="186" xfId="2319" applyNumberFormat="1" applyFont="1" applyBorder="1" applyAlignment="1">
      <alignment horizontal="left" vertical="center" wrapText="1"/>
    </xf>
    <xf fontId="22" fillId="0" borderId="5" numFmtId="186" xfId="2319" applyNumberFormat="1" applyFont="1" applyBorder="1" applyAlignment="1">
      <alignment horizontal="center" vertical="center" wrapText="1"/>
    </xf>
    <xf fontId="22" fillId="0" borderId="42" numFmtId="0" xfId="2319" applyFont="1" applyBorder="1" applyAlignment="1">
      <alignment horizontal="center" vertical="center" wrapText="1"/>
    </xf>
    <xf fontId="10" fillId="0" borderId="0" numFmtId="186" xfId="2319" applyNumberFormat="1" applyFont="1"/>
    <xf fontId="22" fillId="0" borderId="80" numFmtId="0" xfId="2319" applyFont="1" applyBorder="1" applyAlignment="1">
      <alignment horizontal="left" vertical="center" wrapText="1"/>
    </xf>
    <xf fontId="22" fillId="0" borderId="81" numFmtId="0" xfId="2319" applyFont="1" applyBorder="1" applyAlignment="1">
      <alignment horizontal="center" vertical="center"/>
    </xf>
    <xf fontId="22" fillId="0" borderId="81" numFmtId="186" xfId="2319" applyNumberFormat="1" applyFont="1" applyBorder="1" applyAlignment="1">
      <alignment horizontal="center" vertical="center"/>
    </xf>
    <xf fontId="22" fillId="0" borderId="82" numFmtId="186" xfId="2319" applyNumberFormat="1" applyFont="1" applyBorder="1" applyAlignment="1">
      <alignment horizontal="center" vertical="center"/>
    </xf>
    <xf fontId="22" fillId="0" borderId="83" numFmtId="186" xfId="2319" applyNumberFormat="1" applyFont="1" applyBorder="1" applyAlignment="1">
      <alignment horizontal="center" vertical="center"/>
    </xf>
    <xf fontId="22" fillId="0" borderId="84" numFmtId="186" xfId="2319" applyNumberFormat="1" applyFont="1" applyBorder="1" applyAlignment="1" applyProtection="1">
      <alignment horizontal="left" indent="1" vertical="center" wrapText="1"/>
      <protection locked="0"/>
    </xf>
    <xf fontId="22" fillId="0" borderId="6" numFmtId="186" xfId="2319" applyNumberFormat="1" applyFont="1" applyBorder="1" applyAlignment="1">
      <alignment horizontal="center" vertical="center"/>
    </xf>
    <xf fontId="22" fillId="0" borderId="29" numFmtId="186" xfId="2319" applyNumberFormat="1" applyFont="1" applyBorder="1" applyAlignment="1">
      <alignment horizontal="center" vertical="center"/>
    </xf>
    <xf fontId="82" fillId="0" borderId="54" numFmtId="186" xfId="2319" applyNumberFormat="1" applyFont="1" applyBorder="1" applyAlignment="1" applyProtection="1">
      <alignment horizontal="left" indent="2" vertical="center" wrapText="1"/>
      <protection locked="0"/>
    </xf>
    <xf fontId="82" fillId="0" borderId="0" numFmtId="0" xfId="2319" applyFont="1" applyAlignment="1">
      <alignment horizontal="center" vertical="center"/>
    </xf>
    <xf fontId="82" fillId="0" borderId="0" numFmtId="186" xfId="2319" applyNumberFormat="1" applyFont="1" applyAlignment="1">
      <alignment horizontal="center" vertical="center"/>
    </xf>
    <xf fontId="22" fillId="0" borderId="85" numFmtId="186" xfId="2319" applyNumberFormat="1" applyFont="1" applyBorder="1" applyAlignment="1">
      <alignment horizontal="center" vertical="center"/>
    </xf>
    <xf fontId="82" fillId="0" borderId="86" numFmtId="186" xfId="2319" applyNumberFormat="1" applyFont="1" applyBorder="1" applyAlignment="1" applyProtection="1">
      <alignment horizontal="left" indent="2" vertical="center" wrapText="1"/>
      <protection locked="0"/>
    </xf>
    <xf fontId="82" fillId="0" borderId="29" numFmtId="0" xfId="2319" applyFont="1" applyBorder="1" applyAlignment="1">
      <alignment horizontal="center" vertical="center"/>
    </xf>
    <xf fontId="82" fillId="0" borderId="87" numFmtId="186" xfId="2319" applyNumberFormat="1" applyFont="1" applyBorder="1" applyAlignment="1" applyProtection="1">
      <alignment horizontal="left" indent="2" vertical="center" wrapText="1"/>
      <protection locked="0"/>
    </xf>
    <xf fontId="82" fillId="0" borderId="34" numFmtId="0" xfId="2319" applyFont="1" applyBorder="1" applyAlignment="1">
      <alignment horizontal="center" vertical="center"/>
    </xf>
    <xf fontId="22" fillId="0" borderId="55" numFmtId="186" xfId="2319" applyNumberFormat="1" applyFont="1" applyBorder="1" applyAlignment="1" applyProtection="1">
      <alignment horizontal="left" indent="1" vertical="center" wrapText="1"/>
      <protection locked="0"/>
    </xf>
    <xf fontId="22" fillId="0" borderId="88" numFmtId="186" xfId="2319" applyNumberFormat="1" applyFont="1" applyBorder="1" applyAlignment="1">
      <alignment horizontal="center" vertical="center"/>
    </xf>
    <xf fontId="22" fillId="0" borderId="89" numFmtId="186" xfId="2319" applyNumberFormat="1" applyFont="1" applyBorder="1" applyAlignment="1">
      <alignment horizontal="center" vertical="center"/>
    </xf>
    <xf fontId="3" fillId="0" borderId="0" numFmtId="186" xfId="2319" applyNumberFormat="1" applyFont="1" applyAlignment="1" applyProtection="1">
      <alignment horizontal="left" vertical="center" wrapText="1"/>
      <protection locked="0"/>
    </xf>
    <xf fontId="82" fillId="0" borderId="29" numFmtId="186" xfId="2319" applyNumberFormat="1" applyFont="1" applyBorder="1" applyAlignment="1">
      <alignment horizontal="center" vertical="center"/>
    </xf>
    <xf fontId="82" fillId="0" borderId="89" numFmtId="186" xfId="2319" applyNumberFormat="1" applyFont="1" applyBorder="1" applyAlignment="1">
      <alignment horizontal="center" vertical="center"/>
    </xf>
    <xf fontId="82" fillId="0" borderId="34" numFmtId="186" xfId="2319" applyNumberFormat="1" applyFont="1" applyBorder="1" applyAlignment="1">
      <alignment horizontal="center" vertical="center"/>
    </xf>
    <xf fontId="82" fillId="0" borderId="90" numFmtId="186" xfId="2319" applyNumberFormat="1" applyFont="1" applyBorder="1" applyAlignment="1">
      <alignment horizontal="center" vertical="center"/>
    </xf>
    <xf fontId="22" fillId="0" borderId="87" numFmtId="186" xfId="2319" applyNumberFormat="1" applyFont="1" applyBorder="1" applyAlignment="1" applyProtection="1">
      <alignment horizontal="left" indent="1" vertical="center" wrapText="1"/>
      <protection locked="0"/>
    </xf>
    <xf fontId="22" fillId="0" borderId="0" numFmtId="186" xfId="2319" applyNumberFormat="1" applyFont="1" applyAlignment="1">
      <alignment horizontal="center" vertical="center"/>
    </xf>
    <xf fontId="22" fillId="0" borderId="41" numFmtId="186" xfId="2319" applyNumberFormat="1" applyFont="1" applyBorder="1" applyAlignment="1">
      <alignment horizontal="center" vertical="center"/>
    </xf>
    <xf fontId="22" fillId="0" borderId="38" numFmtId="186" xfId="2319" applyNumberFormat="1" applyFont="1" applyBorder="1" applyAlignment="1" applyProtection="1">
      <alignment horizontal="left" indent="1" vertical="center" wrapText="1"/>
      <protection locked="0"/>
    </xf>
    <xf fontId="22" fillId="0" borderId="5" numFmtId="186" xfId="2319" applyNumberFormat="1" applyFont="1" applyBorder="1" applyAlignment="1">
      <alignment horizontal="center" vertical="center"/>
    </xf>
    <xf fontId="22" fillId="0" borderId="42" numFmtId="186" xfId="2319" applyNumberFormat="1" applyFont="1" applyBorder="1" applyAlignment="1">
      <alignment horizontal="center" vertical="center"/>
    </xf>
    <xf fontId="45" fillId="0" borderId="0" numFmtId="0" xfId="3710" applyFont="1" applyAlignment="1">
      <alignment vertical="center"/>
    </xf>
    <xf fontId="45" fillId="0" borderId="0" numFmtId="0" xfId="3710" applyFont="1" applyAlignment="1">
      <alignment horizontal="center" vertical="center"/>
    </xf>
    <xf fontId="73" fillId="0" borderId="0" numFmtId="0" xfId="17898" applyFont="1"/>
    <xf fontId="140" fillId="87" borderId="0" numFmtId="0" xfId="3710" applyFont="1" applyFill="1"/>
    <xf fontId="141" fillId="87" borderId="0" numFmtId="0" xfId="3710" applyFont="1" applyFill="1"/>
    <xf fontId="94" fillId="87" borderId="0" numFmtId="14" xfId="3710" applyNumberFormat="1" applyFont="1" applyFill="1" applyAlignment="1">
      <alignment horizontal="left" vertical="top"/>
    </xf>
    <xf fontId="146" fillId="87" borderId="0" numFmtId="14" xfId="3710" applyNumberFormat="1" applyFont="1" applyFill="1" applyAlignment="1">
      <alignment vertical="top"/>
    </xf>
    <xf fontId="146" fillId="87" borderId="0" numFmtId="0" xfId="3710" applyFont="1" applyFill="1" applyAlignment="1">
      <alignment horizontal="left" vertical="top"/>
    </xf>
    <xf fontId="142" fillId="87" borderId="29" numFmtId="0" xfId="3710" applyFont="1" applyFill="1" applyBorder="1" applyAlignment="1">
      <alignment vertical="top"/>
    </xf>
    <xf fontId="94" fillId="87" borderId="29" numFmtId="0" xfId="3710" applyFont="1" applyFill="1" applyBorder="1" applyAlignment="1">
      <alignment vertical="top"/>
    </xf>
    <xf fontId="94" fillId="87" borderId="29" numFmtId="14" xfId="3710" applyNumberFormat="1" applyFont="1" applyFill="1" applyBorder="1" applyAlignment="1">
      <alignment horizontal="left" vertical="top"/>
    </xf>
    <xf fontId="146" fillId="87" borderId="29" numFmtId="14" xfId="3710" applyNumberFormat="1" applyFont="1" applyFill="1" applyBorder="1" applyAlignment="1">
      <alignment vertical="top"/>
    </xf>
    <xf fontId="146" fillId="87" borderId="29" numFmtId="0" xfId="3710" applyFont="1" applyFill="1" applyBorder="1" applyAlignment="1">
      <alignment horizontal="left" vertical="top"/>
    </xf>
    <xf fontId="147" fillId="0" borderId="0" numFmtId="0" xfId="3710" applyFont="1" applyAlignment="1">
      <alignment horizontal="left"/>
    </xf>
    <xf fontId="94" fillId="0" borderId="0" numFmtId="0" xfId="3710" applyFont="1"/>
    <xf fontId="146" fillId="0" borderId="0" numFmtId="0" xfId="3710" applyFont="1"/>
    <xf fontId="146" fillId="0" borderId="0" numFmtId="0" xfId="3710" applyFont="1" applyAlignment="1">
      <alignment horizontal="left" vertical="top"/>
    </xf>
    <xf fontId="45" fillId="0" borderId="36" numFmtId="0" xfId="3710" applyFont="1" applyBorder="1" applyAlignment="1">
      <alignment vertical="center"/>
    </xf>
    <xf fontId="96" fillId="0" borderId="36" numFmtId="0" xfId="3710" applyFont="1" applyBorder="1" applyAlignment="1">
      <alignment horizontal="center" vertical="center"/>
    </xf>
    <xf fontId="96" fillId="0" borderId="37" numFmtId="0" xfId="3710" applyFont="1" applyBorder="1" applyAlignment="1">
      <alignment horizontal="center" vertical="center"/>
    </xf>
    <xf fontId="96" fillId="0" borderId="42" numFmtId="0" xfId="3710" applyFont="1" applyBorder="1" applyAlignment="1">
      <alignment horizontal="center" vertical="center"/>
    </xf>
    <xf fontId="45" fillId="0" borderId="39" numFmtId="0" xfId="3710" applyFont="1" applyBorder="1" applyAlignment="1">
      <alignment vertical="center"/>
    </xf>
    <xf fontId="96" fillId="0" borderId="39" numFmtId="0" xfId="3710" applyFont="1" applyBorder="1" applyAlignment="1">
      <alignment horizontal="center" vertical="center"/>
    </xf>
    <xf fontId="96" fillId="0" borderId="38" numFmtId="0" xfId="3710" applyFont="1" applyBorder="1" applyAlignment="1">
      <alignment horizontal="center" vertical="center"/>
    </xf>
    <xf fontId="96" fillId="0" borderId="5" numFmtId="0" xfId="3710" applyFont="1" applyBorder="1" applyAlignment="1">
      <alignment horizontal="center" vertical="center"/>
    </xf>
    <xf fontId="144" fillId="87" borderId="38" numFmtId="0" xfId="3710" applyFont="1" applyFill="1" applyBorder="1"/>
    <xf fontId="82" fillId="87" borderId="42" numFmtId="0" xfId="3710" applyFont="1" applyFill="1" applyBorder="1" applyAlignment="1">
      <alignment horizontal="center" vertical="center"/>
    </xf>
    <xf fontId="22" fillId="87" borderId="42" numFmtId="0" xfId="3710" applyFont="1" applyFill="1" applyBorder="1" applyAlignment="1">
      <alignment horizontal="center" vertical="center"/>
    </xf>
    <xf fontId="22" fillId="87" borderId="38" numFmtId="0" xfId="3710" applyFont="1" applyFill="1" applyBorder="1" applyAlignment="1">
      <alignment horizontal="center" vertical="center"/>
    </xf>
    <xf fontId="82" fillId="87" borderId="38" numFmtId="0" xfId="3710" applyFont="1" applyFill="1" applyBorder="1" applyAlignment="1">
      <alignment vertical="center"/>
    </xf>
    <xf fontId="82" fillId="87" borderId="42" numFmtId="0" xfId="3710" applyFont="1" applyFill="1" applyBorder="1" applyAlignment="1">
      <alignment vertical="center"/>
    </xf>
    <xf fontId="22" fillId="0" borderId="36" numFmtId="0" xfId="3710" applyFont="1" applyBorder="1" applyAlignment="1">
      <alignment horizontal="center" vertical="center"/>
    </xf>
    <xf fontId="148" fillId="84" borderId="91" numFmtId="0" xfId="3710" applyFont="1" applyFill="1" applyBorder="1" applyAlignment="1">
      <alignment horizontal="center" vertical="center"/>
    </xf>
    <xf fontId="148" fillId="84" borderId="36" numFmtId="186" xfId="3710" applyNumberFormat="1" applyFont="1" applyFill="1" applyBorder="1" applyAlignment="1">
      <alignment horizontal="center" vertical="center"/>
    </xf>
    <xf fontId="148" fillId="84" borderId="91" numFmtId="186" xfId="3710" applyNumberFormat="1" applyFont="1" applyFill="1" applyBorder="1" applyAlignment="1">
      <alignment horizontal="center" vertical="center"/>
    </xf>
    <xf fontId="22" fillId="0" borderId="39" numFmtId="0" xfId="3710" applyFont="1" applyBorder="1" applyAlignment="1">
      <alignment horizontal="center" vertical="center"/>
    </xf>
    <xf fontId="148" fillId="84" borderId="92" numFmtId="0" xfId="3710" applyFont="1" applyFill="1" applyBorder="1" applyAlignment="1">
      <alignment horizontal="center" vertical="center"/>
    </xf>
    <xf fontId="148" fillId="84" borderId="39" numFmtId="186" xfId="3710" applyNumberFormat="1" applyFont="1" applyFill="1" applyBorder="1" applyAlignment="1">
      <alignment horizontal="center" vertical="center"/>
    </xf>
    <xf fontId="148" fillId="84" borderId="92" numFmtId="186" xfId="3710" applyNumberFormat="1" applyFont="1" applyFill="1" applyBorder="1" applyAlignment="1">
      <alignment horizontal="center" vertical="center"/>
    </xf>
    <xf fontId="22" fillId="0" borderId="36" numFmtId="0" xfId="3710" applyFont="1" applyBorder="1" applyAlignment="1">
      <alignment horizontal="center" vertical="center" wrapText="1"/>
    </xf>
    <xf fontId="22" fillId="0" borderId="39" numFmtId="0" xfId="3710" applyFont="1" applyBorder="1" applyAlignment="1">
      <alignment horizontal="center" vertical="center" wrapText="1"/>
    </xf>
    <xf fontId="82" fillId="0" borderId="36" numFmtId="0" xfId="3710" applyFont="1" applyBorder="1" applyAlignment="1">
      <alignment horizontal="center" vertical="center"/>
    </xf>
    <xf fontId="82" fillId="0" borderId="39" numFmtId="0" xfId="3710" applyFont="1" applyBorder="1" applyAlignment="1">
      <alignment horizontal="center" vertical="center"/>
    </xf>
    <xf fontId="148" fillId="84" borderId="36" numFmtId="2" xfId="3710" applyNumberFormat="1" applyFont="1" applyFill="1" applyBorder="1" applyAlignment="1">
      <alignment horizontal="center" vertical="center"/>
    </xf>
    <xf fontId="148" fillId="84" borderId="91" numFmtId="2" xfId="3710" applyNumberFormat="1" applyFont="1" applyFill="1" applyBorder="1" applyAlignment="1">
      <alignment horizontal="center" vertical="center"/>
    </xf>
    <xf fontId="148" fillId="84" borderId="39" numFmtId="2" xfId="3710" applyNumberFormat="1" applyFont="1" applyFill="1" applyBorder="1" applyAlignment="1">
      <alignment horizontal="center" vertical="center"/>
    </xf>
    <xf fontId="148" fillId="84" borderId="92" numFmtId="2" xfId="3710" applyNumberFormat="1" applyFont="1" applyFill="1" applyBorder="1" applyAlignment="1">
      <alignment horizontal="center" vertical="center"/>
    </xf>
    <xf fontId="82" fillId="0" borderId="36" numFmtId="0" xfId="3710" applyFont="1" applyBorder="1" applyAlignment="1">
      <alignment horizontal="center" vertical="center" wrapText="1"/>
    </xf>
    <xf fontId="82" fillId="0" borderId="39" numFmtId="0" xfId="3710" applyFont="1" applyBorder="1" applyAlignment="1">
      <alignment horizontal="center" vertical="center" wrapText="1"/>
    </xf>
    <xf fontId="68" fillId="0" borderId="0" numFmtId="181" xfId="15772" applyNumberFormat="1" applyFont="1"/>
    <xf fontId="68" fillId="52" borderId="0" numFmtId="181" xfId="15772" applyNumberFormat="1" applyFont="1" applyFill="1"/>
    <xf fontId="3" fillId="0" borderId="0" numFmtId="0" xfId="2319" applyFont="1"/>
    <xf fontId="140" fillId="87" borderId="0" numFmtId="0" xfId="2319" applyFont="1" applyFill="1"/>
    <xf fontId="141" fillId="87" borderId="0" numFmtId="0" xfId="2319" applyFont="1" applyFill="1"/>
    <xf fontId="142" fillId="87" borderId="29" numFmtId="0" xfId="2319" applyFont="1" applyFill="1" applyBorder="1" applyAlignment="1">
      <alignment vertical="top"/>
    </xf>
    <xf fontId="94" fillId="87" borderId="29" numFmtId="0" xfId="2319" applyFont="1" applyFill="1" applyBorder="1" applyAlignment="1">
      <alignment vertical="top"/>
    </xf>
    <xf fontId="94" fillId="87" borderId="0" numFmtId="0" xfId="2319" applyFont="1" applyFill="1" applyAlignment="1">
      <alignment vertical="top"/>
    </xf>
    <xf fontId="142" fillId="0" borderId="34" numFmtId="0" xfId="2319" applyFont="1" applyBorder="1" applyAlignment="1">
      <alignment vertical="top"/>
    </xf>
    <xf fontId="94" fillId="0" borderId="34" numFmtId="0" xfId="2319" applyFont="1" applyBorder="1" applyAlignment="1">
      <alignment vertical="top"/>
    </xf>
    <xf fontId="142" fillId="0" borderId="0" numFmtId="0" xfId="2319" applyFont="1" applyAlignment="1">
      <alignment vertical="top"/>
    </xf>
    <xf fontId="94" fillId="0" borderId="0" numFmtId="0" xfId="2319" applyFont="1" applyAlignment="1">
      <alignment vertical="top"/>
    </xf>
    <xf fontId="140" fillId="0" borderId="88" numFmtId="0" xfId="2319" applyFont="1" applyBorder="1" applyAlignment="1">
      <alignment horizontal="left" vertical="center"/>
    </xf>
    <xf fontId="140" fillId="0" borderId="0" numFmtId="0" xfId="2319" applyFont="1" applyAlignment="1">
      <alignment vertical="center"/>
    </xf>
    <xf fontId="82" fillId="0" borderId="93" numFmtId="181" xfId="15772" applyNumberFormat="1" applyFont="1" applyBorder="1" applyAlignment="1">
      <alignment horizontal="left" vertical="center"/>
    </xf>
    <xf fontId="22" fillId="0" borderId="94" numFmtId="181" xfId="15772" applyNumberFormat="1" applyFont="1" applyBorder="1" applyAlignment="1" applyProtection="1">
      <alignment horizontal="center" vertical="center" wrapText="1"/>
      <protection locked="0"/>
    </xf>
    <xf fontId="22" fillId="0" borderId="95" numFmtId="181" xfId="15772" applyNumberFormat="1" applyFont="1" applyBorder="1" applyAlignment="1" applyProtection="1">
      <alignment horizontal="center" vertical="center" wrapText="1"/>
      <protection locked="0"/>
    </xf>
    <xf fontId="82" fillId="0" borderId="96" numFmtId="181" xfId="15772" applyNumberFormat="1" applyFont="1" applyBorder="1" applyAlignment="1">
      <alignment horizontal="left" vertical="center"/>
    </xf>
    <xf fontId="22" fillId="0" borderId="97" numFmtId="181" xfId="15772" applyNumberFormat="1" applyFont="1" applyBorder="1" applyAlignment="1" applyProtection="1">
      <alignment horizontal="center" vertical="center" wrapText="1"/>
      <protection locked="0"/>
    </xf>
    <xf fontId="22" fillId="0" borderId="98" numFmtId="181" xfId="15772" applyNumberFormat="1" applyFont="1" applyBorder="1" applyAlignment="1" applyProtection="1">
      <alignment horizontal="center" vertical="center" wrapText="1"/>
      <protection locked="0"/>
    </xf>
    <xf fontId="22" fillId="0" borderId="99" numFmtId="181" xfId="15772" applyNumberFormat="1" applyFont="1" applyBorder="1" applyAlignment="1" applyProtection="1">
      <alignment horizontal="center" vertical="center" wrapText="1"/>
      <protection locked="0"/>
    </xf>
    <xf fontId="22" fillId="0" borderId="100" numFmtId="181" xfId="15772" applyNumberFormat="1" applyFont="1" applyBorder="1" applyAlignment="1" applyProtection="1">
      <alignment horizontal="center" vertical="center" wrapText="1"/>
      <protection locked="0"/>
    </xf>
    <xf fontId="68" fillId="79" borderId="0" numFmtId="181" xfId="15772" applyNumberFormat="1" applyFont="1" applyFill="1"/>
    <xf fontId="144" fillId="87" borderId="53" numFmtId="0" xfId="2319" applyFont="1" applyFill="1" applyBorder="1" applyAlignment="1">
      <alignment horizontal="left" indent="2" vertical="center" wrapText="1"/>
    </xf>
    <xf fontId="149" fillId="87" borderId="101" numFmtId="1" xfId="2319" applyNumberFormat="1" applyFont="1" applyFill="1" applyBorder="1" applyAlignment="1">
      <alignment horizontal="center" vertical="center"/>
    </xf>
    <xf fontId="149" fillId="87" borderId="66" numFmtId="1" xfId="2319" applyNumberFormat="1" applyFont="1" applyFill="1" applyBorder="1" applyAlignment="1">
      <alignment horizontal="center" vertical="center"/>
    </xf>
    <xf fontId="149" fillId="87" borderId="43" numFmtId="1" xfId="2319" applyNumberFormat="1" applyFont="1" applyFill="1" applyBorder="1" applyAlignment="1">
      <alignment horizontal="center" vertical="center"/>
    </xf>
    <xf fontId="82" fillId="0" borderId="102" numFmtId="181" xfId="15772" applyNumberFormat="1" applyFont="1" applyBorder="1" applyAlignment="1">
      <alignment vertical="center"/>
    </xf>
    <xf fontId="82" fillId="0" borderId="79" numFmtId="195" xfId="15772" applyNumberFormat="1" applyFont="1" applyBorder="1" applyAlignment="1">
      <alignment horizontal="center" vertical="center"/>
    </xf>
    <xf fontId="82" fillId="0" borderId="0" numFmtId="195" xfId="15772" applyNumberFormat="1" applyFont="1" applyAlignment="1">
      <alignment horizontal="center" vertical="center"/>
    </xf>
    <xf fontId="82" fillId="0" borderId="46" numFmtId="195" xfId="15772" applyNumberFormat="1" applyFont="1" applyBorder="1" applyAlignment="1">
      <alignment horizontal="center" vertical="center"/>
    </xf>
    <xf fontId="82" fillId="0" borderId="78" numFmtId="195" xfId="15772" applyNumberFormat="1" applyFont="1" applyBorder="1" applyAlignment="1">
      <alignment horizontal="center" vertical="center"/>
    </xf>
    <xf fontId="144" fillId="87" borderId="87" numFmtId="0" xfId="2319" applyFont="1" applyFill="1" applyBorder="1" applyAlignment="1">
      <alignment horizontal="left" indent="2" vertical="center" wrapText="1"/>
    </xf>
    <xf fontId="149" fillId="87" borderId="73" numFmtId="1" xfId="2319" applyNumberFormat="1" applyFont="1" applyFill="1" applyBorder="1" applyAlignment="1">
      <alignment horizontal="center" vertical="center"/>
    </xf>
    <xf fontId="149" fillId="87" borderId="34" numFmtId="1" xfId="2319" applyNumberFormat="1" applyFont="1" applyFill="1" applyBorder="1" applyAlignment="1">
      <alignment horizontal="center" vertical="center"/>
    </xf>
    <xf fontId="149" fillId="87" borderId="103" numFmtId="1" xfId="2319" applyNumberFormat="1" applyFont="1" applyFill="1" applyBorder="1" applyAlignment="1">
      <alignment horizontal="center" vertical="center"/>
    </xf>
    <xf fontId="82" fillId="0" borderId="104" numFmtId="181" xfId="15772" applyNumberFormat="1" applyFont="1" applyBorder="1" applyAlignment="1">
      <alignment vertical="center"/>
    </xf>
    <xf fontId="82" fillId="0" borderId="105" numFmtId="195" xfId="15772" applyNumberFormat="1" applyFont="1" applyBorder="1" applyAlignment="1">
      <alignment horizontal="center" vertical="center"/>
    </xf>
    <xf fontId="82" fillId="0" borderId="29" numFmtId="195" xfId="15772" applyNumberFormat="1" applyFont="1" applyBorder="1" applyAlignment="1">
      <alignment horizontal="center" vertical="center"/>
    </xf>
    <xf fontId="82" fillId="0" borderId="106" numFmtId="195" xfId="15772" applyNumberFormat="1" applyFont="1" applyBorder="1" applyAlignment="1">
      <alignment horizontal="center" vertical="center"/>
    </xf>
    <xf fontId="149" fillId="87" borderId="87" numFmtId="0" xfId="2319" applyFont="1" applyFill="1" applyBorder="1" applyAlignment="1">
      <alignment horizontal="left" indent="2" vertical="center" wrapText="1"/>
    </xf>
    <xf fontId="150" fillId="87" borderId="87" numFmtId="0" xfId="2319" applyFont="1" applyFill="1" applyBorder="1" applyAlignment="1">
      <alignment horizontal="left" indent="2" vertical="center" wrapText="1"/>
    </xf>
    <xf fontId="68" fillId="0" borderId="29" numFmtId="181" xfId="15772" applyNumberFormat="1" applyFont="1" applyBorder="1"/>
    <xf fontId="82" fillId="0" borderId="96" numFmtId="181" xfId="15772" applyNumberFormat="1" applyFont="1" applyBorder="1" applyAlignment="1">
      <alignment vertical="center"/>
    </xf>
    <xf fontId="82" fillId="0" borderId="107" numFmtId="195" xfId="15772" applyNumberFormat="1" applyFont="1" applyBorder="1" applyAlignment="1">
      <alignment horizontal="center" vertical="center"/>
    </xf>
    <xf fontId="82" fillId="0" borderId="88" numFmtId="195" xfId="15772" applyNumberFormat="1" applyFont="1" applyBorder="1" applyAlignment="1">
      <alignment horizontal="center" vertical="center"/>
    </xf>
    <xf fontId="82" fillId="0" borderId="40" numFmtId="195" xfId="15772" applyNumberFormat="1" applyFont="1" applyBorder="1" applyAlignment="1">
      <alignment horizontal="center" vertical="center"/>
    </xf>
    <xf fontId="0" fillId="0" borderId="0" numFmtId="0" xfId="3710"/>
    <xf fontId="0" fillId="52" borderId="0" numFmtId="0" xfId="3710" applyFill="1"/>
    <xf fontId="140" fillId="0" borderId="0" numFmtId="0" xfId="2319" applyFont="1" applyAlignment="1">
      <alignment horizontal="left" vertical="center" wrapText="1"/>
    </xf>
    <xf fontId="82" fillId="0" borderId="93" numFmtId="181" xfId="5282" applyNumberFormat="1" applyFont="1" applyBorder="1" applyAlignment="1" applyProtection="1">
      <alignment horizontal="center" vertical="center"/>
      <protection locked="0"/>
    </xf>
    <xf fontId="22" fillId="0" borderId="94" numFmtId="181" xfId="5282" applyNumberFormat="1" applyFont="1" applyBorder="1" applyAlignment="1" applyProtection="1">
      <alignment horizontal="center" vertical="center" wrapText="1"/>
      <protection locked="0"/>
    </xf>
    <xf fontId="22" fillId="0" borderId="95" numFmtId="181" xfId="5282" applyNumberFormat="1" applyFont="1" applyBorder="1" applyAlignment="1" applyProtection="1">
      <alignment horizontal="center" vertical="center" wrapText="1"/>
      <protection locked="0"/>
    </xf>
    <xf fontId="78" fillId="0" borderId="0" numFmtId="181" xfId="5282" applyNumberFormat="1" applyFont="1" applyAlignment="1" applyProtection="1">
      <alignment horizontal="center" vertical="center"/>
      <protection locked="0"/>
    </xf>
    <xf fontId="151" fillId="0" borderId="0" numFmtId="181" xfId="5282" applyNumberFormat="1" applyFont="1" applyAlignment="1" applyProtection="1">
      <alignment horizontal="center" vertical="center" wrapText="1"/>
      <protection locked="0"/>
    </xf>
    <xf fontId="151" fillId="52" borderId="0" numFmtId="181" xfId="5282" applyNumberFormat="1" applyFont="1" applyFill="1" applyAlignment="1" applyProtection="1">
      <alignment horizontal="center" vertical="center" wrapText="1"/>
      <protection locked="0"/>
    </xf>
    <xf fontId="22" fillId="0" borderId="104" numFmtId="181" xfId="5282" applyNumberFormat="1" applyFont="1" applyBorder="1" applyAlignment="1" applyProtection="1">
      <alignment horizontal="center" vertical="center"/>
      <protection locked="0"/>
    </xf>
    <xf fontId="22" fillId="0" borderId="73" numFmtId="0" xfId="3710" applyFont="1" applyBorder="1" applyAlignment="1">
      <alignment horizontal="center"/>
    </xf>
    <xf fontId="152" fillId="0" borderId="34" numFmtId="0" xfId="3710" applyFont="1" applyBorder="1" applyAlignment="1">
      <alignment horizontal="center"/>
    </xf>
    <xf fontId="152" fillId="0" borderId="103" numFmtId="0" xfId="3710" applyFont="1" applyBorder="1" applyAlignment="1">
      <alignment horizontal="center"/>
    </xf>
    <xf fontId="153" fillId="0" borderId="0" numFmtId="181" xfId="5282" applyNumberFormat="1" applyFont="1" applyAlignment="1" applyProtection="1">
      <alignment horizontal="center" vertical="center"/>
      <protection locked="0"/>
    </xf>
    <xf fontId="154" fillId="0" borderId="0" numFmtId="181" xfId="5282" applyNumberFormat="1" applyFont="1" applyAlignment="1" applyProtection="1">
      <alignment horizontal="center" vertical="center" wrapText="1"/>
      <protection locked="0"/>
    </xf>
    <xf fontId="10" fillId="0" borderId="0" numFmtId="181" xfId="5282" applyNumberFormat="1" applyFont="1" applyAlignment="1" applyProtection="1">
      <alignment horizontal="center" vertical="center" wrapText="1"/>
      <protection locked="0"/>
    </xf>
    <xf fontId="10" fillId="52" borderId="0" numFmtId="181" xfId="5282" applyNumberFormat="1" applyFont="1" applyFill="1" applyAlignment="1" applyProtection="1">
      <alignment horizontal="center" vertical="center" wrapText="1"/>
      <protection locked="0"/>
    </xf>
    <xf fontId="13" fillId="0" borderId="0" numFmtId="0" xfId="3710" applyFont="1" applyAlignment="1">
      <alignment horizontal="center"/>
    </xf>
    <xf fontId="149" fillId="87" borderId="108" numFmtId="1" xfId="2319" applyNumberFormat="1" applyFont="1" applyFill="1" applyBorder="1" applyAlignment="1">
      <alignment horizontal="center" vertical="center"/>
    </xf>
    <xf fontId="144" fillId="87" borderId="43" numFmtId="0" xfId="2319" applyFont="1" applyFill="1" applyBorder="1"/>
    <xf fontId="103" fillId="80" borderId="0" numFmtId="181" xfId="5282" applyNumberFormat="1" applyFont="1" applyFill="1" applyAlignment="1">
      <alignment vertical="center" wrapText="1"/>
    </xf>
    <xf fontId="155" fillId="80" borderId="0" numFmtId="195" xfId="5282" applyNumberFormat="1" applyFont="1" applyFill="1"/>
    <xf fontId="104" fillId="80" borderId="0" numFmtId="195" xfId="5282" applyNumberFormat="1" applyFont="1" applyFill="1" applyAlignment="1">
      <alignment horizontal="center" vertical="center"/>
    </xf>
    <xf fontId="155" fillId="52" borderId="0" numFmtId="181" xfId="5282" applyNumberFormat="1" applyFont="1" applyFill="1"/>
    <xf fontId="155" fillId="80" borderId="0" numFmtId="181" xfId="5282" applyNumberFormat="1" applyFont="1" applyFill="1"/>
    <xf fontId="22" fillId="0" borderId="102" numFmtId="181" xfId="5282" applyNumberFormat="1" applyFont="1" applyBorder="1" applyAlignment="1">
      <alignment vertical="center"/>
    </xf>
    <xf fontId="22" fillId="0" borderId="31" numFmtId="195" xfId="5282" applyNumberFormat="1" applyFont="1" applyBorder="1" applyAlignment="1">
      <alignment horizontal="center" vertical="center"/>
    </xf>
    <xf fontId="22" fillId="0" borderId="0" numFmtId="195" xfId="5282" applyNumberFormat="1" applyFont="1" applyAlignment="1">
      <alignment horizontal="center" vertical="center"/>
    </xf>
    <xf fontId="22" fillId="0" borderId="46" numFmtId="195" xfId="5282" applyNumberFormat="1" applyFont="1" applyBorder="1" applyAlignment="1">
      <alignment horizontal="center" vertical="center"/>
    </xf>
    <xf fontId="153" fillId="0" borderId="0" numFmtId="181" xfId="5282" applyNumberFormat="1" applyFont="1" applyAlignment="1">
      <alignment vertical="center"/>
    </xf>
    <xf fontId="103" fillId="0" borderId="0" numFmtId="195" xfId="5282" applyNumberFormat="1" applyFont="1" applyAlignment="1">
      <alignment horizontal="center" vertical="center"/>
    </xf>
    <xf fontId="103" fillId="52" borderId="0" numFmtId="195" xfId="5282" applyNumberFormat="1" applyFont="1" applyFill="1" applyAlignment="1">
      <alignment horizontal="center" vertical="center"/>
    </xf>
    <xf fontId="82" fillId="0" borderId="102" numFmtId="181" xfId="5282" applyNumberFormat="1" applyFont="1" applyBorder="1" applyAlignment="1">
      <alignment vertical="center"/>
    </xf>
    <xf fontId="82" fillId="0" borderId="31" numFmtId="195" xfId="5282" applyNumberFormat="1" applyFont="1" applyBorder="1" applyAlignment="1">
      <alignment horizontal="center" vertical="center"/>
    </xf>
    <xf fontId="82" fillId="0" borderId="0" numFmtId="195" xfId="5282" applyNumberFormat="1" applyFont="1" applyAlignment="1">
      <alignment horizontal="center" vertical="center"/>
    </xf>
    <xf fontId="82" fillId="0" borderId="46" numFmtId="195" xfId="5282" applyNumberFormat="1" applyFont="1" applyBorder="1" applyAlignment="1">
      <alignment horizontal="center" vertical="center"/>
    </xf>
    <xf fontId="78" fillId="0" borderId="0" numFmtId="181" xfId="5282" applyNumberFormat="1" applyFont="1" applyAlignment="1">
      <alignment vertical="center"/>
    </xf>
    <xf fontId="104" fillId="0" borderId="0" numFmtId="195" xfId="5282" applyNumberFormat="1" applyFont="1" applyAlignment="1">
      <alignment horizontal="center" vertical="center"/>
    </xf>
    <xf fontId="104" fillId="52" borderId="0" numFmtId="195" xfId="5282" applyNumberFormat="1" applyFont="1" applyFill="1" applyAlignment="1">
      <alignment horizontal="center" vertical="center"/>
    </xf>
    <xf fontId="156" fillId="0" borderId="102" numFmtId="181" xfId="5282" applyNumberFormat="1" applyFont="1" applyBorder="1" applyAlignment="1">
      <alignment vertical="center" wrapText="1"/>
    </xf>
    <xf fontId="157" fillId="88" borderId="0" numFmtId="181" xfId="5282" applyNumberFormat="1" applyFont="1" applyFill="1" applyAlignment="1">
      <alignment vertical="center" wrapText="1"/>
    </xf>
    <xf fontId="144" fillId="87" borderId="103" numFmtId="0" xfId="2319" applyFont="1" applyFill="1" applyBorder="1"/>
    <xf fontId="103" fillId="79" borderId="0" numFmtId="181" xfId="5282" applyNumberFormat="1" applyFont="1" applyFill="1" applyAlignment="1">
      <alignment vertical="center" wrapText="1"/>
    </xf>
    <xf fontId="155" fillId="79" borderId="0" numFmtId="195" xfId="5282" applyNumberFormat="1" applyFont="1" applyFill="1"/>
    <xf fontId="155" fillId="79" borderId="0" numFmtId="181" xfId="5282" applyNumberFormat="1" applyFont="1" applyFill="1"/>
    <xf fontId="82" fillId="0" borderId="104" numFmtId="181" xfId="5282" applyNumberFormat="1" applyFont="1" applyBorder="1" applyAlignment="1">
      <alignment vertical="center"/>
    </xf>
    <xf fontId="82" fillId="0" borderId="77" numFmtId="195" xfId="5282" applyNumberFormat="1" applyFont="1" applyBorder="1" applyAlignment="1">
      <alignment horizontal="center" vertical="center"/>
    </xf>
    <xf fontId="82" fillId="0" borderId="29" numFmtId="195" xfId="5282" applyNumberFormat="1" applyFont="1" applyBorder="1" applyAlignment="1">
      <alignment horizontal="center" vertical="center"/>
    </xf>
    <xf fontId="82" fillId="0" borderId="106" numFmtId="195" xfId="5282" applyNumberFormat="1" applyFont="1" applyBorder="1" applyAlignment="1">
      <alignment horizontal="center" vertical="center"/>
    </xf>
    <xf fontId="158" fillId="79" borderId="0" numFmtId="181" xfId="5282" applyNumberFormat="1" applyFont="1" applyFill="1" applyAlignment="1">
      <alignment vertical="center" wrapText="1"/>
    </xf>
    <xf fontId="159" fillId="0" borderId="0" numFmtId="181" xfId="5282" applyNumberFormat="1" applyFont="1" applyAlignment="1">
      <alignment vertical="center" wrapText="1"/>
    </xf>
    <xf fontId="160" fillId="0" borderId="0" numFmtId="195" xfId="5282" applyNumberFormat="1" applyFont="1"/>
    <xf fontId="160" fillId="0" borderId="0" numFmtId="181" xfId="5282" applyNumberFormat="1" applyFont="1"/>
    <xf fontId="160" fillId="52" borderId="0" numFmtId="181" xfId="5282" applyNumberFormat="1" applyFont="1" applyFill="1"/>
    <xf fontId="161" fillId="0" borderId="0" numFmtId="181" xfId="5282" applyNumberFormat="1" applyFont="1" applyAlignment="1">
      <alignment vertical="center"/>
    </xf>
    <xf fontId="82" fillId="0" borderId="96" numFmtId="181" xfId="5282" applyNumberFormat="1" applyFont="1" applyBorder="1" applyAlignment="1">
      <alignment vertical="center"/>
    </xf>
    <xf fontId="82" fillId="0" borderId="109" numFmtId="195" xfId="5282" applyNumberFormat="1" applyFont="1" applyBorder="1" applyAlignment="1">
      <alignment horizontal="center" vertical="center"/>
    </xf>
    <xf fontId="82" fillId="0" borderId="88" numFmtId="195" xfId="5282" applyNumberFormat="1" applyFont="1" applyBorder="1" applyAlignment="1">
      <alignment horizontal="center" vertical="center"/>
    </xf>
    <xf fontId="82" fillId="0" borderId="40" numFmtId="195" xfId="5282" applyNumberFormat="1" applyFont="1" applyBorder="1" applyAlignment="1">
      <alignment horizontal="center" vertical="center"/>
    </xf>
    <xf fontId="144" fillId="87" borderId="54" numFmtId="0" xfId="2319" applyFont="1" applyFill="1" applyBorder="1" applyAlignment="1">
      <alignment horizontal="left" indent="2" vertical="center" wrapText="1"/>
    </xf>
    <xf fontId="149" fillId="87" borderId="31" numFmtId="1" xfId="2319" applyNumberFormat="1" applyFont="1" applyFill="1" applyBorder="1" applyAlignment="1">
      <alignment horizontal="center" vertical="center"/>
    </xf>
    <xf fontId="149" fillId="87" borderId="0" numFmtId="1" xfId="2319" applyNumberFormat="1" applyFont="1" applyFill="1" applyAlignment="1">
      <alignment horizontal="center" vertical="center"/>
    </xf>
    <xf fontId="144" fillId="87" borderId="46" numFmtId="0" xfId="2319" applyFont="1" applyFill="1" applyBorder="1"/>
    <xf fontId="149" fillId="87" borderId="103" numFmtId="0" xfId="2319" applyFont="1" applyFill="1" applyBorder="1"/>
    <xf fontId="130" fillId="79" borderId="0" numFmtId="181" xfId="5282" applyNumberFormat="1" applyFont="1" applyFill="1" applyAlignment="1">
      <alignment vertical="center" wrapText="1"/>
    </xf>
    <xf fontId="103" fillId="84" borderId="0" numFmtId="195" xfId="5282" applyNumberFormat="1" applyFont="1" applyFill="1" applyAlignment="1">
      <alignment horizontal="center" vertical="center"/>
    </xf>
    <xf fontId="144" fillId="87" borderId="73" numFmtId="1" xfId="2319" applyNumberFormat="1" applyFont="1" applyFill="1" applyBorder="1" applyAlignment="1">
      <alignment horizontal="center" vertical="center"/>
    </xf>
    <xf fontId="144" fillId="87" borderId="34" numFmtId="1" xfId="2319" applyNumberFormat="1" applyFont="1" applyFill="1" applyBorder="1" applyAlignment="1">
      <alignment horizontal="center" vertical="center"/>
    </xf>
    <xf fontId="149" fillId="87" borderId="54" numFmtId="0" xfId="2319" applyFont="1" applyFill="1" applyBorder="1" applyAlignment="1">
      <alignment horizontal="left" indent="2" vertical="center" wrapText="1"/>
    </xf>
    <xf fontId="149" fillId="87" borderId="46" numFmtId="0" xfId="2319" applyFont="1" applyFill="1" applyBorder="1"/>
    <xf fontId="83" fillId="0" borderId="0" numFmtId="0" xfId="3710" applyFont="1"/>
    <xf fontId="104" fillId="84" borderId="0" numFmtId="195" xfId="5282" applyNumberFormat="1" applyFont="1" applyFill="1" applyAlignment="1">
      <alignment horizontal="center" vertical="center"/>
    </xf>
    <xf fontId="130" fillId="79" borderId="0" numFmtId="181" xfId="5282" applyNumberFormat="1" applyFont="1" applyFill="1" applyAlignment="1">
      <alignment horizontal="left" vertical="center" wrapText="1"/>
    </xf>
    <xf fontId="162" fillId="79" borderId="0" numFmtId="181" xfId="5282" applyNumberFormat="1" applyFont="1" applyFill="1" applyAlignment="1">
      <alignment vertical="center" wrapText="1"/>
    </xf>
    <xf fontId="160" fillId="79" borderId="0" numFmtId="195" xfId="5282" applyNumberFormat="1" applyFont="1" applyFill="1"/>
    <xf fontId="160" fillId="79" borderId="0" numFmtId="181" xfId="5282" applyNumberFormat="1" applyFont="1" applyFill="1"/>
    <xf fontId="22" fillId="0" borderId="77" numFmtId="195" xfId="5282" applyNumberFormat="1" applyFont="1" applyBorder="1" applyAlignment="1">
      <alignment horizontal="center" vertical="center"/>
    </xf>
    <xf fontId="22" fillId="0" borderId="29" numFmtId="195" xfId="5282" applyNumberFormat="1" applyFont="1" applyBorder="1" applyAlignment="1">
      <alignment horizontal="center" vertical="center"/>
    </xf>
    <xf fontId="22" fillId="0" borderId="106" numFmtId="195" xfId="5282" applyNumberFormat="1" applyFont="1" applyBorder="1" applyAlignment="1">
      <alignment horizontal="center" vertical="center"/>
    </xf>
    <xf fontId="163" fillId="0" borderId="0" numFmtId="181" xfId="5282" applyNumberFormat="1" applyFont="1" applyAlignment="1">
      <alignment vertical="center"/>
    </xf>
    <xf fontId="82" fillId="0" borderId="54" numFmtId="181" xfId="5282" applyNumberFormat="1" applyFont="1" applyBorder="1" applyAlignment="1">
      <alignment vertical="center"/>
    </xf>
    <xf fontId="164" fillId="0" borderId="0" numFmtId="195" xfId="5282" applyNumberFormat="1" applyFont="1" applyAlignment="1">
      <alignment horizontal="center" vertical="center"/>
    </xf>
    <xf fontId="165" fillId="80" borderId="0" numFmtId="195" xfId="5282" applyNumberFormat="1" applyFont="1" applyFill="1"/>
    <xf fontId="130" fillId="80" borderId="0" numFmtId="195" xfId="5282" applyNumberFormat="1" applyFont="1" applyFill="1" applyAlignment="1">
      <alignment horizontal="center" vertical="center"/>
    </xf>
    <xf fontId="165" fillId="52" borderId="0" numFmtId="181" xfId="5282" applyNumberFormat="1" applyFont="1" applyFill="1"/>
    <xf fontId="165" fillId="80" borderId="0" numFmtId="181" xfId="5282" applyNumberFormat="1" applyFont="1" applyFill="1"/>
    <xf fontId="166" fillId="0" borderId="31" numFmtId="195" xfId="5282" applyNumberFormat="1" applyFont="1" applyBorder="1" applyAlignment="1">
      <alignment horizontal="center" vertical="center"/>
    </xf>
    <xf fontId="167" fillId="0" borderId="0" numFmtId="195" xfId="5282" applyNumberFormat="1" applyFont="1" applyAlignment="1">
      <alignment horizontal="center" vertical="center"/>
    </xf>
    <xf fontId="158" fillId="0" borderId="0" numFmtId="195" xfId="5282" applyNumberFormat="1" applyFont="1" applyAlignment="1">
      <alignment horizontal="center" vertical="center"/>
    </xf>
    <xf fontId="167" fillId="84" borderId="0" numFmtId="195" xfId="5282" applyNumberFormat="1" applyFont="1" applyFill="1" applyAlignment="1">
      <alignment horizontal="center" vertical="center"/>
    </xf>
    <xf fontId="158" fillId="52" borderId="0" numFmtId="195" xfId="5282" applyNumberFormat="1" applyFont="1" applyFill="1" applyAlignment="1">
      <alignment horizontal="center" vertical="center"/>
    </xf>
    <xf fontId="158" fillId="84" borderId="0" numFmtId="195" xfId="5282" applyNumberFormat="1" applyFont="1" applyFill="1" applyAlignment="1">
      <alignment horizontal="center" vertical="center"/>
    </xf>
    <xf fontId="82" fillId="0" borderId="86" numFmtId="181" xfId="5282" applyNumberFormat="1" applyFont="1" applyBorder="1" applyAlignment="1">
      <alignment vertical="center" wrapText="1"/>
    </xf>
    <xf fontId="78" fillId="88" borderId="0" numFmtId="181" xfId="5282" applyNumberFormat="1" applyFont="1" applyFill="1" applyAlignment="1">
      <alignment vertical="center" wrapText="1"/>
    </xf>
    <xf fontId="130" fillId="84" borderId="0" numFmtId="195" xfId="5282" applyNumberFormat="1" applyFont="1" applyFill="1" applyAlignment="1">
      <alignment horizontal="center" vertical="center"/>
    </xf>
    <xf fontId="130" fillId="52" borderId="0" numFmtId="195" xfId="5282" applyNumberFormat="1" applyFont="1" applyFill="1" applyAlignment="1">
      <alignment horizontal="center" vertical="center"/>
    </xf>
    <xf fontId="132" fillId="84" borderId="0" numFmtId="195" xfId="5282" applyNumberFormat="1" applyFont="1" applyFill="1" applyAlignment="1">
      <alignment horizontal="center" vertical="center"/>
    </xf>
    <xf fontId="168" fillId="0" borderId="0" numFmtId="0" xfId="3710" applyFont="1"/>
    <xf fontId="153" fillId="84" borderId="0" numFmtId="181" xfId="5282" applyNumberFormat="1" applyFont="1" applyFill="1" applyAlignment="1">
      <alignment vertical="center"/>
    </xf>
    <xf fontId="82" fillId="0" borderId="96" numFmtId="181" xfId="5282" applyNumberFormat="1" applyFont="1" applyBorder="1" applyAlignment="1">
      <alignment vertical="center" wrapText="1"/>
    </xf>
    <xf fontId="82" fillId="84" borderId="109" numFmtId="195" xfId="5282" applyNumberFormat="1" applyFont="1" applyFill="1" applyBorder="1" applyAlignment="1">
      <alignment horizontal="center" vertical="center"/>
    </xf>
    <xf fontId="82" fillId="84" borderId="88" numFmtId="195" xfId="5282" applyNumberFormat="1" applyFont="1" applyFill="1" applyBorder="1" applyAlignment="1">
      <alignment horizontal="center" vertical="center"/>
    </xf>
    <xf fontId="82" fillId="84" borderId="40" numFmtId="195" xfId="5282" applyNumberFormat="1" applyFont="1" applyFill="1" applyBorder="1" applyAlignment="1">
      <alignment horizontal="center" vertical="center"/>
    </xf>
    <xf fontId="144" fillId="87" borderId="31" numFmtId="1" xfId="2319" applyNumberFormat="1" applyFont="1" applyFill="1" applyBorder="1" applyAlignment="1">
      <alignment horizontal="center" vertical="center"/>
    </xf>
    <xf fontId="144" fillId="87" borderId="0" numFmtId="1" xfId="2319" applyNumberFormat="1" applyFont="1" applyFill="1" applyAlignment="1">
      <alignment horizontal="center" vertical="center"/>
    </xf>
    <xf fontId="169" fillId="80" borderId="0" numFmtId="195" xfId="5282" applyNumberFormat="1" applyFont="1" applyFill="1"/>
    <xf fontId="170" fillId="80" borderId="0" numFmtId="195" xfId="5282" applyNumberFormat="1" applyFont="1" applyFill="1" applyAlignment="1">
      <alignment horizontal="center" vertical="center"/>
    </xf>
    <xf fontId="169" fillId="52" borderId="0" numFmtId="181" xfId="5282" applyNumberFormat="1" applyFont="1" applyFill="1"/>
    <xf fontId="169" fillId="80" borderId="0" numFmtId="181" xfId="5282" applyNumberFormat="1" applyFont="1" applyFill="1"/>
    <xf fontId="13" fillId="0" borderId="0" numFmtId="195" xfId="3710" applyNumberFormat="1" applyFont="1" applyAlignment="1">
      <alignment vertical="center" wrapText="1"/>
    </xf>
    <xf fontId="104" fillId="80" borderId="0" numFmtId="181" xfId="5282" applyNumberFormat="1" applyFont="1" applyFill="1" applyAlignment="1">
      <alignment vertical="center" wrapText="1"/>
    </xf>
    <xf fontId="103" fillId="80" borderId="0" numFmtId="181" xfId="5282" applyNumberFormat="1" applyFont="1" applyFill="1" applyAlignment="1">
      <alignment wrapText="1"/>
    </xf>
    <xf fontId="153" fillId="88" borderId="0" numFmtId="181" xfId="5282" applyNumberFormat="1" applyFont="1" applyFill="1" applyAlignment="1">
      <alignment vertical="center"/>
    </xf>
    <xf fontId="13" fillId="0" borderId="0" numFmtId="0" xfId="3710" applyFont="1" applyAlignment="1">
      <alignment vertical="center" wrapText="1"/>
    </xf>
    <xf fontId="158" fillId="0" borderId="0" numFmtId="196" xfId="5282" applyNumberFormat="1" applyFont="1" applyAlignment="1">
      <alignment horizontal="center" vertical="center"/>
    </xf>
    <xf fontId="148" fillId="0" borderId="0" numFmtId="0" xfId="3710" applyFont="1" applyAlignment="1">
      <alignment horizontal="left"/>
    </xf>
    <xf fontId="171" fillId="0" borderId="0" numFmtId="0" xfId="3710" applyFont="1" applyAlignment="1">
      <alignment horizontal="left"/>
    </xf>
    <xf fontId="148" fillId="0" borderId="0" numFmtId="0" xfId="3710" applyFont="1"/>
    <xf fontId="171" fillId="0" borderId="0" numFmtId="0" xfId="3710" applyFont="1" applyAlignment="1">
      <alignment horizontal="left" wrapText="1"/>
    </xf>
    <xf fontId="148" fillId="0" borderId="0" numFmtId="0" xfId="3710" applyFont="1" applyAlignment="1">
      <alignment horizontal="left" wrapText="1"/>
    </xf>
    <xf fontId="148" fillId="0" borderId="0" numFmtId="193" xfId="3710" applyNumberFormat="1" applyFont="1"/>
    <xf fontId="158" fillId="0" borderId="0" numFmtId="197" xfId="15772" applyNumberFormat="1" applyFont="1" applyAlignment="1">
      <alignment horizontal="center" vertical="center"/>
    </xf>
    <xf fontId="0" fillId="0" borderId="0" numFmtId="197" xfId="3710" applyNumberFormat="1"/>
    <xf fontId="0" fillId="52" borderId="0" numFmtId="197" xfId="3710" applyNumberFormat="1" applyFill="1"/>
    <xf fontId="3" fillId="0" borderId="0" numFmtId="180" xfId="3349" applyNumberFormat="1" applyFont="1" applyAlignment="1">
      <alignment wrapText="1"/>
    </xf>
    <xf fontId="140" fillId="87" borderId="0" numFmtId="0" xfId="2319" applyFont="1" applyFill="1" applyAlignment="1">
      <alignment horizontal="left" vertical="center"/>
    </xf>
    <xf fontId="140" fillId="87" borderId="0" numFmtId="0" xfId="2319" applyFont="1" applyFill="1" applyAlignment="1">
      <alignment vertical="center"/>
    </xf>
    <xf fontId="10" fillId="0" borderId="0" numFmtId="180" xfId="3349" applyNumberFormat="1" applyFont="1" applyAlignment="1">
      <alignment vertical="center" wrapText="1"/>
    </xf>
    <xf fontId="22" fillId="0" borderId="42" numFmtId="180" xfId="3349" applyNumberFormat="1" applyFont="1" applyBorder="1" applyAlignment="1">
      <alignment horizontal="center" vertical="center" wrapText="1"/>
    </xf>
    <xf fontId="22" fillId="0" borderId="5" numFmtId="180" xfId="3349" applyNumberFormat="1" applyFont="1" applyBorder="1" applyAlignment="1">
      <alignment horizontal="left" indent="1" vertical="center" wrapText="1"/>
    </xf>
    <xf fontId="22" fillId="0" borderId="5" numFmtId="180" xfId="3349" applyNumberFormat="1" applyFont="1" applyBorder="1" applyAlignment="1">
      <alignment horizontal="center" vertical="center" wrapText="1"/>
    </xf>
    <xf fontId="22" fillId="0" borderId="37" numFmtId="180" xfId="3349" applyNumberFormat="1" applyFont="1" applyBorder="1" applyAlignment="1">
      <alignment horizontal="center" vertical="center" wrapText="1"/>
    </xf>
    <xf fontId="10" fillId="0" borderId="0" numFmtId="180" xfId="3349" applyNumberFormat="1" applyFont="1" applyAlignment="1">
      <alignment wrapText="1"/>
    </xf>
    <xf fontId="22" fillId="0" borderId="36" numFmtId="180" xfId="3349" applyNumberFormat="1" applyFont="1" applyBorder="1" applyAlignment="1">
      <alignment horizontal="center" wrapText="1"/>
    </xf>
    <xf fontId="22" fillId="0" borderId="66" numFmtId="180" xfId="3349" applyNumberFormat="1" applyFont="1" applyBorder="1" applyAlignment="1">
      <alignment horizontal="left" indent="1" wrapText="1"/>
    </xf>
    <xf fontId="22" fillId="0" borderId="66" numFmtId="186" xfId="3349" applyNumberFormat="1" applyFont="1" applyBorder="1" applyAlignment="1">
      <alignment horizontal="center" vertical="center" wrapText="1"/>
    </xf>
    <xf fontId="22" fillId="0" borderId="43" numFmtId="186" xfId="3349" applyNumberFormat="1" applyFont="1" applyBorder="1" applyAlignment="1">
      <alignment horizontal="center" vertical="center" wrapText="1"/>
    </xf>
    <xf fontId="22" fillId="0" borderId="41" numFmtId="180" xfId="3349" applyNumberFormat="1" applyFont="1" applyBorder="1" applyAlignment="1">
      <alignment horizontal="center" wrapText="1"/>
    </xf>
    <xf fontId="156" fillId="0" borderId="0" numFmtId="180" xfId="3349" applyNumberFormat="1" applyFont="1" applyAlignment="1">
      <alignment horizontal="left" indent="1" wrapText="1"/>
    </xf>
    <xf fontId="156" fillId="0" borderId="0" numFmtId="1" xfId="3349" applyNumberFormat="1" applyFont="1" applyAlignment="1">
      <alignment horizontal="center" vertical="center" wrapText="1"/>
    </xf>
    <xf fontId="156" fillId="0" borderId="46" numFmtId="1" xfId="3349" applyNumberFormat="1" applyFont="1" applyBorder="1" applyAlignment="1">
      <alignment horizontal="center" vertical="center" wrapText="1"/>
    </xf>
    <xf fontId="3" fillId="0" borderId="0" numFmtId="180" xfId="3349" applyNumberFormat="1" applyFont="1"/>
    <xf fontId="82" fillId="0" borderId="0" numFmtId="180" xfId="3349" applyNumberFormat="1" applyFont="1" applyAlignment="1">
      <alignment horizontal="left"/>
    </xf>
    <xf fontId="82" fillId="0" borderId="0" numFmtId="186" xfId="3349" applyNumberFormat="1" applyFont="1" applyAlignment="1">
      <alignment horizontal="center" vertical="center"/>
    </xf>
    <xf fontId="82" fillId="0" borderId="46" numFmtId="186" xfId="3349" applyNumberFormat="1" applyFont="1" applyBorder="1" applyAlignment="1">
      <alignment horizontal="center" vertical="center"/>
    </xf>
    <xf fontId="10" fillId="0" borderId="0" numFmtId="180" xfId="3349" applyNumberFormat="1" applyFont="1"/>
    <xf fontId="22" fillId="0" borderId="89" numFmtId="180" xfId="3349" applyNumberFormat="1" applyFont="1" applyBorder="1" applyAlignment="1">
      <alignment horizontal="center" wrapText="1"/>
    </xf>
    <xf fontId="82" fillId="0" borderId="29" numFmtId="186" xfId="3349" applyNumberFormat="1" applyFont="1" applyBorder="1" applyAlignment="1">
      <alignment horizontal="left"/>
    </xf>
    <xf fontId="82" fillId="0" borderId="29" numFmtId="186" xfId="3349" applyNumberFormat="1" applyFont="1" applyBorder="1" applyAlignment="1">
      <alignment horizontal="center" vertical="center"/>
    </xf>
    <xf fontId="82" fillId="0" borderId="106" numFmtId="186" xfId="3349" applyNumberFormat="1" applyFont="1" applyBorder="1" applyAlignment="1">
      <alignment horizontal="center" vertical="center"/>
    </xf>
    <xf fontId="22" fillId="0" borderId="85" numFmtId="180" xfId="3349" applyNumberFormat="1" applyFont="1" applyBorder="1" applyAlignment="1">
      <alignment wrapText="1"/>
    </xf>
    <xf fontId="22" fillId="0" borderId="6" numFmtId="180" xfId="3349" applyNumberFormat="1" applyFont="1" applyBorder="1" applyAlignment="1">
      <alignment horizontal="left" indent="1" vertical="center" wrapText="1"/>
    </xf>
    <xf fontId="22" fillId="0" borderId="6" numFmtId="186" xfId="26173" applyNumberFormat="1" applyFont="1" applyBorder="1" applyAlignment="1">
      <alignment horizontal="center" vertical="center" wrapText="1"/>
    </xf>
    <xf fontId="22" fillId="0" borderId="110" numFmtId="186" xfId="26173" applyNumberFormat="1" applyFont="1" applyBorder="1" applyAlignment="1">
      <alignment horizontal="center" vertical="center" wrapText="1"/>
    </xf>
    <xf fontId="22" fillId="0" borderId="6" numFmtId="186" xfId="3349" applyNumberFormat="1" applyFont="1" applyBorder="1" applyAlignment="1">
      <alignment horizontal="center" vertical="center" wrapText="1"/>
    </xf>
    <xf fontId="22" fillId="0" borderId="110" numFmtId="186" xfId="3349" applyNumberFormat="1" applyFont="1" applyBorder="1" applyAlignment="1">
      <alignment horizontal="center" vertical="center" wrapText="1"/>
    </xf>
    <xf fontId="22" fillId="0" borderId="90" numFmtId="180" xfId="3349" applyNumberFormat="1" applyFont="1" applyBorder="1" applyAlignment="1">
      <alignment horizontal="center" vertical="center" wrapText="1"/>
    </xf>
    <xf fontId="22" fillId="0" borderId="34" numFmtId="180" xfId="3349" applyNumberFormat="1" applyFont="1" applyBorder="1" applyAlignment="1">
      <alignment horizontal="left" indent="1" wrapText="1"/>
    </xf>
    <xf fontId="22" fillId="0" borderId="34" numFmtId="186" xfId="3349" applyNumberFormat="1" applyFont="1" applyBorder="1" applyAlignment="1">
      <alignment horizontal="center" vertical="center" wrapText="1"/>
    </xf>
    <xf fontId="22" fillId="0" borderId="103" numFmtId="186" xfId="3349" applyNumberFormat="1" applyFont="1" applyBorder="1" applyAlignment="1">
      <alignment horizontal="center" vertical="center" wrapText="1"/>
    </xf>
    <xf fontId="139" fillId="0" borderId="0" numFmtId="180" xfId="3349" applyNumberFormat="1" applyFont="1" applyAlignment="1">
      <alignment wrapText="1"/>
    </xf>
    <xf fontId="22" fillId="0" borderId="41" numFmtId="180" xfId="3349" applyNumberFormat="1" applyFont="1" applyBorder="1" applyAlignment="1">
      <alignment horizontal="center" vertical="center" wrapText="1"/>
    </xf>
    <xf fontId="156" fillId="0" borderId="0" numFmtId="186" xfId="3349" applyNumberFormat="1" applyFont="1" applyAlignment="1">
      <alignment horizontal="center" vertical="center" wrapText="1"/>
    </xf>
    <xf fontId="156" fillId="0" borderId="46" numFmtId="186" xfId="3349" applyNumberFormat="1" applyFont="1" applyBorder="1" applyAlignment="1">
      <alignment horizontal="center" vertical="center" wrapText="1"/>
    </xf>
    <xf fontId="82" fillId="0" borderId="0" numFmtId="180" xfId="3349" applyNumberFormat="1" applyFont="1" applyAlignment="1">
      <alignment horizontal="left" indent="1" wrapText="1"/>
    </xf>
    <xf fontId="82" fillId="0" borderId="0" numFmtId="186" xfId="3349" applyNumberFormat="1" applyFont="1" applyAlignment="1">
      <alignment horizontal="center" vertical="center" wrapText="1"/>
    </xf>
    <xf fontId="82" fillId="0" borderId="46" numFmtId="186" xfId="3349" applyNumberFormat="1" applyFont="1" applyBorder="1" applyAlignment="1">
      <alignment horizontal="center" vertical="center" wrapText="1"/>
    </xf>
    <xf fontId="82" fillId="0" borderId="0" numFmtId="186" xfId="3349" applyNumberFormat="1" applyFont="1" applyAlignment="1">
      <alignment horizontal="left" indent="1"/>
    </xf>
    <xf fontId="22" fillId="0" borderId="89" numFmtId="180" xfId="3349" applyNumberFormat="1" applyFont="1" applyBorder="1" applyAlignment="1">
      <alignment horizontal="center" vertical="center" wrapText="1"/>
    </xf>
    <xf fontId="82" fillId="0" borderId="29" numFmtId="186" xfId="3349" applyNumberFormat="1" applyFont="1" applyBorder="1" applyAlignment="1">
      <alignment horizontal="left" indent="1"/>
    </xf>
    <xf fontId="82" fillId="0" borderId="29" numFmtId="186" xfId="3349" applyNumberFormat="1" applyFont="1" applyBorder="1" applyAlignment="1">
      <alignment horizontal="center" vertical="center" wrapText="1"/>
    </xf>
    <xf fontId="82" fillId="0" borderId="106" numFmtId="186" xfId="3349" applyNumberFormat="1" applyFont="1" applyBorder="1" applyAlignment="1">
      <alignment horizontal="center" vertical="center" wrapText="1"/>
    </xf>
    <xf fontId="22" fillId="0" borderId="39" numFmtId="180" xfId="3349" applyNumberFormat="1" applyFont="1" applyBorder="1" applyAlignment="1">
      <alignment horizontal="center" vertical="center" wrapText="1"/>
    </xf>
    <xf fontId="82" fillId="0" borderId="88" numFmtId="186" xfId="3349" applyNumberFormat="1" applyFont="1" applyBorder="1" applyAlignment="1">
      <alignment horizontal="left" indent="1"/>
    </xf>
    <xf fontId="82" fillId="0" borderId="88" numFmtId="186" xfId="3349" applyNumberFormat="1" applyFont="1" applyBorder="1" applyAlignment="1">
      <alignment horizontal="center" vertical="center" wrapText="1"/>
    </xf>
    <xf fontId="82" fillId="0" borderId="40" numFmtId="186" xfId="3349" applyNumberFormat="1" applyFont="1" applyBorder="1" applyAlignment="1">
      <alignment horizontal="center" vertical="center" wrapText="1"/>
    </xf>
    <xf fontId="22" fillId="0" borderId="36" numFmtId="180" xfId="3349" applyNumberFormat="1" applyFont="1" applyBorder="1" applyAlignment="1">
      <alignment horizontal="center" vertical="center" wrapText="1"/>
    </xf>
    <xf fontId="22" fillId="0" borderId="0" numFmtId="180" xfId="3349" applyNumberFormat="1" applyFont="1" applyAlignment="1">
      <alignment horizontal="left" indent="1" wrapText="1"/>
    </xf>
    <xf fontId="22" fillId="0" borderId="0" numFmtId="186" xfId="3349" applyNumberFormat="1" applyFont="1" applyAlignment="1">
      <alignment horizontal="center" vertical="center" wrapText="1"/>
    </xf>
    <xf fontId="22" fillId="0" borderId="46" numFmtId="186" xfId="3349" applyNumberFormat="1" applyFont="1" applyBorder="1" applyAlignment="1">
      <alignment horizontal="center" vertical="center" wrapText="1"/>
    </xf>
    <xf fontId="3" fillId="0" borderId="0" numFmtId="186" xfId="3349" applyNumberFormat="1" applyFont="1" applyAlignment="1">
      <alignment wrapText="1"/>
    </xf>
    <xf fontId="3" fillId="0" borderId="0" numFmtId="193" xfId="3349" applyNumberFormat="1" applyFont="1" applyAlignment="1">
      <alignment wrapText="1"/>
    </xf>
    <xf fontId="9" fillId="0" borderId="0" numFmtId="0" xfId="1290" applyFont="1" applyAlignment="1">
      <alignment vertical="center"/>
    </xf>
    <xf fontId="151" fillId="0" borderId="0" numFmtId="0" xfId="1290" applyFont="1" applyAlignment="1">
      <alignment vertical="center"/>
    </xf>
    <xf fontId="151" fillId="0" borderId="0" numFmtId="0" xfId="1290" applyFont="1" applyAlignment="1">
      <alignment horizontal="left" vertical="center"/>
    </xf>
    <xf fontId="151" fillId="0" borderId="0" numFmtId="186" xfId="1290" applyNumberFormat="1" applyFont="1" applyAlignment="1">
      <alignment horizontal="center" vertical="center"/>
    </xf>
    <xf fontId="172" fillId="0" borderId="0" numFmtId="0" xfId="1290" applyFont="1" applyAlignment="1">
      <alignment vertical="center"/>
    </xf>
    <xf fontId="172" fillId="0" borderId="0" numFmtId="0" xfId="1290" applyFont="1" applyAlignment="1">
      <alignment horizontal="center" vertical="center"/>
    </xf>
    <xf fontId="172" fillId="0" borderId="0" numFmtId="2" xfId="1290" applyNumberFormat="1" applyFont="1" applyAlignment="1">
      <alignment horizontal="right" vertical="center"/>
    </xf>
    <xf fontId="173" fillId="0" borderId="0" numFmtId="0" xfId="1290" applyFont="1" applyAlignment="1">
      <alignment horizontal="center" vertical="center" wrapText="1"/>
    </xf>
    <xf fontId="172" fillId="0" borderId="53" numFmtId="2" xfId="1290" applyNumberFormat="1" applyFont="1" applyBorder="1" applyAlignment="1">
      <alignment horizontal="center" vertical="center"/>
    </xf>
    <xf fontId="172" fillId="0" borderId="36" numFmtId="0" xfId="1290" applyFont="1" applyBorder="1" applyAlignment="1">
      <alignment horizontal="center" vertical="center"/>
    </xf>
    <xf fontId="172" fillId="0" borderId="53" numFmtId="0" xfId="1290" applyFont="1" applyBorder="1" applyAlignment="1">
      <alignment horizontal="center" vertical="center"/>
    </xf>
    <xf fontId="172" fillId="0" borderId="43" numFmtId="0" xfId="1290" applyFont="1" applyBorder="1" applyAlignment="1">
      <alignment horizontal="center" vertical="center"/>
    </xf>
    <xf fontId="172" fillId="0" borderId="38" numFmtId="14" xfId="1290" applyNumberFormat="1" applyFont="1" applyBorder="1" applyAlignment="1">
      <alignment horizontal="left" vertical="center"/>
    </xf>
    <xf fontId="172" fillId="0" borderId="42" numFmtId="0" xfId="1290" applyFont="1" applyBorder="1" applyAlignment="1">
      <alignment horizontal="center" vertical="center"/>
    </xf>
    <xf fontId="172" fillId="0" borderId="53" numFmtId="0" xfId="1290" applyFont="1" applyBorder="1" applyAlignment="1">
      <alignment vertical="center"/>
    </xf>
    <xf fontId="172" fillId="0" borderId="38" numFmtId="0" xfId="1290" applyFont="1" applyBorder="1" applyAlignment="1">
      <alignment horizontal="center" vertical="center"/>
    </xf>
    <xf fontId="172" fillId="0" borderId="5" numFmtId="0" xfId="1290" applyFont="1" applyBorder="1" applyAlignment="1">
      <alignment horizontal="center" vertical="center"/>
    </xf>
    <xf fontId="172" fillId="0" borderId="37" numFmtId="0" xfId="1290" applyFont="1" applyBorder="1" applyAlignment="1">
      <alignment horizontal="center" vertical="center"/>
    </xf>
    <xf fontId="172" fillId="0" borderId="54" numFmtId="14" xfId="1290" applyNumberFormat="1" applyFont="1" applyBorder="1" applyAlignment="1">
      <alignment horizontal="left" vertical="center"/>
    </xf>
    <xf fontId="172" fillId="0" borderId="41" numFmtId="0" xfId="1290" applyFont="1" applyBorder="1" applyAlignment="1">
      <alignment horizontal="center" vertical="center"/>
    </xf>
    <xf fontId="172" fillId="84" borderId="42" numFmtId="186" xfId="1290" applyNumberFormat="1" applyFont="1" applyFill="1" applyBorder="1" applyAlignment="1">
      <alignment horizontal="center" vertical="center" wrapText="1"/>
    </xf>
    <xf fontId="172" fillId="51" borderId="53" numFmtId="0" xfId="1290" applyFont="1" applyFill="1" applyBorder="1" applyAlignment="1">
      <alignment vertical="center" wrapText="1"/>
    </xf>
    <xf fontId="172" fillId="51" borderId="36" numFmtId="0" xfId="1290" applyFont="1" applyFill="1" applyBorder="1" applyAlignment="1">
      <alignment horizontal="center" vertical="center"/>
    </xf>
    <xf fontId="174" fillId="51" borderId="41" numFmtId="186" xfId="1290" applyNumberFormat="1" applyFont="1" applyFill="1" applyBorder="1" applyAlignment="1">
      <alignment horizontal="center" vertical="center"/>
    </xf>
    <xf fontId="172" fillId="0" borderId="54" numFmtId="0" xfId="1290" applyFont="1" applyBorder="1" applyAlignment="1">
      <alignment horizontal="left" vertical="center" wrapText="1"/>
    </xf>
    <xf fontId="172" fillId="0" borderId="41" numFmtId="0" xfId="1290" applyFont="1" applyBorder="1" applyAlignment="1">
      <alignment horizontal="center" vertical="center" wrapText="1"/>
    </xf>
    <xf fontId="172" fillId="0" borderId="54" numFmtId="186" xfId="1290" applyNumberFormat="1" applyFont="1" applyBorder="1" applyAlignment="1">
      <alignment horizontal="center" vertical="center" wrapText="1"/>
    </xf>
    <xf fontId="172" fillId="0" borderId="41" numFmtId="186" xfId="1290" applyNumberFormat="1" applyFont="1" applyBorder="1" applyAlignment="1">
      <alignment horizontal="center" vertical="center" wrapText="1"/>
    </xf>
    <xf fontId="172" fillId="51" borderId="54" numFmtId="0" xfId="1290" applyFont="1" applyFill="1" applyBorder="1" applyAlignment="1">
      <alignment vertical="center"/>
    </xf>
    <xf fontId="172" fillId="51" borderId="41" numFmtId="0" xfId="1290" applyFont="1" applyFill="1" applyBorder="1" applyAlignment="1">
      <alignment horizontal="center" vertical="center"/>
    </xf>
    <xf fontId="172" fillId="0" borderId="54" numFmtId="0" xfId="1290" applyFont="1" applyBorder="1" applyAlignment="1">
      <alignment vertical="center"/>
    </xf>
    <xf fontId="172" fillId="0" borderId="41" numFmtId="1" xfId="26538" applyNumberFormat="1" applyFont="1" applyBorder="1" applyAlignment="1">
      <alignment horizontal="center" vertical="center" wrapText="1"/>
    </xf>
    <xf fontId="172" fillId="84" borderId="41" numFmtId="1" xfId="26538" applyNumberFormat="1" applyFont="1" applyFill="1" applyBorder="1" applyAlignment="1">
      <alignment horizontal="center" vertical="center" wrapText="1"/>
    </xf>
    <xf fontId="172" fillId="84" borderId="41" numFmtId="186" xfId="1290" applyNumberFormat="1" applyFont="1" applyFill="1" applyBorder="1" applyAlignment="1">
      <alignment horizontal="center" vertical="center" wrapText="1"/>
    </xf>
    <xf fontId="172" fillId="0" borderId="54" numFmtId="0" xfId="1290" applyFont="1" applyBorder="1" applyAlignment="1">
      <alignment horizontal="left" vertical="center"/>
    </xf>
    <xf fontId="172" fillId="51" borderId="54" numFmtId="0" xfId="1290" applyFont="1" applyFill="1" applyBorder="1" applyAlignment="1">
      <alignment vertical="center" wrapText="1"/>
    </xf>
    <xf fontId="172" fillId="51" borderId="41" numFmtId="186" xfId="1290" applyNumberFormat="1" applyFont="1" applyFill="1" applyBorder="1" applyAlignment="1">
      <alignment vertical="center"/>
    </xf>
    <xf fontId="172" fillId="0" borderId="54" numFmtId="0" xfId="1290" applyFont="1" applyBorder="1" applyAlignment="1">
      <alignment vertical="center" wrapText="1"/>
    </xf>
    <xf fontId="172" fillId="51" borderId="54" numFmtId="0" xfId="1290" applyFont="1" applyFill="1" applyBorder="1" applyAlignment="1">
      <alignment horizontal="left" vertical="center" wrapText="1"/>
    </xf>
    <xf fontId="172" fillId="0" borderId="54" numFmtId="0" xfId="1290" applyFont="1" applyBorder="1" applyAlignment="1">
      <alignment horizontal="center" vertical="center"/>
    </xf>
    <xf fontId="172" fillId="84" borderId="54" numFmtId="186" xfId="1290" applyNumberFormat="1" applyFont="1" applyFill="1" applyBorder="1" applyAlignment="1">
      <alignment horizontal="center" vertical="center" wrapText="1"/>
    </xf>
    <xf fontId="172" fillId="0" borderId="54" numFmtId="0" xfId="1290" applyFont="1" applyBorder="1" applyAlignment="1">
      <alignment horizontal="center" vertical="center" wrapText="1"/>
    </xf>
    <xf fontId="172" fillId="51" borderId="54" numFmtId="0" xfId="1290" applyFont="1" applyFill="1" applyBorder="1" applyAlignment="1">
      <alignment horizontal="center" vertical="center"/>
    </xf>
    <xf fontId="172" fillId="84" borderId="41" numFmtId="1" xfId="1290" applyNumberFormat="1" applyFont="1" applyFill="1" applyBorder="1" applyAlignment="1">
      <alignment horizontal="center" vertical="center"/>
    </xf>
    <xf fontId="172" fillId="84" borderId="41" numFmtId="186" xfId="1290" applyNumberFormat="1" applyFont="1" applyFill="1" applyBorder="1" applyAlignment="1">
      <alignment horizontal="center" vertical="center"/>
    </xf>
    <xf fontId="172" fillId="51" borderId="41" numFmtId="0" xfId="1290" applyFont="1" applyFill="1" applyBorder="1" applyAlignment="1">
      <alignment horizontal="center" vertical="center" wrapText="1"/>
    </xf>
    <xf fontId="172" fillId="51" borderId="41" numFmtId="1" xfId="1290" applyNumberFormat="1" applyFont="1" applyFill="1" applyBorder="1" applyAlignment="1">
      <alignment horizontal="center" vertical="center" wrapText="1"/>
    </xf>
    <xf fontId="172" fillId="0" borderId="41" numFmtId="0" xfId="1290" applyFont="1" applyBorder="1" applyAlignment="1">
      <alignment horizontal="center" vertical="top" wrapText="1"/>
    </xf>
    <xf fontId="172" fillId="0" borderId="41" numFmtId="186" xfId="1290" applyNumberFormat="1" applyFont="1" applyBorder="1" applyAlignment="1">
      <alignment horizontal="center" vertical="top"/>
    </xf>
    <xf fontId="172" fillId="51" borderId="41" numFmtId="186" xfId="1290" applyNumberFormat="1" applyFont="1" applyFill="1" applyBorder="1" applyAlignment="1">
      <alignment horizontal="center" vertical="center"/>
    </xf>
    <xf fontId="172" fillId="0" borderId="41" numFmtId="186" xfId="1290" applyNumberFormat="1" applyFont="1" applyBorder="1" applyAlignment="1">
      <alignment horizontal="center" vertical="center"/>
    </xf>
    <xf fontId="172" fillId="0" borderId="41" numFmtId="1" xfId="1290" applyNumberFormat="1" applyFont="1" applyBorder="1" applyAlignment="1">
      <alignment horizontal="center" vertical="center" wrapText="1"/>
    </xf>
    <xf fontId="82" fillId="0" borderId="54" numFmtId="0" xfId="1290" applyFont="1" applyBorder="1" applyAlignment="1">
      <alignment horizontal="center" vertical="center"/>
    </xf>
    <xf fontId="172" fillId="0" borderId="41" numFmtId="193" xfId="1290" applyNumberFormat="1" applyFont="1" applyBorder="1" applyAlignment="1">
      <alignment horizontal="center" vertical="center"/>
    </xf>
    <xf fontId="172" fillId="0" borderId="46" numFmtId="186" xfId="1290" applyNumberFormat="1" applyFont="1" applyBorder="1" applyAlignment="1">
      <alignment horizontal="center" vertical="center"/>
    </xf>
    <xf fontId="172" fillId="51" borderId="54" numFmtId="186" xfId="1290" applyNumberFormat="1" applyFont="1" applyFill="1" applyBorder="1" applyAlignment="1">
      <alignment horizontal="center" vertical="center"/>
    </xf>
    <xf fontId="172" fillId="51" borderId="41" numFmtId="0" xfId="1290" applyFont="1" applyFill="1" applyBorder="1" applyAlignment="1">
      <alignment vertical="center"/>
    </xf>
    <xf fontId="172" fillId="0" borderId="55" numFmtId="0" xfId="1290" applyFont="1" applyBorder="1" applyAlignment="1">
      <alignment vertical="center"/>
    </xf>
    <xf fontId="172" fillId="0" borderId="55" numFmtId="0" xfId="1290" applyFont="1" applyBorder="1" applyAlignment="1">
      <alignment horizontal="center" vertical="center"/>
    </xf>
    <xf fontId="172" fillId="0" borderId="39" numFmtId="186" xfId="1290" applyNumberFormat="1" applyFont="1" applyBorder="1" applyAlignment="1">
      <alignment horizontal="center" vertical="center"/>
    </xf>
    <xf fontId="172" fillId="51" borderId="46" numFmtId="198" xfId="1290" applyNumberFormat="1" applyFont="1" applyFill="1" applyBorder="1" applyAlignment="1">
      <alignment horizontal="center" vertical="center"/>
    </xf>
    <xf fontId="172" fillId="51" borderId="46" numFmtId="199" xfId="1290" applyNumberFormat="1" applyFont="1" applyFill="1" applyBorder="1" applyAlignment="1">
      <alignment horizontal="center" vertical="center"/>
    </xf>
    <xf fontId="172" fillId="51" borderId="46" numFmtId="186" xfId="1290" applyNumberFormat="1" applyFont="1" applyFill="1" applyBorder="1" applyAlignment="1">
      <alignment horizontal="center" vertical="center"/>
    </xf>
    <xf fontId="151" fillId="0" borderId="41" numFmtId="0" xfId="1290" applyFont="1" applyBorder="1" applyAlignment="1">
      <alignment vertical="center"/>
    </xf>
    <xf fontId="151" fillId="0" borderId="41" numFmtId="186" xfId="1290" applyNumberFormat="1" applyFont="1" applyBorder="1" applyAlignment="1">
      <alignment vertical="center"/>
    </xf>
    <xf fontId="151" fillId="0" borderId="55" numFmtId="0" xfId="1290" applyFont="1" applyBorder="1" applyAlignment="1">
      <alignment vertical="center"/>
    </xf>
    <xf fontId="151" fillId="0" borderId="39" numFmtId="0" xfId="1290" applyFont="1" applyBorder="1" applyAlignment="1">
      <alignment horizontal="left" vertical="center"/>
    </xf>
    <xf fontId="9" fillId="0" borderId="39" numFmtId="0" xfId="1290" applyFont="1" applyBorder="1" applyAlignment="1">
      <alignment vertical="center"/>
    </xf>
    <xf fontId="172" fillId="51" borderId="55" numFmtId="0" xfId="1290" applyFont="1" applyFill="1" applyBorder="1" applyAlignment="1">
      <alignment vertical="center"/>
    </xf>
    <xf fontId="172" fillId="51" borderId="55" numFmtId="186" xfId="1290" applyNumberFormat="1" applyFont="1" applyFill="1" applyBorder="1" applyAlignment="1">
      <alignment horizontal="center" vertical="center"/>
    </xf>
    <xf fontId="172" fillId="51" borderId="39" numFmtId="186" xfId="1290" applyNumberFormat="1" applyFont="1" applyFill="1" applyBorder="1" applyAlignment="1">
      <alignment horizontal="center" vertical="center"/>
    </xf>
    <xf fontId="175" fillId="0" borderId="0" numFmtId="0" xfId="1290" applyFont="1" applyAlignment="1">
      <alignment vertical="center"/>
    </xf>
    <xf fontId="9" fillId="0" borderId="0" numFmtId="186" xfId="1290" applyNumberFormat="1" applyFont="1" applyAlignment="1">
      <alignment vertical="center"/>
    </xf>
    <xf fontId="151" fillId="0" borderId="0" numFmtId="0" xfId="1290" applyFont="1" applyAlignment="1">
      <alignment horizontal="center" vertical="center" wrapText="1"/>
    </xf>
    <xf fontId="151" fillId="0" borderId="0" numFmtId="0" xfId="1290" applyFont="1" applyAlignment="1">
      <alignment vertical="center" wrapText="1"/>
    </xf>
    <xf fontId="151" fillId="0" borderId="0" numFmtId="0" xfId="1290" applyFont="1" applyAlignment="1">
      <alignment horizontal="center" vertical="center"/>
    </xf>
    <xf fontId="172" fillId="0" borderId="38" numFmtId="0" xfId="1290" applyFont="1" applyBorder="1" applyAlignment="1">
      <alignment vertical="center"/>
    </xf>
    <xf fontId="9" fillId="0" borderId="37" numFmtId="0" xfId="1290" applyFont="1" applyBorder="1" applyAlignment="1">
      <alignment vertical="center"/>
    </xf>
    <xf fontId="172" fillId="51" borderId="46" numFmtId="194" xfId="1290" applyNumberFormat="1" applyFont="1" applyFill="1" applyBorder="1" applyAlignment="1">
      <alignment horizontal="center" vertical="center"/>
    </xf>
    <xf fontId="172" fillId="51" borderId="46" numFmtId="200" xfId="1290" applyNumberFormat="1" applyFont="1" applyFill="1" applyBorder="1" applyAlignment="1">
      <alignment horizontal="center" vertical="center"/>
    </xf>
    <xf fontId="172" fillId="0" borderId="54" numFmtId="1" xfId="1290" applyNumberFormat="1" applyFont="1" applyBorder="1" applyAlignment="1">
      <alignment horizontal="center" vertical="center" wrapText="1"/>
    </xf>
    <xf fontId="172" fillId="51" borderId="41" numFmtId="186" xfId="1290" applyNumberFormat="1" applyFont="1" applyFill="1" applyBorder="1" applyAlignment="1">
      <alignment horizontal="center" vertical="center" wrapText="1"/>
    </xf>
    <xf fontId="65" fillId="0" borderId="0" numFmtId="186" xfId="2319" applyNumberFormat="1" applyFont="1"/>
    <xf fontId="176" fillId="0" borderId="0" numFmtId="186" xfId="2319" applyNumberFormat="1" applyFont="1" applyAlignment="1">
      <alignment vertical="center" wrapText="1"/>
    </xf>
    <xf fontId="65" fillId="0" borderId="0" numFmtId="193" xfId="2319" applyNumberFormat="1" applyFont="1"/>
    <xf fontId="177" fillId="0" borderId="0" numFmtId="0" xfId="2319" applyFont="1"/>
    <xf fontId="178" fillId="0" borderId="0" numFmtId="0" xfId="2319" applyFont="1"/>
    <xf fontId="177" fillId="0" borderId="0" numFmtId="0" xfId="2319" applyFont="1" applyAlignment="1">
      <alignment horizontal="center"/>
    </xf>
    <xf fontId="179" fillId="0" borderId="0" numFmtId="0" xfId="2319" applyFont="1"/>
    <xf fontId="180" fillId="0" borderId="0" numFmtId="186" xfId="2319" applyNumberFormat="1" applyFont="1"/>
    <xf fontId="181" fillId="0" borderId="0" numFmtId="0" xfId="2319" applyFont="1" applyAlignment="1">
      <alignment horizontal="left" vertical="center"/>
    </xf>
    <xf fontId="182" fillId="0" borderId="0" numFmtId="0" xfId="2319" applyFont="1" applyAlignment="1">
      <alignment horizontal="center"/>
    </xf>
    <xf fontId="183" fillId="0" borderId="0" numFmtId="193" xfId="2319" applyNumberFormat="1" applyFont="1"/>
    <xf fontId="183" fillId="0" borderId="0" numFmtId="186" xfId="2319" applyNumberFormat="1" applyFont="1"/>
    <xf fontId="179" fillId="0" borderId="0" numFmtId="186" xfId="2319" applyNumberFormat="1" applyFont="1"/>
    <xf fontId="181" fillId="0" borderId="93" numFmtId="186" xfId="2319" applyNumberFormat="1" applyFont="1" applyBorder="1" applyAlignment="1">
      <alignment horizontal="center" vertical="center" wrapText="1"/>
    </xf>
    <xf fontId="181" fillId="0" borderId="111" numFmtId="186" xfId="2319" applyNumberFormat="1" applyFont="1" applyBorder="1" applyAlignment="1">
      <alignment horizontal="center" vertical="center" wrapText="1"/>
    </xf>
    <xf fontId="181" fillId="0" borderId="81" numFmtId="186" xfId="2319" applyNumberFormat="1" applyFont="1" applyBorder="1" applyAlignment="1">
      <alignment horizontal="center" vertical="center"/>
    </xf>
    <xf fontId="181" fillId="0" borderId="66" numFmtId="186" xfId="2319" applyNumberFormat="1" applyFont="1" applyBorder="1" applyAlignment="1">
      <alignment horizontal="center" vertical="center"/>
    </xf>
    <xf fontId="181" fillId="0" borderId="43" numFmtId="186" xfId="2319" applyNumberFormat="1" applyFont="1" applyBorder="1" applyAlignment="1">
      <alignment horizontal="center" vertical="center"/>
    </xf>
    <xf fontId="181" fillId="0" borderId="102" numFmtId="186" xfId="2319" applyNumberFormat="1" applyFont="1" applyBorder="1" applyAlignment="1">
      <alignment horizontal="center" vertical="center" wrapText="1"/>
    </xf>
    <xf fontId="181" fillId="0" borderId="79" numFmtId="186" xfId="2319" applyNumberFormat="1" applyFont="1" applyBorder="1" applyAlignment="1">
      <alignment horizontal="center" vertical="center" wrapText="1"/>
    </xf>
    <xf fontId="181" fillId="0" borderId="67" numFmtId="186" xfId="2319" applyNumberFormat="1" applyFont="1" applyBorder="1" applyAlignment="1">
      <alignment horizontal="center" vertical="center"/>
    </xf>
    <xf fontId="181" fillId="0" borderId="6" numFmtId="186" xfId="2319" applyNumberFormat="1" applyFont="1" applyBorder="1" applyAlignment="1">
      <alignment horizontal="center" vertical="center"/>
    </xf>
    <xf fontId="181" fillId="0" borderId="68" numFmtId="186" xfId="2319" applyNumberFormat="1" applyFont="1" applyBorder="1" applyAlignment="1">
      <alignment horizontal="center" vertical="center"/>
    </xf>
    <xf fontId="181" fillId="0" borderId="110" numFmtId="186" xfId="2319" applyNumberFormat="1" applyFont="1" applyBorder="1" applyAlignment="1">
      <alignment horizontal="center" vertical="center"/>
    </xf>
    <xf fontId="181" fillId="0" borderId="69" numFmtId="0" xfId="2319" applyFont="1" applyBorder="1" applyAlignment="1">
      <alignment horizontal="center" vertical="center"/>
    </xf>
    <xf fontId="181" fillId="0" borderId="70" numFmtId="0" xfId="2319" applyFont="1" applyBorder="1" applyAlignment="1">
      <alignment horizontal="center" vertical="center"/>
    </xf>
    <xf fontId="181" fillId="0" borderId="73" numFmtId="0" xfId="2319" applyFont="1" applyBorder="1" applyAlignment="1">
      <alignment horizontal="center" vertical="center"/>
    </xf>
    <xf fontId="181" fillId="0" borderId="67" numFmtId="0" xfId="2319" applyFont="1" applyBorder="1" applyAlignment="1">
      <alignment horizontal="center" vertical="center"/>
    </xf>
    <xf fontId="181" fillId="0" borderId="6" numFmtId="0" xfId="2319" applyFont="1" applyBorder="1" applyAlignment="1">
      <alignment horizontal="center" vertical="center"/>
    </xf>
    <xf fontId="181" fillId="0" borderId="68" numFmtId="0" xfId="2319" applyFont="1" applyBorder="1" applyAlignment="1">
      <alignment horizontal="center" vertical="center"/>
    </xf>
    <xf fontId="181" fillId="0" borderId="110" numFmtId="0" xfId="2319" applyFont="1" applyBorder="1" applyAlignment="1">
      <alignment horizontal="center" vertical="center"/>
    </xf>
    <xf fontId="181" fillId="0" borderId="0" numFmtId="186" xfId="2319" applyNumberFormat="1" applyFont="1"/>
    <xf fontId="184" fillId="0" borderId="102" numFmtId="0" xfId="2319" applyFont="1" applyBorder="1" applyAlignment="1">
      <alignment horizontal="left" vertical="center" wrapText="1"/>
    </xf>
    <xf fontId="181" fillId="0" borderId="31" numFmtId="0" xfId="2319" applyFont="1" applyBorder="1" applyAlignment="1">
      <alignment horizontal="center" vertical="center"/>
    </xf>
    <xf fontId="181" fillId="0" borderId="78" numFmtId="186" xfId="2319" applyNumberFormat="1" applyFont="1" applyBorder="1" applyAlignment="1" applyProtection="1">
      <alignment horizontal="center" vertical="center"/>
      <protection locked="0"/>
    </xf>
    <xf fontId="181" fillId="0" borderId="79" numFmtId="186" xfId="2319" applyNumberFormat="1" applyFont="1" applyBorder="1" applyAlignment="1" applyProtection="1">
      <alignment horizontal="center" vertical="center"/>
      <protection locked="0"/>
    </xf>
    <xf fontId="181" fillId="0" borderId="77" numFmtId="186" xfId="2319" applyNumberFormat="1" applyFont="1" applyBorder="1" applyAlignment="1">
      <alignment horizontal="center" vertical="center"/>
    </xf>
    <xf fontId="181" fillId="0" borderId="112" numFmtId="186" xfId="2319" applyNumberFormat="1" applyFont="1" applyBorder="1" applyAlignment="1">
      <alignment horizontal="center" vertical="center"/>
    </xf>
    <xf fontId="66" fillId="0" borderId="0" numFmtId="186" xfId="2319" applyNumberFormat="1" applyFont="1"/>
    <xf fontId="181" fillId="0" borderId="113" numFmtId="186" xfId="2319" applyNumberFormat="1" applyFont="1" applyBorder="1" applyAlignment="1" applyProtection="1">
      <alignment horizontal="left" indent="1" vertical="center" wrapText="1"/>
      <protection locked="0"/>
    </xf>
    <xf fontId="181" fillId="0" borderId="2" numFmtId="186" xfId="2319" applyNumberFormat="1" applyFont="1" applyBorder="1" applyAlignment="1">
      <alignment horizontal="center" vertical="center"/>
    </xf>
    <xf fontId="66" fillId="0" borderId="67" numFmtId="186" xfId="2319" applyNumberFormat="1" applyFont="1" applyBorder="1" applyAlignment="1" applyProtection="1">
      <alignment horizontal="center" vertical="center"/>
      <protection locked="0"/>
    </xf>
    <xf fontId="66" fillId="0" borderId="68" numFmtId="186" xfId="2319" applyNumberFormat="1" applyFont="1" applyBorder="1" applyAlignment="1" applyProtection="1">
      <alignment horizontal="center" vertical="center"/>
      <protection locked="0"/>
    </xf>
    <xf fontId="66" fillId="0" borderId="31" numFmtId="186" xfId="2319" applyNumberFormat="1" applyFont="1" applyBorder="1" applyAlignment="1">
      <alignment horizontal="center" vertical="center"/>
    </xf>
    <xf fontId="66" fillId="0" borderId="114" numFmtId="186" xfId="2319" applyNumberFormat="1" applyFont="1" applyBorder="1" applyAlignment="1">
      <alignment horizontal="center" vertical="center"/>
    </xf>
    <xf fontId="176" fillId="0" borderId="102" numFmtId="186" xfId="2319" applyNumberFormat="1" applyFont="1" applyBorder="1" applyAlignment="1" applyProtection="1">
      <alignment horizontal="left" indent="2" vertical="center" wrapText="1"/>
      <protection locked="0"/>
    </xf>
    <xf fontId="176" fillId="0" borderId="31" numFmtId="0" xfId="2319" applyFont="1" applyBorder="1" applyAlignment="1">
      <alignment horizontal="center" vertical="center"/>
    </xf>
    <xf fontId="65" fillId="0" borderId="78" numFmtId="186" xfId="2319" applyNumberFormat="1" applyFont="1" applyBorder="1" applyAlignment="1" applyProtection="1">
      <alignment horizontal="center" vertical="center"/>
      <protection locked="0"/>
    </xf>
    <xf fontId="65" fillId="0" borderId="79" numFmtId="186" xfId="2319" applyNumberFormat="1" applyFont="1" applyBorder="1" applyAlignment="1" applyProtection="1">
      <alignment horizontal="center" vertical="center"/>
      <protection locked="0"/>
    </xf>
    <xf fontId="65" fillId="0" borderId="73" numFmtId="186" xfId="2319" applyNumberFormat="1" applyFont="1" applyBorder="1" applyAlignment="1">
      <alignment horizontal="center" vertical="center"/>
    </xf>
    <xf fontId="65" fillId="0" borderId="115" numFmtId="186" xfId="2319" applyNumberFormat="1" applyFont="1" applyBorder="1" applyAlignment="1">
      <alignment horizontal="center" vertical="center"/>
    </xf>
    <xf fontId="65" fillId="0" borderId="31" numFmtId="186" xfId="2319" applyNumberFormat="1" applyFont="1" applyBorder="1" applyAlignment="1">
      <alignment horizontal="center" vertical="center"/>
    </xf>
    <xf fontId="65" fillId="0" borderId="114" numFmtId="186" xfId="2319" applyNumberFormat="1" applyFont="1" applyBorder="1" applyAlignment="1">
      <alignment horizontal="center" vertical="center"/>
    </xf>
    <xf fontId="65" fillId="0" borderId="77" numFmtId="186" xfId="2319" applyNumberFormat="1" applyFont="1" applyBorder="1" applyAlignment="1">
      <alignment horizontal="center" vertical="center"/>
    </xf>
    <xf fontId="65" fillId="0" borderId="112" numFmtId="186" xfId="2319" applyNumberFormat="1" applyFont="1" applyBorder="1" applyAlignment="1">
      <alignment horizontal="center" vertical="center"/>
    </xf>
    <xf fontId="185" fillId="0" borderId="78" numFmtId="186" xfId="2319" applyNumberFormat="1" applyFont="1" applyBorder="1" applyAlignment="1">
      <alignment horizontal="center" vertical="center"/>
    </xf>
    <xf fontId="185" fillId="0" borderId="79" numFmtId="186" xfId="2319" applyNumberFormat="1" applyFont="1" applyBorder="1" applyAlignment="1">
      <alignment horizontal="center" vertical="center"/>
    </xf>
    <xf fontId="65" fillId="0" borderId="116" numFmtId="186" xfId="2319" applyNumberFormat="1" applyFont="1" applyBorder="1" applyAlignment="1" applyProtection="1">
      <alignment horizontal="center" vertical="center"/>
      <protection locked="0"/>
    </xf>
    <xf fontId="65" fillId="0" borderId="105" numFmtId="186" xfId="2319" applyNumberFormat="1" applyFont="1" applyBorder="1" applyAlignment="1" applyProtection="1">
      <alignment horizontal="center" vertical="center"/>
      <protection locked="0"/>
    </xf>
    <xf fontId="66" fillId="0" borderId="2" numFmtId="186" xfId="2319" applyNumberFormat="1" applyFont="1" applyBorder="1" applyAlignment="1">
      <alignment horizontal="center" vertical="center"/>
    </xf>
    <xf fontId="66" fillId="0" borderId="117" numFmtId="186" xfId="2319" applyNumberFormat="1" applyFont="1" applyBorder="1" applyAlignment="1">
      <alignment horizontal="center" vertical="center"/>
    </xf>
    <xf fontId="181" fillId="0" borderId="96" numFmtId="186" xfId="2319" applyNumberFormat="1" applyFont="1" applyBorder="1" applyAlignment="1" applyProtection="1">
      <alignment horizontal="left" indent="1" vertical="center" wrapText="1"/>
      <protection locked="0"/>
    </xf>
    <xf fontId="181" fillId="0" borderId="109" numFmtId="186" xfId="2319" applyNumberFormat="1" applyFont="1" applyBorder="1" applyAlignment="1">
      <alignment horizontal="center" vertical="center"/>
    </xf>
    <xf fontId="66" fillId="0" borderId="118" numFmtId="186" xfId="2319" applyNumberFormat="1" applyFont="1" applyBorder="1" applyAlignment="1" applyProtection="1">
      <alignment horizontal="center" vertical="center"/>
      <protection locked="0"/>
    </xf>
    <xf fontId="66" fillId="0" borderId="107" numFmtId="186" xfId="2319" applyNumberFormat="1" applyFont="1" applyBorder="1" applyAlignment="1" applyProtection="1">
      <alignment horizontal="center" vertical="center"/>
      <protection locked="0"/>
    </xf>
    <xf fontId="66" fillId="0" borderId="109" numFmtId="186" xfId="2319" applyNumberFormat="1" applyFont="1" applyBorder="1" applyAlignment="1">
      <alignment horizontal="center" vertical="center"/>
    </xf>
    <xf fontId="66" fillId="0" borderId="119" numFmtId="186" xfId="2319" applyNumberFormat="1" applyFont="1" applyBorder="1" applyAlignment="1">
      <alignment horizontal="center" vertical="center"/>
    </xf>
    <xf fontId="176" fillId="0" borderId="0" numFmtId="186" xfId="2319" applyNumberFormat="1" applyFont="1" applyAlignment="1" applyProtection="1">
      <alignment horizontal="left" vertical="center" wrapText="1"/>
      <protection locked="0"/>
    </xf>
    <xf fontId="176" fillId="0" borderId="0" numFmtId="186" xfId="2319" applyNumberFormat="1" applyFont="1"/>
    <xf fontId="69" fillId="0" borderId="0" numFmtId="0" xfId="26174" applyFont="1"/>
    <xf fontId="103" fillId="0" borderId="29" numFmtId="0" xfId="26174" applyFont="1" applyBorder="1" applyAlignment="1">
      <alignment horizontal="center" vertical="center"/>
    </xf>
    <xf fontId="103" fillId="0" borderId="0" numFmtId="0" xfId="26174" applyFont="1" applyAlignment="1">
      <alignment horizontal="center" vertical="center"/>
    </xf>
    <xf fontId="69" fillId="0" borderId="0" numFmtId="0" xfId="26174" applyFont="1" applyAlignment="1">
      <alignment vertical="center"/>
    </xf>
    <xf fontId="186" fillId="0" borderId="2" numFmtId="201" xfId="5026" applyNumberFormat="1" applyFont="1" applyBorder="1" applyAlignment="1">
      <alignment horizontal="centerContinuous" vertical="center"/>
    </xf>
    <xf fontId="153" fillId="84" borderId="6" numFmtId="0" xfId="26174" applyFont="1" applyFill="1" applyBorder="1" applyAlignment="1">
      <alignment horizontal="center" vertical="center"/>
    </xf>
    <xf fontId="153" fillId="0" borderId="6" numFmtId="0" xfId="26174" applyFont="1" applyBorder="1" applyAlignment="1">
      <alignment horizontal="center" vertical="center"/>
    </xf>
    <xf fontId="153" fillId="0" borderId="34" numFmtId="0" xfId="26174" applyFont="1" applyBorder="1" applyAlignment="1">
      <alignment horizontal="center" vertical="center"/>
    </xf>
    <xf fontId="153" fillId="0" borderId="70" numFmtId="0" xfId="26174" applyFont="1" applyBorder="1" applyAlignment="1">
      <alignment horizontal="center" vertical="center"/>
    </xf>
    <xf fontId="187" fillId="0" borderId="0" numFmtId="0" xfId="26174" applyFont="1"/>
    <xf fontId="188" fillId="0" borderId="2" numFmtId="0" xfId="26174" applyFont="1" applyBorder="1" applyAlignment="1">
      <alignment horizontal="left" vertical="center" wrapText="1"/>
    </xf>
    <xf fontId="188" fillId="0" borderId="6" numFmtId="186" xfId="26174" applyNumberFormat="1" applyFont="1" applyBorder="1" applyAlignment="1">
      <alignment horizontal="center" vertical="center"/>
    </xf>
    <xf fontId="188" fillId="0" borderId="2" numFmtId="49" xfId="26174" applyNumberFormat="1" applyFont="1" applyBorder="1" applyAlignment="1">
      <alignment vertical="center" wrapText="1"/>
    </xf>
    <xf fontId="189" fillId="0" borderId="0" numFmtId="0" xfId="26174" applyFont="1"/>
    <xf fontId="129" fillId="0" borderId="31" numFmtId="0" xfId="26174" applyFont="1" applyBorder="1" applyAlignment="1">
      <alignment vertical="center" wrapText="1"/>
    </xf>
    <xf fontId="129" fillId="0" borderId="0" numFmtId="186" xfId="26174" applyNumberFormat="1" applyFont="1" applyAlignment="1">
      <alignment horizontal="center" vertical="center"/>
    </xf>
    <xf fontId="129" fillId="0" borderId="31" numFmtId="49" xfId="26174" applyNumberFormat="1" applyFont="1" applyBorder="1" applyAlignment="1">
      <alignment vertical="center" wrapText="1"/>
    </xf>
    <xf fontId="79" fillId="0" borderId="78" numFmtId="181" xfId="5026" applyNumberFormat="1" applyFont="1" applyBorder="1" applyAlignment="1" applyProtection="1">
      <alignment horizontal="left" vertical="center" wrapText="1"/>
      <protection locked="0"/>
    </xf>
    <xf fontId="129" fillId="0" borderId="31" numFmtId="49" xfId="26174" applyNumberFormat="1" applyFont="1" applyBorder="1" applyAlignment="1">
      <alignment horizontal="left" vertical="center" wrapText="1"/>
    </xf>
    <xf fontId="190" fillId="0" borderId="0" numFmtId="0" xfId="26174" applyFont="1"/>
    <xf fontId="129" fillId="0" borderId="31" numFmtId="0" xfId="26174" applyFont="1" applyBorder="1" applyAlignment="1">
      <alignment horizontal="left" vertical="center" wrapText="1"/>
    </xf>
    <xf fontId="191" fillId="0" borderId="31" numFmtId="181" xfId="5026" applyNumberFormat="1" applyFont="1" applyBorder="1" applyAlignment="1" applyProtection="1">
      <alignment vertical="center" wrapText="1"/>
      <protection locked="0"/>
    </xf>
    <xf fontId="192" fillId="0" borderId="0" numFmtId="0" xfId="26174" applyFont="1"/>
    <xf fontId="129" fillId="0" borderId="77" numFmtId="0" xfId="26174" applyFont="1" applyBorder="1" applyAlignment="1">
      <alignment vertical="center" wrapText="1"/>
    </xf>
    <xf fontId="129" fillId="0" borderId="29" numFmtId="186" xfId="26174" applyNumberFormat="1" applyFont="1" applyBorder="1" applyAlignment="1">
      <alignment horizontal="center" vertical="center"/>
    </xf>
    <xf fontId="187" fillId="7" borderId="0" numFmtId="0" xfId="26174" applyFont="1" applyFill="1"/>
    <xf fontId="188" fillId="0" borderId="31" numFmtId="0" xfId="26174" applyFont="1" applyBorder="1" applyAlignment="1">
      <alignment horizontal="left" vertical="center" wrapText="1"/>
    </xf>
    <xf fontId="188" fillId="0" borderId="0" numFmtId="186" xfId="26174" applyNumberFormat="1" applyFont="1" applyAlignment="1">
      <alignment horizontal="center" vertical="center"/>
    </xf>
    <xf fontId="188" fillId="0" borderId="31" numFmtId="0" xfId="26174" applyFont="1" applyBorder="1" applyAlignment="1">
      <alignment horizontal="left" vertical="center"/>
    </xf>
    <xf fontId="153" fillId="0" borderId="2" numFmtId="0" xfId="26174" applyFont="1" applyBorder="1" applyAlignment="1">
      <alignment horizontal="left" vertical="center" wrapText="1"/>
    </xf>
    <xf fontId="187" fillId="89" borderId="0" numFmtId="0" xfId="26174" applyFont="1" applyFill="1"/>
    <xf fontId="89" fillId="0" borderId="0" numFmtId="0" xfId="3710" applyFont="1" applyAlignment="1">
      <alignment horizontal="left"/>
    </xf>
    <xf fontId="19" fillId="0" borderId="0" numFmtId="2" xfId="26174" applyNumberFormat="1" applyFont="1" applyAlignment="1">
      <alignment horizontal="center" vertical="center"/>
    </xf>
    <xf fontId="193" fillId="0" borderId="0" numFmtId="0" xfId="26174" applyFont="1"/>
    <xf fontId="188" fillId="0" borderId="0" numFmtId="0" xfId="26174" applyFont="1" applyAlignment="1">
      <alignment horizontal="left" vertical="center"/>
    </xf>
    <xf fontId="192" fillId="0" borderId="0" numFmtId="0" xfId="26174" applyFont="1" applyAlignment="1">
      <alignment vertical="center"/>
    </xf>
    <xf fontId="194" fillId="0" borderId="0" numFmtId="0" xfId="26174" applyFont="1"/>
    <xf fontId="129" fillId="90" borderId="0" numFmtId="186" xfId="26174" applyNumberFormat="1" applyFont="1" applyFill="1" applyAlignment="1">
      <alignment horizontal="center" vertical="center"/>
    </xf>
    <xf fontId="129" fillId="91" borderId="0" numFmtId="186" xfId="26174" applyNumberFormat="1" applyFont="1" applyFill="1" applyAlignment="1">
      <alignment horizontal="center" vertical="center"/>
    </xf>
    <xf fontId="192" fillId="91" borderId="0" numFmtId="0" xfId="26174" applyFont="1" applyFill="1" applyAlignment="1">
      <alignment vertical="center"/>
    </xf>
    <xf fontId="195" fillId="90" borderId="0" numFmtId="186" xfId="26174" applyNumberFormat="1" applyFont="1" applyFill="1" applyAlignment="1">
      <alignment horizontal="center" vertical="center"/>
    </xf>
    <xf fontId="196" fillId="0" borderId="0" numFmtId="186" xfId="26174" applyNumberFormat="1" applyFont="1" applyAlignment="1">
      <alignment horizontal="center"/>
    </xf>
    <xf fontId="188" fillId="0" borderId="0" numFmtId="0" xfId="26174" applyFont="1" applyAlignment="1">
      <alignment horizontal="left" vertical="center" wrapText="1"/>
    </xf>
    <xf fontId="68" fillId="0" borderId="0" numFmtId="181" xfId="5026" applyNumberFormat="1" applyFont="1"/>
    <xf fontId="197" fillId="7" borderId="0" numFmtId="0" xfId="26174" applyFont="1" applyFill="1" applyAlignment="1">
      <alignment horizontal="left" vertical="center" wrapText="1"/>
    </xf>
    <xf fontId="198" fillId="0" borderId="0" numFmtId="186" xfId="26174" applyNumberFormat="1" applyFont="1"/>
    <xf fontId="199" fillId="0" borderId="0" numFmtId="186" xfId="26174" applyNumberFormat="1" applyFont="1" applyAlignment="1">
      <alignment horizontal="center"/>
    </xf>
    <xf fontId="68" fillId="0" borderId="0" numFmtId="196" xfId="5026" applyNumberFormat="1" applyFont="1"/>
    <xf fontId="199" fillId="86" borderId="0" numFmtId="186" xfId="26174" applyNumberFormat="1" applyFont="1" applyFill="1" applyAlignment="1">
      <alignment horizontal="center"/>
    </xf>
    <xf fontId="199" fillId="0" borderId="0" numFmtId="0" xfId="26174" applyFont="1"/>
    <xf fontId="69" fillId="0" borderId="0" numFmtId="2" xfId="26174" applyNumberFormat="1" applyFont="1" applyAlignment="1">
      <alignment horizontal="center"/>
    </xf>
    <xf fontId="199" fillId="52" borderId="0" numFmtId="186" xfId="26174" applyNumberFormat="1" applyFont="1" applyFill="1" applyAlignment="1">
      <alignment horizontal="center"/>
    </xf>
    <xf fontId="69" fillId="0" borderId="0" numFmtId="186" xfId="26174" applyNumberFormat="1" applyFont="1"/>
    <xf fontId="69" fillId="0" borderId="0" numFmtId="1" xfId="26174" applyNumberFormat="1" applyFont="1"/>
    <xf fontId="69" fillId="0" borderId="0" numFmtId="186" xfId="26174" applyNumberFormat="1" applyFont="1" applyAlignment="1">
      <alignment horizontal="center"/>
    </xf>
    <xf fontId="199" fillId="0" borderId="0" numFmtId="0" xfId="26174" applyFont="1" applyAlignment="1">
      <alignment vertical="top" wrapText="1"/>
    </xf>
    <xf fontId="199" fillId="0" borderId="0" numFmtId="186" xfId="26174" applyNumberFormat="1" applyFont="1"/>
    <xf fontId="199" fillId="0" borderId="0" numFmtId="186" xfId="26174" applyNumberFormat="1" applyFont="1" applyAlignment="1">
      <alignment vertical="top" wrapText="1"/>
    </xf>
    <xf fontId="199" fillId="0" borderId="0" numFmtId="2" xfId="26174" applyNumberFormat="1" applyFont="1" applyAlignment="1">
      <alignment horizontal="center"/>
    </xf>
    <xf fontId="199" fillId="0" borderId="0" numFmtId="0" xfId="26174" applyFont="1" applyAlignment="1">
      <alignment horizontal="left"/>
    </xf>
    <xf fontId="200" fillId="0" borderId="0" numFmtId="0" xfId="26174" applyFont="1" applyAlignment="1">
      <alignment horizontal="left"/>
    </xf>
    <xf fontId="186" fillId="0" borderId="2" numFmtId="201" xfId="5026" applyNumberFormat="1" applyFont="1" applyBorder="1" applyAlignment="1">
      <alignment horizontal="center" vertical="center"/>
    </xf>
    <xf fontId="89" fillId="0" borderId="0" numFmtId="0" xfId="5073" applyFont="1" applyAlignment="1">
      <alignment horizontal="left"/>
    </xf>
    <xf fontId="129" fillId="0" borderId="0" numFmtId="193" xfId="26174" applyNumberFormat="1" applyFont="1" applyAlignment="1">
      <alignment horizontal="center" vertical="center"/>
    </xf>
    <xf fontId="62" fillId="0" borderId="0" numFmtId="0" xfId="3710" applyFont="1" applyAlignment="1">
      <alignment horizontal="center" vertical="center"/>
    </xf>
    <xf fontId="96" fillId="0" borderId="53" numFmtId="0" xfId="3710" applyFont="1" applyBorder="1" applyAlignment="1">
      <alignment vertical="center"/>
    </xf>
    <xf fontId="45" fillId="0" borderId="37" numFmtId="0" xfId="3710" applyFont="1" applyBorder="1" applyAlignment="1">
      <alignment vertical="center"/>
    </xf>
    <xf fontId="96" fillId="0" borderId="42" numFmtId="0" xfId="3710" applyFont="1" applyBorder="1" applyAlignment="1">
      <alignment vertical="center"/>
    </xf>
    <xf fontId="45" fillId="0" borderId="42" numFmtId="0" xfId="3710" applyFont="1" applyBorder="1" applyAlignment="1">
      <alignment horizontal="center" vertical="center"/>
    </xf>
    <xf fontId="45" fillId="0" borderId="5" numFmtId="0" xfId="3710" applyFont="1" applyBorder="1" applyAlignment="1">
      <alignment vertical="center"/>
    </xf>
    <xf fontId="94" fillId="84" borderId="41" numFmtId="0" xfId="3710" applyFont="1" applyFill="1" applyBorder="1" applyAlignment="1">
      <alignment horizontal="center" vertical="center"/>
    </xf>
    <xf fontId="94" fillId="84" borderId="36" numFmtId="186" xfId="3710" applyNumberFormat="1" applyFont="1" applyFill="1" applyBorder="1" applyAlignment="1">
      <alignment horizontal="center" vertical="center"/>
    </xf>
    <xf fontId="94" fillId="84" borderId="42" numFmtId="0" xfId="3710" applyFont="1" applyFill="1" applyBorder="1" applyAlignment="1">
      <alignment horizontal="center" vertical="center"/>
    </xf>
    <xf fontId="96" fillId="0" borderId="36" numFmtId="0" xfId="3710" applyFont="1" applyBorder="1" applyAlignment="1">
      <alignment horizontal="center" vertical="center" wrapText="1"/>
    </xf>
    <xf fontId="96" fillId="0" borderId="39" numFmtId="0" xfId="3710" applyFont="1" applyBorder="1" applyAlignment="1">
      <alignment horizontal="center" vertical="center" wrapText="1"/>
    </xf>
    <xf fontId="45" fillId="0" borderId="36" numFmtId="0" xfId="3710" applyFont="1" applyBorder="1" applyAlignment="1">
      <alignment horizontal="center" vertical="center"/>
    </xf>
    <xf fontId="45" fillId="0" borderId="39" numFmtId="0" xfId="3710" applyFont="1" applyBorder="1" applyAlignment="1">
      <alignment horizontal="center" vertical="center"/>
    </xf>
    <xf fontId="94" fillId="84" borderId="36" numFmtId="193" xfId="3710" applyNumberFormat="1" applyFont="1" applyFill="1" applyBorder="1" applyAlignment="1">
      <alignment horizontal="center" vertical="center"/>
    </xf>
    <xf fontId="94" fillId="84" borderId="43" numFmtId="193" xfId="3710" applyNumberFormat="1" applyFont="1" applyFill="1" applyBorder="1" applyAlignment="1">
      <alignment horizontal="center" vertical="center"/>
    </xf>
    <xf fontId="201" fillId="0" borderId="43" numFmtId="193" xfId="3710" applyNumberFormat="1" applyFont="1" applyBorder="1" applyAlignment="1">
      <alignment horizontal="center" vertical="center"/>
    </xf>
    <xf fontId="96" fillId="0" borderId="38" numFmtId="0" xfId="3710" applyFont="1" applyBorder="1" applyAlignment="1">
      <alignment vertical="center"/>
    </xf>
    <xf fontId="93" fillId="84" borderId="42" numFmtId="0" xfId="3710" applyFont="1" applyFill="1" applyBorder="1" applyAlignment="1">
      <alignment horizontal="center" vertical="center"/>
    </xf>
    <xf fontId="93" fillId="84" borderId="5" numFmtId="0" xfId="3710" applyFont="1" applyFill="1" applyBorder="1" applyAlignment="1">
      <alignment horizontal="center" vertical="center"/>
    </xf>
    <xf fontId="93" fillId="84" borderId="37" numFmtId="0" xfId="3710" applyFont="1" applyFill="1" applyBorder="1" applyAlignment="1">
      <alignment horizontal="center" vertical="center"/>
    </xf>
    <xf fontId="202" fillId="0" borderId="37" numFmtId="0" xfId="3710" applyFont="1" applyBorder="1" applyAlignment="1">
      <alignment horizontal="center" vertical="center"/>
    </xf>
    <xf fontId="94" fillId="84" borderId="43" numFmtId="186" xfId="3710" applyNumberFormat="1" applyFont="1" applyFill="1" applyBorder="1" applyAlignment="1">
      <alignment horizontal="center" vertical="center"/>
    </xf>
    <xf fontId="45" fillId="0" borderId="37" numFmtId="186" xfId="3710" applyNumberFormat="1" applyFont="1" applyBorder="1" applyAlignment="1">
      <alignment horizontal="center" vertical="center"/>
    </xf>
    <xf fontId="45" fillId="0" borderId="42" numFmtId="186" xfId="3710" applyNumberFormat="1" applyFont="1" applyBorder="1" applyAlignment="1">
      <alignment horizontal="center" vertical="center"/>
    </xf>
    <xf fontId="45" fillId="0" borderId="36" numFmtId="0" xfId="3710" applyFont="1" applyBorder="1" applyAlignment="1">
      <alignment horizontal="left" indent="1" vertical="center"/>
    </xf>
    <xf fontId="201" fillId="0" borderId="0" numFmtId="0" xfId="3710" applyFont="1" applyAlignment="1">
      <alignment horizontal="center" vertical="center"/>
    </xf>
    <xf fontId="201" fillId="0" borderId="41" numFmtId="186" xfId="3710" applyNumberFormat="1" applyFont="1" applyBorder="1" applyAlignment="1">
      <alignment horizontal="center" vertical="center"/>
    </xf>
    <xf fontId="201" fillId="0" borderId="46" numFmtId="186" xfId="3710" applyNumberFormat="1" applyFont="1" applyBorder="1" applyAlignment="1">
      <alignment horizontal="center" vertical="center"/>
    </xf>
    <xf fontId="45" fillId="84" borderId="41" numFmtId="2" xfId="3710" applyNumberFormat="1" applyFont="1" applyFill="1" applyBorder="1" applyAlignment="1">
      <alignment horizontal="center" vertical="center"/>
    </xf>
    <xf fontId="45" fillId="84" borderId="46" numFmtId="2" xfId="3710" applyNumberFormat="1" applyFont="1" applyFill="1" applyBorder="1" applyAlignment="1">
      <alignment horizontal="center" vertical="center"/>
    </xf>
    <xf fontId="45" fillId="0" borderId="38" numFmtId="0" xfId="3710" applyFont="1" applyBorder="1" applyAlignment="1">
      <alignment vertical="center"/>
    </xf>
    <xf fontId="45" fillId="0" borderId="42" numFmtId="0" xfId="3710" applyFont="1" applyBorder="1" applyAlignment="1">
      <alignment vertical="center"/>
    </xf>
    <xf fontId="45" fillId="0" borderId="41" numFmtId="0" xfId="3710" applyFont="1" applyBorder="1" applyAlignment="1">
      <alignment horizontal="left" indent="1" vertical="center"/>
    </xf>
    <xf fontId="45" fillId="84" borderId="36" numFmtId="0" xfId="3710" applyFont="1" applyFill="1" applyBorder="1" applyAlignment="1">
      <alignment horizontal="center" vertical="center"/>
    </xf>
    <xf fontId="201" fillId="0" borderId="36" numFmtId="186" xfId="3710" applyNumberFormat="1" applyFont="1" applyBorder="1" applyAlignment="1">
      <alignment horizontal="center" vertical="center"/>
    </xf>
    <xf fontId="45" fillId="0" borderId="39" numFmtId="0" xfId="3710" applyFont="1" applyBorder="1" applyAlignment="1">
      <alignment horizontal="left" indent="1" vertical="center"/>
    </xf>
    <xf fontId="45" fillId="84" borderId="42" numFmtId="0" xfId="3710" applyFont="1" applyFill="1" applyBorder="1" applyAlignment="1">
      <alignment horizontal="center" vertical="center"/>
    </xf>
    <xf fontId="201" fillId="0" borderId="42" numFmtId="186" xfId="3710" applyNumberFormat="1" applyFont="1" applyBorder="1" applyAlignment="1">
      <alignment horizontal="center" vertical="center"/>
    </xf>
    <xf fontId="45" fillId="0" borderId="0" numFmtId="9" xfId="26510" applyNumberFormat="1" applyFont="1" applyAlignment="1">
      <alignment vertical="center"/>
    </xf>
    <xf fontId="45" fillId="0" borderId="0" numFmtId="9" xfId="26514" applyNumberFormat="1" applyFont="1" applyAlignment="1">
      <alignment vertical="center"/>
    </xf>
    <xf fontId="45" fillId="0" borderId="0" numFmtId="190" xfId="26514" applyNumberFormat="1" applyFont="1" applyAlignment="1">
      <alignment vertical="center"/>
    </xf>
    <xf fontId="45" fillId="0" borderId="0" numFmtId="194" xfId="3710" applyNumberFormat="1" applyFont="1" applyAlignment="1">
      <alignment vertical="center"/>
    </xf>
    <xf fontId="79" fillId="0" borderId="0" numFmtId="180" xfId="3349" applyNumberFormat="1" applyFont="1" applyAlignment="1">
      <alignment wrapText="1"/>
    </xf>
    <xf fontId="79" fillId="0" borderId="0" numFmtId="180" xfId="3349" applyNumberFormat="1" applyFont="1"/>
    <xf fontId="9" fillId="0" borderId="88" numFmtId="180" xfId="3349" applyNumberFormat="1" applyFont="1" applyBorder="1" applyAlignment="1">
      <alignment horizontal="left" indent="1" vertical="center"/>
    </xf>
    <xf fontId="9" fillId="0" borderId="88" numFmtId="180" xfId="3349" applyNumberFormat="1" applyFont="1" applyBorder="1" applyAlignment="1">
      <alignment horizontal="right" vertical="center"/>
    </xf>
    <xf fontId="191" fillId="0" borderId="0" numFmtId="180" xfId="3349" applyNumberFormat="1" applyFont="1"/>
    <xf fontId="203" fillId="0" borderId="0" numFmtId="180" xfId="3349" applyNumberFormat="1" applyFont="1" applyAlignment="1">
      <alignment vertical="center" wrapText="1"/>
    </xf>
    <xf fontId="203" fillId="0" borderId="38" numFmtId="180" xfId="3349" applyNumberFormat="1" applyFont="1" applyBorder="1" applyAlignment="1">
      <alignment vertical="center" wrapText="1"/>
    </xf>
    <xf fontId="203" fillId="0" borderId="42" numFmtId="180" xfId="3349" applyNumberFormat="1" applyFont="1" applyBorder="1" applyAlignment="1">
      <alignment horizontal="left" indent="1" vertical="center" wrapText="1"/>
    </xf>
    <xf fontId="203" fillId="0" borderId="74" numFmtId="180" xfId="3349" applyNumberFormat="1" applyFont="1" applyBorder="1" applyAlignment="1">
      <alignment horizontal="center" vertical="center" wrapText="1"/>
    </xf>
    <xf fontId="203" fillId="0" borderId="120" numFmtId="180" xfId="3349" applyNumberFormat="1" applyFont="1" applyBorder="1" applyAlignment="1">
      <alignment horizontal="center" vertical="center" wrapText="1"/>
    </xf>
    <xf fontId="203" fillId="0" borderId="75" numFmtId="180" xfId="3349" applyNumberFormat="1" applyFont="1" applyBorder="1" applyAlignment="1">
      <alignment horizontal="center" vertical="center" wrapText="1"/>
    </xf>
    <xf fontId="203" fillId="0" borderId="76" numFmtId="180" xfId="3349" applyNumberFormat="1" applyFont="1" applyBorder="1" applyAlignment="1">
      <alignment horizontal="center" vertical="center" wrapText="1"/>
    </xf>
    <xf fontId="203" fillId="0" borderId="0" numFmtId="180" xfId="3349" applyNumberFormat="1" applyFont="1" applyAlignment="1">
      <alignment wrapText="1"/>
    </xf>
    <xf fontId="203" fillId="0" borderId="54" numFmtId="180" xfId="3349" applyNumberFormat="1" applyFont="1" applyBorder="1" applyAlignment="1">
      <alignment wrapText="1"/>
    </xf>
    <xf fontId="204" fillId="0" borderId="36" numFmtId="180" xfId="3349" applyNumberFormat="1" applyFont="1" applyBorder="1" applyAlignment="1">
      <alignment horizontal="left" indent="1" wrapText="1"/>
    </xf>
    <xf fontId="203" fillId="0" borderId="93" numFmtId="186" xfId="3349" applyNumberFormat="1" applyFont="1" applyBorder="1" applyAlignment="1">
      <alignment horizontal="right" indent="1" wrapText="1"/>
    </xf>
    <xf fontId="203" fillId="0" borderId="101" numFmtId="186" xfId="3349" applyNumberFormat="1" applyFont="1" applyBorder="1" applyAlignment="1">
      <alignment horizontal="right" indent="1" wrapText="1"/>
    </xf>
    <xf fontId="203" fillId="0" borderId="31" numFmtId="186" xfId="3349" applyNumberFormat="1" applyFont="1" applyBorder="1" applyAlignment="1">
      <alignment wrapText="1"/>
    </xf>
    <xf fontId="203" fillId="0" borderId="114" numFmtId="186" xfId="3349" applyNumberFormat="1" applyFont="1" applyBorder="1" applyAlignment="1">
      <alignment wrapText="1"/>
    </xf>
    <xf fontId="79" fillId="0" borderId="54" numFmtId="180" xfId="3349" applyNumberFormat="1" applyFont="1" applyBorder="1" applyAlignment="1">
      <alignment wrapText="1"/>
    </xf>
    <xf fontId="205" fillId="0" borderId="41" numFmtId="180" xfId="3349" applyNumberFormat="1" applyFont="1" applyBorder="1" applyAlignment="1">
      <alignment horizontal="left" indent="1" wrapText="1"/>
    </xf>
    <xf fontId="205" fillId="0" borderId="102" numFmtId="1" xfId="3349" applyNumberFormat="1" applyFont="1" applyBorder="1" applyAlignment="1">
      <alignment horizontal="right" indent="1" wrapText="1"/>
    </xf>
    <xf fontId="205" fillId="0" borderId="79" numFmtId="1" xfId="3349" applyNumberFormat="1" applyFont="1" applyBorder="1" applyAlignment="1">
      <alignment horizontal="right" indent="1" wrapText="1"/>
    </xf>
    <xf fontId="205" fillId="0" borderId="31" numFmtId="1" xfId="3349" applyNumberFormat="1" applyFont="1" applyBorder="1" applyAlignment="1">
      <alignment horizontal="right" indent="1" wrapText="1"/>
    </xf>
    <xf fontId="205" fillId="0" borderId="79" numFmtId="1" xfId="3349" applyNumberFormat="1" applyFont="1" applyBorder="1" applyAlignment="1">
      <alignment wrapText="1"/>
    </xf>
    <xf fontId="205" fillId="0" borderId="114" numFmtId="1" xfId="3349" applyNumberFormat="1" applyFont="1" applyBorder="1" applyAlignment="1">
      <alignment wrapText="1"/>
    </xf>
    <xf fontId="79" fillId="0" borderId="41" numFmtId="180" xfId="3349" applyNumberFormat="1" applyFont="1" applyBorder="1" applyAlignment="1">
      <alignment horizontal="left" indent="1" wrapText="1"/>
    </xf>
    <xf fontId="79" fillId="0" borderId="102" numFmtId="186" xfId="3349" applyNumberFormat="1" applyFont="1" applyBorder="1" applyAlignment="1">
      <alignment horizontal="right" indent="1" wrapText="1"/>
    </xf>
    <xf fontId="79" fillId="0" borderId="79" numFmtId="186" xfId="3349" applyNumberFormat="1" applyFont="1" applyBorder="1" applyAlignment="1">
      <alignment horizontal="right" indent="1" wrapText="1"/>
    </xf>
    <xf fontId="79" fillId="0" borderId="31" numFmtId="186" xfId="3349" applyNumberFormat="1" applyFont="1" applyBorder="1" applyAlignment="1">
      <alignment horizontal="right" indent="1" wrapText="1"/>
    </xf>
    <xf fontId="79" fillId="0" borderId="79" numFmtId="186" xfId="3349" applyNumberFormat="1" applyFont="1" applyBorder="1" applyAlignment="1">
      <alignment wrapText="1"/>
    </xf>
    <xf fontId="79" fillId="0" borderId="114" numFmtId="186" xfId="3349" applyNumberFormat="1" applyFont="1" applyBorder="1" applyAlignment="1">
      <alignment wrapText="1"/>
    </xf>
    <xf fontId="79" fillId="0" borderId="54" numFmtId="180" xfId="3349" applyNumberFormat="1" applyFont="1" applyBorder="1"/>
    <xf fontId="79" fillId="0" borderId="102" numFmtId="186" xfId="3349" applyNumberFormat="1" applyFont="1" applyBorder="1" applyAlignment="1">
      <alignment horizontal="right" indent="1"/>
    </xf>
    <xf fontId="79" fillId="0" borderId="79" numFmtId="186" xfId="3349" applyNumberFormat="1" applyFont="1" applyBorder="1" applyAlignment="1">
      <alignment horizontal="right" indent="1"/>
    </xf>
    <xf fontId="79" fillId="0" borderId="31" numFmtId="186" xfId="3349" applyNumberFormat="1" applyFont="1" applyBorder="1" applyAlignment="1">
      <alignment horizontal="right" indent="1"/>
    </xf>
    <xf fontId="79" fillId="0" borderId="79" numFmtId="186" xfId="3349" applyNumberFormat="1" applyFont="1" applyBorder="1"/>
    <xf fontId="79" fillId="0" borderId="114" numFmtId="186" xfId="3349" applyNumberFormat="1" applyFont="1" applyBorder="1"/>
    <xf fontId="79" fillId="0" borderId="29" numFmtId="180" xfId="3349" applyNumberFormat="1" applyFont="1" applyBorder="1" applyAlignment="1">
      <alignment wrapText="1"/>
    </xf>
    <xf fontId="79" fillId="0" borderId="86" numFmtId="180" xfId="3349" applyNumberFormat="1" applyFont="1" applyBorder="1" applyAlignment="1">
      <alignment wrapText="1"/>
    </xf>
    <xf fontId="79" fillId="0" borderId="89" numFmtId="186" xfId="3349" applyNumberFormat="1" applyFont="1" applyBorder="1" applyAlignment="1">
      <alignment horizontal="left" indent="1"/>
    </xf>
    <xf fontId="79" fillId="0" borderId="104" numFmtId="186" xfId="3349" applyNumberFormat="1" applyFont="1" applyBorder="1" applyAlignment="1">
      <alignment horizontal="right" indent="1" wrapText="1"/>
    </xf>
    <xf fontId="79" fillId="0" borderId="105" numFmtId="193" xfId="3349" applyNumberFormat="1" applyFont="1" applyBorder="1" applyAlignment="1">
      <alignment horizontal="right" indent="1" wrapText="1"/>
    </xf>
    <xf fontId="79" fillId="0" borderId="77" numFmtId="186" xfId="3349" applyNumberFormat="1" applyFont="1" applyBorder="1" applyAlignment="1">
      <alignment horizontal="right" indent="1" wrapText="1"/>
    </xf>
    <xf fontId="79" fillId="0" borderId="105" numFmtId="186" xfId="3349" applyNumberFormat="1" applyFont="1" applyBorder="1" applyAlignment="1">
      <alignment wrapText="1"/>
    </xf>
    <xf fontId="79" fillId="0" borderId="112" numFmtId="186" xfId="3349" applyNumberFormat="1" applyFont="1" applyBorder="1" applyAlignment="1">
      <alignment wrapText="1"/>
    </xf>
    <xf fontId="203" fillId="0" borderId="87" numFmtId="180" xfId="3349" applyNumberFormat="1" applyFont="1" applyBorder="1" applyAlignment="1">
      <alignment wrapText="1"/>
    </xf>
    <xf fontId="203" fillId="0" borderId="90" numFmtId="180" xfId="3349" applyNumberFormat="1" applyFont="1" applyBorder="1" applyAlignment="1">
      <alignment horizontal="left" indent="1" wrapText="1"/>
    </xf>
    <xf fontId="203" fillId="0" borderId="113" numFmtId="186" xfId="26173" applyNumberFormat="1" applyFont="1" applyBorder="1" applyAlignment="1">
      <alignment horizontal="right" indent="1" wrapText="1"/>
    </xf>
    <xf fontId="203" fillId="0" borderId="2" numFmtId="186" xfId="26173" applyNumberFormat="1" applyFont="1" applyBorder="1" applyAlignment="1">
      <alignment horizontal="right" indent="1" wrapText="1"/>
    </xf>
    <xf fontId="203" fillId="0" borderId="70" numFmtId="186" xfId="26173" applyNumberFormat="1" applyFont="1" applyBorder="1" applyAlignment="1">
      <alignment wrapText="1"/>
    </xf>
    <xf fontId="203" fillId="0" borderId="73" numFmtId="186" xfId="26173" applyNumberFormat="1" applyFont="1" applyBorder="1" applyAlignment="1">
      <alignment wrapText="1"/>
    </xf>
    <xf fontId="203" fillId="0" borderId="115" numFmtId="186" xfId="26173" applyNumberFormat="1" applyFont="1" applyBorder="1" applyAlignment="1">
      <alignment wrapText="1"/>
    </xf>
    <xf fontId="203" fillId="0" borderId="41" numFmtId="180" xfId="3349" applyNumberFormat="1" applyFont="1" applyBorder="1" applyAlignment="1">
      <alignment horizontal="left" indent="1" wrapText="1"/>
    </xf>
    <xf fontId="203" fillId="0" borderId="113" numFmtId="186" xfId="3349" applyNumberFormat="1" applyFont="1" applyBorder="1" applyAlignment="1">
      <alignment horizontal="right" indent="1" wrapText="1"/>
    </xf>
    <xf fontId="203" fillId="0" borderId="68" numFmtId="186" xfId="3349" applyNumberFormat="1" applyFont="1" applyBorder="1" applyAlignment="1">
      <alignment horizontal="right" indent="1" wrapText="1"/>
    </xf>
    <xf fontId="203" fillId="0" borderId="2" numFmtId="186" xfId="3349" applyNumberFormat="1" applyFont="1" applyBorder="1" applyAlignment="1">
      <alignment horizontal="right" indent="1" wrapText="1"/>
    </xf>
    <xf fontId="203" fillId="0" borderId="70" numFmtId="186" xfId="3349" applyNumberFormat="1" applyFont="1" applyBorder="1" applyAlignment="1">
      <alignment wrapText="1"/>
    </xf>
    <xf fontId="203" fillId="0" borderId="115" numFmtId="186" xfId="3349" applyNumberFormat="1" applyFont="1" applyBorder="1" applyAlignment="1">
      <alignment wrapText="1"/>
    </xf>
    <xf fontId="203" fillId="0" borderId="121" numFmtId="186" xfId="3349" applyNumberFormat="1" applyFont="1" applyBorder="1" applyAlignment="1">
      <alignment horizontal="right" indent="1" wrapText="1"/>
    </xf>
    <xf fontId="203" fillId="0" borderId="70" numFmtId="186" xfId="3349" applyNumberFormat="1" applyFont="1" applyBorder="1" applyAlignment="1">
      <alignment horizontal="right" indent="1" wrapText="1"/>
    </xf>
    <xf fontId="203" fillId="0" borderId="73" numFmtId="186" xfId="3349" applyNumberFormat="1" applyFont="1" applyBorder="1" applyAlignment="1">
      <alignment horizontal="right" indent="1" wrapText="1"/>
    </xf>
    <xf fontId="203" fillId="0" borderId="31" numFmtId="186" xfId="3349" applyNumberFormat="1" applyFont="1" applyBorder="1" applyAlignment="1">
      <alignment horizontal="right" indent="1" wrapText="1"/>
    </xf>
    <xf fontId="205" fillId="0" borderId="0" numFmtId="180" xfId="3349" applyNumberFormat="1" applyFont="1" applyAlignment="1">
      <alignment wrapText="1"/>
    </xf>
    <xf fontId="205" fillId="0" borderId="54" numFmtId="180" xfId="3349" applyNumberFormat="1" applyFont="1" applyBorder="1" applyAlignment="1">
      <alignment wrapText="1"/>
    </xf>
    <xf fontId="205" fillId="0" borderId="102" numFmtId="186" xfId="3349" applyNumberFormat="1" applyFont="1" applyBorder="1" applyAlignment="1">
      <alignment horizontal="right" indent="1" wrapText="1"/>
    </xf>
    <xf fontId="205" fillId="0" borderId="79" numFmtId="186" xfId="3349" applyNumberFormat="1" applyFont="1" applyBorder="1" applyAlignment="1">
      <alignment horizontal="right" indent="1" wrapText="1"/>
    </xf>
    <xf fontId="205" fillId="0" borderId="31" numFmtId="186" xfId="3349" applyNumberFormat="1" applyFont="1" applyBorder="1" applyAlignment="1">
      <alignment horizontal="right" indent="1" wrapText="1"/>
    </xf>
    <xf fontId="205" fillId="0" borderId="79" numFmtId="186" xfId="3349" applyNumberFormat="1" applyFont="1" applyBorder="1" applyAlignment="1">
      <alignment wrapText="1"/>
    </xf>
    <xf fontId="205" fillId="0" borderId="114" numFmtId="186" xfId="3349" applyNumberFormat="1" applyFont="1" applyBorder="1" applyAlignment="1">
      <alignment wrapText="1"/>
    </xf>
    <xf fontId="79" fillId="0" borderId="41" numFmtId="186" xfId="3349" applyNumberFormat="1" applyFont="1" applyBorder="1" applyAlignment="1">
      <alignment horizontal="left" indent="1"/>
    </xf>
    <xf fontId="79" fillId="0" borderId="105" numFmtId="186" xfId="3349" applyNumberFormat="1" applyFont="1" applyBorder="1" applyAlignment="1">
      <alignment horizontal="right" indent="1" wrapText="1"/>
    </xf>
    <xf fontId="203" fillId="0" borderId="102" numFmtId="186" xfId="3349" applyNumberFormat="1" applyFont="1" applyBorder="1" applyAlignment="1">
      <alignment horizontal="right" indent="1" wrapText="1"/>
    </xf>
    <xf fontId="203" fillId="0" borderId="79" numFmtId="186" xfId="3349" applyNumberFormat="1" applyFont="1" applyBorder="1" applyAlignment="1">
      <alignment horizontal="right" indent="1" wrapText="1"/>
    </xf>
    <xf fontId="203" fillId="0" borderId="79" numFmtId="186" xfId="3349" applyNumberFormat="1" applyFont="1" applyBorder="1" applyAlignment="1">
      <alignment wrapText="1"/>
    </xf>
    <xf fontId="79" fillId="0" borderId="55" numFmtId="180" xfId="3349" applyNumberFormat="1" applyFont="1" applyBorder="1" applyAlignment="1">
      <alignment wrapText="1"/>
    </xf>
    <xf fontId="79" fillId="0" borderId="39" numFmtId="186" xfId="3349" applyNumberFormat="1" applyFont="1" applyBorder="1" applyAlignment="1">
      <alignment horizontal="left" indent="1"/>
    </xf>
    <xf fontId="79" fillId="0" borderId="96" numFmtId="186" xfId="3349" applyNumberFormat="1" applyFont="1" applyBorder="1" applyAlignment="1">
      <alignment horizontal="right" indent="1" wrapText="1"/>
    </xf>
    <xf fontId="79" fillId="0" borderId="107" numFmtId="186" xfId="3349" applyNumberFormat="1" applyFont="1" applyBorder="1" applyAlignment="1">
      <alignment horizontal="right" indent="1" wrapText="1"/>
    </xf>
    <xf fontId="79" fillId="0" borderId="109" numFmtId="186" xfId="3349" applyNumberFormat="1" applyFont="1" applyBorder="1" applyAlignment="1">
      <alignment horizontal="right" indent="1" wrapText="1"/>
    </xf>
    <xf fontId="79" fillId="0" borderId="107" numFmtId="186" xfId="3349" applyNumberFormat="1" applyFont="1" applyBorder="1" applyAlignment="1">
      <alignment wrapText="1"/>
    </xf>
    <xf fontId="79" fillId="0" borderId="119" numFmtId="186" xfId="3349" applyNumberFormat="1" applyFont="1" applyBorder="1" applyAlignment="1">
      <alignment wrapText="1"/>
    </xf>
    <xf fontId="9" fillId="0" borderId="0" numFmtId="180" xfId="3349" applyNumberFormat="1" applyFont="1" applyAlignment="1">
      <alignment vertical="center"/>
    </xf>
    <xf fontId="203" fillId="0" borderId="113" numFmtId="1" xfId="3349" applyNumberFormat="1" applyFont="1" applyBorder="1" applyAlignment="1">
      <alignment horizontal="right" indent="1" wrapText="1"/>
    </xf>
    <xf fontId="206" fillId="0" borderId="0" numFmtId="180" xfId="3349" applyNumberFormat="1" applyFont="1" applyAlignment="1">
      <alignment wrapText="1"/>
    </xf>
    <xf fontId="191" fillId="0" borderId="0" numFmtId="180" xfId="3349" applyNumberFormat="1" applyFont="1" applyAlignment="1">
      <alignment wrapText="1"/>
    </xf>
    <xf fontId="137" fillId="0" borderId="0" numFmtId="180" xfId="3349" applyNumberFormat="1" applyFont="1" applyAlignment="1">
      <alignment horizontal="left" indent="1" vertical="center"/>
    </xf>
    <xf fontId="5" fillId="0" borderId="0" numFmtId="180" xfId="3349" applyNumberFormat="1" applyFont="1" applyAlignment="1">
      <alignment vertical="center"/>
    </xf>
    <xf fontId="207" fillId="0" borderId="0" numFmtId="180" xfId="3349" applyNumberFormat="1" applyFont="1" applyAlignment="1">
      <alignment vertical="center" wrapText="1"/>
    </xf>
    <xf fontId="208" fillId="0" borderId="38" numFmtId="180" xfId="3349" applyNumberFormat="1" applyFont="1" applyBorder="1" applyAlignment="1">
      <alignment vertical="center" wrapText="1"/>
    </xf>
    <xf fontId="207" fillId="0" borderId="42" numFmtId="180" xfId="3349" applyNumberFormat="1" applyFont="1" applyBorder="1" applyAlignment="1">
      <alignment vertical="center" wrapText="1"/>
    </xf>
    <xf fontId="207" fillId="0" borderId="75" numFmtId="0" xfId="3349" applyFont="1" applyBorder="1" applyAlignment="1">
      <alignment horizontal="center" vertical="center"/>
    </xf>
    <xf fontId="207" fillId="0" borderId="120" numFmtId="0" xfId="3349" applyFont="1" applyBorder="1" applyAlignment="1">
      <alignment horizontal="center" vertical="center"/>
    </xf>
    <xf fontId="207" fillId="0" borderId="0" numFmtId="180" xfId="3349" applyNumberFormat="1" applyFont="1"/>
    <xf fontId="208" fillId="0" borderId="54" numFmtId="180" xfId="3349" applyNumberFormat="1" applyFont="1" applyBorder="1" applyAlignment="1">
      <alignment wrapText="1"/>
    </xf>
    <xf fontId="208" fillId="0" borderId="41" numFmtId="180" xfId="3349" applyNumberFormat="1" applyFont="1" applyBorder="1" applyAlignment="1">
      <alignment horizontal="left" indent="1" vertical="center" wrapText="1"/>
    </xf>
    <xf fontId="5" fillId="0" borderId="0" numFmtId="180" xfId="3349" applyNumberFormat="1" applyFont="1" applyAlignment="1">
      <alignment wrapText="1"/>
    </xf>
    <xf fontId="209" fillId="0" borderId="54" numFmtId="180" xfId="3349" applyNumberFormat="1" applyFont="1" applyBorder="1" applyAlignment="1">
      <alignment wrapText="1"/>
    </xf>
    <xf fontId="5" fillId="0" borderId="41" numFmtId="180" xfId="3349" applyNumberFormat="1" applyFont="1" applyBorder="1" applyAlignment="1">
      <alignment horizontal="left" indent="1" wrapText="1"/>
    </xf>
    <xf fontId="206" fillId="0" borderId="54" numFmtId="180" xfId="3349" applyNumberFormat="1" applyFont="1" applyBorder="1" applyAlignment="1">
      <alignment wrapText="1"/>
    </xf>
    <xf fontId="191" fillId="0" borderId="41" numFmtId="180" xfId="3349" applyNumberFormat="1" applyFont="1" applyBorder="1" applyAlignment="1">
      <alignment horizontal="left" indent="1" wrapText="1"/>
    </xf>
    <xf fontId="191" fillId="0" borderId="41" numFmtId="186" xfId="3349" applyNumberFormat="1" applyFont="1" applyBorder="1" applyAlignment="1">
      <alignment horizontal="left" indent="1"/>
    </xf>
    <xf fontId="191" fillId="0" borderId="29" numFmtId="180" xfId="3349" applyNumberFormat="1" applyFont="1" applyBorder="1"/>
    <xf fontId="206" fillId="0" borderId="86" numFmtId="180" xfId="3349" applyNumberFormat="1" applyFont="1" applyBorder="1" applyAlignment="1">
      <alignment wrapText="1"/>
    </xf>
    <xf fontId="191" fillId="0" borderId="89" numFmtId="186" xfId="3349" applyNumberFormat="1" applyFont="1" applyBorder="1" applyAlignment="1">
      <alignment horizontal="left" indent="1"/>
    </xf>
    <xf fontId="208" fillId="0" borderId="87" numFmtId="180" xfId="3349" applyNumberFormat="1" applyFont="1" applyBorder="1" applyAlignment="1">
      <alignment wrapText="1"/>
    </xf>
    <xf fontId="207" fillId="0" borderId="90" numFmtId="180" xfId="3349" applyNumberFormat="1" applyFont="1" applyBorder="1" applyAlignment="1">
      <alignment horizontal="left" indent="1" wrapText="1"/>
    </xf>
    <xf fontId="203" fillId="0" borderId="73" numFmtId="186" xfId="26173" applyNumberFormat="1" applyFont="1" applyBorder="1" applyAlignment="1">
      <alignment horizontal="right" indent="1" wrapText="1"/>
    </xf>
    <xf fontId="203" fillId="0" borderId="70" numFmtId="186" xfId="26173" applyNumberFormat="1" applyFont="1" applyBorder="1" applyAlignment="1">
      <alignment horizontal="right" indent="1" wrapText="1"/>
    </xf>
    <xf fontId="208" fillId="0" borderId="84" numFmtId="180" xfId="3349" applyNumberFormat="1" applyFont="1" applyBorder="1" applyAlignment="1">
      <alignment wrapText="1"/>
    </xf>
    <xf fontId="208" fillId="0" borderId="85" numFmtId="180" xfId="3349" applyNumberFormat="1" applyFont="1" applyBorder="1" applyAlignment="1">
      <alignment horizontal="left" indent="1" vertical="center" wrapText="1"/>
    </xf>
    <xf fontId="207" fillId="0" borderId="41" numFmtId="180" xfId="3349" applyNumberFormat="1" applyFont="1" applyBorder="1" applyAlignment="1">
      <alignment horizontal="left" indent="1" wrapText="1"/>
    </xf>
    <xf fontId="206" fillId="0" borderId="55" numFmtId="180" xfId="3349" applyNumberFormat="1" applyFont="1" applyBorder="1" applyAlignment="1">
      <alignment wrapText="1"/>
    </xf>
    <xf fontId="191" fillId="0" borderId="39" numFmtId="186" xfId="3349" applyNumberFormat="1" applyFont="1" applyBorder="1" applyAlignment="1">
      <alignment horizontal="left" indent="1"/>
    </xf>
    <xf fontId="203" fillId="0" borderId="2" numFmtId="202" xfId="26566" applyNumberFormat="1" applyFont="1" applyBorder="1" applyAlignment="1">
      <alignment horizontal="right" indent="1" wrapText="1"/>
    </xf>
    <xf fontId="203" fillId="0" borderId="70" numFmtId="202" xfId="26566" applyNumberFormat="1" applyFont="1" applyBorder="1" applyAlignment="1">
      <alignment wrapText="1"/>
    </xf>
    <xf fontId="203" fillId="0" borderId="115" numFmtId="202" xfId="26566" applyNumberFormat="1" applyFont="1" applyBorder="1" applyAlignment="1">
      <alignment wrapText="1"/>
    </xf>
    <xf fontId="0" fillId="0" borderId="0" numFmtId="202" xfId="26566" applyNumberFormat="1"/>
    <xf fontId="0" fillId="0" borderId="0" numFmtId="182" xfId="26566" applyNumberFormat="1"/>
    <xf fontId="0" fillId="0" borderId="0" numFmtId="1" xfId="3710" applyNumberFormat="1"/>
    <xf fontId="90" fillId="0" borderId="36" numFmtId="0" xfId="0" applyFont="1" applyBorder="1" applyAlignment="1">
      <alignment horizontal="left" vertical="center" wrapText="1"/>
    </xf>
    <xf fontId="90" fillId="0" borderId="40" numFmtId="0" xfId="0" applyFont="1" applyBorder="1" applyAlignment="1">
      <alignment horizontal="center" vertical="center" wrapText="1"/>
    </xf>
    <xf fontId="90" fillId="0" borderId="40" numFmtId="0" xfId="0" applyFont="1" applyBorder="1" applyAlignment="1">
      <alignment horizontal="left" vertical="center" wrapText="1"/>
    </xf>
    <xf fontId="90" fillId="0" borderId="39" numFmtId="0" xfId="0" applyFont="1" applyBorder="1" applyAlignment="1">
      <alignment horizontal="left" vertical="center" wrapText="1"/>
    </xf>
    <xf fontId="90" fillId="0" borderId="39" numFmtId="0" xfId="0" applyFont="1" applyBorder="1" applyAlignment="1">
      <alignment horizontal="center" vertical="center" wrapText="1"/>
    </xf>
    <xf fontId="90" fillId="0" borderId="39" numFmtId="186" xfId="0" applyNumberFormat="1" applyFont="1" applyBorder="1" applyAlignment="1">
      <alignment horizontal="center" vertical="center" wrapText="1"/>
    </xf>
    <xf fontId="90" fillId="0" borderId="41" numFmtId="0" xfId="0" applyFont="1" applyBorder="1" applyAlignment="1">
      <alignment horizontal="left" vertical="center" wrapText="1"/>
    </xf>
    <xf fontId="90" fillId="79" borderId="66" numFmtId="0" xfId="0" applyFont="1" applyFill="1" applyBorder="1" applyAlignment="1">
      <alignment horizontal="left" vertical="center" wrapText="1"/>
    </xf>
    <xf fontId="90" fillId="79" borderId="40" numFmtId="0" xfId="0" applyFont="1" applyFill="1" applyBorder="1" applyAlignment="1">
      <alignment horizontal="center" vertical="center" wrapText="1"/>
    </xf>
    <xf fontId="90" fillId="79" borderId="36" numFmtId="0" xfId="0" applyFont="1" applyFill="1" applyBorder="1" applyAlignment="1">
      <alignment horizontal="left" vertical="center" wrapText="1"/>
    </xf>
    <xf fontId="90" fillId="79" borderId="0" numFmtId="0" xfId="0" applyFont="1" applyFill="1" applyAlignment="1">
      <alignment horizontal="left" vertical="center" wrapText="1"/>
    </xf>
    <xf fontId="90" fillId="79" borderId="39" numFmtId="0" xfId="0" applyFont="1" applyFill="1" applyBorder="1" applyAlignment="1">
      <alignment horizontal="left" vertical="center" wrapText="1"/>
    </xf>
    <xf fontId="90" fillId="0" borderId="42" numFmtId="0" xfId="0" applyFont="1" applyBorder="1" applyAlignment="1">
      <alignment horizontal="left" vertical="center" wrapText="1"/>
    </xf>
    <xf fontId="210" fillId="0" borderId="40" numFmtId="0" xfId="0" applyFont="1" applyBorder="1" applyAlignment="1">
      <alignment horizontal="center" vertical="center" wrapText="1"/>
    </xf>
    <xf fontId="90" fillId="0" borderId="38" numFmtId="0" xfId="0" applyFont="1" applyBorder="1" applyAlignment="1">
      <alignment horizontal="left" vertical="center" wrapText="1"/>
    </xf>
    <xf fontId="211" fillId="0" borderId="0" numFmtId="0" xfId="0" applyFont="1" applyAlignment="1">
      <alignment horizontal="center" vertical="center" wrapText="1"/>
    </xf>
    <xf fontId="101" fillId="0" borderId="0" numFmtId="0" xfId="0" applyFont="1" applyAlignment="1">
      <alignment horizontal="center" vertical="center" wrapText="1"/>
    </xf>
    <xf fontId="101" fillId="0" borderId="0" numFmtId="187" xfId="0" applyNumberFormat="1" applyFont="1" applyAlignment="1">
      <alignment horizontal="center" vertical="center" wrapText="1"/>
    </xf>
    <xf fontId="19" fillId="0" borderId="0" numFmtId="0" xfId="0" applyFont="1" applyAlignment="1">
      <alignment horizontal="right" vertical="center" wrapText="1"/>
    </xf>
    <xf fontId="19" fillId="15" borderId="73" numFmtId="0" xfId="0" applyFont="1" applyFill="1" applyBorder="1" applyAlignment="1">
      <alignment horizontal="center" vertical="top" wrapText="1"/>
    </xf>
    <xf fontId="19" fillId="15" borderId="69" numFmtId="0" xfId="0" applyFont="1" applyFill="1" applyBorder="1" applyAlignment="1">
      <alignment horizontal="center" vertical="center" wrapText="1"/>
    </xf>
    <xf fontId="19" fillId="15" borderId="34" numFmtId="0" xfId="0" applyFont="1" applyFill="1" applyBorder="1" applyAlignment="1">
      <alignment horizontal="center" vertical="center" wrapText="1"/>
    </xf>
    <xf fontId="19" fillId="15" borderId="70" numFmtId="0" xfId="0" applyFont="1" applyFill="1" applyBorder="1" applyAlignment="1">
      <alignment horizontal="center" vertical="center" wrapText="1"/>
    </xf>
    <xf fontId="19" fillId="15" borderId="31" numFmtId="0" xfId="0" applyFont="1" applyFill="1" applyBorder="1" applyAlignment="1">
      <alignment horizontal="center" vertical="top" wrapText="1"/>
    </xf>
    <xf fontId="19" fillId="15" borderId="116" numFmtId="0" xfId="0" applyFont="1" applyFill="1" applyBorder="1" applyAlignment="1">
      <alignment horizontal="center" vertical="center" wrapText="1"/>
    </xf>
    <xf fontId="19" fillId="15" borderId="29" numFmtId="0" xfId="0" applyFont="1" applyFill="1" applyBorder="1" applyAlignment="1">
      <alignment horizontal="center" vertical="center" wrapText="1"/>
    </xf>
    <xf fontId="19" fillId="15" borderId="105" numFmtId="0" xfId="0" applyFont="1" applyFill="1" applyBorder="1" applyAlignment="1">
      <alignment horizontal="center" vertical="center" wrapText="1"/>
    </xf>
    <xf fontId="19" fillId="15" borderId="116" numFmtId="0" xfId="0" applyFont="1" applyFill="1" applyBorder="1" applyAlignment="1">
      <alignment horizontal="center" vertical="top" wrapText="1"/>
    </xf>
    <xf fontId="19" fillId="15" borderId="29" numFmtId="0" xfId="0" applyFont="1" applyFill="1" applyBorder="1" applyAlignment="1">
      <alignment horizontal="center" vertical="top" wrapText="1"/>
    </xf>
    <xf fontId="19" fillId="15" borderId="105" numFmtId="0" xfId="0" applyFont="1" applyFill="1" applyBorder="1" applyAlignment="1">
      <alignment horizontal="center" vertical="top" wrapText="1"/>
    </xf>
    <xf fontId="19" fillId="15" borderId="67" numFmtId="0" xfId="0" applyFont="1" applyFill="1" applyBorder="1" applyAlignment="1">
      <alignment horizontal="center" vertical="top" wrapText="1"/>
    </xf>
    <xf fontId="19" fillId="15" borderId="6" numFmtId="0" xfId="0" applyFont="1" applyFill="1" applyBorder="1" applyAlignment="1">
      <alignment horizontal="center" vertical="top" wrapText="1"/>
    </xf>
    <xf fontId="19" fillId="15" borderId="68" numFmtId="0" xfId="0" applyFont="1" applyFill="1" applyBorder="1" applyAlignment="1">
      <alignment horizontal="center" vertical="top" wrapText="1"/>
    </xf>
    <xf fontId="19" fillId="15" borderId="77" numFmtId="0" xfId="0" applyFont="1" applyFill="1" applyBorder="1" applyAlignment="1">
      <alignment horizontal="center" vertical="top" wrapText="1"/>
    </xf>
    <xf fontId="101" fillId="15" borderId="2" numFmtId="0" xfId="0" applyFont="1" applyFill="1" applyBorder="1" applyAlignment="1">
      <alignment horizontal="center" vertical="top" wrapText="1"/>
    </xf>
    <xf fontId="101" fillId="15" borderId="77" numFmtId="0" xfId="0" applyFont="1" applyFill="1" applyBorder="1" applyAlignment="1">
      <alignment horizontal="center" vertical="top" wrapText="1"/>
    </xf>
    <xf fontId="101" fillId="0" borderId="2" numFmtId="0" xfId="0" applyFont="1" applyBorder="1" applyAlignment="1">
      <alignment vertical="justify" wrapText="1"/>
    </xf>
    <xf fontId="101" fillId="0" borderId="68" numFmtId="187" xfId="0" applyNumberFormat="1" applyFont="1" applyBorder="1" applyAlignment="1">
      <alignment horizontal="right" indent="1"/>
    </xf>
    <xf fontId="101" fillId="0" borderId="2" numFmtId="187" xfId="0" applyNumberFormat="1" applyFont="1" applyBorder="1" applyAlignment="1">
      <alignment horizontal="right" indent="1" wrapText="1"/>
    </xf>
    <xf fontId="101" fillId="0" borderId="2" numFmtId="187" xfId="0" applyNumberFormat="1" applyFont="1" applyBorder="1" applyAlignment="1">
      <alignment horizontal="right" indent="1"/>
    </xf>
    <xf fontId="101" fillId="15" borderId="2" numFmtId="187" xfId="0" applyNumberFormat="1" applyFont="1" applyFill="1" applyBorder="1" applyAlignment="1">
      <alignment horizontal="left" indent="1" wrapText="1"/>
    </xf>
    <xf fontId="101" fillId="15" borderId="2" numFmtId="187" xfId="0" applyNumberFormat="1" applyFont="1" applyFill="1" applyBorder="1" applyAlignment="1">
      <alignment horizontal="right" indent="1" wrapText="1"/>
    </xf>
    <xf fontId="19" fillId="0" borderId="2" numFmtId="0" xfId="0" applyFont="1" applyBorder="1" applyAlignment="1">
      <alignment vertical="justify" wrapText="1"/>
    </xf>
    <xf fontId="19" fillId="0" borderId="68" numFmtId="187" xfId="0" applyNumberFormat="1" applyFont="1" applyBorder="1" applyAlignment="1">
      <alignment horizontal="right" indent="1"/>
    </xf>
    <xf fontId="19" fillId="0" borderId="2" numFmtId="187" xfId="0" applyNumberFormat="1" applyFont="1" applyBorder="1" applyAlignment="1">
      <alignment horizontal="right" indent="1" wrapText="1"/>
    </xf>
    <xf fontId="19" fillId="0" borderId="2" numFmtId="187" xfId="0" applyNumberFormat="1" applyFont="1" applyBorder="1" applyAlignment="1">
      <alignment horizontal="right" indent="1"/>
    </xf>
    <xf fontId="101" fillId="15" borderId="2" numFmtId="0" xfId="0" applyFont="1" applyFill="1" applyBorder="1" applyAlignment="1">
      <alignment horizontal="left" indent="1" wrapText="1"/>
    </xf>
    <xf fontId="101" fillId="15" borderId="68" numFmtId="187" xfId="0" applyNumberFormat="1" applyFont="1" applyFill="1" applyBorder="1" applyAlignment="1">
      <alignment horizontal="right" indent="1"/>
    </xf>
    <xf fontId="19" fillId="0" borderId="2" numFmtId="186" xfId="0" applyNumberFormat="1" applyFont="1" applyBorder="1" applyAlignment="1">
      <alignment horizontal="right" indent="1"/>
    </xf>
    <xf fontId="19" fillId="0" borderId="2" numFmtId="203" xfId="0" applyNumberFormat="1" applyFont="1" applyBorder="1" applyAlignment="1">
      <alignment horizontal="right" indent="1"/>
    </xf>
    <xf fontId="19" fillId="0" borderId="2" numFmtId="0" xfId="0" applyFont="1" applyBorder="1" applyAlignment="1">
      <alignment horizontal="left" indent="1" vertical="justify" wrapText="1"/>
    </xf>
    <xf fontId="19" fillId="0" borderId="68" numFmtId="187" xfId="0" applyNumberFormat="1" applyFont="1" applyBorder="1" applyAlignment="1">
      <alignment horizontal="right" indent="1" wrapText="1"/>
    </xf>
    <xf fontId="19" fillId="0" borderId="2" numFmtId="0" xfId="0" applyFont="1" applyBorder="1" applyAlignment="1">
      <alignment horizontal="left" vertical="justify" wrapText="1"/>
    </xf>
    <xf fontId="19" fillId="0" borderId="77" numFmtId="0" xfId="0" applyFont="1" applyBorder="1" applyAlignment="1">
      <alignment horizontal="left" indent="2" vertical="justify" wrapText="1"/>
    </xf>
    <xf fontId="19" fillId="0" borderId="77" numFmtId="187" xfId="0" applyNumberFormat="1" applyFont="1" applyBorder="1" applyAlignment="1">
      <alignment horizontal="right" indent="1"/>
    </xf>
    <xf fontId="19" fillId="0" borderId="77" numFmtId="187" xfId="0" applyNumberFormat="1" applyFont="1" applyBorder="1" applyAlignment="1">
      <alignment horizontal="right" indent="1" wrapText="1"/>
    </xf>
    <xf fontId="19" fillId="0" borderId="105" numFmtId="187" xfId="0" applyNumberFormat="1" applyFont="1" applyBorder="1" applyAlignment="1">
      <alignment horizontal="right" indent="1"/>
    </xf>
    <xf fontId="19" fillId="0" borderId="2" numFmtId="0" xfId="0" applyFont="1" applyBorder="1" applyAlignment="1">
      <alignment horizontal="left" indent="2" vertical="justify" wrapText="1"/>
    </xf>
    <xf fontId="101" fillId="15" borderId="2" numFmtId="187" xfId="0" applyNumberFormat="1" applyFont="1" applyFill="1" applyBorder="1" applyAlignment="1">
      <alignment horizontal="right" indent="1"/>
    </xf>
    <xf fontId="19" fillId="92" borderId="2" numFmtId="0" xfId="0" applyFont="1" applyFill="1" applyBorder="1" applyAlignment="1">
      <alignment vertical="justify" wrapText="1"/>
    </xf>
    <xf fontId="19" fillId="92" borderId="68" numFmtId="187" xfId="0" applyNumberFormat="1" applyFont="1" applyFill="1" applyBorder="1" applyAlignment="1">
      <alignment horizontal="right" indent="1"/>
    </xf>
    <xf fontId="19" fillId="92" borderId="2" numFmtId="187" xfId="0" applyNumberFormat="1" applyFont="1" applyFill="1" applyBorder="1" applyAlignment="1">
      <alignment horizontal="right" indent="1" wrapText="1"/>
    </xf>
    <xf fontId="19" fillId="92" borderId="2" numFmtId="187" xfId="0" applyNumberFormat="1" applyFont="1" applyFill="1" applyBorder="1" applyAlignment="1">
      <alignment horizontal="right" indent="1"/>
    </xf>
    <xf fontId="19" fillId="0" borderId="34" numFmtId="0" xfId="0" applyFont="1" applyBorder="1" applyAlignment="1">
      <alignment horizontal="left" vertical="top" wrapText="1"/>
    </xf>
    <xf fontId="19" fillId="0" borderId="0" numFmtId="0" xfId="0" applyFont="1"/>
    <xf fontId="19" fillId="0" borderId="0" numFmtId="0" xfId="0" applyFont="1" applyAlignment="1">
      <alignment horizontal="left"/>
    </xf>
    <xf fontId="19" fillId="0" borderId="0" numFmtId="187" xfId="0" applyNumberFormat="1" applyFont="1" applyAlignment="1">
      <alignment horizontal="left"/>
    </xf>
    <xf fontId="19" fillId="0" borderId="0" numFmtId="203" xfId="0" applyNumberFormat="1" applyFont="1"/>
    <xf fontId="19" fillId="0" borderId="0" numFmtId="204" xfId="26567" applyNumberFormat="1" applyFont="1"/>
    <xf fontId="212" fillId="0" borderId="0" numFmtId="0" xfId="0" applyFont="1" applyAlignment="1">
      <alignment horizontal="center" vertical="center" wrapText="1"/>
    </xf>
    <xf fontId="212" fillId="0" borderId="0" numFmtId="0" xfId="0" applyFont="1" applyAlignment="1">
      <alignment horizontal="center" vertical="center"/>
    </xf>
    <xf fontId="212" fillId="84" borderId="2" numFmtId="0" xfId="0" applyFont="1" applyFill="1" applyBorder="1" applyAlignment="1">
      <alignment horizontal="center" vertical="center" wrapText="1"/>
    </xf>
    <xf fontId="213" fillId="84" borderId="2" numFmtId="0" xfId="0" applyFont="1" applyFill="1" applyBorder="1" applyAlignment="1">
      <alignment horizontal="center" vertical="center" wrapText="1"/>
    </xf>
    <xf fontId="213" fillId="84" borderId="6" numFmtId="0" xfId="0" applyFont="1" applyFill="1" applyBorder="1" applyAlignment="1">
      <alignment horizontal="center" vertical="center" wrapText="1"/>
    </xf>
    <xf fontId="213" fillId="84" borderId="68" numFmtId="0" xfId="0" applyFont="1" applyFill="1" applyBorder="1" applyAlignment="1">
      <alignment horizontal="center" vertical="center" wrapText="1"/>
    </xf>
    <xf fontId="213" fillId="84" borderId="67" numFmtId="0" xfId="0" applyFont="1" applyFill="1" applyBorder="1" applyAlignment="1">
      <alignment horizontal="center" vertical="center" wrapText="1"/>
    </xf>
    <xf fontId="212" fillId="84" borderId="73" numFmtId="0" xfId="0" applyFont="1" applyFill="1" applyBorder="1" applyAlignment="1">
      <alignment horizontal="center" vertical="center" wrapText="1"/>
    </xf>
    <xf fontId="213" fillId="0" borderId="2" numFmtId="0" xfId="0" applyFont="1" applyBorder="1" applyAlignment="1">
      <alignment horizontal="center" vertical="center" wrapText="1"/>
    </xf>
    <xf fontId="214" fillId="0" borderId="2" numFmtId="0" xfId="0" applyFont="1" applyBorder="1" applyAlignment="1">
      <alignment horizontal="center" vertical="center" wrapText="1"/>
    </xf>
    <xf fontId="171" fillId="84" borderId="77" numFmtId="0" xfId="0" applyFont="1" applyFill="1" applyBorder="1" applyAlignment="1">
      <alignment horizontal="center" vertical="center" wrapText="1"/>
    </xf>
    <xf fontId="171" fillId="84" borderId="67" numFmtId="0" xfId="0" applyFont="1" applyFill="1" applyBorder="1" applyAlignment="1">
      <alignment horizontal="left" vertical="center" wrapText="1"/>
    </xf>
    <xf fontId="171" fillId="84" borderId="68" numFmtId="0" xfId="0" applyFont="1" applyFill="1" applyBorder="1" applyAlignment="1">
      <alignment horizontal="left" vertical="center" wrapText="1"/>
    </xf>
    <xf fontId="171" fillId="84" borderId="67" numFmtId="0" xfId="0" applyFont="1" applyFill="1" applyBorder="1" applyAlignment="1">
      <alignment horizontal="center" vertical="center" wrapText="1"/>
    </xf>
    <xf fontId="171" fillId="84" borderId="6" numFmtId="0" xfId="0" applyFont="1" applyFill="1" applyBorder="1" applyAlignment="1">
      <alignment horizontal="center" vertical="center" wrapText="1"/>
    </xf>
    <xf fontId="171" fillId="84" borderId="68" numFmtId="0" xfId="0" applyFont="1" applyFill="1" applyBorder="1" applyAlignment="1">
      <alignment horizontal="center" vertical="center" wrapText="1"/>
    </xf>
    <xf fontId="171" fillId="84" borderId="2" numFmtId="0" xfId="0" applyFont="1" applyFill="1" applyBorder="1" applyAlignment="1">
      <alignment horizontal="center" vertical="center" wrapText="1"/>
    </xf>
    <xf fontId="171" fillId="84" borderId="2" numFmtId="0" xfId="0" applyFont="1" applyFill="1" applyBorder="1" applyAlignment="1">
      <alignment horizontal="center" vertical="center"/>
    </xf>
    <xf fontId="171" fillId="0" borderId="2" numFmtId="0" xfId="0" applyFont="1" applyBorder="1" applyAlignment="1">
      <alignment horizontal="left" vertical="center" wrapText="1"/>
    </xf>
    <xf fontId="215" fillId="84" borderId="2" numFmtId="0" xfId="0" applyFont="1" applyFill="1" applyBorder="1" applyAlignment="1">
      <alignment horizontal="center" vertical="center" wrapText="1"/>
    </xf>
    <xf fontId="171" fillId="0" borderId="2" numFmtId="0" xfId="0" applyFont="1" applyBorder="1" applyAlignment="1">
      <alignment horizontal="center" vertical="center" wrapText="1"/>
    </xf>
    <xf fontId="215" fillId="52" borderId="2" numFmtId="0" xfId="0" applyFont="1" applyFill="1" applyBorder="1" applyAlignment="1">
      <alignment horizontal="center" vertical="center"/>
    </xf>
    <xf fontId="215" fillId="84" borderId="2" numFmtId="186" xfId="26507" applyNumberFormat="1" applyFont="1" applyFill="1" applyBorder="1" applyAlignment="1">
      <alignment horizontal="center" vertical="center" wrapText="1"/>
    </xf>
    <xf fontId="215" fillId="84" borderId="73" numFmtId="186" xfId="26507" applyNumberFormat="1" applyFont="1" applyFill="1" applyBorder="1" applyAlignment="1">
      <alignment horizontal="center" vertical="center" wrapText="1"/>
    </xf>
    <xf fontId="215" fillId="42" borderId="73" numFmtId="186" xfId="26507" applyNumberFormat="1" applyFont="1" applyFill="1" applyBorder="1" applyAlignment="1">
      <alignment horizontal="center" vertical="center" wrapText="1"/>
    </xf>
    <xf fontId="215" fillId="0" borderId="73" numFmtId="186" xfId="26507" applyNumberFormat="1" applyFont="1" applyBorder="1" applyAlignment="1">
      <alignment horizontal="center" vertical="center" wrapText="1"/>
    </xf>
    <xf fontId="171" fillId="0" borderId="73" numFmtId="0" xfId="0" applyFont="1" applyBorder="1" applyAlignment="1">
      <alignment horizontal="center" vertical="center" wrapText="1"/>
    </xf>
    <xf fontId="215" fillId="84" borderId="73" numFmtId="0" xfId="0" applyFont="1" applyFill="1" applyBorder="1" applyAlignment="1">
      <alignment horizontal="center" vertical="center" wrapText="1"/>
    </xf>
    <xf fontId="215" fillId="84" borderId="77" numFmtId="186" xfId="26507" applyNumberFormat="1" applyFont="1" applyFill="1" applyBorder="1" applyAlignment="1">
      <alignment horizontal="center" vertical="center" wrapText="1"/>
    </xf>
    <xf fontId="215" fillId="42" borderId="77" numFmtId="186" xfId="26507" applyNumberFormat="1" applyFont="1" applyFill="1" applyBorder="1" applyAlignment="1">
      <alignment horizontal="center" vertical="center" wrapText="1"/>
    </xf>
    <xf fontId="215" fillId="0" borderId="77" numFmtId="186" xfId="26507" applyNumberFormat="1" applyFont="1" applyBorder="1" applyAlignment="1">
      <alignment horizontal="center" vertical="center" wrapText="1"/>
    </xf>
    <xf fontId="171" fillId="0" borderId="77" numFmtId="0" xfId="0" applyFont="1" applyBorder="1" applyAlignment="1">
      <alignment horizontal="center" vertical="center" wrapText="1"/>
    </xf>
    <xf fontId="215" fillId="84" borderId="77" numFmtId="0" xfId="0" applyFont="1" applyFill="1" applyBorder="1" applyAlignment="1">
      <alignment horizontal="center" vertical="center" wrapText="1"/>
    </xf>
    <xf fontId="171" fillId="52" borderId="2" numFmtId="0" xfId="0" applyFont="1" applyFill="1" applyBorder="1" applyAlignment="1">
      <alignment horizontal="center" vertical="center"/>
    </xf>
    <xf fontId="215" fillId="42" borderId="2" numFmtId="0" xfId="0" applyFont="1" applyFill="1" applyBorder="1" applyAlignment="1">
      <alignment horizontal="center" vertical="center" wrapText="1"/>
    </xf>
    <xf fontId="215" fillId="0" borderId="2" numFmtId="0" xfId="0" applyFont="1" applyBorder="1" applyAlignment="1">
      <alignment horizontal="left" vertical="center" wrapText="1"/>
    </xf>
    <xf fontId="215" fillId="0" borderId="2" numFmtId="0" xfId="0" applyFont="1" applyBorder="1" applyAlignment="1">
      <alignment horizontal="center" vertical="center" wrapText="1"/>
    </xf>
    <xf fontId="214" fillId="0" borderId="31" numFmtId="0" xfId="0" applyFont="1" applyBorder="1" applyAlignment="1">
      <alignment horizontal="center" vertical="center" wrapText="1"/>
    </xf>
    <xf fontId="171" fillId="84" borderId="2" numFmtId="186" xfId="26507" applyNumberFormat="1" applyFont="1" applyFill="1" applyBorder="1" applyAlignment="1">
      <alignment horizontal="center" vertical="center" wrapText="1"/>
    </xf>
    <xf fontId="171" fillId="0" borderId="31" numFmtId="0" xfId="0" applyFont="1" applyBorder="1" applyAlignment="1">
      <alignment horizontal="center" vertical="center" wrapText="1"/>
    </xf>
    <xf fontId="171" fillId="52" borderId="73" numFmtId="0" xfId="0" applyFont="1" applyFill="1" applyBorder="1" applyAlignment="1">
      <alignment horizontal="center" vertical="center"/>
    </xf>
    <xf fontId="171" fillId="0" borderId="69" numFmtId="0" xfId="0" applyFont="1" applyBorder="1" applyAlignment="1">
      <alignment horizontal="left" vertical="center" wrapText="1"/>
    </xf>
    <xf fontId="171" fillId="0" borderId="70" numFmtId="0" xfId="0" applyFont="1" applyBorder="1" applyAlignment="1">
      <alignment horizontal="left" vertical="center" wrapText="1"/>
    </xf>
    <xf fontId="171" fillId="84" borderId="73" numFmtId="0" xfId="0" applyFont="1" applyFill="1" applyBorder="1" applyAlignment="1">
      <alignment horizontal="center" vertical="center" wrapText="1"/>
    </xf>
    <xf fontId="171" fillId="84" borderId="73" numFmtId="186" xfId="0" applyNumberFormat="1" applyFont="1" applyFill="1" applyBorder="1" applyAlignment="1" quotePrefix="1">
      <alignment horizontal="center" vertical="center" wrapText="1"/>
    </xf>
    <xf fontId="171" fillId="84" borderId="73" numFmtId="186" xfId="0" applyNumberFormat="1" applyFont="1" applyFill="1" applyBorder="1" applyAlignment="1">
      <alignment horizontal="center" vertical="center" wrapText="1"/>
    </xf>
    <xf fontId="171" fillId="42" borderId="73" numFmtId="186" xfId="0" applyNumberFormat="1" applyFont="1" applyFill="1" applyBorder="1" applyAlignment="1">
      <alignment horizontal="center" vertical="center" wrapText="1"/>
    </xf>
    <xf fontId="171" fillId="0" borderId="73" numFmtId="186" xfId="0" applyNumberFormat="1" applyFont="1" applyBorder="1" applyAlignment="1">
      <alignment horizontal="center" vertical="center" wrapText="1"/>
    </xf>
    <xf fontId="171" fillId="52" borderId="31" numFmtId="0" xfId="0" applyFont="1" applyFill="1" applyBorder="1" applyAlignment="1">
      <alignment horizontal="center" vertical="center"/>
    </xf>
    <xf fontId="171" fillId="0" borderId="78" numFmtId="0" xfId="0" applyFont="1" applyBorder="1" applyAlignment="1">
      <alignment horizontal="left" vertical="center" wrapText="1"/>
    </xf>
    <xf fontId="171" fillId="0" borderId="79" numFmtId="0" xfId="0" applyFont="1" applyBorder="1" applyAlignment="1">
      <alignment horizontal="left" vertical="center" wrapText="1"/>
    </xf>
    <xf fontId="171" fillId="84" borderId="77" numFmtId="186" xfId="0" applyNumberFormat="1" applyFont="1" applyFill="1" applyBorder="1" applyAlignment="1" quotePrefix="1">
      <alignment horizontal="center" vertical="center" wrapText="1"/>
    </xf>
    <xf fontId="171" fillId="84" borderId="77" numFmtId="186" xfId="0" applyNumberFormat="1" applyFont="1" applyFill="1" applyBorder="1" applyAlignment="1">
      <alignment horizontal="center" vertical="center" wrapText="1"/>
    </xf>
    <xf fontId="171" fillId="84" borderId="31" numFmtId="186" xfId="0" applyNumberFormat="1" applyFont="1" applyFill="1" applyBorder="1" applyAlignment="1">
      <alignment horizontal="center" vertical="center" wrapText="1"/>
    </xf>
    <xf fontId="171" fillId="42" borderId="31" numFmtId="186" xfId="0" applyNumberFormat="1" applyFont="1" applyFill="1" applyBorder="1" applyAlignment="1">
      <alignment horizontal="center" vertical="center" wrapText="1"/>
    </xf>
    <xf fontId="171" fillId="0" borderId="31" numFmtId="186" xfId="0" applyNumberFormat="1" applyFont="1" applyBorder="1" applyAlignment="1">
      <alignment horizontal="center" vertical="center" wrapText="1"/>
    </xf>
    <xf fontId="171" fillId="84" borderId="31" numFmtId="0" xfId="0" applyFont="1" applyFill="1" applyBorder="1" applyAlignment="1">
      <alignment horizontal="center" vertical="center" wrapText="1"/>
    </xf>
    <xf fontId="171" fillId="0" borderId="116" numFmtId="0" xfId="0" applyFont="1" applyBorder="1" applyAlignment="1">
      <alignment horizontal="left" vertical="center" wrapText="1"/>
    </xf>
    <xf fontId="171" fillId="0" borderId="105" numFmtId="0" xfId="0" applyFont="1" applyBorder="1" applyAlignment="1">
      <alignment horizontal="left" vertical="center" wrapText="1"/>
    </xf>
    <xf fontId="171" fillId="42" borderId="77" numFmtId="186" xfId="0" applyNumberFormat="1" applyFont="1" applyFill="1" applyBorder="1" applyAlignment="1">
      <alignment horizontal="center" vertical="center" wrapText="1"/>
    </xf>
    <xf fontId="171" fillId="0" borderId="77" numFmtId="186" xfId="0" applyNumberFormat="1" applyFont="1" applyBorder="1" applyAlignment="1">
      <alignment horizontal="center" vertical="center" wrapText="1"/>
    </xf>
    <xf fontId="215" fillId="0" borderId="69" numFmtId="0" xfId="0" applyFont="1" applyBorder="1" applyAlignment="1">
      <alignment horizontal="left" vertical="center" wrapText="1"/>
    </xf>
    <xf fontId="215" fillId="0" borderId="70" numFmtId="0" xfId="0" applyFont="1" applyBorder="1" applyAlignment="1">
      <alignment horizontal="left" vertical="center" wrapText="1"/>
    </xf>
    <xf fontId="171" fillId="84" borderId="2" numFmtId="186" xfId="0" applyNumberFormat="1" applyFont="1" applyFill="1" applyBorder="1" applyAlignment="1">
      <alignment horizontal="center" vertical="center" wrapText="1"/>
    </xf>
    <xf fontId="171" fillId="52" borderId="77" numFmtId="0" xfId="0" applyFont="1" applyFill="1" applyBorder="1" applyAlignment="1">
      <alignment horizontal="center" vertical="center"/>
    </xf>
    <xf fontId="215" fillId="0" borderId="78" numFmtId="0" xfId="0" applyFont="1" applyBorder="1" applyAlignment="1">
      <alignment horizontal="left" vertical="center" wrapText="1"/>
    </xf>
    <xf fontId="215" fillId="0" borderId="79" numFmtId="0" xfId="0" applyFont="1" applyBorder="1" applyAlignment="1">
      <alignment horizontal="left" vertical="center" wrapText="1"/>
    </xf>
    <xf fontId="171" fillId="84" borderId="2" numFmtId="0" xfId="0" applyFont="1" applyFill="1" applyBorder="1" applyAlignment="1">
      <alignment horizontal="left" vertical="center" wrapText="1"/>
    </xf>
    <xf fontId="171" fillId="84" borderId="73" numFmtId="2" xfId="0" applyNumberFormat="1" applyFont="1" applyFill="1" applyBorder="1" applyAlignment="1">
      <alignment horizontal="center" vertical="center" wrapText="1"/>
    </xf>
    <xf fontId="171" fillId="84" borderId="2" numFmtId="2" xfId="0" applyNumberFormat="1" applyFont="1" applyFill="1" applyBorder="1" applyAlignment="1">
      <alignment horizontal="center" vertical="center" wrapText="1"/>
    </xf>
    <xf fontId="171" fillId="42" borderId="73" numFmtId="2" xfId="0" applyNumberFormat="1" applyFont="1" applyFill="1" applyBorder="1" applyAlignment="1">
      <alignment horizontal="center" vertical="center" wrapText="1"/>
    </xf>
    <xf fontId="171" fillId="0" borderId="73" numFmtId="2" xfId="0" applyNumberFormat="1" applyFont="1" applyBorder="1" applyAlignment="1">
      <alignment horizontal="center" vertical="center" wrapText="1"/>
    </xf>
    <xf fontId="215" fillId="84" borderId="2" numFmtId="2" xfId="26507" applyNumberFormat="1" applyFont="1" applyFill="1" applyBorder="1" applyAlignment="1">
      <alignment horizontal="center" vertical="center" wrapText="1"/>
    </xf>
    <xf fontId="214" fillId="0" borderId="77" numFmtId="0" xfId="0" applyFont="1" applyBorder="1" applyAlignment="1">
      <alignment horizontal="center" vertical="center" wrapText="1"/>
    </xf>
    <xf fontId="171" fillId="42" borderId="77" numFmtId="2" xfId="0" applyNumberFormat="1" applyFont="1" applyFill="1" applyBorder="1" applyAlignment="1">
      <alignment horizontal="center" vertical="center" wrapText="1"/>
    </xf>
    <xf fontId="171" fillId="0" borderId="77" numFmtId="2" xfId="0" applyNumberFormat="1" applyFont="1" applyBorder="1" applyAlignment="1">
      <alignment horizontal="center" vertical="center" wrapText="1"/>
    </xf>
    <xf fontId="171" fillId="84" borderId="2" numFmtId="2" xfId="26507" applyNumberFormat="1" applyFont="1" applyFill="1" applyBorder="1" applyAlignment="1">
      <alignment horizontal="center" vertical="center" wrapText="1"/>
    </xf>
    <xf fontId="215" fillId="0" borderId="73" numFmtId="0" xfId="0" applyFont="1" applyBorder="1" applyAlignment="1">
      <alignment horizontal="center" vertical="center" wrapText="1"/>
    </xf>
    <xf fontId="215" fillId="0" borderId="77" numFmtId="0" xfId="0" applyFont="1" applyBorder="1" applyAlignment="1">
      <alignment horizontal="center" vertical="center" wrapText="1"/>
    </xf>
    <xf fontId="171" fillId="0" borderId="2" numFmtId="2" xfId="0" applyNumberFormat="1" applyFont="1" applyBorder="1" applyAlignment="1">
      <alignment horizontal="center" vertical="center" wrapText="1"/>
    </xf>
    <xf fontId="171" fillId="84" borderId="73" numFmtId="0" xfId="0" applyFont="1" applyFill="1" applyBorder="1" applyAlignment="1">
      <alignment horizontal="center" vertical="center"/>
    </xf>
    <xf fontId="171" fillId="84" borderId="77" numFmtId="2" xfId="0" applyNumberFormat="1" applyFont="1" applyFill="1" applyBorder="1" applyAlignment="1">
      <alignment horizontal="center" vertical="center" wrapText="1"/>
    </xf>
    <xf fontId="171" fillId="84" borderId="69" numFmtId="0" xfId="0" applyFont="1" applyFill="1" applyBorder="1" applyAlignment="1">
      <alignment vertical="center"/>
    </xf>
    <xf fontId="171" fillId="84" borderId="70" numFmtId="0" xfId="0" applyFont="1" applyFill="1" applyBorder="1" applyAlignment="1">
      <alignment vertical="center"/>
    </xf>
    <xf fontId="171" fillId="84" borderId="73" numFmtId="0" xfId="0" applyFont="1" applyFill="1" applyBorder="1" applyAlignment="1">
      <alignment vertical="center"/>
    </xf>
    <xf fontId="171" fillId="84" borderId="73" numFmtId="2" xfId="0" applyNumberFormat="1" applyFont="1" applyFill="1" applyBorder="1" applyAlignment="1">
      <alignment vertical="center"/>
    </xf>
    <xf fontId="171" fillId="42" borderId="73" numFmtId="2" xfId="0" applyNumberFormat="1" applyFont="1" applyFill="1" applyBorder="1" applyAlignment="1">
      <alignment vertical="center"/>
    </xf>
    <xf fontId="171" fillId="84" borderId="116" numFmtId="0" xfId="0" applyFont="1" applyFill="1" applyBorder="1" applyAlignment="1">
      <alignment vertical="center"/>
    </xf>
    <xf fontId="171" fillId="84" borderId="105" numFmtId="0" xfId="0" applyFont="1" applyFill="1" applyBorder="1" applyAlignment="1">
      <alignment vertical="center"/>
    </xf>
    <xf fontId="171" fillId="84" borderId="77" numFmtId="0" xfId="0" applyFont="1" applyFill="1" applyBorder="1" applyAlignment="1">
      <alignment vertical="center"/>
    </xf>
    <xf fontId="171" fillId="84" borderId="77" numFmtId="2" xfId="0" applyNumberFormat="1" applyFont="1" applyFill="1" applyBorder="1" applyAlignment="1">
      <alignment vertical="center"/>
    </xf>
    <xf fontId="171" fillId="42" borderId="77" numFmtId="2" xfId="0" applyNumberFormat="1" applyFont="1" applyFill="1" applyBorder="1" applyAlignment="1">
      <alignment vertical="center"/>
    </xf>
    <xf fontId="171" fillId="0" borderId="77" numFmtId="2" xfId="0" applyNumberFormat="1" applyFont="1" applyBorder="1" applyAlignment="1">
      <alignment horizontal="center" vertical="center"/>
    </xf>
    <xf fontId="171" fillId="84" borderId="77" numFmtId="0" xfId="0" applyFont="1" applyFill="1" applyBorder="1" applyAlignment="1">
      <alignment horizontal="center" vertical="center"/>
    </xf>
    <xf fontId="171" fillId="0" borderId="77" numFmtId="0" xfId="0" applyFont="1" applyBorder="1" applyAlignment="1">
      <alignment horizontal="center" vertical="center"/>
    </xf>
    <xf fontId="70" fillId="0" borderId="2" numFmtId="0" xfId="0" applyFont="1" applyBorder="1"/>
    <xf fontId="70" fillId="0" borderId="2" numFmtId="0" xfId="0" applyFont="1" applyBorder="1" applyAlignment="1">
      <alignment wrapText="1"/>
    </xf>
    <xf fontId="70" fillId="0" borderId="2" numFmtId="192" xfId="0" applyNumberFormat="1" applyFont="1" applyBorder="1"/>
    <xf fontId="70" fillId="0" borderId="0" numFmtId="0" xfId="0" applyFont="1" applyAlignment="1">
      <alignment wrapText="1"/>
    </xf>
    <xf fontId="70" fillId="0" borderId="0" numFmtId="192" xfId="0" applyNumberFormat="1" applyFont="1"/>
    <xf fontId="0" fillId="0" borderId="0" numFmtId="205" xfId="0" applyNumberFormat="1"/>
    <xf fontId="87" fillId="0" borderId="122" numFmtId="0" xfId="0" applyFont="1" applyBorder="1" applyAlignment="1">
      <alignment horizontal="justify" vertical="center" wrapText="1"/>
    </xf>
    <xf fontId="89" fillId="0" borderId="123" numFmtId="0" xfId="0" applyFont="1" applyBorder="1" applyAlignment="1">
      <alignment horizontal="center" vertical="center" wrapText="1"/>
    </xf>
    <xf fontId="89" fillId="0" borderId="124" numFmtId="0" xfId="0" applyFont="1" applyBorder="1" applyAlignment="1">
      <alignment horizontal="center" vertical="center" wrapText="1"/>
    </xf>
    <xf fontId="87" fillId="0" borderId="125" numFmtId="0" xfId="0" applyFont="1" applyBorder="1" applyAlignment="1">
      <alignment horizontal="justify" vertical="center" wrapText="1"/>
    </xf>
    <xf fontId="87" fillId="0" borderId="40" numFmtId="0" xfId="0" applyFont="1" applyBorder="1" applyAlignment="1">
      <alignment horizontal="right" vertical="center" wrapText="1"/>
    </xf>
    <xf fontId="87" fillId="0" borderId="65" numFmtId="0" xfId="0" applyFont="1" applyBorder="1" applyAlignment="1">
      <alignment horizontal="right" vertical="center" wrapText="1"/>
    </xf>
    <xf fontId="87" fillId="0" borderId="125" numFmtId="0" xfId="0" applyFont="1" applyBorder="1" applyAlignment="1">
      <alignment horizontal="left" indent="1" vertical="center" wrapText="1"/>
    </xf>
    <xf fontId="89" fillId="0" borderId="125" numFmtId="0" xfId="0" applyFont="1" applyBorder="1" applyAlignment="1">
      <alignment horizontal="justify" vertical="center" wrapText="1"/>
    </xf>
    <xf fontId="89" fillId="0" borderId="40" numFmtId="0" xfId="0" applyFont="1" applyBorder="1" applyAlignment="1">
      <alignment horizontal="right" vertical="center" wrapText="1"/>
    </xf>
    <xf fontId="89" fillId="0" borderId="65" numFmtId="0" xfId="0" applyFont="1" applyBorder="1" applyAlignment="1">
      <alignment horizontal="right" vertical="center" wrapText="1"/>
    </xf>
    <xf fontId="89" fillId="0" borderId="50" numFmtId="0" xfId="0" applyFont="1" applyBorder="1" applyAlignment="1">
      <alignment horizontal="left" indent="1" vertical="center" wrapText="1"/>
    </xf>
    <xf fontId="89" fillId="0" borderId="36" numFmtId="0" xfId="0" applyFont="1" applyBorder="1" applyAlignment="1">
      <alignment horizontal="right" vertical="center" wrapText="1"/>
    </xf>
    <xf fontId="89" fillId="0" borderId="47" numFmtId="0" xfId="0" applyFont="1" applyBorder="1" applyAlignment="1">
      <alignment horizontal="right" vertical="center" wrapText="1"/>
    </xf>
    <xf fontId="89" fillId="0" borderId="125" numFmtId="0" xfId="0" applyFont="1" applyBorder="1" applyAlignment="1">
      <alignment horizontal="left" indent="1" vertical="center" wrapText="1"/>
    </xf>
    <xf fontId="89" fillId="0" borderId="39" numFmtId="0" xfId="0" applyFont="1" applyBorder="1" applyAlignment="1">
      <alignment horizontal="right" vertical="center" wrapText="1"/>
    </xf>
    <xf fontId="89" fillId="0" borderId="126" numFmtId="0" xfId="0" applyFont="1" applyBorder="1" applyAlignment="1">
      <alignment horizontal="right" vertical="center" wrapText="1"/>
    </xf>
    <xf fontId="89" fillId="0" borderId="50" numFmtId="0" xfId="0" applyFont="1" applyBorder="1" applyAlignment="1">
      <alignment horizontal="left" vertical="center" wrapText="1"/>
    </xf>
    <xf fontId="89" fillId="0" borderId="125" numFmtId="0" xfId="0" applyFont="1" applyBorder="1" applyAlignment="1">
      <alignment horizontal="left" vertical="center" wrapText="1"/>
    </xf>
    <xf fontId="89" fillId="31" borderId="125" numFmtId="0" xfId="0" applyFont="1" applyFill="1" applyBorder="1" applyAlignment="1">
      <alignment horizontal="justify" vertical="center" wrapText="1"/>
    </xf>
    <xf fontId="89" fillId="31" borderId="40" numFmtId="0" xfId="0" applyFont="1" applyFill="1" applyBorder="1" applyAlignment="1">
      <alignment horizontal="right" vertical="center" wrapText="1"/>
    </xf>
    <xf fontId="89" fillId="31" borderId="65" numFmtId="0" xfId="0" applyFont="1" applyFill="1" applyBorder="1" applyAlignment="1">
      <alignment horizontal="right" vertical="center" wrapText="1"/>
    </xf>
    <xf fontId="87" fillId="0" borderId="125" numFmtId="0" xfId="0" applyFont="1" applyBorder="1" applyAlignment="1">
      <alignment horizontal="left" vertical="center" wrapText="1"/>
    </xf>
    <xf fontId="89" fillId="0" borderId="52" numFmtId="0" xfId="0" applyFont="1" applyBorder="1" applyAlignment="1">
      <alignment horizontal="justify" vertical="center" wrapText="1"/>
    </xf>
    <xf fontId="89" fillId="0" borderId="45" numFmtId="0" xfId="0" applyFont="1" applyBorder="1" applyAlignment="1">
      <alignment horizontal="right" vertical="center" wrapText="1"/>
    </xf>
    <xf fontId="89" fillId="0" borderId="61" numFmtId="0" xfId="0" applyFont="1" applyBorder="1" applyAlignment="1">
      <alignment horizontal="right" vertical="center" wrapText="1"/>
    </xf>
    <xf fontId="103" fillId="0" borderId="29" numFmtId="0" xfId="0" applyFont="1" applyBorder="1" applyAlignment="1">
      <alignment horizontal="center" vertical="top"/>
    </xf>
    <xf fontId="78" fillId="0" borderId="2" numFmtId="0" xfId="0" applyFont="1" applyBorder="1" applyAlignment="1">
      <alignment wrapText="1"/>
    </xf>
    <xf fontId="78" fillId="0" borderId="2" numFmtId="0" xfId="0" applyFont="1" applyBorder="1" applyAlignment="1">
      <alignment horizontal="center" vertical="top" wrapText="1"/>
    </xf>
    <xf fontId="78" fillId="0" borderId="2" numFmtId="186" xfId="0" applyNumberFormat="1" applyFont="1" applyBorder="1" applyAlignment="1">
      <alignment horizontal="center" vertical="top" wrapText="1"/>
    </xf>
    <xf fontId="153" fillId="0" borderId="0" numFmtId="0" xfId="0" applyFont="1" applyAlignment="1">
      <alignment shrinkToFit="1" wrapText="1"/>
    </xf>
    <xf fontId="153" fillId="0" borderId="0" numFmtId="186" xfId="3793" applyNumberFormat="1" applyFont="1" applyAlignment="1">
      <alignment horizontal="right" wrapText="1"/>
    </xf>
    <xf fontId="153" fillId="0" borderId="0" numFmtId="186" xfId="13618" applyNumberFormat="1" applyFont="1" applyAlignment="1">
      <alignment horizontal="right" wrapText="1"/>
    </xf>
    <xf fontId="78" fillId="0" borderId="0" numFmtId="0" xfId="0" applyFont="1" applyAlignment="1">
      <alignment shrinkToFit="1" wrapText="1"/>
    </xf>
    <xf fontId="78" fillId="0" borderId="0" numFmtId="186" xfId="0" applyNumberFormat="1" applyFont="1"/>
    <xf fontId="153" fillId="0" borderId="0" numFmtId="186" xfId="5280" applyNumberFormat="1" applyFont="1" applyAlignment="1">
      <alignment wrapText="1"/>
    </xf>
    <xf fontId="78" fillId="0" borderId="0" numFmtId="186" xfId="3794" applyNumberFormat="1" applyFont="1" applyAlignment="1">
      <alignment horizontal="right" wrapText="1"/>
    </xf>
    <xf fontId="78" fillId="0" borderId="0" numFmtId="186" xfId="13644" applyNumberFormat="1" applyFont="1" applyAlignment="1">
      <alignment horizontal="right" wrapText="1"/>
    </xf>
    <xf fontId="78" fillId="0" borderId="0" numFmtId="186" xfId="3795" applyNumberFormat="1" applyFont="1" applyAlignment="1">
      <alignment horizontal="right" wrapText="1"/>
    </xf>
    <xf fontId="78" fillId="0" borderId="0" numFmtId="0" xfId="0" applyFont="1" applyAlignment="1">
      <alignment wrapText="1"/>
    </xf>
    <xf fontId="78" fillId="0" borderId="0" numFmtId="186" xfId="13657" applyNumberFormat="1" applyFont="1" applyAlignment="1">
      <alignment horizontal="right" wrapText="1"/>
    </xf>
    <xf fontId="78" fillId="0" borderId="0" numFmtId="186" xfId="17793" applyNumberFormat="1" applyFont="1" applyAlignment="1">
      <alignment horizontal="right" wrapText="1"/>
    </xf>
    <xf fontId="78" fillId="0" borderId="29" numFmtId="0" xfId="0" applyFont="1" applyBorder="1" applyAlignment="1">
      <alignment shrinkToFit="1" wrapText="1"/>
    </xf>
    <xf fontId="78" fillId="0" borderId="29" numFmtId="186" xfId="3795" applyNumberFormat="1" applyFont="1" applyBorder="1" applyAlignment="1">
      <alignment horizontal="right" wrapText="1"/>
    </xf>
    <xf fontId="78" fillId="0" borderId="29" numFmtId="186" xfId="17793" applyNumberFormat="1" applyFont="1" applyBorder="1" applyAlignment="1">
      <alignment horizontal="right" wrapText="1"/>
    </xf>
    <xf fontId="82" fillId="0" borderId="0" numFmtId="0" xfId="0" applyFont="1" applyAlignment="1">
      <alignment shrinkToFit="1" wrapText="1"/>
    </xf>
    <xf fontId="82" fillId="0" borderId="0" numFmtId="0" xfId="0" applyFont="1" applyAlignment="1">
      <alignment horizontal="right" wrapText="1"/>
    </xf>
    <xf fontId="78" fillId="0" borderId="29" numFmtId="0" xfId="0" applyFont="1" applyBorder="1" applyAlignment="1">
      <alignment horizontal="right" wrapText="1"/>
    </xf>
    <xf fontId="78" fillId="0" borderId="73" numFmtId="0" xfId="0" applyFont="1" applyBorder="1" applyAlignment="1">
      <alignment wrapText="1"/>
    </xf>
    <xf fontId="78" fillId="0" borderId="67" numFmtId="0" xfId="0" applyFont="1" applyBorder="1" applyAlignment="1">
      <alignment horizontal="center" vertical="top" wrapText="1"/>
    </xf>
    <xf fontId="78" fillId="0" borderId="6" numFmtId="0" xfId="0" applyFont="1" applyBorder="1" applyAlignment="1">
      <alignment horizontal="center" vertical="top" wrapText="1"/>
    </xf>
    <xf fontId="78" fillId="0" borderId="68" numFmtId="0" xfId="0" applyFont="1" applyBorder="1" applyAlignment="1">
      <alignment horizontal="center" vertical="top" wrapText="1"/>
    </xf>
    <xf fontId="78" fillId="0" borderId="67" numFmtId="186" xfId="0" applyNumberFormat="1" applyFont="1" applyBorder="1" applyAlignment="1">
      <alignment horizontal="center" vertical="top" wrapText="1"/>
    </xf>
    <xf fontId="78" fillId="0" borderId="6" numFmtId="186" xfId="0" applyNumberFormat="1" applyFont="1" applyBorder="1" applyAlignment="1">
      <alignment horizontal="center" vertical="top" wrapText="1"/>
    </xf>
    <xf fontId="78" fillId="0" borderId="68" numFmtId="186" xfId="0" applyNumberFormat="1" applyFont="1" applyBorder="1" applyAlignment="1">
      <alignment horizontal="center" vertical="top" wrapText="1"/>
    </xf>
    <xf fontId="78" fillId="0" borderId="73" numFmtId="0" xfId="0" applyFont="1" applyBorder="1" applyAlignment="1">
      <alignment horizontal="center" vertical="top" wrapText="1"/>
    </xf>
    <xf fontId="78" fillId="0" borderId="77" numFmtId="0" xfId="0" applyFont="1" applyBorder="1" applyAlignment="1">
      <alignment wrapText="1"/>
    </xf>
    <xf fontId="78" fillId="0" borderId="77" numFmtId="0" xfId="0" applyFont="1" applyBorder="1" applyAlignment="1">
      <alignment horizontal="center" vertical="top" wrapText="1"/>
    </xf>
    <xf fontId="78" fillId="0" borderId="0" numFmtId="186" xfId="3830" applyNumberFormat="1" applyFont="1" applyAlignment="1">
      <alignment horizontal="right" wrapText="1"/>
    </xf>
    <xf fontId="78" fillId="0" borderId="0" numFmtId="186" xfId="0" applyNumberFormat="1" applyFont="1" applyAlignment="1">
      <alignment horizontal="right" wrapText="1"/>
    </xf>
    <xf fontId="78" fillId="0" borderId="0" numFmtId="186" xfId="3831" applyNumberFormat="1" applyFont="1" applyAlignment="1">
      <alignment horizontal="right" wrapText="1"/>
    </xf>
    <xf fontId="78" fillId="0" borderId="29" numFmtId="0" xfId="0" applyFont="1" applyBorder="1" applyAlignment="1">
      <alignment wrapText="1"/>
    </xf>
    <xf fontId="78" fillId="0" borderId="29" numFmtId="186" xfId="3831" applyNumberFormat="1" applyFont="1" applyBorder="1" applyAlignment="1">
      <alignment horizontal="right" wrapText="1"/>
    </xf>
    <xf fontId="78" fillId="0" borderId="29" numFmtId="186" xfId="0" applyNumberFormat="1" applyFont="1" applyBorder="1" applyAlignment="1">
      <alignment horizontal="right" wrapText="1"/>
    </xf>
    <xf fontId="0" fillId="0" borderId="0" numFmtId="192" xfId="0" applyNumberFormat="1"/>
    <xf fontId="129" fillId="66" borderId="42" numFmtId="0" xfId="0" applyFont="1" applyFill="1" applyBorder="1" applyAlignment="1">
      <alignment horizontal="right" vertical="center" wrapText="1"/>
    </xf>
    <xf fontId="129" fillId="66" borderId="37" numFmtId="0" xfId="0" applyFont="1" applyFill="1" applyBorder="1" applyAlignment="1">
      <alignment horizontal="right" vertical="center" wrapText="1"/>
    </xf>
    <xf fontId="129" fillId="66" borderId="42" numFmtId="0" xfId="0" applyFont="1" applyFill="1" applyBorder="1" applyAlignment="1">
      <alignment vertical="center" wrapText="1"/>
    </xf>
    <xf fontId="129" fillId="66" borderId="39" numFmtId="0" xfId="0" applyFont="1" applyFill="1" applyBorder="1" applyAlignment="1">
      <alignment vertical="center" wrapText="1"/>
    </xf>
    <xf fontId="129" fillId="66" borderId="40" numFmtId="0" xfId="0" applyFont="1" applyFill="1" applyBorder="1" applyAlignment="1">
      <alignment horizontal="right" vertical="center" wrapText="1"/>
    </xf>
    <xf fontId="129" fillId="66" borderId="40" numFmtId="0" xfId="0" applyFont="1" applyFill="1" applyBorder="1" applyAlignment="1">
      <alignment vertical="center" wrapText="1"/>
    </xf>
    <xf fontId="129" fillId="66" borderId="0" numFmtId="0" xfId="0" applyFont="1" applyFill="1" applyAlignment="1">
      <alignment vertical="center" wrapText="1"/>
    </xf>
    <xf fontId="216" fillId="0" borderId="73" numFmtId="0" xfId="3861" applyFont="1" applyBorder="1" applyAlignment="1">
      <alignment horizontal="center"/>
    </xf>
    <xf fontId="216" fillId="0" borderId="73" numFmtId="0" xfId="3861" applyFont="1" applyBorder="1" applyAlignment="1">
      <alignment horizontal="center" wrapText="1"/>
    </xf>
    <xf fontId="216" fillId="0" borderId="67" numFmtId="0" xfId="3861" applyFont="1" applyBorder="1" applyAlignment="1">
      <alignment horizontal="center"/>
    </xf>
    <xf fontId="45" fillId="0" borderId="6" numFmtId="0" xfId="3861" applyFont="1" applyBorder="1"/>
    <xf fontId="45" fillId="0" borderId="68" numFmtId="0" xfId="3861" applyFont="1" applyBorder="1"/>
    <xf fontId="45" fillId="0" borderId="77" numFmtId="0" xfId="3861" applyFont="1" applyBorder="1"/>
    <xf fontId="216" fillId="0" borderId="73" numFmtId="0" xfId="3861" applyFont="1" applyBorder="1"/>
    <xf fontId="217" fillId="0" borderId="2" numFmtId="0" xfId="3861" applyFont="1" applyBorder="1" applyAlignment="1">
      <alignment vertical="top" wrapText="1"/>
    </xf>
    <xf fontId="217" fillId="0" borderId="73" numFmtId="0" xfId="3861" applyFont="1" applyBorder="1" applyAlignment="1">
      <alignment horizontal="left" vertical="top" wrapText="1"/>
    </xf>
    <xf fontId="217" fillId="0" borderId="2" numFmtId="2" xfId="3861" applyNumberFormat="1" applyFont="1" applyBorder="1" applyAlignment="1">
      <alignment vertical="top" wrapText="1"/>
    </xf>
    <xf fontId="72" fillId="70" borderId="0" numFmtId="0" xfId="0" applyFont="1" applyFill="1"/>
    <xf fontId="87" fillId="70" borderId="36" numFmtId="0" xfId="0" applyFont="1" applyFill="1" applyBorder="1" applyAlignment="1">
      <alignment horizontal="center" vertical="center" wrapText="1"/>
    </xf>
    <xf fontId="87" fillId="70" borderId="38" numFmtId="0" xfId="0" applyFont="1" applyFill="1" applyBorder="1" applyAlignment="1">
      <alignment horizontal="center" vertical="center"/>
    </xf>
    <xf fontId="87" fillId="70" borderId="5" numFmtId="0" xfId="0" applyFont="1" applyFill="1" applyBorder="1" applyAlignment="1">
      <alignment horizontal="center" vertical="center"/>
    </xf>
    <xf fontId="87" fillId="70" borderId="37" numFmtId="0" xfId="0" applyFont="1" applyFill="1" applyBorder="1" applyAlignment="1">
      <alignment horizontal="center" vertical="center"/>
    </xf>
    <xf fontId="87" fillId="31" borderId="5" numFmtId="0" xfId="0" applyFont="1" applyFill="1" applyBorder="1" applyAlignment="1">
      <alignment horizontal="center" vertical="center"/>
    </xf>
    <xf fontId="87" fillId="70" borderId="39" numFmtId="0" xfId="0" applyFont="1" applyFill="1" applyBorder="1" applyAlignment="1">
      <alignment horizontal="center" vertical="center" wrapText="1"/>
    </xf>
    <xf fontId="87" fillId="70" borderId="40" numFmtId="0" xfId="0" applyFont="1" applyFill="1" applyBorder="1" applyAlignment="1">
      <alignment horizontal="center" vertical="center" wrapText="1"/>
    </xf>
    <xf fontId="87" fillId="70" borderId="40" numFmtId="0" xfId="0" applyFont="1" applyFill="1" applyBorder="1" applyAlignment="1">
      <alignment horizontal="center" vertical="center"/>
    </xf>
    <xf fontId="87" fillId="31" borderId="40" numFmtId="0" xfId="0" applyFont="1" applyFill="1" applyBorder="1" applyAlignment="1">
      <alignment horizontal="center" vertical="center" wrapText="1"/>
    </xf>
    <xf fontId="89" fillId="70" borderId="39" numFmtId="0" xfId="0" applyFont="1" applyFill="1" applyBorder="1" applyAlignment="1">
      <alignment vertical="center"/>
    </xf>
    <xf fontId="89" fillId="70" borderId="40" numFmtId="0" xfId="0" applyFont="1" applyFill="1" applyBorder="1" applyAlignment="1">
      <alignment vertical="center" wrapText="1"/>
    </xf>
    <xf fontId="89" fillId="70" borderId="40" numFmtId="0" xfId="0" applyFont="1" applyFill="1" applyBorder="1" applyAlignment="1">
      <alignment vertical="center"/>
    </xf>
    <xf fontId="92" fillId="70" borderId="40" numFmtId="0" xfId="0" applyFont="1" applyFill="1" applyBorder="1" applyAlignment="1">
      <alignment vertical="center"/>
    </xf>
    <xf fontId="0" fillId="31" borderId="0" numFmtId="9" xfId="26507" applyNumberFormat="1" applyFill="1"/>
    <xf fontId="72" fillId="83" borderId="0" numFmtId="0" xfId="0" applyFont="1" applyFill="1"/>
    <xf fontId="0" fillId="83" borderId="0" numFmtId="0" xfId="0" applyFill="1"/>
    <xf fontId="89" fillId="0" borderId="38" numFmtId="0" xfId="0" applyFont="1" applyBorder="1" applyAlignment="1">
      <alignment horizontal="center" vertical="center" wrapText="1"/>
    </xf>
    <xf fontId="89" fillId="0" borderId="5" numFmtId="0" xfId="0" applyFont="1" applyBorder="1" applyAlignment="1">
      <alignment horizontal="center" vertical="center" wrapText="1"/>
    </xf>
    <xf fontId="89" fillId="0" borderId="37" numFmtId="0" xfId="0" applyFont="1" applyBorder="1" applyAlignment="1">
      <alignment horizontal="center" vertical="center" wrapText="1"/>
    </xf>
    <xf fontId="72" fillId="93" borderId="0" numFmtId="0" xfId="0" applyFont="1" applyFill="1"/>
    <xf fontId="0" fillId="93" borderId="0" numFmtId="0" xfId="0" applyFill="1"/>
    <xf fontId="87" fillId="93" borderId="36" numFmtId="0" xfId="0" applyFont="1" applyFill="1" applyBorder="1" applyAlignment="1">
      <alignment horizontal="center" vertical="center" wrapText="1"/>
    </xf>
    <xf fontId="87" fillId="93" borderId="38" numFmtId="0" xfId="0" applyFont="1" applyFill="1" applyBorder="1" applyAlignment="1">
      <alignment horizontal="center" vertical="center"/>
    </xf>
    <xf fontId="87" fillId="93" borderId="5" numFmtId="0" xfId="0" applyFont="1" applyFill="1" applyBorder="1" applyAlignment="1">
      <alignment horizontal="center" vertical="center"/>
    </xf>
    <xf fontId="87" fillId="93" borderId="37" numFmtId="0" xfId="0" applyFont="1" applyFill="1" applyBorder="1" applyAlignment="1">
      <alignment horizontal="center" vertical="center"/>
    </xf>
    <xf fontId="87" fillId="93" borderId="39" numFmtId="0" xfId="0" applyFont="1" applyFill="1" applyBorder="1" applyAlignment="1">
      <alignment horizontal="center" vertical="center" wrapText="1"/>
    </xf>
    <xf fontId="87" fillId="93" borderId="40" numFmtId="0" xfId="0" applyFont="1" applyFill="1" applyBorder="1" applyAlignment="1">
      <alignment horizontal="center" vertical="center" wrapText="1"/>
    </xf>
    <xf fontId="89" fillId="93" borderId="39" numFmtId="0" xfId="0" applyFont="1" applyFill="1" applyBorder="1" applyAlignment="1">
      <alignment vertical="center" wrapText="1"/>
    </xf>
    <xf fontId="89" fillId="93" borderId="40" numFmtId="0" xfId="0" applyFont="1" applyFill="1" applyBorder="1" applyAlignment="1">
      <alignment vertical="center"/>
    </xf>
    <xf fontId="89" fillId="93" borderId="40" numFmtId="0" xfId="0" applyFont="1" applyFill="1" applyBorder="1" applyAlignment="1">
      <alignment vertical="center" wrapText="1"/>
    </xf>
    <xf fontId="95" fillId="0" borderId="47" numFmtId="0" xfId="0" applyFont="1" applyBorder="1" applyAlignment="1">
      <alignment horizontal="center" vertical="center" wrapText="1"/>
    </xf>
    <xf fontId="95" fillId="0" borderId="49" numFmtId="0" xfId="0" applyFont="1" applyBorder="1" applyAlignment="1">
      <alignment horizontal="center" vertical="center" wrapText="1"/>
    </xf>
    <xf fontId="95" fillId="0" borderId="51" numFmtId="0" xfId="0" applyFont="1" applyBorder="1" applyAlignment="1">
      <alignment horizontal="center" vertical="center" wrapText="1"/>
    </xf>
    <xf fontId="0" fillId="0" borderId="45" numFmtId="0" xfId="0" applyBorder="1" applyAlignment="1">
      <alignment vertical="top" wrapText="1"/>
    </xf>
    <xf fontId="93" fillId="0" borderId="49" numFmtId="0" xfId="0" applyFont="1" applyBorder="1" applyAlignment="1">
      <alignment horizontal="left" vertical="center" wrapText="1"/>
    </xf>
    <xf fontId="217" fillId="0" borderId="46" numFmtId="0" xfId="0" applyFont="1" applyBorder="1" applyAlignment="1">
      <alignment horizontal="center" vertical="center" wrapText="1"/>
    </xf>
    <xf fontId="93" fillId="0" borderId="47" numFmtId="0" xfId="0" applyFont="1" applyBorder="1" applyAlignment="1">
      <alignment horizontal="center" vertical="center" wrapText="1"/>
    </xf>
    <xf fontId="94" fillId="0" borderId="0" numFmtId="0" xfId="0" applyFont="1" applyAlignment="1">
      <alignment horizontal="center" vertical="center" wrapText="1"/>
    </xf>
    <xf fontId="93" fillId="0" borderId="51" numFmtId="0" xfId="0" applyFont="1" applyBorder="1" applyAlignment="1">
      <alignment horizontal="center" vertical="center" wrapText="1"/>
    </xf>
    <xf fontId="97" fillId="0" borderId="0" numFmtId="0" xfId="0" applyFont="1"/>
    <xf fontId="101" fillId="0" borderId="36" numFmtId="0" xfId="0" applyFont="1" applyBorder="1" applyAlignment="1">
      <alignment horizontal="center" vertical="center" wrapText="1"/>
    </xf>
    <xf fontId="101" fillId="0" borderId="42" numFmtId="0" xfId="0" applyFont="1" applyBorder="1" applyAlignment="1">
      <alignment horizontal="center" vertical="center" wrapText="1"/>
    </xf>
    <xf fontId="89" fillId="0" borderId="83" numFmtId="0" xfId="0" applyFont="1" applyBorder="1" applyAlignment="1">
      <alignment horizontal="left" vertical="center" wrapText="1"/>
    </xf>
    <xf fontId="19" fillId="0" borderId="37" numFmtId="0" xfId="0" applyFont="1" applyBorder="1" applyAlignment="1">
      <alignment vertical="center" wrapText="1"/>
    </xf>
    <xf fontId="19" fillId="0" borderId="37" numFmtId="186" xfId="0" applyNumberFormat="1" applyFont="1" applyBorder="1" applyAlignment="1">
      <alignment vertical="center" wrapText="1"/>
    </xf>
    <xf fontId="89" fillId="0" borderId="85" numFmtId="0" xfId="0" applyFont="1" applyBorder="1" applyAlignment="1">
      <alignment horizontal="left" vertical="center" wrapText="1"/>
    </xf>
    <xf fontId="89" fillId="0" borderId="127" numFmtId="0" xfId="0" applyFont="1" applyBorder="1" applyAlignment="1">
      <alignment horizontal="left" vertical="center" wrapText="1"/>
    </xf>
    <xf fontId="19" fillId="0" borderId="37" numFmtId="1" xfId="0" applyNumberFormat="1" applyFont="1" applyBorder="1" applyAlignment="1">
      <alignment vertical="center" wrapText="1"/>
    </xf>
    <xf fontId="87" fillId="0" borderId="73" numFmtId="0" xfId="0" applyFont="1" applyBorder="1" applyAlignment="1">
      <alignment horizontal="center" vertical="center" wrapText="1"/>
    </xf>
    <xf fontId="88" fillId="0" borderId="2" numFmtId="0" xfId="0" applyFont="1" applyBorder="1" applyAlignment="1">
      <alignment horizontal="center" vertical="center" wrapText="1"/>
    </xf>
    <xf fontId="88" fillId="0" borderId="67" numFmtId="0" xfId="0" applyFont="1" applyBorder="1" applyAlignment="1">
      <alignment horizontal="center" vertical="center" wrapText="1"/>
    </xf>
    <xf fontId="88" fillId="0" borderId="6" numFmtId="0" xfId="0" applyFont="1" applyBorder="1" applyAlignment="1">
      <alignment horizontal="center" vertical="center" wrapText="1"/>
    </xf>
    <xf fontId="88" fillId="0" borderId="68" numFmtId="0" xfId="0" applyFont="1" applyBorder="1" applyAlignment="1">
      <alignment horizontal="center" vertical="center" wrapText="1"/>
    </xf>
    <xf fontId="87" fillId="0" borderId="77" numFmtId="0" xfId="0" applyFont="1" applyBorder="1" applyAlignment="1">
      <alignment horizontal="center" vertical="center" wrapText="1"/>
    </xf>
    <xf fontId="129" fillId="0" borderId="2" numFmtId="0" xfId="0" applyFont="1" applyBorder="1" applyAlignment="1">
      <alignment vertical="center" wrapText="1"/>
    </xf>
    <xf fontId="19" fillId="0" borderId="2" numFmtId="187" xfId="0" applyNumberFormat="1" applyFont="1" applyBorder="1" applyAlignment="1" applyProtection="1">
      <alignment horizontal="center" vertical="center" wrapText="1"/>
      <protection locked="0"/>
    </xf>
    <xf fontId="70" fillId="0" borderId="2" numFmtId="0" xfId="0" applyFont="1" applyBorder="1" applyAlignment="1">
      <alignment vertical="center" wrapText="1"/>
    </xf>
    <xf fontId="89" fillId="0" borderId="2" numFmtId="0" xfId="0" applyFont="1" applyBorder="1" applyAlignment="1">
      <alignment horizontal="center" vertical="center" wrapText="1"/>
    </xf>
    <xf fontId="70" fillId="0" borderId="67" numFmtId="0" xfId="0" applyFont="1" applyBorder="1" applyAlignment="1">
      <alignment vertical="center" wrapText="1"/>
    </xf>
    <xf fontId="19" fillId="0" borderId="0" numFmtId="0" xfId="0" applyFont="1" applyAlignment="1" applyProtection="1">
      <alignment horizontal="center" vertical="center" wrapText="1"/>
      <protection locked="0"/>
    </xf>
    <xf fontId="19" fillId="0" borderId="0" numFmtId="187" xfId="0" applyNumberFormat="1" applyFont="1" applyAlignment="1" applyProtection="1">
      <alignment horizontal="center" vertical="center" wrapText="1"/>
      <protection locked="0"/>
    </xf>
    <xf fontId="19" fillId="0" borderId="79" numFmtId="187" xfId="0" applyNumberFormat="1" applyFont="1" applyBorder="1" applyAlignment="1" applyProtection="1">
      <alignment horizontal="center" vertical="center" wrapText="1"/>
      <protection locked="0"/>
    </xf>
    <xf fontId="70" fillId="84" borderId="2" numFmtId="0" xfId="0" applyFont="1" applyFill="1" applyBorder="1" applyAlignment="1">
      <alignment vertical="center" wrapText="1"/>
    </xf>
    <xf fontId="129" fillId="0" borderId="2" numFmtId="49" xfId="0" applyNumberFormat="1" applyFont="1" applyBorder="1" applyAlignment="1" applyProtection="1">
      <alignment horizontal="left" vertical="center" wrapText="1"/>
      <protection locked="0"/>
    </xf>
    <xf fontId="89" fillId="84" borderId="67" numFmtId="0" xfId="0" applyFont="1" applyFill="1" applyBorder="1" applyAlignment="1">
      <alignment horizontal="center" vertical="center" wrapText="1"/>
    </xf>
    <xf fontId="89" fillId="84" borderId="2" numFmtId="187" xfId="0" applyNumberFormat="1" applyFont="1" applyFill="1" applyBorder="1" applyAlignment="1">
      <alignment vertical="center" wrapText="1"/>
    </xf>
    <xf fontId="89" fillId="0" borderId="2" numFmtId="187" xfId="0" applyNumberFormat="1" applyFont="1" applyBorder="1" applyAlignment="1">
      <alignment vertical="center" wrapText="1"/>
    </xf>
    <xf fontId="89" fillId="84" borderId="2" numFmtId="0" xfId="0" applyFont="1" applyFill="1" applyBorder="1" applyAlignment="1">
      <alignment horizontal="center" vertical="center" wrapText="1"/>
    </xf>
    <xf fontId="89" fillId="0" borderId="67" numFmtId="0" xfId="0" applyFont="1" applyBorder="1" applyAlignment="1">
      <alignment horizontal="center" vertical="center" wrapText="1"/>
    </xf>
    <xf fontId="89" fillId="52" borderId="2" numFmtId="187" xfId="0" applyNumberFormat="1" applyFont="1" applyFill="1" applyBorder="1" applyAlignment="1">
      <alignment vertical="center" wrapText="1"/>
    </xf>
  </cellXfs>
  <cellStyles count="26637">
    <cellStyle name=" 1" xfId="1"/>
    <cellStyle name="_2008г. и 4кв" xfId="2"/>
    <cellStyle name="_4_macro 2009" xfId="3"/>
    <cellStyle name="_Condition-long(2012-2030)нах" xfId="4"/>
    <cellStyle name="_CPI foodimp" xfId="5"/>
    <cellStyle name="_macro 2012 var 1" xfId="6"/>
    <cellStyle name="_SeriesAttributes" xfId="7"/>
    <cellStyle name="_v-2013-2030- 2b17.01.11Нах-cpiнов. курс inn 1-2-Е1xls" xfId="8"/>
    <cellStyle name="_Газ-расчет-16 0508Клдо 2023" xfId="9"/>
    <cellStyle name="_ИПЦЖКХ2105 08-до 2023вар1" xfId="10"/>
    <cellStyle name="_Книга1" xfId="11"/>
    <cellStyle name="_Книга3" xfId="12"/>
    <cellStyle name="_курсовые разницы 01,06,08" xfId="13"/>
    <cellStyle name="_Макро_2030 год" xfId="14"/>
    <cellStyle name="_Модель - 2(23)" xfId="15"/>
    <cellStyle name="_Правила заполнения" xfId="16"/>
    <cellStyle name="_Сб-macro 2020" xfId="17"/>
    <cellStyle name="_Сб-macro 2020_v2008-2012-23.09.09вар2а-11" xfId="18"/>
    <cellStyle name="_ЦФ  реализация акций 2008-2010" xfId="19"/>
    <cellStyle name="_ЦФ  реализация акций 2008-2010_акции по годам 2009-2012" xfId="20"/>
    <cellStyle name="_ЦФ  реализация акций 2008-2010_Копия Прогноз ПТРдо 2030г  (3)" xfId="21"/>
    <cellStyle name="_ЦФ  реализация акций 2008-2010_Прогноз ПТРдо 2030г." xfId="22"/>
    <cellStyle name="1Normal" xfId="23"/>
    <cellStyle name="20% - Accent1" xfId="24"/>
    <cellStyle name="20% - Accent2" xfId="25"/>
    <cellStyle name="20% - Accent3" xfId="26"/>
    <cellStyle name="20% - Accent4" xfId="27"/>
    <cellStyle name="20% - Accent5" xfId="28"/>
    <cellStyle name="20% - Accent6" xfId="29"/>
    <cellStyle name="20% - Акцент1 2" xfId="30"/>
    <cellStyle name="20% —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2" xfId="40"/>
    <cellStyle name="20% - Акцент1 2 3" xfId="41"/>
    <cellStyle name="20% - Акцент1 2 4" xfId="42"/>
    <cellStyle name="20% - Акцент1 2 5" xfId="43"/>
    <cellStyle name="20% - Акцент1 2 6" xfId="44"/>
    <cellStyle name="20% - Акцент1 2 7" xfId="45"/>
    <cellStyle name="20% - Акцент1 2 8" xfId="46"/>
    <cellStyle name="20% - Акцент1 2 9" xfId="47"/>
    <cellStyle name="20% - Акцент1 3" xfId="48"/>
    <cellStyle name="20% - Акцент1 4" xfId="49"/>
    <cellStyle name="20% - Акцент2 2" xfId="50"/>
    <cellStyle name="20% — акцент2 2" xfId="51"/>
    <cellStyle name="20% - Акцент2 2 10" xfId="52"/>
    <cellStyle name="20% - Акцент2 2 11" xfId="53"/>
    <cellStyle name="20% - Акцент2 2 12" xfId="54"/>
    <cellStyle name="20% - Акцент2 2 13" xfId="55"/>
    <cellStyle name="20% - Акцент2 2 14" xfId="56"/>
    <cellStyle name="20% - Акцент2 2 15" xfId="57"/>
    <cellStyle name="20% - Акцент2 2 16" xfId="58"/>
    <cellStyle name="20% - Акцент2 2 17" xfId="59"/>
    <cellStyle name="20% - Акцент2 2 2" xfId="60"/>
    <cellStyle name="20% - Акцент2 2 3" xfId="61"/>
    <cellStyle name="20% - Акцент2 2 4" xfId="62"/>
    <cellStyle name="20% - Акцент2 2 5" xfId="63"/>
    <cellStyle name="20% - Акцент2 2 6" xfId="64"/>
    <cellStyle name="20% - Акцент2 2 7" xfId="65"/>
    <cellStyle name="20% - Акцент2 2 8" xfId="66"/>
    <cellStyle name="20% - Акцент2 2 9" xfId="67"/>
    <cellStyle name="20% - Акцент2 3" xfId="68"/>
    <cellStyle name="20% - Акцент2 4" xfId="69"/>
    <cellStyle name="20% - Акцент3 2" xfId="70"/>
    <cellStyle name="20% — акцент3 2" xfId="71"/>
    <cellStyle name="20% - Акцент3 2 10" xfId="72"/>
    <cellStyle name="20% - Акцент3 2 11" xfId="73"/>
    <cellStyle name="20% - Акцент3 2 12" xfId="74"/>
    <cellStyle name="20% - Акцент3 2 13" xfId="75"/>
    <cellStyle name="20% - Акцент3 2 14" xfId="76"/>
    <cellStyle name="20% - Акцент3 2 15" xfId="77"/>
    <cellStyle name="20% - Акцент3 2 16" xfId="78"/>
    <cellStyle name="20% - Акцент3 2 17" xfId="79"/>
    <cellStyle name="20% - Акцент3 2 2" xfId="80"/>
    <cellStyle name="20% - Акцент3 2 3" xfId="81"/>
    <cellStyle name="20% - Акцент3 2 4" xfId="82"/>
    <cellStyle name="20% - Акцент3 2 5" xfId="83"/>
    <cellStyle name="20% - Акцент3 2 6" xfId="84"/>
    <cellStyle name="20% - Акцент3 2 7" xfId="85"/>
    <cellStyle name="20% - Акцент3 2 8" xfId="86"/>
    <cellStyle name="20% - Акцент3 2 9" xfId="87"/>
    <cellStyle name="20% - Акцент3 3" xfId="88"/>
    <cellStyle name="20% - Акцент3 4" xfId="89"/>
    <cellStyle name="20% - Акцент4 2" xfId="90"/>
    <cellStyle name="20% — акцент4 2" xfId="91"/>
    <cellStyle name="20% - Акцент4 2 10" xfId="92"/>
    <cellStyle name="20% - Акцент4 2 11" xfId="93"/>
    <cellStyle name="20% - Акцент4 2 12" xfId="94"/>
    <cellStyle name="20% - Акцент4 2 13" xfId="95"/>
    <cellStyle name="20% - Акцент4 2 14" xfId="96"/>
    <cellStyle name="20% - Акцент4 2 15" xfId="97"/>
    <cellStyle name="20% - Акцент4 2 16" xfId="98"/>
    <cellStyle name="20% - Акцент4 2 17" xfId="99"/>
    <cellStyle name="20% - Акцент4 2 2" xfId="100"/>
    <cellStyle name="20% - Акцент4 2 3" xfId="101"/>
    <cellStyle name="20% - Акцент4 2 4" xfId="102"/>
    <cellStyle name="20% - Акцент4 2 5" xfId="103"/>
    <cellStyle name="20% - Акцент4 2 6" xfId="104"/>
    <cellStyle name="20% - Акцент4 2 7" xfId="105"/>
    <cellStyle name="20% - Акцент4 2 8" xfId="106"/>
    <cellStyle name="20% - Акцент4 2 9" xfId="107"/>
    <cellStyle name="20% - Акцент4 3" xfId="108"/>
    <cellStyle name="20% - Акцент4 4" xfId="109"/>
    <cellStyle name="20% - Акцент5 2" xfId="110"/>
    <cellStyle name="20% — акцент5 2" xfId="111"/>
    <cellStyle name="20% - Акцент5 2 10" xfId="112"/>
    <cellStyle name="20% - Акцент5 2 11" xfId="113"/>
    <cellStyle name="20% - Акцент5 2 12" xfId="114"/>
    <cellStyle name="20% - Акцент5 2 13" xfId="115"/>
    <cellStyle name="20% - Акцент5 2 14" xfId="116"/>
    <cellStyle name="20% - Акцент5 2 15" xfId="117"/>
    <cellStyle name="20% - Акцент5 2 16" xfId="118"/>
    <cellStyle name="20% - Акцент5 2 17" xfId="119"/>
    <cellStyle name="20% - Акцент5 2 2" xfId="120"/>
    <cellStyle name="20% - Акцент5 2 3" xfId="121"/>
    <cellStyle name="20% - Акцент5 2 4" xfId="122"/>
    <cellStyle name="20% - Акцент5 2 5" xfId="123"/>
    <cellStyle name="20% - Акцент5 2 6" xfId="124"/>
    <cellStyle name="20% - Акцент5 2 7" xfId="125"/>
    <cellStyle name="20% - Акцент5 2 8" xfId="126"/>
    <cellStyle name="20% - Акцент5 2 9" xfId="127"/>
    <cellStyle name="20% - Акцент5 3" xfId="128"/>
    <cellStyle name="20% - Акцент5 4" xfId="129"/>
    <cellStyle name="20% - Акцент6 2" xfId="130"/>
    <cellStyle name="20% — акцент6 2" xfId="131"/>
    <cellStyle name="20% - Акцент6 2 10" xfId="132"/>
    <cellStyle name="20% - Акцент6 2 11" xfId="133"/>
    <cellStyle name="20% - Акцент6 2 12" xfId="134"/>
    <cellStyle name="20% - Акцент6 2 13" xfId="135"/>
    <cellStyle name="20% - Акцент6 2 14" xfId="136"/>
    <cellStyle name="20% - Акцент6 2 15" xfId="137"/>
    <cellStyle name="20% - Акцент6 2 16" xfId="138"/>
    <cellStyle name="20% - Акцент6 2 17" xfId="139"/>
    <cellStyle name="20% - Акцент6 2 2" xfId="140"/>
    <cellStyle name="20% - Акцент6 2 3" xfId="141"/>
    <cellStyle name="20% - Акцент6 2 4" xfId="142"/>
    <cellStyle name="20% - Акцент6 2 5" xfId="143"/>
    <cellStyle name="20% - Акцент6 2 6" xfId="144"/>
    <cellStyle name="20% - Акцент6 2 7" xfId="145"/>
    <cellStyle name="20% - Акцент6 2 8" xfId="146"/>
    <cellStyle name="20% - Акцент6 2 9" xfId="147"/>
    <cellStyle name="20% - Акцент6 3" xfId="148"/>
    <cellStyle name="20% - Акцент6 4" xfId="149"/>
    <cellStyle name="40% - Accent1" xfId="150"/>
    <cellStyle name="40% - Accent2" xfId="151"/>
    <cellStyle name="40% - Accent3" xfId="152"/>
    <cellStyle name="40% - Accent4" xfId="153"/>
    <cellStyle name="40% - Accent5" xfId="154"/>
    <cellStyle name="40% - Accent6" xfId="155"/>
    <cellStyle name="40% - Акцент1 2" xfId="156"/>
    <cellStyle name="40% — акцент1 2" xfId="157"/>
    <cellStyle name="40% - Акцент1 2 10" xfId="158"/>
    <cellStyle name="40% - Акцент1 2 11" xfId="159"/>
    <cellStyle name="40% - Акцент1 2 12" xfId="160"/>
    <cellStyle name="40% - Акцент1 2 13" xfId="161"/>
    <cellStyle name="40% - Акцент1 2 14" xfId="162"/>
    <cellStyle name="40% - Акцент1 2 15" xfId="163"/>
    <cellStyle name="40% - Акцент1 2 16" xfId="164"/>
    <cellStyle name="40% - Акцент1 2 17" xfId="165"/>
    <cellStyle name="40% - Акцент1 2 2" xfId="166"/>
    <cellStyle name="40% - Акцент1 2 3" xfId="167"/>
    <cellStyle name="40% - Акцент1 2 4" xfId="168"/>
    <cellStyle name="40% - Акцент1 2 5" xfId="169"/>
    <cellStyle name="40% - Акцент1 2 6" xfId="170"/>
    <cellStyle name="40% - Акцент1 2 7" xfId="171"/>
    <cellStyle name="40% - Акцент1 2 8" xfId="172"/>
    <cellStyle name="40% - Акцент1 2 9" xfId="173"/>
    <cellStyle name="40% - Акцент1 3" xfId="174"/>
    <cellStyle name="40% - Акцент1 4" xfId="175"/>
    <cellStyle name="40% - Акцент2 2" xfId="176"/>
    <cellStyle name="40% — акцент2 2" xfId="177"/>
    <cellStyle name="40% - Акцент2 2 10" xfId="178"/>
    <cellStyle name="40% - Акцент2 2 11" xfId="179"/>
    <cellStyle name="40% - Акцент2 2 12" xfId="180"/>
    <cellStyle name="40% - Акцент2 2 13" xfId="181"/>
    <cellStyle name="40% - Акцент2 2 14" xfId="182"/>
    <cellStyle name="40% - Акцент2 2 15" xfId="183"/>
    <cellStyle name="40% - Акцент2 2 16" xfId="184"/>
    <cellStyle name="40% - Акцент2 2 17" xfId="185"/>
    <cellStyle name="40% - Акцент2 2 2" xfId="186"/>
    <cellStyle name="40% - Акцент2 2 3" xfId="187"/>
    <cellStyle name="40% - Акцент2 2 4" xfId="188"/>
    <cellStyle name="40% - Акцент2 2 5" xfId="189"/>
    <cellStyle name="40% - Акцент2 2 6" xfId="190"/>
    <cellStyle name="40% - Акцент2 2 7" xfId="191"/>
    <cellStyle name="40% - Акцент2 2 8" xfId="192"/>
    <cellStyle name="40% - Акцент2 2 9" xfId="193"/>
    <cellStyle name="40% - Акцент2 3" xfId="194"/>
    <cellStyle name="40% - Акцент2 4" xfId="195"/>
    <cellStyle name="40% - Акцент3 2" xfId="196"/>
    <cellStyle name="40% — акцент3 2" xfId="197"/>
    <cellStyle name="40% - Акцент3 2 10" xfId="198"/>
    <cellStyle name="40% - Акцент3 2 11" xfId="199"/>
    <cellStyle name="40% - Акцент3 2 12" xfId="200"/>
    <cellStyle name="40% - Акцент3 2 13" xfId="201"/>
    <cellStyle name="40% - Акцент3 2 14" xfId="202"/>
    <cellStyle name="40% - Акцент3 2 15" xfId="203"/>
    <cellStyle name="40% - Акцент3 2 16" xfId="204"/>
    <cellStyle name="40% - Акцент3 2 17" xfId="205"/>
    <cellStyle name="40% - Акцент3 2 2" xfId="206"/>
    <cellStyle name="40% - Акцент3 2 3" xfId="207"/>
    <cellStyle name="40% - Акцент3 2 4" xfId="208"/>
    <cellStyle name="40% - Акцент3 2 5" xfId="209"/>
    <cellStyle name="40% - Акцент3 2 6" xfId="210"/>
    <cellStyle name="40% - Акцент3 2 7" xfId="211"/>
    <cellStyle name="40% - Акцент3 2 8" xfId="212"/>
    <cellStyle name="40% - Акцент3 2 9" xfId="213"/>
    <cellStyle name="40% - Акцент3 3" xfId="214"/>
    <cellStyle name="40% - Акцент3 4" xfId="215"/>
    <cellStyle name="40% - Акцент4 2" xfId="216"/>
    <cellStyle name="40% — акцент4 2" xfId="217"/>
    <cellStyle name="40% - Акцент4 2 10" xfId="218"/>
    <cellStyle name="40% - Акцент4 2 11" xfId="219"/>
    <cellStyle name="40% - Акцент4 2 12" xfId="220"/>
    <cellStyle name="40% - Акцент4 2 13" xfId="221"/>
    <cellStyle name="40% - Акцент4 2 14" xfId="222"/>
    <cellStyle name="40% - Акцент4 2 15" xfId="223"/>
    <cellStyle name="40% - Акцент4 2 16" xfId="224"/>
    <cellStyle name="40% - Акцент4 2 17" xfId="225"/>
    <cellStyle name="40% - Акцент4 2 2" xfId="226"/>
    <cellStyle name="40% - Акцент4 2 3" xfId="227"/>
    <cellStyle name="40% - Акцент4 2 4" xfId="228"/>
    <cellStyle name="40% - Акцент4 2 5" xfId="229"/>
    <cellStyle name="40% - Акцент4 2 6" xfId="230"/>
    <cellStyle name="40% - Акцент4 2 7" xfId="231"/>
    <cellStyle name="40% - Акцент4 2 8" xfId="232"/>
    <cellStyle name="40% - Акцент4 2 9" xfId="233"/>
    <cellStyle name="40% - Акцент4 3" xfId="234"/>
    <cellStyle name="40% - Акцент4 4" xfId="235"/>
    <cellStyle name="40% - Акцент5 2" xfId="236"/>
    <cellStyle name="40% — акцент5 2" xfId="237"/>
    <cellStyle name="40% - Акцент5 2 10" xfId="238"/>
    <cellStyle name="40% - Акцент5 2 11" xfId="239"/>
    <cellStyle name="40% - Акцент5 2 12" xfId="240"/>
    <cellStyle name="40% - Акцент5 2 13" xfId="241"/>
    <cellStyle name="40% - Акцент5 2 14" xfId="242"/>
    <cellStyle name="40% - Акцент5 2 15" xfId="243"/>
    <cellStyle name="40% - Акцент5 2 16" xfId="244"/>
    <cellStyle name="40% - Акцент5 2 17" xfId="245"/>
    <cellStyle name="40% - Акцент5 2 2" xfId="246"/>
    <cellStyle name="40% - Акцент5 2 3" xfId="247"/>
    <cellStyle name="40% - Акцент5 2 4" xfId="248"/>
    <cellStyle name="40% - Акцент5 2 5" xfId="249"/>
    <cellStyle name="40% - Акцент5 2 6" xfId="250"/>
    <cellStyle name="40% - Акцент5 2 7" xfId="251"/>
    <cellStyle name="40% - Акцент5 2 8" xfId="252"/>
    <cellStyle name="40% - Акцент5 2 9" xfId="253"/>
    <cellStyle name="40% - Акцент5 3" xfId="254"/>
    <cellStyle name="40% - Акцент5 4" xfId="255"/>
    <cellStyle name="40% - Акцент6 2" xfId="256"/>
    <cellStyle name="40% — акцент6 2" xfId="257"/>
    <cellStyle name="40% - Акцент6 2 10" xfId="258"/>
    <cellStyle name="40% - Акцент6 2 11" xfId="259"/>
    <cellStyle name="40% - Акцент6 2 12" xfId="260"/>
    <cellStyle name="40% - Акцент6 2 13" xfId="261"/>
    <cellStyle name="40% - Акцент6 2 14" xfId="262"/>
    <cellStyle name="40% - Акцент6 2 15" xfId="263"/>
    <cellStyle name="40% - Акцент6 2 16" xfId="264"/>
    <cellStyle name="40% - Акцент6 2 17" xfId="265"/>
    <cellStyle name="40% - Акцент6 2 2" xfId="266"/>
    <cellStyle name="40% - Акцент6 2 3" xfId="267"/>
    <cellStyle name="40% - Акцент6 2 4" xfId="268"/>
    <cellStyle name="40% - Акцент6 2 5" xfId="269"/>
    <cellStyle name="40% - Акцент6 2 6" xfId="270"/>
    <cellStyle name="40% - Акцент6 2 7" xfId="271"/>
    <cellStyle name="40% - Акцент6 2 8" xfId="272"/>
    <cellStyle name="40% - Акцент6 2 9" xfId="273"/>
    <cellStyle name="40% - Акцент6 3" xfId="274"/>
    <cellStyle name="40% - Акцент6 4" xfId="275"/>
    <cellStyle name="60% - Accent1" xfId="276"/>
    <cellStyle name="60% - Accent2" xfId="277"/>
    <cellStyle name="60% - Accent3" xfId="278"/>
    <cellStyle name="60% - Accent4" xfId="279"/>
    <cellStyle name="60% - Accent5" xfId="280"/>
    <cellStyle name="60% - Accent6" xfId="281"/>
    <cellStyle name="60% - Акцент1 2" xfId="282"/>
    <cellStyle name="60% — акцент1 2" xfId="283"/>
    <cellStyle name="60% - Акцент1 2 10" xfId="284"/>
    <cellStyle name="60% - Акцент1 2 11" xfId="285"/>
    <cellStyle name="60% - Акцент1 2 12" xfId="286"/>
    <cellStyle name="60% - Акцент1 2 13" xfId="287"/>
    <cellStyle name="60% - Акцент1 2 14" xfId="288"/>
    <cellStyle name="60% - Акцент1 2 15" xfId="289"/>
    <cellStyle name="60% - Акцент1 2 16" xfId="290"/>
    <cellStyle name="60% - Акцент1 2 17" xfId="291"/>
    <cellStyle name="60% - Акцент1 2 2" xfId="292"/>
    <cellStyle name="60% - Акцент1 2 3" xfId="293"/>
    <cellStyle name="60% - Акцент1 2 4" xfId="294"/>
    <cellStyle name="60% - Акцент1 2 5" xfId="295"/>
    <cellStyle name="60% - Акцент1 2 6" xfId="296"/>
    <cellStyle name="60% - Акцент1 2 7" xfId="297"/>
    <cellStyle name="60% - Акцент1 2 8" xfId="298"/>
    <cellStyle name="60% - Акцент1 2 9" xfId="299"/>
    <cellStyle name="60% - Акцент1 3" xfId="300"/>
    <cellStyle name="60% - Акцент1 4" xfId="301"/>
    <cellStyle name="60% - Акцент2 2" xfId="302"/>
    <cellStyle name="60% — акцент2 2" xfId="303"/>
    <cellStyle name="60% - Акцент2 2 10" xfId="304"/>
    <cellStyle name="60% - Акцент2 2 11" xfId="305"/>
    <cellStyle name="60% - Акцент2 2 12" xfId="306"/>
    <cellStyle name="60% - Акцент2 2 13" xfId="307"/>
    <cellStyle name="60% - Акцент2 2 14" xfId="308"/>
    <cellStyle name="60% - Акцент2 2 15" xfId="309"/>
    <cellStyle name="60% - Акцент2 2 16" xfId="310"/>
    <cellStyle name="60% - Акцент2 2 17" xfId="311"/>
    <cellStyle name="60% - Акцент2 2 2" xfId="312"/>
    <cellStyle name="60% - Акцент2 2 3" xfId="313"/>
    <cellStyle name="60% - Акцент2 2 4" xfId="314"/>
    <cellStyle name="60% - Акцент2 2 5" xfId="315"/>
    <cellStyle name="60% - Акцент2 2 6" xfId="316"/>
    <cellStyle name="60% - Акцент2 2 7" xfId="317"/>
    <cellStyle name="60% - Акцент2 2 8" xfId="318"/>
    <cellStyle name="60% - Акцент2 2 9" xfId="319"/>
    <cellStyle name="60% - Акцент2 3" xfId="320"/>
    <cellStyle name="60% - Акцент2 4" xfId="321"/>
    <cellStyle name="60% - Акцент3 2" xfId="322"/>
    <cellStyle name="60% — акцент3 2" xfId="323"/>
    <cellStyle name="60% - Акцент3 2 10" xfId="324"/>
    <cellStyle name="60% - Акцент3 2 11" xfId="325"/>
    <cellStyle name="60% - Акцент3 2 12" xfId="326"/>
    <cellStyle name="60% - Акцент3 2 13" xfId="327"/>
    <cellStyle name="60% - Акцент3 2 14" xfId="328"/>
    <cellStyle name="60% - Акцент3 2 15" xfId="329"/>
    <cellStyle name="60% - Акцент3 2 16" xfId="330"/>
    <cellStyle name="60% - Акцент3 2 17" xfId="331"/>
    <cellStyle name="60% - Акцент3 2 2" xfId="332"/>
    <cellStyle name="60% - Акцент3 2 3" xfId="333"/>
    <cellStyle name="60% - Акцент3 2 4" xfId="334"/>
    <cellStyle name="60% - Акцент3 2 5" xfId="335"/>
    <cellStyle name="60% - Акцент3 2 6" xfId="336"/>
    <cellStyle name="60% - Акцент3 2 7" xfId="337"/>
    <cellStyle name="60% - Акцент3 2 8" xfId="338"/>
    <cellStyle name="60% - Акцент3 2 9" xfId="339"/>
    <cellStyle name="60% - Акцент3 3" xfId="340"/>
    <cellStyle name="60% - Акцент3 4" xfId="341"/>
    <cellStyle name="60% - Акцент4 2" xfId="342"/>
    <cellStyle name="60% — акцент4 2" xfId="343"/>
    <cellStyle name="60% - Акцент4 2 10" xfId="344"/>
    <cellStyle name="60% - Акцент4 2 11" xfId="345"/>
    <cellStyle name="60% - Акцент4 2 12" xfId="346"/>
    <cellStyle name="60% - Акцент4 2 13" xfId="347"/>
    <cellStyle name="60% - Акцент4 2 14" xfId="348"/>
    <cellStyle name="60% - Акцент4 2 15" xfId="349"/>
    <cellStyle name="60% - Акцент4 2 16" xfId="350"/>
    <cellStyle name="60% - Акцент4 2 17" xfId="351"/>
    <cellStyle name="60% - Акцент4 2 2" xfId="352"/>
    <cellStyle name="60% - Акцент4 2 3" xfId="353"/>
    <cellStyle name="60% - Акцент4 2 4" xfId="354"/>
    <cellStyle name="60% - Акцент4 2 5" xfId="355"/>
    <cellStyle name="60% - Акцент4 2 6" xfId="356"/>
    <cellStyle name="60% - Акцент4 2 7" xfId="357"/>
    <cellStyle name="60% - Акцент4 2 8" xfId="358"/>
    <cellStyle name="60% - Акцент4 2 9" xfId="359"/>
    <cellStyle name="60% - Акцент4 3" xfId="360"/>
    <cellStyle name="60% - Акцент4 4" xfId="361"/>
    <cellStyle name="60% - Акцент5 2" xfId="362"/>
    <cellStyle name="60% — акцент5 2" xfId="363"/>
    <cellStyle name="60% - Акцент5 2 10" xfId="364"/>
    <cellStyle name="60% - Акцент5 2 11" xfId="365"/>
    <cellStyle name="60% - Акцент5 2 12" xfId="366"/>
    <cellStyle name="60% - Акцент5 2 13" xfId="367"/>
    <cellStyle name="60% - Акцент5 2 14" xfId="368"/>
    <cellStyle name="60% - Акцент5 2 15" xfId="369"/>
    <cellStyle name="60% - Акцент5 2 16" xfId="370"/>
    <cellStyle name="60% - Акцент5 2 17" xfId="371"/>
    <cellStyle name="60% - Акцент5 2 2" xfId="372"/>
    <cellStyle name="60% - Акцент5 2 3" xfId="373"/>
    <cellStyle name="60% - Акцент5 2 4" xfId="374"/>
    <cellStyle name="60% - Акцент5 2 5" xfId="375"/>
    <cellStyle name="60% - Акцент5 2 6" xfId="376"/>
    <cellStyle name="60% - Акцент5 2 7" xfId="377"/>
    <cellStyle name="60% - Акцент5 2 8" xfId="378"/>
    <cellStyle name="60% - Акцент5 2 9" xfId="379"/>
    <cellStyle name="60% - Акцент5 3" xfId="380"/>
    <cellStyle name="60% - Акцент5 4" xfId="381"/>
    <cellStyle name="60% - Акцент6 2" xfId="382"/>
    <cellStyle name="60% — акцент6 2" xfId="383"/>
    <cellStyle name="60% - Акцент6 2 10" xfId="384"/>
    <cellStyle name="60% - Акцент6 2 11" xfId="385"/>
    <cellStyle name="60% - Акцент6 2 12" xfId="386"/>
    <cellStyle name="60% - Акцент6 2 13" xfId="387"/>
    <cellStyle name="60% - Акцент6 2 14" xfId="388"/>
    <cellStyle name="60% - Акцент6 2 15" xfId="389"/>
    <cellStyle name="60% - Акцент6 2 16" xfId="390"/>
    <cellStyle name="60% - Акцент6 2 17" xfId="391"/>
    <cellStyle name="60% - Акцент6 2 2" xfId="392"/>
    <cellStyle name="60% - Акцент6 2 3" xfId="393"/>
    <cellStyle name="60% - Акцент6 2 4" xfId="394"/>
    <cellStyle name="60% - Акцент6 2 5" xfId="395"/>
    <cellStyle name="60% - Акцент6 2 6" xfId="396"/>
    <cellStyle name="60% - Акцент6 2 7" xfId="397"/>
    <cellStyle name="60% - Акцент6 2 8" xfId="398"/>
    <cellStyle name="60% - Акцент6 2 9" xfId="399"/>
    <cellStyle name="60% - Акцент6 3" xfId="400"/>
    <cellStyle name="60% - Акцент6 4" xfId="401"/>
    <cellStyle name="Accent1" xfId="402"/>
    <cellStyle name="Accent1 - 20%" xfId="403"/>
    <cellStyle name="Accent1 - 20% 2" xfId="404"/>
    <cellStyle name="Accent1 - 20% 3" xfId="405"/>
    <cellStyle name="Accent1 - 20% 4" xfId="406"/>
    <cellStyle name="Accent1 - 20% 5" xfId="407"/>
    <cellStyle name="Accent1 - 20% 6" xfId="408"/>
    <cellStyle name="Accent1 - 40%" xfId="409"/>
    <cellStyle name="Accent1 - 40% 2" xfId="410"/>
    <cellStyle name="Accent1 - 40% 3" xfId="411"/>
    <cellStyle name="Accent1 - 40% 4" xfId="412"/>
    <cellStyle name="Accent1 - 40% 5" xfId="413"/>
    <cellStyle name="Accent1 - 40% 6" xfId="414"/>
    <cellStyle name="Accent1 - 60%" xfId="415"/>
    <cellStyle name="Accent1 - 60% 2" xfId="416"/>
    <cellStyle name="Accent1 - 60% 3" xfId="417"/>
    <cellStyle name="Accent1 - 60% 4" xfId="418"/>
    <cellStyle name="Accent1 - 60% 5" xfId="419"/>
    <cellStyle name="Accent1 - 60% 6" xfId="420"/>
    <cellStyle name="Accent1_акции по годам 2009-2012" xfId="421"/>
    <cellStyle name="Accent2" xfId="422"/>
    <cellStyle name="Accent2 - 20%" xfId="423"/>
    <cellStyle name="Accent2 - 20% 2" xfId="424"/>
    <cellStyle name="Accent2 - 20% 3" xfId="425"/>
    <cellStyle name="Accent2 - 20% 4" xfId="426"/>
    <cellStyle name="Accent2 - 20% 5" xfId="427"/>
    <cellStyle name="Accent2 - 20% 6" xfId="428"/>
    <cellStyle name="Accent2 - 40%" xfId="429"/>
    <cellStyle name="Accent2 - 40% 2" xfId="430"/>
    <cellStyle name="Accent2 - 40% 3" xfId="431"/>
    <cellStyle name="Accent2 - 40% 4" xfId="432"/>
    <cellStyle name="Accent2 - 40% 5" xfId="433"/>
    <cellStyle name="Accent2 - 40% 6" xfId="434"/>
    <cellStyle name="Accent2 - 60%" xfId="435"/>
    <cellStyle name="Accent2 - 60% 2" xfId="436"/>
    <cellStyle name="Accent2 - 60% 3" xfId="437"/>
    <cellStyle name="Accent2 - 60% 4" xfId="438"/>
    <cellStyle name="Accent2 - 60% 5" xfId="439"/>
    <cellStyle name="Accent2 - 60% 6" xfId="440"/>
    <cellStyle name="Accent2_акции по годам 2009-2012" xfId="441"/>
    <cellStyle name="Accent3" xfId="442"/>
    <cellStyle name="Accent3 - 20%" xfId="443"/>
    <cellStyle name="Accent3 - 20% 2" xfId="444"/>
    <cellStyle name="Accent3 - 20% 3" xfId="445"/>
    <cellStyle name="Accent3 - 20% 4" xfId="446"/>
    <cellStyle name="Accent3 - 20% 5" xfId="447"/>
    <cellStyle name="Accent3 - 20% 6" xfId="448"/>
    <cellStyle name="Accent3 - 40%" xfId="449"/>
    <cellStyle name="Accent3 - 40% 2" xfId="450"/>
    <cellStyle name="Accent3 - 40% 3" xfId="451"/>
    <cellStyle name="Accent3 - 40% 4" xfId="452"/>
    <cellStyle name="Accent3 - 40% 5" xfId="453"/>
    <cellStyle name="Accent3 - 40% 6" xfId="454"/>
    <cellStyle name="Accent3 - 60%" xfId="455"/>
    <cellStyle name="Accent3 - 60% 2" xfId="456"/>
    <cellStyle name="Accent3 - 60% 3" xfId="457"/>
    <cellStyle name="Accent3 - 60% 4" xfId="458"/>
    <cellStyle name="Accent3 - 60% 5" xfId="459"/>
    <cellStyle name="Accent3 - 60% 6" xfId="460"/>
    <cellStyle name="Accent3_7-р" xfId="461"/>
    <cellStyle name="Accent4" xfId="462"/>
    <cellStyle name="Accent4 - 20%" xfId="463"/>
    <cellStyle name="Accent4 - 20% 2" xfId="464"/>
    <cellStyle name="Accent4 - 20% 3" xfId="465"/>
    <cellStyle name="Accent4 - 20% 4" xfId="466"/>
    <cellStyle name="Accent4 - 20% 5" xfId="467"/>
    <cellStyle name="Accent4 - 20% 6" xfId="468"/>
    <cellStyle name="Accent4 - 40%" xfId="469"/>
    <cellStyle name="Accent4 - 40% 2" xfId="470"/>
    <cellStyle name="Accent4 - 40% 3" xfId="471"/>
    <cellStyle name="Accent4 - 40% 4" xfId="472"/>
    <cellStyle name="Accent4 - 40% 5" xfId="473"/>
    <cellStyle name="Accent4 - 40% 6" xfId="474"/>
    <cellStyle name="Accent4 - 60%" xfId="475"/>
    <cellStyle name="Accent4 - 60% 2" xfId="476"/>
    <cellStyle name="Accent4 - 60% 3" xfId="477"/>
    <cellStyle name="Accent4 - 60% 4" xfId="478"/>
    <cellStyle name="Accent4 - 60% 5" xfId="479"/>
    <cellStyle name="Accent4 - 60% 6" xfId="480"/>
    <cellStyle name="Accent4_7-р" xfId="481"/>
    <cellStyle name="Accent5" xfId="482"/>
    <cellStyle name="Accent5 - 20%" xfId="483"/>
    <cellStyle name="Accent5 - 20% 2" xfId="484"/>
    <cellStyle name="Accent5 - 20% 3" xfId="485"/>
    <cellStyle name="Accent5 - 20% 4" xfId="486"/>
    <cellStyle name="Accent5 - 20% 5" xfId="487"/>
    <cellStyle name="Accent5 - 20% 6" xfId="488"/>
    <cellStyle name="Accent5 - 40%" xfId="489"/>
    <cellStyle name="Accent5 - 60%" xfId="490"/>
    <cellStyle name="Accent5 - 60% 2" xfId="491"/>
    <cellStyle name="Accent5 - 60% 3" xfId="492"/>
    <cellStyle name="Accent5 - 60% 4" xfId="493"/>
    <cellStyle name="Accent5 - 60% 5" xfId="494"/>
    <cellStyle name="Accent5 - 60% 6" xfId="495"/>
    <cellStyle name="Accent5_7-р" xfId="496"/>
    <cellStyle name="Accent6" xfId="497"/>
    <cellStyle name="Accent6 - 20%" xfId="498"/>
    <cellStyle name="Accent6 - 40%" xfId="499"/>
    <cellStyle name="Accent6 - 40% 2" xfId="500"/>
    <cellStyle name="Accent6 - 40% 3" xfId="501"/>
    <cellStyle name="Accent6 - 40% 4" xfId="502"/>
    <cellStyle name="Accent6 - 40% 5" xfId="503"/>
    <cellStyle name="Accent6 - 40% 6" xfId="504"/>
    <cellStyle name="Accent6 - 60%" xfId="505"/>
    <cellStyle name="Accent6 - 60% 2" xfId="506"/>
    <cellStyle name="Accent6 - 60% 3" xfId="507"/>
    <cellStyle name="Accent6 - 60% 4" xfId="508"/>
    <cellStyle name="Accent6 - 60% 5" xfId="509"/>
    <cellStyle name="Accent6 - 60% 6" xfId="510"/>
    <cellStyle name="Accent6_7-р" xfId="511"/>
    <cellStyle name="Annotations Cell - PerformancePoint" xfId="512"/>
    <cellStyle name="Arial007000001514155735" xfId="513"/>
    <cellStyle name="Arial007000001514155735 2" xfId="514"/>
    <cellStyle name="Arial0070000015536870911" xfId="515"/>
    <cellStyle name="Arial0070000015536870911 2" xfId="516"/>
    <cellStyle name="Arial007000001565535" xfId="517"/>
    <cellStyle name="Arial007000001565535 2" xfId="518"/>
    <cellStyle name="Arial0110010000536870911" xfId="519"/>
    <cellStyle name="Arial01101000015536870911" xfId="520"/>
    <cellStyle name="Arial017010000536870911" xfId="521"/>
    <cellStyle name="Arial018000000536870911" xfId="522"/>
    <cellStyle name="Arial10170100015536870911" xfId="523"/>
    <cellStyle name="Arial10170100015536870911 2" xfId="524"/>
    <cellStyle name="Arial107000000536870911" xfId="525"/>
    <cellStyle name="Arial107000001514155735" xfId="526"/>
    <cellStyle name="Arial107000001514155735 2" xfId="527"/>
    <cellStyle name="Arial107000001514155735FMT" xfId="528"/>
    <cellStyle name="Arial107000001514155735FMT 2" xfId="529"/>
    <cellStyle name="Arial1070000015536870911" xfId="530"/>
    <cellStyle name="Arial1070000015536870911 2" xfId="531"/>
    <cellStyle name="Arial1070000015536870911FMT" xfId="532"/>
    <cellStyle name="Arial1070000015536870911FMT 2" xfId="533"/>
    <cellStyle name="Arial107000001565535" xfId="534"/>
    <cellStyle name="Arial107000001565535 2" xfId="535"/>
    <cellStyle name="Arial107000001565535FMT" xfId="536"/>
    <cellStyle name="Arial107000001565535FMT 2" xfId="537"/>
    <cellStyle name="Arial117100000536870911" xfId="538"/>
    <cellStyle name="Arial118000000536870911" xfId="539"/>
    <cellStyle name="Arial2110100000536870911" xfId="540"/>
    <cellStyle name="Arial21101000015536870911" xfId="541"/>
    <cellStyle name="Arial2170000015536870911" xfId="542"/>
    <cellStyle name="Arial2170000015536870911 2" xfId="543"/>
    <cellStyle name="Arial2170000015536870911FMT" xfId="544"/>
    <cellStyle name="Arial2170000015536870911FMT 2" xfId="545"/>
    <cellStyle name="Bad" xfId="546"/>
    <cellStyle name="Calc Currency (0)" xfId="547"/>
    <cellStyle name="Calc Currency (2)" xfId="548"/>
    <cellStyle name="Calc Percent (0)" xfId="549"/>
    <cellStyle name="Calc Percent (1)" xfId="550"/>
    <cellStyle name="Calc Percent (2)" xfId="551"/>
    <cellStyle name="Calc Units (0)" xfId="552"/>
    <cellStyle name="Calc Units (1)" xfId="553"/>
    <cellStyle name="Calc Units (2)" xfId="554"/>
    <cellStyle name="Calc_numbers" xfId="555"/>
    <cellStyle name="Calculation" xfId="556"/>
    <cellStyle name="Check Cell" xfId="557"/>
    <cellStyle name="Comma" xfId="558"/>
    <cellStyle name="Comma [0]" xfId="559"/>
    <cellStyle name="Comma [0] 2" xfId="560"/>
    <cellStyle name="Comma [0] 2 2" xfId="561"/>
    <cellStyle name="Comma [0] 3" xfId="562"/>
    <cellStyle name="Comma [0] 4" xfId="563"/>
    <cellStyle name="Comma [0] 5" xfId="564"/>
    <cellStyle name="Comma [0] 6" xfId="565"/>
    <cellStyle name="Comma [0] 7" xfId="566"/>
    <cellStyle name="Comma [00]" xfId="567"/>
    <cellStyle name="Comma 10" xfId="568"/>
    <cellStyle name="Comma 11" xfId="569"/>
    <cellStyle name="Comma 12" xfId="570"/>
    <cellStyle name="Comma 13" xfId="571"/>
    <cellStyle name="Comma 14" xfId="572"/>
    <cellStyle name="Comma 15" xfId="573"/>
    <cellStyle name="Comma 16" xfId="574"/>
    <cellStyle name="Comma 17" xfId="575"/>
    <cellStyle name="Comma 18" xfId="576"/>
    <cellStyle name="Comma 19" xfId="577"/>
    <cellStyle name="Comma 2" xfId="578"/>
    <cellStyle name="Comma 2 2" xfId="579"/>
    <cellStyle name="Comma 2 3" xfId="580"/>
    <cellStyle name="Comma 20" xfId="581"/>
    <cellStyle name="Comma 21" xfId="582"/>
    <cellStyle name="Comma 22" xfId="583"/>
    <cellStyle name="Comma 23" xfId="584"/>
    <cellStyle name="Comma 24" xfId="585"/>
    <cellStyle name="Comma 25" xfId="586"/>
    <cellStyle name="Comma 26" xfId="587"/>
    <cellStyle name="Comma 27" xfId="588"/>
    <cellStyle name="Comma 28" xfId="589"/>
    <cellStyle name="Comma 29" xfId="590"/>
    <cellStyle name="Comma 3" xfId="591"/>
    <cellStyle name="Comma 3 2" xfId="592"/>
    <cellStyle name="Comma 30" xfId="593"/>
    <cellStyle name="Comma 31" xfId="594"/>
    <cellStyle name="Comma 32" xfId="595"/>
    <cellStyle name="Comma 33" xfId="596"/>
    <cellStyle name="Comma 34" xfId="597"/>
    <cellStyle name="Comma 35" xfId="598"/>
    <cellStyle name="Comma 36" xfId="599"/>
    <cellStyle name="Comma 37" xfId="600"/>
    <cellStyle name="Comma 38" xfId="601"/>
    <cellStyle name="Comma 39" xfId="602"/>
    <cellStyle name="Comma 4" xfId="603"/>
    <cellStyle name="Comma 40" xfId="604"/>
    <cellStyle name="Comma 41" xfId="605"/>
    <cellStyle name="Comma 42" xfId="606"/>
    <cellStyle name="Comma 43" xfId="607"/>
    <cellStyle name="Comma 44" xfId="608"/>
    <cellStyle name="Comma 45" xfId="609"/>
    <cellStyle name="Comma 46" xfId="610"/>
    <cellStyle name="Comma 47" xfId="611"/>
    <cellStyle name="Comma 48" xfId="612"/>
    <cellStyle name="Comma 49" xfId="613"/>
    <cellStyle name="Comma 5" xfId="614"/>
    <cellStyle name="Comma 50" xfId="615"/>
    <cellStyle name="Comma 51" xfId="616"/>
    <cellStyle name="Comma 52" xfId="617"/>
    <cellStyle name="Comma 53" xfId="618"/>
    <cellStyle name="Comma 53 2" xfId="619"/>
    <cellStyle name="Comma 54" xfId="620"/>
    <cellStyle name="Comma 54 2" xfId="621"/>
    <cellStyle name="Comma 55" xfId="622"/>
    <cellStyle name="Comma 55 2" xfId="623"/>
    <cellStyle name="Comma 56" xfId="624"/>
    <cellStyle name="Comma 57" xfId="625"/>
    <cellStyle name="Comma 58" xfId="626"/>
    <cellStyle name="Comma 59" xfId="627"/>
    <cellStyle name="Comma 6" xfId="628"/>
    <cellStyle name="Comma 60" xfId="629"/>
    <cellStyle name="Comma 61" xfId="630"/>
    <cellStyle name="Comma 62" xfId="631"/>
    <cellStyle name="Comma 63" xfId="632"/>
    <cellStyle name="Comma 64" xfId="633"/>
    <cellStyle name="Comma 65" xfId="634"/>
    <cellStyle name="Comma 66" xfId="635"/>
    <cellStyle name="Comma 67" xfId="636"/>
    <cellStyle name="Comma 68" xfId="637"/>
    <cellStyle name="Comma 69" xfId="638"/>
    <cellStyle name="Comma 7" xfId="639"/>
    <cellStyle name="Comma 70" xfId="640"/>
    <cellStyle name="Comma 71" xfId="641"/>
    <cellStyle name="Comma 72" xfId="642"/>
    <cellStyle name="Comma 73" xfId="643"/>
    <cellStyle name="Comma 74" xfId="644"/>
    <cellStyle name="Comma 8" xfId="645"/>
    <cellStyle name="Comma 9" xfId="646"/>
    <cellStyle name="Currency" xfId="647"/>
    <cellStyle name="Currency [0]" xfId="648"/>
    <cellStyle name="Currency [0] 2" xfId="649"/>
    <cellStyle name="Currency [0] 2 2" xfId="650"/>
    <cellStyle name="Currency [0] 3" xfId="651"/>
    <cellStyle name="Currency [0] 4" xfId="652"/>
    <cellStyle name="Currency [0] 5" xfId="653"/>
    <cellStyle name="Currency [0] 6" xfId="654"/>
    <cellStyle name="Currency [0] 7" xfId="655"/>
    <cellStyle name="Currency [00]" xfId="656"/>
    <cellStyle name="Currency 10" xfId="657"/>
    <cellStyle name="Currency 11" xfId="658"/>
    <cellStyle name="Currency 12" xfId="659"/>
    <cellStyle name="Currency 13" xfId="660"/>
    <cellStyle name="Currency 14" xfId="661"/>
    <cellStyle name="Currency 15" xfId="662"/>
    <cellStyle name="Currency 16" xfId="663"/>
    <cellStyle name="Currency 17" xfId="664"/>
    <cellStyle name="Currency 18" xfId="665"/>
    <cellStyle name="Currency 19" xfId="666"/>
    <cellStyle name="Currency 2" xfId="667"/>
    <cellStyle name="Currency 2 2" xfId="668"/>
    <cellStyle name="Currency 20" xfId="669"/>
    <cellStyle name="Currency 21" xfId="670"/>
    <cellStyle name="Currency 22" xfId="671"/>
    <cellStyle name="Currency 23" xfId="672"/>
    <cellStyle name="Currency 24" xfId="673"/>
    <cellStyle name="Currency 25" xfId="674"/>
    <cellStyle name="Currency 26" xfId="675"/>
    <cellStyle name="Currency 27" xfId="676"/>
    <cellStyle name="Currency 28" xfId="677"/>
    <cellStyle name="Currency 29" xfId="678"/>
    <cellStyle name="Currency 3" xfId="679"/>
    <cellStyle name="Currency 30" xfId="680"/>
    <cellStyle name="Currency 31" xfId="681"/>
    <cellStyle name="Currency 32" xfId="682"/>
    <cellStyle name="Currency 33" xfId="683"/>
    <cellStyle name="Currency 34" xfId="684"/>
    <cellStyle name="Currency 35" xfId="685"/>
    <cellStyle name="Currency 36" xfId="686"/>
    <cellStyle name="Currency 37" xfId="687"/>
    <cellStyle name="Currency 38" xfId="688"/>
    <cellStyle name="Currency 39" xfId="689"/>
    <cellStyle name="Currency 4" xfId="690"/>
    <cellStyle name="Currency 40" xfId="691"/>
    <cellStyle name="Currency 41" xfId="692"/>
    <cellStyle name="Currency 42" xfId="693"/>
    <cellStyle name="Currency 43" xfId="694"/>
    <cellStyle name="Currency 44" xfId="695"/>
    <cellStyle name="Currency 45" xfId="696"/>
    <cellStyle name="Currency 46" xfId="697"/>
    <cellStyle name="Currency 47" xfId="698"/>
    <cellStyle name="Currency 48" xfId="699"/>
    <cellStyle name="Currency 49" xfId="700"/>
    <cellStyle name="Currency 5" xfId="701"/>
    <cellStyle name="Currency 50" xfId="702"/>
    <cellStyle name="Currency 51" xfId="703"/>
    <cellStyle name="Currency 52" xfId="704"/>
    <cellStyle name="Currency 53" xfId="705"/>
    <cellStyle name="Currency 53 2" xfId="706"/>
    <cellStyle name="Currency 54" xfId="707"/>
    <cellStyle name="Currency 54 2" xfId="708"/>
    <cellStyle name="Currency 55" xfId="709"/>
    <cellStyle name="Currency 55 2" xfId="710"/>
    <cellStyle name="Currency 56" xfId="711"/>
    <cellStyle name="Currency 57" xfId="712"/>
    <cellStyle name="Currency 58" xfId="713"/>
    <cellStyle name="Currency 59" xfId="714"/>
    <cellStyle name="Currency 6" xfId="715"/>
    <cellStyle name="Currency 60" xfId="716"/>
    <cellStyle name="Currency 61" xfId="717"/>
    <cellStyle name="Currency 62" xfId="718"/>
    <cellStyle name="Currency 63" xfId="719"/>
    <cellStyle name="Currency 64" xfId="720"/>
    <cellStyle name="Currency 65" xfId="721"/>
    <cellStyle name="Currency 66" xfId="722"/>
    <cellStyle name="Currency 67" xfId="723"/>
    <cellStyle name="Currency 68" xfId="724"/>
    <cellStyle name="Currency 69" xfId="725"/>
    <cellStyle name="Currency 7" xfId="726"/>
    <cellStyle name="Currency 70" xfId="727"/>
    <cellStyle name="Currency 71" xfId="728"/>
    <cellStyle name="Currency 72" xfId="729"/>
    <cellStyle name="Currency 73" xfId="730"/>
    <cellStyle name="Currency 74" xfId="731"/>
    <cellStyle name="Currency 8" xfId="732"/>
    <cellStyle name="Currency 9" xfId="733"/>
    <cellStyle name="Data Cell - PerformancePoint" xfId="734"/>
    <cellStyle name="Data Entry Cell - PerformancePoint" xfId="735"/>
    <cellStyle name="Date Short" xfId="736"/>
    <cellStyle name="Default" xfId="737"/>
    <cellStyle name="Dezimal [0]_PERSONAL" xfId="738"/>
    <cellStyle name="Dezimal_PERSONAL" xfId="739"/>
    <cellStyle name="Emphasis 1" xfId="740"/>
    <cellStyle name="Emphasis 1 2" xfId="741"/>
    <cellStyle name="Emphasis 1 3" xfId="742"/>
    <cellStyle name="Emphasis 1 4" xfId="743"/>
    <cellStyle name="Emphasis 1 5" xfId="744"/>
    <cellStyle name="Emphasis 1 6" xfId="745"/>
    <cellStyle name="Emphasis 2" xfId="746"/>
    <cellStyle name="Emphasis 2 2" xfId="747"/>
    <cellStyle name="Emphasis 2 3" xfId="748"/>
    <cellStyle name="Emphasis 2 4" xfId="749"/>
    <cellStyle name="Emphasis 2 5" xfId="750"/>
    <cellStyle name="Emphasis 2 6" xfId="751"/>
    <cellStyle name="Emphasis 3" xfId="752"/>
    <cellStyle name="Enter Currency (0)" xfId="753"/>
    <cellStyle name="Enter Currency (2)" xfId="754"/>
    <cellStyle name="Enter Units (0)" xfId="755"/>
    <cellStyle name="Enter Units (1)" xfId="756"/>
    <cellStyle name="Enter Units (2)" xfId="757"/>
    <cellStyle name="Euro" xfId="758"/>
    <cellStyle name="Explanatory Text" xfId="759"/>
    <cellStyle name="Good" xfId="760"/>
    <cellStyle name="Good 2" xfId="761"/>
    <cellStyle name="Good 3" xfId="762"/>
    <cellStyle name="Good 4" xfId="763"/>
    <cellStyle name="Good_7-р_Из_Системы" xfId="764"/>
    <cellStyle name="Header1" xfId="765"/>
    <cellStyle name="Header2" xfId="766"/>
    <cellStyle name="Heading 1" xfId="767"/>
    <cellStyle name="Heading 2" xfId="768"/>
    <cellStyle name="Heading 3" xfId="769"/>
    <cellStyle name="Heading 3 2" xfId="770"/>
    <cellStyle name="Heading 3 2 2" xfId="771"/>
    <cellStyle name="Heading 3 3" xfId="772"/>
    <cellStyle name="Heading 3 3 2" xfId="773"/>
    <cellStyle name="Heading 3 4" xfId="774"/>
    <cellStyle name="Heading 4" xfId="775"/>
    <cellStyle name="Input" xfId="776"/>
    <cellStyle name="Link Currency (0)" xfId="777"/>
    <cellStyle name="Link Currency (2)" xfId="778"/>
    <cellStyle name="Link Units (0)" xfId="779"/>
    <cellStyle name="Link Units (1)" xfId="780"/>
    <cellStyle name="Link Units (2)" xfId="781"/>
    <cellStyle name="Linked Cell" xfId="782"/>
    <cellStyle name="Locked Cell - PerformancePoint" xfId="783"/>
    <cellStyle name="m49048872" xfId="784"/>
    <cellStyle name="Neutral" xfId="785"/>
    <cellStyle name="Neutral 2" xfId="786"/>
    <cellStyle name="Neutral 3" xfId="787"/>
    <cellStyle name="Neutral 4" xfId="788"/>
    <cellStyle name="Neutral_7-р_Из_Системы" xfId="789"/>
    <cellStyle name="Norma11l" xfId="790"/>
    <cellStyle name="Normal" xfId="791"/>
    <cellStyle name="Normal 2" xfId="792"/>
    <cellStyle name="Normal 2 2" xfId="793"/>
    <cellStyle name="Normal 2 3" xfId="794"/>
    <cellStyle name="Normal 3" xfId="795"/>
    <cellStyle name="Normal 3 2" xfId="796"/>
    <cellStyle name="Normal 4" xfId="797"/>
    <cellStyle name="Normal 5" xfId="798"/>
    <cellStyle name="Normal_macro 2012 var 1" xfId="799"/>
    <cellStyle name="Note" xfId="800"/>
    <cellStyle name="Note 2" xfId="801"/>
    <cellStyle name="Note 3" xfId="802"/>
    <cellStyle name="Note 4" xfId="803"/>
    <cellStyle name="Note_7-р_Из_Системы" xfId="804"/>
    <cellStyle name="Output" xfId="805"/>
    <cellStyle name="Percent" xfId="806"/>
    <cellStyle name="Percent [0]" xfId="807"/>
    <cellStyle name="Percent [00]" xfId="808"/>
    <cellStyle name="Percent 2" xfId="809"/>
    <cellStyle name="Percent 2 2" xfId="810"/>
    <cellStyle name="Percent 2 3" xfId="811"/>
    <cellStyle name="Percent 3" xfId="812"/>
    <cellStyle name="Percent 3 2" xfId="813"/>
    <cellStyle name="Percent 4" xfId="814"/>
    <cellStyle name="Percent 5" xfId="815"/>
    <cellStyle name="Percent 6" xfId="816"/>
    <cellStyle name="Percent 7" xfId="817"/>
    <cellStyle name="PrePop Currency (0)" xfId="818"/>
    <cellStyle name="PrePop Currency (2)" xfId="819"/>
    <cellStyle name="PrePop Units (0)" xfId="820"/>
    <cellStyle name="PrePop Units (1)" xfId="821"/>
    <cellStyle name="PrePop Units (2)" xfId="822"/>
    <cellStyle name="SAPBEXaggData" xfId="823"/>
    <cellStyle name="SAPBEXaggData 2" xfId="824"/>
    <cellStyle name="SAPBEXaggData 3" xfId="825"/>
    <cellStyle name="SAPBEXaggData 4" xfId="826"/>
    <cellStyle name="SAPBEXaggData 5" xfId="827"/>
    <cellStyle name="SAPBEXaggData 6" xfId="828"/>
    <cellStyle name="SAPBEXaggDataEmph" xfId="829"/>
    <cellStyle name="SAPBEXaggDataEmph 2" xfId="830"/>
    <cellStyle name="SAPBEXaggDataEmph 3" xfId="831"/>
    <cellStyle name="SAPBEXaggDataEmph 4" xfId="832"/>
    <cellStyle name="SAPBEXaggDataEmph 5" xfId="833"/>
    <cellStyle name="SAPBEXaggDataEmph 6" xfId="834"/>
    <cellStyle name="SAPBEXaggItem" xfId="835"/>
    <cellStyle name="SAPBEXaggItem 2" xfId="836"/>
    <cellStyle name="SAPBEXaggItem 3" xfId="837"/>
    <cellStyle name="SAPBEXaggItem 4" xfId="838"/>
    <cellStyle name="SAPBEXaggItem 5" xfId="839"/>
    <cellStyle name="SAPBEXaggItem 6" xfId="840"/>
    <cellStyle name="SAPBEXaggItemX" xfId="841"/>
    <cellStyle name="SAPBEXaggItemX 2" xfId="842"/>
    <cellStyle name="SAPBEXaggItemX 3" xfId="843"/>
    <cellStyle name="SAPBEXaggItemX 4" xfId="844"/>
    <cellStyle name="SAPBEXaggItemX 5" xfId="845"/>
    <cellStyle name="SAPBEXaggItemX 6" xfId="846"/>
    <cellStyle name="SAPBEXchaText" xfId="847"/>
    <cellStyle name="SAPBEXchaText 2" xfId="848"/>
    <cellStyle name="SAPBEXchaText 3" xfId="849"/>
    <cellStyle name="SAPBEXchaText 4" xfId="850"/>
    <cellStyle name="SAPBEXchaText 5" xfId="851"/>
    <cellStyle name="SAPBEXchaText 6" xfId="852"/>
    <cellStyle name="SAPBEXchaText_Приложение_1_к_7-у-о_2009_Кв_1_ФСТ" xfId="853"/>
    <cellStyle name="SAPBEXexcBad7" xfId="854"/>
    <cellStyle name="SAPBEXexcBad7 2" xfId="855"/>
    <cellStyle name="SAPBEXexcBad7 3" xfId="856"/>
    <cellStyle name="SAPBEXexcBad7 4" xfId="857"/>
    <cellStyle name="SAPBEXexcBad7 5" xfId="858"/>
    <cellStyle name="SAPBEXexcBad7 6" xfId="859"/>
    <cellStyle name="SAPBEXexcBad8" xfId="860"/>
    <cellStyle name="SAPBEXexcBad8 2" xfId="861"/>
    <cellStyle name="SAPBEXexcBad8 3" xfId="862"/>
    <cellStyle name="SAPBEXexcBad8 4" xfId="863"/>
    <cellStyle name="SAPBEXexcBad8 5" xfId="864"/>
    <cellStyle name="SAPBEXexcBad8 6" xfId="865"/>
    <cellStyle name="SAPBEXexcBad9" xfId="866"/>
    <cellStyle name="SAPBEXexcBad9 2" xfId="867"/>
    <cellStyle name="SAPBEXexcBad9 3" xfId="868"/>
    <cellStyle name="SAPBEXexcBad9 4" xfId="869"/>
    <cellStyle name="SAPBEXexcBad9 5" xfId="870"/>
    <cellStyle name="SAPBEXexcBad9 6" xfId="871"/>
    <cellStyle name="SAPBEXexcCritical4" xfId="872"/>
    <cellStyle name="SAPBEXexcCritical4 2" xfId="873"/>
    <cellStyle name="SAPBEXexcCritical4 3" xfId="874"/>
    <cellStyle name="SAPBEXexcCritical4 4" xfId="875"/>
    <cellStyle name="SAPBEXexcCritical4 5" xfId="876"/>
    <cellStyle name="SAPBEXexcCritical4 6" xfId="877"/>
    <cellStyle name="SAPBEXexcCritical5" xfId="878"/>
    <cellStyle name="SAPBEXexcCritical5 2" xfId="879"/>
    <cellStyle name="SAPBEXexcCritical5 3" xfId="880"/>
    <cellStyle name="SAPBEXexcCritical5 4" xfId="881"/>
    <cellStyle name="SAPBEXexcCritical5 5" xfId="882"/>
    <cellStyle name="SAPBEXexcCritical5 6" xfId="883"/>
    <cellStyle name="SAPBEXexcCritical6" xfId="884"/>
    <cellStyle name="SAPBEXexcCritical6 2" xfId="885"/>
    <cellStyle name="SAPBEXexcCritical6 3" xfId="886"/>
    <cellStyle name="SAPBEXexcCritical6 4" xfId="887"/>
    <cellStyle name="SAPBEXexcCritical6 5" xfId="888"/>
    <cellStyle name="SAPBEXexcCritical6 6" xfId="889"/>
    <cellStyle name="SAPBEXexcGood1" xfId="890"/>
    <cellStyle name="SAPBEXexcGood1 2" xfId="891"/>
    <cellStyle name="SAPBEXexcGood1 3" xfId="892"/>
    <cellStyle name="SAPBEXexcGood1 4" xfId="893"/>
    <cellStyle name="SAPBEXexcGood1 5" xfId="894"/>
    <cellStyle name="SAPBEXexcGood1 6" xfId="895"/>
    <cellStyle name="SAPBEXexcGood2" xfId="896"/>
    <cellStyle name="SAPBEXexcGood2 2" xfId="897"/>
    <cellStyle name="SAPBEXexcGood2 3" xfId="898"/>
    <cellStyle name="SAPBEXexcGood2 4" xfId="899"/>
    <cellStyle name="SAPBEXexcGood2 5" xfId="900"/>
    <cellStyle name="SAPBEXexcGood2 6" xfId="901"/>
    <cellStyle name="SAPBEXexcGood3" xfId="902"/>
    <cellStyle name="SAPBEXexcGood3 2" xfId="903"/>
    <cellStyle name="SAPBEXexcGood3 3" xfId="904"/>
    <cellStyle name="SAPBEXexcGood3 4" xfId="905"/>
    <cellStyle name="SAPBEXexcGood3 5" xfId="906"/>
    <cellStyle name="SAPBEXexcGood3 6" xfId="907"/>
    <cellStyle name="SAPBEXfilterDrill" xfId="908"/>
    <cellStyle name="SAPBEXfilterDrill 2" xfId="909"/>
    <cellStyle name="SAPBEXfilterDrill 3" xfId="910"/>
    <cellStyle name="SAPBEXfilterDrill 4" xfId="911"/>
    <cellStyle name="SAPBEXfilterDrill 5" xfId="912"/>
    <cellStyle name="SAPBEXfilterDrill 6" xfId="913"/>
    <cellStyle name="SAPBEXfilterItem" xfId="914"/>
    <cellStyle name="SAPBEXfilterItem 2" xfId="915"/>
    <cellStyle name="SAPBEXfilterItem 3" xfId="916"/>
    <cellStyle name="SAPBEXfilterItem 4" xfId="917"/>
    <cellStyle name="SAPBEXfilterItem 5" xfId="918"/>
    <cellStyle name="SAPBEXfilterItem 6" xfId="919"/>
    <cellStyle name="SAPBEXfilterText" xfId="920"/>
    <cellStyle name="SAPBEXfilterText 2" xfId="921"/>
    <cellStyle name="SAPBEXfilterText 3" xfId="922"/>
    <cellStyle name="SAPBEXfilterText 4" xfId="923"/>
    <cellStyle name="SAPBEXfilterText 5" xfId="924"/>
    <cellStyle name="SAPBEXfilterText 6" xfId="925"/>
    <cellStyle name="SAPBEXformats" xfId="926"/>
    <cellStyle name="SAPBEXformats 2" xfId="927"/>
    <cellStyle name="SAPBEXformats 3" xfId="928"/>
    <cellStyle name="SAPBEXformats 4" xfId="929"/>
    <cellStyle name="SAPBEXformats 5" xfId="930"/>
    <cellStyle name="SAPBEXformats 6" xfId="931"/>
    <cellStyle name="SAPBEXheaderItem" xfId="932"/>
    <cellStyle name="SAPBEXheaderItem 2" xfId="933"/>
    <cellStyle name="SAPBEXheaderItem 3" xfId="934"/>
    <cellStyle name="SAPBEXheaderItem 4" xfId="935"/>
    <cellStyle name="SAPBEXheaderItem 5" xfId="936"/>
    <cellStyle name="SAPBEXheaderItem 6" xfId="937"/>
    <cellStyle name="SAPBEXheaderText" xfId="938"/>
    <cellStyle name="SAPBEXheaderText 2" xfId="939"/>
    <cellStyle name="SAPBEXheaderText 3" xfId="940"/>
    <cellStyle name="SAPBEXheaderText 4" xfId="941"/>
    <cellStyle name="SAPBEXheaderText 5" xfId="942"/>
    <cellStyle name="SAPBEXheaderText 6" xfId="943"/>
    <cellStyle name="SAPBEXHLevel0" xfId="944"/>
    <cellStyle name="SAPBEXHLevel0 2" xfId="945"/>
    <cellStyle name="SAPBEXHLevel0 3" xfId="946"/>
    <cellStyle name="SAPBEXHLevel0 4" xfId="947"/>
    <cellStyle name="SAPBEXHLevel0 5" xfId="948"/>
    <cellStyle name="SAPBEXHLevel0 6" xfId="949"/>
    <cellStyle name="SAPBEXHLevel0 7" xfId="950"/>
    <cellStyle name="SAPBEXHLevel0_7y-отчетная_РЖД_2009_04" xfId="951"/>
    <cellStyle name="SAPBEXHLevel0X" xfId="952"/>
    <cellStyle name="SAPBEXHLevel0X 2" xfId="953"/>
    <cellStyle name="SAPBEXHLevel0X 3" xfId="954"/>
    <cellStyle name="SAPBEXHLevel0X 4" xfId="955"/>
    <cellStyle name="SAPBEXHLevel0X 5" xfId="956"/>
    <cellStyle name="SAPBEXHLevel0X 6" xfId="957"/>
    <cellStyle name="SAPBEXHLevel0X 7" xfId="958"/>
    <cellStyle name="SAPBEXHLevel0X 8" xfId="959"/>
    <cellStyle name="SAPBEXHLevel0X 9" xfId="960"/>
    <cellStyle name="SAPBEXHLevel0X_7-р_Из_Системы" xfId="961"/>
    <cellStyle name="SAPBEXHLevel1" xfId="962"/>
    <cellStyle name="SAPBEXHLevel1 2" xfId="963"/>
    <cellStyle name="SAPBEXHLevel1 3" xfId="964"/>
    <cellStyle name="SAPBEXHLevel1 4" xfId="965"/>
    <cellStyle name="SAPBEXHLevel1 5" xfId="966"/>
    <cellStyle name="SAPBEXHLevel1 6" xfId="967"/>
    <cellStyle name="SAPBEXHLevel1 7" xfId="968"/>
    <cellStyle name="SAPBEXHLevel1_7y-отчетная_РЖД_2009_04" xfId="969"/>
    <cellStyle name="SAPBEXHLevel1X" xfId="970"/>
    <cellStyle name="SAPBEXHLevel1X 2" xfId="971"/>
    <cellStyle name="SAPBEXHLevel1X 3" xfId="972"/>
    <cellStyle name="SAPBEXHLevel1X 4" xfId="973"/>
    <cellStyle name="SAPBEXHLevel1X 5" xfId="974"/>
    <cellStyle name="SAPBEXHLevel1X 6" xfId="975"/>
    <cellStyle name="SAPBEXHLevel1X 7" xfId="976"/>
    <cellStyle name="SAPBEXHLevel1X 8" xfId="977"/>
    <cellStyle name="SAPBEXHLevel1X 9" xfId="978"/>
    <cellStyle name="SAPBEXHLevel1X_7-р_Из_Системы" xfId="979"/>
    <cellStyle name="SAPBEXHLevel2" xfId="980"/>
    <cellStyle name="SAPBEXHLevel2 2" xfId="981"/>
    <cellStyle name="SAPBEXHLevel2 3" xfId="982"/>
    <cellStyle name="SAPBEXHLevel2 4" xfId="983"/>
    <cellStyle name="SAPBEXHLevel2 5" xfId="984"/>
    <cellStyle name="SAPBEXHLevel2 6" xfId="985"/>
    <cellStyle name="SAPBEXHLevel2_Приложение_1_к_7-у-о_2009_Кв_1_ФСТ" xfId="986"/>
    <cellStyle name="SAPBEXHLevel2X" xfId="987"/>
    <cellStyle name="SAPBEXHLevel2X 2" xfId="988"/>
    <cellStyle name="SAPBEXHLevel2X 3" xfId="989"/>
    <cellStyle name="SAPBEXHLevel2X 4" xfId="990"/>
    <cellStyle name="SAPBEXHLevel2X 5" xfId="991"/>
    <cellStyle name="SAPBEXHLevel2X 6" xfId="992"/>
    <cellStyle name="SAPBEXHLevel2X 7" xfId="993"/>
    <cellStyle name="SAPBEXHLevel2X 8" xfId="994"/>
    <cellStyle name="SAPBEXHLevel2X 9" xfId="995"/>
    <cellStyle name="SAPBEXHLevel2X_7-р_Из_Системы" xfId="996"/>
    <cellStyle name="SAPBEXHLevel3" xfId="997"/>
    <cellStyle name="SAPBEXHLevel3 2" xfId="998"/>
    <cellStyle name="SAPBEXHLevel3 3" xfId="999"/>
    <cellStyle name="SAPBEXHLevel3 4" xfId="1000"/>
    <cellStyle name="SAPBEXHLevel3 5" xfId="1001"/>
    <cellStyle name="SAPBEXHLevel3 6" xfId="1002"/>
    <cellStyle name="SAPBEXHLevel3_Приложение_1_к_7-у-о_2009_Кв_1_ФСТ" xfId="1003"/>
    <cellStyle name="SAPBEXHLevel3X" xfId="1004"/>
    <cellStyle name="SAPBEXHLevel3X 2" xfId="1005"/>
    <cellStyle name="SAPBEXHLevel3X 3" xfId="1006"/>
    <cellStyle name="SAPBEXHLevel3X 4" xfId="1007"/>
    <cellStyle name="SAPBEXHLevel3X 5" xfId="1008"/>
    <cellStyle name="SAPBEXHLevel3X 6" xfId="1009"/>
    <cellStyle name="SAPBEXHLevel3X 7" xfId="1010"/>
    <cellStyle name="SAPBEXHLevel3X 8" xfId="1011"/>
    <cellStyle name="SAPBEXHLevel3X 9" xfId="1012"/>
    <cellStyle name="SAPBEXHLevel3X_7-р_Из_Системы" xfId="1013"/>
    <cellStyle name="SAPBEXinputData" xfId="1014"/>
    <cellStyle name="SAPBEXinputData 10" xfId="1015"/>
    <cellStyle name="SAPBEXinputData 2" xfId="1016"/>
    <cellStyle name="SAPBEXinputData 2 2" xfId="1017"/>
    <cellStyle name="SAPBEXinputData 3" xfId="1018"/>
    <cellStyle name="SAPBEXinputData 3 2" xfId="1019"/>
    <cellStyle name="SAPBEXinputData 4" xfId="1020"/>
    <cellStyle name="SAPBEXinputData 4 2" xfId="1021"/>
    <cellStyle name="SAPBEXinputData 5" xfId="1022"/>
    <cellStyle name="SAPBEXinputData 5 2" xfId="1023"/>
    <cellStyle name="SAPBEXinputData 6" xfId="1024"/>
    <cellStyle name="SAPBEXinputData 6 2" xfId="1025"/>
    <cellStyle name="SAPBEXinputData 7" xfId="1026"/>
    <cellStyle name="SAPBEXinputData 7 2" xfId="1027"/>
    <cellStyle name="SAPBEXinputData 8" xfId="1028"/>
    <cellStyle name="SAPBEXinputData 8 2" xfId="1029"/>
    <cellStyle name="SAPBEXinputData 9" xfId="1030"/>
    <cellStyle name="SAPBEXinputData 9 2" xfId="1031"/>
    <cellStyle name="SAPBEXinputData_7-р_Из_Системы" xfId="1032"/>
    <cellStyle name="SAPBEXItemHeader" xfId="1033"/>
    <cellStyle name="SAPBEXresData" xfId="1034"/>
    <cellStyle name="SAPBEXresData 2" xfId="1035"/>
    <cellStyle name="SAPBEXresData 3" xfId="1036"/>
    <cellStyle name="SAPBEXresData 4" xfId="1037"/>
    <cellStyle name="SAPBEXresData 5" xfId="1038"/>
    <cellStyle name="SAPBEXresData 6" xfId="1039"/>
    <cellStyle name="SAPBEXresDataEmph" xfId="1040"/>
    <cellStyle name="SAPBEXresDataEmph 2" xfId="1041"/>
    <cellStyle name="SAPBEXresDataEmph 2 2" xfId="1042"/>
    <cellStyle name="SAPBEXresDataEmph 3" xfId="1043"/>
    <cellStyle name="SAPBEXresDataEmph 3 2" xfId="1044"/>
    <cellStyle name="SAPBEXresDataEmph 4" xfId="1045"/>
    <cellStyle name="SAPBEXresDataEmph 4 2" xfId="1046"/>
    <cellStyle name="SAPBEXresDataEmph 5" xfId="1047"/>
    <cellStyle name="SAPBEXresDataEmph 5 2" xfId="1048"/>
    <cellStyle name="SAPBEXresDataEmph 6" xfId="1049"/>
    <cellStyle name="SAPBEXresDataEmph 6 2" xfId="1050"/>
    <cellStyle name="SAPBEXresItem" xfId="1051"/>
    <cellStyle name="SAPBEXresItem 2" xfId="1052"/>
    <cellStyle name="SAPBEXresItem 3" xfId="1053"/>
    <cellStyle name="SAPBEXresItem 4" xfId="1054"/>
    <cellStyle name="SAPBEXresItem 5" xfId="1055"/>
    <cellStyle name="SAPBEXresItem 6" xfId="1056"/>
    <cellStyle name="SAPBEXresItemX" xfId="1057"/>
    <cellStyle name="SAPBEXresItemX 2" xfId="1058"/>
    <cellStyle name="SAPBEXresItemX 3" xfId="1059"/>
    <cellStyle name="SAPBEXresItemX 4" xfId="1060"/>
    <cellStyle name="SAPBEXresItemX 5" xfId="1061"/>
    <cellStyle name="SAPBEXresItemX 6" xfId="1062"/>
    <cellStyle name="SAPBEXstdData" xfId="1063"/>
    <cellStyle name="SAPBEXstdData 2" xfId="1064"/>
    <cellStyle name="SAPBEXstdData 3" xfId="1065"/>
    <cellStyle name="SAPBEXstdData 4" xfId="1066"/>
    <cellStyle name="SAPBEXstdData 5" xfId="1067"/>
    <cellStyle name="SAPBEXstdData 6" xfId="1068"/>
    <cellStyle name="SAPBEXstdData_Приложение_1_к_7-у-о_2009_Кв_1_ФСТ" xfId="1069"/>
    <cellStyle name="SAPBEXstdDataEmph" xfId="1070"/>
    <cellStyle name="SAPBEXstdDataEmph 2" xfId="1071"/>
    <cellStyle name="SAPBEXstdDataEmph 3" xfId="1072"/>
    <cellStyle name="SAPBEXstdDataEmph 4" xfId="1073"/>
    <cellStyle name="SAPBEXstdDataEmph 5" xfId="1074"/>
    <cellStyle name="SAPBEXstdDataEmph 6" xfId="1075"/>
    <cellStyle name="SAPBEXstdItem" xfId="1076"/>
    <cellStyle name="SAPBEXstdItem 2" xfId="1077"/>
    <cellStyle name="SAPBEXstdItem 3" xfId="1078"/>
    <cellStyle name="SAPBEXstdItem 4" xfId="1079"/>
    <cellStyle name="SAPBEXstdItem 5" xfId="1080"/>
    <cellStyle name="SAPBEXstdItem 6" xfId="1081"/>
    <cellStyle name="SAPBEXstdItem 7" xfId="1082"/>
    <cellStyle name="SAPBEXstdItem_7-р" xfId="1083"/>
    <cellStyle name="SAPBEXstdItemX" xfId="1084"/>
    <cellStyle name="SAPBEXstdItemX 2" xfId="1085"/>
    <cellStyle name="SAPBEXstdItemX 3" xfId="1086"/>
    <cellStyle name="SAPBEXstdItemX 4" xfId="1087"/>
    <cellStyle name="SAPBEXstdItemX 5" xfId="1088"/>
    <cellStyle name="SAPBEXstdItemX 6" xfId="1089"/>
    <cellStyle name="SAPBEXtitle" xfId="1090"/>
    <cellStyle name="SAPBEXtitle 2" xfId="1091"/>
    <cellStyle name="SAPBEXtitle 3" xfId="1092"/>
    <cellStyle name="SAPBEXtitle 4" xfId="1093"/>
    <cellStyle name="SAPBEXtitle 5" xfId="1094"/>
    <cellStyle name="SAPBEXtitle 6" xfId="1095"/>
    <cellStyle name="SAPBEXunassignedItem" xfId="1096"/>
    <cellStyle name="SAPBEXunassignedItem 2" xfId="1097"/>
    <cellStyle name="SAPBEXundefined" xfId="1098"/>
    <cellStyle name="SAPBEXundefined 2" xfId="1099"/>
    <cellStyle name="SAPBEXundefined 3" xfId="1100"/>
    <cellStyle name="SAPBEXundefined 4" xfId="1101"/>
    <cellStyle name="SAPBEXundefined 5" xfId="1102"/>
    <cellStyle name="SAPBEXundefined 6" xfId="1103"/>
    <cellStyle name="Sheet Title" xfId="1104"/>
    <cellStyle name="styleColumnTitles" xfId="1105"/>
    <cellStyle name="styleDateRange" xfId="1106"/>
    <cellStyle name="styleHidden" xfId="1107"/>
    <cellStyle name="styleNormal" xfId="1108"/>
    <cellStyle name="styleSeriesAttributes" xfId="1109"/>
    <cellStyle name="styleSeriesData" xfId="1110"/>
    <cellStyle name="styleSeriesDataForecast" xfId="1111"/>
    <cellStyle name="styleSeriesDataForecastNA" xfId="1112"/>
    <cellStyle name="styleSeriesDataNA" xfId="1113"/>
    <cellStyle name="Text Indent A" xfId="1114"/>
    <cellStyle name="Text Indent B" xfId="1115"/>
    <cellStyle name="Text Indent C" xfId="1116"/>
    <cellStyle name="Times New Roman0181000015536870911" xfId="1117"/>
    <cellStyle name="Title" xfId="1118"/>
    <cellStyle name="Total" xfId="1119"/>
    <cellStyle name="Warning Text" xfId="1120"/>
    <cellStyle name="Акцент1 2" xfId="1121"/>
    <cellStyle name="Акцент1 2 2" xfId="1122"/>
    <cellStyle name="Акцент1 2 2 2" xfId="1123"/>
    <cellStyle name="Акцент1 2 3" xfId="1124"/>
    <cellStyle name="Акцент1 2 4" xfId="1125"/>
    <cellStyle name="Акцент1 3" xfId="1126"/>
    <cellStyle name="Акцент1 3 2" xfId="1127"/>
    <cellStyle name="Акцент1 4" xfId="1128"/>
    <cellStyle name="Акцент2 2" xfId="1129"/>
    <cellStyle name="Акцент2 2 2" xfId="1130"/>
    <cellStyle name="Акцент2 2 2 2" xfId="1131"/>
    <cellStyle name="Акцент2 2 3" xfId="1132"/>
    <cellStyle name="Акцент2 2 4" xfId="1133"/>
    <cellStyle name="Акцент2 3" xfId="1134"/>
    <cellStyle name="Акцент2 3 2" xfId="1135"/>
    <cellStyle name="Акцент2 4" xfId="1136"/>
    <cellStyle name="Акцент3 2" xfId="1137"/>
    <cellStyle name="Акцент3 2 2" xfId="1138"/>
    <cellStyle name="Акцент3 2 2 2" xfId="1139"/>
    <cellStyle name="Акцент3 2 3" xfId="1140"/>
    <cellStyle name="Акцент3 2 4" xfId="1141"/>
    <cellStyle name="Акцент3 3" xfId="1142"/>
    <cellStyle name="Акцент3 3 2" xfId="1143"/>
    <cellStyle name="Акцент3 4" xfId="1144"/>
    <cellStyle name="Акцент4 2" xfId="1145"/>
    <cellStyle name="Акцент4 2 2" xfId="1146"/>
    <cellStyle name="Акцент4 2 2 2" xfId="1147"/>
    <cellStyle name="Акцент4 2 3" xfId="1148"/>
    <cellStyle name="Акцент4 2 4" xfId="1149"/>
    <cellStyle name="Акцент4 3" xfId="1150"/>
    <cellStyle name="Акцент4 3 2" xfId="1151"/>
    <cellStyle name="Акцент4 4" xfId="1152"/>
    <cellStyle name="Акцент5 2" xfId="1153"/>
    <cellStyle name="Акцент5 2 2" xfId="1154"/>
    <cellStyle name="Акцент5 2 2 2" xfId="1155"/>
    <cellStyle name="Акцент5 2 3" xfId="1156"/>
    <cellStyle name="Акцент5 2 4" xfId="1157"/>
    <cellStyle name="Акцент5 3" xfId="1158"/>
    <cellStyle name="Акцент5 3 2" xfId="1159"/>
    <cellStyle name="Акцент5 4" xfId="1160"/>
    <cellStyle name="Акцент6 2" xfId="1161"/>
    <cellStyle name="Акцент6 2 2" xfId="1162"/>
    <cellStyle name="Акцент6 2 2 2" xfId="1163"/>
    <cellStyle name="Акцент6 2 3" xfId="1164"/>
    <cellStyle name="Акцент6 2 4" xfId="1165"/>
    <cellStyle name="Акцент6 3" xfId="1166"/>
    <cellStyle name="Акцент6 3 2" xfId="1167"/>
    <cellStyle name="Акцент6 4" xfId="1168"/>
    <cellStyle name="Ввод  2" xfId="1169"/>
    <cellStyle name="Ввод  2 2" xfId="1170"/>
    <cellStyle name="Ввод  2 2 2" xfId="1171"/>
    <cellStyle name="Ввод  2 3" xfId="1172"/>
    <cellStyle name="Ввод  2 4" xfId="1173"/>
    <cellStyle name="Ввод  3" xfId="1174"/>
    <cellStyle name="Ввод  3 2" xfId="1175"/>
    <cellStyle name="Ввод  4" xfId="1176"/>
    <cellStyle name="Ввод  4 2" xfId="1177"/>
    <cellStyle name="Ввод  4 2 2" xfId="1178"/>
    <cellStyle name="Ввод  4 3" xfId="1179"/>
    <cellStyle name="Вывод 2" xfId="1180"/>
    <cellStyle name="Вывод 2 2" xfId="1181"/>
    <cellStyle name="Вывод 2 2 2" xfId="1182"/>
    <cellStyle name="Вывод 2 3" xfId="1183"/>
    <cellStyle name="Вывод 2 4" xfId="1184"/>
    <cellStyle name="Вывод 3" xfId="1185"/>
    <cellStyle name="Вывод 3 2" xfId="1186"/>
    <cellStyle name="Вывод 4" xfId="1187"/>
    <cellStyle name="Вывод 4 2" xfId="1188"/>
    <cellStyle name="Вывод 4 2 2" xfId="1189"/>
    <cellStyle name="Вывод 4 3" xfId="1190"/>
    <cellStyle name="Выходные данные" xfId="1191"/>
    <cellStyle name="Вычисление 2" xfId="1192"/>
    <cellStyle name="Вычисление 2 2" xfId="1193"/>
    <cellStyle name="Вычисление 2 2 2" xfId="1194"/>
    <cellStyle name="Вычисление 2 3" xfId="1195"/>
    <cellStyle name="Вычисление 2 4" xfId="1196"/>
    <cellStyle name="Вычисление 3" xfId="1197"/>
    <cellStyle name="Вычисление 3 2" xfId="1198"/>
    <cellStyle name="Вычисление 4" xfId="1199"/>
    <cellStyle name="Вычисление 4 2" xfId="1200"/>
    <cellStyle name="Вычисление 4 2 2" xfId="1201"/>
    <cellStyle name="Вычисление 4 3" xfId="1202"/>
    <cellStyle name="Гиперссылка" xfId="1203" builtinId="8"/>
    <cellStyle name="Гиперссылка 2" xfId="1204"/>
    <cellStyle name="Гиперссылка 2 2" xfId="1205"/>
    <cellStyle name="ГОСКОМСТАТ" xfId="1206"/>
    <cellStyle name="Данные" xfId="1207"/>
    <cellStyle name="Дата" xfId="1208"/>
    <cellStyle name="Денежный" xfId="1209" builtinId="4"/>
    <cellStyle name="Для подписи" xfId="1210"/>
    <cellStyle name="Заголовок 1 2" xfId="1211"/>
    <cellStyle name="Заголовок 1 2 2" xfId="1212"/>
    <cellStyle name="Заголовок 1 2 2 2" xfId="1213"/>
    <cellStyle name="Заголовок 1 2 3" xfId="1214"/>
    <cellStyle name="Заголовок 1 2 4" xfId="1215"/>
    <cellStyle name="Заголовок 1 3" xfId="1216"/>
    <cellStyle name="Заголовок 1 3 2" xfId="1217"/>
    <cellStyle name="Заголовок 1 4" xfId="1218"/>
    <cellStyle name="Заголовок 2 2" xfId="1219"/>
    <cellStyle name="Заголовок 2 2 2" xfId="1220"/>
    <cellStyle name="Заголовок 2 2 2 2" xfId="1221"/>
    <cellStyle name="Заголовок 2 2 3" xfId="1222"/>
    <cellStyle name="Заголовок 2 2 4" xfId="1223"/>
    <cellStyle name="Заголовок 2 3" xfId="1224"/>
    <cellStyle name="Заголовок 2 3 2" xfId="1225"/>
    <cellStyle name="Заголовок 2 4" xfId="1226"/>
    <cellStyle name="Заголовок 3 2" xfId="1227"/>
    <cellStyle name="Заголовок 3 2 2" xfId="1228"/>
    <cellStyle name="Заголовок 3 2 2 2" xfId="1229"/>
    <cellStyle name="Заголовок 3 2 2 3" xfId="1230"/>
    <cellStyle name="Заголовок 3 2 2 4" xfId="1231"/>
    <cellStyle name="Заголовок 3 2 3" xfId="1232"/>
    <cellStyle name="Заголовок 3 2 3 2" xfId="1233"/>
    <cellStyle name="Заголовок 3 2 3 3" xfId="1234"/>
    <cellStyle name="Заголовок 3 2 4" xfId="1235"/>
    <cellStyle name="Заголовок 3 2 4 2" xfId="1236"/>
    <cellStyle name="Заголовок 3 3" xfId="1237"/>
    <cellStyle name="Заголовок 3 3 2" xfId="1238"/>
    <cellStyle name="Заголовок 3 3 2 2" xfId="1239"/>
    <cellStyle name="Заголовок 3 3 3" xfId="1240"/>
    <cellStyle name="Заголовок 3 3 3 2" xfId="1241"/>
    <cellStyle name="Заголовок 3 3 4" xfId="1242"/>
    <cellStyle name="Заголовок 3 3 5" xfId="1243"/>
    <cellStyle name="Заголовок 3 4" xfId="1244"/>
    <cellStyle name="Заголовок 4 2" xfId="1245"/>
    <cellStyle name="Заголовок 4 2 2" xfId="1246"/>
    <cellStyle name="Заголовок 4 2 2 2" xfId="1247"/>
    <cellStyle name="Заголовок 4 2 3" xfId="1248"/>
    <cellStyle name="Заголовок 4 2 4" xfId="1249"/>
    <cellStyle name="Заголовок 4 3" xfId="1250"/>
    <cellStyle name="Заголовок 4 3 2" xfId="1251"/>
    <cellStyle name="Заголовок 4 4" xfId="1252"/>
    <cellStyle name="Заголовок таблицы" xfId="1253"/>
    <cellStyle name="Итог 2" xfId="1254"/>
    <cellStyle name="Итог 2 2" xfId="1255"/>
    <cellStyle name="Итог 2 2 2" xfId="1256"/>
    <cellStyle name="Итог 2 3" xfId="1257"/>
    <cellStyle name="Итог 2 4" xfId="1258"/>
    <cellStyle name="Итог 3" xfId="1259"/>
    <cellStyle name="Итог 3 2" xfId="1260"/>
    <cellStyle name="Итог 4" xfId="1261"/>
    <cellStyle name="Итог 4 2" xfId="1262"/>
    <cellStyle name="Итог 4 2 2" xfId="1263"/>
    <cellStyle name="Итог 4 3" xfId="1264"/>
    <cellStyle name="Колонтитул" xfId="1265"/>
    <cellStyle name="Кому документ" xfId="1266"/>
    <cellStyle name="Контрольная ячейка 2" xfId="1267"/>
    <cellStyle name="Контрольная ячейка 2 2" xfId="1268"/>
    <cellStyle name="Контрольная ячейка 2 2 2" xfId="1269"/>
    <cellStyle name="Контрольная ячейка 2 3" xfId="1270"/>
    <cellStyle name="Контрольная ячейка 2 4" xfId="1271"/>
    <cellStyle name="Контрольная ячейка 3" xfId="1272"/>
    <cellStyle name="Контрольная ячейка 3 2" xfId="1273"/>
    <cellStyle name="Контрольная ячейка 4" xfId="1274"/>
    <cellStyle name="Название 2" xfId="1275"/>
    <cellStyle name="Название 2 2" xfId="1276"/>
    <cellStyle name="Название 2 3" xfId="1277"/>
    <cellStyle name="Название 3" xfId="1278"/>
    <cellStyle name="Название документа" xfId="1279"/>
    <cellStyle name="Нейтральный 2" xfId="1280"/>
    <cellStyle name="Нейтральный 2 2" xfId="1281"/>
    <cellStyle name="Нейтральный 2 2 2" xfId="1282"/>
    <cellStyle name="Нейтральный 2 3" xfId="1283"/>
    <cellStyle name="Нейтральный 2 4" xfId="1284"/>
    <cellStyle name="Нейтральный 3" xfId="1285"/>
    <cellStyle name="Нейтральный 3 2" xfId="1286"/>
    <cellStyle name="Нейтральный 4" xfId="1287"/>
    <cellStyle name="Обыч" xfId="1288"/>
    <cellStyle name="Обычн12" xfId="1289"/>
    <cellStyle name="Обычный" xfId="0" builtinId="0"/>
    <cellStyle name="Обычный 10" xfId="1290"/>
    <cellStyle name="Обычный 10 10" xfId="1291"/>
    <cellStyle name="Обычный 10 10 2" xfId="1292"/>
    <cellStyle name="Обычный 10 11" xfId="1293"/>
    <cellStyle name="Обычный 10 12" xfId="1294"/>
    <cellStyle name="Обычный 10 13" xfId="1295"/>
    <cellStyle name="Обычный 10 14" xfId="1296"/>
    <cellStyle name="Обычный 10 15" xfId="1297"/>
    <cellStyle name="Обычный 10 2" xfId="1298"/>
    <cellStyle name="Обычный 10 2 10" xfId="1299"/>
    <cellStyle name="Обычный 10 2 11" xfId="1300"/>
    <cellStyle name="Обычный 10 2 2" xfId="1301"/>
    <cellStyle name="Обычный 10 2 2 2" xfId="1302"/>
    <cellStyle name="Обычный 10 2 2 2 2" xfId="1303"/>
    <cellStyle name="Обычный 10 2 2 2 2 2" xfId="1304"/>
    <cellStyle name="Обычный 10 2 2 2 2 2 2" xfId="1305"/>
    <cellStyle name="Обычный 10 2 2 2 2 2 2 2" xfId="1306"/>
    <cellStyle name="Обычный 10 2 2 2 2 2 2 2 2" xfId="1307"/>
    <cellStyle name="Обычный 10 2 2 2 2 2 2 2 2 2" xfId="1308"/>
    <cellStyle name="Обычный 10 2 2 2 2 2 2 2 2 2 2" xfId="1309"/>
    <cellStyle name="Обычный 10 2 2 2 2 2 2 2 2 3" xfId="1310"/>
    <cellStyle name="Обычный 10 2 2 2 2 2 2 2 3" xfId="1311"/>
    <cellStyle name="Обычный 10 2 2 2 2 2 2 2 3 2" xfId="1312"/>
    <cellStyle name="Обычный 10 2 2 2 2 2 2 2 4" xfId="1313"/>
    <cellStyle name="Обычный 10 2 2 2 2 2 2 3" xfId="1314"/>
    <cellStyle name="Обычный 10 2 2 2 2 2 2 3 2" xfId="1315"/>
    <cellStyle name="Обычный 10 2 2 2 2 2 2 3 2 2" xfId="1316"/>
    <cellStyle name="Обычный 10 2 2 2 2 2 2 3 3" xfId="1317"/>
    <cellStyle name="Обычный 10 2 2 2 2 2 2 4" xfId="1318"/>
    <cellStyle name="Обычный 10 2 2 2 2 2 2 4 2" xfId="1319"/>
    <cellStyle name="Обычный 10 2 2 2 2 2 2 5" xfId="1320"/>
    <cellStyle name="Обычный 10 2 2 2 2 2 3" xfId="1321"/>
    <cellStyle name="Обычный 10 2 2 2 2 2 3 2" xfId="1322"/>
    <cellStyle name="Обычный 10 2 2 2 2 2 3 2 2" xfId="1323"/>
    <cellStyle name="Обычный 10 2 2 2 2 2 3 2 2 2" xfId="1324"/>
    <cellStyle name="Обычный 10 2 2 2 2 2 3 2 3" xfId="1325"/>
    <cellStyle name="Обычный 10 2 2 2 2 2 3 3" xfId="1326"/>
    <cellStyle name="Обычный 10 2 2 2 2 2 3 3 2" xfId="1327"/>
    <cellStyle name="Обычный 10 2 2 2 2 2 3 4" xfId="1328"/>
    <cellStyle name="Обычный 10 2 2 2 2 2 4" xfId="1329"/>
    <cellStyle name="Обычный 10 2 2 2 2 2 4 2" xfId="1330"/>
    <cellStyle name="Обычный 10 2 2 2 2 2 4 2 2" xfId="1331"/>
    <cellStyle name="Обычный 10 2 2 2 2 2 4 3" xfId="1332"/>
    <cellStyle name="Обычный 10 2 2 2 2 2 5" xfId="1333"/>
    <cellStyle name="Обычный 10 2 2 2 2 2 5 2" xfId="1334"/>
    <cellStyle name="Обычный 10 2 2 2 2 2 6" xfId="1335"/>
    <cellStyle name="Обычный 10 2 2 2 2 3" xfId="1336"/>
    <cellStyle name="Обычный 10 2 2 2 2 3 2" xfId="1337"/>
    <cellStyle name="Обычный 10 2 2 2 2 3 2 2" xfId="1338"/>
    <cellStyle name="Обычный 10 2 2 2 2 3 2 2 2" xfId="1339"/>
    <cellStyle name="Обычный 10 2 2 2 2 3 2 2 2 2" xfId="1340"/>
    <cellStyle name="Обычный 10 2 2 2 2 3 2 2 3" xfId="1341"/>
    <cellStyle name="Обычный 10 2 2 2 2 3 2 3" xfId="1342"/>
    <cellStyle name="Обычный 10 2 2 2 2 3 2 3 2" xfId="1343"/>
    <cellStyle name="Обычный 10 2 2 2 2 3 2 4" xfId="1344"/>
    <cellStyle name="Обычный 10 2 2 2 2 3 3" xfId="1345"/>
    <cellStyle name="Обычный 10 2 2 2 2 3 3 2" xfId="1346"/>
    <cellStyle name="Обычный 10 2 2 2 2 3 3 2 2" xfId="1347"/>
    <cellStyle name="Обычный 10 2 2 2 2 3 3 3" xfId="1348"/>
    <cellStyle name="Обычный 10 2 2 2 2 3 4" xfId="1349"/>
    <cellStyle name="Обычный 10 2 2 2 2 3 4 2" xfId="1350"/>
    <cellStyle name="Обычный 10 2 2 2 2 3 5" xfId="1351"/>
    <cellStyle name="Обычный 10 2 2 2 2 4" xfId="1352"/>
    <cellStyle name="Обычный 10 2 2 2 2 4 2" xfId="1353"/>
    <cellStyle name="Обычный 10 2 2 2 2 4 2 2" xfId="1354"/>
    <cellStyle name="Обычный 10 2 2 2 2 4 2 2 2" xfId="1355"/>
    <cellStyle name="Обычный 10 2 2 2 2 4 2 3" xfId="1356"/>
    <cellStyle name="Обычный 10 2 2 2 2 4 3" xfId="1357"/>
    <cellStyle name="Обычный 10 2 2 2 2 4 3 2" xfId="1358"/>
    <cellStyle name="Обычный 10 2 2 2 2 4 4" xfId="1359"/>
    <cellStyle name="Обычный 10 2 2 2 2 5" xfId="1360"/>
    <cellStyle name="Обычный 10 2 2 2 2 5 2" xfId="1361"/>
    <cellStyle name="Обычный 10 2 2 2 2 5 2 2" xfId="1362"/>
    <cellStyle name="Обычный 10 2 2 2 2 5 3" xfId="1363"/>
    <cellStyle name="Обычный 10 2 2 2 2 6" xfId="1364"/>
    <cellStyle name="Обычный 10 2 2 2 2 6 2" xfId="1365"/>
    <cellStyle name="Обычный 10 2 2 2 2 7" xfId="1366"/>
    <cellStyle name="Обычный 10 2 2 2 3" xfId="1367"/>
    <cellStyle name="Обычный 10 2 2 2 3 2" xfId="1368"/>
    <cellStyle name="Обычный 10 2 2 2 3 2 2" xfId="1369"/>
    <cellStyle name="Обычный 10 2 2 2 3 2 2 2" xfId="1370"/>
    <cellStyle name="Обычный 10 2 2 2 3 2 2 2 2" xfId="1371"/>
    <cellStyle name="Обычный 10 2 2 2 3 2 2 2 2 2" xfId="1372"/>
    <cellStyle name="Обычный 10 2 2 2 3 2 2 2 3" xfId="1373"/>
    <cellStyle name="Обычный 10 2 2 2 3 2 2 3" xfId="1374"/>
    <cellStyle name="Обычный 10 2 2 2 3 2 2 3 2" xfId="1375"/>
    <cellStyle name="Обычный 10 2 2 2 3 2 2 4" xfId="1376"/>
    <cellStyle name="Обычный 10 2 2 2 3 2 3" xfId="1377"/>
    <cellStyle name="Обычный 10 2 2 2 3 2 3 2" xfId="1378"/>
    <cellStyle name="Обычный 10 2 2 2 3 2 3 2 2" xfId="1379"/>
    <cellStyle name="Обычный 10 2 2 2 3 2 3 3" xfId="1380"/>
    <cellStyle name="Обычный 10 2 2 2 3 2 4" xfId="1381"/>
    <cellStyle name="Обычный 10 2 2 2 3 2 4 2" xfId="1382"/>
    <cellStyle name="Обычный 10 2 2 2 3 2 5" xfId="1383"/>
    <cellStyle name="Обычный 10 2 2 2 3 3" xfId="1384"/>
    <cellStyle name="Обычный 10 2 2 2 3 3 2" xfId="1385"/>
    <cellStyle name="Обычный 10 2 2 2 3 3 2 2" xfId="1386"/>
    <cellStyle name="Обычный 10 2 2 2 3 3 2 2 2" xfId="1387"/>
    <cellStyle name="Обычный 10 2 2 2 3 3 2 3" xfId="1388"/>
    <cellStyle name="Обычный 10 2 2 2 3 3 3" xfId="1389"/>
    <cellStyle name="Обычный 10 2 2 2 3 3 3 2" xfId="1390"/>
    <cellStyle name="Обычный 10 2 2 2 3 3 4" xfId="1391"/>
    <cellStyle name="Обычный 10 2 2 2 3 4" xfId="1392"/>
    <cellStyle name="Обычный 10 2 2 2 3 4 2" xfId="1393"/>
    <cellStyle name="Обычный 10 2 2 2 3 4 2 2" xfId="1394"/>
    <cellStyle name="Обычный 10 2 2 2 3 4 3" xfId="1395"/>
    <cellStyle name="Обычный 10 2 2 2 3 5" xfId="1396"/>
    <cellStyle name="Обычный 10 2 2 2 3 5 2" xfId="1397"/>
    <cellStyle name="Обычный 10 2 2 2 3 6" xfId="1398"/>
    <cellStyle name="Обычный 10 2 2 2 4" xfId="1399"/>
    <cellStyle name="Обычный 10 2 2 2 4 2" xfId="1400"/>
    <cellStyle name="Обычный 10 2 2 2 4 2 2" xfId="1401"/>
    <cellStyle name="Обычный 10 2 2 2 4 2 2 2" xfId="1402"/>
    <cellStyle name="Обычный 10 2 2 2 4 2 2 2 2" xfId="1403"/>
    <cellStyle name="Обычный 10 2 2 2 4 2 2 3" xfId="1404"/>
    <cellStyle name="Обычный 10 2 2 2 4 2 3" xfId="1405"/>
    <cellStyle name="Обычный 10 2 2 2 4 2 3 2" xfId="1406"/>
    <cellStyle name="Обычный 10 2 2 2 4 2 4" xfId="1407"/>
    <cellStyle name="Обычный 10 2 2 2 4 3" xfId="1408"/>
    <cellStyle name="Обычный 10 2 2 2 4 3 2" xfId="1409"/>
    <cellStyle name="Обычный 10 2 2 2 4 3 2 2" xfId="1410"/>
    <cellStyle name="Обычный 10 2 2 2 4 3 3" xfId="1411"/>
    <cellStyle name="Обычный 10 2 2 2 4 4" xfId="1412"/>
    <cellStyle name="Обычный 10 2 2 2 4 4 2" xfId="1413"/>
    <cellStyle name="Обычный 10 2 2 2 4 5" xfId="1414"/>
    <cellStyle name="Обычный 10 2 2 2 5" xfId="1415"/>
    <cellStyle name="Обычный 10 2 2 2 5 2" xfId="1416"/>
    <cellStyle name="Обычный 10 2 2 2 5 2 2" xfId="1417"/>
    <cellStyle name="Обычный 10 2 2 2 5 2 2 2" xfId="1418"/>
    <cellStyle name="Обычный 10 2 2 2 5 2 3" xfId="1419"/>
    <cellStyle name="Обычный 10 2 2 2 5 3" xfId="1420"/>
    <cellStyle name="Обычный 10 2 2 2 5 3 2" xfId="1421"/>
    <cellStyle name="Обычный 10 2 2 2 5 4" xfId="1422"/>
    <cellStyle name="Обычный 10 2 2 2 6" xfId="1423"/>
    <cellStyle name="Обычный 10 2 2 2 6 2" xfId="1424"/>
    <cellStyle name="Обычный 10 2 2 2 6 2 2" xfId="1425"/>
    <cellStyle name="Обычный 10 2 2 2 6 3" xfId="1426"/>
    <cellStyle name="Обычный 10 2 2 2 7" xfId="1427"/>
    <cellStyle name="Обычный 10 2 2 2 7 2" xfId="1428"/>
    <cellStyle name="Обычный 10 2 2 2 8" xfId="1429"/>
    <cellStyle name="Обычный 10 2 2 3" xfId="1430"/>
    <cellStyle name="Обычный 10 2 2 3 2" xfId="1431"/>
    <cellStyle name="Обычный 10 2 2 3 2 2" xfId="1432"/>
    <cellStyle name="Обычный 10 2 2 3 2 2 2" xfId="1433"/>
    <cellStyle name="Обычный 10 2 2 3 2 2 2 2" xfId="1434"/>
    <cellStyle name="Обычный 10 2 2 3 2 2 2 2 2" xfId="1435"/>
    <cellStyle name="Обычный 10 2 2 3 2 2 2 2 2 2" xfId="1436"/>
    <cellStyle name="Обычный 10 2 2 3 2 2 2 2 3" xfId="1437"/>
    <cellStyle name="Обычный 10 2 2 3 2 2 2 3" xfId="1438"/>
    <cellStyle name="Обычный 10 2 2 3 2 2 2 3 2" xfId="1439"/>
    <cellStyle name="Обычный 10 2 2 3 2 2 2 4" xfId="1440"/>
    <cellStyle name="Обычный 10 2 2 3 2 2 3" xfId="1441"/>
    <cellStyle name="Обычный 10 2 2 3 2 2 3 2" xfId="1442"/>
    <cellStyle name="Обычный 10 2 2 3 2 2 3 2 2" xfId="1443"/>
    <cellStyle name="Обычный 10 2 2 3 2 2 3 3" xfId="1444"/>
    <cellStyle name="Обычный 10 2 2 3 2 2 4" xfId="1445"/>
    <cellStyle name="Обычный 10 2 2 3 2 2 4 2" xfId="1446"/>
    <cellStyle name="Обычный 10 2 2 3 2 2 5" xfId="1447"/>
    <cellStyle name="Обычный 10 2 2 3 2 3" xfId="1448"/>
    <cellStyle name="Обычный 10 2 2 3 2 3 2" xfId="1449"/>
    <cellStyle name="Обычный 10 2 2 3 2 3 2 2" xfId="1450"/>
    <cellStyle name="Обычный 10 2 2 3 2 3 2 2 2" xfId="1451"/>
    <cellStyle name="Обычный 10 2 2 3 2 3 2 3" xfId="1452"/>
    <cellStyle name="Обычный 10 2 2 3 2 3 3" xfId="1453"/>
    <cellStyle name="Обычный 10 2 2 3 2 3 3 2" xfId="1454"/>
    <cellStyle name="Обычный 10 2 2 3 2 3 4" xfId="1455"/>
    <cellStyle name="Обычный 10 2 2 3 2 4" xfId="1456"/>
    <cellStyle name="Обычный 10 2 2 3 2 4 2" xfId="1457"/>
    <cellStyle name="Обычный 10 2 2 3 2 4 2 2" xfId="1458"/>
    <cellStyle name="Обычный 10 2 2 3 2 4 3" xfId="1459"/>
    <cellStyle name="Обычный 10 2 2 3 2 5" xfId="1460"/>
    <cellStyle name="Обычный 10 2 2 3 2 5 2" xfId="1461"/>
    <cellStyle name="Обычный 10 2 2 3 2 6" xfId="1462"/>
    <cellStyle name="Обычный 10 2 2 3 3" xfId="1463"/>
    <cellStyle name="Обычный 10 2 2 3 3 2" xfId="1464"/>
    <cellStyle name="Обычный 10 2 2 3 3 2 2" xfId="1465"/>
    <cellStyle name="Обычный 10 2 2 3 3 2 2 2" xfId="1466"/>
    <cellStyle name="Обычный 10 2 2 3 3 2 2 2 2" xfId="1467"/>
    <cellStyle name="Обычный 10 2 2 3 3 2 2 3" xfId="1468"/>
    <cellStyle name="Обычный 10 2 2 3 3 2 3" xfId="1469"/>
    <cellStyle name="Обычный 10 2 2 3 3 2 3 2" xfId="1470"/>
    <cellStyle name="Обычный 10 2 2 3 3 2 4" xfId="1471"/>
    <cellStyle name="Обычный 10 2 2 3 3 3" xfId="1472"/>
    <cellStyle name="Обычный 10 2 2 3 3 3 2" xfId="1473"/>
    <cellStyle name="Обычный 10 2 2 3 3 3 2 2" xfId="1474"/>
    <cellStyle name="Обычный 10 2 2 3 3 3 3" xfId="1475"/>
    <cellStyle name="Обычный 10 2 2 3 3 4" xfId="1476"/>
    <cellStyle name="Обычный 10 2 2 3 3 4 2" xfId="1477"/>
    <cellStyle name="Обычный 10 2 2 3 3 5" xfId="1478"/>
    <cellStyle name="Обычный 10 2 2 3 4" xfId="1479"/>
    <cellStyle name="Обычный 10 2 2 3 4 2" xfId="1480"/>
    <cellStyle name="Обычный 10 2 2 3 4 2 2" xfId="1481"/>
    <cellStyle name="Обычный 10 2 2 3 4 2 2 2" xfId="1482"/>
    <cellStyle name="Обычный 10 2 2 3 4 2 3" xfId="1483"/>
    <cellStyle name="Обычный 10 2 2 3 4 3" xfId="1484"/>
    <cellStyle name="Обычный 10 2 2 3 4 3 2" xfId="1485"/>
    <cellStyle name="Обычный 10 2 2 3 4 4" xfId="1486"/>
    <cellStyle name="Обычный 10 2 2 3 5" xfId="1487"/>
    <cellStyle name="Обычный 10 2 2 3 5 2" xfId="1488"/>
    <cellStyle name="Обычный 10 2 2 3 5 2 2" xfId="1489"/>
    <cellStyle name="Обычный 10 2 2 3 5 3" xfId="1490"/>
    <cellStyle name="Обычный 10 2 2 3 6" xfId="1491"/>
    <cellStyle name="Обычный 10 2 2 3 6 2" xfId="1492"/>
    <cellStyle name="Обычный 10 2 2 3 7" xfId="1493"/>
    <cellStyle name="Обычный 10 2 2 4" xfId="1494"/>
    <cellStyle name="Обычный 10 2 2 4 2" xfId="1495"/>
    <cellStyle name="Обычный 10 2 2 4 2 2" xfId="1496"/>
    <cellStyle name="Обычный 10 2 2 4 2 2 2" xfId="1497"/>
    <cellStyle name="Обычный 10 2 2 4 2 2 2 2" xfId="1498"/>
    <cellStyle name="Обычный 10 2 2 4 2 2 2 2 2" xfId="1499"/>
    <cellStyle name="Обычный 10 2 2 4 2 2 2 3" xfId="1500"/>
    <cellStyle name="Обычный 10 2 2 4 2 2 3" xfId="1501"/>
    <cellStyle name="Обычный 10 2 2 4 2 2 3 2" xfId="1502"/>
    <cellStyle name="Обычный 10 2 2 4 2 2 4" xfId="1503"/>
    <cellStyle name="Обычный 10 2 2 4 2 3" xfId="1504"/>
    <cellStyle name="Обычный 10 2 2 4 2 3 2" xfId="1505"/>
    <cellStyle name="Обычный 10 2 2 4 2 3 2 2" xfId="1506"/>
    <cellStyle name="Обычный 10 2 2 4 2 3 3" xfId="1507"/>
    <cellStyle name="Обычный 10 2 2 4 2 4" xfId="1508"/>
    <cellStyle name="Обычный 10 2 2 4 2 4 2" xfId="1509"/>
    <cellStyle name="Обычный 10 2 2 4 2 5" xfId="1510"/>
    <cellStyle name="Обычный 10 2 2 4 3" xfId="1511"/>
    <cellStyle name="Обычный 10 2 2 4 3 2" xfId="1512"/>
    <cellStyle name="Обычный 10 2 2 4 3 2 2" xfId="1513"/>
    <cellStyle name="Обычный 10 2 2 4 3 2 2 2" xfId="1514"/>
    <cellStyle name="Обычный 10 2 2 4 3 2 3" xfId="1515"/>
    <cellStyle name="Обычный 10 2 2 4 3 3" xfId="1516"/>
    <cellStyle name="Обычный 10 2 2 4 3 3 2" xfId="1517"/>
    <cellStyle name="Обычный 10 2 2 4 3 4" xfId="1518"/>
    <cellStyle name="Обычный 10 2 2 4 4" xfId="1519"/>
    <cellStyle name="Обычный 10 2 2 4 4 2" xfId="1520"/>
    <cellStyle name="Обычный 10 2 2 4 4 2 2" xfId="1521"/>
    <cellStyle name="Обычный 10 2 2 4 4 3" xfId="1522"/>
    <cellStyle name="Обычный 10 2 2 4 5" xfId="1523"/>
    <cellStyle name="Обычный 10 2 2 4 5 2" xfId="1524"/>
    <cellStyle name="Обычный 10 2 2 4 6" xfId="1525"/>
    <cellStyle name="Обычный 10 2 2 5" xfId="1526"/>
    <cellStyle name="Обычный 10 2 2 5 2" xfId="1527"/>
    <cellStyle name="Обычный 10 2 2 5 2 2" xfId="1528"/>
    <cellStyle name="Обычный 10 2 2 5 2 2 2" xfId="1529"/>
    <cellStyle name="Обычный 10 2 2 5 2 2 2 2" xfId="1530"/>
    <cellStyle name="Обычный 10 2 2 5 2 2 3" xfId="1531"/>
    <cellStyle name="Обычный 10 2 2 5 2 3" xfId="1532"/>
    <cellStyle name="Обычный 10 2 2 5 2 3 2" xfId="1533"/>
    <cellStyle name="Обычный 10 2 2 5 2 4" xfId="1534"/>
    <cellStyle name="Обычный 10 2 2 5 3" xfId="1535"/>
    <cellStyle name="Обычный 10 2 2 5 3 2" xfId="1536"/>
    <cellStyle name="Обычный 10 2 2 5 3 2 2" xfId="1537"/>
    <cellStyle name="Обычный 10 2 2 5 3 3" xfId="1538"/>
    <cellStyle name="Обычный 10 2 2 5 4" xfId="1539"/>
    <cellStyle name="Обычный 10 2 2 5 4 2" xfId="1540"/>
    <cellStyle name="Обычный 10 2 2 5 5" xfId="1541"/>
    <cellStyle name="Обычный 10 2 2 6" xfId="1542"/>
    <cellStyle name="Обычный 10 2 2 6 2" xfId="1543"/>
    <cellStyle name="Обычный 10 2 2 6 2 2" xfId="1544"/>
    <cellStyle name="Обычный 10 2 2 6 2 2 2" xfId="1545"/>
    <cellStyle name="Обычный 10 2 2 6 2 3" xfId="1546"/>
    <cellStyle name="Обычный 10 2 2 6 3" xfId="1547"/>
    <cellStyle name="Обычный 10 2 2 6 3 2" xfId="1548"/>
    <cellStyle name="Обычный 10 2 2 6 4" xfId="1549"/>
    <cellStyle name="Обычный 10 2 2 7" xfId="1550"/>
    <cellStyle name="Обычный 10 2 2 7 2" xfId="1551"/>
    <cellStyle name="Обычный 10 2 2 7 2 2" xfId="1552"/>
    <cellStyle name="Обычный 10 2 2 7 3" xfId="1553"/>
    <cellStyle name="Обычный 10 2 2 8" xfId="1554"/>
    <cellStyle name="Обычный 10 2 2 8 2" xfId="1555"/>
    <cellStyle name="Обычный 10 2 2 9" xfId="1556"/>
    <cellStyle name="Обычный 10 2 3" xfId="1557"/>
    <cellStyle name="Обычный 10 2 3 2" xfId="1558"/>
    <cellStyle name="Обычный 10 2 3 2 2" xfId="1559"/>
    <cellStyle name="Обычный 10 2 3 2 2 2" xfId="1560"/>
    <cellStyle name="Обычный 10 2 3 2 2 2 2" xfId="1561"/>
    <cellStyle name="Обычный 10 2 3 2 2 2 2 2" xfId="1562"/>
    <cellStyle name="Обычный 10 2 3 2 2 2 2 2 2" xfId="1563"/>
    <cellStyle name="Обычный 10 2 3 2 2 2 2 2 2 2" xfId="1564"/>
    <cellStyle name="Обычный 10 2 3 2 2 2 2 2 3" xfId="1565"/>
    <cellStyle name="Обычный 10 2 3 2 2 2 2 3" xfId="1566"/>
    <cellStyle name="Обычный 10 2 3 2 2 2 2 3 2" xfId="1567"/>
    <cellStyle name="Обычный 10 2 3 2 2 2 2 4" xfId="1568"/>
    <cellStyle name="Обычный 10 2 3 2 2 2 3" xfId="1569"/>
    <cellStyle name="Обычный 10 2 3 2 2 2 3 2" xfId="1570"/>
    <cellStyle name="Обычный 10 2 3 2 2 2 3 2 2" xfId="1571"/>
    <cellStyle name="Обычный 10 2 3 2 2 2 3 3" xfId="1572"/>
    <cellStyle name="Обычный 10 2 3 2 2 2 4" xfId="1573"/>
    <cellStyle name="Обычный 10 2 3 2 2 2 4 2" xfId="1574"/>
    <cellStyle name="Обычный 10 2 3 2 2 2 5" xfId="1575"/>
    <cellStyle name="Обычный 10 2 3 2 2 3" xfId="1576"/>
    <cellStyle name="Обычный 10 2 3 2 2 3 2" xfId="1577"/>
    <cellStyle name="Обычный 10 2 3 2 2 3 2 2" xfId="1578"/>
    <cellStyle name="Обычный 10 2 3 2 2 3 2 2 2" xfId="1579"/>
    <cellStyle name="Обычный 10 2 3 2 2 3 2 3" xfId="1580"/>
    <cellStyle name="Обычный 10 2 3 2 2 3 3" xfId="1581"/>
    <cellStyle name="Обычный 10 2 3 2 2 3 3 2" xfId="1582"/>
    <cellStyle name="Обычный 10 2 3 2 2 3 4" xfId="1583"/>
    <cellStyle name="Обычный 10 2 3 2 2 4" xfId="1584"/>
    <cellStyle name="Обычный 10 2 3 2 2 4 2" xfId="1585"/>
    <cellStyle name="Обычный 10 2 3 2 2 4 2 2" xfId="1586"/>
    <cellStyle name="Обычный 10 2 3 2 2 4 3" xfId="1587"/>
    <cellStyle name="Обычный 10 2 3 2 2 5" xfId="1588"/>
    <cellStyle name="Обычный 10 2 3 2 2 5 2" xfId="1589"/>
    <cellStyle name="Обычный 10 2 3 2 2 6" xfId="1590"/>
    <cellStyle name="Обычный 10 2 3 2 3" xfId="1591"/>
    <cellStyle name="Обычный 10 2 3 2 3 2" xfId="1592"/>
    <cellStyle name="Обычный 10 2 3 2 3 2 2" xfId="1593"/>
    <cellStyle name="Обычный 10 2 3 2 3 2 2 2" xfId="1594"/>
    <cellStyle name="Обычный 10 2 3 2 3 2 2 2 2" xfId="1595"/>
    <cellStyle name="Обычный 10 2 3 2 3 2 2 3" xfId="1596"/>
    <cellStyle name="Обычный 10 2 3 2 3 2 3" xfId="1597"/>
    <cellStyle name="Обычный 10 2 3 2 3 2 3 2" xfId="1598"/>
    <cellStyle name="Обычный 10 2 3 2 3 2 4" xfId="1599"/>
    <cellStyle name="Обычный 10 2 3 2 3 3" xfId="1600"/>
    <cellStyle name="Обычный 10 2 3 2 3 3 2" xfId="1601"/>
    <cellStyle name="Обычный 10 2 3 2 3 3 2 2" xfId="1602"/>
    <cellStyle name="Обычный 10 2 3 2 3 3 3" xfId="1603"/>
    <cellStyle name="Обычный 10 2 3 2 3 4" xfId="1604"/>
    <cellStyle name="Обычный 10 2 3 2 3 4 2" xfId="1605"/>
    <cellStyle name="Обычный 10 2 3 2 3 5" xfId="1606"/>
    <cellStyle name="Обычный 10 2 3 2 4" xfId="1607"/>
    <cellStyle name="Обычный 10 2 3 2 4 2" xfId="1608"/>
    <cellStyle name="Обычный 10 2 3 2 4 2 2" xfId="1609"/>
    <cellStyle name="Обычный 10 2 3 2 4 2 2 2" xfId="1610"/>
    <cellStyle name="Обычный 10 2 3 2 4 2 3" xfId="1611"/>
    <cellStyle name="Обычный 10 2 3 2 4 3" xfId="1612"/>
    <cellStyle name="Обычный 10 2 3 2 4 3 2" xfId="1613"/>
    <cellStyle name="Обычный 10 2 3 2 4 4" xfId="1614"/>
    <cellStyle name="Обычный 10 2 3 2 5" xfId="1615"/>
    <cellStyle name="Обычный 10 2 3 2 5 2" xfId="1616"/>
    <cellStyle name="Обычный 10 2 3 2 5 2 2" xfId="1617"/>
    <cellStyle name="Обычный 10 2 3 2 5 3" xfId="1618"/>
    <cellStyle name="Обычный 10 2 3 2 6" xfId="1619"/>
    <cellStyle name="Обычный 10 2 3 2 6 2" xfId="1620"/>
    <cellStyle name="Обычный 10 2 3 2 7" xfId="1621"/>
    <cellStyle name="Обычный 10 2 3 3" xfId="1622"/>
    <cellStyle name="Обычный 10 2 3 3 2" xfId="1623"/>
    <cellStyle name="Обычный 10 2 3 3 2 2" xfId="1624"/>
    <cellStyle name="Обычный 10 2 3 3 2 2 2" xfId="1625"/>
    <cellStyle name="Обычный 10 2 3 3 2 2 2 2" xfId="1626"/>
    <cellStyle name="Обычный 10 2 3 3 2 2 2 2 2" xfId="1627"/>
    <cellStyle name="Обычный 10 2 3 3 2 2 2 3" xfId="1628"/>
    <cellStyle name="Обычный 10 2 3 3 2 2 3" xfId="1629"/>
    <cellStyle name="Обычный 10 2 3 3 2 2 3 2" xfId="1630"/>
    <cellStyle name="Обычный 10 2 3 3 2 2 4" xfId="1631"/>
    <cellStyle name="Обычный 10 2 3 3 2 3" xfId="1632"/>
    <cellStyle name="Обычный 10 2 3 3 2 3 2" xfId="1633"/>
    <cellStyle name="Обычный 10 2 3 3 2 3 2 2" xfId="1634"/>
    <cellStyle name="Обычный 10 2 3 3 2 3 3" xfId="1635"/>
    <cellStyle name="Обычный 10 2 3 3 2 4" xfId="1636"/>
    <cellStyle name="Обычный 10 2 3 3 2 4 2" xfId="1637"/>
    <cellStyle name="Обычный 10 2 3 3 2 5" xfId="1638"/>
    <cellStyle name="Обычный 10 2 3 3 3" xfId="1639"/>
    <cellStyle name="Обычный 10 2 3 3 3 2" xfId="1640"/>
    <cellStyle name="Обычный 10 2 3 3 3 2 2" xfId="1641"/>
    <cellStyle name="Обычный 10 2 3 3 3 2 2 2" xfId="1642"/>
    <cellStyle name="Обычный 10 2 3 3 3 2 3" xfId="1643"/>
    <cellStyle name="Обычный 10 2 3 3 3 3" xfId="1644"/>
    <cellStyle name="Обычный 10 2 3 3 3 3 2" xfId="1645"/>
    <cellStyle name="Обычный 10 2 3 3 3 4" xfId="1646"/>
    <cellStyle name="Обычный 10 2 3 3 4" xfId="1647"/>
    <cellStyle name="Обычный 10 2 3 3 4 2" xfId="1648"/>
    <cellStyle name="Обычный 10 2 3 3 4 2 2" xfId="1649"/>
    <cellStyle name="Обычный 10 2 3 3 4 3" xfId="1650"/>
    <cellStyle name="Обычный 10 2 3 3 5" xfId="1651"/>
    <cellStyle name="Обычный 10 2 3 3 5 2" xfId="1652"/>
    <cellStyle name="Обычный 10 2 3 3 6" xfId="1653"/>
    <cellStyle name="Обычный 10 2 3 4" xfId="1654"/>
    <cellStyle name="Обычный 10 2 3 4 2" xfId="1655"/>
    <cellStyle name="Обычный 10 2 3 4 2 2" xfId="1656"/>
    <cellStyle name="Обычный 10 2 3 4 2 2 2" xfId="1657"/>
    <cellStyle name="Обычный 10 2 3 4 2 2 2 2" xfId="1658"/>
    <cellStyle name="Обычный 10 2 3 4 2 2 3" xfId="1659"/>
    <cellStyle name="Обычный 10 2 3 4 2 3" xfId="1660"/>
    <cellStyle name="Обычный 10 2 3 4 2 3 2" xfId="1661"/>
    <cellStyle name="Обычный 10 2 3 4 2 4" xfId="1662"/>
    <cellStyle name="Обычный 10 2 3 4 3" xfId="1663"/>
    <cellStyle name="Обычный 10 2 3 4 3 2" xfId="1664"/>
    <cellStyle name="Обычный 10 2 3 4 3 2 2" xfId="1665"/>
    <cellStyle name="Обычный 10 2 3 4 3 3" xfId="1666"/>
    <cellStyle name="Обычный 10 2 3 4 4" xfId="1667"/>
    <cellStyle name="Обычный 10 2 3 4 4 2" xfId="1668"/>
    <cellStyle name="Обычный 10 2 3 4 5" xfId="1669"/>
    <cellStyle name="Обычный 10 2 3 5" xfId="1670"/>
    <cellStyle name="Обычный 10 2 3 5 2" xfId="1671"/>
    <cellStyle name="Обычный 10 2 3 5 2 2" xfId="1672"/>
    <cellStyle name="Обычный 10 2 3 5 2 2 2" xfId="1673"/>
    <cellStyle name="Обычный 10 2 3 5 2 3" xfId="1674"/>
    <cellStyle name="Обычный 10 2 3 5 3" xfId="1675"/>
    <cellStyle name="Обычный 10 2 3 5 3 2" xfId="1676"/>
    <cellStyle name="Обычный 10 2 3 5 4" xfId="1677"/>
    <cellStyle name="Обычный 10 2 3 6" xfId="1678"/>
    <cellStyle name="Обычный 10 2 3 6 2" xfId="1679"/>
    <cellStyle name="Обычный 10 2 3 6 2 2" xfId="1680"/>
    <cellStyle name="Обычный 10 2 3 6 3" xfId="1681"/>
    <cellStyle name="Обычный 10 2 3 7" xfId="1682"/>
    <cellStyle name="Обычный 10 2 3 7 2" xfId="1683"/>
    <cellStyle name="Обычный 10 2 3 8" xfId="1684"/>
    <cellStyle name="Обычный 10 2 4" xfId="1685"/>
    <cellStyle name="Обычный 10 2 4 2" xfId="1686"/>
    <cellStyle name="Обычный 10 2 4 2 2" xfId="1687"/>
    <cellStyle name="Обычный 10 2 4 2 2 2" xfId="1688"/>
    <cellStyle name="Обычный 10 2 4 2 2 2 2" xfId="1689"/>
    <cellStyle name="Обычный 10 2 4 2 2 2 2 2" xfId="1690"/>
    <cellStyle name="Обычный 10 2 4 2 2 2 2 2 2" xfId="1691"/>
    <cellStyle name="Обычный 10 2 4 2 2 2 2 3" xfId="1692"/>
    <cellStyle name="Обычный 10 2 4 2 2 2 3" xfId="1693"/>
    <cellStyle name="Обычный 10 2 4 2 2 2 3 2" xfId="1694"/>
    <cellStyle name="Обычный 10 2 4 2 2 2 4" xfId="1695"/>
    <cellStyle name="Обычный 10 2 4 2 2 3" xfId="1696"/>
    <cellStyle name="Обычный 10 2 4 2 2 3 2" xfId="1697"/>
    <cellStyle name="Обычный 10 2 4 2 2 3 2 2" xfId="1698"/>
    <cellStyle name="Обычный 10 2 4 2 2 3 3" xfId="1699"/>
    <cellStyle name="Обычный 10 2 4 2 2 4" xfId="1700"/>
    <cellStyle name="Обычный 10 2 4 2 2 4 2" xfId="1701"/>
    <cellStyle name="Обычный 10 2 4 2 2 5" xfId="1702"/>
    <cellStyle name="Обычный 10 2 4 2 3" xfId="1703"/>
    <cellStyle name="Обычный 10 2 4 2 3 2" xfId="1704"/>
    <cellStyle name="Обычный 10 2 4 2 3 2 2" xfId="1705"/>
    <cellStyle name="Обычный 10 2 4 2 3 2 2 2" xfId="1706"/>
    <cellStyle name="Обычный 10 2 4 2 3 2 3" xfId="1707"/>
    <cellStyle name="Обычный 10 2 4 2 3 3" xfId="1708"/>
    <cellStyle name="Обычный 10 2 4 2 3 3 2" xfId="1709"/>
    <cellStyle name="Обычный 10 2 4 2 3 4" xfId="1710"/>
    <cellStyle name="Обычный 10 2 4 2 4" xfId="1711"/>
    <cellStyle name="Обычный 10 2 4 2 4 2" xfId="1712"/>
    <cellStyle name="Обычный 10 2 4 2 4 2 2" xfId="1713"/>
    <cellStyle name="Обычный 10 2 4 2 4 3" xfId="1714"/>
    <cellStyle name="Обычный 10 2 4 2 5" xfId="1715"/>
    <cellStyle name="Обычный 10 2 4 2 5 2" xfId="1716"/>
    <cellStyle name="Обычный 10 2 4 2 6" xfId="1717"/>
    <cellStyle name="Обычный 10 2 4 3" xfId="1718"/>
    <cellStyle name="Обычный 10 2 4 3 2" xfId="1719"/>
    <cellStyle name="Обычный 10 2 4 3 2 2" xfId="1720"/>
    <cellStyle name="Обычный 10 2 4 3 2 2 2" xfId="1721"/>
    <cellStyle name="Обычный 10 2 4 3 2 2 2 2" xfId="1722"/>
    <cellStyle name="Обычный 10 2 4 3 2 2 3" xfId="1723"/>
    <cellStyle name="Обычный 10 2 4 3 2 3" xfId="1724"/>
    <cellStyle name="Обычный 10 2 4 3 2 3 2" xfId="1725"/>
    <cellStyle name="Обычный 10 2 4 3 2 4" xfId="1726"/>
    <cellStyle name="Обычный 10 2 4 3 3" xfId="1727"/>
    <cellStyle name="Обычный 10 2 4 3 3 2" xfId="1728"/>
    <cellStyle name="Обычный 10 2 4 3 3 2 2" xfId="1729"/>
    <cellStyle name="Обычный 10 2 4 3 3 3" xfId="1730"/>
    <cellStyle name="Обычный 10 2 4 3 4" xfId="1731"/>
    <cellStyle name="Обычный 10 2 4 3 4 2" xfId="1732"/>
    <cellStyle name="Обычный 10 2 4 3 5" xfId="1733"/>
    <cellStyle name="Обычный 10 2 4 4" xfId="1734"/>
    <cellStyle name="Обычный 10 2 4 4 2" xfId="1735"/>
    <cellStyle name="Обычный 10 2 4 4 2 2" xfId="1736"/>
    <cellStyle name="Обычный 10 2 4 4 2 2 2" xfId="1737"/>
    <cellStyle name="Обычный 10 2 4 4 2 3" xfId="1738"/>
    <cellStyle name="Обычный 10 2 4 4 3" xfId="1739"/>
    <cellStyle name="Обычный 10 2 4 4 3 2" xfId="1740"/>
    <cellStyle name="Обычный 10 2 4 4 4" xfId="1741"/>
    <cellStyle name="Обычный 10 2 4 5" xfId="1742"/>
    <cellStyle name="Обычный 10 2 4 5 2" xfId="1743"/>
    <cellStyle name="Обычный 10 2 4 5 2 2" xfId="1744"/>
    <cellStyle name="Обычный 10 2 4 5 3" xfId="1745"/>
    <cellStyle name="Обычный 10 2 4 6" xfId="1746"/>
    <cellStyle name="Обычный 10 2 4 6 2" xfId="1747"/>
    <cellStyle name="Обычный 10 2 4 7" xfId="1748"/>
    <cellStyle name="Обычный 10 2 5" xfId="1749"/>
    <cellStyle name="Обычный 10 2 5 2" xfId="1750"/>
    <cellStyle name="Обычный 10 2 5 2 2" xfId="1751"/>
    <cellStyle name="Обычный 10 2 5 2 2 2" xfId="1752"/>
    <cellStyle name="Обычный 10 2 5 2 2 2 2" xfId="1753"/>
    <cellStyle name="Обычный 10 2 5 2 2 2 2 2" xfId="1754"/>
    <cellStyle name="Обычный 10 2 5 2 2 2 3" xfId="1755"/>
    <cellStyle name="Обычный 10 2 5 2 2 3" xfId="1756"/>
    <cellStyle name="Обычный 10 2 5 2 2 3 2" xfId="1757"/>
    <cellStyle name="Обычный 10 2 5 2 2 4" xfId="1758"/>
    <cellStyle name="Обычный 10 2 5 2 3" xfId="1759"/>
    <cellStyle name="Обычный 10 2 5 2 3 2" xfId="1760"/>
    <cellStyle name="Обычный 10 2 5 2 3 2 2" xfId="1761"/>
    <cellStyle name="Обычный 10 2 5 2 3 3" xfId="1762"/>
    <cellStyle name="Обычный 10 2 5 2 4" xfId="1763"/>
    <cellStyle name="Обычный 10 2 5 2 4 2" xfId="1764"/>
    <cellStyle name="Обычный 10 2 5 2 5" xfId="1765"/>
    <cellStyle name="Обычный 10 2 5 3" xfId="1766"/>
    <cellStyle name="Обычный 10 2 5 3 2" xfId="1767"/>
    <cellStyle name="Обычный 10 2 5 3 2 2" xfId="1768"/>
    <cellStyle name="Обычный 10 2 5 3 2 2 2" xfId="1769"/>
    <cellStyle name="Обычный 10 2 5 3 2 3" xfId="1770"/>
    <cellStyle name="Обычный 10 2 5 3 3" xfId="1771"/>
    <cellStyle name="Обычный 10 2 5 3 3 2" xfId="1772"/>
    <cellStyle name="Обычный 10 2 5 3 4" xfId="1773"/>
    <cellStyle name="Обычный 10 2 5 4" xfId="1774"/>
    <cellStyle name="Обычный 10 2 5 4 2" xfId="1775"/>
    <cellStyle name="Обычный 10 2 5 4 2 2" xfId="1776"/>
    <cellStyle name="Обычный 10 2 5 4 3" xfId="1777"/>
    <cellStyle name="Обычный 10 2 5 5" xfId="1778"/>
    <cellStyle name="Обычный 10 2 5 5 2" xfId="1779"/>
    <cellStyle name="Обычный 10 2 5 6" xfId="1780"/>
    <cellStyle name="Обычный 10 2 6" xfId="1781"/>
    <cellStyle name="Обычный 10 2 6 2" xfId="1782"/>
    <cellStyle name="Обычный 10 2 6 2 2" xfId="1783"/>
    <cellStyle name="Обычный 10 2 6 2 2 2" xfId="1784"/>
    <cellStyle name="Обычный 10 2 6 2 2 2 2" xfId="1785"/>
    <cellStyle name="Обычный 10 2 6 2 2 3" xfId="1786"/>
    <cellStyle name="Обычный 10 2 6 2 3" xfId="1787"/>
    <cellStyle name="Обычный 10 2 6 2 3 2" xfId="1788"/>
    <cellStyle name="Обычный 10 2 6 2 4" xfId="1789"/>
    <cellStyle name="Обычный 10 2 6 3" xfId="1790"/>
    <cellStyle name="Обычный 10 2 6 3 2" xfId="1791"/>
    <cellStyle name="Обычный 10 2 6 3 2 2" xfId="1792"/>
    <cellStyle name="Обычный 10 2 6 3 3" xfId="1793"/>
    <cellStyle name="Обычный 10 2 6 4" xfId="1794"/>
    <cellStyle name="Обычный 10 2 6 4 2" xfId="1795"/>
    <cellStyle name="Обычный 10 2 6 5" xfId="1796"/>
    <cellStyle name="Обычный 10 2 7" xfId="1797"/>
    <cellStyle name="Обычный 10 2 7 2" xfId="1798"/>
    <cellStyle name="Обычный 10 2 7 2 2" xfId="1799"/>
    <cellStyle name="Обычный 10 2 7 2 2 2" xfId="1800"/>
    <cellStyle name="Обычный 10 2 7 2 3" xfId="1801"/>
    <cellStyle name="Обычный 10 2 7 3" xfId="1802"/>
    <cellStyle name="Обычный 10 2 7 3 2" xfId="1803"/>
    <cellStyle name="Обычный 10 2 7 4" xfId="1804"/>
    <cellStyle name="Обычный 10 2 8" xfId="1805"/>
    <cellStyle name="Обычный 10 2 8 2" xfId="1806"/>
    <cellStyle name="Обычный 10 2 8 2 2" xfId="1807"/>
    <cellStyle name="Обычный 10 2 8 3" xfId="1808"/>
    <cellStyle name="Обычный 10 2 9" xfId="1809"/>
    <cellStyle name="Обычный 10 2 9 2" xfId="1810"/>
    <cellStyle name="Обычный 10 3" xfId="1811"/>
    <cellStyle name="Обычный 10 3 2" xfId="1812"/>
    <cellStyle name="Обычный 10 3 2 2" xfId="1813"/>
    <cellStyle name="Обычный 10 3 2 2 2" xfId="1814"/>
    <cellStyle name="Обычный 10 3 2 2 2 2" xfId="1815"/>
    <cellStyle name="Обычный 10 3 2 2 2 2 2" xfId="1816"/>
    <cellStyle name="Обычный 10 3 2 2 2 2 2 2" xfId="1817"/>
    <cellStyle name="Обычный 10 3 2 2 2 2 2 2 2" xfId="1818"/>
    <cellStyle name="Обычный 10 3 2 2 2 2 2 2 2 2" xfId="1819"/>
    <cellStyle name="Обычный 10 3 2 2 2 2 2 2 3" xfId="1820"/>
    <cellStyle name="Обычный 10 3 2 2 2 2 2 3" xfId="1821"/>
    <cellStyle name="Обычный 10 3 2 2 2 2 2 3 2" xfId="1822"/>
    <cellStyle name="Обычный 10 3 2 2 2 2 2 4" xfId="1823"/>
    <cellStyle name="Обычный 10 3 2 2 2 2 3" xfId="1824"/>
    <cellStyle name="Обычный 10 3 2 2 2 2 3 2" xfId="1825"/>
    <cellStyle name="Обычный 10 3 2 2 2 2 3 2 2" xfId="1826"/>
    <cellStyle name="Обычный 10 3 2 2 2 2 3 3" xfId="1827"/>
    <cellStyle name="Обычный 10 3 2 2 2 2 4" xfId="1828"/>
    <cellStyle name="Обычный 10 3 2 2 2 2 4 2" xfId="1829"/>
    <cellStyle name="Обычный 10 3 2 2 2 2 5" xfId="1830"/>
    <cellStyle name="Обычный 10 3 2 2 2 3" xfId="1831"/>
    <cellStyle name="Обычный 10 3 2 2 2 3 2" xfId="1832"/>
    <cellStyle name="Обычный 10 3 2 2 2 3 2 2" xfId="1833"/>
    <cellStyle name="Обычный 10 3 2 2 2 3 2 2 2" xfId="1834"/>
    <cellStyle name="Обычный 10 3 2 2 2 3 2 3" xfId="1835"/>
    <cellStyle name="Обычный 10 3 2 2 2 3 3" xfId="1836"/>
    <cellStyle name="Обычный 10 3 2 2 2 3 3 2" xfId="1837"/>
    <cellStyle name="Обычный 10 3 2 2 2 3 4" xfId="1838"/>
    <cellStyle name="Обычный 10 3 2 2 2 4" xfId="1839"/>
    <cellStyle name="Обычный 10 3 2 2 2 4 2" xfId="1840"/>
    <cellStyle name="Обычный 10 3 2 2 2 4 2 2" xfId="1841"/>
    <cellStyle name="Обычный 10 3 2 2 2 4 3" xfId="1842"/>
    <cellStyle name="Обычный 10 3 2 2 2 5" xfId="1843"/>
    <cellStyle name="Обычный 10 3 2 2 2 5 2" xfId="1844"/>
    <cellStyle name="Обычный 10 3 2 2 2 6" xfId="1845"/>
    <cellStyle name="Обычный 10 3 2 2 3" xfId="1846"/>
    <cellStyle name="Обычный 10 3 2 2 3 2" xfId="1847"/>
    <cellStyle name="Обычный 10 3 2 2 3 2 2" xfId="1848"/>
    <cellStyle name="Обычный 10 3 2 2 3 2 2 2" xfId="1849"/>
    <cellStyle name="Обычный 10 3 2 2 3 2 2 2 2" xfId="1850"/>
    <cellStyle name="Обычный 10 3 2 2 3 2 2 3" xfId="1851"/>
    <cellStyle name="Обычный 10 3 2 2 3 2 3" xfId="1852"/>
    <cellStyle name="Обычный 10 3 2 2 3 2 3 2" xfId="1853"/>
    <cellStyle name="Обычный 10 3 2 2 3 2 4" xfId="1854"/>
    <cellStyle name="Обычный 10 3 2 2 3 3" xfId="1855"/>
    <cellStyle name="Обычный 10 3 2 2 3 3 2" xfId="1856"/>
    <cellStyle name="Обычный 10 3 2 2 3 3 2 2" xfId="1857"/>
    <cellStyle name="Обычный 10 3 2 2 3 3 3" xfId="1858"/>
    <cellStyle name="Обычный 10 3 2 2 3 4" xfId="1859"/>
    <cellStyle name="Обычный 10 3 2 2 3 4 2" xfId="1860"/>
    <cellStyle name="Обычный 10 3 2 2 3 5" xfId="1861"/>
    <cellStyle name="Обычный 10 3 2 2 4" xfId="1862"/>
    <cellStyle name="Обычный 10 3 2 2 4 2" xfId="1863"/>
    <cellStyle name="Обычный 10 3 2 2 4 2 2" xfId="1864"/>
    <cellStyle name="Обычный 10 3 2 2 4 2 2 2" xfId="1865"/>
    <cellStyle name="Обычный 10 3 2 2 4 2 3" xfId="1866"/>
    <cellStyle name="Обычный 10 3 2 2 4 3" xfId="1867"/>
    <cellStyle name="Обычный 10 3 2 2 4 3 2" xfId="1868"/>
    <cellStyle name="Обычный 10 3 2 2 4 4" xfId="1869"/>
    <cellStyle name="Обычный 10 3 2 2 5" xfId="1870"/>
    <cellStyle name="Обычный 10 3 2 2 5 2" xfId="1871"/>
    <cellStyle name="Обычный 10 3 2 2 5 2 2" xfId="1872"/>
    <cellStyle name="Обычный 10 3 2 2 5 3" xfId="1873"/>
    <cellStyle name="Обычный 10 3 2 2 6" xfId="1874"/>
    <cellStyle name="Обычный 10 3 2 2 6 2" xfId="1875"/>
    <cellStyle name="Обычный 10 3 2 2 7" xfId="1876"/>
    <cellStyle name="Обычный 10 3 2 3" xfId="1877"/>
    <cellStyle name="Обычный 10 3 2 3 2" xfId="1878"/>
    <cellStyle name="Обычный 10 3 2 3 2 2" xfId="1879"/>
    <cellStyle name="Обычный 10 3 2 3 2 2 2" xfId="1880"/>
    <cellStyle name="Обычный 10 3 2 3 2 2 2 2" xfId="1881"/>
    <cellStyle name="Обычный 10 3 2 3 2 2 2 2 2" xfId="1882"/>
    <cellStyle name="Обычный 10 3 2 3 2 2 2 3" xfId="1883"/>
    <cellStyle name="Обычный 10 3 2 3 2 2 3" xfId="1884"/>
    <cellStyle name="Обычный 10 3 2 3 2 2 3 2" xfId="1885"/>
    <cellStyle name="Обычный 10 3 2 3 2 2 4" xfId="1886"/>
    <cellStyle name="Обычный 10 3 2 3 2 3" xfId="1887"/>
    <cellStyle name="Обычный 10 3 2 3 2 3 2" xfId="1888"/>
    <cellStyle name="Обычный 10 3 2 3 2 3 2 2" xfId="1889"/>
    <cellStyle name="Обычный 10 3 2 3 2 3 3" xfId="1890"/>
    <cellStyle name="Обычный 10 3 2 3 2 4" xfId="1891"/>
    <cellStyle name="Обычный 10 3 2 3 2 4 2" xfId="1892"/>
    <cellStyle name="Обычный 10 3 2 3 2 5" xfId="1893"/>
    <cellStyle name="Обычный 10 3 2 3 3" xfId="1894"/>
    <cellStyle name="Обычный 10 3 2 3 3 2" xfId="1895"/>
    <cellStyle name="Обычный 10 3 2 3 3 2 2" xfId="1896"/>
    <cellStyle name="Обычный 10 3 2 3 3 2 2 2" xfId="1897"/>
    <cellStyle name="Обычный 10 3 2 3 3 2 3" xfId="1898"/>
    <cellStyle name="Обычный 10 3 2 3 3 3" xfId="1899"/>
    <cellStyle name="Обычный 10 3 2 3 3 3 2" xfId="1900"/>
    <cellStyle name="Обычный 10 3 2 3 3 4" xfId="1901"/>
    <cellStyle name="Обычный 10 3 2 3 4" xfId="1902"/>
    <cellStyle name="Обычный 10 3 2 3 4 2" xfId="1903"/>
    <cellStyle name="Обычный 10 3 2 3 4 2 2" xfId="1904"/>
    <cellStyle name="Обычный 10 3 2 3 4 3" xfId="1905"/>
    <cellStyle name="Обычный 10 3 2 3 5" xfId="1906"/>
    <cellStyle name="Обычный 10 3 2 3 5 2" xfId="1907"/>
    <cellStyle name="Обычный 10 3 2 3 6" xfId="1908"/>
    <cellStyle name="Обычный 10 3 2 4" xfId="1909"/>
    <cellStyle name="Обычный 10 3 2 4 2" xfId="1910"/>
    <cellStyle name="Обычный 10 3 2 4 2 2" xfId="1911"/>
    <cellStyle name="Обычный 10 3 2 4 2 2 2" xfId="1912"/>
    <cellStyle name="Обычный 10 3 2 4 2 2 2 2" xfId="1913"/>
    <cellStyle name="Обычный 10 3 2 4 2 2 3" xfId="1914"/>
    <cellStyle name="Обычный 10 3 2 4 2 3" xfId="1915"/>
    <cellStyle name="Обычный 10 3 2 4 2 3 2" xfId="1916"/>
    <cellStyle name="Обычный 10 3 2 4 2 4" xfId="1917"/>
    <cellStyle name="Обычный 10 3 2 4 3" xfId="1918"/>
    <cellStyle name="Обычный 10 3 2 4 3 2" xfId="1919"/>
    <cellStyle name="Обычный 10 3 2 4 3 2 2" xfId="1920"/>
    <cellStyle name="Обычный 10 3 2 4 3 3" xfId="1921"/>
    <cellStyle name="Обычный 10 3 2 4 4" xfId="1922"/>
    <cellStyle name="Обычный 10 3 2 4 4 2" xfId="1923"/>
    <cellStyle name="Обычный 10 3 2 4 5" xfId="1924"/>
    <cellStyle name="Обычный 10 3 2 5" xfId="1925"/>
    <cellStyle name="Обычный 10 3 2 5 2" xfId="1926"/>
    <cellStyle name="Обычный 10 3 2 5 2 2" xfId="1927"/>
    <cellStyle name="Обычный 10 3 2 5 2 2 2" xfId="1928"/>
    <cellStyle name="Обычный 10 3 2 5 2 3" xfId="1929"/>
    <cellStyle name="Обычный 10 3 2 5 3" xfId="1930"/>
    <cellStyle name="Обычный 10 3 2 5 3 2" xfId="1931"/>
    <cellStyle name="Обычный 10 3 2 5 4" xfId="1932"/>
    <cellStyle name="Обычный 10 3 2 6" xfId="1933"/>
    <cellStyle name="Обычный 10 3 2 6 2" xfId="1934"/>
    <cellStyle name="Обычный 10 3 2 6 2 2" xfId="1935"/>
    <cellStyle name="Обычный 10 3 2 6 3" xfId="1936"/>
    <cellStyle name="Обычный 10 3 2 7" xfId="1937"/>
    <cellStyle name="Обычный 10 3 2 7 2" xfId="1938"/>
    <cellStyle name="Обычный 10 3 2 8" xfId="1939"/>
    <cellStyle name="Обычный 10 3 3" xfId="1940"/>
    <cellStyle name="Обычный 10 3 3 2" xfId="1941"/>
    <cellStyle name="Обычный 10 3 3 2 2" xfId="1942"/>
    <cellStyle name="Обычный 10 3 3 2 2 2" xfId="1943"/>
    <cellStyle name="Обычный 10 3 3 2 2 2 2" xfId="1944"/>
    <cellStyle name="Обычный 10 3 3 2 2 2 2 2" xfId="1945"/>
    <cellStyle name="Обычный 10 3 3 2 2 2 2 2 2" xfId="1946"/>
    <cellStyle name="Обычный 10 3 3 2 2 2 2 3" xfId="1947"/>
    <cellStyle name="Обычный 10 3 3 2 2 2 3" xfId="1948"/>
    <cellStyle name="Обычный 10 3 3 2 2 2 3 2" xfId="1949"/>
    <cellStyle name="Обычный 10 3 3 2 2 2 4" xfId="1950"/>
    <cellStyle name="Обычный 10 3 3 2 2 3" xfId="1951"/>
    <cellStyle name="Обычный 10 3 3 2 2 3 2" xfId="1952"/>
    <cellStyle name="Обычный 10 3 3 2 2 3 2 2" xfId="1953"/>
    <cellStyle name="Обычный 10 3 3 2 2 3 3" xfId="1954"/>
    <cellStyle name="Обычный 10 3 3 2 2 4" xfId="1955"/>
    <cellStyle name="Обычный 10 3 3 2 2 4 2" xfId="1956"/>
    <cellStyle name="Обычный 10 3 3 2 2 5" xfId="1957"/>
    <cellStyle name="Обычный 10 3 3 2 3" xfId="1958"/>
    <cellStyle name="Обычный 10 3 3 2 3 2" xfId="1959"/>
    <cellStyle name="Обычный 10 3 3 2 3 2 2" xfId="1960"/>
    <cellStyle name="Обычный 10 3 3 2 3 2 2 2" xfId="1961"/>
    <cellStyle name="Обычный 10 3 3 2 3 2 3" xfId="1962"/>
    <cellStyle name="Обычный 10 3 3 2 3 3" xfId="1963"/>
    <cellStyle name="Обычный 10 3 3 2 3 3 2" xfId="1964"/>
    <cellStyle name="Обычный 10 3 3 2 3 4" xfId="1965"/>
    <cellStyle name="Обычный 10 3 3 2 4" xfId="1966"/>
    <cellStyle name="Обычный 10 3 3 2 4 2" xfId="1967"/>
    <cellStyle name="Обычный 10 3 3 2 4 2 2" xfId="1968"/>
    <cellStyle name="Обычный 10 3 3 2 4 3" xfId="1969"/>
    <cellStyle name="Обычный 10 3 3 2 5" xfId="1970"/>
    <cellStyle name="Обычный 10 3 3 2 5 2" xfId="1971"/>
    <cellStyle name="Обычный 10 3 3 2 6" xfId="1972"/>
    <cellStyle name="Обычный 10 3 3 3" xfId="1973"/>
    <cellStyle name="Обычный 10 3 3 3 2" xfId="1974"/>
    <cellStyle name="Обычный 10 3 3 3 2 2" xfId="1975"/>
    <cellStyle name="Обычный 10 3 3 3 2 2 2" xfId="1976"/>
    <cellStyle name="Обычный 10 3 3 3 2 2 2 2" xfId="1977"/>
    <cellStyle name="Обычный 10 3 3 3 2 2 3" xfId="1978"/>
    <cellStyle name="Обычный 10 3 3 3 2 3" xfId="1979"/>
    <cellStyle name="Обычный 10 3 3 3 2 3 2" xfId="1980"/>
    <cellStyle name="Обычный 10 3 3 3 2 4" xfId="1981"/>
    <cellStyle name="Обычный 10 3 3 3 3" xfId="1982"/>
    <cellStyle name="Обычный 10 3 3 3 3 2" xfId="1983"/>
    <cellStyle name="Обычный 10 3 3 3 3 2 2" xfId="1984"/>
    <cellStyle name="Обычный 10 3 3 3 3 3" xfId="1985"/>
    <cellStyle name="Обычный 10 3 3 3 4" xfId="1986"/>
    <cellStyle name="Обычный 10 3 3 3 4 2" xfId="1987"/>
    <cellStyle name="Обычный 10 3 3 3 5" xfId="1988"/>
    <cellStyle name="Обычный 10 3 3 4" xfId="1989"/>
    <cellStyle name="Обычный 10 3 3 4 2" xfId="1990"/>
    <cellStyle name="Обычный 10 3 3 4 2 2" xfId="1991"/>
    <cellStyle name="Обычный 10 3 3 4 2 2 2" xfId="1992"/>
    <cellStyle name="Обычный 10 3 3 4 2 3" xfId="1993"/>
    <cellStyle name="Обычный 10 3 3 4 3" xfId="1994"/>
    <cellStyle name="Обычный 10 3 3 4 3 2" xfId="1995"/>
    <cellStyle name="Обычный 10 3 3 4 4" xfId="1996"/>
    <cellStyle name="Обычный 10 3 3 5" xfId="1997"/>
    <cellStyle name="Обычный 10 3 3 5 2" xfId="1998"/>
    <cellStyle name="Обычный 10 3 3 5 2 2" xfId="1999"/>
    <cellStyle name="Обычный 10 3 3 5 3" xfId="2000"/>
    <cellStyle name="Обычный 10 3 3 6" xfId="2001"/>
    <cellStyle name="Обычный 10 3 3 6 2" xfId="2002"/>
    <cellStyle name="Обычный 10 3 3 7" xfId="2003"/>
    <cellStyle name="Обычный 10 3 4" xfId="2004"/>
    <cellStyle name="Обычный 10 3 4 2" xfId="2005"/>
    <cellStyle name="Обычный 10 3 4 2 2" xfId="2006"/>
    <cellStyle name="Обычный 10 3 4 2 2 2" xfId="2007"/>
    <cellStyle name="Обычный 10 3 4 2 2 2 2" xfId="2008"/>
    <cellStyle name="Обычный 10 3 4 2 2 2 2 2" xfId="2009"/>
    <cellStyle name="Обычный 10 3 4 2 2 2 3" xfId="2010"/>
    <cellStyle name="Обычный 10 3 4 2 2 3" xfId="2011"/>
    <cellStyle name="Обычный 10 3 4 2 2 3 2" xfId="2012"/>
    <cellStyle name="Обычный 10 3 4 2 2 4" xfId="2013"/>
    <cellStyle name="Обычный 10 3 4 2 3" xfId="2014"/>
    <cellStyle name="Обычный 10 3 4 2 3 2" xfId="2015"/>
    <cellStyle name="Обычный 10 3 4 2 3 2 2" xfId="2016"/>
    <cellStyle name="Обычный 10 3 4 2 3 3" xfId="2017"/>
    <cellStyle name="Обычный 10 3 4 2 4" xfId="2018"/>
    <cellStyle name="Обычный 10 3 4 2 4 2" xfId="2019"/>
    <cellStyle name="Обычный 10 3 4 2 5" xfId="2020"/>
    <cellStyle name="Обычный 10 3 4 3" xfId="2021"/>
    <cellStyle name="Обычный 10 3 4 3 2" xfId="2022"/>
    <cellStyle name="Обычный 10 3 4 3 2 2" xfId="2023"/>
    <cellStyle name="Обычный 10 3 4 3 2 2 2" xfId="2024"/>
    <cellStyle name="Обычный 10 3 4 3 2 3" xfId="2025"/>
    <cellStyle name="Обычный 10 3 4 3 3" xfId="2026"/>
    <cellStyle name="Обычный 10 3 4 3 3 2" xfId="2027"/>
    <cellStyle name="Обычный 10 3 4 3 4" xfId="2028"/>
    <cellStyle name="Обычный 10 3 4 4" xfId="2029"/>
    <cellStyle name="Обычный 10 3 4 4 2" xfId="2030"/>
    <cellStyle name="Обычный 10 3 4 4 2 2" xfId="2031"/>
    <cellStyle name="Обычный 10 3 4 4 3" xfId="2032"/>
    <cellStyle name="Обычный 10 3 4 5" xfId="2033"/>
    <cellStyle name="Обычный 10 3 4 5 2" xfId="2034"/>
    <cellStyle name="Обычный 10 3 4 6" xfId="2035"/>
    <cellStyle name="Обычный 10 3 5" xfId="2036"/>
    <cellStyle name="Обычный 10 3 5 2" xfId="2037"/>
    <cellStyle name="Обычный 10 3 5 2 2" xfId="2038"/>
    <cellStyle name="Обычный 10 3 5 2 2 2" xfId="2039"/>
    <cellStyle name="Обычный 10 3 5 2 2 2 2" xfId="2040"/>
    <cellStyle name="Обычный 10 3 5 2 2 3" xfId="2041"/>
    <cellStyle name="Обычный 10 3 5 2 3" xfId="2042"/>
    <cellStyle name="Обычный 10 3 5 2 3 2" xfId="2043"/>
    <cellStyle name="Обычный 10 3 5 2 4" xfId="2044"/>
    <cellStyle name="Обычный 10 3 5 3" xfId="2045"/>
    <cellStyle name="Обычный 10 3 5 3 2" xfId="2046"/>
    <cellStyle name="Обычный 10 3 5 3 2 2" xfId="2047"/>
    <cellStyle name="Обычный 10 3 5 3 3" xfId="2048"/>
    <cellStyle name="Обычный 10 3 5 4" xfId="2049"/>
    <cellStyle name="Обычный 10 3 5 4 2" xfId="2050"/>
    <cellStyle name="Обычный 10 3 5 5" xfId="2051"/>
    <cellStyle name="Обычный 10 3 6" xfId="2052"/>
    <cellStyle name="Обычный 10 3 6 2" xfId="2053"/>
    <cellStyle name="Обычный 10 3 6 2 2" xfId="2054"/>
    <cellStyle name="Обычный 10 3 6 2 2 2" xfId="2055"/>
    <cellStyle name="Обычный 10 3 6 2 3" xfId="2056"/>
    <cellStyle name="Обычный 10 3 6 3" xfId="2057"/>
    <cellStyle name="Обычный 10 3 6 3 2" xfId="2058"/>
    <cellStyle name="Обычный 10 3 6 4" xfId="2059"/>
    <cellStyle name="Обычный 10 3 7" xfId="2060"/>
    <cellStyle name="Обычный 10 3 7 2" xfId="2061"/>
    <cellStyle name="Обычный 10 3 7 2 2" xfId="2062"/>
    <cellStyle name="Обычный 10 3 7 3" xfId="2063"/>
    <cellStyle name="Обычный 10 3 8" xfId="2064"/>
    <cellStyle name="Обычный 10 3 8 2" xfId="2065"/>
    <cellStyle name="Обычный 10 3 9" xfId="2066"/>
    <cellStyle name="Обычный 10 4" xfId="2067"/>
    <cellStyle name="Обычный 10 4 2" xfId="2068"/>
    <cellStyle name="Обычный 10 4 2 2" xfId="2069"/>
    <cellStyle name="Обычный 10 4 2 2 2" xfId="2070"/>
    <cellStyle name="Обычный 10 4 2 2 2 2" xfId="2071"/>
    <cellStyle name="Обычный 10 4 2 2 2 2 2" xfId="2072"/>
    <cellStyle name="Обычный 10 4 2 2 2 2 2 2" xfId="2073"/>
    <cellStyle name="Обычный 10 4 2 2 2 2 2 2 2" xfId="2074"/>
    <cellStyle name="Обычный 10 4 2 2 2 2 2 3" xfId="2075"/>
    <cellStyle name="Обычный 10 4 2 2 2 2 3" xfId="2076"/>
    <cellStyle name="Обычный 10 4 2 2 2 2 3 2" xfId="2077"/>
    <cellStyle name="Обычный 10 4 2 2 2 2 4" xfId="2078"/>
    <cellStyle name="Обычный 10 4 2 2 2 3" xfId="2079"/>
    <cellStyle name="Обычный 10 4 2 2 2 3 2" xfId="2080"/>
    <cellStyle name="Обычный 10 4 2 2 2 3 2 2" xfId="2081"/>
    <cellStyle name="Обычный 10 4 2 2 2 3 3" xfId="2082"/>
    <cellStyle name="Обычный 10 4 2 2 2 4" xfId="2083"/>
    <cellStyle name="Обычный 10 4 2 2 2 4 2" xfId="2084"/>
    <cellStyle name="Обычный 10 4 2 2 2 5" xfId="2085"/>
    <cellStyle name="Обычный 10 4 2 2 3" xfId="2086"/>
    <cellStyle name="Обычный 10 4 2 2 3 2" xfId="2087"/>
    <cellStyle name="Обычный 10 4 2 2 3 2 2" xfId="2088"/>
    <cellStyle name="Обычный 10 4 2 2 3 2 2 2" xfId="2089"/>
    <cellStyle name="Обычный 10 4 2 2 3 2 3" xfId="2090"/>
    <cellStyle name="Обычный 10 4 2 2 3 3" xfId="2091"/>
    <cellStyle name="Обычный 10 4 2 2 3 3 2" xfId="2092"/>
    <cellStyle name="Обычный 10 4 2 2 3 4" xfId="2093"/>
    <cellStyle name="Обычный 10 4 2 2 4" xfId="2094"/>
    <cellStyle name="Обычный 10 4 2 2 4 2" xfId="2095"/>
    <cellStyle name="Обычный 10 4 2 2 4 2 2" xfId="2096"/>
    <cellStyle name="Обычный 10 4 2 2 4 3" xfId="2097"/>
    <cellStyle name="Обычный 10 4 2 2 5" xfId="2098"/>
    <cellStyle name="Обычный 10 4 2 2 5 2" xfId="2099"/>
    <cellStyle name="Обычный 10 4 2 2 6" xfId="2100"/>
    <cellStyle name="Обычный 10 4 2 3" xfId="2101"/>
    <cellStyle name="Обычный 10 4 2 3 2" xfId="2102"/>
    <cellStyle name="Обычный 10 4 2 3 2 2" xfId="2103"/>
    <cellStyle name="Обычный 10 4 2 3 2 2 2" xfId="2104"/>
    <cellStyle name="Обычный 10 4 2 3 2 2 2 2" xfId="2105"/>
    <cellStyle name="Обычный 10 4 2 3 2 2 3" xfId="2106"/>
    <cellStyle name="Обычный 10 4 2 3 2 3" xfId="2107"/>
    <cellStyle name="Обычный 10 4 2 3 2 3 2" xfId="2108"/>
    <cellStyle name="Обычный 10 4 2 3 2 4" xfId="2109"/>
    <cellStyle name="Обычный 10 4 2 3 3" xfId="2110"/>
    <cellStyle name="Обычный 10 4 2 3 3 2" xfId="2111"/>
    <cellStyle name="Обычный 10 4 2 3 3 2 2" xfId="2112"/>
    <cellStyle name="Обычный 10 4 2 3 3 3" xfId="2113"/>
    <cellStyle name="Обычный 10 4 2 3 4" xfId="2114"/>
    <cellStyle name="Обычный 10 4 2 3 4 2" xfId="2115"/>
    <cellStyle name="Обычный 10 4 2 3 5" xfId="2116"/>
    <cellStyle name="Обычный 10 4 2 4" xfId="2117"/>
    <cellStyle name="Обычный 10 4 2 4 2" xfId="2118"/>
    <cellStyle name="Обычный 10 4 2 4 2 2" xfId="2119"/>
    <cellStyle name="Обычный 10 4 2 4 2 2 2" xfId="2120"/>
    <cellStyle name="Обычный 10 4 2 4 2 3" xfId="2121"/>
    <cellStyle name="Обычный 10 4 2 4 3" xfId="2122"/>
    <cellStyle name="Обычный 10 4 2 4 3 2" xfId="2123"/>
    <cellStyle name="Обычный 10 4 2 4 4" xfId="2124"/>
    <cellStyle name="Обычный 10 4 2 5" xfId="2125"/>
    <cellStyle name="Обычный 10 4 2 5 2" xfId="2126"/>
    <cellStyle name="Обычный 10 4 2 5 2 2" xfId="2127"/>
    <cellStyle name="Обычный 10 4 2 5 3" xfId="2128"/>
    <cellStyle name="Обычный 10 4 2 6" xfId="2129"/>
    <cellStyle name="Обычный 10 4 2 6 2" xfId="2130"/>
    <cellStyle name="Обычный 10 4 2 7" xfId="2131"/>
    <cellStyle name="Обычный 10 4 3" xfId="2132"/>
    <cellStyle name="Обычный 10 4 3 2" xfId="2133"/>
    <cellStyle name="Обычный 10 4 3 2 2" xfId="2134"/>
    <cellStyle name="Обычный 10 4 3 2 2 2" xfId="2135"/>
    <cellStyle name="Обычный 10 4 3 2 2 2 2" xfId="2136"/>
    <cellStyle name="Обычный 10 4 3 2 2 2 2 2" xfId="2137"/>
    <cellStyle name="Обычный 10 4 3 2 2 2 3" xfId="2138"/>
    <cellStyle name="Обычный 10 4 3 2 2 3" xfId="2139"/>
    <cellStyle name="Обычный 10 4 3 2 2 3 2" xfId="2140"/>
    <cellStyle name="Обычный 10 4 3 2 2 4" xfId="2141"/>
    <cellStyle name="Обычный 10 4 3 2 3" xfId="2142"/>
    <cellStyle name="Обычный 10 4 3 2 3 2" xfId="2143"/>
    <cellStyle name="Обычный 10 4 3 2 3 2 2" xfId="2144"/>
    <cellStyle name="Обычный 10 4 3 2 3 3" xfId="2145"/>
    <cellStyle name="Обычный 10 4 3 2 4" xfId="2146"/>
    <cellStyle name="Обычный 10 4 3 2 4 2" xfId="2147"/>
    <cellStyle name="Обычный 10 4 3 2 5" xfId="2148"/>
    <cellStyle name="Обычный 10 4 3 3" xfId="2149"/>
    <cellStyle name="Обычный 10 4 3 3 2" xfId="2150"/>
    <cellStyle name="Обычный 10 4 3 3 2 2" xfId="2151"/>
    <cellStyle name="Обычный 10 4 3 3 2 2 2" xfId="2152"/>
    <cellStyle name="Обычный 10 4 3 3 2 3" xfId="2153"/>
    <cellStyle name="Обычный 10 4 3 3 3" xfId="2154"/>
    <cellStyle name="Обычный 10 4 3 3 3 2" xfId="2155"/>
    <cellStyle name="Обычный 10 4 3 3 4" xfId="2156"/>
    <cellStyle name="Обычный 10 4 3 4" xfId="2157"/>
    <cellStyle name="Обычный 10 4 3 4 2" xfId="2158"/>
    <cellStyle name="Обычный 10 4 3 4 2 2" xfId="2159"/>
    <cellStyle name="Обычный 10 4 3 4 3" xfId="2160"/>
    <cellStyle name="Обычный 10 4 3 5" xfId="2161"/>
    <cellStyle name="Обычный 10 4 3 5 2" xfId="2162"/>
    <cellStyle name="Обычный 10 4 3 6" xfId="2163"/>
    <cellStyle name="Обычный 10 4 4" xfId="2164"/>
    <cellStyle name="Обычный 10 4 4 2" xfId="2165"/>
    <cellStyle name="Обычный 10 4 4 2 2" xfId="2166"/>
    <cellStyle name="Обычный 10 4 4 2 2 2" xfId="2167"/>
    <cellStyle name="Обычный 10 4 4 2 2 2 2" xfId="2168"/>
    <cellStyle name="Обычный 10 4 4 2 2 3" xfId="2169"/>
    <cellStyle name="Обычный 10 4 4 2 3" xfId="2170"/>
    <cellStyle name="Обычный 10 4 4 2 3 2" xfId="2171"/>
    <cellStyle name="Обычный 10 4 4 2 4" xfId="2172"/>
    <cellStyle name="Обычный 10 4 4 3" xfId="2173"/>
    <cellStyle name="Обычный 10 4 4 3 2" xfId="2174"/>
    <cellStyle name="Обычный 10 4 4 3 2 2" xfId="2175"/>
    <cellStyle name="Обычный 10 4 4 3 3" xfId="2176"/>
    <cellStyle name="Обычный 10 4 4 4" xfId="2177"/>
    <cellStyle name="Обычный 10 4 4 4 2" xfId="2178"/>
    <cellStyle name="Обычный 10 4 4 5" xfId="2179"/>
    <cellStyle name="Обычный 10 4 5" xfId="2180"/>
    <cellStyle name="Обычный 10 4 5 2" xfId="2181"/>
    <cellStyle name="Обычный 10 4 5 2 2" xfId="2182"/>
    <cellStyle name="Обычный 10 4 5 2 2 2" xfId="2183"/>
    <cellStyle name="Обычный 10 4 5 2 3" xfId="2184"/>
    <cellStyle name="Обычный 10 4 5 3" xfId="2185"/>
    <cellStyle name="Обычный 10 4 5 3 2" xfId="2186"/>
    <cellStyle name="Обычный 10 4 5 4" xfId="2187"/>
    <cellStyle name="Обычный 10 4 6" xfId="2188"/>
    <cellStyle name="Обычный 10 4 6 2" xfId="2189"/>
    <cellStyle name="Обычный 10 4 6 2 2" xfId="2190"/>
    <cellStyle name="Обычный 10 4 6 3" xfId="2191"/>
    <cellStyle name="Обычный 10 4 7" xfId="2192"/>
    <cellStyle name="Обычный 10 4 7 2" xfId="2193"/>
    <cellStyle name="Обычный 10 4 8" xfId="2194"/>
    <cellStyle name="Обычный 10 5" xfId="2195"/>
    <cellStyle name="Обычный 10 5 2" xfId="2196"/>
    <cellStyle name="Обычный 10 5 2 2" xfId="2197"/>
    <cellStyle name="Обычный 10 5 2 2 2" xfId="2198"/>
    <cellStyle name="Обычный 10 5 2 2 2 2" xfId="2199"/>
    <cellStyle name="Обычный 10 5 2 2 2 2 2" xfId="2200"/>
    <cellStyle name="Обычный 10 5 2 2 2 2 2 2" xfId="2201"/>
    <cellStyle name="Обычный 10 5 2 2 2 2 3" xfId="2202"/>
    <cellStyle name="Обычный 10 5 2 2 2 3" xfId="2203"/>
    <cellStyle name="Обычный 10 5 2 2 2 3 2" xfId="2204"/>
    <cellStyle name="Обычный 10 5 2 2 2 4" xfId="2205"/>
    <cellStyle name="Обычный 10 5 2 2 3" xfId="2206"/>
    <cellStyle name="Обычный 10 5 2 2 3 2" xfId="2207"/>
    <cellStyle name="Обычный 10 5 2 2 3 2 2" xfId="2208"/>
    <cellStyle name="Обычный 10 5 2 2 3 3" xfId="2209"/>
    <cellStyle name="Обычный 10 5 2 2 4" xfId="2210"/>
    <cellStyle name="Обычный 10 5 2 2 4 2" xfId="2211"/>
    <cellStyle name="Обычный 10 5 2 2 5" xfId="2212"/>
    <cellStyle name="Обычный 10 5 2 3" xfId="2213"/>
    <cellStyle name="Обычный 10 5 2 3 2" xfId="2214"/>
    <cellStyle name="Обычный 10 5 2 3 2 2" xfId="2215"/>
    <cellStyle name="Обычный 10 5 2 3 2 2 2" xfId="2216"/>
    <cellStyle name="Обычный 10 5 2 3 2 3" xfId="2217"/>
    <cellStyle name="Обычный 10 5 2 3 3" xfId="2218"/>
    <cellStyle name="Обычный 10 5 2 3 3 2" xfId="2219"/>
    <cellStyle name="Обычный 10 5 2 3 4" xfId="2220"/>
    <cellStyle name="Обычный 10 5 2 4" xfId="2221"/>
    <cellStyle name="Обычный 10 5 2 4 2" xfId="2222"/>
    <cellStyle name="Обычный 10 5 2 4 2 2" xfId="2223"/>
    <cellStyle name="Обычный 10 5 2 4 3" xfId="2224"/>
    <cellStyle name="Обычный 10 5 2 5" xfId="2225"/>
    <cellStyle name="Обычный 10 5 2 5 2" xfId="2226"/>
    <cellStyle name="Обычный 10 5 2 6" xfId="2227"/>
    <cellStyle name="Обычный 10 5 3" xfId="2228"/>
    <cellStyle name="Обычный 10 5 3 2" xfId="2229"/>
    <cellStyle name="Обычный 10 5 3 2 2" xfId="2230"/>
    <cellStyle name="Обычный 10 5 3 2 2 2" xfId="2231"/>
    <cellStyle name="Обычный 10 5 3 2 2 2 2" xfId="2232"/>
    <cellStyle name="Обычный 10 5 3 2 2 3" xfId="2233"/>
    <cellStyle name="Обычный 10 5 3 2 3" xfId="2234"/>
    <cellStyle name="Обычный 10 5 3 2 3 2" xfId="2235"/>
    <cellStyle name="Обычный 10 5 3 2 4" xfId="2236"/>
    <cellStyle name="Обычный 10 5 3 3" xfId="2237"/>
    <cellStyle name="Обычный 10 5 3 3 2" xfId="2238"/>
    <cellStyle name="Обычный 10 5 3 3 2 2" xfId="2239"/>
    <cellStyle name="Обычный 10 5 3 3 3" xfId="2240"/>
    <cellStyle name="Обычный 10 5 3 4" xfId="2241"/>
    <cellStyle name="Обычный 10 5 3 4 2" xfId="2242"/>
    <cellStyle name="Обычный 10 5 3 5" xfId="2243"/>
    <cellStyle name="Обычный 10 5 4" xfId="2244"/>
    <cellStyle name="Обычный 10 5 4 2" xfId="2245"/>
    <cellStyle name="Обычный 10 5 4 2 2" xfId="2246"/>
    <cellStyle name="Обычный 10 5 4 2 2 2" xfId="2247"/>
    <cellStyle name="Обычный 10 5 4 2 3" xfId="2248"/>
    <cellStyle name="Обычный 10 5 4 3" xfId="2249"/>
    <cellStyle name="Обычный 10 5 4 3 2" xfId="2250"/>
    <cellStyle name="Обычный 10 5 4 4" xfId="2251"/>
    <cellStyle name="Обычный 10 5 5" xfId="2252"/>
    <cellStyle name="Обычный 10 5 5 2" xfId="2253"/>
    <cellStyle name="Обычный 10 5 5 2 2" xfId="2254"/>
    <cellStyle name="Обычный 10 5 5 3" xfId="2255"/>
    <cellStyle name="Обычный 10 5 6" xfId="2256"/>
    <cellStyle name="Обычный 10 5 6 2" xfId="2257"/>
    <cellStyle name="Обычный 10 5 7" xfId="2258"/>
    <cellStyle name="Обычный 10 6" xfId="2259"/>
    <cellStyle name="Обычный 10 6 2" xfId="2260"/>
    <cellStyle name="Обычный 10 6 2 2" xfId="2261"/>
    <cellStyle name="Обычный 10 6 2 2 2" xfId="2262"/>
    <cellStyle name="Обычный 10 6 2 2 2 2" xfId="2263"/>
    <cellStyle name="Обычный 10 6 2 2 2 2 2" xfId="2264"/>
    <cellStyle name="Обычный 10 6 2 2 2 3" xfId="2265"/>
    <cellStyle name="Обычный 10 6 2 2 3" xfId="2266"/>
    <cellStyle name="Обычный 10 6 2 2 3 2" xfId="2267"/>
    <cellStyle name="Обычный 10 6 2 2 4" xfId="2268"/>
    <cellStyle name="Обычный 10 6 2 3" xfId="2269"/>
    <cellStyle name="Обычный 10 6 2 3 2" xfId="2270"/>
    <cellStyle name="Обычный 10 6 2 3 2 2" xfId="2271"/>
    <cellStyle name="Обычный 10 6 2 3 3" xfId="2272"/>
    <cellStyle name="Обычный 10 6 2 4" xfId="2273"/>
    <cellStyle name="Обычный 10 6 2 4 2" xfId="2274"/>
    <cellStyle name="Обычный 10 6 2 5" xfId="2275"/>
    <cellStyle name="Обычный 10 6 3" xfId="2276"/>
    <cellStyle name="Обычный 10 6 3 2" xfId="2277"/>
    <cellStyle name="Обычный 10 6 3 2 2" xfId="2278"/>
    <cellStyle name="Обычный 10 6 3 2 2 2" xfId="2279"/>
    <cellStyle name="Обычный 10 6 3 2 3" xfId="2280"/>
    <cellStyle name="Обычный 10 6 3 3" xfId="2281"/>
    <cellStyle name="Обычный 10 6 3 3 2" xfId="2282"/>
    <cellStyle name="Обычный 10 6 3 4" xfId="2283"/>
    <cellStyle name="Обычный 10 6 4" xfId="2284"/>
    <cellStyle name="Обычный 10 6 4 2" xfId="2285"/>
    <cellStyle name="Обычный 10 6 4 2 2" xfId="2286"/>
    <cellStyle name="Обычный 10 6 4 3" xfId="2287"/>
    <cellStyle name="Обычный 10 6 5" xfId="2288"/>
    <cellStyle name="Обычный 10 6 5 2" xfId="2289"/>
    <cellStyle name="Обычный 10 6 6" xfId="2290"/>
    <cellStyle name="Обычный 10 7" xfId="2291"/>
    <cellStyle name="Обычный 10 7 2" xfId="2292"/>
    <cellStyle name="Обычный 10 7 2 2" xfId="2293"/>
    <cellStyle name="Обычный 10 7 2 2 2" xfId="2294"/>
    <cellStyle name="Обычный 10 7 2 2 2 2" xfId="2295"/>
    <cellStyle name="Обычный 10 7 2 2 3" xfId="2296"/>
    <cellStyle name="Обычный 10 7 2 3" xfId="2297"/>
    <cellStyle name="Обычный 10 7 2 3 2" xfId="2298"/>
    <cellStyle name="Обычный 10 7 2 4" xfId="2299"/>
    <cellStyle name="Обычный 10 7 3" xfId="2300"/>
    <cellStyle name="Обычный 10 7 3 2" xfId="2301"/>
    <cellStyle name="Обычный 10 7 3 2 2" xfId="2302"/>
    <cellStyle name="Обычный 10 7 3 3" xfId="2303"/>
    <cellStyle name="Обычный 10 7 4" xfId="2304"/>
    <cellStyle name="Обычный 10 7 4 2" xfId="2305"/>
    <cellStyle name="Обычный 10 7 5" xfId="2306"/>
    <cellStyle name="Обычный 10 8" xfId="2307"/>
    <cellStyle name="Обычный 10 8 2" xfId="2308"/>
    <cellStyle name="Обычный 10 8 2 2" xfId="2309"/>
    <cellStyle name="Обычный 10 8 2 2 2" xfId="2310"/>
    <cellStyle name="Обычный 10 8 2 3" xfId="2311"/>
    <cellStyle name="Обычный 10 8 3" xfId="2312"/>
    <cellStyle name="Обычный 10 8 3 2" xfId="2313"/>
    <cellStyle name="Обычный 10 8 4" xfId="2314"/>
    <cellStyle name="Обычный 10 9" xfId="2315"/>
    <cellStyle name="Обычный 10 9 2" xfId="2316"/>
    <cellStyle name="Обычный 10 9 2 2" xfId="2317"/>
    <cellStyle name="Обычный 10 9 3" xfId="2318"/>
    <cellStyle name="Обычный 100" xfId="2319"/>
    <cellStyle name="Обычный 100 2" xfId="2320"/>
    <cellStyle name="Обычный 101" xfId="2321"/>
    <cellStyle name="Обычный 102" xfId="2322"/>
    <cellStyle name="Обычный 11" xfId="2323"/>
    <cellStyle name="Обычный 11 10" xfId="2324"/>
    <cellStyle name="Обычный 11 10 2" xfId="2325"/>
    <cellStyle name="Обычный 11 10 2 2" xfId="2326"/>
    <cellStyle name="Обычный 11 10 3" xfId="2327"/>
    <cellStyle name="Обычный 11 11" xfId="2328"/>
    <cellStyle name="Обычный 11 11 2" xfId="2329"/>
    <cellStyle name="Обычный 11 12" xfId="2330"/>
    <cellStyle name="Обычный 11 13" xfId="2331"/>
    <cellStyle name="Обычный 11 2" xfId="2332"/>
    <cellStyle name="Обычный 11 3" xfId="2333"/>
    <cellStyle name="Обычный 11 3 10" xfId="2334"/>
    <cellStyle name="Обычный 11 3 2" xfId="2335"/>
    <cellStyle name="Обычный 11 3 2 2" xfId="2336"/>
    <cellStyle name="Обычный 11 3 2 2 2" xfId="2337"/>
    <cellStyle name="Обычный 11 3 2 2 2 2" xfId="2338"/>
    <cellStyle name="Обычный 11 3 2 2 2 2 2" xfId="2339"/>
    <cellStyle name="Обычный 11 3 2 2 2 2 2 2" xfId="2340"/>
    <cellStyle name="Обычный 11 3 2 2 2 2 2 2 2" xfId="2341"/>
    <cellStyle name="Обычный 11 3 2 2 2 2 2 2 2 2" xfId="2342"/>
    <cellStyle name="Обычный 11 3 2 2 2 2 2 2 2 2 2" xfId="2343"/>
    <cellStyle name="Обычный 11 3 2 2 2 2 2 2 2 3" xfId="2344"/>
    <cellStyle name="Обычный 11 3 2 2 2 2 2 2 3" xfId="2345"/>
    <cellStyle name="Обычный 11 3 2 2 2 2 2 2 3 2" xfId="2346"/>
    <cellStyle name="Обычный 11 3 2 2 2 2 2 2 4" xfId="2347"/>
    <cellStyle name="Обычный 11 3 2 2 2 2 2 3" xfId="2348"/>
    <cellStyle name="Обычный 11 3 2 2 2 2 2 3 2" xfId="2349"/>
    <cellStyle name="Обычный 11 3 2 2 2 2 2 3 2 2" xfId="2350"/>
    <cellStyle name="Обычный 11 3 2 2 2 2 2 3 3" xfId="2351"/>
    <cellStyle name="Обычный 11 3 2 2 2 2 2 4" xfId="2352"/>
    <cellStyle name="Обычный 11 3 2 2 2 2 2 4 2" xfId="2353"/>
    <cellStyle name="Обычный 11 3 2 2 2 2 2 5" xfId="2354"/>
    <cellStyle name="Обычный 11 3 2 2 2 2 3" xfId="2355"/>
    <cellStyle name="Обычный 11 3 2 2 2 2 3 2" xfId="2356"/>
    <cellStyle name="Обычный 11 3 2 2 2 2 3 2 2" xfId="2357"/>
    <cellStyle name="Обычный 11 3 2 2 2 2 3 2 2 2" xfId="2358"/>
    <cellStyle name="Обычный 11 3 2 2 2 2 3 2 3" xfId="2359"/>
    <cellStyle name="Обычный 11 3 2 2 2 2 3 3" xfId="2360"/>
    <cellStyle name="Обычный 11 3 2 2 2 2 3 3 2" xfId="2361"/>
    <cellStyle name="Обычный 11 3 2 2 2 2 3 4" xfId="2362"/>
    <cellStyle name="Обычный 11 3 2 2 2 2 4" xfId="2363"/>
    <cellStyle name="Обычный 11 3 2 2 2 2 4 2" xfId="2364"/>
    <cellStyle name="Обычный 11 3 2 2 2 2 4 2 2" xfId="2365"/>
    <cellStyle name="Обычный 11 3 2 2 2 2 4 3" xfId="2366"/>
    <cellStyle name="Обычный 11 3 2 2 2 2 5" xfId="2367"/>
    <cellStyle name="Обычный 11 3 2 2 2 2 5 2" xfId="2368"/>
    <cellStyle name="Обычный 11 3 2 2 2 2 6" xfId="2369"/>
    <cellStyle name="Обычный 11 3 2 2 2 3" xfId="2370"/>
    <cellStyle name="Обычный 11 3 2 2 2 3 2" xfId="2371"/>
    <cellStyle name="Обычный 11 3 2 2 2 3 2 2" xfId="2372"/>
    <cellStyle name="Обычный 11 3 2 2 2 3 2 2 2" xfId="2373"/>
    <cellStyle name="Обычный 11 3 2 2 2 3 2 2 2 2" xfId="2374"/>
    <cellStyle name="Обычный 11 3 2 2 2 3 2 2 3" xfId="2375"/>
    <cellStyle name="Обычный 11 3 2 2 2 3 2 3" xfId="2376"/>
    <cellStyle name="Обычный 11 3 2 2 2 3 2 3 2" xfId="2377"/>
    <cellStyle name="Обычный 11 3 2 2 2 3 2 4" xfId="2378"/>
    <cellStyle name="Обычный 11 3 2 2 2 3 3" xfId="2379"/>
    <cellStyle name="Обычный 11 3 2 2 2 3 3 2" xfId="2380"/>
    <cellStyle name="Обычный 11 3 2 2 2 3 3 2 2" xfId="2381"/>
    <cellStyle name="Обычный 11 3 2 2 2 3 3 3" xfId="2382"/>
    <cellStyle name="Обычный 11 3 2 2 2 3 4" xfId="2383"/>
    <cellStyle name="Обычный 11 3 2 2 2 3 4 2" xfId="2384"/>
    <cellStyle name="Обычный 11 3 2 2 2 3 5" xfId="2385"/>
    <cellStyle name="Обычный 11 3 2 2 2 4" xfId="2386"/>
    <cellStyle name="Обычный 11 3 2 2 2 4 2" xfId="2387"/>
    <cellStyle name="Обычный 11 3 2 2 2 4 2 2" xfId="2388"/>
    <cellStyle name="Обычный 11 3 2 2 2 4 2 2 2" xfId="2389"/>
    <cellStyle name="Обычный 11 3 2 2 2 4 2 3" xfId="2390"/>
    <cellStyle name="Обычный 11 3 2 2 2 4 3" xfId="2391"/>
    <cellStyle name="Обычный 11 3 2 2 2 4 3 2" xfId="2392"/>
    <cellStyle name="Обычный 11 3 2 2 2 4 4" xfId="2393"/>
    <cellStyle name="Обычный 11 3 2 2 2 5" xfId="2394"/>
    <cellStyle name="Обычный 11 3 2 2 2 5 2" xfId="2395"/>
    <cellStyle name="Обычный 11 3 2 2 2 5 2 2" xfId="2396"/>
    <cellStyle name="Обычный 11 3 2 2 2 5 3" xfId="2397"/>
    <cellStyle name="Обычный 11 3 2 2 2 6" xfId="2398"/>
    <cellStyle name="Обычный 11 3 2 2 2 6 2" xfId="2399"/>
    <cellStyle name="Обычный 11 3 2 2 2 7" xfId="2400"/>
    <cellStyle name="Обычный 11 3 2 2 3" xfId="2401"/>
    <cellStyle name="Обычный 11 3 2 2 3 2" xfId="2402"/>
    <cellStyle name="Обычный 11 3 2 2 3 2 2" xfId="2403"/>
    <cellStyle name="Обычный 11 3 2 2 3 2 2 2" xfId="2404"/>
    <cellStyle name="Обычный 11 3 2 2 3 2 2 2 2" xfId="2405"/>
    <cellStyle name="Обычный 11 3 2 2 3 2 2 2 2 2" xfId="2406"/>
    <cellStyle name="Обычный 11 3 2 2 3 2 2 2 3" xfId="2407"/>
    <cellStyle name="Обычный 11 3 2 2 3 2 2 3" xfId="2408"/>
    <cellStyle name="Обычный 11 3 2 2 3 2 2 3 2" xfId="2409"/>
    <cellStyle name="Обычный 11 3 2 2 3 2 2 4" xfId="2410"/>
    <cellStyle name="Обычный 11 3 2 2 3 2 3" xfId="2411"/>
    <cellStyle name="Обычный 11 3 2 2 3 2 3 2" xfId="2412"/>
    <cellStyle name="Обычный 11 3 2 2 3 2 3 2 2" xfId="2413"/>
    <cellStyle name="Обычный 11 3 2 2 3 2 3 3" xfId="2414"/>
    <cellStyle name="Обычный 11 3 2 2 3 2 4" xfId="2415"/>
    <cellStyle name="Обычный 11 3 2 2 3 2 4 2" xfId="2416"/>
    <cellStyle name="Обычный 11 3 2 2 3 2 5" xfId="2417"/>
    <cellStyle name="Обычный 11 3 2 2 3 3" xfId="2418"/>
    <cellStyle name="Обычный 11 3 2 2 3 3 2" xfId="2419"/>
    <cellStyle name="Обычный 11 3 2 2 3 3 2 2" xfId="2420"/>
    <cellStyle name="Обычный 11 3 2 2 3 3 2 2 2" xfId="2421"/>
    <cellStyle name="Обычный 11 3 2 2 3 3 2 3" xfId="2422"/>
    <cellStyle name="Обычный 11 3 2 2 3 3 3" xfId="2423"/>
    <cellStyle name="Обычный 11 3 2 2 3 3 3 2" xfId="2424"/>
    <cellStyle name="Обычный 11 3 2 2 3 3 4" xfId="2425"/>
    <cellStyle name="Обычный 11 3 2 2 3 4" xfId="2426"/>
    <cellStyle name="Обычный 11 3 2 2 3 4 2" xfId="2427"/>
    <cellStyle name="Обычный 11 3 2 2 3 4 2 2" xfId="2428"/>
    <cellStyle name="Обычный 11 3 2 2 3 4 3" xfId="2429"/>
    <cellStyle name="Обычный 11 3 2 2 3 5" xfId="2430"/>
    <cellStyle name="Обычный 11 3 2 2 3 5 2" xfId="2431"/>
    <cellStyle name="Обычный 11 3 2 2 3 6" xfId="2432"/>
    <cellStyle name="Обычный 11 3 2 2 4" xfId="2433"/>
    <cellStyle name="Обычный 11 3 2 2 4 2" xfId="2434"/>
    <cellStyle name="Обычный 11 3 2 2 4 2 2" xfId="2435"/>
    <cellStyle name="Обычный 11 3 2 2 4 2 2 2" xfId="2436"/>
    <cellStyle name="Обычный 11 3 2 2 4 2 2 2 2" xfId="2437"/>
    <cellStyle name="Обычный 11 3 2 2 4 2 2 3" xfId="2438"/>
    <cellStyle name="Обычный 11 3 2 2 4 2 3" xfId="2439"/>
    <cellStyle name="Обычный 11 3 2 2 4 2 3 2" xfId="2440"/>
    <cellStyle name="Обычный 11 3 2 2 4 2 4" xfId="2441"/>
    <cellStyle name="Обычный 11 3 2 2 4 3" xfId="2442"/>
    <cellStyle name="Обычный 11 3 2 2 4 3 2" xfId="2443"/>
    <cellStyle name="Обычный 11 3 2 2 4 3 2 2" xfId="2444"/>
    <cellStyle name="Обычный 11 3 2 2 4 3 3" xfId="2445"/>
    <cellStyle name="Обычный 11 3 2 2 4 4" xfId="2446"/>
    <cellStyle name="Обычный 11 3 2 2 4 4 2" xfId="2447"/>
    <cellStyle name="Обычный 11 3 2 2 4 5" xfId="2448"/>
    <cellStyle name="Обычный 11 3 2 2 5" xfId="2449"/>
    <cellStyle name="Обычный 11 3 2 2 5 2" xfId="2450"/>
    <cellStyle name="Обычный 11 3 2 2 5 2 2" xfId="2451"/>
    <cellStyle name="Обычный 11 3 2 2 5 2 2 2" xfId="2452"/>
    <cellStyle name="Обычный 11 3 2 2 5 2 3" xfId="2453"/>
    <cellStyle name="Обычный 11 3 2 2 5 3" xfId="2454"/>
    <cellStyle name="Обычный 11 3 2 2 5 3 2" xfId="2455"/>
    <cellStyle name="Обычный 11 3 2 2 5 4" xfId="2456"/>
    <cellStyle name="Обычный 11 3 2 2 6" xfId="2457"/>
    <cellStyle name="Обычный 11 3 2 2 6 2" xfId="2458"/>
    <cellStyle name="Обычный 11 3 2 2 6 2 2" xfId="2459"/>
    <cellStyle name="Обычный 11 3 2 2 6 3" xfId="2460"/>
    <cellStyle name="Обычный 11 3 2 2 7" xfId="2461"/>
    <cellStyle name="Обычный 11 3 2 2 7 2" xfId="2462"/>
    <cellStyle name="Обычный 11 3 2 2 8" xfId="2463"/>
    <cellStyle name="Обычный 11 3 2 3" xfId="2464"/>
    <cellStyle name="Обычный 11 3 2 3 2" xfId="2465"/>
    <cellStyle name="Обычный 11 3 2 3 2 2" xfId="2466"/>
    <cellStyle name="Обычный 11 3 2 3 2 2 2" xfId="2467"/>
    <cellStyle name="Обычный 11 3 2 3 2 2 2 2" xfId="2468"/>
    <cellStyle name="Обычный 11 3 2 3 2 2 2 2 2" xfId="2469"/>
    <cellStyle name="Обычный 11 3 2 3 2 2 2 2 2 2" xfId="2470"/>
    <cellStyle name="Обычный 11 3 2 3 2 2 2 2 3" xfId="2471"/>
    <cellStyle name="Обычный 11 3 2 3 2 2 2 3" xfId="2472"/>
    <cellStyle name="Обычный 11 3 2 3 2 2 2 3 2" xfId="2473"/>
    <cellStyle name="Обычный 11 3 2 3 2 2 2 4" xfId="2474"/>
    <cellStyle name="Обычный 11 3 2 3 2 2 3" xfId="2475"/>
    <cellStyle name="Обычный 11 3 2 3 2 2 3 2" xfId="2476"/>
    <cellStyle name="Обычный 11 3 2 3 2 2 3 2 2" xfId="2477"/>
    <cellStyle name="Обычный 11 3 2 3 2 2 3 3" xfId="2478"/>
    <cellStyle name="Обычный 11 3 2 3 2 2 4" xfId="2479"/>
    <cellStyle name="Обычный 11 3 2 3 2 2 4 2" xfId="2480"/>
    <cellStyle name="Обычный 11 3 2 3 2 2 5" xfId="2481"/>
    <cellStyle name="Обычный 11 3 2 3 2 3" xfId="2482"/>
    <cellStyle name="Обычный 11 3 2 3 2 3 2" xfId="2483"/>
    <cellStyle name="Обычный 11 3 2 3 2 3 2 2" xfId="2484"/>
    <cellStyle name="Обычный 11 3 2 3 2 3 2 2 2" xfId="2485"/>
    <cellStyle name="Обычный 11 3 2 3 2 3 2 3" xfId="2486"/>
    <cellStyle name="Обычный 11 3 2 3 2 3 3" xfId="2487"/>
    <cellStyle name="Обычный 11 3 2 3 2 3 3 2" xfId="2488"/>
    <cellStyle name="Обычный 11 3 2 3 2 3 4" xfId="2489"/>
    <cellStyle name="Обычный 11 3 2 3 2 4" xfId="2490"/>
    <cellStyle name="Обычный 11 3 2 3 2 4 2" xfId="2491"/>
    <cellStyle name="Обычный 11 3 2 3 2 4 2 2" xfId="2492"/>
    <cellStyle name="Обычный 11 3 2 3 2 4 3" xfId="2493"/>
    <cellStyle name="Обычный 11 3 2 3 2 5" xfId="2494"/>
    <cellStyle name="Обычный 11 3 2 3 2 5 2" xfId="2495"/>
    <cellStyle name="Обычный 11 3 2 3 2 6" xfId="2496"/>
    <cellStyle name="Обычный 11 3 2 3 3" xfId="2497"/>
    <cellStyle name="Обычный 11 3 2 3 3 2" xfId="2498"/>
    <cellStyle name="Обычный 11 3 2 3 3 2 2" xfId="2499"/>
    <cellStyle name="Обычный 11 3 2 3 3 2 2 2" xfId="2500"/>
    <cellStyle name="Обычный 11 3 2 3 3 2 2 2 2" xfId="2501"/>
    <cellStyle name="Обычный 11 3 2 3 3 2 2 3" xfId="2502"/>
    <cellStyle name="Обычный 11 3 2 3 3 2 3" xfId="2503"/>
    <cellStyle name="Обычный 11 3 2 3 3 2 3 2" xfId="2504"/>
    <cellStyle name="Обычный 11 3 2 3 3 2 4" xfId="2505"/>
    <cellStyle name="Обычный 11 3 2 3 3 3" xfId="2506"/>
    <cellStyle name="Обычный 11 3 2 3 3 3 2" xfId="2507"/>
    <cellStyle name="Обычный 11 3 2 3 3 3 2 2" xfId="2508"/>
    <cellStyle name="Обычный 11 3 2 3 3 3 3" xfId="2509"/>
    <cellStyle name="Обычный 11 3 2 3 3 4" xfId="2510"/>
    <cellStyle name="Обычный 11 3 2 3 3 4 2" xfId="2511"/>
    <cellStyle name="Обычный 11 3 2 3 3 5" xfId="2512"/>
    <cellStyle name="Обычный 11 3 2 3 4" xfId="2513"/>
    <cellStyle name="Обычный 11 3 2 3 4 2" xfId="2514"/>
    <cellStyle name="Обычный 11 3 2 3 4 2 2" xfId="2515"/>
    <cellStyle name="Обычный 11 3 2 3 4 2 2 2" xfId="2516"/>
    <cellStyle name="Обычный 11 3 2 3 4 2 3" xfId="2517"/>
    <cellStyle name="Обычный 11 3 2 3 4 3" xfId="2518"/>
    <cellStyle name="Обычный 11 3 2 3 4 3 2" xfId="2519"/>
    <cellStyle name="Обычный 11 3 2 3 4 4" xfId="2520"/>
    <cellStyle name="Обычный 11 3 2 3 5" xfId="2521"/>
    <cellStyle name="Обычный 11 3 2 3 5 2" xfId="2522"/>
    <cellStyle name="Обычный 11 3 2 3 5 2 2" xfId="2523"/>
    <cellStyle name="Обычный 11 3 2 3 5 3" xfId="2524"/>
    <cellStyle name="Обычный 11 3 2 3 6" xfId="2525"/>
    <cellStyle name="Обычный 11 3 2 3 6 2" xfId="2526"/>
    <cellStyle name="Обычный 11 3 2 3 7" xfId="2527"/>
    <cellStyle name="Обычный 11 3 2 4" xfId="2528"/>
    <cellStyle name="Обычный 11 3 2 4 2" xfId="2529"/>
    <cellStyle name="Обычный 11 3 2 4 2 2" xfId="2530"/>
    <cellStyle name="Обычный 11 3 2 4 2 2 2" xfId="2531"/>
    <cellStyle name="Обычный 11 3 2 4 2 2 2 2" xfId="2532"/>
    <cellStyle name="Обычный 11 3 2 4 2 2 2 2 2" xfId="2533"/>
    <cellStyle name="Обычный 11 3 2 4 2 2 2 3" xfId="2534"/>
    <cellStyle name="Обычный 11 3 2 4 2 2 3" xfId="2535"/>
    <cellStyle name="Обычный 11 3 2 4 2 2 3 2" xfId="2536"/>
    <cellStyle name="Обычный 11 3 2 4 2 2 4" xfId="2537"/>
    <cellStyle name="Обычный 11 3 2 4 2 3" xfId="2538"/>
    <cellStyle name="Обычный 11 3 2 4 2 3 2" xfId="2539"/>
    <cellStyle name="Обычный 11 3 2 4 2 3 2 2" xfId="2540"/>
    <cellStyle name="Обычный 11 3 2 4 2 3 3" xfId="2541"/>
    <cellStyle name="Обычный 11 3 2 4 2 4" xfId="2542"/>
    <cellStyle name="Обычный 11 3 2 4 2 4 2" xfId="2543"/>
    <cellStyle name="Обычный 11 3 2 4 2 5" xfId="2544"/>
    <cellStyle name="Обычный 11 3 2 4 3" xfId="2545"/>
    <cellStyle name="Обычный 11 3 2 4 3 2" xfId="2546"/>
    <cellStyle name="Обычный 11 3 2 4 3 2 2" xfId="2547"/>
    <cellStyle name="Обычный 11 3 2 4 3 2 2 2" xfId="2548"/>
    <cellStyle name="Обычный 11 3 2 4 3 2 3" xfId="2549"/>
    <cellStyle name="Обычный 11 3 2 4 3 3" xfId="2550"/>
    <cellStyle name="Обычный 11 3 2 4 3 3 2" xfId="2551"/>
    <cellStyle name="Обычный 11 3 2 4 3 4" xfId="2552"/>
    <cellStyle name="Обычный 11 3 2 4 4" xfId="2553"/>
    <cellStyle name="Обычный 11 3 2 4 4 2" xfId="2554"/>
    <cellStyle name="Обычный 11 3 2 4 4 2 2" xfId="2555"/>
    <cellStyle name="Обычный 11 3 2 4 4 3" xfId="2556"/>
    <cellStyle name="Обычный 11 3 2 4 5" xfId="2557"/>
    <cellStyle name="Обычный 11 3 2 4 5 2" xfId="2558"/>
    <cellStyle name="Обычный 11 3 2 4 6" xfId="2559"/>
    <cellStyle name="Обычный 11 3 2 5" xfId="2560"/>
    <cellStyle name="Обычный 11 3 2 5 2" xfId="2561"/>
    <cellStyle name="Обычный 11 3 2 5 2 2" xfId="2562"/>
    <cellStyle name="Обычный 11 3 2 5 2 2 2" xfId="2563"/>
    <cellStyle name="Обычный 11 3 2 5 2 2 2 2" xfId="2564"/>
    <cellStyle name="Обычный 11 3 2 5 2 2 3" xfId="2565"/>
    <cellStyle name="Обычный 11 3 2 5 2 3" xfId="2566"/>
    <cellStyle name="Обычный 11 3 2 5 2 3 2" xfId="2567"/>
    <cellStyle name="Обычный 11 3 2 5 2 4" xfId="2568"/>
    <cellStyle name="Обычный 11 3 2 5 3" xfId="2569"/>
    <cellStyle name="Обычный 11 3 2 5 3 2" xfId="2570"/>
    <cellStyle name="Обычный 11 3 2 5 3 2 2" xfId="2571"/>
    <cellStyle name="Обычный 11 3 2 5 3 3" xfId="2572"/>
    <cellStyle name="Обычный 11 3 2 5 4" xfId="2573"/>
    <cellStyle name="Обычный 11 3 2 5 4 2" xfId="2574"/>
    <cellStyle name="Обычный 11 3 2 5 5" xfId="2575"/>
    <cellStyle name="Обычный 11 3 2 6" xfId="2576"/>
    <cellStyle name="Обычный 11 3 2 6 2" xfId="2577"/>
    <cellStyle name="Обычный 11 3 2 6 2 2" xfId="2578"/>
    <cellStyle name="Обычный 11 3 2 6 2 2 2" xfId="2579"/>
    <cellStyle name="Обычный 11 3 2 6 2 3" xfId="2580"/>
    <cellStyle name="Обычный 11 3 2 6 3" xfId="2581"/>
    <cellStyle name="Обычный 11 3 2 6 3 2" xfId="2582"/>
    <cellStyle name="Обычный 11 3 2 6 4" xfId="2583"/>
    <cellStyle name="Обычный 11 3 2 7" xfId="2584"/>
    <cellStyle name="Обычный 11 3 2 7 2" xfId="2585"/>
    <cellStyle name="Обычный 11 3 2 7 2 2" xfId="2586"/>
    <cellStyle name="Обычный 11 3 2 7 3" xfId="2587"/>
    <cellStyle name="Обычный 11 3 2 8" xfId="2588"/>
    <cellStyle name="Обычный 11 3 2 8 2" xfId="2589"/>
    <cellStyle name="Обычный 11 3 2 9" xfId="2590"/>
    <cellStyle name="Обычный 11 3 3" xfId="2591"/>
    <cellStyle name="Обычный 11 3 3 2" xfId="2592"/>
    <cellStyle name="Обычный 11 3 3 2 2" xfId="2593"/>
    <cellStyle name="Обычный 11 3 3 2 2 2" xfId="2594"/>
    <cellStyle name="Обычный 11 3 3 2 2 2 2" xfId="2595"/>
    <cellStyle name="Обычный 11 3 3 2 2 2 2 2" xfId="2596"/>
    <cellStyle name="Обычный 11 3 3 2 2 2 2 2 2" xfId="2597"/>
    <cellStyle name="Обычный 11 3 3 2 2 2 2 2 2 2" xfId="2598"/>
    <cellStyle name="Обычный 11 3 3 2 2 2 2 2 3" xfId="2599"/>
    <cellStyle name="Обычный 11 3 3 2 2 2 2 3" xfId="2600"/>
    <cellStyle name="Обычный 11 3 3 2 2 2 2 3 2" xfId="2601"/>
    <cellStyle name="Обычный 11 3 3 2 2 2 2 4" xfId="2602"/>
    <cellStyle name="Обычный 11 3 3 2 2 2 3" xfId="2603"/>
    <cellStyle name="Обычный 11 3 3 2 2 2 3 2" xfId="2604"/>
    <cellStyle name="Обычный 11 3 3 2 2 2 3 2 2" xfId="2605"/>
    <cellStyle name="Обычный 11 3 3 2 2 2 3 3" xfId="2606"/>
    <cellStyle name="Обычный 11 3 3 2 2 2 4" xfId="2607"/>
    <cellStyle name="Обычный 11 3 3 2 2 2 4 2" xfId="2608"/>
    <cellStyle name="Обычный 11 3 3 2 2 2 5" xfId="2609"/>
    <cellStyle name="Обычный 11 3 3 2 2 3" xfId="2610"/>
    <cellStyle name="Обычный 11 3 3 2 2 3 2" xfId="2611"/>
    <cellStyle name="Обычный 11 3 3 2 2 3 2 2" xfId="2612"/>
    <cellStyle name="Обычный 11 3 3 2 2 3 2 2 2" xfId="2613"/>
    <cellStyle name="Обычный 11 3 3 2 2 3 2 3" xfId="2614"/>
    <cellStyle name="Обычный 11 3 3 2 2 3 3" xfId="2615"/>
    <cellStyle name="Обычный 11 3 3 2 2 3 3 2" xfId="2616"/>
    <cellStyle name="Обычный 11 3 3 2 2 3 4" xfId="2617"/>
    <cellStyle name="Обычный 11 3 3 2 2 4" xfId="2618"/>
    <cellStyle name="Обычный 11 3 3 2 2 4 2" xfId="2619"/>
    <cellStyle name="Обычный 11 3 3 2 2 4 2 2" xfId="2620"/>
    <cellStyle name="Обычный 11 3 3 2 2 4 3" xfId="2621"/>
    <cellStyle name="Обычный 11 3 3 2 2 5" xfId="2622"/>
    <cellStyle name="Обычный 11 3 3 2 2 5 2" xfId="2623"/>
    <cellStyle name="Обычный 11 3 3 2 2 6" xfId="2624"/>
    <cellStyle name="Обычный 11 3 3 2 3" xfId="2625"/>
    <cellStyle name="Обычный 11 3 3 2 3 2" xfId="2626"/>
    <cellStyle name="Обычный 11 3 3 2 3 2 2" xfId="2627"/>
    <cellStyle name="Обычный 11 3 3 2 3 2 2 2" xfId="2628"/>
    <cellStyle name="Обычный 11 3 3 2 3 2 2 2 2" xfId="2629"/>
    <cellStyle name="Обычный 11 3 3 2 3 2 2 3" xfId="2630"/>
    <cellStyle name="Обычный 11 3 3 2 3 2 3" xfId="2631"/>
    <cellStyle name="Обычный 11 3 3 2 3 2 3 2" xfId="2632"/>
    <cellStyle name="Обычный 11 3 3 2 3 2 4" xfId="2633"/>
    <cellStyle name="Обычный 11 3 3 2 3 3" xfId="2634"/>
    <cellStyle name="Обычный 11 3 3 2 3 3 2" xfId="2635"/>
    <cellStyle name="Обычный 11 3 3 2 3 3 2 2" xfId="2636"/>
    <cellStyle name="Обычный 11 3 3 2 3 3 3" xfId="2637"/>
    <cellStyle name="Обычный 11 3 3 2 3 4" xfId="2638"/>
    <cellStyle name="Обычный 11 3 3 2 3 4 2" xfId="2639"/>
    <cellStyle name="Обычный 11 3 3 2 3 5" xfId="2640"/>
    <cellStyle name="Обычный 11 3 3 2 4" xfId="2641"/>
    <cellStyle name="Обычный 11 3 3 2 4 2" xfId="2642"/>
    <cellStyle name="Обычный 11 3 3 2 4 2 2" xfId="2643"/>
    <cellStyle name="Обычный 11 3 3 2 4 2 2 2" xfId="2644"/>
    <cellStyle name="Обычный 11 3 3 2 4 2 3" xfId="2645"/>
    <cellStyle name="Обычный 11 3 3 2 4 3" xfId="2646"/>
    <cellStyle name="Обычный 11 3 3 2 4 3 2" xfId="2647"/>
    <cellStyle name="Обычный 11 3 3 2 4 4" xfId="2648"/>
    <cellStyle name="Обычный 11 3 3 2 5" xfId="2649"/>
    <cellStyle name="Обычный 11 3 3 2 5 2" xfId="2650"/>
    <cellStyle name="Обычный 11 3 3 2 5 2 2" xfId="2651"/>
    <cellStyle name="Обычный 11 3 3 2 5 3" xfId="2652"/>
    <cellStyle name="Обычный 11 3 3 2 6" xfId="2653"/>
    <cellStyle name="Обычный 11 3 3 2 6 2" xfId="2654"/>
    <cellStyle name="Обычный 11 3 3 2 7" xfId="2655"/>
    <cellStyle name="Обычный 11 3 3 3" xfId="2656"/>
    <cellStyle name="Обычный 11 3 3 3 2" xfId="2657"/>
    <cellStyle name="Обычный 11 3 3 3 2 2" xfId="2658"/>
    <cellStyle name="Обычный 11 3 3 3 2 2 2" xfId="2659"/>
    <cellStyle name="Обычный 11 3 3 3 2 2 2 2" xfId="2660"/>
    <cellStyle name="Обычный 11 3 3 3 2 2 2 2 2" xfId="2661"/>
    <cellStyle name="Обычный 11 3 3 3 2 2 2 3" xfId="2662"/>
    <cellStyle name="Обычный 11 3 3 3 2 2 3" xfId="2663"/>
    <cellStyle name="Обычный 11 3 3 3 2 2 3 2" xfId="2664"/>
    <cellStyle name="Обычный 11 3 3 3 2 2 4" xfId="2665"/>
    <cellStyle name="Обычный 11 3 3 3 2 3" xfId="2666"/>
    <cellStyle name="Обычный 11 3 3 3 2 3 2" xfId="2667"/>
    <cellStyle name="Обычный 11 3 3 3 2 3 2 2" xfId="2668"/>
    <cellStyle name="Обычный 11 3 3 3 2 3 3" xfId="2669"/>
    <cellStyle name="Обычный 11 3 3 3 2 4" xfId="2670"/>
    <cellStyle name="Обычный 11 3 3 3 2 4 2" xfId="2671"/>
    <cellStyle name="Обычный 11 3 3 3 2 5" xfId="2672"/>
    <cellStyle name="Обычный 11 3 3 3 3" xfId="2673"/>
    <cellStyle name="Обычный 11 3 3 3 3 2" xfId="2674"/>
    <cellStyle name="Обычный 11 3 3 3 3 2 2" xfId="2675"/>
    <cellStyle name="Обычный 11 3 3 3 3 2 2 2" xfId="2676"/>
    <cellStyle name="Обычный 11 3 3 3 3 2 3" xfId="2677"/>
    <cellStyle name="Обычный 11 3 3 3 3 3" xfId="2678"/>
    <cellStyle name="Обычный 11 3 3 3 3 3 2" xfId="2679"/>
    <cellStyle name="Обычный 11 3 3 3 3 4" xfId="2680"/>
    <cellStyle name="Обычный 11 3 3 3 4" xfId="2681"/>
    <cellStyle name="Обычный 11 3 3 3 4 2" xfId="2682"/>
    <cellStyle name="Обычный 11 3 3 3 4 2 2" xfId="2683"/>
    <cellStyle name="Обычный 11 3 3 3 4 3" xfId="2684"/>
    <cellStyle name="Обычный 11 3 3 3 5" xfId="2685"/>
    <cellStyle name="Обычный 11 3 3 3 5 2" xfId="2686"/>
    <cellStyle name="Обычный 11 3 3 3 6" xfId="2687"/>
    <cellStyle name="Обычный 11 3 3 4" xfId="2688"/>
    <cellStyle name="Обычный 11 3 3 4 2" xfId="2689"/>
    <cellStyle name="Обычный 11 3 3 4 2 2" xfId="2690"/>
    <cellStyle name="Обычный 11 3 3 4 2 2 2" xfId="2691"/>
    <cellStyle name="Обычный 11 3 3 4 2 2 2 2" xfId="2692"/>
    <cellStyle name="Обычный 11 3 3 4 2 2 3" xfId="2693"/>
    <cellStyle name="Обычный 11 3 3 4 2 3" xfId="2694"/>
    <cellStyle name="Обычный 11 3 3 4 2 3 2" xfId="2695"/>
    <cellStyle name="Обычный 11 3 3 4 2 4" xfId="2696"/>
    <cellStyle name="Обычный 11 3 3 4 3" xfId="2697"/>
    <cellStyle name="Обычный 11 3 3 4 3 2" xfId="2698"/>
    <cellStyle name="Обычный 11 3 3 4 3 2 2" xfId="2699"/>
    <cellStyle name="Обычный 11 3 3 4 3 3" xfId="2700"/>
    <cellStyle name="Обычный 11 3 3 4 4" xfId="2701"/>
    <cellStyle name="Обычный 11 3 3 4 4 2" xfId="2702"/>
    <cellStyle name="Обычный 11 3 3 4 5" xfId="2703"/>
    <cellStyle name="Обычный 11 3 3 5" xfId="2704"/>
    <cellStyle name="Обычный 11 3 3 5 2" xfId="2705"/>
    <cellStyle name="Обычный 11 3 3 5 2 2" xfId="2706"/>
    <cellStyle name="Обычный 11 3 3 5 2 2 2" xfId="2707"/>
    <cellStyle name="Обычный 11 3 3 5 2 3" xfId="2708"/>
    <cellStyle name="Обычный 11 3 3 5 3" xfId="2709"/>
    <cellStyle name="Обычный 11 3 3 5 3 2" xfId="2710"/>
    <cellStyle name="Обычный 11 3 3 5 4" xfId="2711"/>
    <cellStyle name="Обычный 11 3 3 6" xfId="2712"/>
    <cellStyle name="Обычный 11 3 3 6 2" xfId="2713"/>
    <cellStyle name="Обычный 11 3 3 6 2 2" xfId="2714"/>
    <cellStyle name="Обычный 11 3 3 6 3" xfId="2715"/>
    <cellStyle name="Обычный 11 3 3 7" xfId="2716"/>
    <cellStyle name="Обычный 11 3 3 7 2" xfId="2717"/>
    <cellStyle name="Обычный 11 3 3 8" xfId="2718"/>
    <cellStyle name="Обычный 11 3 4" xfId="2719"/>
    <cellStyle name="Обычный 11 3 4 2" xfId="2720"/>
    <cellStyle name="Обычный 11 3 4 2 2" xfId="2721"/>
    <cellStyle name="Обычный 11 3 4 2 2 2" xfId="2722"/>
    <cellStyle name="Обычный 11 3 4 2 2 2 2" xfId="2723"/>
    <cellStyle name="Обычный 11 3 4 2 2 2 2 2" xfId="2724"/>
    <cellStyle name="Обычный 11 3 4 2 2 2 2 2 2" xfId="2725"/>
    <cellStyle name="Обычный 11 3 4 2 2 2 2 3" xfId="2726"/>
    <cellStyle name="Обычный 11 3 4 2 2 2 3" xfId="2727"/>
    <cellStyle name="Обычный 11 3 4 2 2 2 3 2" xfId="2728"/>
    <cellStyle name="Обычный 11 3 4 2 2 2 4" xfId="2729"/>
    <cellStyle name="Обычный 11 3 4 2 2 3" xfId="2730"/>
    <cellStyle name="Обычный 11 3 4 2 2 3 2" xfId="2731"/>
    <cellStyle name="Обычный 11 3 4 2 2 3 2 2" xfId="2732"/>
    <cellStyle name="Обычный 11 3 4 2 2 3 3" xfId="2733"/>
    <cellStyle name="Обычный 11 3 4 2 2 4" xfId="2734"/>
    <cellStyle name="Обычный 11 3 4 2 2 4 2" xfId="2735"/>
    <cellStyle name="Обычный 11 3 4 2 2 5" xfId="2736"/>
    <cellStyle name="Обычный 11 3 4 2 3" xfId="2737"/>
    <cellStyle name="Обычный 11 3 4 2 3 2" xfId="2738"/>
    <cellStyle name="Обычный 11 3 4 2 3 2 2" xfId="2739"/>
    <cellStyle name="Обычный 11 3 4 2 3 2 2 2" xfId="2740"/>
    <cellStyle name="Обычный 11 3 4 2 3 2 3" xfId="2741"/>
    <cellStyle name="Обычный 11 3 4 2 3 3" xfId="2742"/>
    <cellStyle name="Обычный 11 3 4 2 3 3 2" xfId="2743"/>
    <cellStyle name="Обычный 11 3 4 2 3 4" xfId="2744"/>
    <cellStyle name="Обычный 11 3 4 2 4" xfId="2745"/>
    <cellStyle name="Обычный 11 3 4 2 4 2" xfId="2746"/>
    <cellStyle name="Обычный 11 3 4 2 4 2 2" xfId="2747"/>
    <cellStyle name="Обычный 11 3 4 2 4 3" xfId="2748"/>
    <cellStyle name="Обычный 11 3 4 2 5" xfId="2749"/>
    <cellStyle name="Обычный 11 3 4 2 5 2" xfId="2750"/>
    <cellStyle name="Обычный 11 3 4 2 6" xfId="2751"/>
    <cellStyle name="Обычный 11 3 4 3" xfId="2752"/>
    <cellStyle name="Обычный 11 3 4 3 2" xfId="2753"/>
    <cellStyle name="Обычный 11 3 4 3 2 2" xfId="2754"/>
    <cellStyle name="Обычный 11 3 4 3 2 2 2" xfId="2755"/>
    <cellStyle name="Обычный 11 3 4 3 2 2 2 2" xfId="2756"/>
    <cellStyle name="Обычный 11 3 4 3 2 2 3" xfId="2757"/>
    <cellStyle name="Обычный 11 3 4 3 2 3" xfId="2758"/>
    <cellStyle name="Обычный 11 3 4 3 2 3 2" xfId="2759"/>
    <cellStyle name="Обычный 11 3 4 3 2 4" xfId="2760"/>
    <cellStyle name="Обычный 11 3 4 3 3" xfId="2761"/>
    <cellStyle name="Обычный 11 3 4 3 3 2" xfId="2762"/>
    <cellStyle name="Обычный 11 3 4 3 3 2 2" xfId="2763"/>
    <cellStyle name="Обычный 11 3 4 3 3 3" xfId="2764"/>
    <cellStyle name="Обычный 11 3 4 3 4" xfId="2765"/>
    <cellStyle name="Обычный 11 3 4 3 4 2" xfId="2766"/>
    <cellStyle name="Обычный 11 3 4 3 5" xfId="2767"/>
    <cellStyle name="Обычный 11 3 4 4" xfId="2768"/>
    <cellStyle name="Обычный 11 3 4 4 2" xfId="2769"/>
    <cellStyle name="Обычный 11 3 4 4 2 2" xfId="2770"/>
    <cellStyle name="Обычный 11 3 4 4 2 2 2" xfId="2771"/>
    <cellStyle name="Обычный 11 3 4 4 2 3" xfId="2772"/>
    <cellStyle name="Обычный 11 3 4 4 3" xfId="2773"/>
    <cellStyle name="Обычный 11 3 4 4 3 2" xfId="2774"/>
    <cellStyle name="Обычный 11 3 4 4 4" xfId="2775"/>
    <cellStyle name="Обычный 11 3 4 5" xfId="2776"/>
    <cellStyle name="Обычный 11 3 4 5 2" xfId="2777"/>
    <cellStyle name="Обычный 11 3 4 5 2 2" xfId="2778"/>
    <cellStyle name="Обычный 11 3 4 5 3" xfId="2779"/>
    <cellStyle name="Обычный 11 3 4 6" xfId="2780"/>
    <cellStyle name="Обычный 11 3 4 6 2" xfId="2781"/>
    <cellStyle name="Обычный 11 3 4 7" xfId="2782"/>
    <cellStyle name="Обычный 11 3 5" xfId="2783"/>
    <cellStyle name="Обычный 11 3 5 2" xfId="2784"/>
    <cellStyle name="Обычный 11 3 5 2 2" xfId="2785"/>
    <cellStyle name="Обычный 11 3 5 2 2 2" xfId="2786"/>
    <cellStyle name="Обычный 11 3 5 2 2 2 2" xfId="2787"/>
    <cellStyle name="Обычный 11 3 5 2 2 2 2 2" xfId="2788"/>
    <cellStyle name="Обычный 11 3 5 2 2 2 3" xfId="2789"/>
    <cellStyle name="Обычный 11 3 5 2 2 3" xfId="2790"/>
    <cellStyle name="Обычный 11 3 5 2 2 3 2" xfId="2791"/>
    <cellStyle name="Обычный 11 3 5 2 2 4" xfId="2792"/>
    <cellStyle name="Обычный 11 3 5 2 3" xfId="2793"/>
    <cellStyle name="Обычный 11 3 5 2 3 2" xfId="2794"/>
    <cellStyle name="Обычный 11 3 5 2 3 2 2" xfId="2795"/>
    <cellStyle name="Обычный 11 3 5 2 3 3" xfId="2796"/>
    <cellStyle name="Обычный 11 3 5 2 4" xfId="2797"/>
    <cellStyle name="Обычный 11 3 5 2 4 2" xfId="2798"/>
    <cellStyle name="Обычный 11 3 5 2 5" xfId="2799"/>
    <cellStyle name="Обычный 11 3 5 3" xfId="2800"/>
    <cellStyle name="Обычный 11 3 5 3 2" xfId="2801"/>
    <cellStyle name="Обычный 11 3 5 3 2 2" xfId="2802"/>
    <cellStyle name="Обычный 11 3 5 3 2 2 2" xfId="2803"/>
    <cellStyle name="Обычный 11 3 5 3 2 3" xfId="2804"/>
    <cellStyle name="Обычный 11 3 5 3 3" xfId="2805"/>
    <cellStyle name="Обычный 11 3 5 3 3 2" xfId="2806"/>
    <cellStyle name="Обычный 11 3 5 3 4" xfId="2807"/>
    <cellStyle name="Обычный 11 3 5 4" xfId="2808"/>
    <cellStyle name="Обычный 11 3 5 4 2" xfId="2809"/>
    <cellStyle name="Обычный 11 3 5 4 2 2" xfId="2810"/>
    <cellStyle name="Обычный 11 3 5 4 3" xfId="2811"/>
    <cellStyle name="Обычный 11 3 5 5" xfId="2812"/>
    <cellStyle name="Обычный 11 3 5 5 2" xfId="2813"/>
    <cellStyle name="Обычный 11 3 5 6" xfId="2814"/>
    <cellStyle name="Обычный 11 3 6" xfId="2815"/>
    <cellStyle name="Обычный 11 3 6 2" xfId="2816"/>
    <cellStyle name="Обычный 11 3 6 2 2" xfId="2817"/>
    <cellStyle name="Обычный 11 3 6 2 2 2" xfId="2818"/>
    <cellStyle name="Обычный 11 3 6 2 2 2 2" xfId="2819"/>
    <cellStyle name="Обычный 11 3 6 2 2 3" xfId="2820"/>
    <cellStyle name="Обычный 11 3 6 2 3" xfId="2821"/>
    <cellStyle name="Обычный 11 3 6 2 3 2" xfId="2822"/>
    <cellStyle name="Обычный 11 3 6 2 4" xfId="2823"/>
    <cellStyle name="Обычный 11 3 6 3" xfId="2824"/>
    <cellStyle name="Обычный 11 3 6 3 2" xfId="2825"/>
    <cellStyle name="Обычный 11 3 6 3 2 2" xfId="2826"/>
    <cellStyle name="Обычный 11 3 6 3 3" xfId="2827"/>
    <cellStyle name="Обычный 11 3 6 4" xfId="2828"/>
    <cellStyle name="Обычный 11 3 6 4 2" xfId="2829"/>
    <cellStyle name="Обычный 11 3 6 5" xfId="2830"/>
    <cellStyle name="Обычный 11 3 7" xfId="2831"/>
    <cellStyle name="Обычный 11 3 7 2" xfId="2832"/>
    <cellStyle name="Обычный 11 3 7 2 2" xfId="2833"/>
    <cellStyle name="Обычный 11 3 7 2 2 2" xfId="2834"/>
    <cellStyle name="Обычный 11 3 7 2 3" xfId="2835"/>
    <cellStyle name="Обычный 11 3 7 3" xfId="2836"/>
    <cellStyle name="Обычный 11 3 7 3 2" xfId="2837"/>
    <cellStyle name="Обычный 11 3 7 4" xfId="2838"/>
    <cellStyle name="Обычный 11 3 8" xfId="2839"/>
    <cellStyle name="Обычный 11 3 8 2" xfId="2840"/>
    <cellStyle name="Обычный 11 3 8 2 2" xfId="2841"/>
    <cellStyle name="Обычный 11 3 8 3" xfId="2842"/>
    <cellStyle name="Обычный 11 3 9" xfId="2843"/>
    <cellStyle name="Обычный 11 3 9 2" xfId="2844"/>
    <cellStyle name="Обычный 11 4" xfId="2845"/>
    <cellStyle name="Обычный 11 4 2" xfId="2846"/>
    <cellStyle name="Обычный 11 4 2 2" xfId="2847"/>
    <cellStyle name="Обычный 11 4 2 2 2" xfId="2848"/>
    <cellStyle name="Обычный 11 4 2 2 2 2" xfId="2849"/>
    <cellStyle name="Обычный 11 4 2 2 2 2 2" xfId="2850"/>
    <cellStyle name="Обычный 11 4 2 2 2 2 2 2" xfId="2851"/>
    <cellStyle name="Обычный 11 4 2 2 2 2 2 2 2" xfId="2852"/>
    <cellStyle name="Обычный 11 4 2 2 2 2 2 2 2 2" xfId="2853"/>
    <cellStyle name="Обычный 11 4 2 2 2 2 2 2 3" xfId="2854"/>
    <cellStyle name="Обычный 11 4 2 2 2 2 2 3" xfId="2855"/>
    <cellStyle name="Обычный 11 4 2 2 2 2 2 3 2" xfId="2856"/>
    <cellStyle name="Обычный 11 4 2 2 2 2 2 4" xfId="2857"/>
    <cellStyle name="Обычный 11 4 2 2 2 2 3" xfId="2858"/>
    <cellStyle name="Обычный 11 4 2 2 2 2 3 2" xfId="2859"/>
    <cellStyle name="Обычный 11 4 2 2 2 2 3 2 2" xfId="2860"/>
    <cellStyle name="Обычный 11 4 2 2 2 2 3 3" xfId="2861"/>
    <cellStyle name="Обычный 11 4 2 2 2 2 4" xfId="2862"/>
    <cellStyle name="Обычный 11 4 2 2 2 2 4 2" xfId="2863"/>
    <cellStyle name="Обычный 11 4 2 2 2 2 5" xfId="2864"/>
    <cellStyle name="Обычный 11 4 2 2 2 3" xfId="2865"/>
    <cellStyle name="Обычный 11 4 2 2 2 3 2" xfId="2866"/>
    <cellStyle name="Обычный 11 4 2 2 2 3 2 2" xfId="2867"/>
    <cellStyle name="Обычный 11 4 2 2 2 3 2 2 2" xfId="2868"/>
    <cellStyle name="Обычный 11 4 2 2 2 3 2 3" xfId="2869"/>
    <cellStyle name="Обычный 11 4 2 2 2 3 3" xfId="2870"/>
    <cellStyle name="Обычный 11 4 2 2 2 3 3 2" xfId="2871"/>
    <cellStyle name="Обычный 11 4 2 2 2 3 4" xfId="2872"/>
    <cellStyle name="Обычный 11 4 2 2 2 4" xfId="2873"/>
    <cellStyle name="Обычный 11 4 2 2 2 4 2" xfId="2874"/>
    <cellStyle name="Обычный 11 4 2 2 2 4 2 2" xfId="2875"/>
    <cellStyle name="Обычный 11 4 2 2 2 4 3" xfId="2876"/>
    <cellStyle name="Обычный 11 4 2 2 2 5" xfId="2877"/>
    <cellStyle name="Обычный 11 4 2 2 2 5 2" xfId="2878"/>
    <cellStyle name="Обычный 11 4 2 2 2 6" xfId="2879"/>
    <cellStyle name="Обычный 11 4 2 2 3" xfId="2880"/>
    <cellStyle name="Обычный 11 4 2 2 3 2" xfId="2881"/>
    <cellStyle name="Обычный 11 4 2 2 3 2 2" xfId="2882"/>
    <cellStyle name="Обычный 11 4 2 2 3 2 2 2" xfId="2883"/>
    <cellStyle name="Обычный 11 4 2 2 3 2 2 2 2" xfId="2884"/>
    <cellStyle name="Обычный 11 4 2 2 3 2 2 3" xfId="2885"/>
    <cellStyle name="Обычный 11 4 2 2 3 2 3" xfId="2886"/>
    <cellStyle name="Обычный 11 4 2 2 3 2 3 2" xfId="2887"/>
    <cellStyle name="Обычный 11 4 2 2 3 2 4" xfId="2888"/>
    <cellStyle name="Обычный 11 4 2 2 3 3" xfId="2889"/>
    <cellStyle name="Обычный 11 4 2 2 3 3 2" xfId="2890"/>
    <cellStyle name="Обычный 11 4 2 2 3 3 2 2" xfId="2891"/>
    <cellStyle name="Обычный 11 4 2 2 3 3 3" xfId="2892"/>
    <cellStyle name="Обычный 11 4 2 2 3 4" xfId="2893"/>
    <cellStyle name="Обычный 11 4 2 2 3 4 2" xfId="2894"/>
    <cellStyle name="Обычный 11 4 2 2 3 5" xfId="2895"/>
    <cellStyle name="Обычный 11 4 2 2 4" xfId="2896"/>
    <cellStyle name="Обычный 11 4 2 2 4 2" xfId="2897"/>
    <cellStyle name="Обычный 11 4 2 2 4 2 2" xfId="2898"/>
    <cellStyle name="Обычный 11 4 2 2 4 2 2 2" xfId="2899"/>
    <cellStyle name="Обычный 11 4 2 2 4 2 3" xfId="2900"/>
    <cellStyle name="Обычный 11 4 2 2 4 3" xfId="2901"/>
    <cellStyle name="Обычный 11 4 2 2 4 3 2" xfId="2902"/>
    <cellStyle name="Обычный 11 4 2 2 4 4" xfId="2903"/>
    <cellStyle name="Обычный 11 4 2 2 5" xfId="2904"/>
    <cellStyle name="Обычный 11 4 2 2 5 2" xfId="2905"/>
    <cellStyle name="Обычный 11 4 2 2 5 2 2" xfId="2906"/>
    <cellStyle name="Обычный 11 4 2 2 5 3" xfId="2907"/>
    <cellStyle name="Обычный 11 4 2 2 6" xfId="2908"/>
    <cellStyle name="Обычный 11 4 2 2 6 2" xfId="2909"/>
    <cellStyle name="Обычный 11 4 2 2 7" xfId="2910"/>
    <cellStyle name="Обычный 11 4 2 3" xfId="2911"/>
    <cellStyle name="Обычный 11 4 2 3 2" xfId="2912"/>
    <cellStyle name="Обычный 11 4 2 3 2 2" xfId="2913"/>
    <cellStyle name="Обычный 11 4 2 3 2 2 2" xfId="2914"/>
    <cellStyle name="Обычный 11 4 2 3 2 2 2 2" xfId="2915"/>
    <cellStyle name="Обычный 11 4 2 3 2 2 2 2 2" xfId="2916"/>
    <cellStyle name="Обычный 11 4 2 3 2 2 2 3" xfId="2917"/>
    <cellStyle name="Обычный 11 4 2 3 2 2 3" xfId="2918"/>
    <cellStyle name="Обычный 11 4 2 3 2 2 3 2" xfId="2919"/>
    <cellStyle name="Обычный 11 4 2 3 2 2 4" xfId="2920"/>
    <cellStyle name="Обычный 11 4 2 3 2 3" xfId="2921"/>
    <cellStyle name="Обычный 11 4 2 3 2 3 2" xfId="2922"/>
    <cellStyle name="Обычный 11 4 2 3 2 3 2 2" xfId="2923"/>
    <cellStyle name="Обычный 11 4 2 3 2 3 3" xfId="2924"/>
    <cellStyle name="Обычный 11 4 2 3 2 4" xfId="2925"/>
    <cellStyle name="Обычный 11 4 2 3 2 4 2" xfId="2926"/>
    <cellStyle name="Обычный 11 4 2 3 2 5" xfId="2927"/>
    <cellStyle name="Обычный 11 4 2 3 3" xfId="2928"/>
    <cellStyle name="Обычный 11 4 2 3 3 2" xfId="2929"/>
    <cellStyle name="Обычный 11 4 2 3 3 2 2" xfId="2930"/>
    <cellStyle name="Обычный 11 4 2 3 3 2 2 2" xfId="2931"/>
    <cellStyle name="Обычный 11 4 2 3 3 2 3" xfId="2932"/>
    <cellStyle name="Обычный 11 4 2 3 3 3" xfId="2933"/>
    <cellStyle name="Обычный 11 4 2 3 3 3 2" xfId="2934"/>
    <cellStyle name="Обычный 11 4 2 3 3 4" xfId="2935"/>
    <cellStyle name="Обычный 11 4 2 3 4" xfId="2936"/>
    <cellStyle name="Обычный 11 4 2 3 4 2" xfId="2937"/>
    <cellStyle name="Обычный 11 4 2 3 4 2 2" xfId="2938"/>
    <cellStyle name="Обычный 11 4 2 3 4 3" xfId="2939"/>
    <cellStyle name="Обычный 11 4 2 3 5" xfId="2940"/>
    <cellStyle name="Обычный 11 4 2 3 5 2" xfId="2941"/>
    <cellStyle name="Обычный 11 4 2 3 6" xfId="2942"/>
    <cellStyle name="Обычный 11 4 2 4" xfId="2943"/>
    <cellStyle name="Обычный 11 4 2 4 2" xfId="2944"/>
    <cellStyle name="Обычный 11 4 2 4 2 2" xfId="2945"/>
    <cellStyle name="Обычный 11 4 2 4 2 2 2" xfId="2946"/>
    <cellStyle name="Обычный 11 4 2 4 2 2 2 2" xfId="2947"/>
    <cellStyle name="Обычный 11 4 2 4 2 2 3" xfId="2948"/>
    <cellStyle name="Обычный 11 4 2 4 2 3" xfId="2949"/>
    <cellStyle name="Обычный 11 4 2 4 2 3 2" xfId="2950"/>
    <cellStyle name="Обычный 11 4 2 4 2 4" xfId="2951"/>
    <cellStyle name="Обычный 11 4 2 4 3" xfId="2952"/>
    <cellStyle name="Обычный 11 4 2 4 3 2" xfId="2953"/>
    <cellStyle name="Обычный 11 4 2 4 3 2 2" xfId="2954"/>
    <cellStyle name="Обычный 11 4 2 4 3 3" xfId="2955"/>
    <cellStyle name="Обычный 11 4 2 4 4" xfId="2956"/>
    <cellStyle name="Обычный 11 4 2 4 4 2" xfId="2957"/>
    <cellStyle name="Обычный 11 4 2 4 5" xfId="2958"/>
    <cellStyle name="Обычный 11 4 2 5" xfId="2959"/>
    <cellStyle name="Обычный 11 4 2 5 2" xfId="2960"/>
    <cellStyle name="Обычный 11 4 2 5 2 2" xfId="2961"/>
    <cellStyle name="Обычный 11 4 2 5 2 2 2" xfId="2962"/>
    <cellStyle name="Обычный 11 4 2 5 2 3" xfId="2963"/>
    <cellStyle name="Обычный 11 4 2 5 3" xfId="2964"/>
    <cellStyle name="Обычный 11 4 2 5 3 2" xfId="2965"/>
    <cellStyle name="Обычный 11 4 2 5 4" xfId="2966"/>
    <cellStyle name="Обычный 11 4 2 6" xfId="2967"/>
    <cellStyle name="Обычный 11 4 2 6 2" xfId="2968"/>
    <cellStyle name="Обычный 11 4 2 6 2 2" xfId="2969"/>
    <cellStyle name="Обычный 11 4 2 6 3" xfId="2970"/>
    <cellStyle name="Обычный 11 4 2 7" xfId="2971"/>
    <cellStyle name="Обычный 11 4 2 7 2" xfId="2972"/>
    <cellStyle name="Обычный 11 4 2 8" xfId="2973"/>
    <cellStyle name="Обычный 11 4 3" xfId="2974"/>
    <cellStyle name="Обычный 11 4 3 2" xfId="2975"/>
    <cellStyle name="Обычный 11 4 3 2 2" xfId="2976"/>
    <cellStyle name="Обычный 11 4 3 2 2 2" xfId="2977"/>
    <cellStyle name="Обычный 11 4 3 2 2 2 2" xfId="2978"/>
    <cellStyle name="Обычный 11 4 3 2 2 2 2 2" xfId="2979"/>
    <cellStyle name="Обычный 11 4 3 2 2 2 2 2 2" xfId="2980"/>
    <cellStyle name="Обычный 11 4 3 2 2 2 2 3" xfId="2981"/>
    <cellStyle name="Обычный 11 4 3 2 2 2 3" xfId="2982"/>
    <cellStyle name="Обычный 11 4 3 2 2 2 3 2" xfId="2983"/>
    <cellStyle name="Обычный 11 4 3 2 2 2 4" xfId="2984"/>
    <cellStyle name="Обычный 11 4 3 2 2 3" xfId="2985"/>
    <cellStyle name="Обычный 11 4 3 2 2 3 2" xfId="2986"/>
    <cellStyle name="Обычный 11 4 3 2 2 3 2 2" xfId="2987"/>
    <cellStyle name="Обычный 11 4 3 2 2 3 3" xfId="2988"/>
    <cellStyle name="Обычный 11 4 3 2 2 4" xfId="2989"/>
    <cellStyle name="Обычный 11 4 3 2 2 4 2" xfId="2990"/>
    <cellStyle name="Обычный 11 4 3 2 2 5" xfId="2991"/>
    <cellStyle name="Обычный 11 4 3 2 3" xfId="2992"/>
    <cellStyle name="Обычный 11 4 3 2 3 2" xfId="2993"/>
    <cellStyle name="Обычный 11 4 3 2 3 2 2" xfId="2994"/>
    <cellStyle name="Обычный 11 4 3 2 3 2 2 2" xfId="2995"/>
    <cellStyle name="Обычный 11 4 3 2 3 2 3" xfId="2996"/>
    <cellStyle name="Обычный 11 4 3 2 3 3" xfId="2997"/>
    <cellStyle name="Обычный 11 4 3 2 3 3 2" xfId="2998"/>
    <cellStyle name="Обычный 11 4 3 2 3 4" xfId="2999"/>
    <cellStyle name="Обычный 11 4 3 2 4" xfId="3000"/>
    <cellStyle name="Обычный 11 4 3 2 4 2" xfId="3001"/>
    <cellStyle name="Обычный 11 4 3 2 4 2 2" xfId="3002"/>
    <cellStyle name="Обычный 11 4 3 2 4 3" xfId="3003"/>
    <cellStyle name="Обычный 11 4 3 2 5" xfId="3004"/>
    <cellStyle name="Обычный 11 4 3 2 5 2" xfId="3005"/>
    <cellStyle name="Обычный 11 4 3 2 6" xfId="3006"/>
    <cellStyle name="Обычный 11 4 3 3" xfId="3007"/>
    <cellStyle name="Обычный 11 4 3 3 2" xfId="3008"/>
    <cellStyle name="Обычный 11 4 3 3 2 2" xfId="3009"/>
    <cellStyle name="Обычный 11 4 3 3 2 2 2" xfId="3010"/>
    <cellStyle name="Обычный 11 4 3 3 2 2 2 2" xfId="3011"/>
    <cellStyle name="Обычный 11 4 3 3 2 2 3" xfId="3012"/>
    <cellStyle name="Обычный 11 4 3 3 2 3" xfId="3013"/>
    <cellStyle name="Обычный 11 4 3 3 2 3 2" xfId="3014"/>
    <cellStyle name="Обычный 11 4 3 3 2 4" xfId="3015"/>
    <cellStyle name="Обычный 11 4 3 3 3" xfId="3016"/>
    <cellStyle name="Обычный 11 4 3 3 3 2" xfId="3017"/>
    <cellStyle name="Обычный 11 4 3 3 3 2 2" xfId="3018"/>
    <cellStyle name="Обычный 11 4 3 3 3 3" xfId="3019"/>
    <cellStyle name="Обычный 11 4 3 3 4" xfId="3020"/>
    <cellStyle name="Обычный 11 4 3 3 4 2" xfId="3021"/>
    <cellStyle name="Обычный 11 4 3 3 5" xfId="3022"/>
    <cellStyle name="Обычный 11 4 3 4" xfId="3023"/>
    <cellStyle name="Обычный 11 4 3 4 2" xfId="3024"/>
    <cellStyle name="Обычный 11 4 3 4 2 2" xfId="3025"/>
    <cellStyle name="Обычный 11 4 3 4 2 2 2" xfId="3026"/>
    <cellStyle name="Обычный 11 4 3 4 2 3" xfId="3027"/>
    <cellStyle name="Обычный 11 4 3 4 3" xfId="3028"/>
    <cellStyle name="Обычный 11 4 3 4 3 2" xfId="3029"/>
    <cellStyle name="Обычный 11 4 3 4 4" xfId="3030"/>
    <cellStyle name="Обычный 11 4 3 5" xfId="3031"/>
    <cellStyle name="Обычный 11 4 3 5 2" xfId="3032"/>
    <cellStyle name="Обычный 11 4 3 5 2 2" xfId="3033"/>
    <cellStyle name="Обычный 11 4 3 5 3" xfId="3034"/>
    <cellStyle name="Обычный 11 4 3 6" xfId="3035"/>
    <cellStyle name="Обычный 11 4 3 6 2" xfId="3036"/>
    <cellStyle name="Обычный 11 4 3 7" xfId="3037"/>
    <cellStyle name="Обычный 11 4 4" xfId="3038"/>
    <cellStyle name="Обычный 11 4 4 2" xfId="3039"/>
    <cellStyle name="Обычный 11 4 4 2 2" xfId="3040"/>
    <cellStyle name="Обычный 11 4 4 2 2 2" xfId="3041"/>
    <cellStyle name="Обычный 11 4 4 2 2 2 2" xfId="3042"/>
    <cellStyle name="Обычный 11 4 4 2 2 2 2 2" xfId="3043"/>
    <cellStyle name="Обычный 11 4 4 2 2 2 3" xfId="3044"/>
    <cellStyle name="Обычный 11 4 4 2 2 3" xfId="3045"/>
    <cellStyle name="Обычный 11 4 4 2 2 3 2" xfId="3046"/>
    <cellStyle name="Обычный 11 4 4 2 2 4" xfId="3047"/>
    <cellStyle name="Обычный 11 4 4 2 3" xfId="3048"/>
    <cellStyle name="Обычный 11 4 4 2 3 2" xfId="3049"/>
    <cellStyle name="Обычный 11 4 4 2 3 2 2" xfId="3050"/>
    <cellStyle name="Обычный 11 4 4 2 3 3" xfId="3051"/>
    <cellStyle name="Обычный 11 4 4 2 4" xfId="3052"/>
    <cellStyle name="Обычный 11 4 4 2 4 2" xfId="3053"/>
    <cellStyle name="Обычный 11 4 4 2 5" xfId="3054"/>
    <cellStyle name="Обычный 11 4 4 3" xfId="3055"/>
    <cellStyle name="Обычный 11 4 4 3 2" xfId="3056"/>
    <cellStyle name="Обычный 11 4 4 3 2 2" xfId="3057"/>
    <cellStyle name="Обычный 11 4 4 3 2 2 2" xfId="3058"/>
    <cellStyle name="Обычный 11 4 4 3 2 3" xfId="3059"/>
    <cellStyle name="Обычный 11 4 4 3 3" xfId="3060"/>
    <cellStyle name="Обычный 11 4 4 3 3 2" xfId="3061"/>
    <cellStyle name="Обычный 11 4 4 3 4" xfId="3062"/>
    <cellStyle name="Обычный 11 4 4 4" xfId="3063"/>
    <cellStyle name="Обычный 11 4 4 4 2" xfId="3064"/>
    <cellStyle name="Обычный 11 4 4 4 2 2" xfId="3065"/>
    <cellStyle name="Обычный 11 4 4 4 3" xfId="3066"/>
    <cellStyle name="Обычный 11 4 4 5" xfId="3067"/>
    <cellStyle name="Обычный 11 4 4 5 2" xfId="3068"/>
    <cellStyle name="Обычный 11 4 4 6" xfId="3069"/>
    <cellStyle name="Обычный 11 4 5" xfId="3070"/>
    <cellStyle name="Обычный 11 4 5 2" xfId="3071"/>
    <cellStyle name="Обычный 11 4 5 2 2" xfId="3072"/>
    <cellStyle name="Обычный 11 4 5 2 2 2" xfId="3073"/>
    <cellStyle name="Обычный 11 4 5 2 2 2 2" xfId="3074"/>
    <cellStyle name="Обычный 11 4 5 2 2 3" xfId="3075"/>
    <cellStyle name="Обычный 11 4 5 2 3" xfId="3076"/>
    <cellStyle name="Обычный 11 4 5 2 3 2" xfId="3077"/>
    <cellStyle name="Обычный 11 4 5 2 4" xfId="3078"/>
    <cellStyle name="Обычный 11 4 5 3" xfId="3079"/>
    <cellStyle name="Обычный 11 4 5 3 2" xfId="3080"/>
    <cellStyle name="Обычный 11 4 5 3 2 2" xfId="3081"/>
    <cellStyle name="Обычный 11 4 5 3 3" xfId="3082"/>
    <cellStyle name="Обычный 11 4 5 4" xfId="3083"/>
    <cellStyle name="Обычный 11 4 5 4 2" xfId="3084"/>
    <cellStyle name="Обычный 11 4 5 5" xfId="3085"/>
    <cellStyle name="Обычный 11 4 6" xfId="3086"/>
    <cellStyle name="Обычный 11 4 6 2" xfId="3087"/>
    <cellStyle name="Обычный 11 4 6 2 2" xfId="3088"/>
    <cellStyle name="Обычный 11 4 6 2 2 2" xfId="3089"/>
    <cellStyle name="Обычный 11 4 6 2 3" xfId="3090"/>
    <cellStyle name="Обычный 11 4 6 3" xfId="3091"/>
    <cellStyle name="Обычный 11 4 6 3 2" xfId="3092"/>
    <cellStyle name="Обычный 11 4 6 4" xfId="3093"/>
    <cellStyle name="Обычный 11 4 7" xfId="3094"/>
    <cellStyle name="Обычный 11 4 7 2" xfId="3095"/>
    <cellStyle name="Обычный 11 4 7 2 2" xfId="3096"/>
    <cellStyle name="Обычный 11 4 7 3" xfId="3097"/>
    <cellStyle name="Обычный 11 4 8" xfId="3098"/>
    <cellStyle name="Обычный 11 4 8 2" xfId="3099"/>
    <cellStyle name="Обычный 11 4 9" xfId="3100"/>
    <cellStyle name="Обычный 11 5" xfId="3101"/>
    <cellStyle name="Обычный 11 5 2" xfId="3102"/>
    <cellStyle name="Обычный 11 5 2 2" xfId="3103"/>
    <cellStyle name="Обычный 11 5 2 2 2" xfId="3104"/>
    <cellStyle name="Обычный 11 5 2 2 2 2" xfId="3105"/>
    <cellStyle name="Обычный 11 5 2 2 2 2 2" xfId="3106"/>
    <cellStyle name="Обычный 11 5 2 2 2 2 2 2" xfId="3107"/>
    <cellStyle name="Обычный 11 5 2 2 2 2 2 2 2" xfId="3108"/>
    <cellStyle name="Обычный 11 5 2 2 2 2 2 3" xfId="3109"/>
    <cellStyle name="Обычный 11 5 2 2 2 2 3" xfId="3110"/>
    <cellStyle name="Обычный 11 5 2 2 2 2 3 2" xfId="3111"/>
    <cellStyle name="Обычный 11 5 2 2 2 2 4" xfId="3112"/>
    <cellStyle name="Обычный 11 5 2 2 2 3" xfId="3113"/>
    <cellStyle name="Обычный 11 5 2 2 2 3 2" xfId="3114"/>
    <cellStyle name="Обычный 11 5 2 2 2 3 2 2" xfId="3115"/>
    <cellStyle name="Обычный 11 5 2 2 2 3 3" xfId="3116"/>
    <cellStyle name="Обычный 11 5 2 2 2 4" xfId="3117"/>
    <cellStyle name="Обычный 11 5 2 2 2 4 2" xfId="3118"/>
    <cellStyle name="Обычный 11 5 2 2 2 5" xfId="3119"/>
    <cellStyle name="Обычный 11 5 2 2 3" xfId="3120"/>
    <cellStyle name="Обычный 11 5 2 2 3 2" xfId="3121"/>
    <cellStyle name="Обычный 11 5 2 2 3 2 2" xfId="3122"/>
    <cellStyle name="Обычный 11 5 2 2 3 2 2 2" xfId="3123"/>
    <cellStyle name="Обычный 11 5 2 2 3 2 3" xfId="3124"/>
    <cellStyle name="Обычный 11 5 2 2 3 3" xfId="3125"/>
    <cellStyle name="Обычный 11 5 2 2 3 3 2" xfId="3126"/>
    <cellStyle name="Обычный 11 5 2 2 3 4" xfId="3127"/>
    <cellStyle name="Обычный 11 5 2 2 4" xfId="3128"/>
    <cellStyle name="Обычный 11 5 2 2 4 2" xfId="3129"/>
    <cellStyle name="Обычный 11 5 2 2 4 2 2" xfId="3130"/>
    <cellStyle name="Обычный 11 5 2 2 4 3" xfId="3131"/>
    <cellStyle name="Обычный 11 5 2 2 5" xfId="3132"/>
    <cellStyle name="Обычный 11 5 2 2 5 2" xfId="3133"/>
    <cellStyle name="Обычный 11 5 2 2 6" xfId="3134"/>
    <cellStyle name="Обычный 11 5 2 3" xfId="3135"/>
    <cellStyle name="Обычный 11 5 2 3 2" xfId="3136"/>
    <cellStyle name="Обычный 11 5 2 3 2 2" xfId="3137"/>
    <cellStyle name="Обычный 11 5 2 3 2 2 2" xfId="3138"/>
    <cellStyle name="Обычный 11 5 2 3 2 2 2 2" xfId="3139"/>
    <cellStyle name="Обычный 11 5 2 3 2 2 3" xfId="3140"/>
    <cellStyle name="Обычный 11 5 2 3 2 3" xfId="3141"/>
    <cellStyle name="Обычный 11 5 2 3 2 3 2" xfId="3142"/>
    <cellStyle name="Обычный 11 5 2 3 2 4" xfId="3143"/>
    <cellStyle name="Обычный 11 5 2 3 3" xfId="3144"/>
    <cellStyle name="Обычный 11 5 2 3 3 2" xfId="3145"/>
    <cellStyle name="Обычный 11 5 2 3 3 2 2" xfId="3146"/>
    <cellStyle name="Обычный 11 5 2 3 3 3" xfId="3147"/>
    <cellStyle name="Обычный 11 5 2 3 4" xfId="3148"/>
    <cellStyle name="Обычный 11 5 2 3 4 2" xfId="3149"/>
    <cellStyle name="Обычный 11 5 2 3 5" xfId="3150"/>
    <cellStyle name="Обычный 11 5 2 4" xfId="3151"/>
    <cellStyle name="Обычный 11 5 2 4 2" xfId="3152"/>
    <cellStyle name="Обычный 11 5 2 4 2 2" xfId="3153"/>
    <cellStyle name="Обычный 11 5 2 4 2 2 2" xfId="3154"/>
    <cellStyle name="Обычный 11 5 2 4 2 3" xfId="3155"/>
    <cellStyle name="Обычный 11 5 2 4 3" xfId="3156"/>
    <cellStyle name="Обычный 11 5 2 4 3 2" xfId="3157"/>
    <cellStyle name="Обычный 11 5 2 4 4" xfId="3158"/>
    <cellStyle name="Обычный 11 5 2 5" xfId="3159"/>
    <cellStyle name="Обычный 11 5 2 5 2" xfId="3160"/>
    <cellStyle name="Обычный 11 5 2 5 2 2" xfId="3161"/>
    <cellStyle name="Обычный 11 5 2 5 3" xfId="3162"/>
    <cellStyle name="Обычный 11 5 2 6" xfId="3163"/>
    <cellStyle name="Обычный 11 5 2 6 2" xfId="3164"/>
    <cellStyle name="Обычный 11 5 2 7" xfId="3165"/>
    <cellStyle name="Обычный 11 5 3" xfId="3166"/>
    <cellStyle name="Обычный 11 5 3 2" xfId="3167"/>
    <cellStyle name="Обычный 11 5 3 2 2" xfId="3168"/>
    <cellStyle name="Обычный 11 5 3 2 2 2" xfId="3169"/>
    <cellStyle name="Обычный 11 5 3 2 2 2 2" xfId="3170"/>
    <cellStyle name="Обычный 11 5 3 2 2 2 2 2" xfId="3171"/>
    <cellStyle name="Обычный 11 5 3 2 2 2 3" xfId="3172"/>
    <cellStyle name="Обычный 11 5 3 2 2 3" xfId="3173"/>
    <cellStyle name="Обычный 11 5 3 2 2 3 2" xfId="3174"/>
    <cellStyle name="Обычный 11 5 3 2 2 4" xfId="3175"/>
    <cellStyle name="Обычный 11 5 3 2 3" xfId="3176"/>
    <cellStyle name="Обычный 11 5 3 2 3 2" xfId="3177"/>
    <cellStyle name="Обычный 11 5 3 2 3 2 2" xfId="3178"/>
    <cellStyle name="Обычный 11 5 3 2 3 3" xfId="3179"/>
    <cellStyle name="Обычный 11 5 3 2 4" xfId="3180"/>
    <cellStyle name="Обычный 11 5 3 2 4 2" xfId="3181"/>
    <cellStyle name="Обычный 11 5 3 2 5" xfId="3182"/>
    <cellStyle name="Обычный 11 5 3 3" xfId="3183"/>
    <cellStyle name="Обычный 11 5 3 3 2" xfId="3184"/>
    <cellStyle name="Обычный 11 5 3 3 2 2" xfId="3185"/>
    <cellStyle name="Обычный 11 5 3 3 2 2 2" xfId="3186"/>
    <cellStyle name="Обычный 11 5 3 3 2 3" xfId="3187"/>
    <cellStyle name="Обычный 11 5 3 3 3" xfId="3188"/>
    <cellStyle name="Обычный 11 5 3 3 3 2" xfId="3189"/>
    <cellStyle name="Обычный 11 5 3 3 4" xfId="3190"/>
    <cellStyle name="Обычный 11 5 3 4" xfId="3191"/>
    <cellStyle name="Обычный 11 5 3 4 2" xfId="3192"/>
    <cellStyle name="Обычный 11 5 3 4 2 2" xfId="3193"/>
    <cellStyle name="Обычный 11 5 3 4 3" xfId="3194"/>
    <cellStyle name="Обычный 11 5 3 5" xfId="3195"/>
    <cellStyle name="Обычный 11 5 3 5 2" xfId="3196"/>
    <cellStyle name="Обычный 11 5 3 6" xfId="3197"/>
    <cellStyle name="Обычный 11 5 4" xfId="3198"/>
    <cellStyle name="Обычный 11 5 4 2" xfId="3199"/>
    <cellStyle name="Обычный 11 5 4 2 2" xfId="3200"/>
    <cellStyle name="Обычный 11 5 4 2 2 2" xfId="3201"/>
    <cellStyle name="Обычный 11 5 4 2 2 2 2" xfId="3202"/>
    <cellStyle name="Обычный 11 5 4 2 2 3" xfId="3203"/>
    <cellStyle name="Обычный 11 5 4 2 3" xfId="3204"/>
    <cellStyle name="Обычный 11 5 4 2 3 2" xfId="3205"/>
    <cellStyle name="Обычный 11 5 4 2 4" xfId="3206"/>
    <cellStyle name="Обычный 11 5 4 3" xfId="3207"/>
    <cellStyle name="Обычный 11 5 4 3 2" xfId="3208"/>
    <cellStyle name="Обычный 11 5 4 3 2 2" xfId="3209"/>
    <cellStyle name="Обычный 11 5 4 3 3" xfId="3210"/>
    <cellStyle name="Обычный 11 5 4 4" xfId="3211"/>
    <cellStyle name="Обычный 11 5 4 4 2" xfId="3212"/>
    <cellStyle name="Обычный 11 5 4 5" xfId="3213"/>
    <cellStyle name="Обычный 11 5 5" xfId="3214"/>
    <cellStyle name="Обычный 11 5 5 2" xfId="3215"/>
    <cellStyle name="Обычный 11 5 5 2 2" xfId="3216"/>
    <cellStyle name="Обычный 11 5 5 2 2 2" xfId="3217"/>
    <cellStyle name="Обычный 11 5 5 2 3" xfId="3218"/>
    <cellStyle name="Обычный 11 5 5 3" xfId="3219"/>
    <cellStyle name="Обычный 11 5 5 3 2" xfId="3220"/>
    <cellStyle name="Обычный 11 5 5 4" xfId="3221"/>
    <cellStyle name="Обычный 11 5 6" xfId="3222"/>
    <cellStyle name="Обычный 11 5 6 2" xfId="3223"/>
    <cellStyle name="Обычный 11 5 6 2 2" xfId="3224"/>
    <cellStyle name="Обычный 11 5 6 3" xfId="3225"/>
    <cellStyle name="Обычный 11 5 7" xfId="3226"/>
    <cellStyle name="Обычный 11 5 7 2" xfId="3227"/>
    <cellStyle name="Обычный 11 5 8" xfId="3228"/>
    <cellStyle name="Обычный 11 6" xfId="3229"/>
    <cellStyle name="Обычный 11 6 2" xfId="3230"/>
    <cellStyle name="Обычный 11 6 2 2" xfId="3231"/>
    <cellStyle name="Обычный 11 6 2 2 2" xfId="3232"/>
    <cellStyle name="Обычный 11 6 2 2 2 2" xfId="3233"/>
    <cellStyle name="Обычный 11 6 2 2 2 2 2" xfId="3234"/>
    <cellStyle name="Обычный 11 6 2 2 2 2 2 2" xfId="3235"/>
    <cellStyle name="Обычный 11 6 2 2 2 2 3" xfId="3236"/>
    <cellStyle name="Обычный 11 6 2 2 2 3" xfId="3237"/>
    <cellStyle name="Обычный 11 6 2 2 2 3 2" xfId="3238"/>
    <cellStyle name="Обычный 11 6 2 2 2 4" xfId="3239"/>
    <cellStyle name="Обычный 11 6 2 2 3" xfId="3240"/>
    <cellStyle name="Обычный 11 6 2 2 3 2" xfId="3241"/>
    <cellStyle name="Обычный 11 6 2 2 3 2 2" xfId="3242"/>
    <cellStyle name="Обычный 11 6 2 2 3 3" xfId="3243"/>
    <cellStyle name="Обычный 11 6 2 2 4" xfId="3244"/>
    <cellStyle name="Обычный 11 6 2 2 4 2" xfId="3245"/>
    <cellStyle name="Обычный 11 6 2 2 5" xfId="3246"/>
    <cellStyle name="Обычный 11 6 2 3" xfId="3247"/>
    <cellStyle name="Обычный 11 6 2 3 2" xfId="3248"/>
    <cellStyle name="Обычный 11 6 2 3 2 2" xfId="3249"/>
    <cellStyle name="Обычный 11 6 2 3 2 2 2" xfId="3250"/>
    <cellStyle name="Обычный 11 6 2 3 2 3" xfId="3251"/>
    <cellStyle name="Обычный 11 6 2 3 3" xfId="3252"/>
    <cellStyle name="Обычный 11 6 2 3 3 2" xfId="3253"/>
    <cellStyle name="Обычный 11 6 2 3 4" xfId="3254"/>
    <cellStyle name="Обычный 11 6 2 4" xfId="3255"/>
    <cellStyle name="Обычный 11 6 2 4 2" xfId="3256"/>
    <cellStyle name="Обычный 11 6 2 4 2 2" xfId="3257"/>
    <cellStyle name="Обычный 11 6 2 4 3" xfId="3258"/>
    <cellStyle name="Обычный 11 6 2 5" xfId="3259"/>
    <cellStyle name="Обычный 11 6 2 5 2" xfId="3260"/>
    <cellStyle name="Обычный 11 6 2 6" xfId="3261"/>
    <cellStyle name="Обычный 11 6 3" xfId="3262"/>
    <cellStyle name="Обычный 11 6 3 2" xfId="3263"/>
    <cellStyle name="Обычный 11 6 3 2 2" xfId="3264"/>
    <cellStyle name="Обычный 11 6 3 2 2 2" xfId="3265"/>
    <cellStyle name="Обычный 11 6 3 2 2 2 2" xfId="3266"/>
    <cellStyle name="Обычный 11 6 3 2 2 3" xfId="3267"/>
    <cellStyle name="Обычный 11 6 3 2 3" xfId="3268"/>
    <cellStyle name="Обычный 11 6 3 2 3 2" xfId="3269"/>
    <cellStyle name="Обычный 11 6 3 2 4" xfId="3270"/>
    <cellStyle name="Обычный 11 6 3 3" xfId="3271"/>
    <cellStyle name="Обычный 11 6 3 3 2" xfId="3272"/>
    <cellStyle name="Обычный 11 6 3 3 2 2" xfId="3273"/>
    <cellStyle name="Обычный 11 6 3 3 3" xfId="3274"/>
    <cellStyle name="Обычный 11 6 3 4" xfId="3275"/>
    <cellStyle name="Обычный 11 6 3 4 2" xfId="3276"/>
    <cellStyle name="Обычный 11 6 3 5" xfId="3277"/>
    <cellStyle name="Обычный 11 6 4" xfId="3278"/>
    <cellStyle name="Обычный 11 6 4 2" xfId="3279"/>
    <cellStyle name="Обычный 11 6 4 2 2" xfId="3280"/>
    <cellStyle name="Обычный 11 6 4 2 2 2" xfId="3281"/>
    <cellStyle name="Обычный 11 6 4 2 3" xfId="3282"/>
    <cellStyle name="Обычный 11 6 4 3" xfId="3283"/>
    <cellStyle name="Обычный 11 6 4 3 2" xfId="3284"/>
    <cellStyle name="Обычный 11 6 4 4" xfId="3285"/>
    <cellStyle name="Обычный 11 6 5" xfId="3286"/>
    <cellStyle name="Обычный 11 6 5 2" xfId="3287"/>
    <cellStyle name="Обычный 11 6 5 2 2" xfId="3288"/>
    <cellStyle name="Обычный 11 6 5 3" xfId="3289"/>
    <cellStyle name="Обычный 11 6 6" xfId="3290"/>
    <cellStyle name="Обычный 11 6 6 2" xfId="3291"/>
    <cellStyle name="Обычный 11 6 7" xfId="3292"/>
    <cellStyle name="Обычный 11 7" xfId="3293"/>
    <cellStyle name="Обычный 11 7 2" xfId="3294"/>
    <cellStyle name="Обычный 11 7 2 2" xfId="3295"/>
    <cellStyle name="Обычный 11 7 2 2 2" xfId="3296"/>
    <cellStyle name="Обычный 11 7 2 2 2 2" xfId="3297"/>
    <cellStyle name="Обычный 11 7 2 2 2 2 2" xfId="3298"/>
    <cellStyle name="Обычный 11 7 2 2 2 3" xfId="3299"/>
    <cellStyle name="Обычный 11 7 2 2 3" xfId="3300"/>
    <cellStyle name="Обычный 11 7 2 2 3 2" xfId="3301"/>
    <cellStyle name="Обычный 11 7 2 2 4" xfId="3302"/>
    <cellStyle name="Обычный 11 7 2 3" xfId="3303"/>
    <cellStyle name="Обычный 11 7 2 3 2" xfId="3304"/>
    <cellStyle name="Обычный 11 7 2 3 2 2" xfId="3305"/>
    <cellStyle name="Обычный 11 7 2 3 3" xfId="3306"/>
    <cellStyle name="Обычный 11 7 2 4" xfId="3307"/>
    <cellStyle name="Обычный 11 7 2 4 2" xfId="3308"/>
    <cellStyle name="Обычный 11 7 2 5" xfId="3309"/>
    <cellStyle name="Обычный 11 7 3" xfId="3310"/>
    <cellStyle name="Обычный 11 7 3 2" xfId="3311"/>
    <cellStyle name="Обычный 11 7 3 2 2" xfId="3312"/>
    <cellStyle name="Обычный 11 7 3 2 2 2" xfId="3313"/>
    <cellStyle name="Обычный 11 7 3 2 3" xfId="3314"/>
    <cellStyle name="Обычный 11 7 3 3" xfId="3315"/>
    <cellStyle name="Обычный 11 7 3 3 2" xfId="3316"/>
    <cellStyle name="Обычный 11 7 3 4" xfId="3317"/>
    <cellStyle name="Обычный 11 7 4" xfId="3318"/>
    <cellStyle name="Обычный 11 7 4 2" xfId="3319"/>
    <cellStyle name="Обычный 11 7 4 2 2" xfId="3320"/>
    <cellStyle name="Обычный 11 7 4 3" xfId="3321"/>
    <cellStyle name="Обычный 11 7 5" xfId="3322"/>
    <cellStyle name="Обычный 11 7 5 2" xfId="3323"/>
    <cellStyle name="Обычный 11 7 6" xfId="3324"/>
    <cellStyle name="Обычный 11 8" xfId="3325"/>
    <cellStyle name="Обычный 11 8 2" xfId="3326"/>
    <cellStyle name="Обычный 11 8 2 2" xfId="3327"/>
    <cellStyle name="Обычный 11 8 2 2 2" xfId="3328"/>
    <cellStyle name="Обычный 11 8 2 2 2 2" xfId="3329"/>
    <cellStyle name="Обычный 11 8 2 2 3" xfId="3330"/>
    <cellStyle name="Обычный 11 8 2 3" xfId="3331"/>
    <cellStyle name="Обычный 11 8 2 3 2" xfId="3332"/>
    <cellStyle name="Обычный 11 8 2 4" xfId="3333"/>
    <cellStyle name="Обычный 11 8 3" xfId="3334"/>
    <cellStyle name="Обычный 11 8 3 2" xfId="3335"/>
    <cellStyle name="Обычный 11 8 3 2 2" xfId="3336"/>
    <cellStyle name="Обычный 11 8 3 3" xfId="3337"/>
    <cellStyle name="Обычный 11 8 4" xfId="3338"/>
    <cellStyle name="Обычный 11 8 4 2" xfId="3339"/>
    <cellStyle name="Обычный 11 8 5" xfId="3340"/>
    <cellStyle name="Обычный 11 9" xfId="3341"/>
    <cellStyle name="Обычный 11 9 2" xfId="3342"/>
    <cellStyle name="Обычный 11 9 2 2" xfId="3343"/>
    <cellStyle name="Обычный 11 9 2 2 2" xfId="3344"/>
    <cellStyle name="Обычный 11 9 2 3" xfId="3345"/>
    <cellStyle name="Обычный 11 9 3" xfId="3346"/>
    <cellStyle name="Обычный 11 9 3 2" xfId="3347"/>
    <cellStyle name="Обычный 11 9 4" xfId="3348"/>
    <cellStyle name="Обычный 118" xfId="3349"/>
    <cellStyle name="Обычный 12" xfId="3350"/>
    <cellStyle name="Обычный 12 10" xfId="3351"/>
    <cellStyle name="Обычный 12 11" xfId="3352"/>
    <cellStyle name="Обычный 12 2" xfId="3353"/>
    <cellStyle name="Обычный 12 2 2" xfId="3354"/>
    <cellStyle name="Обычный 12 3" xfId="3355"/>
    <cellStyle name="Обычный 12 3 2" xfId="3356"/>
    <cellStyle name="Обычный 12 3 2 2" xfId="3357"/>
    <cellStyle name="Обычный 12 3 2 2 2" xfId="3358"/>
    <cellStyle name="Обычный 12 3 2 2 2 2" xfId="3359"/>
    <cellStyle name="Обычный 12 3 2 2 2 2 2" xfId="3360"/>
    <cellStyle name="Обычный 12 3 2 2 2 2 2 2" xfId="3361"/>
    <cellStyle name="Обычный 12 3 2 2 2 2 2 2 2" xfId="3362"/>
    <cellStyle name="Обычный 12 3 2 2 2 2 2 3" xfId="3363"/>
    <cellStyle name="Обычный 12 3 2 2 2 2 3" xfId="3364"/>
    <cellStyle name="Обычный 12 3 2 2 2 2 3 2" xfId="3365"/>
    <cellStyle name="Обычный 12 3 2 2 2 2 4" xfId="3366"/>
    <cellStyle name="Обычный 12 3 2 2 2 3" xfId="3367"/>
    <cellStyle name="Обычный 12 3 2 2 2 3 2" xfId="3368"/>
    <cellStyle name="Обычный 12 3 2 2 2 3 2 2" xfId="3369"/>
    <cellStyle name="Обычный 12 3 2 2 2 3 3" xfId="3370"/>
    <cellStyle name="Обычный 12 3 2 2 2 4" xfId="3371"/>
    <cellStyle name="Обычный 12 3 2 2 2 4 2" xfId="3372"/>
    <cellStyle name="Обычный 12 3 2 2 2 5" xfId="3373"/>
    <cellStyle name="Обычный 12 3 2 2 3" xfId="3374"/>
    <cellStyle name="Обычный 12 3 2 2 3 2" xfId="3375"/>
    <cellStyle name="Обычный 12 3 2 2 3 2 2" xfId="3376"/>
    <cellStyle name="Обычный 12 3 2 2 3 2 2 2" xfId="3377"/>
    <cellStyle name="Обычный 12 3 2 2 3 2 3" xfId="3378"/>
    <cellStyle name="Обычный 12 3 2 2 3 3" xfId="3379"/>
    <cellStyle name="Обычный 12 3 2 2 3 3 2" xfId="3380"/>
    <cellStyle name="Обычный 12 3 2 2 3 4" xfId="3381"/>
    <cellStyle name="Обычный 12 3 2 2 4" xfId="3382"/>
    <cellStyle name="Обычный 12 3 2 2 4 2" xfId="3383"/>
    <cellStyle name="Обычный 12 3 2 2 4 2 2" xfId="3384"/>
    <cellStyle name="Обычный 12 3 2 2 4 3" xfId="3385"/>
    <cellStyle name="Обычный 12 3 2 2 5" xfId="3386"/>
    <cellStyle name="Обычный 12 3 2 2 5 2" xfId="3387"/>
    <cellStyle name="Обычный 12 3 2 2 6" xfId="3388"/>
    <cellStyle name="Обычный 12 3 2 3" xfId="3389"/>
    <cellStyle name="Обычный 12 3 2 3 2" xfId="3390"/>
    <cellStyle name="Обычный 12 3 2 3 2 2" xfId="3391"/>
    <cellStyle name="Обычный 12 3 2 3 2 2 2" xfId="3392"/>
    <cellStyle name="Обычный 12 3 2 3 2 2 2 2" xfId="3393"/>
    <cellStyle name="Обычный 12 3 2 3 2 2 3" xfId="3394"/>
    <cellStyle name="Обычный 12 3 2 3 2 3" xfId="3395"/>
    <cellStyle name="Обычный 12 3 2 3 2 3 2" xfId="3396"/>
    <cellStyle name="Обычный 12 3 2 3 2 4" xfId="3397"/>
    <cellStyle name="Обычный 12 3 2 3 3" xfId="3398"/>
    <cellStyle name="Обычный 12 3 2 3 3 2" xfId="3399"/>
    <cellStyle name="Обычный 12 3 2 3 3 2 2" xfId="3400"/>
    <cellStyle name="Обычный 12 3 2 3 3 3" xfId="3401"/>
    <cellStyle name="Обычный 12 3 2 3 4" xfId="3402"/>
    <cellStyle name="Обычный 12 3 2 3 4 2" xfId="3403"/>
    <cellStyle name="Обычный 12 3 2 3 5" xfId="3404"/>
    <cellStyle name="Обычный 12 3 2 4" xfId="3405"/>
    <cellStyle name="Обычный 12 3 2 4 2" xfId="3406"/>
    <cellStyle name="Обычный 12 3 2 4 2 2" xfId="3407"/>
    <cellStyle name="Обычный 12 3 2 4 2 2 2" xfId="3408"/>
    <cellStyle name="Обычный 12 3 2 4 2 3" xfId="3409"/>
    <cellStyle name="Обычный 12 3 2 4 3" xfId="3410"/>
    <cellStyle name="Обычный 12 3 2 4 3 2" xfId="3411"/>
    <cellStyle name="Обычный 12 3 2 4 4" xfId="3412"/>
    <cellStyle name="Обычный 12 3 2 5" xfId="3413"/>
    <cellStyle name="Обычный 12 3 2 5 2" xfId="3414"/>
    <cellStyle name="Обычный 12 3 2 5 2 2" xfId="3415"/>
    <cellStyle name="Обычный 12 3 2 5 3" xfId="3416"/>
    <cellStyle name="Обычный 12 3 2 6" xfId="3417"/>
    <cellStyle name="Обычный 12 3 2 6 2" xfId="3418"/>
    <cellStyle name="Обычный 12 3 2 7" xfId="3419"/>
    <cellStyle name="Обычный 12 3 3" xfId="3420"/>
    <cellStyle name="Обычный 12 3 3 2" xfId="3421"/>
    <cellStyle name="Обычный 12 3 3 2 2" xfId="3422"/>
    <cellStyle name="Обычный 12 3 3 2 2 2" xfId="3423"/>
    <cellStyle name="Обычный 12 3 3 2 2 2 2" xfId="3424"/>
    <cellStyle name="Обычный 12 3 3 2 2 2 2 2" xfId="3425"/>
    <cellStyle name="Обычный 12 3 3 2 2 2 3" xfId="3426"/>
    <cellStyle name="Обычный 12 3 3 2 2 3" xfId="3427"/>
    <cellStyle name="Обычный 12 3 3 2 2 3 2" xfId="3428"/>
    <cellStyle name="Обычный 12 3 3 2 2 4" xfId="3429"/>
    <cellStyle name="Обычный 12 3 3 2 3" xfId="3430"/>
    <cellStyle name="Обычный 12 3 3 2 3 2" xfId="3431"/>
    <cellStyle name="Обычный 12 3 3 2 3 2 2" xfId="3432"/>
    <cellStyle name="Обычный 12 3 3 2 3 3" xfId="3433"/>
    <cellStyle name="Обычный 12 3 3 2 4" xfId="3434"/>
    <cellStyle name="Обычный 12 3 3 2 4 2" xfId="3435"/>
    <cellStyle name="Обычный 12 3 3 2 5" xfId="3436"/>
    <cellStyle name="Обычный 12 3 3 3" xfId="3437"/>
    <cellStyle name="Обычный 12 3 3 3 2" xfId="3438"/>
    <cellStyle name="Обычный 12 3 3 3 2 2" xfId="3439"/>
    <cellStyle name="Обычный 12 3 3 3 2 2 2" xfId="3440"/>
    <cellStyle name="Обычный 12 3 3 3 2 3" xfId="3441"/>
    <cellStyle name="Обычный 12 3 3 3 3" xfId="3442"/>
    <cellStyle name="Обычный 12 3 3 3 3 2" xfId="3443"/>
    <cellStyle name="Обычный 12 3 3 3 4" xfId="3444"/>
    <cellStyle name="Обычный 12 3 3 4" xfId="3445"/>
    <cellStyle name="Обычный 12 3 3 4 2" xfId="3446"/>
    <cellStyle name="Обычный 12 3 3 4 2 2" xfId="3447"/>
    <cellStyle name="Обычный 12 3 3 4 3" xfId="3448"/>
    <cellStyle name="Обычный 12 3 3 5" xfId="3449"/>
    <cellStyle name="Обычный 12 3 3 5 2" xfId="3450"/>
    <cellStyle name="Обычный 12 3 3 6" xfId="3451"/>
    <cellStyle name="Обычный 12 3 4" xfId="3452"/>
    <cellStyle name="Обычный 12 3 4 2" xfId="3453"/>
    <cellStyle name="Обычный 12 3 4 2 2" xfId="3454"/>
    <cellStyle name="Обычный 12 3 4 2 2 2" xfId="3455"/>
    <cellStyle name="Обычный 12 3 4 2 2 2 2" xfId="3456"/>
    <cellStyle name="Обычный 12 3 4 2 2 3" xfId="3457"/>
    <cellStyle name="Обычный 12 3 4 2 3" xfId="3458"/>
    <cellStyle name="Обычный 12 3 4 2 3 2" xfId="3459"/>
    <cellStyle name="Обычный 12 3 4 2 4" xfId="3460"/>
    <cellStyle name="Обычный 12 3 4 3" xfId="3461"/>
    <cellStyle name="Обычный 12 3 4 3 2" xfId="3462"/>
    <cellStyle name="Обычный 12 3 4 3 2 2" xfId="3463"/>
    <cellStyle name="Обычный 12 3 4 3 3" xfId="3464"/>
    <cellStyle name="Обычный 12 3 4 4" xfId="3465"/>
    <cellStyle name="Обычный 12 3 4 4 2" xfId="3466"/>
    <cellStyle name="Обычный 12 3 4 5" xfId="3467"/>
    <cellStyle name="Обычный 12 3 5" xfId="3468"/>
    <cellStyle name="Обычный 12 3 5 2" xfId="3469"/>
    <cellStyle name="Обычный 12 3 5 2 2" xfId="3470"/>
    <cellStyle name="Обычный 12 3 5 2 2 2" xfId="3471"/>
    <cellStyle name="Обычный 12 3 5 2 3" xfId="3472"/>
    <cellStyle name="Обычный 12 3 5 3" xfId="3473"/>
    <cellStyle name="Обычный 12 3 5 3 2" xfId="3474"/>
    <cellStyle name="Обычный 12 3 5 4" xfId="3475"/>
    <cellStyle name="Обычный 12 3 6" xfId="3476"/>
    <cellStyle name="Обычный 12 3 6 2" xfId="3477"/>
    <cellStyle name="Обычный 12 3 6 2 2" xfId="3478"/>
    <cellStyle name="Обычный 12 3 6 3" xfId="3479"/>
    <cellStyle name="Обычный 12 3 7" xfId="3480"/>
    <cellStyle name="Обычный 12 3 7 2" xfId="3481"/>
    <cellStyle name="Обычный 12 3 8" xfId="3482"/>
    <cellStyle name="Обычный 12 4" xfId="3483"/>
    <cellStyle name="Обычный 12 4 2" xfId="3484"/>
    <cellStyle name="Обычный 12 4 2 2" xfId="3485"/>
    <cellStyle name="Обычный 12 4 2 2 2" xfId="3486"/>
    <cellStyle name="Обычный 12 4 2 2 2 2" xfId="3487"/>
    <cellStyle name="Обычный 12 4 2 2 2 2 2" xfId="3488"/>
    <cellStyle name="Обычный 12 4 2 2 2 2 2 2" xfId="3489"/>
    <cellStyle name="Обычный 12 4 2 2 2 2 3" xfId="3490"/>
    <cellStyle name="Обычный 12 4 2 2 2 3" xfId="3491"/>
    <cellStyle name="Обычный 12 4 2 2 2 3 2" xfId="3492"/>
    <cellStyle name="Обычный 12 4 2 2 2 4" xfId="3493"/>
    <cellStyle name="Обычный 12 4 2 2 3" xfId="3494"/>
    <cellStyle name="Обычный 12 4 2 2 3 2" xfId="3495"/>
    <cellStyle name="Обычный 12 4 2 2 3 2 2" xfId="3496"/>
    <cellStyle name="Обычный 12 4 2 2 3 3" xfId="3497"/>
    <cellStyle name="Обычный 12 4 2 2 4" xfId="3498"/>
    <cellStyle name="Обычный 12 4 2 2 4 2" xfId="3499"/>
    <cellStyle name="Обычный 12 4 2 2 5" xfId="3500"/>
    <cellStyle name="Обычный 12 4 2 3" xfId="3501"/>
    <cellStyle name="Обычный 12 4 2 3 2" xfId="3502"/>
    <cellStyle name="Обычный 12 4 2 3 2 2" xfId="3503"/>
    <cellStyle name="Обычный 12 4 2 3 2 2 2" xfId="3504"/>
    <cellStyle name="Обычный 12 4 2 3 2 3" xfId="3505"/>
    <cellStyle name="Обычный 12 4 2 3 3" xfId="3506"/>
    <cellStyle name="Обычный 12 4 2 3 3 2" xfId="3507"/>
    <cellStyle name="Обычный 12 4 2 3 4" xfId="3508"/>
    <cellStyle name="Обычный 12 4 2 4" xfId="3509"/>
    <cellStyle name="Обычный 12 4 2 4 2" xfId="3510"/>
    <cellStyle name="Обычный 12 4 2 4 2 2" xfId="3511"/>
    <cellStyle name="Обычный 12 4 2 4 3" xfId="3512"/>
    <cellStyle name="Обычный 12 4 2 5" xfId="3513"/>
    <cellStyle name="Обычный 12 4 2 5 2" xfId="3514"/>
    <cellStyle name="Обычный 12 4 2 6" xfId="3515"/>
    <cellStyle name="Обычный 12 4 3" xfId="3516"/>
    <cellStyle name="Обычный 12 4 3 2" xfId="3517"/>
    <cellStyle name="Обычный 12 4 3 2 2" xfId="3518"/>
    <cellStyle name="Обычный 12 4 3 2 2 2" xfId="3519"/>
    <cellStyle name="Обычный 12 4 3 2 2 2 2" xfId="3520"/>
    <cellStyle name="Обычный 12 4 3 2 2 3" xfId="3521"/>
    <cellStyle name="Обычный 12 4 3 2 3" xfId="3522"/>
    <cellStyle name="Обычный 12 4 3 2 3 2" xfId="3523"/>
    <cellStyle name="Обычный 12 4 3 2 4" xfId="3524"/>
    <cellStyle name="Обычный 12 4 3 3" xfId="3525"/>
    <cellStyle name="Обычный 12 4 3 3 2" xfId="3526"/>
    <cellStyle name="Обычный 12 4 3 3 2 2" xfId="3527"/>
    <cellStyle name="Обычный 12 4 3 3 3" xfId="3528"/>
    <cellStyle name="Обычный 12 4 3 4" xfId="3529"/>
    <cellStyle name="Обычный 12 4 3 4 2" xfId="3530"/>
    <cellStyle name="Обычный 12 4 3 5" xfId="3531"/>
    <cellStyle name="Обычный 12 4 4" xfId="3532"/>
    <cellStyle name="Обычный 12 4 4 2" xfId="3533"/>
    <cellStyle name="Обычный 12 4 4 2 2" xfId="3534"/>
    <cellStyle name="Обычный 12 4 4 2 2 2" xfId="3535"/>
    <cellStyle name="Обычный 12 4 4 2 3" xfId="3536"/>
    <cellStyle name="Обычный 12 4 4 3" xfId="3537"/>
    <cellStyle name="Обычный 12 4 4 3 2" xfId="3538"/>
    <cellStyle name="Обычный 12 4 4 4" xfId="3539"/>
    <cellStyle name="Обычный 12 4 5" xfId="3540"/>
    <cellStyle name="Обычный 12 4 5 2" xfId="3541"/>
    <cellStyle name="Обычный 12 4 5 2 2" xfId="3542"/>
    <cellStyle name="Обычный 12 4 5 3" xfId="3543"/>
    <cellStyle name="Обычный 12 4 6" xfId="3544"/>
    <cellStyle name="Обычный 12 4 6 2" xfId="3545"/>
    <cellStyle name="Обычный 12 4 7" xfId="3546"/>
    <cellStyle name="Обычный 12 5" xfId="3547"/>
    <cellStyle name="Обычный 12 5 2" xfId="3548"/>
    <cellStyle name="Обычный 12 5 2 2" xfId="3549"/>
    <cellStyle name="Обычный 12 5 2 2 2" xfId="3550"/>
    <cellStyle name="Обычный 12 5 2 2 2 2" xfId="3551"/>
    <cellStyle name="Обычный 12 5 2 2 2 2 2" xfId="3552"/>
    <cellStyle name="Обычный 12 5 2 2 2 3" xfId="3553"/>
    <cellStyle name="Обычный 12 5 2 2 3" xfId="3554"/>
    <cellStyle name="Обычный 12 5 2 2 3 2" xfId="3555"/>
    <cellStyle name="Обычный 12 5 2 2 4" xfId="3556"/>
    <cellStyle name="Обычный 12 5 2 3" xfId="3557"/>
    <cellStyle name="Обычный 12 5 2 3 2" xfId="3558"/>
    <cellStyle name="Обычный 12 5 2 3 2 2" xfId="3559"/>
    <cellStyle name="Обычный 12 5 2 3 3" xfId="3560"/>
    <cellStyle name="Обычный 12 5 2 4" xfId="3561"/>
    <cellStyle name="Обычный 12 5 2 4 2" xfId="3562"/>
    <cellStyle name="Обычный 12 5 2 5" xfId="3563"/>
    <cellStyle name="Обычный 12 5 3" xfId="3564"/>
    <cellStyle name="Обычный 12 5 3 2" xfId="3565"/>
    <cellStyle name="Обычный 12 5 3 2 2" xfId="3566"/>
    <cellStyle name="Обычный 12 5 3 2 2 2" xfId="3567"/>
    <cellStyle name="Обычный 12 5 3 2 3" xfId="3568"/>
    <cellStyle name="Обычный 12 5 3 3" xfId="3569"/>
    <cellStyle name="Обычный 12 5 3 3 2" xfId="3570"/>
    <cellStyle name="Обычный 12 5 3 4" xfId="3571"/>
    <cellStyle name="Обычный 12 5 4" xfId="3572"/>
    <cellStyle name="Обычный 12 5 4 2" xfId="3573"/>
    <cellStyle name="Обычный 12 5 4 2 2" xfId="3574"/>
    <cellStyle name="Обычный 12 5 4 3" xfId="3575"/>
    <cellStyle name="Обычный 12 5 5" xfId="3576"/>
    <cellStyle name="Обычный 12 5 5 2" xfId="3577"/>
    <cellStyle name="Обычный 12 5 6" xfId="3578"/>
    <cellStyle name="Обычный 12 6" xfId="3579"/>
    <cellStyle name="Обычный 12 6 2" xfId="3580"/>
    <cellStyle name="Обычный 12 6 2 2" xfId="3581"/>
    <cellStyle name="Обычный 12 6 2 2 2" xfId="3582"/>
    <cellStyle name="Обычный 12 6 2 2 2 2" xfId="3583"/>
    <cellStyle name="Обычный 12 6 2 2 3" xfId="3584"/>
    <cellStyle name="Обычный 12 6 2 3" xfId="3585"/>
    <cellStyle name="Обычный 12 6 2 3 2" xfId="3586"/>
    <cellStyle name="Обычный 12 6 2 4" xfId="3587"/>
    <cellStyle name="Обычный 12 6 3" xfId="3588"/>
    <cellStyle name="Обычный 12 6 3 2" xfId="3589"/>
    <cellStyle name="Обычный 12 6 3 2 2" xfId="3590"/>
    <cellStyle name="Обычный 12 6 3 3" xfId="3591"/>
    <cellStyle name="Обычный 12 6 4" xfId="3592"/>
    <cellStyle name="Обычный 12 6 4 2" xfId="3593"/>
    <cellStyle name="Обычный 12 6 5" xfId="3594"/>
    <cellStyle name="Обычный 12 7" xfId="3595"/>
    <cellStyle name="Обычный 12 7 2" xfId="3596"/>
    <cellStyle name="Обычный 12 7 2 2" xfId="3597"/>
    <cellStyle name="Обычный 12 7 2 2 2" xfId="3598"/>
    <cellStyle name="Обычный 12 7 2 3" xfId="3599"/>
    <cellStyle name="Обычный 12 7 3" xfId="3600"/>
    <cellStyle name="Обычный 12 7 3 2" xfId="3601"/>
    <cellStyle name="Обычный 12 7 4" xfId="3602"/>
    <cellStyle name="Обычный 12 8" xfId="3603"/>
    <cellStyle name="Обычный 12 8 2" xfId="3604"/>
    <cellStyle name="Обычный 12 8 2 2" xfId="3605"/>
    <cellStyle name="Обычный 12 8 3" xfId="3606"/>
    <cellStyle name="Обычный 12 9" xfId="3607"/>
    <cellStyle name="Обычный 12 9 2" xfId="3608"/>
    <cellStyle name="Обычный 12_Т-НахВТО-газ-28.09.12" xfId="3609"/>
    <cellStyle name="Обычный 13" xfId="3610"/>
    <cellStyle name="Обычный 13 2" xfId="3611"/>
    <cellStyle name="Обычный 13 3" xfId="3612"/>
    <cellStyle name="Обычный 13 3 2" xfId="3613"/>
    <cellStyle name="Обычный 13 3 2 2" xfId="3614"/>
    <cellStyle name="Обычный 13 3 2 2 2" xfId="3615"/>
    <cellStyle name="Обычный 13 3 2 2 2 2" xfId="3616"/>
    <cellStyle name="Обычный 13 3 2 2 2 2 2" xfId="3617"/>
    <cellStyle name="Обычный 13 3 2 2 2 3" xfId="3618"/>
    <cellStyle name="Обычный 13 3 2 2 3" xfId="3619"/>
    <cellStyle name="Обычный 13 3 2 2 3 2" xfId="3620"/>
    <cellStyle name="Обычный 13 3 2 2 4" xfId="3621"/>
    <cellStyle name="Обычный 13 3 2 3" xfId="3622"/>
    <cellStyle name="Обычный 13 3 2 3 2" xfId="3623"/>
    <cellStyle name="Обычный 13 3 2 3 2 2" xfId="3624"/>
    <cellStyle name="Обычный 13 3 2 3 3" xfId="3625"/>
    <cellStyle name="Обычный 13 3 2 4" xfId="3626"/>
    <cellStyle name="Обычный 13 3 2 4 2" xfId="3627"/>
    <cellStyle name="Обычный 13 3 2 5" xfId="3628"/>
    <cellStyle name="Обычный 13 3 3" xfId="3629"/>
    <cellStyle name="Обычный 13 3 3 2" xfId="3630"/>
    <cellStyle name="Обычный 13 3 3 2 2" xfId="3631"/>
    <cellStyle name="Обычный 13 3 3 2 2 2" xfId="3632"/>
    <cellStyle name="Обычный 13 3 3 2 3" xfId="3633"/>
    <cellStyle name="Обычный 13 3 3 3" xfId="3634"/>
    <cellStyle name="Обычный 13 3 3 3 2" xfId="3635"/>
    <cellStyle name="Обычный 13 3 3 4" xfId="3636"/>
    <cellStyle name="Обычный 13 3 4" xfId="3637"/>
    <cellStyle name="Обычный 13 3 4 2" xfId="3638"/>
    <cellStyle name="Обычный 13 3 4 2 2" xfId="3639"/>
    <cellStyle name="Обычный 13 3 4 3" xfId="3640"/>
    <cellStyle name="Обычный 13 3 5" xfId="3641"/>
    <cellStyle name="Обычный 13 3 5 2" xfId="3642"/>
    <cellStyle name="Обычный 13 3 6" xfId="3643"/>
    <cellStyle name="Обычный 13 4" xfId="3644"/>
    <cellStyle name="Обычный 13 4 2" xfId="3645"/>
    <cellStyle name="Обычный 13 4 2 2" xfId="3646"/>
    <cellStyle name="Обычный 13 4 2 2 2" xfId="3647"/>
    <cellStyle name="Обычный 13 4 2 2 2 2" xfId="3648"/>
    <cellStyle name="Обычный 13 4 2 2 3" xfId="3649"/>
    <cellStyle name="Обычный 13 4 2 3" xfId="3650"/>
    <cellStyle name="Обычный 13 4 2 3 2" xfId="3651"/>
    <cellStyle name="Обычный 13 4 2 4" xfId="3652"/>
    <cellStyle name="Обычный 13 4 3" xfId="3653"/>
    <cellStyle name="Обычный 13 4 3 2" xfId="3654"/>
    <cellStyle name="Обычный 13 4 3 2 2" xfId="3655"/>
    <cellStyle name="Обычный 13 4 3 3" xfId="3656"/>
    <cellStyle name="Обычный 13 4 4" xfId="3657"/>
    <cellStyle name="Обычный 13 4 4 2" xfId="3658"/>
    <cellStyle name="Обычный 13 4 5" xfId="3659"/>
    <cellStyle name="Обычный 13 5" xfId="3660"/>
    <cellStyle name="Обычный 13 5 2" xfId="3661"/>
    <cellStyle name="Обычный 13 5 2 2" xfId="3662"/>
    <cellStyle name="Обычный 13 5 2 2 2" xfId="3663"/>
    <cellStyle name="Обычный 13 5 2 3" xfId="3664"/>
    <cellStyle name="Обычный 13 5 3" xfId="3665"/>
    <cellStyle name="Обычный 13 5 3 2" xfId="3666"/>
    <cellStyle name="Обычный 13 5 4" xfId="3667"/>
    <cellStyle name="Обычный 13 6" xfId="3668"/>
    <cellStyle name="Обычный 13 6 2" xfId="3669"/>
    <cellStyle name="Обычный 13 6 2 2" xfId="3670"/>
    <cellStyle name="Обычный 13 6 3" xfId="3671"/>
    <cellStyle name="Обычный 13 7" xfId="3672"/>
    <cellStyle name="Обычный 13 7 2" xfId="3673"/>
    <cellStyle name="Обычный 13 8" xfId="3674"/>
    <cellStyle name="Обычный 13 9" xfId="3675"/>
    <cellStyle name="Обычный 14" xfId="3676"/>
    <cellStyle name="Обычный 14 2" xfId="3677"/>
    <cellStyle name="Обычный 14 3" xfId="3678"/>
    <cellStyle name="Обычный 14 3 2" xfId="3679"/>
    <cellStyle name="Обычный 14 3 2 2" xfId="3680"/>
    <cellStyle name="Обычный 14 3 2 2 2" xfId="3681"/>
    <cellStyle name="Обычный 14 3 2 2 2 2" xfId="3682"/>
    <cellStyle name="Обычный 14 3 2 2 3" xfId="3683"/>
    <cellStyle name="Обычный 14 3 2 3" xfId="3684"/>
    <cellStyle name="Обычный 14 3 2 3 2" xfId="3685"/>
    <cellStyle name="Обычный 14 3 2 4" xfId="3686"/>
    <cellStyle name="Обычный 14 3 3" xfId="3687"/>
    <cellStyle name="Обычный 14 3 3 2" xfId="3688"/>
    <cellStyle name="Обычный 14 3 3 2 2" xfId="3689"/>
    <cellStyle name="Обычный 14 3 3 3" xfId="3690"/>
    <cellStyle name="Обычный 14 3 4" xfId="3691"/>
    <cellStyle name="Обычный 14 3 4 2" xfId="3692"/>
    <cellStyle name="Обычный 14 3 5" xfId="3693"/>
    <cellStyle name="Обычный 14 4" xfId="3694"/>
    <cellStyle name="Обычный 14 4 2" xfId="3695"/>
    <cellStyle name="Обычный 14 4 2 2" xfId="3696"/>
    <cellStyle name="Обычный 14 4 2 2 2" xfId="3697"/>
    <cellStyle name="Обычный 14 4 2 3" xfId="3698"/>
    <cellStyle name="Обычный 14 4 3" xfId="3699"/>
    <cellStyle name="Обычный 14 4 3 2" xfId="3700"/>
    <cellStyle name="Обычный 14 4 4" xfId="3701"/>
    <cellStyle name="Обычный 14 5" xfId="3702"/>
    <cellStyle name="Обычный 14 5 2" xfId="3703"/>
    <cellStyle name="Обычный 14 5 2 2" xfId="3704"/>
    <cellStyle name="Обычный 14 5 3" xfId="3705"/>
    <cellStyle name="Обычный 14 6" xfId="3706"/>
    <cellStyle name="Обычный 14 6 2" xfId="3707"/>
    <cellStyle name="Обычный 14 7" xfId="3708"/>
    <cellStyle name="Обычный 14 8" xfId="3709"/>
    <cellStyle name="Обычный 140 3" xfId="3710"/>
    <cellStyle name="Обычный 140 3 2" xfId="3711"/>
    <cellStyle name="Обычный 140 3 2 2" xfId="3712"/>
    <cellStyle name="Обычный 140 3 2 2 2" xfId="3713"/>
    <cellStyle name="Обычный 140 3 2 3" xfId="3714"/>
    <cellStyle name="Обычный 140 3 3" xfId="3715"/>
    <cellStyle name="Обычный 140 3 3 2" xfId="3716"/>
    <cellStyle name="Обычный 140 3 3 2 2" xfId="3717"/>
    <cellStyle name="Обычный 140 3 3 3" xfId="3718"/>
    <cellStyle name="Обычный 140 3 4" xfId="3719"/>
    <cellStyle name="Обычный 140 3 4 2" xfId="3720"/>
    <cellStyle name="Обычный 140 3 5" xfId="3721"/>
    <cellStyle name="Обычный 15" xfId="3722"/>
    <cellStyle name="Обычный 15 2" xfId="3723"/>
    <cellStyle name="Обычный 15 3" xfId="3724"/>
    <cellStyle name="Обычный 15 3 2" xfId="3725"/>
    <cellStyle name="Обычный 15 3 2 2" xfId="3726"/>
    <cellStyle name="Обычный 15 3 2 2 2" xfId="3727"/>
    <cellStyle name="Обычный 15 3 2 2 2 2" xfId="3728"/>
    <cellStyle name="Обычный 15 3 2 2 3" xfId="3729"/>
    <cellStyle name="Обычный 15 3 2 3" xfId="3730"/>
    <cellStyle name="Обычный 15 3 2 3 2" xfId="3731"/>
    <cellStyle name="Обычный 15 3 2 4" xfId="3732"/>
    <cellStyle name="Обычный 15 3 3" xfId="3733"/>
    <cellStyle name="Обычный 15 3 3 2" xfId="3734"/>
    <cellStyle name="Обычный 15 3 3 2 2" xfId="3735"/>
    <cellStyle name="Обычный 15 3 3 3" xfId="3736"/>
    <cellStyle name="Обычный 15 3 4" xfId="3737"/>
    <cellStyle name="Обычный 15 3 4 2" xfId="3738"/>
    <cellStyle name="Обычный 15 3 5" xfId="3739"/>
    <cellStyle name="Обычный 15 4" xfId="3740"/>
    <cellStyle name="Обычный 15 4 2" xfId="3741"/>
    <cellStyle name="Обычный 15 4 2 2" xfId="3742"/>
    <cellStyle name="Обычный 15 4 2 2 2" xfId="3743"/>
    <cellStyle name="Обычный 15 4 2 3" xfId="3744"/>
    <cellStyle name="Обычный 15 4 3" xfId="3745"/>
    <cellStyle name="Обычный 15 4 3 2" xfId="3746"/>
    <cellStyle name="Обычный 15 4 4" xfId="3747"/>
    <cellStyle name="Обычный 15 5" xfId="3748"/>
    <cellStyle name="Обычный 15 5 2" xfId="3749"/>
    <cellStyle name="Обычный 15 5 2 2" xfId="3750"/>
    <cellStyle name="Обычный 15 5 3" xfId="3751"/>
    <cellStyle name="Обычный 15 6" xfId="3752"/>
    <cellStyle name="Обычный 15 6 2" xfId="3753"/>
    <cellStyle name="Обычный 15 7" xfId="3754"/>
    <cellStyle name="Обычный 15 8" xfId="3755"/>
    <cellStyle name="Обычный 157" xfId="3756"/>
    <cellStyle name="Обычный 16" xfId="3757"/>
    <cellStyle name="Обычный 16 2" xfId="3758"/>
    <cellStyle name="Обычный 16 2 2" xfId="3759"/>
    <cellStyle name="Обычный 16 3" xfId="3760"/>
    <cellStyle name="Обычный 16 3 2" xfId="3761"/>
    <cellStyle name="Обычный 16 3 2 2" xfId="3762"/>
    <cellStyle name="Обычный 16 3 2 2 2" xfId="3763"/>
    <cellStyle name="Обычный 16 3 2 2 2 2" xfId="3764"/>
    <cellStyle name="Обычный 16 3 2 2 3" xfId="3765"/>
    <cellStyle name="Обычный 16 3 2 3" xfId="3766"/>
    <cellStyle name="Обычный 16 3 2 3 2" xfId="3767"/>
    <cellStyle name="Обычный 16 3 2 4" xfId="3768"/>
    <cellStyle name="Обычный 16 3 3" xfId="3769"/>
    <cellStyle name="Обычный 16 3 3 2" xfId="3770"/>
    <cellStyle name="Обычный 16 3 3 2 2" xfId="3771"/>
    <cellStyle name="Обычный 16 3 3 3" xfId="3772"/>
    <cellStyle name="Обычный 16 3 4" xfId="3773"/>
    <cellStyle name="Обычный 16 3 4 2" xfId="3774"/>
    <cellStyle name="Обычный 16 3 5" xfId="3775"/>
    <cellStyle name="Обычный 16 4" xfId="3776"/>
    <cellStyle name="Обычный 16 4 2" xfId="3777"/>
    <cellStyle name="Обычный 16 4 2 2" xfId="3778"/>
    <cellStyle name="Обычный 16 4 2 2 2" xfId="3779"/>
    <cellStyle name="Обычный 16 4 2 3" xfId="3780"/>
    <cellStyle name="Обычный 16 4 3" xfId="3781"/>
    <cellStyle name="Обычный 16 4 3 2" xfId="3782"/>
    <cellStyle name="Обычный 16 4 4" xfId="3783"/>
    <cellStyle name="Обычный 16 5" xfId="3784"/>
    <cellStyle name="Обычный 16 5 2" xfId="3785"/>
    <cellStyle name="Обычный 16 5 2 2" xfId="3786"/>
    <cellStyle name="Обычный 16 5 3" xfId="3787"/>
    <cellStyle name="Обычный 16 6" xfId="3788"/>
    <cellStyle name="Обычный 16 6 2" xfId="3789"/>
    <cellStyle name="Обычный 16 7" xfId="3790"/>
    <cellStyle name="Обычный 16 8" xfId="3791"/>
    <cellStyle name="Обычный 163" xfId="3792"/>
    <cellStyle name="Обычный 167" xfId="3793"/>
    <cellStyle name="Обычный 168" xfId="3794"/>
    <cellStyle name="Обычный 169" xfId="3795"/>
    <cellStyle name="Обычный 17" xfId="3796"/>
    <cellStyle name="Обычный 17 2" xfId="3797"/>
    <cellStyle name="Обычный 17 3" xfId="3798"/>
    <cellStyle name="Обычный 17 3 2" xfId="3799"/>
    <cellStyle name="Обычный 17 3 2 2" xfId="3800"/>
    <cellStyle name="Обычный 17 3 2 2 2" xfId="3801"/>
    <cellStyle name="Обычный 17 3 2 2 2 2" xfId="3802"/>
    <cellStyle name="Обычный 17 3 2 2 3" xfId="3803"/>
    <cellStyle name="Обычный 17 3 2 3" xfId="3804"/>
    <cellStyle name="Обычный 17 3 2 3 2" xfId="3805"/>
    <cellStyle name="Обычный 17 3 2 4" xfId="3806"/>
    <cellStyle name="Обычный 17 3 3" xfId="3807"/>
    <cellStyle name="Обычный 17 3 3 2" xfId="3808"/>
    <cellStyle name="Обычный 17 3 3 2 2" xfId="3809"/>
    <cellStyle name="Обычный 17 3 3 3" xfId="3810"/>
    <cellStyle name="Обычный 17 3 4" xfId="3811"/>
    <cellStyle name="Обычный 17 3 4 2" xfId="3812"/>
    <cellStyle name="Обычный 17 3 5" xfId="3813"/>
    <cellStyle name="Обычный 17 4" xfId="3814"/>
    <cellStyle name="Обычный 17 4 2" xfId="3815"/>
    <cellStyle name="Обычный 17 4 2 2" xfId="3816"/>
    <cellStyle name="Обычный 17 4 2 2 2" xfId="3817"/>
    <cellStyle name="Обычный 17 4 2 3" xfId="3818"/>
    <cellStyle name="Обычный 17 4 3" xfId="3819"/>
    <cellStyle name="Обычный 17 4 3 2" xfId="3820"/>
    <cellStyle name="Обычный 17 4 4" xfId="3821"/>
    <cellStyle name="Обычный 17 5" xfId="3822"/>
    <cellStyle name="Обычный 17 5 2" xfId="3823"/>
    <cellStyle name="Обычный 17 5 2 2" xfId="3824"/>
    <cellStyle name="Обычный 17 5 3" xfId="3825"/>
    <cellStyle name="Обычный 17 6" xfId="3826"/>
    <cellStyle name="Обычный 17 6 2" xfId="3827"/>
    <cellStyle name="Обычный 17 7" xfId="3828"/>
    <cellStyle name="Обычный 17 8" xfId="3829"/>
    <cellStyle name="Обычный 170" xfId="3830"/>
    <cellStyle name="Обычный 171" xfId="3831"/>
    <cellStyle name="Обычный 171 2" xfId="3832"/>
    <cellStyle name="Обычный 18" xfId="3833"/>
    <cellStyle name="Обычный 18 2" xfId="3834"/>
    <cellStyle name="Обычный 18 3" xfId="3835"/>
    <cellStyle name="Обычный 18 3 2" xfId="3836"/>
    <cellStyle name="Обычный 18 3 2 2" xfId="3837"/>
    <cellStyle name="Обычный 18 3 2 2 2" xfId="3838"/>
    <cellStyle name="Обычный 18 3 2 3" xfId="3839"/>
    <cellStyle name="Обычный 18 3 3" xfId="3840"/>
    <cellStyle name="Обычный 18 3 3 2" xfId="3841"/>
    <cellStyle name="Обычный 18 3 4" xfId="3842"/>
    <cellStyle name="Обычный 18 4" xfId="3843"/>
    <cellStyle name="Обычный 18 4 2" xfId="3844"/>
    <cellStyle name="Обычный 18 4 2 2" xfId="3845"/>
    <cellStyle name="Обычный 18 4 3" xfId="3846"/>
    <cellStyle name="Обычный 18 5" xfId="3847"/>
    <cellStyle name="Обычный 18 5 2" xfId="3848"/>
    <cellStyle name="Обычный 18 6" xfId="3849"/>
    <cellStyle name="Обычный 18 7" xfId="3850"/>
    <cellStyle name="Обычный 19" xfId="3851"/>
    <cellStyle name="Обычный 19 2" xfId="3852"/>
    <cellStyle name="Обычный 19 3" xfId="3853"/>
    <cellStyle name="Обычный 19 3 2" xfId="3854"/>
    <cellStyle name="Обычный 19 3 2 2" xfId="3855"/>
    <cellStyle name="Обычный 19 3 3" xfId="3856"/>
    <cellStyle name="Обычный 19 4" xfId="3857"/>
    <cellStyle name="Обычный 19 4 2" xfId="3858"/>
    <cellStyle name="Обычный 19 5" xfId="3859"/>
    <cellStyle name="Обычный 19 6" xfId="3860"/>
    <cellStyle name="Обычный 2" xfId="3861"/>
    <cellStyle name="Обычный 2 10" xfId="3862"/>
    <cellStyle name="Обычный 2 10 2" xfId="3863"/>
    <cellStyle name="Обычный 2 10 3" xfId="3864"/>
    <cellStyle name="Обычный 2 10 4" xfId="3865"/>
    <cellStyle name="Обычный 2 10 5" xfId="3866"/>
    <cellStyle name="Обычный 2 10 6" xfId="3867"/>
    <cellStyle name="Обычный 2 10 7" xfId="3868"/>
    <cellStyle name="Обычный 2 100" xfId="3869"/>
    <cellStyle name="Обычный 2 101" xfId="3870"/>
    <cellStyle name="Обычный 2 102" xfId="3871"/>
    <cellStyle name="Обычный 2 103" xfId="3872"/>
    <cellStyle name="Обычный 2 104" xfId="3873"/>
    <cellStyle name="Обычный 2 105" xfId="3874"/>
    <cellStyle name="Обычный 2 106" xfId="3875"/>
    <cellStyle name="Обычный 2 107" xfId="3876"/>
    <cellStyle name="Обычный 2 108" xfId="3877"/>
    <cellStyle name="Обычный 2 109" xfId="3878"/>
    <cellStyle name="Обычный 2 11" xfId="3879"/>
    <cellStyle name="Обычный 2 11 2" xfId="3880"/>
    <cellStyle name="Обычный 2 11 2 2" xfId="3881"/>
    <cellStyle name="Обычный 2 11 3" xfId="3882"/>
    <cellStyle name="Обычный 2 11 4" xfId="3883"/>
    <cellStyle name="Обычный 2 11 5" xfId="3884"/>
    <cellStyle name="Обычный 2 11 6" xfId="3885"/>
    <cellStyle name="Обычный 2 11 7" xfId="3886"/>
    <cellStyle name="Обычный 2 11_Т-НахВТО-газ-28.09.12" xfId="3887"/>
    <cellStyle name="Обычный 2 110" xfId="3888"/>
    <cellStyle name="Обычный 2 111" xfId="3889"/>
    <cellStyle name="Обычный 2 112" xfId="3890"/>
    <cellStyle name="Обычный 2 113" xfId="3891"/>
    <cellStyle name="Обычный 2 114" xfId="3892"/>
    <cellStyle name="Обычный 2 115" xfId="3893"/>
    <cellStyle name="Обычный 2 116" xfId="3894"/>
    <cellStyle name="Обычный 2 117" xfId="3895"/>
    <cellStyle name="Обычный 2 118" xfId="3896"/>
    <cellStyle name="Обычный 2 119" xfId="3897"/>
    <cellStyle name="Обычный 2 12" xfId="3898"/>
    <cellStyle name="Обычный 2 12 2" xfId="3899"/>
    <cellStyle name="Обычный 2 12 2 2" xfId="3900"/>
    <cellStyle name="Обычный 2 12 3" xfId="3901"/>
    <cellStyle name="Обычный 2 12 4" xfId="3902"/>
    <cellStyle name="Обычный 2 12 5" xfId="3903"/>
    <cellStyle name="Обычный 2 12 6" xfId="3904"/>
    <cellStyle name="Обычный 2 12_Т-НахВТО-газ-28.09.12" xfId="3905"/>
    <cellStyle name="Обычный 2 120" xfId="3906"/>
    <cellStyle name="Обычный 2 121" xfId="3907"/>
    <cellStyle name="Обычный 2 122" xfId="3908"/>
    <cellStyle name="Обычный 2 123" xfId="3909"/>
    <cellStyle name="Обычный 2 124" xfId="3910"/>
    <cellStyle name="Обычный 2 125" xfId="3911"/>
    <cellStyle name="Обычный 2 126" xfId="3912"/>
    <cellStyle name="Обычный 2 127" xfId="3913"/>
    <cellStyle name="Обычный 2 128" xfId="3914"/>
    <cellStyle name="Обычный 2 129" xfId="3915"/>
    <cellStyle name="Обычный 2 13" xfId="3916"/>
    <cellStyle name="Обычный 2 13 2" xfId="3917"/>
    <cellStyle name="Обычный 2 13 3" xfId="3918"/>
    <cellStyle name="Обычный 2 13 4" xfId="3919"/>
    <cellStyle name="Обычный 2 13 5" xfId="3920"/>
    <cellStyle name="Обычный 2 13 6" xfId="3921"/>
    <cellStyle name="Обычный 2 130" xfId="3922"/>
    <cellStyle name="Обычный 2 131" xfId="3923"/>
    <cellStyle name="Обычный 2 132" xfId="3924"/>
    <cellStyle name="Обычный 2 133" xfId="3925"/>
    <cellStyle name="Обычный 2 134" xfId="3926"/>
    <cellStyle name="Обычный 2 135" xfId="3927"/>
    <cellStyle name="Обычный 2 136" xfId="3928"/>
    <cellStyle name="Обычный 2 137" xfId="3929"/>
    <cellStyle name="Обычный 2 138" xfId="3930"/>
    <cellStyle name="Обычный 2 139" xfId="3931"/>
    <cellStyle name="Обычный 2 14" xfId="3932"/>
    <cellStyle name="Обычный 2 14 2" xfId="3933"/>
    <cellStyle name="Обычный 2 14 3" xfId="3934"/>
    <cellStyle name="Обычный 2 14 4" xfId="3935"/>
    <cellStyle name="Обычный 2 14 5" xfId="3936"/>
    <cellStyle name="Обычный 2 14 6" xfId="3937"/>
    <cellStyle name="Обычный 2 140" xfId="3938"/>
    <cellStyle name="Обычный 2 141" xfId="3939"/>
    <cellStyle name="Обычный 2 142" xfId="3940"/>
    <cellStyle name="Обычный 2 143" xfId="3941"/>
    <cellStyle name="Обычный 2 144" xfId="3942"/>
    <cellStyle name="Обычный 2 145" xfId="3943"/>
    <cellStyle name="Обычный 2 146" xfId="3944"/>
    <cellStyle name="Обычный 2 147" xfId="3945"/>
    <cellStyle name="Обычный 2 148" xfId="3946"/>
    <cellStyle name="Обычный 2 149" xfId="3947"/>
    <cellStyle name="Обычный 2 15" xfId="3948"/>
    <cellStyle name="Обычный 2 15 2" xfId="3949"/>
    <cellStyle name="Обычный 2 15 3" xfId="3950"/>
    <cellStyle name="Обычный 2 15 4" xfId="3951"/>
    <cellStyle name="Обычный 2 15 5" xfId="3952"/>
    <cellStyle name="Обычный 2 150" xfId="3953"/>
    <cellStyle name="Обычный 2 151" xfId="3954"/>
    <cellStyle name="Обычный 2 152" xfId="3955"/>
    <cellStyle name="Обычный 2 153" xfId="3956"/>
    <cellStyle name="Обычный 2 154" xfId="3957"/>
    <cellStyle name="Обычный 2 155" xfId="3958"/>
    <cellStyle name="Обычный 2 156" xfId="3959"/>
    <cellStyle name="Обычный 2 157" xfId="3960"/>
    <cellStyle name="Обычный 2 158" xfId="3961"/>
    <cellStyle name="Обычный 2 159" xfId="3962"/>
    <cellStyle name="Обычный 2 16" xfId="3963"/>
    <cellStyle name="Обычный 2 16 2" xfId="3964"/>
    <cellStyle name="Обычный 2 16 3" xfId="3965"/>
    <cellStyle name="Обычный 2 16 4" xfId="3966"/>
    <cellStyle name="Обычный 2 16 5" xfId="3967"/>
    <cellStyle name="Обычный 2 160" xfId="3968"/>
    <cellStyle name="Обычный 2 161" xfId="3969"/>
    <cellStyle name="Обычный 2 162" xfId="3970"/>
    <cellStyle name="Обычный 2 163" xfId="3971"/>
    <cellStyle name="Обычный 2 164" xfId="3972"/>
    <cellStyle name="Обычный 2 165" xfId="3973"/>
    <cellStyle name="Обычный 2 166" xfId="3974"/>
    <cellStyle name="Обычный 2 167" xfId="3975"/>
    <cellStyle name="Обычный 2 168" xfId="3976"/>
    <cellStyle name="Обычный 2 169" xfId="3977"/>
    <cellStyle name="Обычный 2 169 2" xfId="3978"/>
    <cellStyle name="Обычный 2 17" xfId="3979"/>
    <cellStyle name="Обычный 2 17 2" xfId="3980"/>
    <cellStyle name="Обычный 2 17 3" xfId="3981"/>
    <cellStyle name="Обычный 2 17 4" xfId="3982"/>
    <cellStyle name="Обычный 2 17 5" xfId="3983"/>
    <cellStyle name="Обычный 2 170" xfId="3984"/>
    <cellStyle name="Обычный 2 171" xfId="3985"/>
    <cellStyle name="Обычный 2 172" xfId="3986"/>
    <cellStyle name="Обычный 2 172 2" xfId="3987"/>
    <cellStyle name="Обычный 2 173" xfId="3988"/>
    <cellStyle name="Обычный 2 173 10" xfId="3989"/>
    <cellStyle name="Обычный 2 173 2" xfId="3990"/>
    <cellStyle name="Обычный 2 173 2 2" xfId="3991"/>
    <cellStyle name="Обычный 2 173 2 2 2" xfId="3992"/>
    <cellStyle name="Обычный 2 173 2 2 2 2" xfId="3993"/>
    <cellStyle name="Обычный 2 173 2 2 2 2 2" xfId="3994"/>
    <cellStyle name="Обычный 2 173 2 2 2 2 2 2" xfId="3995"/>
    <cellStyle name="Обычный 2 173 2 2 2 2 2 2 2" xfId="3996"/>
    <cellStyle name="Обычный 2 173 2 2 2 2 2 2 2 2" xfId="3997"/>
    <cellStyle name="Обычный 2 173 2 2 2 2 2 2 2 2 2" xfId="3998"/>
    <cellStyle name="Обычный 2 173 2 2 2 2 2 2 2 3" xfId="3999"/>
    <cellStyle name="Обычный 2 173 2 2 2 2 2 2 3" xfId="4000"/>
    <cellStyle name="Обычный 2 173 2 2 2 2 2 2 3 2" xfId="4001"/>
    <cellStyle name="Обычный 2 173 2 2 2 2 2 2 4" xfId="4002"/>
    <cellStyle name="Обычный 2 173 2 2 2 2 2 3" xfId="4003"/>
    <cellStyle name="Обычный 2 173 2 2 2 2 2 3 2" xfId="4004"/>
    <cellStyle name="Обычный 2 173 2 2 2 2 2 3 2 2" xfId="4005"/>
    <cellStyle name="Обычный 2 173 2 2 2 2 2 3 3" xfId="4006"/>
    <cellStyle name="Обычный 2 173 2 2 2 2 2 4" xfId="4007"/>
    <cellStyle name="Обычный 2 173 2 2 2 2 2 4 2" xfId="4008"/>
    <cellStyle name="Обычный 2 173 2 2 2 2 2 5" xfId="4009"/>
    <cellStyle name="Обычный 2 173 2 2 2 2 3" xfId="4010"/>
    <cellStyle name="Обычный 2 173 2 2 2 2 3 2" xfId="4011"/>
    <cellStyle name="Обычный 2 173 2 2 2 2 3 2 2" xfId="4012"/>
    <cellStyle name="Обычный 2 173 2 2 2 2 3 2 2 2" xfId="4013"/>
    <cellStyle name="Обычный 2 173 2 2 2 2 3 2 3" xfId="4014"/>
    <cellStyle name="Обычный 2 173 2 2 2 2 3 3" xfId="4015"/>
    <cellStyle name="Обычный 2 173 2 2 2 2 3 3 2" xfId="4016"/>
    <cellStyle name="Обычный 2 173 2 2 2 2 3 4" xfId="4017"/>
    <cellStyle name="Обычный 2 173 2 2 2 2 4" xfId="4018"/>
    <cellStyle name="Обычный 2 173 2 2 2 2 4 2" xfId="4019"/>
    <cellStyle name="Обычный 2 173 2 2 2 2 4 2 2" xfId="4020"/>
    <cellStyle name="Обычный 2 173 2 2 2 2 4 3" xfId="4021"/>
    <cellStyle name="Обычный 2 173 2 2 2 2 5" xfId="4022"/>
    <cellStyle name="Обычный 2 173 2 2 2 2 5 2" xfId="4023"/>
    <cellStyle name="Обычный 2 173 2 2 2 2 6" xfId="4024"/>
    <cellStyle name="Обычный 2 173 2 2 2 3" xfId="4025"/>
    <cellStyle name="Обычный 2 173 2 2 2 3 2" xfId="4026"/>
    <cellStyle name="Обычный 2 173 2 2 2 3 2 2" xfId="4027"/>
    <cellStyle name="Обычный 2 173 2 2 2 3 2 2 2" xfId="4028"/>
    <cellStyle name="Обычный 2 173 2 2 2 3 2 2 2 2" xfId="4029"/>
    <cellStyle name="Обычный 2 173 2 2 2 3 2 2 3" xfId="4030"/>
    <cellStyle name="Обычный 2 173 2 2 2 3 2 3" xfId="4031"/>
    <cellStyle name="Обычный 2 173 2 2 2 3 2 3 2" xfId="4032"/>
    <cellStyle name="Обычный 2 173 2 2 2 3 2 4" xfId="4033"/>
    <cellStyle name="Обычный 2 173 2 2 2 3 3" xfId="4034"/>
    <cellStyle name="Обычный 2 173 2 2 2 3 3 2" xfId="4035"/>
    <cellStyle name="Обычный 2 173 2 2 2 3 3 2 2" xfId="4036"/>
    <cellStyle name="Обычный 2 173 2 2 2 3 3 3" xfId="4037"/>
    <cellStyle name="Обычный 2 173 2 2 2 3 4" xfId="4038"/>
    <cellStyle name="Обычный 2 173 2 2 2 3 4 2" xfId="4039"/>
    <cellStyle name="Обычный 2 173 2 2 2 3 5" xfId="4040"/>
    <cellStyle name="Обычный 2 173 2 2 2 4" xfId="4041"/>
    <cellStyle name="Обычный 2 173 2 2 2 4 2" xfId="4042"/>
    <cellStyle name="Обычный 2 173 2 2 2 4 2 2" xfId="4043"/>
    <cellStyle name="Обычный 2 173 2 2 2 4 2 2 2" xfId="4044"/>
    <cellStyle name="Обычный 2 173 2 2 2 4 2 3" xfId="4045"/>
    <cellStyle name="Обычный 2 173 2 2 2 4 3" xfId="4046"/>
    <cellStyle name="Обычный 2 173 2 2 2 4 3 2" xfId="4047"/>
    <cellStyle name="Обычный 2 173 2 2 2 4 4" xfId="4048"/>
    <cellStyle name="Обычный 2 173 2 2 2 5" xfId="4049"/>
    <cellStyle name="Обычный 2 173 2 2 2 5 2" xfId="4050"/>
    <cellStyle name="Обычный 2 173 2 2 2 5 2 2" xfId="4051"/>
    <cellStyle name="Обычный 2 173 2 2 2 5 3" xfId="4052"/>
    <cellStyle name="Обычный 2 173 2 2 2 6" xfId="4053"/>
    <cellStyle name="Обычный 2 173 2 2 2 6 2" xfId="4054"/>
    <cellStyle name="Обычный 2 173 2 2 2 7" xfId="4055"/>
    <cellStyle name="Обычный 2 173 2 2 3" xfId="4056"/>
    <cellStyle name="Обычный 2 173 2 2 3 2" xfId="4057"/>
    <cellStyle name="Обычный 2 173 2 2 3 2 2" xfId="4058"/>
    <cellStyle name="Обычный 2 173 2 2 3 2 2 2" xfId="4059"/>
    <cellStyle name="Обычный 2 173 2 2 3 2 2 2 2" xfId="4060"/>
    <cellStyle name="Обычный 2 173 2 2 3 2 2 2 2 2" xfId="4061"/>
    <cellStyle name="Обычный 2 173 2 2 3 2 2 2 3" xfId="4062"/>
    <cellStyle name="Обычный 2 173 2 2 3 2 2 3" xfId="4063"/>
    <cellStyle name="Обычный 2 173 2 2 3 2 2 3 2" xfId="4064"/>
    <cellStyle name="Обычный 2 173 2 2 3 2 2 4" xfId="4065"/>
    <cellStyle name="Обычный 2 173 2 2 3 2 3" xfId="4066"/>
    <cellStyle name="Обычный 2 173 2 2 3 2 3 2" xfId="4067"/>
    <cellStyle name="Обычный 2 173 2 2 3 2 3 2 2" xfId="4068"/>
    <cellStyle name="Обычный 2 173 2 2 3 2 3 3" xfId="4069"/>
    <cellStyle name="Обычный 2 173 2 2 3 2 4" xfId="4070"/>
    <cellStyle name="Обычный 2 173 2 2 3 2 4 2" xfId="4071"/>
    <cellStyle name="Обычный 2 173 2 2 3 2 5" xfId="4072"/>
    <cellStyle name="Обычный 2 173 2 2 3 3" xfId="4073"/>
    <cellStyle name="Обычный 2 173 2 2 3 3 2" xfId="4074"/>
    <cellStyle name="Обычный 2 173 2 2 3 3 2 2" xfId="4075"/>
    <cellStyle name="Обычный 2 173 2 2 3 3 2 2 2" xfId="4076"/>
    <cellStyle name="Обычный 2 173 2 2 3 3 2 3" xfId="4077"/>
    <cellStyle name="Обычный 2 173 2 2 3 3 3" xfId="4078"/>
    <cellStyle name="Обычный 2 173 2 2 3 3 3 2" xfId="4079"/>
    <cellStyle name="Обычный 2 173 2 2 3 3 4" xfId="4080"/>
    <cellStyle name="Обычный 2 173 2 2 3 4" xfId="4081"/>
    <cellStyle name="Обычный 2 173 2 2 3 4 2" xfId="4082"/>
    <cellStyle name="Обычный 2 173 2 2 3 4 2 2" xfId="4083"/>
    <cellStyle name="Обычный 2 173 2 2 3 4 3" xfId="4084"/>
    <cellStyle name="Обычный 2 173 2 2 3 5" xfId="4085"/>
    <cellStyle name="Обычный 2 173 2 2 3 5 2" xfId="4086"/>
    <cellStyle name="Обычный 2 173 2 2 3 6" xfId="4087"/>
    <cellStyle name="Обычный 2 173 2 2 4" xfId="4088"/>
    <cellStyle name="Обычный 2 173 2 2 4 2" xfId="4089"/>
    <cellStyle name="Обычный 2 173 2 2 4 2 2" xfId="4090"/>
    <cellStyle name="Обычный 2 173 2 2 4 2 2 2" xfId="4091"/>
    <cellStyle name="Обычный 2 173 2 2 4 2 2 2 2" xfId="4092"/>
    <cellStyle name="Обычный 2 173 2 2 4 2 2 3" xfId="4093"/>
    <cellStyle name="Обычный 2 173 2 2 4 2 3" xfId="4094"/>
    <cellStyle name="Обычный 2 173 2 2 4 2 3 2" xfId="4095"/>
    <cellStyle name="Обычный 2 173 2 2 4 2 4" xfId="4096"/>
    <cellStyle name="Обычный 2 173 2 2 4 3" xfId="4097"/>
    <cellStyle name="Обычный 2 173 2 2 4 3 2" xfId="4098"/>
    <cellStyle name="Обычный 2 173 2 2 4 3 2 2" xfId="4099"/>
    <cellStyle name="Обычный 2 173 2 2 4 3 3" xfId="4100"/>
    <cellStyle name="Обычный 2 173 2 2 4 4" xfId="4101"/>
    <cellStyle name="Обычный 2 173 2 2 4 4 2" xfId="4102"/>
    <cellStyle name="Обычный 2 173 2 2 4 5" xfId="4103"/>
    <cellStyle name="Обычный 2 173 2 2 5" xfId="4104"/>
    <cellStyle name="Обычный 2 173 2 2 5 2" xfId="4105"/>
    <cellStyle name="Обычный 2 173 2 2 5 2 2" xfId="4106"/>
    <cellStyle name="Обычный 2 173 2 2 5 2 2 2" xfId="4107"/>
    <cellStyle name="Обычный 2 173 2 2 5 2 3" xfId="4108"/>
    <cellStyle name="Обычный 2 173 2 2 5 3" xfId="4109"/>
    <cellStyle name="Обычный 2 173 2 2 5 3 2" xfId="4110"/>
    <cellStyle name="Обычный 2 173 2 2 5 4" xfId="4111"/>
    <cellStyle name="Обычный 2 173 2 2 6" xfId="4112"/>
    <cellStyle name="Обычный 2 173 2 2 6 2" xfId="4113"/>
    <cellStyle name="Обычный 2 173 2 2 6 2 2" xfId="4114"/>
    <cellStyle name="Обычный 2 173 2 2 6 3" xfId="4115"/>
    <cellStyle name="Обычный 2 173 2 2 7" xfId="4116"/>
    <cellStyle name="Обычный 2 173 2 2 7 2" xfId="4117"/>
    <cellStyle name="Обычный 2 173 2 2 8" xfId="4118"/>
    <cellStyle name="Обычный 2 173 2 3" xfId="4119"/>
    <cellStyle name="Обычный 2 173 2 3 2" xfId="4120"/>
    <cellStyle name="Обычный 2 173 2 3 2 2" xfId="4121"/>
    <cellStyle name="Обычный 2 173 2 3 2 2 2" xfId="4122"/>
    <cellStyle name="Обычный 2 173 2 3 2 2 2 2" xfId="4123"/>
    <cellStyle name="Обычный 2 173 2 3 2 2 2 2 2" xfId="4124"/>
    <cellStyle name="Обычный 2 173 2 3 2 2 2 2 2 2" xfId="4125"/>
    <cellStyle name="Обычный 2 173 2 3 2 2 2 2 3" xfId="4126"/>
    <cellStyle name="Обычный 2 173 2 3 2 2 2 3" xfId="4127"/>
    <cellStyle name="Обычный 2 173 2 3 2 2 2 3 2" xfId="4128"/>
    <cellStyle name="Обычный 2 173 2 3 2 2 2 4" xfId="4129"/>
    <cellStyle name="Обычный 2 173 2 3 2 2 3" xfId="4130"/>
    <cellStyle name="Обычный 2 173 2 3 2 2 3 2" xfId="4131"/>
    <cellStyle name="Обычный 2 173 2 3 2 2 3 2 2" xfId="4132"/>
    <cellStyle name="Обычный 2 173 2 3 2 2 3 3" xfId="4133"/>
    <cellStyle name="Обычный 2 173 2 3 2 2 4" xfId="4134"/>
    <cellStyle name="Обычный 2 173 2 3 2 2 4 2" xfId="4135"/>
    <cellStyle name="Обычный 2 173 2 3 2 2 5" xfId="4136"/>
    <cellStyle name="Обычный 2 173 2 3 2 3" xfId="4137"/>
    <cellStyle name="Обычный 2 173 2 3 2 3 2" xfId="4138"/>
    <cellStyle name="Обычный 2 173 2 3 2 3 2 2" xfId="4139"/>
    <cellStyle name="Обычный 2 173 2 3 2 3 2 2 2" xfId="4140"/>
    <cellStyle name="Обычный 2 173 2 3 2 3 2 3" xfId="4141"/>
    <cellStyle name="Обычный 2 173 2 3 2 3 3" xfId="4142"/>
    <cellStyle name="Обычный 2 173 2 3 2 3 3 2" xfId="4143"/>
    <cellStyle name="Обычный 2 173 2 3 2 3 4" xfId="4144"/>
    <cellStyle name="Обычный 2 173 2 3 2 4" xfId="4145"/>
    <cellStyle name="Обычный 2 173 2 3 2 4 2" xfId="4146"/>
    <cellStyle name="Обычный 2 173 2 3 2 4 2 2" xfId="4147"/>
    <cellStyle name="Обычный 2 173 2 3 2 4 3" xfId="4148"/>
    <cellStyle name="Обычный 2 173 2 3 2 5" xfId="4149"/>
    <cellStyle name="Обычный 2 173 2 3 2 5 2" xfId="4150"/>
    <cellStyle name="Обычный 2 173 2 3 2 6" xfId="4151"/>
    <cellStyle name="Обычный 2 173 2 3 3" xfId="4152"/>
    <cellStyle name="Обычный 2 173 2 3 3 2" xfId="4153"/>
    <cellStyle name="Обычный 2 173 2 3 3 2 2" xfId="4154"/>
    <cellStyle name="Обычный 2 173 2 3 3 2 2 2" xfId="4155"/>
    <cellStyle name="Обычный 2 173 2 3 3 2 2 2 2" xfId="4156"/>
    <cellStyle name="Обычный 2 173 2 3 3 2 2 3" xfId="4157"/>
    <cellStyle name="Обычный 2 173 2 3 3 2 3" xfId="4158"/>
    <cellStyle name="Обычный 2 173 2 3 3 2 3 2" xfId="4159"/>
    <cellStyle name="Обычный 2 173 2 3 3 2 4" xfId="4160"/>
    <cellStyle name="Обычный 2 173 2 3 3 3" xfId="4161"/>
    <cellStyle name="Обычный 2 173 2 3 3 3 2" xfId="4162"/>
    <cellStyle name="Обычный 2 173 2 3 3 3 2 2" xfId="4163"/>
    <cellStyle name="Обычный 2 173 2 3 3 3 3" xfId="4164"/>
    <cellStyle name="Обычный 2 173 2 3 3 4" xfId="4165"/>
    <cellStyle name="Обычный 2 173 2 3 3 4 2" xfId="4166"/>
    <cellStyle name="Обычный 2 173 2 3 3 5" xfId="4167"/>
    <cellStyle name="Обычный 2 173 2 3 4" xfId="4168"/>
    <cellStyle name="Обычный 2 173 2 3 4 2" xfId="4169"/>
    <cellStyle name="Обычный 2 173 2 3 4 2 2" xfId="4170"/>
    <cellStyle name="Обычный 2 173 2 3 4 2 2 2" xfId="4171"/>
    <cellStyle name="Обычный 2 173 2 3 4 2 3" xfId="4172"/>
    <cellStyle name="Обычный 2 173 2 3 4 3" xfId="4173"/>
    <cellStyle name="Обычный 2 173 2 3 4 3 2" xfId="4174"/>
    <cellStyle name="Обычный 2 173 2 3 4 4" xfId="4175"/>
    <cellStyle name="Обычный 2 173 2 3 5" xfId="4176"/>
    <cellStyle name="Обычный 2 173 2 3 5 2" xfId="4177"/>
    <cellStyle name="Обычный 2 173 2 3 5 2 2" xfId="4178"/>
    <cellStyle name="Обычный 2 173 2 3 5 3" xfId="4179"/>
    <cellStyle name="Обычный 2 173 2 3 6" xfId="4180"/>
    <cellStyle name="Обычный 2 173 2 3 6 2" xfId="4181"/>
    <cellStyle name="Обычный 2 173 2 3 7" xfId="4182"/>
    <cellStyle name="Обычный 2 173 2 4" xfId="4183"/>
    <cellStyle name="Обычный 2 173 2 4 2" xfId="4184"/>
    <cellStyle name="Обычный 2 173 2 4 2 2" xfId="4185"/>
    <cellStyle name="Обычный 2 173 2 4 2 2 2" xfId="4186"/>
    <cellStyle name="Обычный 2 173 2 4 2 2 2 2" xfId="4187"/>
    <cellStyle name="Обычный 2 173 2 4 2 2 2 2 2" xfId="4188"/>
    <cellStyle name="Обычный 2 173 2 4 2 2 2 3" xfId="4189"/>
    <cellStyle name="Обычный 2 173 2 4 2 2 3" xfId="4190"/>
    <cellStyle name="Обычный 2 173 2 4 2 2 3 2" xfId="4191"/>
    <cellStyle name="Обычный 2 173 2 4 2 2 4" xfId="4192"/>
    <cellStyle name="Обычный 2 173 2 4 2 3" xfId="4193"/>
    <cellStyle name="Обычный 2 173 2 4 2 3 2" xfId="4194"/>
    <cellStyle name="Обычный 2 173 2 4 2 3 2 2" xfId="4195"/>
    <cellStyle name="Обычный 2 173 2 4 2 3 3" xfId="4196"/>
    <cellStyle name="Обычный 2 173 2 4 2 4" xfId="4197"/>
    <cellStyle name="Обычный 2 173 2 4 2 4 2" xfId="4198"/>
    <cellStyle name="Обычный 2 173 2 4 2 5" xfId="4199"/>
    <cellStyle name="Обычный 2 173 2 4 3" xfId="4200"/>
    <cellStyle name="Обычный 2 173 2 4 3 2" xfId="4201"/>
    <cellStyle name="Обычный 2 173 2 4 3 2 2" xfId="4202"/>
    <cellStyle name="Обычный 2 173 2 4 3 2 2 2" xfId="4203"/>
    <cellStyle name="Обычный 2 173 2 4 3 2 3" xfId="4204"/>
    <cellStyle name="Обычный 2 173 2 4 3 3" xfId="4205"/>
    <cellStyle name="Обычный 2 173 2 4 3 3 2" xfId="4206"/>
    <cellStyle name="Обычный 2 173 2 4 3 4" xfId="4207"/>
    <cellStyle name="Обычный 2 173 2 4 4" xfId="4208"/>
    <cellStyle name="Обычный 2 173 2 4 4 2" xfId="4209"/>
    <cellStyle name="Обычный 2 173 2 4 4 2 2" xfId="4210"/>
    <cellStyle name="Обычный 2 173 2 4 4 3" xfId="4211"/>
    <cellStyle name="Обычный 2 173 2 4 5" xfId="4212"/>
    <cellStyle name="Обычный 2 173 2 4 5 2" xfId="4213"/>
    <cellStyle name="Обычный 2 173 2 4 6" xfId="4214"/>
    <cellStyle name="Обычный 2 173 2 5" xfId="4215"/>
    <cellStyle name="Обычный 2 173 2 5 2" xfId="4216"/>
    <cellStyle name="Обычный 2 173 2 5 2 2" xfId="4217"/>
    <cellStyle name="Обычный 2 173 2 5 2 2 2" xfId="4218"/>
    <cellStyle name="Обычный 2 173 2 5 2 2 2 2" xfId="4219"/>
    <cellStyle name="Обычный 2 173 2 5 2 2 3" xfId="4220"/>
    <cellStyle name="Обычный 2 173 2 5 2 3" xfId="4221"/>
    <cellStyle name="Обычный 2 173 2 5 2 3 2" xfId="4222"/>
    <cellStyle name="Обычный 2 173 2 5 2 4" xfId="4223"/>
    <cellStyle name="Обычный 2 173 2 5 3" xfId="4224"/>
    <cellStyle name="Обычный 2 173 2 5 3 2" xfId="4225"/>
    <cellStyle name="Обычный 2 173 2 5 3 2 2" xfId="4226"/>
    <cellStyle name="Обычный 2 173 2 5 3 3" xfId="4227"/>
    <cellStyle name="Обычный 2 173 2 5 4" xfId="4228"/>
    <cellStyle name="Обычный 2 173 2 5 4 2" xfId="4229"/>
    <cellStyle name="Обычный 2 173 2 5 5" xfId="4230"/>
    <cellStyle name="Обычный 2 173 2 6" xfId="4231"/>
    <cellStyle name="Обычный 2 173 2 6 2" xfId="4232"/>
    <cellStyle name="Обычный 2 173 2 6 2 2" xfId="4233"/>
    <cellStyle name="Обычный 2 173 2 6 2 2 2" xfId="4234"/>
    <cellStyle name="Обычный 2 173 2 6 2 3" xfId="4235"/>
    <cellStyle name="Обычный 2 173 2 6 3" xfId="4236"/>
    <cellStyle name="Обычный 2 173 2 6 3 2" xfId="4237"/>
    <cellStyle name="Обычный 2 173 2 6 4" xfId="4238"/>
    <cellStyle name="Обычный 2 173 2 7" xfId="4239"/>
    <cellStyle name="Обычный 2 173 2 7 2" xfId="4240"/>
    <cellStyle name="Обычный 2 173 2 7 2 2" xfId="4241"/>
    <cellStyle name="Обычный 2 173 2 7 3" xfId="4242"/>
    <cellStyle name="Обычный 2 173 2 8" xfId="4243"/>
    <cellStyle name="Обычный 2 173 2 8 2" xfId="4244"/>
    <cellStyle name="Обычный 2 173 2 9" xfId="4245"/>
    <cellStyle name="Обычный 2 173 3" xfId="4246"/>
    <cellStyle name="Обычный 2 173 3 2" xfId="4247"/>
    <cellStyle name="Обычный 2 173 3 2 2" xfId="4248"/>
    <cellStyle name="Обычный 2 173 3 2 2 2" xfId="4249"/>
    <cellStyle name="Обычный 2 173 3 2 2 2 2" xfId="4250"/>
    <cellStyle name="Обычный 2 173 3 2 2 2 2 2" xfId="4251"/>
    <cellStyle name="Обычный 2 173 3 2 2 2 2 2 2" xfId="4252"/>
    <cellStyle name="Обычный 2 173 3 2 2 2 2 2 2 2" xfId="4253"/>
    <cellStyle name="Обычный 2 173 3 2 2 2 2 2 3" xfId="4254"/>
    <cellStyle name="Обычный 2 173 3 2 2 2 2 3" xfId="4255"/>
    <cellStyle name="Обычный 2 173 3 2 2 2 2 3 2" xfId="4256"/>
    <cellStyle name="Обычный 2 173 3 2 2 2 2 4" xfId="4257"/>
    <cellStyle name="Обычный 2 173 3 2 2 2 3" xfId="4258"/>
    <cellStyle name="Обычный 2 173 3 2 2 2 3 2" xfId="4259"/>
    <cellStyle name="Обычный 2 173 3 2 2 2 3 2 2" xfId="4260"/>
    <cellStyle name="Обычный 2 173 3 2 2 2 3 3" xfId="4261"/>
    <cellStyle name="Обычный 2 173 3 2 2 2 4" xfId="4262"/>
    <cellStyle name="Обычный 2 173 3 2 2 2 4 2" xfId="4263"/>
    <cellStyle name="Обычный 2 173 3 2 2 2 5" xfId="4264"/>
    <cellStyle name="Обычный 2 173 3 2 2 3" xfId="4265"/>
    <cellStyle name="Обычный 2 173 3 2 2 3 2" xfId="4266"/>
    <cellStyle name="Обычный 2 173 3 2 2 3 2 2" xfId="4267"/>
    <cellStyle name="Обычный 2 173 3 2 2 3 2 2 2" xfId="4268"/>
    <cellStyle name="Обычный 2 173 3 2 2 3 2 3" xfId="4269"/>
    <cellStyle name="Обычный 2 173 3 2 2 3 3" xfId="4270"/>
    <cellStyle name="Обычный 2 173 3 2 2 3 3 2" xfId="4271"/>
    <cellStyle name="Обычный 2 173 3 2 2 3 4" xfId="4272"/>
    <cellStyle name="Обычный 2 173 3 2 2 4" xfId="4273"/>
    <cellStyle name="Обычный 2 173 3 2 2 4 2" xfId="4274"/>
    <cellStyle name="Обычный 2 173 3 2 2 4 2 2" xfId="4275"/>
    <cellStyle name="Обычный 2 173 3 2 2 4 3" xfId="4276"/>
    <cellStyle name="Обычный 2 173 3 2 2 5" xfId="4277"/>
    <cellStyle name="Обычный 2 173 3 2 2 5 2" xfId="4278"/>
    <cellStyle name="Обычный 2 173 3 2 2 6" xfId="4279"/>
    <cellStyle name="Обычный 2 173 3 2 3" xfId="4280"/>
    <cellStyle name="Обычный 2 173 3 2 3 2" xfId="4281"/>
    <cellStyle name="Обычный 2 173 3 2 3 2 2" xfId="4282"/>
    <cellStyle name="Обычный 2 173 3 2 3 2 2 2" xfId="4283"/>
    <cellStyle name="Обычный 2 173 3 2 3 2 2 2 2" xfId="4284"/>
    <cellStyle name="Обычный 2 173 3 2 3 2 2 3" xfId="4285"/>
    <cellStyle name="Обычный 2 173 3 2 3 2 3" xfId="4286"/>
    <cellStyle name="Обычный 2 173 3 2 3 2 3 2" xfId="4287"/>
    <cellStyle name="Обычный 2 173 3 2 3 2 4" xfId="4288"/>
    <cellStyle name="Обычный 2 173 3 2 3 3" xfId="4289"/>
    <cellStyle name="Обычный 2 173 3 2 3 3 2" xfId="4290"/>
    <cellStyle name="Обычный 2 173 3 2 3 3 2 2" xfId="4291"/>
    <cellStyle name="Обычный 2 173 3 2 3 3 3" xfId="4292"/>
    <cellStyle name="Обычный 2 173 3 2 3 4" xfId="4293"/>
    <cellStyle name="Обычный 2 173 3 2 3 4 2" xfId="4294"/>
    <cellStyle name="Обычный 2 173 3 2 3 5" xfId="4295"/>
    <cellStyle name="Обычный 2 173 3 2 4" xfId="4296"/>
    <cellStyle name="Обычный 2 173 3 2 4 2" xfId="4297"/>
    <cellStyle name="Обычный 2 173 3 2 4 2 2" xfId="4298"/>
    <cellStyle name="Обычный 2 173 3 2 4 2 2 2" xfId="4299"/>
    <cellStyle name="Обычный 2 173 3 2 4 2 3" xfId="4300"/>
    <cellStyle name="Обычный 2 173 3 2 4 3" xfId="4301"/>
    <cellStyle name="Обычный 2 173 3 2 4 3 2" xfId="4302"/>
    <cellStyle name="Обычный 2 173 3 2 4 4" xfId="4303"/>
    <cellStyle name="Обычный 2 173 3 2 5" xfId="4304"/>
    <cellStyle name="Обычный 2 173 3 2 5 2" xfId="4305"/>
    <cellStyle name="Обычный 2 173 3 2 5 2 2" xfId="4306"/>
    <cellStyle name="Обычный 2 173 3 2 5 3" xfId="4307"/>
    <cellStyle name="Обычный 2 173 3 2 6" xfId="4308"/>
    <cellStyle name="Обычный 2 173 3 2 6 2" xfId="4309"/>
    <cellStyle name="Обычный 2 173 3 2 7" xfId="4310"/>
    <cellStyle name="Обычный 2 173 3 3" xfId="4311"/>
    <cellStyle name="Обычный 2 173 3 3 2" xfId="4312"/>
    <cellStyle name="Обычный 2 173 3 3 2 2" xfId="4313"/>
    <cellStyle name="Обычный 2 173 3 3 2 2 2" xfId="4314"/>
    <cellStyle name="Обычный 2 173 3 3 2 2 2 2" xfId="4315"/>
    <cellStyle name="Обычный 2 173 3 3 2 2 2 2 2" xfId="4316"/>
    <cellStyle name="Обычный 2 173 3 3 2 2 2 3" xfId="4317"/>
    <cellStyle name="Обычный 2 173 3 3 2 2 3" xfId="4318"/>
    <cellStyle name="Обычный 2 173 3 3 2 2 3 2" xfId="4319"/>
    <cellStyle name="Обычный 2 173 3 3 2 2 4" xfId="4320"/>
    <cellStyle name="Обычный 2 173 3 3 2 3" xfId="4321"/>
    <cellStyle name="Обычный 2 173 3 3 2 3 2" xfId="4322"/>
    <cellStyle name="Обычный 2 173 3 3 2 3 2 2" xfId="4323"/>
    <cellStyle name="Обычный 2 173 3 3 2 3 3" xfId="4324"/>
    <cellStyle name="Обычный 2 173 3 3 2 4" xfId="4325"/>
    <cellStyle name="Обычный 2 173 3 3 2 4 2" xfId="4326"/>
    <cellStyle name="Обычный 2 173 3 3 2 5" xfId="4327"/>
    <cellStyle name="Обычный 2 173 3 3 3" xfId="4328"/>
    <cellStyle name="Обычный 2 173 3 3 3 2" xfId="4329"/>
    <cellStyle name="Обычный 2 173 3 3 3 2 2" xfId="4330"/>
    <cellStyle name="Обычный 2 173 3 3 3 2 2 2" xfId="4331"/>
    <cellStyle name="Обычный 2 173 3 3 3 2 3" xfId="4332"/>
    <cellStyle name="Обычный 2 173 3 3 3 3" xfId="4333"/>
    <cellStyle name="Обычный 2 173 3 3 3 3 2" xfId="4334"/>
    <cellStyle name="Обычный 2 173 3 3 3 4" xfId="4335"/>
    <cellStyle name="Обычный 2 173 3 3 4" xfId="4336"/>
    <cellStyle name="Обычный 2 173 3 3 4 2" xfId="4337"/>
    <cellStyle name="Обычный 2 173 3 3 4 2 2" xfId="4338"/>
    <cellStyle name="Обычный 2 173 3 3 4 3" xfId="4339"/>
    <cellStyle name="Обычный 2 173 3 3 5" xfId="4340"/>
    <cellStyle name="Обычный 2 173 3 3 5 2" xfId="4341"/>
    <cellStyle name="Обычный 2 173 3 3 6" xfId="4342"/>
    <cellStyle name="Обычный 2 173 3 4" xfId="4343"/>
    <cellStyle name="Обычный 2 173 3 4 2" xfId="4344"/>
    <cellStyle name="Обычный 2 173 3 4 2 2" xfId="4345"/>
    <cellStyle name="Обычный 2 173 3 4 2 2 2" xfId="4346"/>
    <cellStyle name="Обычный 2 173 3 4 2 2 2 2" xfId="4347"/>
    <cellStyle name="Обычный 2 173 3 4 2 2 3" xfId="4348"/>
    <cellStyle name="Обычный 2 173 3 4 2 3" xfId="4349"/>
    <cellStyle name="Обычный 2 173 3 4 2 3 2" xfId="4350"/>
    <cellStyle name="Обычный 2 173 3 4 2 4" xfId="4351"/>
    <cellStyle name="Обычный 2 173 3 4 3" xfId="4352"/>
    <cellStyle name="Обычный 2 173 3 4 3 2" xfId="4353"/>
    <cellStyle name="Обычный 2 173 3 4 3 2 2" xfId="4354"/>
    <cellStyle name="Обычный 2 173 3 4 3 3" xfId="4355"/>
    <cellStyle name="Обычный 2 173 3 4 4" xfId="4356"/>
    <cellStyle name="Обычный 2 173 3 4 4 2" xfId="4357"/>
    <cellStyle name="Обычный 2 173 3 4 5" xfId="4358"/>
    <cellStyle name="Обычный 2 173 3 5" xfId="4359"/>
    <cellStyle name="Обычный 2 173 3 5 2" xfId="4360"/>
    <cellStyle name="Обычный 2 173 3 5 2 2" xfId="4361"/>
    <cellStyle name="Обычный 2 173 3 5 2 2 2" xfId="4362"/>
    <cellStyle name="Обычный 2 173 3 5 2 3" xfId="4363"/>
    <cellStyle name="Обычный 2 173 3 5 3" xfId="4364"/>
    <cellStyle name="Обычный 2 173 3 5 3 2" xfId="4365"/>
    <cellStyle name="Обычный 2 173 3 5 4" xfId="4366"/>
    <cellStyle name="Обычный 2 173 3 6" xfId="4367"/>
    <cellStyle name="Обычный 2 173 3 6 2" xfId="4368"/>
    <cellStyle name="Обычный 2 173 3 6 2 2" xfId="4369"/>
    <cellStyle name="Обычный 2 173 3 6 3" xfId="4370"/>
    <cellStyle name="Обычный 2 173 3 7" xfId="4371"/>
    <cellStyle name="Обычный 2 173 3 7 2" xfId="4372"/>
    <cellStyle name="Обычный 2 173 3 8" xfId="4373"/>
    <cellStyle name="Обычный 2 173 4" xfId="4374"/>
    <cellStyle name="Обычный 2 173 4 2" xfId="4375"/>
    <cellStyle name="Обычный 2 173 4 2 2" xfId="4376"/>
    <cellStyle name="Обычный 2 173 4 2 2 2" xfId="4377"/>
    <cellStyle name="Обычный 2 173 4 2 2 2 2" xfId="4378"/>
    <cellStyle name="Обычный 2 173 4 2 2 2 2 2" xfId="4379"/>
    <cellStyle name="Обычный 2 173 4 2 2 2 2 2 2" xfId="4380"/>
    <cellStyle name="Обычный 2 173 4 2 2 2 2 3" xfId="4381"/>
    <cellStyle name="Обычный 2 173 4 2 2 2 3" xfId="4382"/>
    <cellStyle name="Обычный 2 173 4 2 2 2 3 2" xfId="4383"/>
    <cellStyle name="Обычный 2 173 4 2 2 2 4" xfId="4384"/>
    <cellStyle name="Обычный 2 173 4 2 2 3" xfId="4385"/>
    <cellStyle name="Обычный 2 173 4 2 2 3 2" xfId="4386"/>
    <cellStyle name="Обычный 2 173 4 2 2 3 2 2" xfId="4387"/>
    <cellStyle name="Обычный 2 173 4 2 2 3 3" xfId="4388"/>
    <cellStyle name="Обычный 2 173 4 2 2 4" xfId="4389"/>
    <cellStyle name="Обычный 2 173 4 2 2 4 2" xfId="4390"/>
    <cellStyle name="Обычный 2 173 4 2 2 5" xfId="4391"/>
    <cellStyle name="Обычный 2 173 4 2 3" xfId="4392"/>
    <cellStyle name="Обычный 2 173 4 2 3 2" xfId="4393"/>
    <cellStyle name="Обычный 2 173 4 2 3 2 2" xfId="4394"/>
    <cellStyle name="Обычный 2 173 4 2 3 2 2 2" xfId="4395"/>
    <cellStyle name="Обычный 2 173 4 2 3 2 3" xfId="4396"/>
    <cellStyle name="Обычный 2 173 4 2 3 3" xfId="4397"/>
    <cellStyle name="Обычный 2 173 4 2 3 3 2" xfId="4398"/>
    <cellStyle name="Обычный 2 173 4 2 3 4" xfId="4399"/>
    <cellStyle name="Обычный 2 173 4 2 4" xfId="4400"/>
    <cellStyle name="Обычный 2 173 4 2 4 2" xfId="4401"/>
    <cellStyle name="Обычный 2 173 4 2 4 2 2" xfId="4402"/>
    <cellStyle name="Обычный 2 173 4 2 4 3" xfId="4403"/>
    <cellStyle name="Обычный 2 173 4 2 5" xfId="4404"/>
    <cellStyle name="Обычный 2 173 4 2 5 2" xfId="4405"/>
    <cellStyle name="Обычный 2 173 4 2 6" xfId="4406"/>
    <cellStyle name="Обычный 2 173 4 3" xfId="4407"/>
    <cellStyle name="Обычный 2 173 4 3 2" xfId="4408"/>
    <cellStyle name="Обычный 2 173 4 3 2 2" xfId="4409"/>
    <cellStyle name="Обычный 2 173 4 3 2 2 2" xfId="4410"/>
    <cellStyle name="Обычный 2 173 4 3 2 2 2 2" xfId="4411"/>
    <cellStyle name="Обычный 2 173 4 3 2 2 3" xfId="4412"/>
    <cellStyle name="Обычный 2 173 4 3 2 3" xfId="4413"/>
    <cellStyle name="Обычный 2 173 4 3 2 3 2" xfId="4414"/>
    <cellStyle name="Обычный 2 173 4 3 2 4" xfId="4415"/>
    <cellStyle name="Обычный 2 173 4 3 3" xfId="4416"/>
    <cellStyle name="Обычный 2 173 4 3 3 2" xfId="4417"/>
    <cellStyle name="Обычный 2 173 4 3 3 2 2" xfId="4418"/>
    <cellStyle name="Обычный 2 173 4 3 3 3" xfId="4419"/>
    <cellStyle name="Обычный 2 173 4 3 4" xfId="4420"/>
    <cellStyle name="Обычный 2 173 4 3 4 2" xfId="4421"/>
    <cellStyle name="Обычный 2 173 4 3 5" xfId="4422"/>
    <cellStyle name="Обычный 2 173 4 4" xfId="4423"/>
    <cellStyle name="Обычный 2 173 4 4 2" xfId="4424"/>
    <cellStyle name="Обычный 2 173 4 4 2 2" xfId="4425"/>
    <cellStyle name="Обычный 2 173 4 4 2 2 2" xfId="4426"/>
    <cellStyle name="Обычный 2 173 4 4 2 3" xfId="4427"/>
    <cellStyle name="Обычный 2 173 4 4 3" xfId="4428"/>
    <cellStyle name="Обычный 2 173 4 4 3 2" xfId="4429"/>
    <cellStyle name="Обычный 2 173 4 4 4" xfId="4430"/>
    <cellStyle name="Обычный 2 173 4 5" xfId="4431"/>
    <cellStyle name="Обычный 2 173 4 5 2" xfId="4432"/>
    <cellStyle name="Обычный 2 173 4 5 2 2" xfId="4433"/>
    <cellStyle name="Обычный 2 173 4 5 3" xfId="4434"/>
    <cellStyle name="Обычный 2 173 4 6" xfId="4435"/>
    <cellStyle name="Обычный 2 173 4 6 2" xfId="4436"/>
    <cellStyle name="Обычный 2 173 4 7" xfId="4437"/>
    <cellStyle name="Обычный 2 173 5" xfId="4438"/>
    <cellStyle name="Обычный 2 173 5 2" xfId="4439"/>
    <cellStyle name="Обычный 2 173 5 2 2" xfId="4440"/>
    <cellStyle name="Обычный 2 173 5 2 2 2" xfId="4441"/>
    <cellStyle name="Обычный 2 173 5 2 2 2 2" xfId="4442"/>
    <cellStyle name="Обычный 2 173 5 2 2 2 2 2" xfId="4443"/>
    <cellStyle name="Обычный 2 173 5 2 2 2 3" xfId="4444"/>
    <cellStyle name="Обычный 2 173 5 2 2 3" xfId="4445"/>
    <cellStyle name="Обычный 2 173 5 2 2 3 2" xfId="4446"/>
    <cellStyle name="Обычный 2 173 5 2 2 4" xfId="4447"/>
    <cellStyle name="Обычный 2 173 5 2 3" xfId="4448"/>
    <cellStyle name="Обычный 2 173 5 2 3 2" xfId="4449"/>
    <cellStyle name="Обычный 2 173 5 2 3 2 2" xfId="4450"/>
    <cellStyle name="Обычный 2 173 5 2 3 3" xfId="4451"/>
    <cellStyle name="Обычный 2 173 5 2 4" xfId="4452"/>
    <cellStyle name="Обычный 2 173 5 2 4 2" xfId="4453"/>
    <cellStyle name="Обычный 2 173 5 2 5" xfId="4454"/>
    <cellStyle name="Обычный 2 173 5 3" xfId="4455"/>
    <cellStyle name="Обычный 2 173 5 3 2" xfId="4456"/>
    <cellStyle name="Обычный 2 173 5 3 2 2" xfId="4457"/>
    <cellStyle name="Обычный 2 173 5 3 2 2 2" xfId="4458"/>
    <cellStyle name="Обычный 2 173 5 3 2 3" xfId="4459"/>
    <cellStyle name="Обычный 2 173 5 3 3" xfId="4460"/>
    <cellStyle name="Обычный 2 173 5 3 3 2" xfId="4461"/>
    <cellStyle name="Обычный 2 173 5 3 4" xfId="4462"/>
    <cellStyle name="Обычный 2 173 5 4" xfId="4463"/>
    <cellStyle name="Обычный 2 173 5 4 2" xfId="4464"/>
    <cellStyle name="Обычный 2 173 5 4 2 2" xfId="4465"/>
    <cellStyle name="Обычный 2 173 5 4 3" xfId="4466"/>
    <cellStyle name="Обычный 2 173 5 5" xfId="4467"/>
    <cellStyle name="Обычный 2 173 5 5 2" xfId="4468"/>
    <cellStyle name="Обычный 2 173 5 6" xfId="4469"/>
    <cellStyle name="Обычный 2 173 6" xfId="4470"/>
    <cellStyle name="Обычный 2 173 6 2" xfId="4471"/>
    <cellStyle name="Обычный 2 173 6 2 2" xfId="4472"/>
    <cellStyle name="Обычный 2 173 6 2 2 2" xfId="4473"/>
    <cellStyle name="Обычный 2 173 6 2 2 2 2" xfId="4474"/>
    <cellStyle name="Обычный 2 173 6 2 2 3" xfId="4475"/>
    <cellStyle name="Обычный 2 173 6 2 3" xfId="4476"/>
    <cellStyle name="Обычный 2 173 6 2 3 2" xfId="4477"/>
    <cellStyle name="Обычный 2 173 6 2 4" xfId="4478"/>
    <cellStyle name="Обычный 2 173 6 3" xfId="4479"/>
    <cellStyle name="Обычный 2 173 6 3 2" xfId="4480"/>
    <cellStyle name="Обычный 2 173 6 3 2 2" xfId="4481"/>
    <cellStyle name="Обычный 2 173 6 3 3" xfId="4482"/>
    <cellStyle name="Обычный 2 173 6 4" xfId="4483"/>
    <cellStyle name="Обычный 2 173 6 4 2" xfId="4484"/>
    <cellStyle name="Обычный 2 173 6 5" xfId="4485"/>
    <cellStyle name="Обычный 2 173 7" xfId="4486"/>
    <cellStyle name="Обычный 2 173 7 2" xfId="4487"/>
    <cellStyle name="Обычный 2 173 7 2 2" xfId="4488"/>
    <cellStyle name="Обычный 2 173 7 2 2 2" xfId="4489"/>
    <cellStyle name="Обычный 2 173 7 2 3" xfId="4490"/>
    <cellStyle name="Обычный 2 173 7 3" xfId="4491"/>
    <cellStyle name="Обычный 2 173 7 3 2" xfId="4492"/>
    <cellStyle name="Обычный 2 173 7 4" xfId="4493"/>
    <cellStyle name="Обычный 2 173 8" xfId="4494"/>
    <cellStyle name="Обычный 2 173 8 2" xfId="4495"/>
    <cellStyle name="Обычный 2 173 8 2 2" xfId="4496"/>
    <cellStyle name="Обычный 2 173 8 3" xfId="4497"/>
    <cellStyle name="Обычный 2 173 9" xfId="4498"/>
    <cellStyle name="Обычный 2 173 9 2" xfId="4499"/>
    <cellStyle name="Обычный 2 174" xfId="4500"/>
    <cellStyle name="Обычный 2 174 2" xfId="4501"/>
    <cellStyle name="Обычный 2 174 2 2" xfId="4502"/>
    <cellStyle name="Обычный 2 174 2 2 2" xfId="4503"/>
    <cellStyle name="Обычный 2 174 2 2 2 2" xfId="4504"/>
    <cellStyle name="Обычный 2 174 2 2 2 2 2" xfId="4505"/>
    <cellStyle name="Обычный 2 174 2 2 2 2 2 2" xfId="4506"/>
    <cellStyle name="Обычный 2 174 2 2 2 2 2 2 2" xfId="4507"/>
    <cellStyle name="Обычный 2 174 2 2 2 2 2 2 2 2" xfId="4508"/>
    <cellStyle name="Обычный 2 174 2 2 2 2 2 2 3" xfId="4509"/>
    <cellStyle name="Обычный 2 174 2 2 2 2 2 3" xfId="4510"/>
    <cellStyle name="Обычный 2 174 2 2 2 2 2 3 2" xfId="4511"/>
    <cellStyle name="Обычный 2 174 2 2 2 2 2 4" xfId="4512"/>
    <cellStyle name="Обычный 2 174 2 2 2 2 3" xfId="4513"/>
    <cellStyle name="Обычный 2 174 2 2 2 2 3 2" xfId="4514"/>
    <cellStyle name="Обычный 2 174 2 2 2 2 3 2 2" xfId="4515"/>
    <cellStyle name="Обычный 2 174 2 2 2 2 3 3" xfId="4516"/>
    <cellStyle name="Обычный 2 174 2 2 2 2 4" xfId="4517"/>
    <cellStyle name="Обычный 2 174 2 2 2 2 4 2" xfId="4518"/>
    <cellStyle name="Обычный 2 174 2 2 2 2 5" xfId="4519"/>
    <cellStyle name="Обычный 2 174 2 2 2 3" xfId="4520"/>
    <cellStyle name="Обычный 2 174 2 2 2 3 2" xfId="4521"/>
    <cellStyle name="Обычный 2 174 2 2 2 3 2 2" xfId="4522"/>
    <cellStyle name="Обычный 2 174 2 2 2 3 2 2 2" xfId="4523"/>
    <cellStyle name="Обычный 2 174 2 2 2 3 2 3" xfId="4524"/>
    <cellStyle name="Обычный 2 174 2 2 2 3 3" xfId="4525"/>
    <cellStyle name="Обычный 2 174 2 2 2 3 3 2" xfId="4526"/>
    <cellStyle name="Обычный 2 174 2 2 2 3 4" xfId="4527"/>
    <cellStyle name="Обычный 2 174 2 2 2 4" xfId="4528"/>
    <cellStyle name="Обычный 2 174 2 2 2 4 2" xfId="4529"/>
    <cellStyle name="Обычный 2 174 2 2 2 4 2 2" xfId="4530"/>
    <cellStyle name="Обычный 2 174 2 2 2 4 3" xfId="4531"/>
    <cellStyle name="Обычный 2 174 2 2 2 5" xfId="4532"/>
    <cellStyle name="Обычный 2 174 2 2 2 5 2" xfId="4533"/>
    <cellStyle name="Обычный 2 174 2 2 2 6" xfId="4534"/>
    <cellStyle name="Обычный 2 174 2 2 3" xfId="4535"/>
    <cellStyle name="Обычный 2 174 2 2 3 2" xfId="4536"/>
    <cellStyle name="Обычный 2 174 2 2 3 2 2" xfId="4537"/>
    <cellStyle name="Обычный 2 174 2 2 3 2 2 2" xfId="4538"/>
    <cellStyle name="Обычный 2 174 2 2 3 2 2 2 2" xfId="4539"/>
    <cellStyle name="Обычный 2 174 2 2 3 2 2 3" xfId="4540"/>
    <cellStyle name="Обычный 2 174 2 2 3 2 3" xfId="4541"/>
    <cellStyle name="Обычный 2 174 2 2 3 2 3 2" xfId="4542"/>
    <cellStyle name="Обычный 2 174 2 2 3 2 4" xfId="4543"/>
    <cellStyle name="Обычный 2 174 2 2 3 3" xfId="4544"/>
    <cellStyle name="Обычный 2 174 2 2 3 3 2" xfId="4545"/>
    <cellStyle name="Обычный 2 174 2 2 3 3 2 2" xfId="4546"/>
    <cellStyle name="Обычный 2 174 2 2 3 3 3" xfId="4547"/>
    <cellStyle name="Обычный 2 174 2 2 3 4" xfId="4548"/>
    <cellStyle name="Обычный 2 174 2 2 3 4 2" xfId="4549"/>
    <cellStyle name="Обычный 2 174 2 2 3 5" xfId="4550"/>
    <cellStyle name="Обычный 2 174 2 2 4" xfId="4551"/>
    <cellStyle name="Обычный 2 174 2 2 4 2" xfId="4552"/>
    <cellStyle name="Обычный 2 174 2 2 4 2 2" xfId="4553"/>
    <cellStyle name="Обычный 2 174 2 2 4 2 2 2" xfId="4554"/>
    <cellStyle name="Обычный 2 174 2 2 4 2 3" xfId="4555"/>
    <cellStyle name="Обычный 2 174 2 2 4 3" xfId="4556"/>
    <cellStyle name="Обычный 2 174 2 2 4 3 2" xfId="4557"/>
    <cellStyle name="Обычный 2 174 2 2 4 4" xfId="4558"/>
    <cellStyle name="Обычный 2 174 2 2 5" xfId="4559"/>
    <cellStyle name="Обычный 2 174 2 2 5 2" xfId="4560"/>
    <cellStyle name="Обычный 2 174 2 2 5 2 2" xfId="4561"/>
    <cellStyle name="Обычный 2 174 2 2 5 3" xfId="4562"/>
    <cellStyle name="Обычный 2 174 2 2 6" xfId="4563"/>
    <cellStyle name="Обычный 2 174 2 2 6 2" xfId="4564"/>
    <cellStyle name="Обычный 2 174 2 2 7" xfId="4565"/>
    <cellStyle name="Обычный 2 174 2 3" xfId="4566"/>
    <cellStyle name="Обычный 2 174 2 3 2" xfId="4567"/>
    <cellStyle name="Обычный 2 174 2 3 2 2" xfId="4568"/>
    <cellStyle name="Обычный 2 174 2 3 2 2 2" xfId="4569"/>
    <cellStyle name="Обычный 2 174 2 3 2 2 2 2" xfId="4570"/>
    <cellStyle name="Обычный 2 174 2 3 2 2 2 2 2" xfId="4571"/>
    <cellStyle name="Обычный 2 174 2 3 2 2 2 3" xfId="4572"/>
    <cellStyle name="Обычный 2 174 2 3 2 2 3" xfId="4573"/>
    <cellStyle name="Обычный 2 174 2 3 2 2 3 2" xfId="4574"/>
    <cellStyle name="Обычный 2 174 2 3 2 2 4" xfId="4575"/>
    <cellStyle name="Обычный 2 174 2 3 2 3" xfId="4576"/>
    <cellStyle name="Обычный 2 174 2 3 2 3 2" xfId="4577"/>
    <cellStyle name="Обычный 2 174 2 3 2 3 2 2" xfId="4578"/>
    <cellStyle name="Обычный 2 174 2 3 2 3 3" xfId="4579"/>
    <cellStyle name="Обычный 2 174 2 3 2 4" xfId="4580"/>
    <cellStyle name="Обычный 2 174 2 3 2 4 2" xfId="4581"/>
    <cellStyle name="Обычный 2 174 2 3 2 5" xfId="4582"/>
    <cellStyle name="Обычный 2 174 2 3 3" xfId="4583"/>
    <cellStyle name="Обычный 2 174 2 3 3 2" xfId="4584"/>
    <cellStyle name="Обычный 2 174 2 3 3 2 2" xfId="4585"/>
    <cellStyle name="Обычный 2 174 2 3 3 2 2 2" xfId="4586"/>
    <cellStyle name="Обычный 2 174 2 3 3 2 3" xfId="4587"/>
    <cellStyle name="Обычный 2 174 2 3 3 3" xfId="4588"/>
    <cellStyle name="Обычный 2 174 2 3 3 3 2" xfId="4589"/>
    <cellStyle name="Обычный 2 174 2 3 3 4" xfId="4590"/>
    <cellStyle name="Обычный 2 174 2 3 4" xfId="4591"/>
    <cellStyle name="Обычный 2 174 2 3 4 2" xfId="4592"/>
    <cellStyle name="Обычный 2 174 2 3 4 2 2" xfId="4593"/>
    <cellStyle name="Обычный 2 174 2 3 4 3" xfId="4594"/>
    <cellStyle name="Обычный 2 174 2 3 5" xfId="4595"/>
    <cellStyle name="Обычный 2 174 2 3 5 2" xfId="4596"/>
    <cellStyle name="Обычный 2 174 2 3 6" xfId="4597"/>
    <cellStyle name="Обычный 2 174 2 4" xfId="4598"/>
    <cellStyle name="Обычный 2 174 2 4 2" xfId="4599"/>
    <cellStyle name="Обычный 2 174 2 4 2 2" xfId="4600"/>
    <cellStyle name="Обычный 2 174 2 4 2 2 2" xfId="4601"/>
    <cellStyle name="Обычный 2 174 2 4 2 2 2 2" xfId="4602"/>
    <cellStyle name="Обычный 2 174 2 4 2 2 3" xfId="4603"/>
    <cellStyle name="Обычный 2 174 2 4 2 3" xfId="4604"/>
    <cellStyle name="Обычный 2 174 2 4 2 3 2" xfId="4605"/>
    <cellStyle name="Обычный 2 174 2 4 2 4" xfId="4606"/>
    <cellStyle name="Обычный 2 174 2 4 3" xfId="4607"/>
    <cellStyle name="Обычный 2 174 2 4 3 2" xfId="4608"/>
    <cellStyle name="Обычный 2 174 2 4 3 2 2" xfId="4609"/>
    <cellStyle name="Обычный 2 174 2 4 3 3" xfId="4610"/>
    <cellStyle name="Обычный 2 174 2 4 4" xfId="4611"/>
    <cellStyle name="Обычный 2 174 2 4 4 2" xfId="4612"/>
    <cellStyle name="Обычный 2 174 2 4 5" xfId="4613"/>
    <cellStyle name="Обычный 2 174 2 5" xfId="4614"/>
    <cellStyle name="Обычный 2 174 2 5 2" xfId="4615"/>
    <cellStyle name="Обычный 2 174 2 5 2 2" xfId="4616"/>
    <cellStyle name="Обычный 2 174 2 5 2 2 2" xfId="4617"/>
    <cellStyle name="Обычный 2 174 2 5 2 3" xfId="4618"/>
    <cellStyle name="Обычный 2 174 2 5 3" xfId="4619"/>
    <cellStyle name="Обычный 2 174 2 5 3 2" xfId="4620"/>
    <cellStyle name="Обычный 2 174 2 5 4" xfId="4621"/>
    <cellStyle name="Обычный 2 174 2 6" xfId="4622"/>
    <cellStyle name="Обычный 2 174 2 6 2" xfId="4623"/>
    <cellStyle name="Обычный 2 174 2 6 2 2" xfId="4624"/>
    <cellStyle name="Обычный 2 174 2 6 3" xfId="4625"/>
    <cellStyle name="Обычный 2 174 2 7" xfId="4626"/>
    <cellStyle name="Обычный 2 174 2 7 2" xfId="4627"/>
    <cellStyle name="Обычный 2 174 2 8" xfId="4628"/>
    <cellStyle name="Обычный 2 174 3" xfId="4629"/>
    <cellStyle name="Обычный 2 174 3 2" xfId="4630"/>
    <cellStyle name="Обычный 2 174 3 2 2" xfId="4631"/>
    <cellStyle name="Обычный 2 174 3 2 2 2" xfId="4632"/>
    <cellStyle name="Обычный 2 174 3 2 2 2 2" xfId="4633"/>
    <cellStyle name="Обычный 2 174 3 2 2 2 2 2" xfId="4634"/>
    <cellStyle name="Обычный 2 174 3 2 2 2 2 2 2" xfId="4635"/>
    <cellStyle name="Обычный 2 174 3 2 2 2 2 3" xfId="4636"/>
    <cellStyle name="Обычный 2 174 3 2 2 2 3" xfId="4637"/>
    <cellStyle name="Обычный 2 174 3 2 2 2 3 2" xfId="4638"/>
    <cellStyle name="Обычный 2 174 3 2 2 2 4" xfId="4639"/>
    <cellStyle name="Обычный 2 174 3 2 2 3" xfId="4640"/>
    <cellStyle name="Обычный 2 174 3 2 2 3 2" xfId="4641"/>
    <cellStyle name="Обычный 2 174 3 2 2 3 2 2" xfId="4642"/>
    <cellStyle name="Обычный 2 174 3 2 2 3 3" xfId="4643"/>
    <cellStyle name="Обычный 2 174 3 2 2 4" xfId="4644"/>
    <cellStyle name="Обычный 2 174 3 2 2 4 2" xfId="4645"/>
    <cellStyle name="Обычный 2 174 3 2 2 5" xfId="4646"/>
    <cellStyle name="Обычный 2 174 3 2 3" xfId="4647"/>
    <cellStyle name="Обычный 2 174 3 2 3 2" xfId="4648"/>
    <cellStyle name="Обычный 2 174 3 2 3 2 2" xfId="4649"/>
    <cellStyle name="Обычный 2 174 3 2 3 2 2 2" xfId="4650"/>
    <cellStyle name="Обычный 2 174 3 2 3 2 3" xfId="4651"/>
    <cellStyle name="Обычный 2 174 3 2 3 3" xfId="4652"/>
    <cellStyle name="Обычный 2 174 3 2 3 3 2" xfId="4653"/>
    <cellStyle name="Обычный 2 174 3 2 3 4" xfId="4654"/>
    <cellStyle name="Обычный 2 174 3 2 4" xfId="4655"/>
    <cellStyle name="Обычный 2 174 3 2 4 2" xfId="4656"/>
    <cellStyle name="Обычный 2 174 3 2 4 2 2" xfId="4657"/>
    <cellStyle name="Обычный 2 174 3 2 4 3" xfId="4658"/>
    <cellStyle name="Обычный 2 174 3 2 5" xfId="4659"/>
    <cellStyle name="Обычный 2 174 3 2 5 2" xfId="4660"/>
    <cellStyle name="Обычный 2 174 3 2 6" xfId="4661"/>
    <cellStyle name="Обычный 2 174 3 3" xfId="4662"/>
    <cellStyle name="Обычный 2 174 3 3 2" xfId="4663"/>
    <cellStyle name="Обычный 2 174 3 3 2 2" xfId="4664"/>
    <cellStyle name="Обычный 2 174 3 3 2 2 2" xfId="4665"/>
    <cellStyle name="Обычный 2 174 3 3 2 2 2 2" xfId="4666"/>
    <cellStyle name="Обычный 2 174 3 3 2 2 3" xfId="4667"/>
    <cellStyle name="Обычный 2 174 3 3 2 3" xfId="4668"/>
    <cellStyle name="Обычный 2 174 3 3 2 3 2" xfId="4669"/>
    <cellStyle name="Обычный 2 174 3 3 2 4" xfId="4670"/>
    <cellStyle name="Обычный 2 174 3 3 3" xfId="4671"/>
    <cellStyle name="Обычный 2 174 3 3 3 2" xfId="4672"/>
    <cellStyle name="Обычный 2 174 3 3 3 2 2" xfId="4673"/>
    <cellStyle name="Обычный 2 174 3 3 3 3" xfId="4674"/>
    <cellStyle name="Обычный 2 174 3 3 4" xfId="4675"/>
    <cellStyle name="Обычный 2 174 3 3 4 2" xfId="4676"/>
    <cellStyle name="Обычный 2 174 3 3 5" xfId="4677"/>
    <cellStyle name="Обычный 2 174 3 4" xfId="4678"/>
    <cellStyle name="Обычный 2 174 3 4 2" xfId="4679"/>
    <cellStyle name="Обычный 2 174 3 4 2 2" xfId="4680"/>
    <cellStyle name="Обычный 2 174 3 4 2 2 2" xfId="4681"/>
    <cellStyle name="Обычный 2 174 3 4 2 3" xfId="4682"/>
    <cellStyle name="Обычный 2 174 3 4 3" xfId="4683"/>
    <cellStyle name="Обычный 2 174 3 4 3 2" xfId="4684"/>
    <cellStyle name="Обычный 2 174 3 4 4" xfId="4685"/>
    <cellStyle name="Обычный 2 174 3 5" xfId="4686"/>
    <cellStyle name="Обычный 2 174 3 5 2" xfId="4687"/>
    <cellStyle name="Обычный 2 174 3 5 2 2" xfId="4688"/>
    <cellStyle name="Обычный 2 174 3 5 3" xfId="4689"/>
    <cellStyle name="Обычный 2 174 3 6" xfId="4690"/>
    <cellStyle name="Обычный 2 174 3 6 2" xfId="4691"/>
    <cellStyle name="Обычный 2 174 3 7" xfId="4692"/>
    <cellStyle name="Обычный 2 174 4" xfId="4693"/>
    <cellStyle name="Обычный 2 174 4 2" xfId="4694"/>
    <cellStyle name="Обычный 2 174 4 2 2" xfId="4695"/>
    <cellStyle name="Обычный 2 174 4 2 2 2" xfId="4696"/>
    <cellStyle name="Обычный 2 174 4 2 2 2 2" xfId="4697"/>
    <cellStyle name="Обычный 2 174 4 2 2 2 2 2" xfId="4698"/>
    <cellStyle name="Обычный 2 174 4 2 2 2 3" xfId="4699"/>
    <cellStyle name="Обычный 2 174 4 2 2 3" xfId="4700"/>
    <cellStyle name="Обычный 2 174 4 2 2 3 2" xfId="4701"/>
    <cellStyle name="Обычный 2 174 4 2 2 4" xfId="4702"/>
    <cellStyle name="Обычный 2 174 4 2 3" xfId="4703"/>
    <cellStyle name="Обычный 2 174 4 2 3 2" xfId="4704"/>
    <cellStyle name="Обычный 2 174 4 2 3 2 2" xfId="4705"/>
    <cellStyle name="Обычный 2 174 4 2 3 3" xfId="4706"/>
    <cellStyle name="Обычный 2 174 4 2 4" xfId="4707"/>
    <cellStyle name="Обычный 2 174 4 2 4 2" xfId="4708"/>
    <cellStyle name="Обычный 2 174 4 2 5" xfId="4709"/>
    <cellStyle name="Обычный 2 174 4 3" xfId="4710"/>
    <cellStyle name="Обычный 2 174 4 3 2" xfId="4711"/>
    <cellStyle name="Обычный 2 174 4 3 2 2" xfId="4712"/>
    <cellStyle name="Обычный 2 174 4 3 2 2 2" xfId="4713"/>
    <cellStyle name="Обычный 2 174 4 3 2 3" xfId="4714"/>
    <cellStyle name="Обычный 2 174 4 3 3" xfId="4715"/>
    <cellStyle name="Обычный 2 174 4 3 3 2" xfId="4716"/>
    <cellStyle name="Обычный 2 174 4 3 4" xfId="4717"/>
    <cellStyle name="Обычный 2 174 4 4" xfId="4718"/>
    <cellStyle name="Обычный 2 174 4 4 2" xfId="4719"/>
    <cellStyle name="Обычный 2 174 4 4 2 2" xfId="4720"/>
    <cellStyle name="Обычный 2 174 4 4 3" xfId="4721"/>
    <cellStyle name="Обычный 2 174 4 5" xfId="4722"/>
    <cellStyle name="Обычный 2 174 4 5 2" xfId="4723"/>
    <cellStyle name="Обычный 2 174 4 6" xfId="4724"/>
    <cellStyle name="Обычный 2 174 5" xfId="4725"/>
    <cellStyle name="Обычный 2 174 5 2" xfId="4726"/>
    <cellStyle name="Обычный 2 174 5 2 2" xfId="4727"/>
    <cellStyle name="Обычный 2 174 5 2 2 2" xfId="4728"/>
    <cellStyle name="Обычный 2 174 5 2 2 2 2" xfId="4729"/>
    <cellStyle name="Обычный 2 174 5 2 2 3" xfId="4730"/>
    <cellStyle name="Обычный 2 174 5 2 3" xfId="4731"/>
    <cellStyle name="Обычный 2 174 5 2 3 2" xfId="4732"/>
    <cellStyle name="Обычный 2 174 5 2 4" xfId="4733"/>
    <cellStyle name="Обычный 2 174 5 3" xfId="4734"/>
    <cellStyle name="Обычный 2 174 5 3 2" xfId="4735"/>
    <cellStyle name="Обычный 2 174 5 3 2 2" xfId="4736"/>
    <cellStyle name="Обычный 2 174 5 3 3" xfId="4737"/>
    <cellStyle name="Обычный 2 174 5 4" xfId="4738"/>
    <cellStyle name="Обычный 2 174 5 4 2" xfId="4739"/>
    <cellStyle name="Обычный 2 174 5 5" xfId="4740"/>
    <cellStyle name="Обычный 2 174 6" xfId="4741"/>
    <cellStyle name="Обычный 2 174 6 2" xfId="4742"/>
    <cellStyle name="Обычный 2 174 6 2 2" xfId="4743"/>
    <cellStyle name="Обычный 2 174 6 2 2 2" xfId="4744"/>
    <cellStyle name="Обычный 2 174 6 2 3" xfId="4745"/>
    <cellStyle name="Обычный 2 174 6 3" xfId="4746"/>
    <cellStyle name="Обычный 2 174 6 3 2" xfId="4747"/>
    <cellStyle name="Обычный 2 174 6 4" xfId="4748"/>
    <cellStyle name="Обычный 2 174 7" xfId="4749"/>
    <cellStyle name="Обычный 2 174 7 2" xfId="4750"/>
    <cellStyle name="Обычный 2 174 7 2 2" xfId="4751"/>
    <cellStyle name="Обычный 2 174 7 3" xfId="4752"/>
    <cellStyle name="Обычный 2 174 8" xfId="4753"/>
    <cellStyle name="Обычный 2 174 8 2" xfId="4754"/>
    <cellStyle name="Обычный 2 174 9" xfId="4755"/>
    <cellStyle name="Обычный 2 175" xfId="4756"/>
    <cellStyle name="Обычный 2 175 2" xfId="4757"/>
    <cellStyle name="Обычный 2 175 2 2" xfId="4758"/>
    <cellStyle name="Обычный 2 175 2 2 2" xfId="4759"/>
    <cellStyle name="Обычный 2 175 2 2 2 2" xfId="4760"/>
    <cellStyle name="Обычный 2 175 2 2 2 2 2" xfId="4761"/>
    <cellStyle name="Обычный 2 175 2 2 2 2 2 2" xfId="4762"/>
    <cellStyle name="Обычный 2 175 2 2 2 2 2 2 2" xfId="4763"/>
    <cellStyle name="Обычный 2 175 2 2 2 2 2 3" xfId="4764"/>
    <cellStyle name="Обычный 2 175 2 2 2 2 3" xfId="4765"/>
    <cellStyle name="Обычный 2 175 2 2 2 2 3 2" xfId="4766"/>
    <cellStyle name="Обычный 2 175 2 2 2 2 4" xfId="4767"/>
    <cellStyle name="Обычный 2 175 2 2 2 3" xfId="4768"/>
    <cellStyle name="Обычный 2 175 2 2 2 3 2" xfId="4769"/>
    <cellStyle name="Обычный 2 175 2 2 2 3 2 2" xfId="4770"/>
    <cellStyle name="Обычный 2 175 2 2 2 3 3" xfId="4771"/>
    <cellStyle name="Обычный 2 175 2 2 2 4" xfId="4772"/>
    <cellStyle name="Обычный 2 175 2 2 2 4 2" xfId="4773"/>
    <cellStyle name="Обычный 2 175 2 2 2 5" xfId="4774"/>
    <cellStyle name="Обычный 2 175 2 2 3" xfId="4775"/>
    <cellStyle name="Обычный 2 175 2 2 3 2" xfId="4776"/>
    <cellStyle name="Обычный 2 175 2 2 3 2 2" xfId="4777"/>
    <cellStyle name="Обычный 2 175 2 2 3 2 2 2" xfId="4778"/>
    <cellStyle name="Обычный 2 175 2 2 3 2 3" xfId="4779"/>
    <cellStyle name="Обычный 2 175 2 2 3 3" xfId="4780"/>
    <cellStyle name="Обычный 2 175 2 2 3 3 2" xfId="4781"/>
    <cellStyle name="Обычный 2 175 2 2 3 4" xfId="4782"/>
    <cellStyle name="Обычный 2 175 2 2 4" xfId="4783"/>
    <cellStyle name="Обычный 2 175 2 2 4 2" xfId="4784"/>
    <cellStyle name="Обычный 2 175 2 2 4 2 2" xfId="4785"/>
    <cellStyle name="Обычный 2 175 2 2 4 3" xfId="4786"/>
    <cellStyle name="Обычный 2 175 2 2 5" xfId="4787"/>
    <cellStyle name="Обычный 2 175 2 2 5 2" xfId="4788"/>
    <cellStyle name="Обычный 2 175 2 2 6" xfId="4789"/>
    <cellStyle name="Обычный 2 175 2 3" xfId="4790"/>
    <cellStyle name="Обычный 2 175 2 3 2" xfId="4791"/>
    <cellStyle name="Обычный 2 175 2 3 2 2" xfId="4792"/>
    <cellStyle name="Обычный 2 175 2 3 2 2 2" xfId="4793"/>
    <cellStyle name="Обычный 2 175 2 3 2 2 2 2" xfId="4794"/>
    <cellStyle name="Обычный 2 175 2 3 2 2 3" xfId="4795"/>
    <cellStyle name="Обычный 2 175 2 3 2 3" xfId="4796"/>
    <cellStyle name="Обычный 2 175 2 3 2 3 2" xfId="4797"/>
    <cellStyle name="Обычный 2 175 2 3 2 4" xfId="4798"/>
    <cellStyle name="Обычный 2 175 2 3 3" xfId="4799"/>
    <cellStyle name="Обычный 2 175 2 3 3 2" xfId="4800"/>
    <cellStyle name="Обычный 2 175 2 3 3 2 2" xfId="4801"/>
    <cellStyle name="Обычный 2 175 2 3 3 3" xfId="4802"/>
    <cellStyle name="Обычный 2 175 2 3 4" xfId="4803"/>
    <cellStyle name="Обычный 2 175 2 3 4 2" xfId="4804"/>
    <cellStyle name="Обычный 2 175 2 3 5" xfId="4805"/>
    <cellStyle name="Обычный 2 175 2 4" xfId="4806"/>
    <cellStyle name="Обычный 2 175 2 4 2" xfId="4807"/>
    <cellStyle name="Обычный 2 175 2 4 2 2" xfId="4808"/>
    <cellStyle name="Обычный 2 175 2 4 2 2 2" xfId="4809"/>
    <cellStyle name="Обычный 2 175 2 4 2 3" xfId="4810"/>
    <cellStyle name="Обычный 2 175 2 4 3" xfId="4811"/>
    <cellStyle name="Обычный 2 175 2 4 3 2" xfId="4812"/>
    <cellStyle name="Обычный 2 175 2 4 4" xfId="4813"/>
    <cellStyle name="Обычный 2 175 2 5" xfId="4814"/>
    <cellStyle name="Обычный 2 175 2 5 2" xfId="4815"/>
    <cellStyle name="Обычный 2 175 2 5 2 2" xfId="4816"/>
    <cellStyle name="Обычный 2 175 2 5 3" xfId="4817"/>
    <cellStyle name="Обычный 2 175 2 6" xfId="4818"/>
    <cellStyle name="Обычный 2 175 2 6 2" xfId="4819"/>
    <cellStyle name="Обычный 2 175 2 7" xfId="4820"/>
    <cellStyle name="Обычный 2 175 3" xfId="4821"/>
    <cellStyle name="Обычный 2 175 3 2" xfId="4822"/>
    <cellStyle name="Обычный 2 175 3 2 2" xfId="4823"/>
    <cellStyle name="Обычный 2 175 3 2 2 2" xfId="4824"/>
    <cellStyle name="Обычный 2 175 3 2 2 2 2" xfId="4825"/>
    <cellStyle name="Обычный 2 175 3 2 2 2 2 2" xfId="4826"/>
    <cellStyle name="Обычный 2 175 3 2 2 2 3" xfId="4827"/>
    <cellStyle name="Обычный 2 175 3 2 2 3" xfId="4828"/>
    <cellStyle name="Обычный 2 175 3 2 2 3 2" xfId="4829"/>
    <cellStyle name="Обычный 2 175 3 2 2 4" xfId="4830"/>
    <cellStyle name="Обычный 2 175 3 2 3" xfId="4831"/>
    <cellStyle name="Обычный 2 175 3 2 3 2" xfId="4832"/>
    <cellStyle name="Обычный 2 175 3 2 3 2 2" xfId="4833"/>
    <cellStyle name="Обычный 2 175 3 2 3 3" xfId="4834"/>
    <cellStyle name="Обычный 2 175 3 2 4" xfId="4835"/>
    <cellStyle name="Обычный 2 175 3 2 4 2" xfId="4836"/>
    <cellStyle name="Обычный 2 175 3 2 5" xfId="4837"/>
    <cellStyle name="Обычный 2 175 3 3" xfId="4838"/>
    <cellStyle name="Обычный 2 175 3 3 2" xfId="4839"/>
    <cellStyle name="Обычный 2 175 3 3 2 2" xfId="4840"/>
    <cellStyle name="Обычный 2 175 3 3 2 2 2" xfId="4841"/>
    <cellStyle name="Обычный 2 175 3 3 2 3" xfId="4842"/>
    <cellStyle name="Обычный 2 175 3 3 3" xfId="4843"/>
    <cellStyle name="Обычный 2 175 3 3 3 2" xfId="4844"/>
    <cellStyle name="Обычный 2 175 3 3 4" xfId="4845"/>
    <cellStyle name="Обычный 2 175 3 4" xfId="4846"/>
    <cellStyle name="Обычный 2 175 3 4 2" xfId="4847"/>
    <cellStyle name="Обычный 2 175 3 4 2 2" xfId="4848"/>
    <cellStyle name="Обычный 2 175 3 4 3" xfId="4849"/>
    <cellStyle name="Обычный 2 175 3 5" xfId="4850"/>
    <cellStyle name="Обычный 2 175 3 5 2" xfId="4851"/>
    <cellStyle name="Обычный 2 175 3 6" xfId="4852"/>
    <cellStyle name="Обычный 2 175 4" xfId="4853"/>
    <cellStyle name="Обычный 2 175 4 2" xfId="4854"/>
    <cellStyle name="Обычный 2 175 4 2 2" xfId="4855"/>
    <cellStyle name="Обычный 2 175 4 2 2 2" xfId="4856"/>
    <cellStyle name="Обычный 2 175 4 2 2 2 2" xfId="4857"/>
    <cellStyle name="Обычный 2 175 4 2 2 3" xfId="4858"/>
    <cellStyle name="Обычный 2 175 4 2 3" xfId="4859"/>
    <cellStyle name="Обычный 2 175 4 2 3 2" xfId="4860"/>
    <cellStyle name="Обычный 2 175 4 2 4" xfId="4861"/>
    <cellStyle name="Обычный 2 175 4 3" xfId="4862"/>
    <cellStyle name="Обычный 2 175 4 3 2" xfId="4863"/>
    <cellStyle name="Обычный 2 175 4 3 2 2" xfId="4864"/>
    <cellStyle name="Обычный 2 175 4 3 3" xfId="4865"/>
    <cellStyle name="Обычный 2 175 4 4" xfId="4866"/>
    <cellStyle name="Обычный 2 175 4 4 2" xfId="4867"/>
    <cellStyle name="Обычный 2 175 4 5" xfId="4868"/>
    <cellStyle name="Обычный 2 175 5" xfId="4869"/>
    <cellStyle name="Обычный 2 175 5 2" xfId="4870"/>
    <cellStyle name="Обычный 2 175 5 2 2" xfId="4871"/>
    <cellStyle name="Обычный 2 175 5 2 2 2" xfId="4872"/>
    <cellStyle name="Обычный 2 175 5 2 3" xfId="4873"/>
    <cellStyle name="Обычный 2 175 5 3" xfId="4874"/>
    <cellStyle name="Обычный 2 175 5 3 2" xfId="4875"/>
    <cellStyle name="Обычный 2 175 5 4" xfId="4876"/>
    <cellStyle name="Обычный 2 175 6" xfId="4877"/>
    <cellStyle name="Обычный 2 175 6 2" xfId="4878"/>
    <cellStyle name="Обычный 2 175 6 2 2" xfId="4879"/>
    <cellStyle name="Обычный 2 175 6 3" xfId="4880"/>
    <cellStyle name="Обычный 2 175 7" xfId="4881"/>
    <cellStyle name="Обычный 2 175 7 2" xfId="4882"/>
    <cellStyle name="Обычный 2 175 8" xfId="4883"/>
    <cellStyle name="Обычный 2 176" xfId="4884"/>
    <cellStyle name="Обычный 2 176 2" xfId="4885"/>
    <cellStyle name="Обычный 2 176 2 2" xfId="4886"/>
    <cellStyle name="Обычный 2 176 2 2 2" xfId="4887"/>
    <cellStyle name="Обычный 2 176 2 2 2 2" xfId="4888"/>
    <cellStyle name="Обычный 2 176 2 2 2 2 2" xfId="4889"/>
    <cellStyle name="Обычный 2 176 2 2 2 2 2 2" xfId="4890"/>
    <cellStyle name="Обычный 2 176 2 2 2 2 3" xfId="4891"/>
    <cellStyle name="Обычный 2 176 2 2 2 3" xfId="4892"/>
    <cellStyle name="Обычный 2 176 2 2 2 3 2" xfId="4893"/>
    <cellStyle name="Обычный 2 176 2 2 2 4" xfId="4894"/>
    <cellStyle name="Обычный 2 176 2 2 3" xfId="4895"/>
    <cellStyle name="Обычный 2 176 2 2 3 2" xfId="4896"/>
    <cellStyle name="Обычный 2 176 2 2 3 2 2" xfId="4897"/>
    <cellStyle name="Обычный 2 176 2 2 3 3" xfId="4898"/>
    <cellStyle name="Обычный 2 176 2 2 4" xfId="4899"/>
    <cellStyle name="Обычный 2 176 2 2 4 2" xfId="4900"/>
    <cellStyle name="Обычный 2 176 2 2 5" xfId="4901"/>
    <cellStyle name="Обычный 2 176 2 3" xfId="4902"/>
    <cellStyle name="Обычный 2 176 2 3 2" xfId="4903"/>
    <cellStyle name="Обычный 2 176 2 3 2 2" xfId="4904"/>
    <cellStyle name="Обычный 2 176 2 3 2 2 2" xfId="4905"/>
    <cellStyle name="Обычный 2 176 2 3 2 3" xfId="4906"/>
    <cellStyle name="Обычный 2 176 2 3 3" xfId="4907"/>
    <cellStyle name="Обычный 2 176 2 3 3 2" xfId="4908"/>
    <cellStyle name="Обычный 2 176 2 3 4" xfId="4909"/>
    <cellStyle name="Обычный 2 176 2 4" xfId="4910"/>
    <cellStyle name="Обычный 2 176 2 4 2" xfId="4911"/>
    <cellStyle name="Обычный 2 176 2 4 2 2" xfId="4912"/>
    <cellStyle name="Обычный 2 176 2 4 3" xfId="4913"/>
    <cellStyle name="Обычный 2 176 2 5" xfId="4914"/>
    <cellStyle name="Обычный 2 176 2 5 2" xfId="4915"/>
    <cellStyle name="Обычный 2 176 2 6" xfId="4916"/>
    <cellStyle name="Обычный 2 176 3" xfId="4917"/>
    <cellStyle name="Обычный 2 176 3 2" xfId="4918"/>
    <cellStyle name="Обычный 2 176 3 2 2" xfId="4919"/>
    <cellStyle name="Обычный 2 176 3 2 2 2" xfId="4920"/>
    <cellStyle name="Обычный 2 176 3 2 2 2 2" xfId="4921"/>
    <cellStyle name="Обычный 2 176 3 2 2 3" xfId="4922"/>
    <cellStyle name="Обычный 2 176 3 2 3" xfId="4923"/>
    <cellStyle name="Обычный 2 176 3 2 3 2" xfId="4924"/>
    <cellStyle name="Обычный 2 176 3 2 4" xfId="4925"/>
    <cellStyle name="Обычный 2 176 3 3" xfId="4926"/>
    <cellStyle name="Обычный 2 176 3 3 2" xfId="4927"/>
    <cellStyle name="Обычный 2 176 3 3 2 2" xfId="4928"/>
    <cellStyle name="Обычный 2 176 3 3 3" xfId="4929"/>
    <cellStyle name="Обычный 2 176 3 4" xfId="4930"/>
    <cellStyle name="Обычный 2 176 3 4 2" xfId="4931"/>
    <cellStyle name="Обычный 2 176 3 5" xfId="4932"/>
    <cellStyle name="Обычный 2 176 4" xfId="4933"/>
    <cellStyle name="Обычный 2 176 4 2" xfId="4934"/>
    <cellStyle name="Обычный 2 176 4 2 2" xfId="4935"/>
    <cellStyle name="Обычный 2 176 4 2 2 2" xfId="4936"/>
    <cellStyle name="Обычный 2 176 4 2 3" xfId="4937"/>
    <cellStyle name="Обычный 2 176 4 3" xfId="4938"/>
    <cellStyle name="Обычный 2 176 4 3 2" xfId="4939"/>
    <cellStyle name="Обычный 2 176 4 4" xfId="4940"/>
    <cellStyle name="Обычный 2 176 5" xfId="4941"/>
    <cellStyle name="Обычный 2 176 5 2" xfId="4942"/>
    <cellStyle name="Обычный 2 176 5 2 2" xfId="4943"/>
    <cellStyle name="Обычный 2 176 5 3" xfId="4944"/>
    <cellStyle name="Обычный 2 176 6" xfId="4945"/>
    <cellStyle name="Обычный 2 176 6 2" xfId="4946"/>
    <cellStyle name="Обычный 2 176 7" xfId="4947"/>
    <cellStyle name="Обычный 2 177" xfId="4948"/>
    <cellStyle name="Обычный 2 177 2" xfId="4949"/>
    <cellStyle name="Обычный 2 177 2 2" xfId="4950"/>
    <cellStyle name="Обычный 2 177 2 2 2" xfId="4951"/>
    <cellStyle name="Обычный 2 177 2 2 2 2" xfId="4952"/>
    <cellStyle name="Обычный 2 177 2 2 2 2 2" xfId="4953"/>
    <cellStyle name="Обычный 2 177 2 2 2 3" xfId="4954"/>
    <cellStyle name="Обычный 2 177 2 2 3" xfId="4955"/>
    <cellStyle name="Обычный 2 177 2 2 3 2" xfId="4956"/>
    <cellStyle name="Обычный 2 177 2 2 4" xfId="4957"/>
    <cellStyle name="Обычный 2 177 2 3" xfId="4958"/>
    <cellStyle name="Обычный 2 177 2 3 2" xfId="4959"/>
    <cellStyle name="Обычный 2 177 2 3 2 2" xfId="4960"/>
    <cellStyle name="Обычный 2 177 2 3 3" xfId="4961"/>
    <cellStyle name="Обычный 2 177 2 4" xfId="4962"/>
    <cellStyle name="Обычный 2 177 2 4 2" xfId="4963"/>
    <cellStyle name="Обычный 2 177 2 5" xfId="4964"/>
    <cellStyle name="Обычный 2 177 3" xfId="4965"/>
    <cellStyle name="Обычный 2 177 3 2" xfId="4966"/>
    <cellStyle name="Обычный 2 177 3 2 2" xfId="4967"/>
    <cellStyle name="Обычный 2 177 3 2 2 2" xfId="4968"/>
    <cellStyle name="Обычный 2 177 3 2 3" xfId="4969"/>
    <cellStyle name="Обычный 2 177 3 3" xfId="4970"/>
    <cellStyle name="Обычный 2 177 3 3 2" xfId="4971"/>
    <cellStyle name="Обычный 2 177 3 4" xfId="4972"/>
    <cellStyle name="Обычный 2 177 4" xfId="4973"/>
    <cellStyle name="Обычный 2 177 4 2" xfId="4974"/>
    <cellStyle name="Обычный 2 177 4 2 2" xfId="4975"/>
    <cellStyle name="Обычный 2 177 4 3" xfId="4976"/>
    <cellStyle name="Обычный 2 177 5" xfId="4977"/>
    <cellStyle name="Обычный 2 177 5 2" xfId="4978"/>
    <cellStyle name="Обычный 2 177 6" xfId="4979"/>
    <cellStyle name="Обычный 2 178" xfId="4980"/>
    <cellStyle name="Обычный 2 179" xfId="4981"/>
    <cellStyle name="Обычный 2 179 2" xfId="4982"/>
    <cellStyle name="Обычный 2 179 2 2" xfId="4983"/>
    <cellStyle name="Обычный 2 179 2 2 2" xfId="4984"/>
    <cellStyle name="Обычный 2 179 2 2 2 2" xfId="4985"/>
    <cellStyle name="Обычный 2 179 2 2 3" xfId="4986"/>
    <cellStyle name="Обычный 2 179 2 3" xfId="4987"/>
    <cellStyle name="Обычный 2 179 2 3 2" xfId="4988"/>
    <cellStyle name="Обычный 2 179 2 4" xfId="4989"/>
    <cellStyle name="Обычный 2 179 3" xfId="4990"/>
    <cellStyle name="Обычный 2 179 3 2" xfId="4991"/>
    <cellStyle name="Обычный 2 179 3 2 2" xfId="4992"/>
    <cellStyle name="Обычный 2 179 3 3" xfId="4993"/>
    <cellStyle name="Обычный 2 179 4" xfId="4994"/>
    <cellStyle name="Обычный 2 179 4 2" xfId="4995"/>
    <cellStyle name="Обычный 2 179 5" xfId="4996"/>
    <cellStyle name="Обычный 2 18" xfId="4997"/>
    <cellStyle name="Обычный 2 180" xfId="4998"/>
    <cellStyle name="Обычный 2 180 2" xfId="4999"/>
    <cellStyle name="Обычный 2 180 2 2" xfId="5000"/>
    <cellStyle name="Обычный 2 180 2 2 2" xfId="5001"/>
    <cellStyle name="Обычный 2 180 2 3" xfId="5002"/>
    <cellStyle name="Обычный 2 180 3" xfId="5003"/>
    <cellStyle name="Обычный 2 180 3 2" xfId="5004"/>
    <cellStyle name="Обычный 2 180 4" xfId="5005"/>
    <cellStyle name="Обычный 2 181" xfId="5006"/>
    <cellStyle name="Обычный 2 181 2" xfId="5007"/>
    <cellStyle name="Обычный 2 181 2 2" xfId="5008"/>
    <cellStyle name="Обычный 2 181 3" xfId="5009"/>
    <cellStyle name="Обычный 2 182" xfId="5010"/>
    <cellStyle name="Обычный 2 182 2" xfId="5011"/>
    <cellStyle name="Обычный 2 183" xfId="5012"/>
    <cellStyle name="Обычный 2 184" xfId="5013"/>
    <cellStyle name="Обычный 2 19" xfId="5014"/>
    <cellStyle name="Обычный 2 2" xfId="5015"/>
    <cellStyle name="Обычный 2 2 10" xfId="5016"/>
    <cellStyle name="Обычный 2 2 11" xfId="5017"/>
    <cellStyle name="Обычный 2 2 12" xfId="5018"/>
    <cellStyle name="Обычный 2 2 13" xfId="5019"/>
    <cellStyle name="Обычный 2 2 14" xfId="5020"/>
    <cellStyle name="Обычный 2 2 15" xfId="5021"/>
    <cellStyle name="Обычный 2 2 16" xfId="5022"/>
    <cellStyle name="Обычный 2 2 17" xfId="5023"/>
    <cellStyle name="Обычный 2 2 18" xfId="5024"/>
    <cellStyle name="Обычный 2 2 19" xfId="5025"/>
    <cellStyle name="Обычный 2 2 2" xfId="5026"/>
    <cellStyle name="Обычный 2 2 2 2" xfId="5027"/>
    <cellStyle name="Обычный 2 2 2 2 2" xfId="5028"/>
    <cellStyle name="Обычный 2 2 2 2 2 2" xfId="5029"/>
    <cellStyle name="Обычный 2 2 2 2 3" xfId="5030"/>
    <cellStyle name="Обычный 2 2 2 2 4" xfId="5031"/>
    <cellStyle name="Обычный 2 2 2 3" xfId="5032"/>
    <cellStyle name="Обычный 2 2 2 4" xfId="5033"/>
    <cellStyle name="Обычный 2 2 20" xfId="5034"/>
    <cellStyle name="Обычный 2 2 21" xfId="5035"/>
    <cellStyle name="Обычный 2 2 22" xfId="5036"/>
    <cellStyle name="Обычный 2 2 23" xfId="5037"/>
    <cellStyle name="Обычный 2 2 24" xfId="5038"/>
    <cellStyle name="Обычный 2 2 25" xfId="5039"/>
    <cellStyle name="Обычный 2 2 26" xfId="5040"/>
    <cellStyle name="Обычный 2 2 27" xfId="5041"/>
    <cellStyle name="Обычный 2 2 3" xfId="5042"/>
    <cellStyle name="Обычный 2 2 3 2" xfId="5043"/>
    <cellStyle name="Обычный 2 2 3 2 2" xfId="5044"/>
    <cellStyle name="Обычный 2 2 3 3" xfId="5045"/>
    <cellStyle name="Обычный 2 2 3 4" xfId="5046"/>
    <cellStyle name="Обычный 2 2 4" xfId="5047"/>
    <cellStyle name="Обычный 2 2 4 2" xfId="5048"/>
    <cellStyle name="Обычный 2 2 4 2 2" xfId="5049"/>
    <cellStyle name="Обычный 2 2 4 3" xfId="5050"/>
    <cellStyle name="Обычный 2 2 4 4" xfId="5051"/>
    <cellStyle name="Обычный 2 2 5" xfId="5052"/>
    <cellStyle name="Обычный 2 2 5 2" xfId="5053"/>
    <cellStyle name="Обычный 2 2 6" xfId="5054"/>
    <cellStyle name="Обычный 2 2 6 2" xfId="5055"/>
    <cellStyle name="Обычный 2 2 7" xfId="5056"/>
    <cellStyle name="Обычный 2 2 8" xfId="5057"/>
    <cellStyle name="Обычный 2 2 9" xfId="5058"/>
    <cellStyle name="Обычный 2 20" xfId="5059"/>
    <cellStyle name="Обычный 2 21" xfId="5060"/>
    <cellStyle name="Обычный 2 22" xfId="5061"/>
    <cellStyle name="Обычный 2 23" xfId="5062"/>
    <cellStyle name="Обычный 2 24" xfId="5063"/>
    <cellStyle name="Обычный 2 25" xfId="5064"/>
    <cellStyle name="Обычный 2 26" xfId="5065"/>
    <cellStyle name="Обычный 2 27" xfId="5066"/>
    <cellStyle name="Обычный 2 28" xfId="5067"/>
    <cellStyle name="Обычный 2 29" xfId="5068"/>
    <cellStyle name="Обычный 2 3" xfId="5069"/>
    <cellStyle name="Обычный 2 3 10" xfId="5070"/>
    <cellStyle name="Обычный 2 3 11" xfId="5071"/>
    <cellStyle name="Обычный 2 3 12" xfId="5072"/>
    <cellStyle name="Обычный 2 3 2" xfId="5073"/>
    <cellStyle name="Обычный 2 3 2 2" xfId="5074"/>
    <cellStyle name="Обычный 2 3 2 2 2" xfId="5075"/>
    <cellStyle name="Обычный 2 3 2 2 2 2" xfId="5076"/>
    <cellStyle name="Обычный 2 3 2 2 3" xfId="5077"/>
    <cellStyle name="Обычный 2 3 2 3" xfId="5078"/>
    <cellStyle name="Обычный 2 3 2 3 2" xfId="5079"/>
    <cellStyle name="Обычный 2 3 2 3 2 2" xfId="5080"/>
    <cellStyle name="Обычный 2 3 2 3 3" xfId="5081"/>
    <cellStyle name="Обычный 2 3 2 4" xfId="5082"/>
    <cellStyle name="Обычный 2 3 2 4 2" xfId="5083"/>
    <cellStyle name="Обычный 2 3 2 5" xfId="5084"/>
    <cellStyle name="Обычный 2 3 2 6" xfId="5085"/>
    <cellStyle name="Обычный 2 3 2 7" xfId="5086"/>
    <cellStyle name="Обычный 2 3 3" xfId="5087"/>
    <cellStyle name="Обычный 2 3 3 2" xfId="5088"/>
    <cellStyle name="Обычный 2 3 3 2 2" xfId="5089"/>
    <cellStyle name="Обычный 2 3 3 2 2 2" xfId="5090"/>
    <cellStyle name="Обычный 2 3 3 2 3" xfId="5091"/>
    <cellStyle name="Обычный 2 3 3 3" xfId="5092"/>
    <cellStyle name="Обычный 2 3 3 3 2" xfId="5093"/>
    <cellStyle name="Обычный 2 3 3 3 2 2" xfId="5094"/>
    <cellStyle name="Обычный 2 3 3 3 3" xfId="5095"/>
    <cellStyle name="Обычный 2 3 3 4" xfId="5096"/>
    <cellStyle name="Обычный 2 3 3 4 2" xfId="5097"/>
    <cellStyle name="Обычный 2 3 3 5" xfId="5098"/>
    <cellStyle name="Обычный 2 3 3 6" xfId="5099"/>
    <cellStyle name="Обычный 2 3 3 7" xfId="5100"/>
    <cellStyle name="Обычный 2 3 4" xfId="5101"/>
    <cellStyle name="Обычный 2 3 4 2" xfId="5102"/>
    <cellStyle name="Обычный 2 3 4 2 2" xfId="5103"/>
    <cellStyle name="Обычный 2 3 4 3" xfId="5104"/>
    <cellStyle name="Обычный 2 3 4 4" xfId="5105"/>
    <cellStyle name="Обычный 2 3 5" xfId="5106"/>
    <cellStyle name="Обычный 2 3 5 2" xfId="5107"/>
    <cellStyle name="Обычный 2 3 5 2 2" xfId="5108"/>
    <cellStyle name="Обычный 2 3 5 3" xfId="5109"/>
    <cellStyle name="Обычный 2 3 5 4" xfId="5110"/>
    <cellStyle name="Обычный 2 3 6" xfId="5111"/>
    <cellStyle name="Обычный 2 3 7" xfId="5112"/>
    <cellStyle name="Обычный 2 3 8" xfId="5113"/>
    <cellStyle name="Обычный 2 3 9" xfId="5114"/>
    <cellStyle name="Обычный 2 30" xfId="5115"/>
    <cellStyle name="Обычный 2 31" xfId="5116"/>
    <cellStyle name="Обычный 2 32" xfId="5117"/>
    <cellStyle name="Обычный 2 33" xfId="5118"/>
    <cellStyle name="Обычный 2 34" xfId="5119"/>
    <cellStyle name="Обычный 2 35" xfId="5120"/>
    <cellStyle name="Обычный 2 36" xfId="5121"/>
    <cellStyle name="Обычный 2 37" xfId="5122"/>
    <cellStyle name="Обычный 2 38" xfId="5123"/>
    <cellStyle name="Обычный 2 39" xfId="5124"/>
    <cellStyle name="Обычный 2 4" xfId="5125"/>
    <cellStyle name="Обычный 2 4 10" xfId="5126"/>
    <cellStyle name="Обычный 2 4 11" xfId="5127"/>
    <cellStyle name="Обычный 2 4 2" xfId="5128"/>
    <cellStyle name="Обычный 2 4 2 2" xfId="5129"/>
    <cellStyle name="Обычный 2 4 2 2 2" xfId="5130"/>
    <cellStyle name="Обычный 2 4 2 3" xfId="5131"/>
    <cellStyle name="Обычный 2 4 2 4" xfId="5132"/>
    <cellStyle name="Обычный 2 4 3" xfId="5133"/>
    <cellStyle name="Обычный 2 4 3 2" xfId="5134"/>
    <cellStyle name="Обычный 2 4 3 2 2" xfId="5135"/>
    <cellStyle name="Обычный 2 4 3 3" xfId="5136"/>
    <cellStyle name="Обычный 2 4 3 4" xfId="5137"/>
    <cellStyle name="Обычный 2 4 4" xfId="5138"/>
    <cellStyle name="Обычный 2 4 5" xfId="5139"/>
    <cellStyle name="Обычный 2 4 6" xfId="5140"/>
    <cellStyle name="Обычный 2 4 7" xfId="5141"/>
    <cellStyle name="Обычный 2 4 8" xfId="5142"/>
    <cellStyle name="Обычный 2 4 9" xfId="5143"/>
    <cellStyle name="Обычный 2 40" xfId="5144"/>
    <cellStyle name="Обычный 2 41" xfId="5145"/>
    <cellStyle name="Обычный 2 42" xfId="5146"/>
    <cellStyle name="Обычный 2 43" xfId="5147"/>
    <cellStyle name="Обычный 2 44" xfId="5148"/>
    <cellStyle name="Обычный 2 45" xfId="5149"/>
    <cellStyle name="Обычный 2 46" xfId="5150"/>
    <cellStyle name="Обычный 2 47" xfId="5151"/>
    <cellStyle name="Обычный 2 48" xfId="5152"/>
    <cellStyle name="Обычный 2 49" xfId="5153"/>
    <cellStyle name="Обычный 2 5" xfId="5154"/>
    <cellStyle name="Обычный 2 5 10" xfId="5155"/>
    <cellStyle name="Обычный 2 5 11" xfId="5156"/>
    <cellStyle name="Обычный 2 5 12" xfId="5157"/>
    <cellStyle name="Обычный 2 5 13" xfId="5158"/>
    <cellStyle name="Обычный 2 5 2" xfId="5159"/>
    <cellStyle name="Обычный 2 5 2 2" xfId="5160"/>
    <cellStyle name="Обычный 2 5 3" xfId="5161"/>
    <cellStyle name="Обычный 2 5 4" xfId="5162"/>
    <cellStyle name="Обычный 2 5 5" xfId="5163"/>
    <cellStyle name="Обычный 2 5 6" xfId="5164"/>
    <cellStyle name="Обычный 2 5 7" xfId="5165"/>
    <cellStyle name="Обычный 2 5 8" xfId="5166"/>
    <cellStyle name="Обычный 2 5 9" xfId="5167"/>
    <cellStyle name="Обычный 2 50" xfId="5168"/>
    <cellStyle name="Обычный 2 51" xfId="5169"/>
    <cellStyle name="Обычный 2 52" xfId="5170"/>
    <cellStyle name="Обычный 2 53" xfId="5171"/>
    <cellStyle name="Обычный 2 54" xfId="5172"/>
    <cellStyle name="Обычный 2 55" xfId="5173"/>
    <cellStyle name="Обычный 2 56" xfId="5174"/>
    <cellStyle name="Обычный 2 57" xfId="5175"/>
    <cellStyle name="Обычный 2 58" xfId="5176"/>
    <cellStyle name="Обычный 2 59" xfId="5177"/>
    <cellStyle name="Обычный 2 6" xfId="5178"/>
    <cellStyle name="Обычный 2 6 10" xfId="5179"/>
    <cellStyle name="Обычный 2 6 11" xfId="5180"/>
    <cellStyle name="Обычный 2 6 2" xfId="5181"/>
    <cellStyle name="Обычный 2 6 2 2" xfId="5182"/>
    <cellStyle name="Обычный 2 6 3" xfId="5183"/>
    <cellStyle name="Обычный 2 6 4" xfId="5184"/>
    <cellStyle name="Обычный 2 6 5" xfId="5185"/>
    <cellStyle name="Обычный 2 6 6" xfId="5186"/>
    <cellStyle name="Обычный 2 6 7" xfId="5187"/>
    <cellStyle name="Обычный 2 6 8" xfId="5188"/>
    <cellStyle name="Обычный 2 6 9" xfId="5189"/>
    <cellStyle name="Обычный 2 60" xfId="5190"/>
    <cellStyle name="Обычный 2 61" xfId="5191"/>
    <cellStyle name="Обычный 2 62" xfId="5192"/>
    <cellStyle name="Обычный 2 63" xfId="5193"/>
    <cellStyle name="Обычный 2 64" xfId="5194"/>
    <cellStyle name="Обычный 2 65" xfId="5195"/>
    <cellStyle name="Обычный 2 66" xfId="5196"/>
    <cellStyle name="Обычный 2 67" xfId="5197"/>
    <cellStyle name="Обычный 2 68" xfId="5198"/>
    <cellStyle name="Обычный 2 69" xfId="5199"/>
    <cellStyle name="Обычный 2 7" xfId="5200"/>
    <cellStyle name="Обычный 2 7 2" xfId="5201"/>
    <cellStyle name="Обычный 2 7 2 2" xfId="5202"/>
    <cellStyle name="Обычный 2 7 3" xfId="5203"/>
    <cellStyle name="Обычный 2 7 4" xfId="5204"/>
    <cellStyle name="Обычный 2 7 5" xfId="5205"/>
    <cellStyle name="Обычный 2 7 6" xfId="5206"/>
    <cellStyle name="Обычный 2 7 7" xfId="5207"/>
    <cellStyle name="Обычный 2 7 8" xfId="5208"/>
    <cellStyle name="Обычный 2 7 9" xfId="5209"/>
    <cellStyle name="Обычный 2 70" xfId="5210"/>
    <cellStyle name="Обычный 2 71" xfId="5211"/>
    <cellStyle name="Обычный 2 72" xfId="5212"/>
    <cellStyle name="Обычный 2 73" xfId="5213"/>
    <cellStyle name="Обычный 2 74" xfId="5214"/>
    <cellStyle name="Обычный 2 75" xfId="5215"/>
    <cellStyle name="Обычный 2 76" xfId="5216"/>
    <cellStyle name="Обычный 2 77" xfId="5217"/>
    <cellStyle name="Обычный 2 78" xfId="5218"/>
    <cellStyle name="Обычный 2 79" xfId="5219"/>
    <cellStyle name="Обычный 2 8" xfId="5220"/>
    <cellStyle name="Обычный 2 8 2" xfId="5221"/>
    <cellStyle name="Обычный 2 8 2 2" xfId="5222"/>
    <cellStyle name="Обычный 2 8 3" xfId="5223"/>
    <cellStyle name="Обычный 2 8 4" xfId="5224"/>
    <cellStyle name="Обычный 2 8 5" xfId="5225"/>
    <cellStyle name="Обычный 2 8 6" xfId="5226"/>
    <cellStyle name="Обычный 2 8 7" xfId="5227"/>
    <cellStyle name="Обычный 2 80" xfId="5228"/>
    <cellStyle name="Обычный 2 81" xfId="5229"/>
    <cellStyle name="Обычный 2 82" xfId="5230"/>
    <cellStyle name="Обычный 2 83" xfId="5231"/>
    <cellStyle name="Обычный 2 84" xfId="5232"/>
    <cellStyle name="Обычный 2 85" xfId="5233"/>
    <cellStyle name="Обычный 2 86" xfId="5234"/>
    <cellStyle name="Обычный 2 87" xfId="5235"/>
    <cellStyle name="Обычный 2 88" xfId="5236"/>
    <cellStyle name="Обычный 2 89" xfId="5237"/>
    <cellStyle name="Обычный 2 9" xfId="5238"/>
    <cellStyle name="Обычный 2 9 2" xfId="5239"/>
    <cellStyle name="Обычный 2 9 2 2" xfId="5240"/>
    <cellStyle name="Обычный 2 9 3" xfId="5241"/>
    <cellStyle name="Обычный 2 9 4" xfId="5242"/>
    <cellStyle name="Обычный 2 9 5" xfId="5243"/>
    <cellStyle name="Обычный 2 9 6" xfId="5244"/>
    <cellStyle name="Обычный 2 9 7" xfId="5245"/>
    <cellStyle name="Обычный 2 9 8" xfId="5246"/>
    <cellStyle name="Обычный 2 9 9" xfId="5247"/>
    <cellStyle name="Обычный 2 90" xfId="5248"/>
    <cellStyle name="Обычный 2 91" xfId="5249"/>
    <cellStyle name="Обычный 2 92" xfId="5250"/>
    <cellStyle name="Обычный 2 93" xfId="5251"/>
    <cellStyle name="Обычный 2 94" xfId="5252"/>
    <cellStyle name="Обычный 2 95" xfId="5253"/>
    <cellStyle name="Обычный 2 96" xfId="5254"/>
    <cellStyle name="Обычный 2 97" xfId="5255"/>
    <cellStyle name="Обычный 2 98" xfId="5256"/>
    <cellStyle name="Обычный 2 99" xfId="5257"/>
    <cellStyle name="Обычный 2_Т-НахВТО-газ-28.09.12" xfId="5258"/>
    <cellStyle name="Обычный 20" xfId="5259"/>
    <cellStyle name="Обычный 20 2" xfId="5260"/>
    <cellStyle name="Обычный 20 3" xfId="5261"/>
    <cellStyle name="Обычный 20 3 2" xfId="5262"/>
    <cellStyle name="Обычный 20 4" xfId="5263"/>
    <cellStyle name="Обычный 20 5" xfId="5264"/>
    <cellStyle name="Обычный 21" xfId="5265"/>
    <cellStyle name="Обычный 21 2" xfId="5266"/>
    <cellStyle name="Обычный 21 3" xfId="5267"/>
    <cellStyle name="Обычный 21 4" xfId="5268"/>
    <cellStyle name="Обычный 22" xfId="5269"/>
    <cellStyle name="Обычный 22 2" xfId="5270"/>
    <cellStyle name="Обычный 22 3" xfId="5271"/>
    <cellStyle name="Обычный 23" xfId="5272"/>
    <cellStyle name="Обычный 23 2" xfId="5273"/>
    <cellStyle name="Обычный 23 3" xfId="5274"/>
    <cellStyle name="Обычный 239" xfId="5275"/>
    <cellStyle name="Обычный 239 2" xfId="5276"/>
    <cellStyle name="Обычный 24" xfId="5277"/>
    <cellStyle name="Обычный 24 2" xfId="5278"/>
    <cellStyle name="Обычный 24 3" xfId="5279"/>
    <cellStyle name="Обычный 245" xfId="5280"/>
    <cellStyle name="Обычный 25" xfId="5281"/>
    <cellStyle name="Обычный 25 2" xfId="5282"/>
    <cellStyle name="Обычный 25 2 2" xfId="5283"/>
    <cellStyle name="Обычный 25 3" xfId="5284"/>
    <cellStyle name="Обычный 26" xfId="5285"/>
    <cellStyle name="Обычный 26 2" xfId="5286"/>
    <cellStyle name="Обычный 27" xfId="5287"/>
    <cellStyle name="Обычный 28" xfId="5288"/>
    <cellStyle name="Обычный 28 2" xfId="5289"/>
    <cellStyle name="Обычный 29" xfId="5290"/>
    <cellStyle name="Обычный 29 2" xfId="5291"/>
    <cellStyle name="Обычный 29 2 2" xfId="5292"/>
    <cellStyle name="Обычный 29 2 2 2" xfId="5293"/>
    <cellStyle name="Обычный 29 2 3" xfId="5294"/>
    <cellStyle name="Обычный 29 3" xfId="5295"/>
    <cellStyle name="Обычный 29 3 2" xfId="5296"/>
    <cellStyle name="Обычный 29 3 2 2" xfId="5297"/>
    <cellStyle name="Обычный 29 3 3" xfId="5298"/>
    <cellStyle name="Обычный 29 4" xfId="5299"/>
    <cellStyle name="Обычный 29 4 2" xfId="5300"/>
    <cellStyle name="Обычный 29 5" xfId="5301"/>
    <cellStyle name="Обычный 3" xfId="5302"/>
    <cellStyle name="Обычный 3 10" xfId="5303"/>
    <cellStyle name="Обычный 3 11" xfId="5304"/>
    <cellStyle name="Обычный 3 2" xfId="5305"/>
    <cellStyle name="Обычный 3 2 2" xfId="5306"/>
    <cellStyle name="Обычный 3 2 2 2" xfId="5307"/>
    <cellStyle name="Обычный 3 2 2 3" xfId="5308"/>
    <cellStyle name="Обычный 3 2 2 3 2" xfId="5309"/>
    <cellStyle name="Обычный 3 2 2 3 2 2" xfId="5310"/>
    <cellStyle name="Обычный 3 2 2 3 3" xfId="5311"/>
    <cellStyle name="Обычный 3 2 2 4" xfId="5312"/>
    <cellStyle name="Обычный 3 2 2 4 2" xfId="5313"/>
    <cellStyle name="Обычный 3 2 2 4 2 2" xfId="5314"/>
    <cellStyle name="Обычный 3 2 2 4 3" xfId="5315"/>
    <cellStyle name="Обычный 3 2 2 5" xfId="5316"/>
    <cellStyle name="Обычный 3 2 3" xfId="5317"/>
    <cellStyle name="Обычный 3 2 3 2" xfId="5318"/>
    <cellStyle name="Обычный 3 2 4" xfId="5319"/>
    <cellStyle name="Обычный 3 2 5" xfId="5320"/>
    <cellStyle name="Обычный 3 2 5 2" xfId="5321"/>
    <cellStyle name="Обычный 3 2 5 2 2" xfId="5322"/>
    <cellStyle name="Обычный 3 2 5 3" xfId="5323"/>
    <cellStyle name="Обычный 3 2 6" xfId="5324"/>
    <cellStyle name="Обычный 3 2 6 2" xfId="5325"/>
    <cellStyle name="Обычный 3 2 6 2 2" xfId="5326"/>
    <cellStyle name="Обычный 3 2 6 3" xfId="5327"/>
    <cellStyle name="Обычный 3 2 7" xfId="5328"/>
    <cellStyle name="Обычный 3 3" xfId="5329"/>
    <cellStyle name="Обычный 3 3 10" xfId="5330"/>
    <cellStyle name="Обычный 3 3 10 2" xfId="5331"/>
    <cellStyle name="Обычный 3 3 10 2 2" xfId="5332"/>
    <cellStyle name="Обычный 3 3 10 2 2 2" xfId="5333"/>
    <cellStyle name="Обычный 3 3 10 2 3" xfId="5334"/>
    <cellStyle name="Обычный 3 3 10 3" xfId="5335"/>
    <cellStyle name="Обычный 3 3 10 3 2" xfId="5336"/>
    <cellStyle name="Обычный 3 3 10 4" xfId="5337"/>
    <cellStyle name="Обычный 3 3 11" xfId="5338"/>
    <cellStyle name="Обычный 3 3 11 2" xfId="5339"/>
    <cellStyle name="Обычный 3 3 11 2 2" xfId="5340"/>
    <cellStyle name="Обычный 3 3 11 3" xfId="5341"/>
    <cellStyle name="Обычный 3 3 12" xfId="5342"/>
    <cellStyle name="Обычный 3 3 12 2" xfId="5343"/>
    <cellStyle name="Обычный 3 3 13" xfId="5344"/>
    <cellStyle name="Обычный 3 3 14" xfId="5345"/>
    <cellStyle name="Обычный 3 3 15" xfId="5346"/>
    <cellStyle name="Обычный 3 3 2" xfId="5347"/>
    <cellStyle name="Обычный 3 3 2 10" xfId="5348"/>
    <cellStyle name="Обычный 3 3 2 10 2" xfId="5349"/>
    <cellStyle name="Обычный 3 3 2 10 2 2" xfId="5350"/>
    <cellStyle name="Обычный 3 3 2 10 3" xfId="5351"/>
    <cellStyle name="Обычный 3 3 2 11" xfId="5352"/>
    <cellStyle name="Обычный 3 3 2 11 2" xfId="5353"/>
    <cellStyle name="Обычный 3 3 2 12" xfId="5354"/>
    <cellStyle name="Обычный 3 3 2 13" xfId="5355"/>
    <cellStyle name="Обычный 3 3 2 14" xfId="5356"/>
    <cellStyle name="Обычный 3 3 2 15" xfId="5357"/>
    <cellStyle name="Обычный 3 3 2 2" xfId="5358"/>
    <cellStyle name="Обычный 3 3 2 2 10" xfId="5359"/>
    <cellStyle name="Обычный 3 3 2 2 10 2" xfId="5360"/>
    <cellStyle name="Обычный 3 3 2 2 11" xfId="5361"/>
    <cellStyle name="Обычный 3 3 2 2 12" xfId="5362"/>
    <cellStyle name="Обычный 3 3 2 2 2" xfId="5363"/>
    <cellStyle name="Обычный 3 3 2 2 2 10" xfId="5364"/>
    <cellStyle name="Обычный 3 3 2 2 2 2" xfId="5365"/>
    <cellStyle name="Обычный 3 3 2 2 2 2 2" xfId="5366"/>
    <cellStyle name="Обычный 3 3 2 2 2 2 2 2" xfId="5367"/>
    <cellStyle name="Обычный 3 3 2 2 2 2 2 2 2" xfId="5368"/>
    <cellStyle name="Обычный 3 3 2 2 2 2 2 2 2 2" xfId="5369"/>
    <cellStyle name="Обычный 3 3 2 2 2 2 2 2 2 2 2" xfId="5370"/>
    <cellStyle name="Обычный 3 3 2 2 2 2 2 2 2 2 2 2" xfId="5371"/>
    <cellStyle name="Обычный 3 3 2 2 2 2 2 2 2 2 2 2 2" xfId="5372"/>
    <cellStyle name="Обычный 3 3 2 2 2 2 2 2 2 2 2 2 2 2" xfId="5373"/>
    <cellStyle name="Обычный 3 3 2 2 2 2 2 2 2 2 2 2 3" xfId="5374"/>
    <cellStyle name="Обычный 3 3 2 2 2 2 2 2 2 2 2 3" xfId="5375"/>
    <cellStyle name="Обычный 3 3 2 2 2 2 2 2 2 2 2 3 2" xfId="5376"/>
    <cellStyle name="Обычный 3 3 2 2 2 2 2 2 2 2 2 4" xfId="5377"/>
    <cellStyle name="Обычный 3 3 2 2 2 2 2 2 2 2 3" xfId="5378"/>
    <cellStyle name="Обычный 3 3 2 2 2 2 2 2 2 2 3 2" xfId="5379"/>
    <cellStyle name="Обычный 3 3 2 2 2 2 2 2 2 2 3 2 2" xfId="5380"/>
    <cellStyle name="Обычный 3 3 2 2 2 2 2 2 2 2 3 3" xfId="5381"/>
    <cellStyle name="Обычный 3 3 2 2 2 2 2 2 2 2 4" xfId="5382"/>
    <cellStyle name="Обычный 3 3 2 2 2 2 2 2 2 2 4 2" xfId="5383"/>
    <cellStyle name="Обычный 3 3 2 2 2 2 2 2 2 2 5" xfId="5384"/>
    <cellStyle name="Обычный 3 3 2 2 2 2 2 2 2 3" xfId="5385"/>
    <cellStyle name="Обычный 3 3 2 2 2 2 2 2 2 3 2" xfId="5386"/>
    <cellStyle name="Обычный 3 3 2 2 2 2 2 2 2 3 2 2" xfId="5387"/>
    <cellStyle name="Обычный 3 3 2 2 2 2 2 2 2 3 2 2 2" xfId="5388"/>
    <cellStyle name="Обычный 3 3 2 2 2 2 2 2 2 3 2 3" xfId="5389"/>
    <cellStyle name="Обычный 3 3 2 2 2 2 2 2 2 3 3" xfId="5390"/>
    <cellStyle name="Обычный 3 3 2 2 2 2 2 2 2 3 3 2" xfId="5391"/>
    <cellStyle name="Обычный 3 3 2 2 2 2 2 2 2 3 4" xfId="5392"/>
    <cellStyle name="Обычный 3 3 2 2 2 2 2 2 2 4" xfId="5393"/>
    <cellStyle name="Обычный 3 3 2 2 2 2 2 2 2 4 2" xfId="5394"/>
    <cellStyle name="Обычный 3 3 2 2 2 2 2 2 2 4 2 2" xfId="5395"/>
    <cellStyle name="Обычный 3 3 2 2 2 2 2 2 2 4 3" xfId="5396"/>
    <cellStyle name="Обычный 3 3 2 2 2 2 2 2 2 5" xfId="5397"/>
    <cellStyle name="Обычный 3 3 2 2 2 2 2 2 2 5 2" xfId="5398"/>
    <cellStyle name="Обычный 3 3 2 2 2 2 2 2 2 6" xfId="5399"/>
    <cellStyle name="Обычный 3 3 2 2 2 2 2 2 3" xfId="5400"/>
    <cellStyle name="Обычный 3 3 2 2 2 2 2 2 3 2" xfId="5401"/>
    <cellStyle name="Обычный 3 3 2 2 2 2 2 2 3 2 2" xfId="5402"/>
    <cellStyle name="Обычный 3 3 2 2 2 2 2 2 3 2 2 2" xfId="5403"/>
    <cellStyle name="Обычный 3 3 2 2 2 2 2 2 3 2 2 2 2" xfId="5404"/>
    <cellStyle name="Обычный 3 3 2 2 2 2 2 2 3 2 2 3" xfId="5405"/>
    <cellStyle name="Обычный 3 3 2 2 2 2 2 2 3 2 3" xfId="5406"/>
    <cellStyle name="Обычный 3 3 2 2 2 2 2 2 3 2 3 2" xfId="5407"/>
    <cellStyle name="Обычный 3 3 2 2 2 2 2 2 3 2 4" xfId="5408"/>
    <cellStyle name="Обычный 3 3 2 2 2 2 2 2 3 3" xfId="5409"/>
    <cellStyle name="Обычный 3 3 2 2 2 2 2 2 3 3 2" xfId="5410"/>
    <cellStyle name="Обычный 3 3 2 2 2 2 2 2 3 3 2 2" xfId="5411"/>
    <cellStyle name="Обычный 3 3 2 2 2 2 2 2 3 3 3" xfId="5412"/>
    <cellStyle name="Обычный 3 3 2 2 2 2 2 2 3 4" xfId="5413"/>
    <cellStyle name="Обычный 3 3 2 2 2 2 2 2 3 4 2" xfId="5414"/>
    <cellStyle name="Обычный 3 3 2 2 2 2 2 2 3 5" xfId="5415"/>
    <cellStyle name="Обычный 3 3 2 2 2 2 2 2 4" xfId="5416"/>
    <cellStyle name="Обычный 3 3 2 2 2 2 2 2 4 2" xfId="5417"/>
    <cellStyle name="Обычный 3 3 2 2 2 2 2 2 4 2 2" xfId="5418"/>
    <cellStyle name="Обычный 3 3 2 2 2 2 2 2 4 2 2 2" xfId="5419"/>
    <cellStyle name="Обычный 3 3 2 2 2 2 2 2 4 2 3" xfId="5420"/>
    <cellStyle name="Обычный 3 3 2 2 2 2 2 2 4 3" xfId="5421"/>
    <cellStyle name="Обычный 3 3 2 2 2 2 2 2 4 3 2" xfId="5422"/>
    <cellStyle name="Обычный 3 3 2 2 2 2 2 2 4 4" xfId="5423"/>
    <cellStyle name="Обычный 3 3 2 2 2 2 2 2 5" xfId="5424"/>
    <cellStyle name="Обычный 3 3 2 2 2 2 2 2 5 2" xfId="5425"/>
    <cellStyle name="Обычный 3 3 2 2 2 2 2 2 5 2 2" xfId="5426"/>
    <cellStyle name="Обычный 3 3 2 2 2 2 2 2 5 3" xfId="5427"/>
    <cellStyle name="Обычный 3 3 2 2 2 2 2 2 6" xfId="5428"/>
    <cellStyle name="Обычный 3 3 2 2 2 2 2 2 6 2" xfId="5429"/>
    <cellStyle name="Обычный 3 3 2 2 2 2 2 2 7" xfId="5430"/>
    <cellStyle name="Обычный 3 3 2 2 2 2 2 3" xfId="5431"/>
    <cellStyle name="Обычный 3 3 2 2 2 2 2 3 2" xfId="5432"/>
    <cellStyle name="Обычный 3 3 2 2 2 2 2 3 2 2" xfId="5433"/>
    <cellStyle name="Обычный 3 3 2 2 2 2 2 3 2 2 2" xfId="5434"/>
    <cellStyle name="Обычный 3 3 2 2 2 2 2 3 2 2 2 2" xfId="5435"/>
    <cellStyle name="Обычный 3 3 2 2 2 2 2 3 2 2 2 2 2" xfId="5436"/>
    <cellStyle name="Обычный 3 3 2 2 2 2 2 3 2 2 2 3" xfId="5437"/>
    <cellStyle name="Обычный 3 3 2 2 2 2 2 3 2 2 3" xfId="5438"/>
    <cellStyle name="Обычный 3 3 2 2 2 2 2 3 2 2 3 2" xfId="5439"/>
    <cellStyle name="Обычный 3 3 2 2 2 2 2 3 2 2 4" xfId="5440"/>
    <cellStyle name="Обычный 3 3 2 2 2 2 2 3 2 3" xfId="5441"/>
    <cellStyle name="Обычный 3 3 2 2 2 2 2 3 2 3 2" xfId="5442"/>
    <cellStyle name="Обычный 3 3 2 2 2 2 2 3 2 3 2 2" xfId="5443"/>
    <cellStyle name="Обычный 3 3 2 2 2 2 2 3 2 3 3" xfId="5444"/>
    <cellStyle name="Обычный 3 3 2 2 2 2 2 3 2 4" xfId="5445"/>
    <cellStyle name="Обычный 3 3 2 2 2 2 2 3 2 4 2" xfId="5446"/>
    <cellStyle name="Обычный 3 3 2 2 2 2 2 3 2 5" xfId="5447"/>
    <cellStyle name="Обычный 3 3 2 2 2 2 2 3 3" xfId="5448"/>
    <cellStyle name="Обычный 3 3 2 2 2 2 2 3 3 2" xfId="5449"/>
    <cellStyle name="Обычный 3 3 2 2 2 2 2 3 3 2 2" xfId="5450"/>
    <cellStyle name="Обычный 3 3 2 2 2 2 2 3 3 2 2 2" xfId="5451"/>
    <cellStyle name="Обычный 3 3 2 2 2 2 2 3 3 2 3" xfId="5452"/>
    <cellStyle name="Обычный 3 3 2 2 2 2 2 3 3 3" xfId="5453"/>
    <cellStyle name="Обычный 3 3 2 2 2 2 2 3 3 3 2" xfId="5454"/>
    <cellStyle name="Обычный 3 3 2 2 2 2 2 3 3 4" xfId="5455"/>
    <cellStyle name="Обычный 3 3 2 2 2 2 2 3 4" xfId="5456"/>
    <cellStyle name="Обычный 3 3 2 2 2 2 2 3 4 2" xfId="5457"/>
    <cellStyle name="Обычный 3 3 2 2 2 2 2 3 4 2 2" xfId="5458"/>
    <cellStyle name="Обычный 3 3 2 2 2 2 2 3 4 3" xfId="5459"/>
    <cellStyle name="Обычный 3 3 2 2 2 2 2 3 5" xfId="5460"/>
    <cellStyle name="Обычный 3 3 2 2 2 2 2 3 5 2" xfId="5461"/>
    <cellStyle name="Обычный 3 3 2 2 2 2 2 3 6" xfId="5462"/>
    <cellStyle name="Обычный 3 3 2 2 2 2 2 4" xfId="5463"/>
    <cellStyle name="Обычный 3 3 2 2 2 2 2 4 2" xfId="5464"/>
    <cellStyle name="Обычный 3 3 2 2 2 2 2 4 2 2" xfId="5465"/>
    <cellStyle name="Обычный 3 3 2 2 2 2 2 4 2 2 2" xfId="5466"/>
    <cellStyle name="Обычный 3 3 2 2 2 2 2 4 2 2 2 2" xfId="5467"/>
    <cellStyle name="Обычный 3 3 2 2 2 2 2 4 2 2 3" xfId="5468"/>
    <cellStyle name="Обычный 3 3 2 2 2 2 2 4 2 3" xfId="5469"/>
    <cellStyle name="Обычный 3 3 2 2 2 2 2 4 2 3 2" xfId="5470"/>
    <cellStyle name="Обычный 3 3 2 2 2 2 2 4 2 4" xfId="5471"/>
    <cellStyle name="Обычный 3 3 2 2 2 2 2 4 3" xfId="5472"/>
    <cellStyle name="Обычный 3 3 2 2 2 2 2 4 3 2" xfId="5473"/>
    <cellStyle name="Обычный 3 3 2 2 2 2 2 4 3 2 2" xfId="5474"/>
    <cellStyle name="Обычный 3 3 2 2 2 2 2 4 3 3" xfId="5475"/>
    <cellStyle name="Обычный 3 3 2 2 2 2 2 4 4" xfId="5476"/>
    <cellStyle name="Обычный 3 3 2 2 2 2 2 4 4 2" xfId="5477"/>
    <cellStyle name="Обычный 3 3 2 2 2 2 2 4 5" xfId="5478"/>
    <cellStyle name="Обычный 3 3 2 2 2 2 2 5" xfId="5479"/>
    <cellStyle name="Обычный 3 3 2 2 2 2 2 5 2" xfId="5480"/>
    <cellStyle name="Обычный 3 3 2 2 2 2 2 5 2 2" xfId="5481"/>
    <cellStyle name="Обычный 3 3 2 2 2 2 2 5 2 2 2" xfId="5482"/>
    <cellStyle name="Обычный 3 3 2 2 2 2 2 5 2 3" xfId="5483"/>
    <cellStyle name="Обычный 3 3 2 2 2 2 2 5 3" xfId="5484"/>
    <cellStyle name="Обычный 3 3 2 2 2 2 2 5 3 2" xfId="5485"/>
    <cellStyle name="Обычный 3 3 2 2 2 2 2 5 4" xfId="5486"/>
    <cellStyle name="Обычный 3 3 2 2 2 2 2 6" xfId="5487"/>
    <cellStyle name="Обычный 3 3 2 2 2 2 2 6 2" xfId="5488"/>
    <cellStyle name="Обычный 3 3 2 2 2 2 2 6 2 2" xfId="5489"/>
    <cellStyle name="Обычный 3 3 2 2 2 2 2 6 3" xfId="5490"/>
    <cellStyle name="Обычный 3 3 2 2 2 2 2 7" xfId="5491"/>
    <cellStyle name="Обычный 3 3 2 2 2 2 2 7 2" xfId="5492"/>
    <cellStyle name="Обычный 3 3 2 2 2 2 2 8" xfId="5493"/>
    <cellStyle name="Обычный 3 3 2 2 2 2 3" xfId="5494"/>
    <cellStyle name="Обычный 3 3 2 2 2 2 3 2" xfId="5495"/>
    <cellStyle name="Обычный 3 3 2 2 2 2 3 2 2" xfId="5496"/>
    <cellStyle name="Обычный 3 3 2 2 2 2 3 2 2 2" xfId="5497"/>
    <cellStyle name="Обычный 3 3 2 2 2 2 3 2 2 2 2" xfId="5498"/>
    <cellStyle name="Обычный 3 3 2 2 2 2 3 2 2 2 2 2" xfId="5499"/>
    <cellStyle name="Обычный 3 3 2 2 2 2 3 2 2 2 2 2 2" xfId="5500"/>
    <cellStyle name="Обычный 3 3 2 2 2 2 3 2 2 2 2 3" xfId="5501"/>
    <cellStyle name="Обычный 3 3 2 2 2 2 3 2 2 2 3" xfId="5502"/>
    <cellStyle name="Обычный 3 3 2 2 2 2 3 2 2 2 3 2" xfId="5503"/>
    <cellStyle name="Обычный 3 3 2 2 2 2 3 2 2 2 4" xfId="5504"/>
    <cellStyle name="Обычный 3 3 2 2 2 2 3 2 2 3" xfId="5505"/>
    <cellStyle name="Обычный 3 3 2 2 2 2 3 2 2 3 2" xfId="5506"/>
    <cellStyle name="Обычный 3 3 2 2 2 2 3 2 2 3 2 2" xfId="5507"/>
    <cellStyle name="Обычный 3 3 2 2 2 2 3 2 2 3 3" xfId="5508"/>
    <cellStyle name="Обычный 3 3 2 2 2 2 3 2 2 4" xfId="5509"/>
    <cellStyle name="Обычный 3 3 2 2 2 2 3 2 2 4 2" xfId="5510"/>
    <cellStyle name="Обычный 3 3 2 2 2 2 3 2 2 5" xfId="5511"/>
    <cellStyle name="Обычный 3 3 2 2 2 2 3 2 3" xfId="5512"/>
    <cellStyle name="Обычный 3 3 2 2 2 2 3 2 3 2" xfId="5513"/>
    <cellStyle name="Обычный 3 3 2 2 2 2 3 2 3 2 2" xfId="5514"/>
    <cellStyle name="Обычный 3 3 2 2 2 2 3 2 3 2 2 2" xfId="5515"/>
    <cellStyle name="Обычный 3 3 2 2 2 2 3 2 3 2 3" xfId="5516"/>
    <cellStyle name="Обычный 3 3 2 2 2 2 3 2 3 3" xfId="5517"/>
    <cellStyle name="Обычный 3 3 2 2 2 2 3 2 3 3 2" xfId="5518"/>
    <cellStyle name="Обычный 3 3 2 2 2 2 3 2 3 4" xfId="5519"/>
    <cellStyle name="Обычный 3 3 2 2 2 2 3 2 4" xfId="5520"/>
    <cellStyle name="Обычный 3 3 2 2 2 2 3 2 4 2" xfId="5521"/>
    <cellStyle name="Обычный 3 3 2 2 2 2 3 2 4 2 2" xfId="5522"/>
    <cellStyle name="Обычный 3 3 2 2 2 2 3 2 4 3" xfId="5523"/>
    <cellStyle name="Обычный 3 3 2 2 2 2 3 2 5" xfId="5524"/>
    <cellStyle name="Обычный 3 3 2 2 2 2 3 2 5 2" xfId="5525"/>
    <cellStyle name="Обычный 3 3 2 2 2 2 3 2 6" xfId="5526"/>
    <cellStyle name="Обычный 3 3 2 2 2 2 3 3" xfId="5527"/>
    <cellStyle name="Обычный 3 3 2 2 2 2 3 3 2" xfId="5528"/>
    <cellStyle name="Обычный 3 3 2 2 2 2 3 3 2 2" xfId="5529"/>
    <cellStyle name="Обычный 3 3 2 2 2 2 3 3 2 2 2" xfId="5530"/>
    <cellStyle name="Обычный 3 3 2 2 2 2 3 3 2 2 2 2" xfId="5531"/>
    <cellStyle name="Обычный 3 3 2 2 2 2 3 3 2 2 3" xfId="5532"/>
    <cellStyle name="Обычный 3 3 2 2 2 2 3 3 2 3" xfId="5533"/>
    <cellStyle name="Обычный 3 3 2 2 2 2 3 3 2 3 2" xfId="5534"/>
    <cellStyle name="Обычный 3 3 2 2 2 2 3 3 2 4" xfId="5535"/>
    <cellStyle name="Обычный 3 3 2 2 2 2 3 3 3" xfId="5536"/>
    <cellStyle name="Обычный 3 3 2 2 2 2 3 3 3 2" xfId="5537"/>
    <cellStyle name="Обычный 3 3 2 2 2 2 3 3 3 2 2" xfId="5538"/>
    <cellStyle name="Обычный 3 3 2 2 2 2 3 3 3 3" xfId="5539"/>
    <cellStyle name="Обычный 3 3 2 2 2 2 3 3 4" xfId="5540"/>
    <cellStyle name="Обычный 3 3 2 2 2 2 3 3 4 2" xfId="5541"/>
    <cellStyle name="Обычный 3 3 2 2 2 2 3 3 5" xfId="5542"/>
    <cellStyle name="Обычный 3 3 2 2 2 2 3 4" xfId="5543"/>
    <cellStyle name="Обычный 3 3 2 2 2 2 3 4 2" xfId="5544"/>
    <cellStyle name="Обычный 3 3 2 2 2 2 3 4 2 2" xfId="5545"/>
    <cellStyle name="Обычный 3 3 2 2 2 2 3 4 2 2 2" xfId="5546"/>
    <cellStyle name="Обычный 3 3 2 2 2 2 3 4 2 3" xfId="5547"/>
    <cellStyle name="Обычный 3 3 2 2 2 2 3 4 3" xfId="5548"/>
    <cellStyle name="Обычный 3 3 2 2 2 2 3 4 3 2" xfId="5549"/>
    <cellStyle name="Обычный 3 3 2 2 2 2 3 4 4" xfId="5550"/>
    <cellStyle name="Обычный 3 3 2 2 2 2 3 5" xfId="5551"/>
    <cellStyle name="Обычный 3 3 2 2 2 2 3 5 2" xfId="5552"/>
    <cellStyle name="Обычный 3 3 2 2 2 2 3 5 2 2" xfId="5553"/>
    <cellStyle name="Обычный 3 3 2 2 2 2 3 5 3" xfId="5554"/>
    <cellStyle name="Обычный 3 3 2 2 2 2 3 6" xfId="5555"/>
    <cellStyle name="Обычный 3 3 2 2 2 2 3 6 2" xfId="5556"/>
    <cellStyle name="Обычный 3 3 2 2 2 2 3 7" xfId="5557"/>
    <cellStyle name="Обычный 3 3 2 2 2 2 4" xfId="5558"/>
    <cellStyle name="Обычный 3 3 2 2 2 2 4 2" xfId="5559"/>
    <cellStyle name="Обычный 3 3 2 2 2 2 4 2 2" xfId="5560"/>
    <cellStyle name="Обычный 3 3 2 2 2 2 4 2 2 2" xfId="5561"/>
    <cellStyle name="Обычный 3 3 2 2 2 2 4 2 2 2 2" xfId="5562"/>
    <cellStyle name="Обычный 3 3 2 2 2 2 4 2 2 2 2 2" xfId="5563"/>
    <cellStyle name="Обычный 3 3 2 2 2 2 4 2 2 2 3" xfId="5564"/>
    <cellStyle name="Обычный 3 3 2 2 2 2 4 2 2 3" xfId="5565"/>
    <cellStyle name="Обычный 3 3 2 2 2 2 4 2 2 3 2" xfId="5566"/>
    <cellStyle name="Обычный 3 3 2 2 2 2 4 2 2 4" xfId="5567"/>
    <cellStyle name="Обычный 3 3 2 2 2 2 4 2 3" xfId="5568"/>
    <cellStyle name="Обычный 3 3 2 2 2 2 4 2 3 2" xfId="5569"/>
    <cellStyle name="Обычный 3 3 2 2 2 2 4 2 3 2 2" xfId="5570"/>
    <cellStyle name="Обычный 3 3 2 2 2 2 4 2 3 3" xfId="5571"/>
    <cellStyle name="Обычный 3 3 2 2 2 2 4 2 4" xfId="5572"/>
    <cellStyle name="Обычный 3 3 2 2 2 2 4 2 4 2" xfId="5573"/>
    <cellStyle name="Обычный 3 3 2 2 2 2 4 2 5" xfId="5574"/>
    <cellStyle name="Обычный 3 3 2 2 2 2 4 3" xfId="5575"/>
    <cellStyle name="Обычный 3 3 2 2 2 2 4 3 2" xfId="5576"/>
    <cellStyle name="Обычный 3 3 2 2 2 2 4 3 2 2" xfId="5577"/>
    <cellStyle name="Обычный 3 3 2 2 2 2 4 3 2 2 2" xfId="5578"/>
    <cellStyle name="Обычный 3 3 2 2 2 2 4 3 2 3" xfId="5579"/>
    <cellStyle name="Обычный 3 3 2 2 2 2 4 3 3" xfId="5580"/>
    <cellStyle name="Обычный 3 3 2 2 2 2 4 3 3 2" xfId="5581"/>
    <cellStyle name="Обычный 3 3 2 2 2 2 4 3 4" xfId="5582"/>
    <cellStyle name="Обычный 3 3 2 2 2 2 4 4" xfId="5583"/>
    <cellStyle name="Обычный 3 3 2 2 2 2 4 4 2" xfId="5584"/>
    <cellStyle name="Обычный 3 3 2 2 2 2 4 4 2 2" xfId="5585"/>
    <cellStyle name="Обычный 3 3 2 2 2 2 4 4 3" xfId="5586"/>
    <cellStyle name="Обычный 3 3 2 2 2 2 4 5" xfId="5587"/>
    <cellStyle name="Обычный 3 3 2 2 2 2 4 5 2" xfId="5588"/>
    <cellStyle name="Обычный 3 3 2 2 2 2 4 6" xfId="5589"/>
    <cellStyle name="Обычный 3 3 2 2 2 2 5" xfId="5590"/>
    <cellStyle name="Обычный 3 3 2 2 2 2 5 2" xfId="5591"/>
    <cellStyle name="Обычный 3 3 2 2 2 2 5 2 2" xfId="5592"/>
    <cellStyle name="Обычный 3 3 2 2 2 2 5 2 2 2" xfId="5593"/>
    <cellStyle name="Обычный 3 3 2 2 2 2 5 2 2 2 2" xfId="5594"/>
    <cellStyle name="Обычный 3 3 2 2 2 2 5 2 2 3" xfId="5595"/>
    <cellStyle name="Обычный 3 3 2 2 2 2 5 2 3" xfId="5596"/>
    <cellStyle name="Обычный 3 3 2 2 2 2 5 2 3 2" xfId="5597"/>
    <cellStyle name="Обычный 3 3 2 2 2 2 5 2 4" xfId="5598"/>
    <cellStyle name="Обычный 3 3 2 2 2 2 5 3" xfId="5599"/>
    <cellStyle name="Обычный 3 3 2 2 2 2 5 3 2" xfId="5600"/>
    <cellStyle name="Обычный 3 3 2 2 2 2 5 3 2 2" xfId="5601"/>
    <cellStyle name="Обычный 3 3 2 2 2 2 5 3 3" xfId="5602"/>
    <cellStyle name="Обычный 3 3 2 2 2 2 5 4" xfId="5603"/>
    <cellStyle name="Обычный 3 3 2 2 2 2 5 4 2" xfId="5604"/>
    <cellStyle name="Обычный 3 3 2 2 2 2 5 5" xfId="5605"/>
    <cellStyle name="Обычный 3 3 2 2 2 2 6" xfId="5606"/>
    <cellStyle name="Обычный 3 3 2 2 2 2 6 2" xfId="5607"/>
    <cellStyle name="Обычный 3 3 2 2 2 2 6 2 2" xfId="5608"/>
    <cellStyle name="Обычный 3 3 2 2 2 2 6 2 2 2" xfId="5609"/>
    <cellStyle name="Обычный 3 3 2 2 2 2 6 2 3" xfId="5610"/>
    <cellStyle name="Обычный 3 3 2 2 2 2 6 3" xfId="5611"/>
    <cellStyle name="Обычный 3 3 2 2 2 2 6 3 2" xfId="5612"/>
    <cellStyle name="Обычный 3 3 2 2 2 2 6 4" xfId="5613"/>
    <cellStyle name="Обычный 3 3 2 2 2 2 7" xfId="5614"/>
    <cellStyle name="Обычный 3 3 2 2 2 2 7 2" xfId="5615"/>
    <cellStyle name="Обычный 3 3 2 2 2 2 7 2 2" xfId="5616"/>
    <cellStyle name="Обычный 3 3 2 2 2 2 7 3" xfId="5617"/>
    <cellStyle name="Обычный 3 3 2 2 2 2 8" xfId="5618"/>
    <cellStyle name="Обычный 3 3 2 2 2 2 8 2" xfId="5619"/>
    <cellStyle name="Обычный 3 3 2 2 2 2 9" xfId="5620"/>
    <cellStyle name="Обычный 3 3 2 2 2 3" xfId="5621"/>
    <cellStyle name="Обычный 3 3 2 2 2 3 2" xfId="5622"/>
    <cellStyle name="Обычный 3 3 2 2 2 3 2 2" xfId="5623"/>
    <cellStyle name="Обычный 3 3 2 2 2 3 2 2 2" xfId="5624"/>
    <cellStyle name="Обычный 3 3 2 2 2 3 2 2 2 2" xfId="5625"/>
    <cellStyle name="Обычный 3 3 2 2 2 3 2 2 2 2 2" xfId="5626"/>
    <cellStyle name="Обычный 3 3 2 2 2 3 2 2 2 2 2 2" xfId="5627"/>
    <cellStyle name="Обычный 3 3 2 2 2 3 2 2 2 2 2 2 2" xfId="5628"/>
    <cellStyle name="Обычный 3 3 2 2 2 3 2 2 2 2 2 3" xfId="5629"/>
    <cellStyle name="Обычный 3 3 2 2 2 3 2 2 2 2 3" xfId="5630"/>
    <cellStyle name="Обычный 3 3 2 2 2 3 2 2 2 2 3 2" xfId="5631"/>
    <cellStyle name="Обычный 3 3 2 2 2 3 2 2 2 2 4" xfId="5632"/>
    <cellStyle name="Обычный 3 3 2 2 2 3 2 2 2 3" xfId="5633"/>
    <cellStyle name="Обычный 3 3 2 2 2 3 2 2 2 3 2" xfId="5634"/>
    <cellStyle name="Обычный 3 3 2 2 2 3 2 2 2 3 2 2" xfId="5635"/>
    <cellStyle name="Обычный 3 3 2 2 2 3 2 2 2 3 3" xfId="5636"/>
    <cellStyle name="Обычный 3 3 2 2 2 3 2 2 2 4" xfId="5637"/>
    <cellStyle name="Обычный 3 3 2 2 2 3 2 2 2 4 2" xfId="5638"/>
    <cellStyle name="Обычный 3 3 2 2 2 3 2 2 2 5" xfId="5639"/>
    <cellStyle name="Обычный 3 3 2 2 2 3 2 2 3" xfId="5640"/>
    <cellStyle name="Обычный 3 3 2 2 2 3 2 2 3 2" xfId="5641"/>
    <cellStyle name="Обычный 3 3 2 2 2 3 2 2 3 2 2" xfId="5642"/>
    <cellStyle name="Обычный 3 3 2 2 2 3 2 2 3 2 2 2" xfId="5643"/>
    <cellStyle name="Обычный 3 3 2 2 2 3 2 2 3 2 3" xfId="5644"/>
    <cellStyle name="Обычный 3 3 2 2 2 3 2 2 3 3" xfId="5645"/>
    <cellStyle name="Обычный 3 3 2 2 2 3 2 2 3 3 2" xfId="5646"/>
    <cellStyle name="Обычный 3 3 2 2 2 3 2 2 3 4" xfId="5647"/>
    <cellStyle name="Обычный 3 3 2 2 2 3 2 2 4" xfId="5648"/>
    <cellStyle name="Обычный 3 3 2 2 2 3 2 2 4 2" xfId="5649"/>
    <cellStyle name="Обычный 3 3 2 2 2 3 2 2 4 2 2" xfId="5650"/>
    <cellStyle name="Обычный 3 3 2 2 2 3 2 2 4 3" xfId="5651"/>
    <cellStyle name="Обычный 3 3 2 2 2 3 2 2 5" xfId="5652"/>
    <cellStyle name="Обычный 3 3 2 2 2 3 2 2 5 2" xfId="5653"/>
    <cellStyle name="Обычный 3 3 2 2 2 3 2 2 6" xfId="5654"/>
    <cellStyle name="Обычный 3 3 2 2 2 3 2 3" xfId="5655"/>
    <cellStyle name="Обычный 3 3 2 2 2 3 2 3 2" xfId="5656"/>
    <cellStyle name="Обычный 3 3 2 2 2 3 2 3 2 2" xfId="5657"/>
    <cellStyle name="Обычный 3 3 2 2 2 3 2 3 2 2 2" xfId="5658"/>
    <cellStyle name="Обычный 3 3 2 2 2 3 2 3 2 2 2 2" xfId="5659"/>
    <cellStyle name="Обычный 3 3 2 2 2 3 2 3 2 2 3" xfId="5660"/>
    <cellStyle name="Обычный 3 3 2 2 2 3 2 3 2 3" xfId="5661"/>
    <cellStyle name="Обычный 3 3 2 2 2 3 2 3 2 3 2" xfId="5662"/>
    <cellStyle name="Обычный 3 3 2 2 2 3 2 3 2 4" xfId="5663"/>
    <cellStyle name="Обычный 3 3 2 2 2 3 2 3 3" xfId="5664"/>
    <cellStyle name="Обычный 3 3 2 2 2 3 2 3 3 2" xfId="5665"/>
    <cellStyle name="Обычный 3 3 2 2 2 3 2 3 3 2 2" xfId="5666"/>
    <cellStyle name="Обычный 3 3 2 2 2 3 2 3 3 3" xfId="5667"/>
    <cellStyle name="Обычный 3 3 2 2 2 3 2 3 4" xfId="5668"/>
    <cellStyle name="Обычный 3 3 2 2 2 3 2 3 4 2" xfId="5669"/>
    <cellStyle name="Обычный 3 3 2 2 2 3 2 3 5" xfId="5670"/>
    <cellStyle name="Обычный 3 3 2 2 2 3 2 4" xfId="5671"/>
    <cellStyle name="Обычный 3 3 2 2 2 3 2 4 2" xfId="5672"/>
    <cellStyle name="Обычный 3 3 2 2 2 3 2 4 2 2" xfId="5673"/>
    <cellStyle name="Обычный 3 3 2 2 2 3 2 4 2 2 2" xfId="5674"/>
    <cellStyle name="Обычный 3 3 2 2 2 3 2 4 2 3" xfId="5675"/>
    <cellStyle name="Обычный 3 3 2 2 2 3 2 4 3" xfId="5676"/>
    <cellStyle name="Обычный 3 3 2 2 2 3 2 4 3 2" xfId="5677"/>
    <cellStyle name="Обычный 3 3 2 2 2 3 2 4 4" xfId="5678"/>
    <cellStyle name="Обычный 3 3 2 2 2 3 2 5" xfId="5679"/>
    <cellStyle name="Обычный 3 3 2 2 2 3 2 5 2" xfId="5680"/>
    <cellStyle name="Обычный 3 3 2 2 2 3 2 5 2 2" xfId="5681"/>
    <cellStyle name="Обычный 3 3 2 2 2 3 2 5 3" xfId="5682"/>
    <cellStyle name="Обычный 3 3 2 2 2 3 2 6" xfId="5683"/>
    <cellStyle name="Обычный 3 3 2 2 2 3 2 6 2" xfId="5684"/>
    <cellStyle name="Обычный 3 3 2 2 2 3 2 7" xfId="5685"/>
    <cellStyle name="Обычный 3 3 2 2 2 3 3" xfId="5686"/>
    <cellStyle name="Обычный 3 3 2 2 2 3 3 2" xfId="5687"/>
    <cellStyle name="Обычный 3 3 2 2 2 3 3 2 2" xfId="5688"/>
    <cellStyle name="Обычный 3 3 2 2 2 3 3 2 2 2" xfId="5689"/>
    <cellStyle name="Обычный 3 3 2 2 2 3 3 2 2 2 2" xfId="5690"/>
    <cellStyle name="Обычный 3 3 2 2 2 3 3 2 2 2 2 2" xfId="5691"/>
    <cellStyle name="Обычный 3 3 2 2 2 3 3 2 2 2 3" xfId="5692"/>
    <cellStyle name="Обычный 3 3 2 2 2 3 3 2 2 3" xfId="5693"/>
    <cellStyle name="Обычный 3 3 2 2 2 3 3 2 2 3 2" xfId="5694"/>
    <cellStyle name="Обычный 3 3 2 2 2 3 3 2 2 4" xfId="5695"/>
    <cellStyle name="Обычный 3 3 2 2 2 3 3 2 3" xfId="5696"/>
    <cellStyle name="Обычный 3 3 2 2 2 3 3 2 3 2" xfId="5697"/>
    <cellStyle name="Обычный 3 3 2 2 2 3 3 2 3 2 2" xfId="5698"/>
    <cellStyle name="Обычный 3 3 2 2 2 3 3 2 3 3" xfId="5699"/>
    <cellStyle name="Обычный 3 3 2 2 2 3 3 2 4" xfId="5700"/>
    <cellStyle name="Обычный 3 3 2 2 2 3 3 2 4 2" xfId="5701"/>
    <cellStyle name="Обычный 3 3 2 2 2 3 3 2 5" xfId="5702"/>
    <cellStyle name="Обычный 3 3 2 2 2 3 3 3" xfId="5703"/>
    <cellStyle name="Обычный 3 3 2 2 2 3 3 3 2" xfId="5704"/>
    <cellStyle name="Обычный 3 3 2 2 2 3 3 3 2 2" xfId="5705"/>
    <cellStyle name="Обычный 3 3 2 2 2 3 3 3 2 2 2" xfId="5706"/>
    <cellStyle name="Обычный 3 3 2 2 2 3 3 3 2 3" xfId="5707"/>
    <cellStyle name="Обычный 3 3 2 2 2 3 3 3 3" xfId="5708"/>
    <cellStyle name="Обычный 3 3 2 2 2 3 3 3 3 2" xfId="5709"/>
    <cellStyle name="Обычный 3 3 2 2 2 3 3 3 4" xfId="5710"/>
    <cellStyle name="Обычный 3 3 2 2 2 3 3 4" xfId="5711"/>
    <cellStyle name="Обычный 3 3 2 2 2 3 3 4 2" xfId="5712"/>
    <cellStyle name="Обычный 3 3 2 2 2 3 3 4 2 2" xfId="5713"/>
    <cellStyle name="Обычный 3 3 2 2 2 3 3 4 3" xfId="5714"/>
    <cellStyle name="Обычный 3 3 2 2 2 3 3 5" xfId="5715"/>
    <cellStyle name="Обычный 3 3 2 2 2 3 3 5 2" xfId="5716"/>
    <cellStyle name="Обычный 3 3 2 2 2 3 3 6" xfId="5717"/>
    <cellStyle name="Обычный 3 3 2 2 2 3 4" xfId="5718"/>
    <cellStyle name="Обычный 3 3 2 2 2 3 4 2" xfId="5719"/>
    <cellStyle name="Обычный 3 3 2 2 2 3 4 2 2" xfId="5720"/>
    <cellStyle name="Обычный 3 3 2 2 2 3 4 2 2 2" xfId="5721"/>
    <cellStyle name="Обычный 3 3 2 2 2 3 4 2 2 2 2" xfId="5722"/>
    <cellStyle name="Обычный 3 3 2 2 2 3 4 2 2 3" xfId="5723"/>
    <cellStyle name="Обычный 3 3 2 2 2 3 4 2 3" xfId="5724"/>
    <cellStyle name="Обычный 3 3 2 2 2 3 4 2 3 2" xfId="5725"/>
    <cellStyle name="Обычный 3 3 2 2 2 3 4 2 4" xfId="5726"/>
    <cellStyle name="Обычный 3 3 2 2 2 3 4 3" xfId="5727"/>
    <cellStyle name="Обычный 3 3 2 2 2 3 4 3 2" xfId="5728"/>
    <cellStyle name="Обычный 3 3 2 2 2 3 4 3 2 2" xfId="5729"/>
    <cellStyle name="Обычный 3 3 2 2 2 3 4 3 3" xfId="5730"/>
    <cellStyle name="Обычный 3 3 2 2 2 3 4 4" xfId="5731"/>
    <cellStyle name="Обычный 3 3 2 2 2 3 4 4 2" xfId="5732"/>
    <cellStyle name="Обычный 3 3 2 2 2 3 4 5" xfId="5733"/>
    <cellStyle name="Обычный 3 3 2 2 2 3 5" xfId="5734"/>
    <cellStyle name="Обычный 3 3 2 2 2 3 5 2" xfId="5735"/>
    <cellStyle name="Обычный 3 3 2 2 2 3 5 2 2" xfId="5736"/>
    <cellStyle name="Обычный 3 3 2 2 2 3 5 2 2 2" xfId="5737"/>
    <cellStyle name="Обычный 3 3 2 2 2 3 5 2 3" xfId="5738"/>
    <cellStyle name="Обычный 3 3 2 2 2 3 5 3" xfId="5739"/>
    <cellStyle name="Обычный 3 3 2 2 2 3 5 3 2" xfId="5740"/>
    <cellStyle name="Обычный 3 3 2 2 2 3 5 4" xfId="5741"/>
    <cellStyle name="Обычный 3 3 2 2 2 3 6" xfId="5742"/>
    <cellStyle name="Обычный 3 3 2 2 2 3 6 2" xfId="5743"/>
    <cellStyle name="Обычный 3 3 2 2 2 3 6 2 2" xfId="5744"/>
    <cellStyle name="Обычный 3 3 2 2 2 3 6 3" xfId="5745"/>
    <cellStyle name="Обычный 3 3 2 2 2 3 7" xfId="5746"/>
    <cellStyle name="Обычный 3 3 2 2 2 3 7 2" xfId="5747"/>
    <cellStyle name="Обычный 3 3 2 2 2 3 8" xfId="5748"/>
    <cellStyle name="Обычный 3 3 2 2 2 4" xfId="5749"/>
    <cellStyle name="Обычный 3 3 2 2 2 4 2" xfId="5750"/>
    <cellStyle name="Обычный 3 3 2 2 2 4 2 2" xfId="5751"/>
    <cellStyle name="Обычный 3 3 2 2 2 4 2 2 2" xfId="5752"/>
    <cellStyle name="Обычный 3 3 2 2 2 4 2 2 2 2" xfId="5753"/>
    <cellStyle name="Обычный 3 3 2 2 2 4 2 2 2 2 2" xfId="5754"/>
    <cellStyle name="Обычный 3 3 2 2 2 4 2 2 2 2 2 2" xfId="5755"/>
    <cellStyle name="Обычный 3 3 2 2 2 4 2 2 2 2 3" xfId="5756"/>
    <cellStyle name="Обычный 3 3 2 2 2 4 2 2 2 3" xfId="5757"/>
    <cellStyle name="Обычный 3 3 2 2 2 4 2 2 2 3 2" xfId="5758"/>
    <cellStyle name="Обычный 3 3 2 2 2 4 2 2 2 4" xfId="5759"/>
    <cellStyle name="Обычный 3 3 2 2 2 4 2 2 3" xfId="5760"/>
    <cellStyle name="Обычный 3 3 2 2 2 4 2 2 3 2" xfId="5761"/>
    <cellStyle name="Обычный 3 3 2 2 2 4 2 2 3 2 2" xfId="5762"/>
    <cellStyle name="Обычный 3 3 2 2 2 4 2 2 3 3" xfId="5763"/>
    <cellStyle name="Обычный 3 3 2 2 2 4 2 2 4" xfId="5764"/>
    <cellStyle name="Обычный 3 3 2 2 2 4 2 2 4 2" xfId="5765"/>
    <cellStyle name="Обычный 3 3 2 2 2 4 2 2 5" xfId="5766"/>
    <cellStyle name="Обычный 3 3 2 2 2 4 2 3" xfId="5767"/>
    <cellStyle name="Обычный 3 3 2 2 2 4 2 3 2" xfId="5768"/>
    <cellStyle name="Обычный 3 3 2 2 2 4 2 3 2 2" xfId="5769"/>
    <cellStyle name="Обычный 3 3 2 2 2 4 2 3 2 2 2" xfId="5770"/>
    <cellStyle name="Обычный 3 3 2 2 2 4 2 3 2 3" xfId="5771"/>
    <cellStyle name="Обычный 3 3 2 2 2 4 2 3 3" xfId="5772"/>
    <cellStyle name="Обычный 3 3 2 2 2 4 2 3 3 2" xfId="5773"/>
    <cellStyle name="Обычный 3 3 2 2 2 4 2 3 4" xfId="5774"/>
    <cellStyle name="Обычный 3 3 2 2 2 4 2 4" xfId="5775"/>
    <cellStyle name="Обычный 3 3 2 2 2 4 2 4 2" xfId="5776"/>
    <cellStyle name="Обычный 3 3 2 2 2 4 2 4 2 2" xfId="5777"/>
    <cellStyle name="Обычный 3 3 2 2 2 4 2 4 3" xfId="5778"/>
    <cellStyle name="Обычный 3 3 2 2 2 4 2 5" xfId="5779"/>
    <cellStyle name="Обычный 3 3 2 2 2 4 2 5 2" xfId="5780"/>
    <cellStyle name="Обычный 3 3 2 2 2 4 2 6" xfId="5781"/>
    <cellStyle name="Обычный 3 3 2 2 2 4 3" xfId="5782"/>
    <cellStyle name="Обычный 3 3 2 2 2 4 3 2" xfId="5783"/>
    <cellStyle name="Обычный 3 3 2 2 2 4 3 2 2" xfId="5784"/>
    <cellStyle name="Обычный 3 3 2 2 2 4 3 2 2 2" xfId="5785"/>
    <cellStyle name="Обычный 3 3 2 2 2 4 3 2 2 2 2" xfId="5786"/>
    <cellStyle name="Обычный 3 3 2 2 2 4 3 2 2 3" xfId="5787"/>
    <cellStyle name="Обычный 3 3 2 2 2 4 3 2 3" xfId="5788"/>
    <cellStyle name="Обычный 3 3 2 2 2 4 3 2 3 2" xfId="5789"/>
    <cellStyle name="Обычный 3 3 2 2 2 4 3 2 4" xfId="5790"/>
    <cellStyle name="Обычный 3 3 2 2 2 4 3 3" xfId="5791"/>
    <cellStyle name="Обычный 3 3 2 2 2 4 3 3 2" xfId="5792"/>
    <cellStyle name="Обычный 3 3 2 2 2 4 3 3 2 2" xfId="5793"/>
    <cellStyle name="Обычный 3 3 2 2 2 4 3 3 3" xfId="5794"/>
    <cellStyle name="Обычный 3 3 2 2 2 4 3 4" xfId="5795"/>
    <cellStyle name="Обычный 3 3 2 2 2 4 3 4 2" xfId="5796"/>
    <cellStyle name="Обычный 3 3 2 2 2 4 3 5" xfId="5797"/>
    <cellStyle name="Обычный 3 3 2 2 2 4 4" xfId="5798"/>
    <cellStyle name="Обычный 3 3 2 2 2 4 4 2" xfId="5799"/>
    <cellStyle name="Обычный 3 3 2 2 2 4 4 2 2" xfId="5800"/>
    <cellStyle name="Обычный 3 3 2 2 2 4 4 2 2 2" xfId="5801"/>
    <cellStyle name="Обычный 3 3 2 2 2 4 4 2 3" xfId="5802"/>
    <cellStyle name="Обычный 3 3 2 2 2 4 4 3" xfId="5803"/>
    <cellStyle name="Обычный 3 3 2 2 2 4 4 3 2" xfId="5804"/>
    <cellStyle name="Обычный 3 3 2 2 2 4 4 4" xfId="5805"/>
    <cellStyle name="Обычный 3 3 2 2 2 4 5" xfId="5806"/>
    <cellStyle name="Обычный 3 3 2 2 2 4 5 2" xfId="5807"/>
    <cellStyle name="Обычный 3 3 2 2 2 4 5 2 2" xfId="5808"/>
    <cellStyle name="Обычный 3 3 2 2 2 4 5 3" xfId="5809"/>
    <cellStyle name="Обычный 3 3 2 2 2 4 6" xfId="5810"/>
    <cellStyle name="Обычный 3 3 2 2 2 4 6 2" xfId="5811"/>
    <cellStyle name="Обычный 3 3 2 2 2 4 7" xfId="5812"/>
    <cellStyle name="Обычный 3 3 2 2 2 5" xfId="5813"/>
    <cellStyle name="Обычный 3 3 2 2 2 5 2" xfId="5814"/>
    <cellStyle name="Обычный 3 3 2 2 2 5 2 2" xfId="5815"/>
    <cellStyle name="Обычный 3 3 2 2 2 5 2 2 2" xfId="5816"/>
    <cellStyle name="Обычный 3 3 2 2 2 5 2 2 2 2" xfId="5817"/>
    <cellStyle name="Обычный 3 3 2 2 2 5 2 2 2 2 2" xfId="5818"/>
    <cellStyle name="Обычный 3 3 2 2 2 5 2 2 2 3" xfId="5819"/>
    <cellStyle name="Обычный 3 3 2 2 2 5 2 2 3" xfId="5820"/>
    <cellStyle name="Обычный 3 3 2 2 2 5 2 2 3 2" xfId="5821"/>
    <cellStyle name="Обычный 3 3 2 2 2 5 2 2 4" xfId="5822"/>
    <cellStyle name="Обычный 3 3 2 2 2 5 2 3" xfId="5823"/>
    <cellStyle name="Обычный 3 3 2 2 2 5 2 3 2" xfId="5824"/>
    <cellStyle name="Обычный 3 3 2 2 2 5 2 3 2 2" xfId="5825"/>
    <cellStyle name="Обычный 3 3 2 2 2 5 2 3 3" xfId="5826"/>
    <cellStyle name="Обычный 3 3 2 2 2 5 2 4" xfId="5827"/>
    <cellStyle name="Обычный 3 3 2 2 2 5 2 4 2" xfId="5828"/>
    <cellStyle name="Обычный 3 3 2 2 2 5 2 5" xfId="5829"/>
    <cellStyle name="Обычный 3 3 2 2 2 5 3" xfId="5830"/>
    <cellStyle name="Обычный 3 3 2 2 2 5 3 2" xfId="5831"/>
    <cellStyle name="Обычный 3 3 2 2 2 5 3 2 2" xfId="5832"/>
    <cellStyle name="Обычный 3 3 2 2 2 5 3 2 2 2" xfId="5833"/>
    <cellStyle name="Обычный 3 3 2 2 2 5 3 2 3" xfId="5834"/>
    <cellStyle name="Обычный 3 3 2 2 2 5 3 3" xfId="5835"/>
    <cellStyle name="Обычный 3 3 2 2 2 5 3 3 2" xfId="5836"/>
    <cellStyle name="Обычный 3 3 2 2 2 5 3 4" xfId="5837"/>
    <cellStyle name="Обычный 3 3 2 2 2 5 4" xfId="5838"/>
    <cellStyle name="Обычный 3 3 2 2 2 5 4 2" xfId="5839"/>
    <cellStyle name="Обычный 3 3 2 2 2 5 4 2 2" xfId="5840"/>
    <cellStyle name="Обычный 3 3 2 2 2 5 4 3" xfId="5841"/>
    <cellStyle name="Обычный 3 3 2 2 2 5 5" xfId="5842"/>
    <cellStyle name="Обычный 3 3 2 2 2 5 5 2" xfId="5843"/>
    <cellStyle name="Обычный 3 3 2 2 2 5 6" xfId="5844"/>
    <cellStyle name="Обычный 3 3 2 2 2 6" xfId="5845"/>
    <cellStyle name="Обычный 3 3 2 2 2 6 2" xfId="5846"/>
    <cellStyle name="Обычный 3 3 2 2 2 6 2 2" xfId="5847"/>
    <cellStyle name="Обычный 3 3 2 2 2 6 2 2 2" xfId="5848"/>
    <cellStyle name="Обычный 3 3 2 2 2 6 2 2 2 2" xfId="5849"/>
    <cellStyle name="Обычный 3 3 2 2 2 6 2 2 3" xfId="5850"/>
    <cellStyle name="Обычный 3 3 2 2 2 6 2 3" xfId="5851"/>
    <cellStyle name="Обычный 3 3 2 2 2 6 2 3 2" xfId="5852"/>
    <cellStyle name="Обычный 3 3 2 2 2 6 2 4" xfId="5853"/>
    <cellStyle name="Обычный 3 3 2 2 2 6 3" xfId="5854"/>
    <cellStyle name="Обычный 3 3 2 2 2 6 3 2" xfId="5855"/>
    <cellStyle name="Обычный 3 3 2 2 2 6 3 2 2" xfId="5856"/>
    <cellStyle name="Обычный 3 3 2 2 2 6 3 3" xfId="5857"/>
    <cellStyle name="Обычный 3 3 2 2 2 6 4" xfId="5858"/>
    <cellStyle name="Обычный 3 3 2 2 2 6 4 2" xfId="5859"/>
    <cellStyle name="Обычный 3 3 2 2 2 6 5" xfId="5860"/>
    <cellStyle name="Обычный 3 3 2 2 2 7" xfId="5861"/>
    <cellStyle name="Обычный 3 3 2 2 2 7 2" xfId="5862"/>
    <cellStyle name="Обычный 3 3 2 2 2 7 2 2" xfId="5863"/>
    <cellStyle name="Обычный 3 3 2 2 2 7 2 2 2" xfId="5864"/>
    <cellStyle name="Обычный 3 3 2 2 2 7 2 3" xfId="5865"/>
    <cellStyle name="Обычный 3 3 2 2 2 7 3" xfId="5866"/>
    <cellStyle name="Обычный 3 3 2 2 2 7 3 2" xfId="5867"/>
    <cellStyle name="Обычный 3 3 2 2 2 7 4" xfId="5868"/>
    <cellStyle name="Обычный 3 3 2 2 2 8" xfId="5869"/>
    <cellStyle name="Обычный 3 3 2 2 2 8 2" xfId="5870"/>
    <cellStyle name="Обычный 3 3 2 2 2 8 2 2" xfId="5871"/>
    <cellStyle name="Обычный 3 3 2 2 2 8 3" xfId="5872"/>
    <cellStyle name="Обычный 3 3 2 2 2 9" xfId="5873"/>
    <cellStyle name="Обычный 3 3 2 2 2 9 2" xfId="5874"/>
    <cellStyle name="Обычный 3 3 2 2 3" xfId="5875"/>
    <cellStyle name="Обычный 3 3 2 2 3 2" xfId="5876"/>
    <cellStyle name="Обычный 3 3 2 2 3 2 2" xfId="5877"/>
    <cellStyle name="Обычный 3 3 2 2 3 2 2 2" xfId="5878"/>
    <cellStyle name="Обычный 3 3 2 2 3 2 2 2 2" xfId="5879"/>
    <cellStyle name="Обычный 3 3 2 2 3 2 2 2 2 2" xfId="5880"/>
    <cellStyle name="Обычный 3 3 2 2 3 2 2 2 2 2 2" xfId="5881"/>
    <cellStyle name="Обычный 3 3 2 2 3 2 2 2 2 2 2 2" xfId="5882"/>
    <cellStyle name="Обычный 3 3 2 2 3 2 2 2 2 2 2 2 2" xfId="5883"/>
    <cellStyle name="Обычный 3 3 2 2 3 2 2 2 2 2 2 3" xfId="5884"/>
    <cellStyle name="Обычный 3 3 2 2 3 2 2 2 2 2 3" xfId="5885"/>
    <cellStyle name="Обычный 3 3 2 2 3 2 2 2 2 2 3 2" xfId="5886"/>
    <cellStyle name="Обычный 3 3 2 2 3 2 2 2 2 2 4" xfId="5887"/>
    <cellStyle name="Обычный 3 3 2 2 3 2 2 2 2 3" xfId="5888"/>
    <cellStyle name="Обычный 3 3 2 2 3 2 2 2 2 3 2" xfId="5889"/>
    <cellStyle name="Обычный 3 3 2 2 3 2 2 2 2 3 2 2" xfId="5890"/>
    <cellStyle name="Обычный 3 3 2 2 3 2 2 2 2 3 3" xfId="5891"/>
    <cellStyle name="Обычный 3 3 2 2 3 2 2 2 2 4" xfId="5892"/>
    <cellStyle name="Обычный 3 3 2 2 3 2 2 2 2 4 2" xfId="5893"/>
    <cellStyle name="Обычный 3 3 2 2 3 2 2 2 2 5" xfId="5894"/>
    <cellStyle name="Обычный 3 3 2 2 3 2 2 2 3" xfId="5895"/>
    <cellStyle name="Обычный 3 3 2 2 3 2 2 2 3 2" xfId="5896"/>
    <cellStyle name="Обычный 3 3 2 2 3 2 2 2 3 2 2" xfId="5897"/>
    <cellStyle name="Обычный 3 3 2 2 3 2 2 2 3 2 2 2" xfId="5898"/>
    <cellStyle name="Обычный 3 3 2 2 3 2 2 2 3 2 3" xfId="5899"/>
    <cellStyle name="Обычный 3 3 2 2 3 2 2 2 3 3" xfId="5900"/>
    <cellStyle name="Обычный 3 3 2 2 3 2 2 2 3 3 2" xfId="5901"/>
    <cellStyle name="Обычный 3 3 2 2 3 2 2 2 3 4" xfId="5902"/>
    <cellStyle name="Обычный 3 3 2 2 3 2 2 2 4" xfId="5903"/>
    <cellStyle name="Обычный 3 3 2 2 3 2 2 2 4 2" xfId="5904"/>
    <cellStyle name="Обычный 3 3 2 2 3 2 2 2 4 2 2" xfId="5905"/>
    <cellStyle name="Обычный 3 3 2 2 3 2 2 2 4 3" xfId="5906"/>
    <cellStyle name="Обычный 3 3 2 2 3 2 2 2 5" xfId="5907"/>
    <cellStyle name="Обычный 3 3 2 2 3 2 2 2 5 2" xfId="5908"/>
    <cellStyle name="Обычный 3 3 2 2 3 2 2 2 6" xfId="5909"/>
    <cellStyle name="Обычный 3 3 2 2 3 2 2 3" xfId="5910"/>
    <cellStyle name="Обычный 3 3 2 2 3 2 2 3 2" xfId="5911"/>
    <cellStyle name="Обычный 3 3 2 2 3 2 2 3 2 2" xfId="5912"/>
    <cellStyle name="Обычный 3 3 2 2 3 2 2 3 2 2 2" xfId="5913"/>
    <cellStyle name="Обычный 3 3 2 2 3 2 2 3 2 2 2 2" xfId="5914"/>
    <cellStyle name="Обычный 3 3 2 2 3 2 2 3 2 2 3" xfId="5915"/>
    <cellStyle name="Обычный 3 3 2 2 3 2 2 3 2 3" xfId="5916"/>
    <cellStyle name="Обычный 3 3 2 2 3 2 2 3 2 3 2" xfId="5917"/>
    <cellStyle name="Обычный 3 3 2 2 3 2 2 3 2 4" xfId="5918"/>
    <cellStyle name="Обычный 3 3 2 2 3 2 2 3 3" xfId="5919"/>
    <cellStyle name="Обычный 3 3 2 2 3 2 2 3 3 2" xfId="5920"/>
    <cellStyle name="Обычный 3 3 2 2 3 2 2 3 3 2 2" xfId="5921"/>
    <cellStyle name="Обычный 3 3 2 2 3 2 2 3 3 3" xfId="5922"/>
    <cellStyle name="Обычный 3 3 2 2 3 2 2 3 4" xfId="5923"/>
    <cellStyle name="Обычный 3 3 2 2 3 2 2 3 4 2" xfId="5924"/>
    <cellStyle name="Обычный 3 3 2 2 3 2 2 3 5" xfId="5925"/>
    <cellStyle name="Обычный 3 3 2 2 3 2 2 4" xfId="5926"/>
    <cellStyle name="Обычный 3 3 2 2 3 2 2 4 2" xfId="5927"/>
    <cellStyle name="Обычный 3 3 2 2 3 2 2 4 2 2" xfId="5928"/>
    <cellStyle name="Обычный 3 3 2 2 3 2 2 4 2 2 2" xfId="5929"/>
    <cellStyle name="Обычный 3 3 2 2 3 2 2 4 2 3" xfId="5930"/>
    <cellStyle name="Обычный 3 3 2 2 3 2 2 4 3" xfId="5931"/>
    <cellStyle name="Обычный 3 3 2 2 3 2 2 4 3 2" xfId="5932"/>
    <cellStyle name="Обычный 3 3 2 2 3 2 2 4 4" xfId="5933"/>
    <cellStyle name="Обычный 3 3 2 2 3 2 2 5" xfId="5934"/>
    <cellStyle name="Обычный 3 3 2 2 3 2 2 5 2" xfId="5935"/>
    <cellStyle name="Обычный 3 3 2 2 3 2 2 5 2 2" xfId="5936"/>
    <cellStyle name="Обычный 3 3 2 2 3 2 2 5 3" xfId="5937"/>
    <cellStyle name="Обычный 3 3 2 2 3 2 2 6" xfId="5938"/>
    <cellStyle name="Обычный 3 3 2 2 3 2 2 6 2" xfId="5939"/>
    <cellStyle name="Обычный 3 3 2 2 3 2 2 7" xfId="5940"/>
    <cellStyle name="Обычный 3 3 2 2 3 2 3" xfId="5941"/>
    <cellStyle name="Обычный 3 3 2 2 3 2 3 2" xfId="5942"/>
    <cellStyle name="Обычный 3 3 2 2 3 2 3 2 2" xfId="5943"/>
    <cellStyle name="Обычный 3 3 2 2 3 2 3 2 2 2" xfId="5944"/>
    <cellStyle name="Обычный 3 3 2 2 3 2 3 2 2 2 2" xfId="5945"/>
    <cellStyle name="Обычный 3 3 2 2 3 2 3 2 2 2 2 2" xfId="5946"/>
    <cellStyle name="Обычный 3 3 2 2 3 2 3 2 2 2 3" xfId="5947"/>
    <cellStyle name="Обычный 3 3 2 2 3 2 3 2 2 3" xfId="5948"/>
    <cellStyle name="Обычный 3 3 2 2 3 2 3 2 2 3 2" xfId="5949"/>
    <cellStyle name="Обычный 3 3 2 2 3 2 3 2 2 4" xfId="5950"/>
    <cellStyle name="Обычный 3 3 2 2 3 2 3 2 3" xfId="5951"/>
    <cellStyle name="Обычный 3 3 2 2 3 2 3 2 3 2" xfId="5952"/>
    <cellStyle name="Обычный 3 3 2 2 3 2 3 2 3 2 2" xfId="5953"/>
    <cellStyle name="Обычный 3 3 2 2 3 2 3 2 3 3" xfId="5954"/>
    <cellStyle name="Обычный 3 3 2 2 3 2 3 2 4" xfId="5955"/>
    <cellStyle name="Обычный 3 3 2 2 3 2 3 2 4 2" xfId="5956"/>
    <cellStyle name="Обычный 3 3 2 2 3 2 3 2 5" xfId="5957"/>
    <cellStyle name="Обычный 3 3 2 2 3 2 3 3" xfId="5958"/>
    <cellStyle name="Обычный 3 3 2 2 3 2 3 3 2" xfId="5959"/>
    <cellStyle name="Обычный 3 3 2 2 3 2 3 3 2 2" xfId="5960"/>
    <cellStyle name="Обычный 3 3 2 2 3 2 3 3 2 2 2" xfId="5961"/>
    <cellStyle name="Обычный 3 3 2 2 3 2 3 3 2 3" xfId="5962"/>
    <cellStyle name="Обычный 3 3 2 2 3 2 3 3 3" xfId="5963"/>
    <cellStyle name="Обычный 3 3 2 2 3 2 3 3 3 2" xfId="5964"/>
    <cellStyle name="Обычный 3 3 2 2 3 2 3 3 4" xfId="5965"/>
    <cellStyle name="Обычный 3 3 2 2 3 2 3 4" xfId="5966"/>
    <cellStyle name="Обычный 3 3 2 2 3 2 3 4 2" xfId="5967"/>
    <cellStyle name="Обычный 3 3 2 2 3 2 3 4 2 2" xfId="5968"/>
    <cellStyle name="Обычный 3 3 2 2 3 2 3 4 3" xfId="5969"/>
    <cellStyle name="Обычный 3 3 2 2 3 2 3 5" xfId="5970"/>
    <cellStyle name="Обычный 3 3 2 2 3 2 3 5 2" xfId="5971"/>
    <cellStyle name="Обычный 3 3 2 2 3 2 3 6" xfId="5972"/>
    <cellStyle name="Обычный 3 3 2 2 3 2 4" xfId="5973"/>
    <cellStyle name="Обычный 3 3 2 2 3 2 4 2" xfId="5974"/>
    <cellStyle name="Обычный 3 3 2 2 3 2 4 2 2" xfId="5975"/>
    <cellStyle name="Обычный 3 3 2 2 3 2 4 2 2 2" xfId="5976"/>
    <cellStyle name="Обычный 3 3 2 2 3 2 4 2 2 2 2" xfId="5977"/>
    <cellStyle name="Обычный 3 3 2 2 3 2 4 2 2 3" xfId="5978"/>
    <cellStyle name="Обычный 3 3 2 2 3 2 4 2 3" xfId="5979"/>
    <cellStyle name="Обычный 3 3 2 2 3 2 4 2 3 2" xfId="5980"/>
    <cellStyle name="Обычный 3 3 2 2 3 2 4 2 4" xfId="5981"/>
    <cellStyle name="Обычный 3 3 2 2 3 2 4 3" xfId="5982"/>
    <cellStyle name="Обычный 3 3 2 2 3 2 4 3 2" xfId="5983"/>
    <cellStyle name="Обычный 3 3 2 2 3 2 4 3 2 2" xfId="5984"/>
    <cellStyle name="Обычный 3 3 2 2 3 2 4 3 3" xfId="5985"/>
    <cellStyle name="Обычный 3 3 2 2 3 2 4 4" xfId="5986"/>
    <cellStyle name="Обычный 3 3 2 2 3 2 4 4 2" xfId="5987"/>
    <cellStyle name="Обычный 3 3 2 2 3 2 4 5" xfId="5988"/>
    <cellStyle name="Обычный 3 3 2 2 3 2 5" xfId="5989"/>
    <cellStyle name="Обычный 3 3 2 2 3 2 5 2" xfId="5990"/>
    <cellStyle name="Обычный 3 3 2 2 3 2 5 2 2" xfId="5991"/>
    <cellStyle name="Обычный 3 3 2 2 3 2 5 2 2 2" xfId="5992"/>
    <cellStyle name="Обычный 3 3 2 2 3 2 5 2 3" xfId="5993"/>
    <cellStyle name="Обычный 3 3 2 2 3 2 5 3" xfId="5994"/>
    <cellStyle name="Обычный 3 3 2 2 3 2 5 3 2" xfId="5995"/>
    <cellStyle name="Обычный 3 3 2 2 3 2 5 4" xfId="5996"/>
    <cellStyle name="Обычный 3 3 2 2 3 2 6" xfId="5997"/>
    <cellStyle name="Обычный 3 3 2 2 3 2 6 2" xfId="5998"/>
    <cellStyle name="Обычный 3 3 2 2 3 2 6 2 2" xfId="5999"/>
    <cellStyle name="Обычный 3 3 2 2 3 2 6 3" xfId="6000"/>
    <cellStyle name="Обычный 3 3 2 2 3 2 7" xfId="6001"/>
    <cellStyle name="Обычный 3 3 2 2 3 2 7 2" xfId="6002"/>
    <cellStyle name="Обычный 3 3 2 2 3 2 8" xfId="6003"/>
    <cellStyle name="Обычный 3 3 2 2 3 3" xfId="6004"/>
    <cellStyle name="Обычный 3 3 2 2 3 3 2" xfId="6005"/>
    <cellStyle name="Обычный 3 3 2 2 3 3 2 2" xfId="6006"/>
    <cellStyle name="Обычный 3 3 2 2 3 3 2 2 2" xfId="6007"/>
    <cellStyle name="Обычный 3 3 2 2 3 3 2 2 2 2" xfId="6008"/>
    <cellStyle name="Обычный 3 3 2 2 3 3 2 2 2 2 2" xfId="6009"/>
    <cellStyle name="Обычный 3 3 2 2 3 3 2 2 2 2 2 2" xfId="6010"/>
    <cellStyle name="Обычный 3 3 2 2 3 3 2 2 2 2 3" xfId="6011"/>
    <cellStyle name="Обычный 3 3 2 2 3 3 2 2 2 3" xfId="6012"/>
    <cellStyle name="Обычный 3 3 2 2 3 3 2 2 2 3 2" xfId="6013"/>
    <cellStyle name="Обычный 3 3 2 2 3 3 2 2 2 4" xfId="6014"/>
    <cellStyle name="Обычный 3 3 2 2 3 3 2 2 3" xfId="6015"/>
    <cellStyle name="Обычный 3 3 2 2 3 3 2 2 3 2" xfId="6016"/>
    <cellStyle name="Обычный 3 3 2 2 3 3 2 2 3 2 2" xfId="6017"/>
    <cellStyle name="Обычный 3 3 2 2 3 3 2 2 3 3" xfId="6018"/>
    <cellStyle name="Обычный 3 3 2 2 3 3 2 2 4" xfId="6019"/>
    <cellStyle name="Обычный 3 3 2 2 3 3 2 2 4 2" xfId="6020"/>
    <cellStyle name="Обычный 3 3 2 2 3 3 2 2 5" xfId="6021"/>
    <cellStyle name="Обычный 3 3 2 2 3 3 2 3" xfId="6022"/>
    <cellStyle name="Обычный 3 3 2 2 3 3 2 3 2" xfId="6023"/>
    <cellStyle name="Обычный 3 3 2 2 3 3 2 3 2 2" xfId="6024"/>
    <cellStyle name="Обычный 3 3 2 2 3 3 2 3 2 2 2" xfId="6025"/>
    <cellStyle name="Обычный 3 3 2 2 3 3 2 3 2 3" xfId="6026"/>
    <cellStyle name="Обычный 3 3 2 2 3 3 2 3 3" xfId="6027"/>
    <cellStyle name="Обычный 3 3 2 2 3 3 2 3 3 2" xfId="6028"/>
    <cellStyle name="Обычный 3 3 2 2 3 3 2 3 4" xfId="6029"/>
    <cellStyle name="Обычный 3 3 2 2 3 3 2 4" xfId="6030"/>
    <cellStyle name="Обычный 3 3 2 2 3 3 2 4 2" xfId="6031"/>
    <cellStyle name="Обычный 3 3 2 2 3 3 2 4 2 2" xfId="6032"/>
    <cellStyle name="Обычный 3 3 2 2 3 3 2 4 3" xfId="6033"/>
    <cellStyle name="Обычный 3 3 2 2 3 3 2 5" xfId="6034"/>
    <cellStyle name="Обычный 3 3 2 2 3 3 2 5 2" xfId="6035"/>
    <cellStyle name="Обычный 3 3 2 2 3 3 2 6" xfId="6036"/>
    <cellStyle name="Обычный 3 3 2 2 3 3 3" xfId="6037"/>
    <cellStyle name="Обычный 3 3 2 2 3 3 3 2" xfId="6038"/>
    <cellStyle name="Обычный 3 3 2 2 3 3 3 2 2" xfId="6039"/>
    <cellStyle name="Обычный 3 3 2 2 3 3 3 2 2 2" xfId="6040"/>
    <cellStyle name="Обычный 3 3 2 2 3 3 3 2 2 2 2" xfId="6041"/>
    <cellStyle name="Обычный 3 3 2 2 3 3 3 2 2 3" xfId="6042"/>
    <cellStyle name="Обычный 3 3 2 2 3 3 3 2 3" xfId="6043"/>
    <cellStyle name="Обычный 3 3 2 2 3 3 3 2 3 2" xfId="6044"/>
    <cellStyle name="Обычный 3 3 2 2 3 3 3 2 4" xfId="6045"/>
    <cellStyle name="Обычный 3 3 2 2 3 3 3 3" xfId="6046"/>
    <cellStyle name="Обычный 3 3 2 2 3 3 3 3 2" xfId="6047"/>
    <cellStyle name="Обычный 3 3 2 2 3 3 3 3 2 2" xfId="6048"/>
    <cellStyle name="Обычный 3 3 2 2 3 3 3 3 3" xfId="6049"/>
    <cellStyle name="Обычный 3 3 2 2 3 3 3 4" xfId="6050"/>
    <cellStyle name="Обычный 3 3 2 2 3 3 3 4 2" xfId="6051"/>
    <cellStyle name="Обычный 3 3 2 2 3 3 3 5" xfId="6052"/>
    <cellStyle name="Обычный 3 3 2 2 3 3 4" xfId="6053"/>
    <cellStyle name="Обычный 3 3 2 2 3 3 4 2" xfId="6054"/>
    <cellStyle name="Обычный 3 3 2 2 3 3 4 2 2" xfId="6055"/>
    <cellStyle name="Обычный 3 3 2 2 3 3 4 2 2 2" xfId="6056"/>
    <cellStyle name="Обычный 3 3 2 2 3 3 4 2 3" xfId="6057"/>
    <cellStyle name="Обычный 3 3 2 2 3 3 4 3" xfId="6058"/>
    <cellStyle name="Обычный 3 3 2 2 3 3 4 3 2" xfId="6059"/>
    <cellStyle name="Обычный 3 3 2 2 3 3 4 4" xfId="6060"/>
    <cellStyle name="Обычный 3 3 2 2 3 3 5" xfId="6061"/>
    <cellStyle name="Обычный 3 3 2 2 3 3 5 2" xfId="6062"/>
    <cellStyle name="Обычный 3 3 2 2 3 3 5 2 2" xfId="6063"/>
    <cellStyle name="Обычный 3 3 2 2 3 3 5 3" xfId="6064"/>
    <cellStyle name="Обычный 3 3 2 2 3 3 6" xfId="6065"/>
    <cellStyle name="Обычный 3 3 2 2 3 3 6 2" xfId="6066"/>
    <cellStyle name="Обычный 3 3 2 2 3 3 7" xfId="6067"/>
    <cellStyle name="Обычный 3 3 2 2 3 4" xfId="6068"/>
    <cellStyle name="Обычный 3 3 2 2 3 4 2" xfId="6069"/>
    <cellStyle name="Обычный 3 3 2 2 3 4 2 2" xfId="6070"/>
    <cellStyle name="Обычный 3 3 2 2 3 4 2 2 2" xfId="6071"/>
    <cellStyle name="Обычный 3 3 2 2 3 4 2 2 2 2" xfId="6072"/>
    <cellStyle name="Обычный 3 3 2 2 3 4 2 2 2 2 2" xfId="6073"/>
    <cellStyle name="Обычный 3 3 2 2 3 4 2 2 2 3" xfId="6074"/>
    <cellStyle name="Обычный 3 3 2 2 3 4 2 2 3" xfId="6075"/>
    <cellStyle name="Обычный 3 3 2 2 3 4 2 2 3 2" xfId="6076"/>
    <cellStyle name="Обычный 3 3 2 2 3 4 2 2 4" xfId="6077"/>
    <cellStyle name="Обычный 3 3 2 2 3 4 2 3" xfId="6078"/>
    <cellStyle name="Обычный 3 3 2 2 3 4 2 3 2" xfId="6079"/>
    <cellStyle name="Обычный 3 3 2 2 3 4 2 3 2 2" xfId="6080"/>
    <cellStyle name="Обычный 3 3 2 2 3 4 2 3 3" xfId="6081"/>
    <cellStyle name="Обычный 3 3 2 2 3 4 2 4" xfId="6082"/>
    <cellStyle name="Обычный 3 3 2 2 3 4 2 4 2" xfId="6083"/>
    <cellStyle name="Обычный 3 3 2 2 3 4 2 5" xfId="6084"/>
    <cellStyle name="Обычный 3 3 2 2 3 4 3" xfId="6085"/>
    <cellStyle name="Обычный 3 3 2 2 3 4 3 2" xfId="6086"/>
    <cellStyle name="Обычный 3 3 2 2 3 4 3 2 2" xfId="6087"/>
    <cellStyle name="Обычный 3 3 2 2 3 4 3 2 2 2" xfId="6088"/>
    <cellStyle name="Обычный 3 3 2 2 3 4 3 2 3" xfId="6089"/>
    <cellStyle name="Обычный 3 3 2 2 3 4 3 3" xfId="6090"/>
    <cellStyle name="Обычный 3 3 2 2 3 4 3 3 2" xfId="6091"/>
    <cellStyle name="Обычный 3 3 2 2 3 4 3 4" xfId="6092"/>
    <cellStyle name="Обычный 3 3 2 2 3 4 4" xfId="6093"/>
    <cellStyle name="Обычный 3 3 2 2 3 4 4 2" xfId="6094"/>
    <cellStyle name="Обычный 3 3 2 2 3 4 4 2 2" xfId="6095"/>
    <cellStyle name="Обычный 3 3 2 2 3 4 4 3" xfId="6096"/>
    <cellStyle name="Обычный 3 3 2 2 3 4 5" xfId="6097"/>
    <cellStyle name="Обычный 3 3 2 2 3 4 5 2" xfId="6098"/>
    <cellStyle name="Обычный 3 3 2 2 3 4 6" xfId="6099"/>
    <cellStyle name="Обычный 3 3 2 2 3 5" xfId="6100"/>
    <cellStyle name="Обычный 3 3 2 2 3 5 2" xfId="6101"/>
    <cellStyle name="Обычный 3 3 2 2 3 5 2 2" xfId="6102"/>
    <cellStyle name="Обычный 3 3 2 2 3 5 2 2 2" xfId="6103"/>
    <cellStyle name="Обычный 3 3 2 2 3 5 2 2 2 2" xfId="6104"/>
    <cellStyle name="Обычный 3 3 2 2 3 5 2 2 3" xfId="6105"/>
    <cellStyle name="Обычный 3 3 2 2 3 5 2 3" xfId="6106"/>
    <cellStyle name="Обычный 3 3 2 2 3 5 2 3 2" xfId="6107"/>
    <cellStyle name="Обычный 3 3 2 2 3 5 2 4" xfId="6108"/>
    <cellStyle name="Обычный 3 3 2 2 3 5 3" xfId="6109"/>
    <cellStyle name="Обычный 3 3 2 2 3 5 3 2" xfId="6110"/>
    <cellStyle name="Обычный 3 3 2 2 3 5 3 2 2" xfId="6111"/>
    <cellStyle name="Обычный 3 3 2 2 3 5 3 3" xfId="6112"/>
    <cellStyle name="Обычный 3 3 2 2 3 5 4" xfId="6113"/>
    <cellStyle name="Обычный 3 3 2 2 3 5 4 2" xfId="6114"/>
    <cellStyle name="Обычный 3 3 2 2 3 5 5" xfId="6115"/>
    <cellStyle name="Обычный 3 3 2 2 3 6" xfId="6116"/>
    <cellStyle name="Обычный 3 3 2 2 3 6 2" xfId="6117"/>
    <cellStyle name="Обычный 3 3 2 2 3 6 2 2" xfId="6118"/>
    <cellStyle name="Обычный 3 3 2 2 3 6 2 2 2" xfId="6119"/>
    <cellStyle name="Обычный 3 3 2 2 3 6 2 3" xfId="6120"/>
    <cellStyle name="Обычный 3 3 2 2 3 6 3" xfId="6121"/>
    <cellStyle name="Обычный 3 3 2 2 3 6 3 2" xfId="6122"/>
    <cellStyle name="Обычный 3 3 2 2 3 6 4" xfId="6123"/>
    <cellStyle name="Обычный 3 3 2 2 3 7" xfId="6124"/>
    <cellStyle name="Обычный 3 3 2 2 3 7 2" xfId="6125"/>
    <cellStyle name="Обычный 3 3 2 2 3 7 2 2" xfId="6126"/>
    <cellStyle name="Обычный 3 3 2 2 3 7 3" xfId="6127"/>
    <cellStyle name="Обычный 3 3 2 2 3 8" xfId="6128"/>
    <cellStyle name="Обычный 3 3 2 2 3 8 2" xfId="6129"/>
    <cellStyle name="Обычный 3 3 2 2 3 9" xfId="6130"/>
    <cellStyle name="Обычный 3 3 2 2 4" xfId="6131"/>
    <cellStyle name="Обычный 3 3 2 2 4 2" xfId="6132"/>
    <cellStyle name="Обычный 3 3 2 2 4 2 2" xfId="6133"/>
    <cellStyle name="Обычный 3 3 2 2 4 2 2 2" xfId="6134"/>
    <cellStyle name="Обычный 3 3 2 2 4 2 2 2 2" xfId="6135"/>
    <cellStyle name="Обычный 3 3 2 2 4 2 2 2 2 2" xfId="6136"/>
    <cellStyle name="Обычный 3 3 2 2 4 2 2 2 2 2 2" xfId="6137"/>
    <cellStyle name="Обычный 3 3 2 2 4 2 2 2 2 2 2 2" xfId="6138"/>
    <cellStyle name="Обычный 3 3 2 2 4 2 2 2 2 2 3" xfId="6139"/>
    <cellStyle name="Обычный 3 3 2 2 4 2 2 2 2 3" xfId="6140"/>
    <cellStyle name="Обычный 3 3 2 2 4 2 2 2 2 3 2" xfId="6141"/>
    <cellStyle name="Обычный 3 3 2 2 4 2 2 2 2 4" xfId="6142"/>
    <cellStyle name="Обычный 3 3 2 2 4 2 2 2 3" xfId="6143"/>
    <cellStyle name="Обычный 3 3 2 2 4 2 2 2 3 2" xfId="6144"/>
    <cellStyle name="Обычный 3 3 2 2 4 2 2 2 3 2 2" xfId="6145"/>
    <cellStyle name="Обычный 3 3 2 2 4 2 2 2 3 3" xfId="6146"/>
    <cellStyle name="Обычный 3 3 2 2 4 2 2 2 4" xfId="6147"/>
    <cellStyle name="Обычный 3 3 2 2 4 2 2 2 4 2" xfId="6148"/>
    <cellStyle name="Обычный 3 3 2 2 4 2 2 2 5" xfId="6149"/>
    <cellStyle name="Обычный 3 3 2 2 4 2 2 3" xfId="6150"/>
    <cellStyle name="Обычный 3 3 2 2 4 2 2 3 2" xfId="6151"/>
    <cellStyle name="Обычный 3 3 2 2 4 2 2 3 2 2" xfId="6152"/>
    <cellStyle name="Обычный 3 3 2 2 4 2 2 3 2 2 2" xfId="6153"/>
    <cellStyle name="Обычный 3 3 2 2 4 2 2 3 2 3" xfId="6154"/>
    <cellStyle name="Обычный 3 3 2 2 4 2 2 3 3" xfId="6155"/>
    <cellStyle name="Обычный 3 3 2 2 4 2 2 3 3 2" xfId="6156"/>
    <cellStyle name="Обычный 3 3 2 2 4 2 2 3 4" xfId="6157"/>
    <cellStyle name="Обычный 3 3 2 2 4 2 2 4" xfId="6158"/>
    <cellStyle name="Обычный 3 3 2 2 4 2 2 4 2" xfId="6159"/>
    <cellStyle name="Обычный 3 3 2 2 4 2 2 4 2 2" xfId="6160"/>
    <cellStyle name="Обычный 3 3 2 2 4 2 2 4 3" xfId="6161"/>
    <cellStyle name="Обычный 3 3 2 2 4 2 2 5" xfId="6162"/>
    <cellStyle name="Обычный 3 3 2 2 4 2 2 5 2" xfId="6163"/>
    <cellStyle name="Обычный 3 3 2 2 4 2 2 6" xfId="6164"/>
    <cellStyle name="Обычный 3 3 2 2 4 2 3" xfId="6165"/>
    <cellStyle name="Обычный 3 3 2 2 4 2 3 2" xfId="6166"/>
    <cellStyle name="Обычный 3 3 2 2 4 2 3 2 2" xfId="6167"/>
    <cellStyle name="Обычный 3 3 2 2 4 2 3 2 2 2" xfId="6168"/>
    <cellStyle name="Обычный 3 3 2 2 4 2 3 2 2 2 2" xfId="6169"/>
    <cellStyle name="Обычный 3 3 2 2 4 2 3 2 2 3" xfId="6170"/>
    <cellStyle name="Обычный 3 3 2 2 4 2 3 2 3" xfId="6171"/>
    <cellStyle name="Обычный 3 3 2 2 4 2 3 2 3 2" xfId="6172"/>
    <cellStyle name="Обычный 3 3 2 2 4 2 3 2 4" xfId="6173"/>
    <cellStyle name="Обычный 3 3 2 2 4 2 3 3" xfId="6174"/>
    <cellStyle name="Обычный 3 3 2 2 4 2 3 3 2" xfId="6175"/>
    <cellStyle name="Обычный 3 3 2 2 4 2 3 3 2 2" xfId="6176"/>
    <cellStyle name="Обычный 3 3 2 2 4 2 3 3 3" xfId="6177"/>
    <cellStyle name="Обычный 3 3 2 2 4 2 3 4" xfId="6178"/>
    <cellStyle name="Обычный 3 3 2 2 4 2 3 4 2" xfId="6179"/>
    <cellStyle name="Обычный 3 3 2 2 4 2 3 5" xfId="6180"/>
    <cellStyle name="Обычный 3 3 2 2 4 2 4" xfId="6181"/>
    <cellStyle name="Обычный 3 3 2 2 4 2 4 2" xfId="6182"/>
    <cellStyle name="Обычный 3 3 2 2 4 2 4 2 2" xfId="6183"/>
    <cellStyle name="Обычный 3 3 2 2 4 2 4 2 2 2" xfId="6184"/>
    <cellStyle name="Обычный 3 3 2 2 4 2 4 2 3" xfId="6185"/>
    <cellStyle name="Обычный 3 3 2 2 4 2 4 3" xfId="6186"/>
    <cellStyle name="Обычный 3 3 2 2 4 2 4 3 2" xfId="6187"/>
    <cellStyle name="Обычный 3 3 2 2 4 2 4 4" xfId="6188"/>
    <cellStyle name="Обычный 3 3 2 2 4 2 5" xfId="6189"/>
    <cellStyle name="Обычный 3 3 2 2 4 2 5 2" xfId="6190"/>
    <cellStyle name="Обычный 3 3 2 2 4 2 5 2 2" xfId="6191"/>
    <cellStyle name="Обычный 3 3 2 2 4 2 5 3" xfId="6192"/>
    <cellStyle name="Обычный 3 3 2 2 4 2 6" xfId="6193"/>
    <cellStyle name="Обычный 3 3 2 2 4 2 6 2" xfId="6194"/>
    <cellStyle name="Обычный 3 3 2 2 4 2 7" xfId="6195"/>
    <cellStyle name="Обычный 3 3 2 2 4 3" xfId="6196"/>
    <cellStyle name="Обычный 3 3 2 2 4 3 2" xfId="6197"/>
    <cellStyle name="Обычный 3 3 2 2 4 3 2 2" xfId="6198"/>
    <cellStyle name="Обычный 3 3 2 2 4 3 2 2 2" xfId="6199"/>
    <cellStyle name="Обычный 3 3 2 2 4 3 2 2 2 2" xfId="6200"/>
    <cellStyle name="Обычный 3 3 2 2 4 3 2 2 2 2 2" xfId="6201"/>
    <cellStyle name="Обычный 3 3 2 2 4 3 2 2 2 3" xfId="6202"/>
    <cellStyle name="Обычный 3 3 2 2 4 3 2 2 3" xfId="6203"/>
    <cellStyle name="Обычный 3 3 2 2 4 3 2 2 3 2" xfId="6204"/>
    <cellStyle name="Обычный 3 3 2 2 4 3 2 2 4" xfId="6205"/>
    <cellStyle name="Обычный 3 3 2 2 4 3 2 3" xfId="6206"/>
    <cellStyle name="Обычный 3 3 2 2 4 3 2 3 2" xfId="6207"/>
    <cellStyle name="Обычный 3 3 2 2 4 3 2 3 2 2" xfId="6208"/>
    <cellStyle name="Обычный 3 3 2 2 4 3 2 3 3" xfId="6209"/>
    <cellStyle name="Обычный 3 3 2 2 4 3 2 4" xfId="6210"/>
    <cellStyle name="Обычный 3 3 2 2 4 3 2 4 2" xfId="6211"/>
    <cellStyle name="Обычный 3 3 2 2 4 3 2 5" xfId="6212"/>
    <cellStyle name="Обычный 3 3 2 2 4 3 3" xfId="6213"/>
    <cellStyle name="Обычный 3 3 2 2 4 3 3 2" xfId="6214"/>
    <cellStyle name="Обычный 3 3 2 2 4 3 3 2 2" xfId="6215"/>
    <cellStyle name="Обычный 3 3 2 2 4 3 3 2 2 2" xfId="6216"/>
    <cellStyle name="Обычный 3 3 2 2 4 3 3 2 3" xfId="6217"/>
    <cellStyle name="Обычный 3 3 2 2 4 3 3 3" xfId="6218"/>
    <cellStyle name="Обычный 3 3 2 2 4 3 3 3 2" xfId="6219"/>
    <cellStyle name="Обычный 3 3 2 2 4 3 3 4" xfId="6220"/>
    <cellStyle name="Обычный 3 3 2 2 4 3 4" xfId="6221"/>
    <cellStyle name="Обычный 3 3 2 2 4 3 4 2" xfId="6222"/>
    <cellStyle name="Обычный 3 3 2 2 4 3 4 2 2" xfId="6223"/>
    <cellStyle name="Обычный 3 3 2 2 4 3 4 3" xfId="6224"/>
    <cellStyle name="Обычный 3 3 2 2 4 3 5" xfId="6225"/>
    <cellStyle name="Обычный 3 3 2 2 4 3 5 2" xfId="6226"/>
    <cellStyle name="Обычный 3 3 2 2 4 3 6" xfId="6227"/>
    <cellStyle name="Обычный 3 3 2 2 4 4" xfId="6228"/>
    <cellStyle name="Обычный 3 3 2 2 4 4 2" xfId="6229"/>
    <cellStyle name="Обычный 3 3 2 2 4 4 2 2" xfId="6230"/>
    <cellStyle name="Обычный 3 3 2 2 4 4 2 2 2" xfId="6231"/>
    <cellStyle name="Обычный 3 3 2 2 4 4 2 2 2 2" xfId="6232"/>
    <cellStyle name="Обычный 3 3 2 2 4 4 2 2 3" xfId="6233"/>
    <cellStyle name="Обычный 3 3 2 2 4 4 2 3" xfId="6234"/>
    <cellStyle name="Обычный 3 3 2 2 4 4 2 3 2" xfId="6235"/>
    <cellStyle name="Обычный 3 3 2 2 4 4 2 4" xfId="6236"/>
    <cellStyle name="Обычный 3 3 2 2 4 4 3" xfId="6237"/>
    <cellStyle name="Обычный 3 3 2 2 4 4 3 2" xfId="6238"/>
    <cellStyle name="Обычный 3 3 2 2 4 4 3 2 2" xfId="6239"/>
    <cellStyle name="Обычный 3 3 2 2 4 4 3 3" xfId="6240"/>
    <cellStyle name="Обычный 3 3 2 2 4 4 4" xfId="6241"/>
    <cellStyle name="Обычный 3 3 2 2 4 4 4 2" xfId="6242"/>
    <cellStyle name="Обычный 3 3 2 2 4 4 5" xfId="6243"/>
    <cellStyle name="Обычный 3 3 2 2 4 5" xfId="6244"/>
    <cellStyle name="Обычный 3 3 2 2 4 5 2" xfId="6245"/>
    <cellStyle name="Обычный 3 3 2 2 4 5 2 2" xfId="6246"/>
    <cellStyle name="Обычный 3 3 2 2 4 5 2 2 2" xfId="6247"/>
    <cellStyle name="Обычный 3 3 2 2 4 5 2 3" xfId="6248"/>
    <cellStyle name="Обычный 3 3 2 2 4 5 3" xfId="6249"/>
    <cellStyle name="Обычный 3 3 2 2 4 5 3 2" xfId="6250"/>
    <cellStyle name="Обычный 3 3 2 2 4 5 4" xfId="6251"/>
    <cellStyle name="Обычный 3 3 2 2 4 6" xfId="6252"/>
    <cellStyle name="Обычный 3 3 2 2 4 6 2" xfId="6253"/>
    <cellStyle name="Обычный 3 3 2 2 4 6 2 2" xfId="6254"/>
    <cellStyle name="Обычный 3 3 2 2 4 6 3" xfId="6255"/>
    <cellStyle name="Обычный 3 3 2 2 4 7" xfId="6256"/>
    <cellStyle name="Обычный 3 3 2 2 4 7 2" xfId="6257"/>
    <cellStyle name="Обычный 3 3 2 2 4 8" xfId="6258"/>
    <cellStyle name="Обычный 3 3 2 2 5" xfId="6259"/>
    <cellStyle name="Обычный 3 3 2 2 5 2" xfId="6260"/>
    <cellStyle name="Обычный 3 3 2 2 5 2 2" xfId="6261"/>
    <cellStyle name="Обычный 3 3 2 2 5 2 2 2" xfId="6262"/>
    <cellStyle name="Обычный 3 3 2 2 5 2 2 2 2" xfId="6263"/>
    <cellStyle name="Обычный 3 3 2 2 5 2 2 2 2 2" xfId="6264"/>
    <cellStyle name="Обычный 3 3 2 2 5 2 2 2 2 2 2" xfId="6265"/>
    <cellStyle name="Обычный 3 3 2 2 5 2 2 2 2 3" xfId="6266"/>
    <cellStyle name="Обычный 3 3 2 2 5 2 2 2 3" xfId="6267"/>
    <cellStyle name="Обычный 3 3 2 2 5 2 2 2 3 2" xfId="6268"/>
    <cellStyle name="Обычный 3 3 2 2 5 2 2 2 4" xfId="6269"/>
    <cellStyle name="Обычный 3 3 2 2 5 2 2 3" xfId="6270"/>
    <cellStyle name="Обычный 3 3 2 2 5 2 2 3 2" xfId="6271"/>
    <cellStyle name="Обычный 3 3 2 2 5 2 2 3 2 2" xfId="6272"/>
    <cellStyle name="Обычный 3 3 2 2 5 2 2 3 3" xfId="6273"/>
    <cellStyle name="Обычный 3 3 2 2 5 2 2 4" xfId="6274"/>
    <cellStyle name="Обычный 3 3 2 2 5 2 2 4 2" xfId="6275"/>
    <cellStyle name="Обычный 3 3 2 2 5 2 2 5" xfId="6276"/>
    <cellStyle name="Обычный 3 3 2 2 5 2 3" xfId="6277"/>
    <cellStyle name="Обычный 3 3 2 2 5 2 3 2" xfId="6278"/>
    <cellStyle name="Обычный 3 3 2 2 5 2 3 2 2" xfId="6279"/>
    <cellStyle name="Обычный 3 3 2 2 5 2 3 2 2 2" xfId="6280"/>
    <cellStyle name="Обычный 3 3 2 2 5 2 3 2 3" xfId="6281"/>
    <cellStyle name="Обычный 3 3 2 2 5 2 3 3" xfId="6282"/>
    <cellStyle name="Обычный 3 3 2 2 5 2 3 3 2" xfId="6283"/>
    <cellStyle name="Обычный 3 3 2 2 5 2 3 4" xfId="6284"/>
    <cellStyle name="Обычный 3 3 2 2 5 2 4" xfId="6285"/>
    <cellStyle name="Обычный 3 3 2 2 5 2 4 2" xfId="6286"/>
    <cellStyle name="Обычный 3 3 2 2 5 2 4 2 2" xfId="6287"/>
    <cellStyle name="Обычный 3 3 2 2 5 2 4 3" xfId="6288"/>
    <cellStyle name="Обычный 3 3 2 2 5 2 5" xfId="6289"/>
    <cellStyle name="Обычный 3 3 2 2 5 2 5 2" xfId="6290"/>
    <cellStyle name="Обычный 3 3 2 2 5 2 6" xfId="6291"/>
    <cellStyle name="Обычный 3 3 2 2 5 3" xfId="6292"/>
    <cellStyle name="Обычный 3 3 2 2 5 3 2" xfId="6293"/>
    <cellStyle name="Обычный 3 3 2 2 5 3 2 2" xfId="6294"/>
    <cellStyle name="Обычный 3 3 2 2 5 3 2 2 2" xfId="6295"/>
    <cellStyle name="Обычный 3 3 2 2 5 3 2 2 2 2" xfId="6296"/>
    <cellStyle name="Обычный 3 3 2 2 5 3 2 2 3" xfId="6297"/>
    <cellStyle name="Обычный 3 3 2 2 5 3 2 3" xfId="6298"/>
    <cellStyle name="Обычный 3 3 2 2 5 3 2 3 2" xfId="6299"/>
    <cellStyle name="Обычный 3 3 2 2 5 3 2 4" xfId="6300"/>
    <cellStyle name="Обычный 3 3 2 2 5 3 3" xfId="6301"/>
    <cellStyle name="Обычный 3 3 2 2 5 3 3 2" xfId="6302"/>
    <cellStyle name="Обычный 3 3 2 2 5 3 3 2 2" xfId="6303"/>
    <cellStyle name="Обычный 3 3 2 2 5 3 3 3" xfId="6304"/>
    <cellStyle name="Обычный 3 3 2 2 5 3 4" xfId="6305"/>
    <cellStyle name="Обычный 3 3 2 2 5 3 4 2" xfId="6306"/>
    <cellStyle name="Обычный 3 3 2 2 5 3 5" xfId="6307"/>
    <cellStyle name="Обычный 3 3 2 2 5 4" xfId="6308"/>
    <cellStyle name="Обычный 3 3 2 2 5 4 2" xfId="6309"/>
    <cellStyle name="Обычный 3 3 2 2 5 4 2 2" xfId="6310"/>
    <cellStyle name="Обычный 3 3 2 2 5 4 2 2 2" xfId="6311"/>
    <cellStyle name="Обычный 3 3 2 2 5 4 2 3" xfId="6312"/>
    <cellStyle name="Обычный 3 3 2 2 5 4 3" xfId="6313"/>
    <cellStyle name="Обычный 3 3 2 2 5 4 3 2" xfId="6314"/>
    <cellStyle name="Обычный 3 3 2 2 5 4 4" xfId="6315"/>
    <cellStyle name="Обычный 3 3 2 2 5 5" xfId="6316"/>
    <cellStyle name="Обычный 3 3 2 2 5 5 2" xfId="6317"/>
    <cellStyle name="Обычный 3 3 2 2 5 5 2 2" xfId="6318"/>
    <cellStyle name="Обычный 3 3 2 2 5 5 3" xfId="6319"/>
    <cellStyle name="Обычный 3 3 2 2 5 6" xfId="6320"/>
    <cellStyle name="Обычный 3 3 2 2 5 6 2" xfId="6321"/>
    <cellStyle name="Обычный 3 3 2 2 5 7" xfId="6322"/>
    <cellStyle name="Обычный 3 3 2 2 6" xfId="6323"/>
    <cellStyle name="Обычный 3 3 2 2 6 2" xfId="6324"/>
    <cellStyle name="Обычный 3 3 2 2 6 2 2" xfId="6325"/>
    <cellStyle name="Обычный 3 3 2 2 6 2 2 2" xfId="6326"/>
    <cellStyle name="Обычный 3 3 2 2 6 2 2 2 2" xfId="6327"/>
    <cellStyle name="Обычный 3 3 2 2 6 2 2 2 2 2" xfId="6328"/>
    <cellStyle name="Обычный 3 3 2 2 6 2 2 2 3" xfId="6329"/>
    <cellStyle name="Обычный 3 3 2 2 6 2 2 3" xfId="6330"/>
    <cellStyle name="Обычный 3 3 2 2 6 2 2 3 2" xfId="6331"/>
    <cellStyle name="Обычный 3 3 2 2 6 2 2 4" xfId="6332"/>
    <cellStyle name="Обычный 3 3 2 2 6 2 3" xfId="6333"/>
    <cellStyle name="Обычный 3 3 2 2 6 2 3 2" xfId="6334"/>
    <cellStyle name="Обычный 3 3 2 2 6 2 3 2 2" xfId="6335"/>
    <cellStyle name="Обычный 3 3 2 2 6 2 3 3" xfId="6336"/>
    <cellStyle name="Обычный 3 3 2 2 6 2 4" xfId="6337"/>
    <cellStyle name="Обычный 3 3 2 2 6 2 4 2" xfId="6338"/>
    <cellStyle name="Обычный 3 3 2 2 6 2 5" xfId="6339"/>
    <cellStyle name="Обычный 3 3 2 2 6 3" xfId="6340"/>
    <cellStyle name="Обычный 3 3 2 2 6 3 2" xfId="6341"/>
    <cellStyle name="Обычный 3 3 2 2 6 3 2 2" xfId="6342"/>
    <cellStyle name="Обычный 3 3 2 2 6 3 2 2 2" xfId="6343"/>
    <cellStyle name="Обычный 3 3 2 2 6 3 2 3" xfId="6344"/>
    <cellStyle name="Обычный 3 3 2 2 6 3 3" xfId="6345"/>
    <cellStyle name="Обычный 3 3 2 2 6 3 3 2" xfId="6346"/>
    <cellStyle name="Обычный 3 3 2 2 6 3 4" xfId="6347"/>
    <cellStyle name="Обычный 3 3 2 2 6 4" xfId="6348"/>
    <cellStyle name="Обычный 3 3 2 2 6 4 2" xfId="6349"/>
    <cellStyle name="Обычный 3 3 2 2 6 4 2 2" xfId="6350"/>
    <cellStyle name="Обычный 3 3 2 2 6 4 3" xfId="6351"/>
    <cellStyle name="Обычный 3 3 2 2 6 5" xfId="6352"/>
    <cellStyle name="Обычный 3 3 2 2 6 5 2" xfId="6353"/>
    <cellStyle name="Обычный 3 3 2 2 6 6" xfId="6354"/>
    <cellStyle name="Обычный 3 3 2 2 7" xfId="6355"/>
    <cellStyle name="Обычный 3 3 2 2 7 2" xfId="6356"/>
    <cellStyle name="Обычный 3 3 2 2 7 2 2" xfId="6357"/>
    <cellStyle name="Обычный 3 3 2 2 7 2 2 2" xfId="6358"/>
    <cellStyle name="Обычный 3 3 2 2 7 2 2 2 2" xfId="6359"/>
    <cellStyle name="Обычный 3 3 2 2 7 2 2 3" xfId="6360"/>
    <cellStyle name="Обычный 3 3 2 2 7 2 3" xfId="6361"/>
    <cellStyle name="Обычный 3 3 2 2 7 2 3 2" xfId="6362"/>
    <cellStyle name="Обычный 3 3 2 2 7 2 4" xfId="6363"/>
    <cellStyle name="Обычный 3 3 2 2 7 3" xfId="6364"/>
    <cellStyle name="Обычный 3 3 2 2 7 3 2" xfId="6365"/>
    <cellStyle name="Обычный 3 3 2 2 7 3 2 2" xfId="6366"/>
    <cellStyle name="Обычный 3 3 2 2 7 3 3" xfId="6367"/>
    <cellStyle name="Обычный 3 3 2 2 7 4" xfId="6368"/>
    <cellStyle name="Обычный 3 3 2 2 7 4 2" xfId="6369"/>
    <cellStyle name="Обычный 3 3 2 2 7 5" xfId="6370"/>
    <cellStyle name="Обычный 3 3 2 2 8" xfId="6371"/>
    <cellStyle name="Обычный 3 3 2 2 8 2" xfId="6372"/>
    <cellStyle name="Обычный 3 3 2 2 8 2 2" xfId="6373"/>
    <cellStyle name="Обычный 3 3 2 2 8 2 2 2" xfId="6374"/>
    <cellStyle name="Обычный 3 3 2 2 8 2 3" xfId="6375"/>
    <cellStyle name="Обычный 3 3 2 2 8 3" xfId="6376"/>
    <cellStyle name="Обычный 3 3 2 2 8 3 2" xfId="6377"/>
    <cellStyle name="Обычный 3 3 2 2 8 4" xfId="6378"/>
    <cellStyle name="Обычный 3 3 2 2 9" xfId="6379"/>
    <cellStyle name="Обычный 3 3 2 2 9 2" xfId="6380"/>
    <cellStyle name="Обычный 3 3 2 2 9 2 2" xfId="6381"/>
    <cellStyle name="Обычный 3 3 2 2 9 3" xfId="6382"/>
    <cellStyle name="Обычный 3 3 2 3" xfId="6383"/>
    <cellStyle name="Обычный 3 3 2 3 10" xfId="6384"/>
    <cellStyle name="Обычный 3 3 2 3 2" xfId="6385"/>
    <cellStyle name="Обычный 3 3 2 3 2 2" xfId="6386"/>
    <cellStyle name="Обычный 3 3 2 3 2 2 2" xfId="6387"/>
    <cellStyle name="Обычный 3 3 2 3 2 2 2 2" xfId="6388"/>
    <cellStyle name="Обычный 3 3 2 3 2 2 2 2 2" xfId="6389"/>
    <cellStyle name="Обычный 3 3 2 3 2 2 2 2 2 2" xfId="6390"/>
    <cellStyle name="Обычный 3 3 2 3 2 2 2 2 2 2 2" xfId="6391"/>
    <cellStyle name="Обычный 3 3 2 3 2 2 2 2 2 2 2 2" xfId="6392"/>
    <cellStyle name="Обычный 3 3 2 3 2 2 2 2 2 2 2 2 2" xfId="6393"/>
    <cellStyle name="Обычный 3 3 2 3 2 2 2 2 2 2 2 3" xfId="6394"/>
    <cellStyle name="Обычный 3 3 2 3 2 2 2 2 2 2 3" xfId="6395"/>
    <cellStyle name="Обычный 3 3 2 3 2 2 2 2 2 2 3 2" xfId="6396"/>
    <cellStyle name="Обычный 3 3 2 3 2 2 2 2 2 2 4" xfId="6397"/>
    <cellStyle name="Обычный 3 3 2 3 2 2 2 2 2 3" xfId="6398"/>
    <cellStyle name="Обычный 3 3 2 3 2 2 2 2 2 3 2" xfId="6399"/>
    <cellStyle name="Обычный 3 3 2 3 2 2 2 2 2 3 2 2" xfId="6400"/>
    <cellStyle name="Обычный 3 3 2 3 2 2 2 2 2 3 3" xfId="6401"/>
    <cellStyle name="Обычный 3 3 2 3 2 2 2 2 2 4" xfId="6402"/>
    <cellStyle name="Обычный 3 3 2 3 2 2 2 2 2 4 2" xfId="6403"/>
    <cellStyle name="Обычный 3 3 2 3 2 2 2 2 2 5" xfId="6404"/>
    <cellStyle name="Обычный 3 3 2 3 2 2 2 2 3" xfId="6405"/>
    <cellStyle name="Обычный 3 3 2 3 2 2 2 2 3 2" xfId="6406"/>
    <cellStyle name="Обычный 3 3 2 3 2 2 2 2 3 2 2" xfId="6407"/>
    <cellStyle name="Обычный 3 3 2 3 2 2 2 2 3 2 2 2" xfId="6408"/>
    <cellStyle name="Обычный 3 3 2 3 2 2 2 2 3 2 3" xfId="6409"/>
    <cellStyle name="Обычный 3 3 2 3 2 2 2 2 3 3" xfId="6410"/>
    <cellStyle name="Обычный 3 3 2 3 2 2 2 2 3 3 2" xfId="6411"/>
    <cellStyle name="Обычный 3 3 2 3 2 2 2 2 3 4" xfId="6412"/>
    <cellStyle name="Обычный 3 3 2 3 2 2 2 2 4" xfId="6413"/>
    <cellStyle name="Обычный 3 3 2 3 2 2 2 2 4 2" xfId="6414"/>
    <cellStyle name="Обычный 3 3 2 3 2 2 2 2 4 2 2" xfId="6415"/>
    <cellStyle name="Обычный 3 3 2 3 2 2 2 2 4 3" xfId="6416"/>
    <cellStyle name="Обычный 3 3 2 3 2 2 2 2 5" xfId="6417"/>
    <cellStyle name="Обычный 3 3 2 3 2 2 2 2 5 2" xfId="6418"/>
    <cellStyle name="Обычный 3 3 2 3 2 2 2 2 6" xfId="6419"/>
    <cellStyle name="Обычный 3 3 2 3 2 2 2 3" xfId="6420"/>
    <cellStyle name="Обычный 3 3 2 3 2 2 2 3 2" xfId="6421"/>
    <cellStyle name="Обычный 3 3 2 3 2 2 2 3 2 2" xfId="6422"/>
    <cellStyle name="Обычный 3 3 2 3 2 2 2 3 2 2 2" xfId="6423"/>
    <cellStyle name="Обычный 3 3 2 3 2 2 2 3 2 2 2 2" xfId="6424"/>
    <cellStyle name="Обычный 3 3 2 3 2 2 2 3 2 2 3" xfId="6425"/>
    <cellStyle name="Обычный 3 3 2 3 2 2 2 3 2 3" xfId="6426"/>
    <cellStyle name="Обычный 3 3 2 3 2 2 2 3 2 3 2" xfId="6427"/>
    <cellStyle name="Обычный 3 3 2 3 2 2 2 3 2 4" xfId="6428"/>
    <cellStyle name="Обычный 3 3 2 3 2 2 2 3 3" xfId="6429"/>
    <cellStyle name="Обычный 3 3 2 3 2 2 2 3 3 2" xfId="6430"/>
    <cellStyle name="Обычный 3 3 2 3 2 2 2 3 3 2 2" xfId="6431"/>
    <cellStyle name="Обычный 3 3 2 3 2 2 2 3 3 3" xfId="6432"/>
    <cellStyle name="Обычный 3 3 2 3 2 2 2 3 4" xfId="6433"/>
    <cellStyle name="Обычный 3 3 2 3 2 2 2 3 4 2" xfId="6434"/>
    <cellStyle name="Обычный 3 3 2 3 2 2 2 3 5" xfId="6435"/>
    <cellStyle name="Обычный 3 3 2 3 2 2 2 4" xfId="6436"/>
    <cellStyle name="Обычный 3 3 2 3 2 2 2 4 2" xfId="6437"/>
    <cellStyle name="Обычный 3 3 2 3 2 2 2 4 2 2" xfId="6438"/>
    <cellStyle name="Обычный 3 3 2 3 2 2 2 4 2 2 2" xfId="6439"/>
    <cellStyle name="Обычный 3 3 2 3 2 2 2 4 2 3" xfId="6440"/>
    <cellStyle name="Обычный 3 3 2 3 2 2 2 4 3" xfId="6441"/>
    <cellStyle name="Обычный 3 3 2 3 2 2 2 4 3 2" xfId="6442"/>
    <cellStyle name="Обычный 3 3 2 3 2 2 2 4 4" xfId="6443"/>
    <cellStyle name="Обычный 3 3 2 3 2 2 2 5" xfId="6444"/>
    <cellStyle name="Обычный 3 3 2 3 2 2 2 5 2" xfId="6445"/>
    <cellStyle name="Обычный 3 3 2 3 2 2 2 5 2 2" xfId="6446"/>
    <cellStyle name="Обычный 3 3 2 3 2 2 2 5 3" xfId="6447"/>
    <cellStyle name="Обычный 3 3 2 3 2 2 2 6" xfId="6448"/>
    <cellStyle name="Обычный 3 3 2 3 2 2 2 6 2" xfId="6449"/>
    <cellStyle name="Обычный 3 3 2 3 2 2 2 7" xfId="6450"/>
    <cellStyle name="Обычный 3 3 2 3 2 2 3" xfId="6451"/>
    <cellStyle name="Обычный 3 3 2 3 2 2 3 2" xfId="6452"/>
    <cellStyle name="Обычный 3 3 2 3 2 2 3 2 2" xfId="6453"/>
    <cellStyle name="Обычный 3 3 2 3 2 2 3 2 2 2" xfId="6454"/>
    <cellStyle name="Обычный 3 3 2 3 2 2 3 2 2 2 2" xfId="6455"/>
    <cellStyle name="Обычный 3 3 2 3 2 2 3 2 2 2 2 2" xfId="6456"/>
    <cellStyle name="Обычный 3 3 2 3 2 2 3 2 2 2 3" xfId="6457"/>
    <cellStyle name="Обычный 3 3 2 3 2 2 3 2 2 3" xfId="6458"/>
    <cellStyle name="Обычный 3 3 2 3 2 2 3 2 2 3 2" xfId="6459"/>
    <cellStyle name="Обычный 3 3 2 3 2 2 3 2 2 4" xfId="6460"/>
    <cellStyle name="Обычный 3 3 2 3 2 2 3 2 3" xfId="6461"/>
    <cellStyle name="Обычный 3 3 2 3 2 2 3 2 3 2" xfId="6462"/>
    <cellStyle name="Обычный 3 3 2 3 2 2 3 2 3 2 2" xfId="6463"/>
    <cellStyle name="Обычный 3 3 2 3 2 2 3 2 3 3" xfId="6464"/>
    <cellStyle name="Обычный 3 3 2 3 2 2 3 2 4" xfId="6465"/>
    <cellStyle name="Обычный 3 3 2 3 2 2 3 2 4 2" xfId="6466"/>
    <cellStyle name="Обычный 3 3 2 3 2 2 3 2 5" xfId="6467"/>
    <cellStyle name="Обычный 3 3 2 3 2 2 3 3" xfId="6468"/>
    <cellStyle name="Обычный 3 3 2 3 2 2 3 3 2" xfId="6469"/>
    <cellStyle name="Обычный 3 3 2 3 2 2 3 3 2 2" xfId="6470"/>
    <cellStyle name="Обычный 3 3 2 3 2 2 3 3 2 2 2" xfId="6471"/>
    <cellStyle name="Обычный 3 3 2 3 2 2 3 3 2 3" xfId="6472"/>
    <cellStyle name="Обычный 3 3 2 3 2 2 3 3 3" xfId="6473"/>
    <cellStyle name="Обычный 3 3 2 3 2 2 3 3 3 2" xfId="6474"/>
    <cellStyle name="Обычный 3 3 2 3 2 2 3 3 4" xfId="6475"/>
    <cellStyle name="Обычный 3 3 2 3 2 2 3 4" xfId="6476"/>
    <cellStyle name="Обычный 3 3 2 3 2 2 3 4 2" xfId="6477"/>
    <cellStyle name="Обычный 3 3 2 3 2 2 3 4 2 2" xfId="6478"/>
    <cellStyle name="Обычный 3 3 2 3 2 2 3 4 3" xfId="6479"/>
    <cellStyle name="Обычный 3 3 2 3 2 2 3 5" xfId="6480"/>
    <cellStyle name="Обычный 3 3 2 3 2 2 3 5 2" xfId="6481"/>
    <cellStyle name="Обычный 3 3 2 3 2 2 3 6" xfId="6482"/>
    <cellStyle name="Обычный 3 3 2 3 2 2 4" xfId="6483"/>
    <cellStyle name="Обычный 3 3 2 3 2 2 4 2" xfId="6484"/>
    <cellStyle name="Обычный 3 3 2 3 2 2 4 2 2" xfId="6485"/>
    <cellStyle name="Обычный 3 3 2 3 2 2 4 2 2 2" xfId="6486"/>
    <cellStyle name="Обычный 3 3 2 3 2 2 4 2 2 2 2" xfId="6487"/>
    <cellStyle name="Обычный 3 3 2 3 2 2 4 2 2 3" xfId="6488"/>
    <cellStyle name="Обычный 3 3 2 3 2 2 4 2 3" xfId="6489"/>
    <cellStyle name="Обычный 3 3 2 3 2 2 4 2 3 2" xfId="6490"/>
    <cellStyle name="Обычный 3 3 2 3 2 2 4 2 4" xfId="6491"/>
    <cellStyle name="Обычный 3 3 2 3 2 2 4 3" xfId="6492"/>
    <cellStyle name="Обычный 3 3 2 3 2 2 4 3 2" xfId="6493"/>
    <cellStyle name="Обычный 3 3 2 3 2 2 4 3 2 2" xfId="6494"/>
    <cellStyle name="Обычный 3 3 2 3 2 2 4 3 3" xfId="6495"/>
    <cellStyle name="Обычный 3 3 2 3 2 2 4 4" xfId="6496"/>
    <cellStyle name="Обычный 3 3 2 3 2 2 4 4 2" xfId="6497"/>
    <cellStyle name="Обычный 3 3 2 3 2 2 4 5" xfId="6498"/>
    <cellStyle name="Обычный 3 3 2 3 2 2 5" xfId="6499"/>
    <cellStyle name="Обычный 3 3 2 3 2 2 5 2" xfId="6500"/>
    <cellStyle name="Обычный 3 3 2 3 2 2 5 2 2" xfId="6501"/>
    <cellStyle name="Обычный 3 3 2 3 2 2 5 2 2 2" xfId="6502"/>
    <cellStyle name="Обычный 3 3 2 3 2 2 5 2 3" xfId="6503"/>
    <cellStyle name="Обычный 3 3 2 3 2 2 5 3" xfId="6504"/>
    <cellStyle name="Обычный 3 3 2 3 2 2 5 3 2" xfId="6505"/>
    <cellStyle name="Обычный 3 3 2 3 2 2 5 4" xfId="6506"/>
    <cellStyle name="Обычный 3 3 2 3 2 2 6" xfId="6507"/>
    <cellStyle name="Обычный 3 3 2 3 2 2 6 2" xfId="6508"/>
    <cellStyle name="Обычный 3 3 2 3 2 2 6 2 2" xfId="6509"/>
    <cellStyle name="Обычный 3 3 2 3 2 2 6 3" xfId="6510"/>
    <cellStyle name="Обычный 3 3 2 3 2 2 7" xfId="6511"/>
    <cellStyle name="Обычный 3 3 2 3 2 2 7 2" xfId="6512"/>
    <cellStyle name="Обычный 3 3 2 3 2 2 8" xfId="6513"/>
    <cellStyle name="Обычный 3 3 2 3 2 3" xfId="6514"/>
    <cellStyle name="Обычный 3 3 2 3 2 3 2" xfId="6515"/>
    <cellStyle name="Обычный 3 3 2 3 2 3 2 2" xfId="6516"/>
    <cellStyle name="Обычный 3 3 2 3 2 3 2 2 2" xfId="6517"/>
    <cellStyle name="Обычный 3 3 2 3 2 3 2 2 2 2" xfId="6518"/>
    <cellStyle name="Обычный 3 3 2 3 2 3 2 2 2 2 2" xfId="6519"/>
    <cellStyle name="Обычный 3 3 2 3 2 3 2 2 2 2 2 2" xfId="6520"/>
    <cellStyle name="Обычный 3 3 2 3 2 3 2 2 2 2 3" xfId="6521"/>
    <cellStyle name="Обычный 3 3 2 3 2 3 2 2 2 3" xfId="6522"/>
    <cellStyle name="Обычный 3 3 2 3 2 3 2 2 2 3 2" xfId="6523"/>
    <cellStyle name="Обычный 3 3 2 3 2 3 2 2 2 4" xfId="6524"/>
    <cellStyle name="Обычный 3 3 2 3 2 3 2 2 3" xfId="6525"/>
    <cellStyle name="Обычный 3 3 2 3 2 3 2 2 3 2" xfId="6526"/>
    <cellStyle name="Обычный 3 3 2 3 2 3 2 2 3 2 2" xfId="6527"/>
    <cellStyle name="Обычный 3 3 2 3 2 3 2 2 3 3" xfId="6528"/>
    <cellStyle name="Обычный 3 3 2 3 2 3 2 2 4" xfId="6529"/>
    <cellStyle name="Обычный 3 3 2 3 2 3 2 2 4 2" xfId="6530"/>
    <cellStyle name="Обычный 3 3 2 3 2 3 2 2 5" xfId="6531"/>
    <cellStyle name="Обычный 3 3 2 3 2 3 2 3" xfId="6532"/>
    <cellStyle name="Обычный 3 3 2 3 2 3 2 3 2" xfId="6533"/>
    <cellStyle name="Обычный 3 3 2 3 2 3 2 3 2 2" xfId="6534"/>
    <cellStyle name="Обычный 3 3 2 3 2 3 2 3 2 2 2" xfId="6535"/>
    <cellStyle name="Обычный 3 3 2 3 2 3 2 3 2 3" xfId="6536"/>
    <cellStyle name="Обычный 3 3 2 3 2 3 2 3 3" xfId="6537"/>
    <cellStyle name="Обычный 3 3 2 3 2 3 2 3 3 2" xfId="6538"/>
    <cellStyle name="Обычный 3 3 2 3 2 3 2 3 4" xfId="6539"/>
    <cellStyle name="Обычный 3 3 2 3 2 3 2 4" xfId="6540"/>
    <cellStyle name="Обычный 3 3 2 3 2 3 2 4 2" xfId="6541"/>
    <cellStyle name="Обычный 3 3 2 3 2 3 2 4 2 2" xfId="6542"/>
    <cellStyle name="Обычный 3 3 2 3 2 3 2 4 3" xfId="6543"/>
    <cellStyle name="Обычный 3 3 2 3 2 3 2 5" xfId="6544"/>
    <cellStyle name="Обычный 3 3 2 3 2 3 2 5 2" xfId="6545"/>
    <cellStyle name="Обычный 3 3 2 3 2 3 2 6" xfId="6546"/>
    <cellStyle name="Обычный 3 3 2 3 2 3 3" xfId="6547"/>
    <cellStyle name="Обычный 3 3 2 3 2 3 3 2" xfId="6548"/>
    <cellStyle name="Обычный 3 3 2 3 2 3 3 2 2" xfId="6549"/>
    <cellStyle name="Обычный 3 3 2 3 2 3 3 2 2 2" xfId="6550"/>
    <cellStyle name="Обычный 3 3 2 3 2 3 3 2 2 2 2" xfId="6551"/>
    <cellStyle name="Обычный 3 3 2 3 2 3 3 2 2 3" xfId="6552"/>
    <cellStyle name="Обычный 3 3 2 3 2 3 3 2 3" xfId="6553"/>
    <cellStyle name="Обычный 3 3 2 3 2 3 3 2 3 2" xfId="6554"/>
    <cellStyle name="Обычный 3 3 2 3 2 3 3 2 4" xfId="6555"/>
    <cellStyle name="Обычный 3 3 2 3 2 3 3 3" xfId="6556"/>
    <cellStyle name="Обычный 3 3 2 3 2 3 3 3 2" xfId="6557"/>
    <cellStyle name="Обычный 3 3 2 3 2 3 3 3 2 2" xfId="6558"/>
    <cellStyle name="Обычный 3 3 2 3 2 3 3 3 3" xfId="6559"/>
    <cellStyle name="Обычный 3 3 2 3 2 3 3 4" xfId="6560"/>
    <cellStyle name="Обычный 3 3 2 3 2 3 3 4 2" xfId="6561"/>
    <cellStyle name="Обычный 3 3 2 3 2 3 3 5" xfId="6562"/>
    <cellStyle name="Обычный 3 3 2 3 2 3 4" xfId="6563"/>
    <cellStyle name="Обычный 3 3 2 3 2 3 4 2" xfId="6564"/>
    <cellStyle name="Обычный 3 3 2 3 2 3 4 2 2" xfId="6565"/>
    <cellStyle name="Обычный 3 3 2 3 2 3 4 2 2 2" xfId="6566"/>
    <cellStyle name="Обычный 3 3 2 3 2 3 4 2 3" xfId="6567"/>
    <cellStyle name="Обычный 3 3 2 3 2 3 4 3" xfId="6568"/>
    <cellStyle name="Обычный 3 3 2 3 2 3 4 3 2" xfId="6569"/>
    <cellStyle name="Обычный 3 3 2 3 2 3 4 4" xfId="6570"/>
    <cellStyle name="Обычный 3 3 2 3 2 3 5" xfId="6571"/>
    <cellStyle name="Обычный 3 3 2 3 2 3 5 2" xfId="6572"/>
    <cellStyle name="Обычный 3 3 2 3 2 3 5 2 2" xfId="6573"/>
    <cellStyle name="Обычный 3 3 2 3 2 3 5 3" xfId="6574"/>
    <cellStyle name="Обычный 3 3 2 3 2 3 6" xfId="6575"/>
    <cellStyle name="Обычный 3 3 2 3 2 3 6 2" xfId="6576"/>
    <cellStyle name="Обычный 3 3 2 3 2 3 7" xfId="6577"/>
    <cellStyle name="Обычный 3 3 2 3 2 4" xfId="6578"/>
    <cellStyle name="Обычный 3 3 2 3 2 4 2" xfId="6579"/>
    <cellStyle name="Обычный 3 3 2 3 2 4 2 2" xfId="6580"/>
    <cellStyle name="Обычный 3 3 2 3 2 4 2 2 2" xfId="6581"/>
    <cellStyle name="Обычный 3 3 2 3 2 4 2 2 2 2" xfId="6582"/>
    <cellStyle name="Обычный 3 3 2 3 2 4 2 2 2 2 2" xfId="6583"/>
    <cellStyle name="Обычный 3 3 2 3 2 4 2 2 2 3" xfId="6584"/>
    <cellStyle name="Обычный 3 3 2 3 2 4 2 2 3" xfId="6585"/>
    <cellStyle name="Обычный 3 3 2 3 2 4 2 2 3 2" xfId="6586"/>
    <cellStyle name="Обычный 3 3 2 3 2 4 2 2 4" xfId="6587"/>
    <cellStyle name="Обычный 3 3 2 3 2 4 2 3" xfId="6588"/>
    <cellStyle name="Обычный 3 3 2 3 2 4 2 3 2" xfId="6589"/>
    <cellStyle name="Обычный 3 3 2 3 2 4 2 3 2 2" xfId="6590"/>
    <cellStyle name="Обычный 3 3 2 3 2 4 2 3 3" xfId="6591"/>
    <cellStyle name="Обычный 3 3 2 3 2 4 2 4" xfId="6592"/>
    <cellStyle name="Обычный 3 3 2 3 2 4 2 4 2" xfId="6593"/>
    <cellStyle name="Обычный 3 3 2 3 2 4 2 5" xfId="6594"/>
    <cellStyle name="Обычный 3 3 2 3 2 4 3" xfId="6595"/>
    <cellStyle name="Обычный 3 3 2 3 2 4 3 2" xfId="6596"/>
    <cellStyle name="Обычный 3 3 2 3 2 4 3 2 2" xfId="6597"/>
    <cellStyle name="Обычный 3 3 2 3 2 4 3 2 2 2" xfId="6598"/>
    <cellStyle name="Обычный 3 3 2 3 2 4 3 2 3" xfId="6599"/>
    <cellStyle name="Обычный 3 3 2 3 2 4 3 3" xfId="6600"/>
    <cellStyle name="Обычный 3 3 2 3 2 4 3 3 2" xfId="6601"/>
    <cellStyle name="Обычный 3 3 2 3 2 4 3 4" xfId="6602"/>
    <cellStyle name="Обычный 3 3 2 3 2 4 4" xfId="6603"/>
    <cellStyle name="Обычный 3 3 2 3 2 4 4 2" xfId="6604"/>
    <cellStyle name="Обычный 3 3 2 3 2 4 4 2 2" xfId="6605"/>
    <cellStyle name="Обычный 3 3 2 3 2 4 4 3" xfId="6606"/>
    <cellStyle name="Обычный 3 3 2 3 2 4 5" xfId="6607"/>
    <cellStyle name="Обычный 3 3 2 3 2 4 5 2" xfId="6608"/>
    <cellStyle name="Обычный 3 3 2 3 2 4 6" xfId="6609"/>
    <cellStyle name="Обычный 3 3 2 3 2 5" xfId="6610"/>
    <cellStyle name="Обычный 3 3 2 3 2 5 2" xfId="6611"/>
    <cellStyle name="Обычный 3 3 2 3 2 5 2 2" xfId="6612"/>
    <cellStyle name="Обычный 3 3 2 3 2 5 2 2 2" xfId="6613"/>
    <cellStyle name="Обычный 3 3 2 3 2 5 2 2 2 2" xfId="6614"/>
    <cellStyle name="Обычный 3 3 2 3 2 5 2 2 3" xfId="6615"/>
    <cellStyle name="Обычный 3 3 2 3 2 5 2 3" xfId="6616"/>
    <cellStyle name="Обычный 3 3 2 3 2 5 2 3 2" xfId="6617"/>
    <cellStyle name="Обычный 3 3 2 3 2 5 2 4" xfId="6618"/>
    <cellStyle name="Обычный 3 3 2 3 2 5 3" xfId="6619"/>
    <cellStyle name="Обычный 3 3 2 3 2 5 3 2" xfId="6620"/>
    <cellStyle name="Обычный 3 3 2 3 2 5 3 2 2" xfId="6621"/>
    <cellStyle name="Обычный 3 3 2 3 2 5 3 3" xfId="6622"/>
    <cellStyle name="Обычный 3 3 2 3 2 5 4" xfId="6623"/>
    <cellStyle name="Обычный 3 3 2 3 2 5 4 2" xfId="6624"/>
    <cellStyle name="Обычный 3 3 2 3 2 5 5" xfId="6625"/>
    <cellStyle name="Обычный 3 3 2 3 2 6" xfId="6626"/>
    <cellStyle name="Обычный 3 3 2 3 2 6 2" xfId="6627"/>
    <cellStyle name="Обычный 3 3 2 3 2 6 2 2" xfId="6628"/>
    <cellStyle name="Обычный 3 3 2 3 2 6 2 2 2" xfId="6629"/>
    <cellStyle name="Обычный 3 3 2 3 2 6 2 3" xfId="6630"/>
    <cellStyle name="Обычный 3 3 2 3 2 6 3" xfId="6631"/>
    <cellStyle name="Обычный 3 3 2 3 2 6 3 2" xfId="6632"/>
    <cellStyle name="Обычный 3 3 2 3 2 6 4" xfId="6633"/>
    <cellStyle name="Обычный 3 3 2 3 2 7" xfId="6634"/>
    <cellStyle name="Обычный 3 3 2 3 2 7 2" xfId="6635"/>
    <cellStyle name="Обычный 3 3 2 3 2 7 2 2" xfId="6636"/>
    <cellStyle name="Обычный 3 3 2 3 2 7 3" xfId="6637"/>
    <cellStyle name="Обычный 3 3 2 3 2 8" xfId="6638"/>
    <cellStyle name="Обычный 3 3 2 3 2 8 2" xfId="6639"/>
    <cellStyle name="Обычный 3 3 2 3 2 9" xfId="6640"/>
    <cellStyle name="Обычный 3 3 2 3 3" xfId="6641"/>
    <cellStyle name="Обычный 3 3 2 3 3 2" xfId="6642"/>
    <cellStyle name="Обычный 3 3 2 3 3 2 2" xfId="6643"/>
    <cellStyle name="Обычный 3 3 2 3 3 2 2 2" xfId="6644"/>
    <cellStyle name="Обычный 3 3 2 3 3 2 2 2 2" xfId="6645"/>
    <cellStyle name="Обычный 3 3 2 3 3 2 2 2 2 2" xfId="6646"/>
    <cellStyle name="Обычный 3 3 2 3 3 2 2 2 2 2 2" xfId="6647"/>
    <cellStyle name="Обычный 3 3 2 3 3 2 2 2 2 2 2 2" xfId="6648"/>
    <cellStyle name="Обычный 3 3 2 3 3 2 2 2 2 2 3" xfId="6649"/>
    <cellStyle name="Обычный 3 3 2 3 3 2 2 2 2 3" xfId="6650"/>
    <cellStyle name="Обычный 3 3 2 3 3 2 2 2 2 3 2" xfId="6651"/>
    <cellStyle name="Обычный 3 3 2 3 3 2 2 2 2 4" xfId="6652"/>
    <cellStyle name="Обычный 3 3 2 3 3 2 2 2 3" xfId="6653"/>
    <cellStyle name="Обычный 3 3 2 3 3 2 2 2 3 2" xfId="6654"/>
    <cellStyle name="Обычный 3 3 2 3 3 2 2 2 3 2 2" xfId="6655"/>
    <cellStyle name="Обычный 3 3 2 3 3 2 2 2 3 3" xfId="6656"/>
    <cellStyle name="Обычный 3 3 2 3 3 2 2 2 4" xfId="6657"/>
    <cellStyle name="Обычный 3 3 2 3 3 2 2 2 4 2" xfId="6658"/>
    <cellStyle name="Обычный 3 3 2 3 3 2 2 2 5" xfId="6659"/>
    <cellStyle name="Обычный 3 3 2 3 3 2 2 3" xfId="6660"/>
    <cellStyle name="Обычный 3 3 2 3 3 2 2 3 2" xfId="6661"/>
    <cellStyle name="Обычный 3 3 2 3 3 2 2 3 2 2" xfId="6662"/>
    <cellStyle name="Обычный 3 3 2 3 3 2 2 3 2 2 2" xfId="6663"/>
    <cellStyle name="Обычный 3 3 2 3 3 2 2 3 2 3" xfId="6664"/>
    <cellStyle name="Обычный 3 3 2 3 3 2 2 3 3" xfId="6665"/>
    <cellStyle name="Обычный 3 3 2 3 3 2 2 3 3 2" xfId="6666"/>
    <cellStyle name="Обычный 3 3 2 3 3 2 2 3 4" xfId="6667"/>
    <cellStyle name="Обычный 3 3 2 3 3 2 2 4" xfId="6668"/>
    <cellStyle name="Обычный 3 3 2 3 3 2 2 4 2" xfId="6669"/>
    <cellStyle name="Обычный 3 3 2 3 3 2 2 4 2 2" xfId="6670"/>
    <cellStyle name="Обычный 3 3 2 3 3 2 2 4 3" xfId="6671"/>
    <cellStyle name="Обычный 3 3 2 3 3 2 2 5" xfId="6672"/>
    <cellStyle name="Обычный 3 3 2 3 3 2 2 5 2" xfId="6673"/>
    <cellStyle name="Обычный 3 3 2 3 3 2 2 6" xfId="6674"/>
    <cellStyle name="Обычный 3 3 2 3 3 2 3" xfId="6675"/>
    <cellStyle name="Обычный 3 3 2 3 3 2 3 2" xfId="6676"/>
    <cellStyle name="Обычный 3 3 2 3 3 2 3 2 2" xfId="6677"/>
    <cellStyle name="Обычный 3 3 2 3 3 2 3 2 2 2" xfId="6678"/>
    <cellStyle name="Обычный 3 3 2 3 3 2 3 2 2 2 2" xfId="6679"/>
    <cellStyle name="Обычный 3 3 2 3 3 2 3 2 2 3" xfId="6680"/>
    <cellStyle name="Обычный 3 3 2 3 3 2 3 2 3" xfId="6681"/>
    <cellStyle name="Обычный 3 3 2 3 3 2 3 2 3 2" xfId="6682"/>
    <cellStyle name="Обычный 3 3 2 3 3 2 3 2 4" xfId="6683"/>
    <cellStyle name="Обычный 3 3 2 3 3 2 3 3" xfId="6684"/>
    <cellStyle name="Обычный 3 3 2 3 3 2 3 3 2" xfId="6685"/>
    <cellStyle name="Обычный 3 3 2 3 3 2 3 3 2 2" xfId="6686"/>
    <cellStyle name="Обычный 3 3 2 3 3 2 3 3 3" xfId="6687"/>
    <cellStyle name="Обычный 3 3 2 3 3 2 3 4" xfId="6688"/>
    <cellStyle name="Обычный 3 3 2 3 3 2 3 4 2" xfId="6689"/>
    <cellStyle name="Обычный 3 3 2 3 3 2 3 5" xfId="6690"/>
    <cellStyle name="Обычный 3 3 2 3 3 2 4" xfId="6691"/>
    <cellStyle name="Обычный 3 3 2 3 3 2 4 2" xfId="6692"/>
    <cellStyle name="Обычный 3 3 2 3 3 2 4 2 2" xfId="6693"/>
    <cellStyle name="Обычный 3 3 2 3 3 2 4 2 2 2" xfId="6694"/>
    <cellStyle name="Обычный 3 3 2 3 3 2 4 2 3" xfId="6695"/>
    <cellStyle name="Обычный 3 3 2 3 3 2 4 3" xfId="6696"/>
    <cellStyle name="Обычный 3 3 2 3 3 2 4 3 2" xfId="6697"/>
    <cellStyle name="Обычный 3 3 2 3 3 2 4 4" xfId="6698"/>
    <cellStyle name="Обычный 3 3 2 3 3 2 5" xfId="6699"/>
    <cellStyle name="Обычный 3 3 2 3 3 2 5 2" xfId="6700"/>
    <cellStyle name="Обычный 3 3 2 3 3 2 5 2 2" xfId="6701"/>
    <cellStyle name="Обычный 3 3 2 3 3 2 5 3" xfId="6702"/>
    <cellStyle name="Обычный 3 3 2 3 3 2 6" xfId="6703"/>
    <cellStyle name="Обычный 3 3 2 3 3 2 6 2" xfId="6704"/>
    <cellStyle name="Обычный 3 3 2 3 3 2 7" xfId="6705"/>
    <cellStyle name="Обычный 3 3 2 3 3 3" xfId="6706"/>
    <cellStyle name="Обычный 3 3 2 3 3 3 2" xfId="6707"/>
    <cellStyle name="Обычный 3 3 2 3 3 3 2 2" xfId="6708"/>
    <cellStyle name="Обычный 3 3 2 3 3 3 2 2 2" xfId="6709"/>
    <cellStyle name="Обычный 3 3 2 3 3 3 2 2 2 2" xfId="6710"/>
    <cellStyle name="Обычный 3 3 2 3 3 3 2 2 2 2 2" xfId="6711"/>
    <cellStyle name="Обычный 3 3 2 3 3 3 2 2 2 3" xfId="6712"/>
    <cellStyle name="Обычный 3 3 2 3 3 3 2 2 3" xfId="6713"/>
    <cellStyle name="Обычный 3 3 2 3 3 3 2 2 3 2" xfId="6714"/>
    <cellStyle name="Обычный 3 3 2 3 3 3 2 2 4" xfId="6715"/>
    <cellStyle name="Обычный 3 3 2 3 3 3 2 3" xfId="6716"/>
    <cellStyle name="Обычный 3 3 2 3 3 3 2 3 2" xfId="6717"/>
    <cellStyle name="Обычный 3 3 2 3 3 3 2 3 2 2" xfId="6718"/>
    <cellStyle name="Обычный 3 3 2 3 3 3 2 3 3" xfId="6719"/>
    <cellStyle name="Обычный 3 3 2 3 3 3 2 4" xfId="6720"/>
    <cellStyle name="Обычный 3 3 2 3 3 3 2 4 2" xfId="6721"/>
    <cellStyle name="Обычный 3 3 2 3 3 3 2 5" xfId="6722"/>
    <cellStyle name="Обычный 3 3 2 3 3 3 3" xfId="6723"/>
    <cellStyle name="Обычный 3 3 2 3 3 3 3 2" xfId="6724"/>
    <cellStyle name="Обычный 3 3 2 3 3 3 3 2 2" xfId="6725"/>
    <cellStyle name="Обычный 3 3 2 3 3 3 3 2 2 2" xfId="6726"/>
    <cellStyle name="Обычный 3 3 2 3 3 3 3 2 3" xfId="6727"/>
    <cellStyle name="Обычный 3 3 2 3 3 3 3 3" xfId="6728"/>
    <cellStyle name="Обычный 3 3 2 3 3 3 3 3 2" xfId="6729"/>
    <cellStyle name="Обычный 3 3 2 3 3 3 3 4" xfId="6730"/>
    <cellStyle name="Обычный 3 3 2 3 3 3 4" xfId="6731"/>
    <cellStyle name="Обычный 3 3 2 3 3 3 4 2" xfId="6732"/>
    <cellStyle name="Обычный 3 3 2 3 3 3 4 2 2" xfId="6733"/>
    <cellStyle name="Обычный 3 3 2 3 3 3 4 3" xfId="6734"/>
    <cellStyle name="Обычный 3 3 2 3 3 3 5" xfId="6735"/>
    <cellStyle name="Обычный 3 3 2 3 3 3 5 2" xfId="6736"/>
    <cellStyle name="Обычный 3 3 2 3 3 3 6" xfId="6737"/>
    <cellStyle name="Обычный 3 3 2 3 3 4" xfId="6738"/>
    <cellStyle name="Обычный 3 3 2 3 3 4 2" xfId="6739"/>
    <cellStyle name="Обычный 3 3 2 3 3 4 2 2" xfId="6740"/>
    <cellStyle name="Обычный 3 3 2 3 3 4 2 2 2" xfId="6741"/>
    <cellStyle name="Обычный 3 3 2 3 3 4 2 2 2 2" xfId="6742"/>
    <cellStyle name="Обычный 3 3 2 3 3 4 2 2 3" xfId="6743"/>
    <cellStyle name="Обычный 3 3 2 3 3 4 2 3" xfId="6744"/>
    <cellStyle name="Обычный 3 3 2 3 3 4 2 3 2" xfId="6745"/>
    <cellStyle name="Обычный 3 3 2 3 3 4 2 4" xfId="6746"/>
    <cellStyle name="Обычный 3 3 2 3 3 4 3" xfId="6747"/>
    <cellStyle name="Обычный 3 3 2 3 3 4 3 2" xfId="6748"/>
    <cellStyle name="Обычный 3 3 2 3 3 4 3 2 2" xfId="6749"/>
    <cellStyle name="Обычный 3 3 2 3 3 4 3 3" xfId="6750"/>
    <cellStyle name="Обычный 3 3 2 3 3 4 4" xfId="6751"/>
    <cellStyle name="Обычный 3 3 2 3 3 4 4 2" xfId="6752"/>
    <cellStyle name="Обычный 3 3 2 3 3 4 5" xfId="6753"/>
    <cellStyle name="Обычный 3 3 2 3 3 5" xfId="6754"/>
    <cellStyle name="Обычный 3 3 2 3 3 5 2" xfId="6755"/>
    <cellStyle name="Обычный 3 3 2 3 3 5 2 2" xfId="6756"/>
    <cellStyle name="Обычный 3 3 2 3 3 5 2 2 2" xfId="6757"/>
    <cellStyle name="Обычный 3 3 2 3 3 5 2 3" xfId="6758"/>
    <cellStyle name="Обычный 3 3 2 3 3 5 3" xfId="6759"/>
    <cellStyle name="Обычный 3 3 2 3 3 5 3 2" xfId="6760"/>
    <cellStyle name="Обычный 3 3 2 3 3 5 4" xfId="6761"/>
    <cellStyle name="Обычный 3 3 2 3 3 6" xfId="6762"/>
    <cellStyle name="Обычный 3 3 2 3 3 6 2" xfId="6763"/>
    <cellStyle name="Обычный 3 3 2 3 3 6 2 2" xfId="6764"/>
    <cellStyle name="Обычный 3 3 2 3 3 6 3" xfId="6765"/>
    <cellStyle name="Обычный 3 3 2 3 3 7" xfId="6766"/>
    <cellStyle name="Обычный 3 3 2 3 3 7 2" xfId="6767"/>
    <cellStyle name="Обычный 3 3 2 3 3 8" xfId="6768"/>
    <cellStyle name="Обычный 3 3 2 3 4" xfId="6769"/>
    <cellStyle name="Обычный 3 3 2 3 4 2" xfId="6770"/>
    <cellStyle name="Обычный 3 3 2 3 4 2 2" xfId="6771"/>
    <cellStyle name="Обычный 3 3 2 3 4 2 2 2" xfId="6772"/>
    <cellStyle name="Обычный 3 3 2 3 4 2 2 2 2" xfId="6773"/>
    <cellStyle name="Обычный 3 3 2 3 4 2 2 2 2 2" xfId="6774"/>
    <cellStyle name="Обычный 3 3 2 3 4 2 2 2 2 2 2" xfId="6775"/>
    <cellStyle name="Обычный 3 3 2 3 4 2 2 2 2 3" xfId="6776"/>
    <cellStyle name="Обычный 3 3 2 3 4 2 2 2 3" xfId="6777"/>
    <cellStyle name="Обычный 3 3 2 3 4 2 2 2 3 2" xfId="6778"/>
    <cellStyle name="Обычный 3 3 2 3 4 2 2 2 4" xfId="6779"/>
    <cellStyle name="Обычный 3 3 2 3 4 2 2 3" xfId="6780"/>
    <cellStyle name="Обычный 3 3 2 3 4 2 2 3 2" xfId="6781"/>
    <cellStyle name="Обычный 3 3 2 3 4 2 2 3 2 2" xfId="6782"/>
    <cellStyle name="Обычный 3 3 2 3 4 2 2 3 3" xfId="6783"/>
    <cellStyle name="Обычный 3 3 2 3 4 2 2 4" xfId="6784"/>
    <cellStyle name="Обычный 3 3 2 3 4 2 2 4 2" xfId="6785"/>
    <cellStyle name="Обычный 3 3 2 3 4 2 2 5" xfId="6786"/>
    <cellStyle name="Обычный 3 3 2 3 4 2 3" xfId="6787"/>
    <cellStyle name="Обычный 3 3 2 3 4 2 3 2" xfId="6788"/>
    <cellStyle name="Обычный 3 3 2 3 4 2 3 2 2" xfId="6789"/>
    <cellStyle name="Обычный 3 3 2 3 4 2 3 2 2 2" xfId="6790"/>
    <cellStyle name="Обычный 3 3 2 3 4 2 3 2 3" xfId="6791"/>
    <cellStyle name="Обычный 3 3 2 3 4 2 3 3" xfId="6792"/>
    <cellStyle name="Обычный 3 3 2 3 4 2 3 3 2" xfId="6793"/>
    <cellStyle name="Обычный 3 3 2 3 4 2 3 4" xfId="6794"/>
    <cellStyle name="Обычный 3 3 2 3 4 2 4" xfId="6795"/>
    <cellStyle name="Обычный 3 3 2 3 4 2 4 2" xfId="6796"/>
    <cellStyle name="Обычный 3 3 2 3 4 2 4 2 2" xfId="6797"/>
    <cellStyle name="Обычный 3 3 2 3 4 2 4 3" xfId="6798"/>
    <cellStyle name="Обычный 3 3 2 3 4 2 5" xfId="6799"/>
    <cellStyle name="Обычный 3 3 2 3 4 2 5 2" xfId="6800"/>
    <cellStyle name="Обычный 3 3 2 3 4 2 6" xfId="6801"/>
    <cellStyle name="Обычный 3 3 2 3 4 3" xfId="6802"/>
    <cellStyle name="Обычный 3 3 2 3 4 3 2" xfId="6803"/>
    <cellStyle name="Обычный 3 3 2 3 4 3 2 2" xfId="6804"/>
    <cellStyle name="Обычный 3 3 2 3 4 3 2 2 2" xfId="6805"/>
    <cellStyle name="Обычный 3 3 2 3 4 3 2 2 2 2" xfId="6806"/>
    <cellStyle name="Обычный 3 3 2 3 4 3 2 2 3" xfId="6807"/>
    <cellStyle name="Обычный 3 3 2 3 4 3 2 3" xfId="6808"/>
    <cellStyle name="Обычный 3 3 2 3 4 3 2 3 2" xfId="6809"/>
    <cellStyle name="Обычный 3 3 2 3 4 3 2 4" xfId="6810"/>
    <cellStyle name="Обычный 3 3 2 3 4 3 3" xfId="6811"/>
    <cellStyle name="Обычный 3 3 2 3 4 3 3 2" xfId="6812"/>
    <cellStyle name="Обычный 3 3 2 3 4 3 3 2 2" xfId="6813"/>
    <cellStyle name="Обычный 3 3 2 3 4 3 3 3" xfId="6814"/>
    <cellStyle name="Обычный 3 3 2 3 4 3 4" xfId="6815"/>
    <cellStyle name="Обычный 3 3 2 3 4 3 4 2" xfId="6816"/>
    <cellStyle name="Обычный 3 3 2 3 4 3 5" xfId="6817"/>
    <cellStyle name="Обычный 3 3 2 3 4 4" xfId="6818"/>
    <cellStyle name="Обычный 3 3 2 3 4 4 2" xfId="6819"/>
    <cellStyle name="Обычный 3 3 2 3 4 4 2 2" xfId="6820"/>
    <cellStyle name="Обычный 3 3 2 3 4 4 2 2 2" xfId="6821"/>
    <cellStyle name="Обычный 3 3 2 3 4 4 2 3" xfId="6822"/>
    <cellStyle name="Обычный 3 3 2 3 4 4 3" xfId="6823"/>
    <cellStyle name="Обычный 3 3 2 3 4 4 3 2" xfId="6824"/>
    <cellStyle name="Обычный 3 3 2 3 4 4 4" xfId="6825"/>
    <cellStyle name="Обычный 3 3 2 3 4 5" xfId="6826"/>
    <cellStyle name="Обычный 3 3 2 3 4 5 2" xfId="6827"/>
    <cellStyle name="Обычный 3 3 2 3 4 5 2 2" xfId="6828"/>
    <cellStyle name="Обычный 3 3 2 3 4 5 3" xfId="6829"/>
    <cellStyle name="Обычный 3 3 2 3 4 6" xfId="6830"/>
    <cellStyle name="Обычный 3 3 2 3 4 6 2" xfId="6831"/>
    <cellStyle name="Обычный 3 3 2 3 4 7" xfId="6832"/>
    <cellStyle name="Обычный 3 3 2 3 5" xfId="6833"/>
    <cellStyle name="Обычный 3 3 2 3 5 2" xfId="6834"/>
    <cellStyle name="Обычный 3 3 2 3 5 2 2" xfId="6835"/>
    <cellStyle name="Обычный 3 3 2 3 5 2 2 2" xfId="6836"/>
    <cellStyle name="Обычный 3 3 2 3 5 2 2 2 2" xfId="6837"/>
    <cellStyle name="Обычный 3 3 2 3 5 2 2 2 2 2" xfId="6838"/>
    <cellStyle name="Обычный 3 3 2 3 5 2 2 2 3" xfId="6839"/>
    <cellStyle name="Обычный 3 3 2 3 5 2 2 3" xfId="6840"/>
    <cellStyle name="Обычный 3 3 2 3 5 2 2 3 2" xfId="6841"/>
    <cellStyle name="Обычный 3 3 2 3 5 2 2 4" xfId="6842"/>
    <cellStyle name="Обычный 3 3 2 3 5 2 3" xfId="6843"/>
    <cellStyle name="Обычный 3 3 2 3 5 2 3 2" xfId="6844"/>
    <cellStyle name="Обычный 3 3 2 3 5 2 3 2 2" xfId="6845"/>
    <cellStyle name="Обычный 3 3 2 3 5 2 3 3" xfId="6846"/>
    <cellStyle name="Обычный 3 3 2 3 5 2 4" xfId="6847"/>
    <cellStyle name="Обычный 3 3 2 3 5 2 4 2" xfId="6848"/>
    <cellStyle name="Обычный 3 3 2 3 5 2 5" xfId="6849"/>
    <cellStyle name="Обычный 3 3 2 3 5 3" xfId="6850"/>
    <cellStyle name="Обычный 3 3 2 3 5 3 2" xfId="6851"/>
    <cellStyle name="Обычный 3 3 2 3 5 3 2 2" xfId="6852"/>
    <cellStyle name="Обычный 3 3 2 3 5 3 2 2 2" xfId="6853"/>
    <cellStyle name="Обычный 3 3 2 3 5 3 2 3" xfId="6854"/>
    <cellStyle name="Обычный 3 3 2 3 5 3 3" xfId="6855"/>
    <cellStyle name="Обычный 3 3 2 3 5 3 3 2" xfId="6856"/>
    <cellStyle name="Обычный 3 3 2 3 5 3 4" xfId="6857"/>
    <cellStyle name="Обычный 3 3 2 3 5 4" xfId="6858"/>
    <cellStyle name="Обычный 3 3 2 3 5 4 2" xfId="6859"/>
    <cellStyle name="Обычный 3 3 2 3 5 4 2 2" xfId="6860"/>
    <cellStyle name="Обычный 3 3 2 3 5 4 3" xfId="6861"/>
    <cellStyle name="Обычный 3 3 2 3 5 5" xfId="6862"/>
    <cellStyle name="Обычный 3 3 2 3 5 5 2" xfId="6863"/>
    <cellStyle name="Обычный 3 3 2 3 5 6" xfId="6864"/>
    <cellStyle name="Обычный 3 3 2 3 6" xfId="6865"/>
    <cellStyle name="Обычный 3 3 2 3 6 2" xfId="6866"/>
    <cellStyle name="Обычный 3 3 2 3 6 2 2" xfId="6867"/>
    <cellStyle name="Обычный 3 3 2 3 6 2 2 2" xfId="6868"/>
    <cellStyle name="Обычный 3 3 2 3 6 2 2 2 2" xfId="6869"/>
    <cellStyle name="Обычный 3 3 2 3 6 2 2 3" xfId="6870"/>
    <cellStyle name="Обычный 3 3 2 3 6 2 3" xfId="6871"/>
    <cellStyle name="Обычный 3 3 2 3 6 2 3 2" xfId="6872"/>
    <cellStyle name="Обычный 3 3 2 3 6 2 4" xfId="6873"/>
    <cellStyle name="Обычный 3 3 2 3 6 3" xfId="6874"/>
    <cellStyle name="Обычный 3 3 2 3 6 3 2" xfId="6875"/>
    <cellStyle name="Обычный 3 3 2 3 6 3 2 2" xfId="6876"/>
    <cellStyle name="Обычный 3 3 2 3 6 3 3" xfId="6877"/>
    <cellStyle name="Обычный 3 3 2 3 6 4" xfId="6878"/>
    <cellStyle name="Обычный 3 3 2 3 6 4 2" xfId="6879"/>
    <cellStyle name="Обычный 3 3 2 3 6 5" xfId="6880"/>
    <cellStyle name="Обычный 3 3 2 3 7" xfId="6881"/>
    <cellStyle name="Обычный 3 3 2 3 7 2" xfId="6882"/>
    <cellStyle name="Обычный 3 3 2 3 7 2 2" xfId="6883"/>
    <cellStyle name="Обычный 3 3 2 3 7 2 2 2" xfId="6884"/>
    <cellStyle name="Обычный 3 3 2 3 7 2 3" xfId="6885"/>
    <cellStyle name="Обычный 3 3 2 3 7 3" xfId="6886"/>
    <cellStyle name="Обычный 3 3 2 3 7 3 2" xfId="6887"/>
    <cellStyle name="Обычный 3 3 2 3 7 4" xfId="6888"/>
    <cellStyle name="Обычный 3 3 2 3 8" xfId="6889"/>
    <cellStyle name="Обычный 3 3 2 3 8 2" xfId="6890"/>
    <cellStyle name="Обычный 3 3 2 3 8 2 2" xfId="6891"/>
    <cellStyle name="Обычный 3 3 2 3 8 3" xfId="6892"/>
    <cellStyle name="Обычный 3 3 2 3 9" xfId="6893"/>
    <cellStyle name="Обычный 3 3 2 3 9 2" xfId="6894"/>
    <cellStyle name="Обычный 3 3 2 4" xfId="6895"/>
    <cellStyle name="Обычный 3 3 2 4 2" xfId="6896"/>
    <cellStyle name="Обычный 3 3 2 4 2 2" xfId="6897"/>
    <cellStyle name="Обычный 3 3 2 4 2 2 2" xfId="6898"/>
    <cellStyle name="Обычный 3 3 2 4 2 2 2 2" xfId="6899"/>
    <cellStyle name="Обычный 3 3 2 4 2 2 2 2 2" xfId="6900"/>
    <cellStyle name="Обычный 3 3 2 4 2 2 2 2 2 2" xfId="6901"/>
    <cellStyle name="Обычный 3 3 2 4 2 2 2 2 2 2 2" xfId="6902"/>
    <cellStyle name="Обычный 3 3 2 4 2 2 2 2 2 2 2 2" xfId="6903"/>
    <cellStyle name="Обычный 3 3 2 4 2 2 2 2 2 2 3" xfId="6904"/>
    <cellStyle name="Обычный 3 3 2 4 2 2 2 2 2 3" xfId="6905"/>
    <cellStyle name="Обычный 3 3 2 4 2 2 2 2 2 3 2" xfId="6906"/>
    <cellStyle name="Обычный 3 3 2 4 2 2 2 2 2 4" xfId="6907"/>
    <cellStyle name="Обычный 3 3 2 4 2 2 2 2 3" xfId="6908"/>
    <cellStyle name="Обычный 3 3 2 4 2 2 2 2 3 2" xfId="6909"/>
    <cellStyle name="Обычный 3 3 2 4 2 2 2 2 3 2 2" xfId="6910"/>
    <cellStyle name="Обычный 3 3 2 4 2 2 2 2 3 3" xfId="6911"/>
    <cellStyle name="Обычный 3 3 2 4 2 2 2 2 4" xfId="6912"/>
    <cellStyle name="Обычный 3 3 2 4 2 2 2 2 4 2" xfId="6913"/>
    <cellStyle name="Обычный 3 3 2 4 2 2 2 2 5" xfId="6914"/>
    <cellStyle name="Обычный 3 3 2 4 2 2 2 3" xfId="6915"/>
    <cellStyle name="Обычный 3 3 2 4 2 2 2 3 2" xfId="6916"/>
    <cellStyle name="Обычный 3 3 2 4 2 2 2 3 2 2" xfId="6917"/>
    <cellStyle name="Обычный 3 3 2 4 2 2 2 3 2 2 2" xfId="6918"/>
    <cellStyle name="Обычный 3 3 2 4 2 2 2 3 2 3" xfId="6919"/>
    <cellStyle name="Обычный 3 3 2 4 2 2 2 3 3" xfId="6920"/>
    <cellStyle name="Обычный 3 3 2 4 2 2 2 3 3 2" xfId="6921"/>
    <cellStyle name="Обычный 3 3 2 4 2 2 2 3 4" xfId="6922"/>
    <cellStyle name="Обычный 3 3 2 4 2 2 2 4" xfId="6923"/>
    <cellStyle name="Обычный 3 3 2 4 2 2 2 4 2" xfId="6924"/>
    <cellStyle name="Обычный 3 3 2 4 2 2 2 4 2 2" xfId="6925"/>
    <cellStyle name="Обычный 3 3 2 4 2 2 2 4 3" xfId="6926"/>
    <cellStyle name="Обычный 3 3 2 4 2 2 2 5" xfId="6927"/>
    <cellStyle name="Обычный 3 3 2 4 2 2 2 5 2" xfId="6928"/>
    <cellStyle name="Обычный 3 3 2 4 2 2 2 6" xfId="6929"/>
    <cellStyle name="Обычный 3 3 2 4 2 2 3" xfId="6930"/>
    <cellStyle name="Обычный 3 3 2 4 2 2 3 2" xfId="6931"/>
    <cellStyle name="Обычный 3 3 2 4 2 2 3 2 2" xfId="6932"/>
    <cellStyle name="Обычный 3 3 2 4 2 2 3 2 2 2" xfId="6933"/>
    <cellStyle name="Обычный 3 3 2 4 2 2 3 2 2 2 2" xfId="6934"/>
    <cellStyle name="Обычный 3 3 2 4 2 2 3 2 2 3" xfId="6935"/>
    <cellStyle name="Обычный 3 3 2 4 2 2 3 2 3" xfId="6936"/>
    <cellStyle name="Обычный 3 3 2 4 2 2 3 2 3 2" xfId="6937"/>
    <cellStyle name="Обычный 3 3 2 4 2 2 3 2 4" xfId="6938"/>
    <cellStyle name="Обычный 3 3 2 4 2 2 3 3" xfId="6939"/>
    <cellStyle name="Обычный 3 3 2 4 2 2 3 3 2" xfId="6940"/>
    <cellStyle name="Обычный 3 3 2 4 2 2 3 3 2 2" xfId="6941"/>
    <cellStyle name="Обычный 3 3 2 4 2 2 3 3 3" xfId="6942"/>
    <cellStyle name="Обычный 3 3 2 4 2 2 3 4" xfId="6943"/>
    <cellStyle name="Обычный 3 3 2 4 2 2 3 4 2" xfId="6944"/>
    <cellStyle name="Обычный 3 3 2 4 2 2 3 5" xfId="6945"/>
    <cellStyle name="Обычный 3 3 2 4 2 2 4" xfId="6946"/>
    <cellStyle name="Обычный 3 3 2 4 2 2 4 2" xfId="6947"/>
    <cellStyle name="Обычный 3 3 2 4 2 2 4 2 2" xfId="6948"/>
    <cellStyle name="Обычный 3 3 2 4 2 2 4 2 2 2" xfId="6949"/>
    <cellStyle name="Обычный 3 3 2 4 2 2 4 2 3" xfId="6950"/>
    <cellStyle name="Обычный 3 3 2 4 2 2 4 3" xfId="6951"/>
    <cellStyle name="Обычный 3 3 2 4 2 2 4 3 2" xfId="6952"/>
    <cellStyle name="Обычный 3 3 2 4 2 2 4 4" xfId="6953"/>
    <cellStyle name="Обычный 3 3 2 4 2 2 5" xfId="6954"/>
    <cellStyle name="Обычный 3 3 2 4 2 2 5 2" xfId="6955"/>
    <cellStyle name="Обычный 3 3 2 4 2 2 5 2 2" xfId="6956"/>
    <cellStyle name="Обычный 3 3 2 4 2 2 5 3" xfId="6957"/>
    <cellStyle name="Обычный 3 3 2 4 2 2 6" xfId="6958"/>
    <cellStyle name="Обычный 3 3 2 4 2 2 6 2" xfId="6959"/>
    <cellStyle name="Обычный 3 3 2 4 2 2 7" xfId="6960"/>
    <cellStyle name="Обычный 3 3 2 4 2 3" xfId="6961"/>
    <cellStyle name="Обычный 3 3 2 4 2 3 2" xfId="6962"/>
    <cellStyle name="Обычный 3 3 2 4 2 3 2 2" xfId="6963"/>
    <cellStyle name="Обычный 3 3 2 4 2 3 2 2 2" xfId="6964"/>
    <cellStyle name="Обычный 3 3 2 4 2 3 2 2 2 2" xfId="6965"/>
    <cellStyle name="Обычный 3 3 2 4 2 3 2 2 2 2 2" xfId="6966"/>
    <cellStyle name="Обычный 3 3 2 4 2 3 2 2 2 3" xfId="6967"/>
    <cellStyle name="Обычный 3 3 2 4 2 3 2 2 3" xfId="6968"/>
    <cellStyle name="Обычный 3 3 2 4 2 3 2 2 3 2" xfId="6969"/>
    <cellStyle name="Обычный 3 3 2 4 2 3 2 2 4" xfId="6970"/>
    <cellStyle name="Обычный 3 3 2 4 2 3 2 3" xfId="6971"/>
    <cellStyle name="Обычный 3 3 2 4 2 3 2 3 2" xfId="6972"/>
    <cellStyle name="Обычный 3 3 2 4 2 3 2 3 2 2" xfId="6973"/>
    <cellStyle name="Обычный 3 3 2 4 2 3 2 3 3" xfId="6974"/>
    <cellStyle name="Обычный 3 3 2 4 2 3 2 4" xfId="6975"/>
    <cellStyle name="Обычный 3 3 2 4 2 3 2 4 2" xfId="6976"/>
    <cellStyle name="Обычный 3 3 2 4 2 3 2 5" xfId="6977"/>
    <cellStyle name="Обычный 3 3 2 4 2 3 3" xfId="6978"/>
    <cellStyle name="Обычный 3 3 2 4 2 3 3 2" xfId="6979"/>
    <cellStyle name="Обычный 3 3 2 4 2 3 3 2 2" xfId="6980"/>
    <cellStyle name="Обычный 3 3 2 4 2 3 3 2 2 2" xfId="6981"/>
    <cellStyle name="Обычный 3 3 2 4 2 3 3 2 3" xfId="6982"/>
    <cellStyle name="Обычный 3 3 2 4 2 3 3 3" xfId="6983"/>
    <cellStyle name="Обычный 3 3 2 4 2 3 3 3 2" xfId="6984"/>
    <cellStyle name="Обычный 3 3 2 4 2 3 3 4" xfId="6985"/>
    <cellStyle name="Обычный 3 3 2 4 2 3 4" xfId="6986"/>
    <cellStyle name="Обычный 3 3 2 4 2 3 4 2" xfId="6987"/>
    <cellStyle name="Обычный 3 3 2 4 2 3 4 2 2" xfId="6988"/>
    <cellStyle name="Обычный 3 3 2 4 2 3 4 3" xfId="6989"/>
    <cellStyle name="Обычный 3 3 2 4 2 3 5" xfId="6990"/>
    <cellStyle name="Обычный 3 3 2 4 2 3 5 2" xfId="6991"/>
    <cellStyle name="Обычный 3 3 2 4 2 3 6" xfId="6992"/>
    <cellStyle name="Обычный 3 3 2 4 2 4" xfId="6993"/>
    <cellStyle name="Обычный 3 3 2 4 2 4 2" xfId="6994"/>
    <cellStyle name="Обычный 3 3 2 4 2 4 2 2" xfId="6995"/>
    <cellStyle name="Обычный 3 3 2 4 2 4 2 2 2" xfId="6996"/>
    <cellStyle name="Обычный 3 3 2 4 2 4 2 2 2 2" xfId="6997"/>
    <cellStyle name="Обычный 3 3 2 4 2 4 2 2 3" xfId="6998"/>
    <cellStyle name="Обычный 3 3 2 4 2 4 2 3" xfId="6999"/>
    <cellStyle name="Обычный 3 3 2 4 2 4 2 3 2" xfId="7000"/>
    <cellStyle name="Обычный 3 3 2 4 2 4 2 4" xfId="7001"/>
    <cellStyle name="Обычный 3 3 2 4 2 4 3" xfId="7002"/>
    <cellStyle name="Обычный 3 3 2 4 2 4 3 2" xfId="7003"/>
    <cellStyle name="Обычный 3 3 2 4 2 4 3 2 2" xfId="7004"/>
    <cellStyle name="Обычный 3 3 2 4 2 4 3 3" xfId="7005"/>
    <cellStyle name="Обычный 3 3 2 4 2 4 4" xfId="7006"/>
    <cellStyle name="Обычный 3 3 2 4 2 4 4 2" xfId="7007"/>
    <cellStyle name="Обычный 3 3 2 4 2 4 5" xfId="7008"/>
    <cellStyle name="Обычный 3 3 2 4 2 5" xfId="7009"/>
    <cellStyle name="Обычный 3 3 2 4 2 5 2" xfId="7010"/>
    <cellStyle name="Обычный 3 3 2 4 2 5 2 2" xfId="7011"/>
    <cellStyle name="Обычный 3 3 2 4 2 5 2 2 2" xfId="7012"/>
    <cellStyle name="Обычный 3 3 2 4 2 5 2 3" xfId="7013"/>
    <cellStyle name="Обычный 3 3 2 4 2 5 3" xfId="7014"/>
    <cellStyle name="Обычный 3 3 2 4 2 5 3 2" xfId="7015"/>
    <cellStyle name="Обычный 3 3 2 4 2 5 4" xfId="7016"/>
    <cellStyle name="Обычный 3 3 2 4 2 6" xfId="7017"/>
    <cellStyle name="Обычный 3 3 2 4 2 6 2" xfId="7018"/>
    <cellStyle name="Обычный 3 3 2 4 2 6 2 2" xfId="7019"/>
    <cellStyle name="Обычный 3 3 2 4 2 6 3" xfId="7020"/>
    <cellStyle name="Обычный 3 3 2 4 2 7" xfId="7021"/>
    <cellStyle name="Обычный 3 3 2 4 2 7 2" xfId="7022"/>
    <cellStyle name="Обычный 3 3 2 4 2 8" xfId="7023"/>
    <cellStyle name="Обычный 3 3 2 4 3" xfId="7024"/>
    <cellStyle name="Обычный 3 3 2 4 3 2" xfId="7025"/>
    <cellStyle name="Обычный 3 3 2 4 3 2 2" xfId="7026"/>
    <cellStyle name="Обычный 3 3 2 4 3 2 2 2" xfId="7027"/>
    <cellStyle name="Обычный 3 3 2 4 3 2 2 2 2" xfId="7028"/>
    <cellStyle name="Обычный 3 3 2 4 3 2 2 2 2 2" xfId="7029"/>
    <cellStyle name="Обычный 3 3 2 4 3 2 2 2 2 2 2" xfId="7030"/>
    <cellStyle name="Обычный 3 3 2 4 3 2 2 2 2 3" xfId="7031"/>
    <cellStyle name="Обычный 3 3 2 4 3 2 2 2 3" xfId="7032"/>
    <cellStyle name="Обычный 3 3 2 4 3 2 2 2 3 2" xfId="7033"/>
    <cellStyle name="Обычный 3 3 2 4 3 2 2 2 4" xfId="7034"/>
    <cellStyle name="Обычный 3 3 2 4 3 2 2 3" xfId="7035"/>
    <cellStyle name="Обычный 3 3 2 4 3 2 2 3 2" xfId="7036"/>
    <cellStyle name="Обычный 3 3 2 4 3 2 2 3 2 2" xfId="7037"/>
    <cellStyle name="Обычный 3 3 2 4 3 2 2 3 3" xfId="7038"/>
    <cellStyle name="Обычный 3 3 2 4 3 2 2 4" xfId="7039"/>
    <cellStyle name="Обычный 3 3 2 4 3 2 2 4 2" xfId="7040"/>
    <cellStyle name="Обычный 3 3 2 4 3 2 2 5" xfId="7041"/>
    <cellStyle name="Обычный 3 3 2 4 3 2 3" xfId="7042"/>
    <cellStyle name="Обычный 3 3 2 4 3 2 3 2" xfId="7043"/>
    <cellStyle name="Обычный 3 3 2 4 3 2 3 2 2" xfId="7044"/>
    <cellStyle name="Обычный 3 3 2 4 3 2 3 2 2 2" xfId="7045"/>
    <cellStyle name="Обычный 3 3 2 4 3 2 3 2 3" xfId="7046"/>
    <cellStyle name="Обычный 3 3 2 4 3 2 3 3" xfId="7047"/>
    <cellStyle name="Обычный 3 3 2 4 3 2 3 3 2" xfId="7048"/>
    <cellStyle name="Обычный 3 3 2 4 3 2 3 4" xfId="7049"/>
    <cellStyle name="Обычный 3 3 2 4 3 2 4" xfId="7050"/>
    <cellStyle name="Обычный 3 3 2 4 3 2 4 2" xfId="7051"/>
    <cellStyle name="Обычный 3 3 2 4 3 2 4 2 2" xfId="7052"/>
    <cellStyle name="Обычный 3 3 2 4 3 2 4 3" xfId="7053"/>
    <cellStyle name="Обычный 3 3 2 4 3 2 5" xfId="7054"/>
    <cellStyle name="Обычный 3 3 2 4 3 2 5 2" xfId="7055"/>
    <cellStyle name="Обычный 3 3 2 4 3 2 6" xfId="7056"/>
    <cellStyle name="Обычный 3 3 2 4 3 3" xfId="7057"/>
    <cellStyle name="Обычный 3 3 2 4 3 3 2" xfId="7058"/>
    <cellStyle name="Обычный 3 3 2 4 3 3 2 2" xfId="7059"/>
    <cellStyle name="Обычный 3 3 2 4 3 3 2 2 2" xfId="7060"/>
    <cellStyle name="Обычный 3 3 2 4 3 3 2 2 2 2" xfId="7061"/>
    <cellStyle name="Обычный 3 3 2 4 3 3 2 2 3" xfId="7062"/>
    <cellStyle name="Обычный 3 3 2 4 3 3 2 3" xfId="7063"/>
    <cellStyle name="Обычный 3 3 2 4 3 3 2 3 2" xfId="7064"/>
    <cellStyle name="Обычный 3 3 2 4 3 3 2 4" xfId="7065"/>
    <cellStyle name="Обычный 3 3 2 4 3 3 3" xfId="7066"/>
    <cellStyle name="Обычный 3 3 2 4 3 3 3 2" xfId="7067"/>
    <cellStyle name="Обычный 3 3 2 4 3 3 3 2 2" xfId="7068"/>
    <cellStyle name="Обычный 3 3 2 4 3 3 3 3" xfId="7069"/>
    <cellStyle name="Обычный 3 3 2 4 3 3 4" xfId="7070"/>
    <cellStyle name="Обычный 3 3 2 4 3 3 4 2" xfId="7071"/>
    <cellStyle name="Обычный 3 3 2 4 3 3 5" xfId="7072"/>
    <cellStyle name="Обычный 3 3 2 4 3 4" xfId="7073"/>
    <cellStyle name="Обычный 3 3 2 4 3 4 2" xfId="7074"/>
    <cellStyle name="Обычный 3 3 2 4 3 4 2 2" xfId="7075"/>
    <cellStyle name="Обычный 3 3 2 4 3 4 2 2 2" xfId="7076"/>
    <cellStyle name="Обычный 3 3 2 4 3 4 2 3" xfId="7077"/>
    <cellStyle name="Обычный 3 3 2 4 3 4 3" xfId="7078"/>
    <cellStyle name="Обычный 3 3 2 4 3 4 3 2" xfId="7079"/>
    <cellStyle name="Обычный 3 3 2 4 3 4 4" xfId="7080"/>
    <cellStyle name="Обычный 3 3 2 4 3 5" xfId="7081"/>
    <cellStyle name="Обычный 3 3 2 4 3 5 2" xfId="7082"/>
    <cellStyle name="Обычный 3 3 2 4 3 5 2 2" xfId="7083"/>
    <cellStyle name="Обычный 3 3 2 4 3 5 3" xfId="7084"/>
    <cellStyle name="Обычный 3 3 2 4 3 6" xfId="7085"/>
    <cellStyle name="Обычный 3 3 2 4 3 6 2" xfId="7086"/>
    <cellStyle name="Обычный 3 3 2 4 3 7" xfId="7087"/>
    <cellStyle name="Обычный 3 3 2 4 4" xfId="7088"/>
    <cellStyle name="Обычный 3 3 2 4 4 2" xfId="7089"/>
    <cellStyle name="Обычный 3 3 2 4 4 2 2" xfId="7090"/>
    <cellStyle name="Обычный 3 3 2 4 4 2 2 2" xfId="7091"/>
    <cellStyle name="Обычный 3 3 2 4 4 2 2 2 2" xfId="7092"/>
    <cellStyle name="Обычный 3 3 2 4 4 2 2 2 2 2" xfId="7093"/>
    <cellStyle name="Обычный 3 3 2 4 4 2 2 2 3" xfId="7094"/>
    <cellStyle name="Обычный 3 3 2 4 4 2 2 3" xfId="7095"/>
    <cellStyle name="Обычный 3 3 2 4 4 2 2 3 2" xfId="7096"/>
    <cellStyle name="Обычный 3 3 2 4 4 2 2 4" xfId="7097"/>
    <cellStyle name="Обычный 3 3 2 4 4 2 3" xfId="7098"/>
    <cellStyle name="Обычный 3 3 2 4 4 2 3 2" xfId="7099"/>
    <cellStyle name="Обычный 3 3 2 4 4 2 3 2 2" xfId="7100"/>
    <cellStyle name="Обычный 3 3 2 4 4 2 3 3" xfId="7101"/>
    <cellStyle name="Обычный 3 3 2 4 4 2 4" xfId="7102"/>
    <cellStyle name="Обычный 3 3 2 4 4 2 4 2" xfId="7103"/>
    <cellStyle name="Обычный 3 3 2 4 4 2 5" xfId="7104"/>
    <cellStyle name="Обычный 3 3 2 4 4 3" xfId="7105"/>
    <cellStyle name="Обычный 3 3 2 4 4 3 2" xfId="7106"/>
    <cellStyle name="Обычный 3 3 2 4 4 3 2 2" xfId="7107"/>
    <cellStyle name="Обычный 3 3 2 4 4 3 2 2 2" xfId="7108"/>
    <cellStyle name="Обычный 3 3 2 4 4 3 2 3" xfId="7109"/>
    <cellStyle name="Обычный 3 3 2 4 4 3 3" xfId="7110"/>
    <cellStyle name="Обычный 3 3 2 4 4 3 3 2" xfId="7111"/>
    <cellStyle name="Обычный 3 3 2 4 4 3 4" xfId="7112"/>
    <cellStyle name="Обычный 3 3 2 4 4 4" xfId="7113"/>
    <cellStyle name="Обычный 3 3 2 4 4 4 2" xfId="7114"/>
    <cellStyle name="Обычный 3 3 2 4 4 4 2 2" xfId="7115"/>
    <cellStyle name="Обычный 3 3 2 4 4 4 3" xfId="7116"/>
    <cellStyle name="Обычный 3 3 2 4 4 5" xfId="7117"/>
    <cellStyle name="Обычный 3 3 2 4 4 5 2" xfId="7118"/>
    <cellStyle name="Обычный 3 3 2 4 4 6" xfId="7119"/>
    <cellStyle name="Обычный 3 3 2 4 5" xfId="7120"/>
    <cellStyle name="Обычный 3 3 2 4 5 2" xfId="7121"/>
    <cellStyle name="Обычный 3 3 2 4 5 2 2" xfId="7122"/>
    <cellStyle name="Обычный 3 3 2 4 5 2 2 2" xfId="7123"/>
    <cellStyle name="Обычный 3 3 2 4 5 2 2 2 2" xfId="7124"/>
    <cellStyle name="Обычный 3 3 2 4 5 2 2 3" xfId="7125"/>
    <cellStyle name="Обычный 3 3 2 4 5 2 3" xfId="7126"/>
    <cellStyle name="Обычный 3 3 2 4 5 2 3 2" xfId="7127"/>
    <cellStyle name="Обычный 3 3 2 4 5 2 4" xfId="7128"/>
    <cellStyle name="Обычный 3 3 2 4 5 3" xfId="7129"/>
    <cellStyle name="Обычный 3 3 2 4 5 3 2" xfId="7130"/>
    <cellStyle name="Обычный 3 3 2 4 5 3 2 2" xfId="7131"/>
    <cellStyle name="Обычный 3 3 2 4 5 3 3" xfId="7132"/>
    <cellStyle name="Обычный 3 3 2 4 5 4" xfId="7133"/>
    <cellStyle name="Обычный 3 3 2 4 5 4 2" xfId="7134"/>
    <cellStyle name="Обычный 3 3 2 4 5 5" xfId="7135"/>
    <cellStyle name="Обычный 3 3 2 4 6" xfId="7136"/>
    <cellStyle name="Обычный 3 3 2 4 6 2" xfId="7137"/>
    <cellStyle name="Обычный 3 3 2 4 6 2 2" xfId="7138"/>
    <cellStyle name="Обычный 3 3 2 4 6 2 2 2" xfId="7139"/>
    <cellStyle name="Обычный 3 3 2 4 6 2 3" xfId="7140"/>
    <cellStyle name="Обычный 3 3 2 4 6 3" xfId="7141"/>
    <cellStyle name="Обычный 3 3 2 4 6 3 2" xfId="7142"/>
    <cellStyle name="Обычный 3 3 2 4 6 4" xfId="7143"/>
    <cellStyle name="Обычный 3 3 2 4 7" xfId="7144"/>
    <cellStyle name="Обычный 3 3 2 4 7 2" xfId="7145"/>
    <cellStyle name="Обычный 3 3 2 4 7 2 2" xfId="7146"/>
    <cellStyle name="Обычный 3 3 2 4 7 3" xfId="7147"/>
    <cellStyle name="Обычный 3 3 2 4 8" xfId="7148"/>
    <cellStyle name="Обычный 3 3 2 4 8 2" xfId="7149"/>
    <cellStyle name="Обычный 3 3 2 4 9" xfId="7150"/>
    <cellStyle name="Обычный 3 3 2 5" xfId="7151"/>
    <cellStyle name="Обычный 3 3 2 5 2" xfId="7152"/>
    <cellStyle name="Обычный 3 3 2 5 2 2" xfId="7153"/>
    <cellStyle name="Обычный 3 3 2 5 2 2 2" xfId="7154"/>
    <cellStyle name="Обычный 3 3 2 5 2 2 2 2" xfId="7155"/>
    <cellStyle name="Обычный 3 3 2 5 2 2 2 2 2" xfId="7156"/>
    <cellStyle name="Обычный 3 3 2 5 2 2 2 2 2 2" xfId="7157"/>
    <cellStyle name="Обычный 3 3 2 5 2 2 2 2 2 2 2" xfId="7158"/>
    <cellStyle name="Обычный 3 3 2 5 2 2 2 2 2 3" xfId="7159"/>
    <cellStyle name="Обычный 3 3 2 5 2 2 2 2 3" xfId="7160"/>
    <cellStyle name="Обычный 3 3 2 5 2 2 2 2 3 2" xfId="7161"/>
    <cellStyle name="Обычный 3 3 2 5 2 2 2 2 4" xfId="7162"/>
    <cellStyle name="Обычный 3 3 2 5 2 2 2 3" xfId="7163"/>
    <cellStyle name="Обычный 3 3 2 5 2 2 2 3 2" xfId="7164"/>
    <cellStyle name="Обычный 3 3 2 5 2 2 2 3 2 2" xfId="7165"/>
    <cellStyle name="Обычный 3 3 2 5 2 2 2 3 3" xfId="7166"/>
    <cellStyle name="Обычный 3 3 2 5 2 2 2 4" xfId="7167"/>
    <cellStyle name="Обычный 3 3 2 5 2 2 2 4 2" xfId="7168"/>
    <cellStyle name="Обычный 3 3 2 5 2 2 2 5" xfId="7169"/>
    <cellStyle name="Обычный 3 3 2 5 2 2 3" xfId="7170"/>
    <cellStyle name="Обычный 3 3 2 5 2 2 3 2" xfId="7171"/>
    <cellStyle name="Обычный 3 3 2 5 2 2 3 2 2" xfId="7172"/>
    <cellStyle name="Обычный 3 3 2 5 2 2 3 2 2 2" xfId="7173"/>
    <cellStyle name="Обычный 3 3 2 5 2 2 3 2 3" xfId="7174"/>
    <cellStyle name="Обычный 3 3 2 5 2 2 3 3" xfId="7175"/>
    <cellStyle name="Обычный 3 3 2 5 2 2 3 3 2" xfId="7176"/>
    <cellStyle name="Обычный 3 3 2 5 2 2 3 4" xfId="7177"/>
    <cellStyle name="Обычный 3 3 2 5 2 2 4" xfId="7178"/>
    <cellStyle name="Обычный 3 3 2 5 2 2 4 2" xfId="7179"/>
    <cellStyle name="Обычный 3 3 2 5 2 2 4 2 2" xfId="7180"/>
    <cellStyle name="Обычный 3 3 2 5 2 2 4 3" xfId="7181"/>
    <cellStyle name="Обычный 3 3 2 5 2 2 5" xfId="7182"/>
    <cellStyle name="Обычный 3 3 2 5 2 2 5 2" xfId="7183"/>
    <cellStyle name="Обычный 3 3 2 5 2 2 6" xfId="7184"/>
    <cellStyle name="Обычный 3 3 2 5 2 3" xfId="7185"/>
    <cellStyle name="Обычный 3 3 2 5 2 3 2" xfId="7186"/>
    <cellStyle name="Обычный 3 3 2 5 2 3 2 2" xfId="7187"/>
    <cellStyle name="Обычный 3 3 2 5 2 3 2 2 2" xfId="7188"/>
    <cellStyle name="Обычный 3 3 2 5 2 3 2 2 2 2" xfId="7189"/>
    <cellStyle name="Обычный 3 3 2 5 2 3 2 2 3" xfId="7190"/>
    <cellStyle name="Обычный 3 3 2 5 2 3 2 3" xfId="7191"/>
    <cellStyle name="Обычный 3 3 2 5 2 3 2 3 2" xfId="7192"/>
    <cellStyle name="Обычный 3 3 2 5 2 3 2 4" xfId="7193"/>
    <cellStyle name="Обычный 3 3 2 5 2 3 3" xfId="7194"/>
    <cellStyle name="Обычный 3 3 2 5 2 3 3 2" xfId="7195"/>
    <cellStyle name="Обычный 3 3 2 5 2 3 3 2 2" xfId="7196"/>
    <cellStyle name="Обычный 3 3 2 5 2 3 3 3" xfId="7197"/>
    <cellStyle name="Обычный 3 3 2 5 2 3 4" xfId="7198"/>
    <cellStyle name="Обычный 3 3 2 5 2 3 4 2" xfId="7199"/>
    <cellStyle name="Обычный 3 3 2 5 2 3 5" xfId="7200"/>
    <cellStyle name="Обычный 3 3 2 5 2 4" xfId="7201"/>
    <cellStyle name="Обычный 3 3 2 5 2 4 2" xfId="7202"/>
    <cellStyle name="Обычный 3 3 2 5 2 4 2 2" xfId="7203"/>
    <cellStyle name="Обычный 3 3 2 5 2 4 2 2 2" xfId="7204"/>
    <cellStyle name="Обычный 3 3 2 5 2 4 2 3" xfId="7205"/>
    <cellStyle name="Обычный 3 3 2 5 2 4 3" xfId="7206"/>
    <cellStyle name="Обычный 3 3 2 5 2 4 3 2" xfId="7207"/>
    <cellStyle name="Обычный 3 3 2 5 2 4 4" xfId="7208"/>
    <cellStyle name="Обычный 3 3 2 5 2 5" xfId="7209"/>
    <cellStyle name="Обычный 3 3 2 5 2 5 2" xfId="7210"/>
    <cellStyle name="Обычный 3 3 2 5 2 5 2 2" xfId="7211"/>
    <cellStyle name="Обычный 3 3 2 5 2 5 3" xfId="7212"/>
    <cellStyle name="Обычный 3 3 2 5 2 6" xfId="7213"/>
    <cellStyle name="Обычный 3 3 2 5 2 6 2" xfId="7214"/>
    <cellStyle name="Обычный 3 3 2 5 2 7" xfId="7215"/>
    <cellStyle name="Обычный 3 3 2 5 3" xfId="7216"/>
    <cellStyle name="Обычный 3 3 2 5 3 2" xfId="7217"/>
    <cellStyle name="Обычный 3 3 2 5 3 2 2" xfId="7218"/>
    <cellStyle name="Обычный 3 3 2 5 3 2 2 2" xfId="7219"/>
    <cellStyle name="Обычный 3 3 2 5 3 2 2 2 2" xfId="7220"/>
    <cellStyle name="Обычный 3 3 2 5 3 2 2 2 2 2" xfId="7221"/>
    <cellStyle name="Обычный 3 3 2 5 3 2 2 2 3" xfId="7222"/>
    <cellStyle name="Обычный 3 3 2 5 3 2 2 3" xfId="7223"/>
    <cellStyle name="Обычный 3 3 2 5 3 2 2 3 2" xfId="7224"/>
    <cellStyle name="Обычный 3 3 2 5 3 2 2 4" xfId="7225"/>
    <cellStyle name="Обычный 3 3 2 5 3 2 3" xfId="7226"/>
    <cellStyle name="Обычный 3 3 2 5 3 2 3 2" xfId="7227"/>
    <cellStyle name="Обычный 3 3 2 5 3 2 3 2 2" xfId="7228"/>
    <cellStyle name="Обычный 3 3 2 5 3 2 3 3" xfId="7229"/>
    <cellStyle name="Обычный 3 3 2 5 3 2 4" xfId="7230"/>
    <cellStyle name="Обычный 3 3 2 5 3 2 4 2" xfId="7231"/>
    <cellStyle name="Обычный 3 3 2 5 3 2 5" xfId="7232"/>
    <cellStyle name="Обычный 3 3 2 5 3 3" xfId="7233"/>
    <cellStyle name="Обычный 3 3 2 5 3 3 2" xfId="7234"/>
    <cellStyle name="Обычный 3 3 2 5 3 3 2 2" xfId="7235"/>
    <cellStyle name="Обычный 3 3 2 5 3 3 2 2 2" xfId="7236"/>
    <cellStyle name="Обычный 3 3 2 5 3 3 2 3" xfId="7237"/>
    <cellStyle name="Обычный 3 3 2 5 3 3 3" xfId="7238"/>
    <cellStyle name="Обычный 3 3 2 5 3 3 3 2" xfId="7239"/>
    <cellStyle name="Обычный 3 3 2 5 3 3 4" xfId="7240"/>
    <cellStyle name="Обычный 3 3 2 5 3 4" xfId="7241"/>
    <cellStyle name="Обычный 3 3 2 5 3 4 2" xfId="7242"/>
    <cellStyle name="Обычный 3 3 2 5 3 4 2 2" xfId="7243"/>
    <cellStyle name="Обычный 3 3 2 5 3 4 3" xfId="7244"/>
    <cellStyle name="Обычный 3 3 2 5 3 5" xfId="7245"/>
    <cellStyle name="Обычный 3 3 2 5 3 5 2" xfId="7246"/>
    <cellStyle name="Обычный 3 3 2 5 3 6" xfId="7247"/>
    <cellStyle name="Обычный 3 3 2 5 4" xfId="7248"/>
    <cellStyle name="Обычный 3 3 2 5 4 2" xfId="7249"/>
    <cellStyle name="Обычный 3 3 2 5 4 2 2" xfId="7250"/>
    <cellStyle name="Обычный 3 3 2 5 4 2 2 2" xfId="7251"/>
    <cellStyle name="Обычный 3 3 2 5 4 2 2 2 2" xfId="7252"/>
    <cellStyle name="Обычный 3 3 2 5 4 2 2 3" xfId="7253"/>
    <cellStyle name="Обычный 3 3 2 5 4 2 3" xfId="7254"/>
    <cellStyle name="Обычный 3 3 2 5 4 2 3 2" xfId="7255"/>
    <cellStyle name="Обычный 3 3 2 5 4 2 4" xfId="7256"/>
    <cellStyle name="Обычный 3 3 2 5 4 3" xfId="7257"/>
    <cellStyle name="Обычный 3 3 2 5 4 3 2" xfId="7258"/>
    <cellStyle name="Обычный 3 3 2 5 4 3 2 2" xfId="7259"/>
    <cellStyle name="Обычный 3 3 2 5 4 3 3" xfId="7260"/>
    <cellStyle name="Обычный 3 3 2 5 4 4" xfId="7261"/>
    <cellStyle name="Обычный 3 3 2 5 4 4 2" xfId="7262"/>
    <cellStyle name="Обычный 3 3 2 5 4 5" xfId="7263"/>
    <cellStyle name="Обычный 3 3 2 5 5" xfId="7264"/>
    <cellStyle name="Обычный 3 3 2 5 5 2" xfId="7265"/>
    <cellStyle name="Обычный 3 3 2 5 5 2 2" xfId="7266"/>
    <cellStyle name="Обычный 3 3 2 5 5 2 2 2" xfId="7267"/>
    <cellStyle name="Обычный 3 3 2 5 5 2 3" xfId="7268"/>
    <cellStyle name="Обычный 3 3 2 5 5 3" xfId="7269"/>
    <cellStyle name="Обычный 3 3 2 5 5 3 2" xfId="7270"/>
    <cellStyle name="Обычный 3 3 2 5 5 4" xfId="7271"/>
    <cellStyle name="Обычный 3 3 2 5 6" xfId="7272"/>
    <cellStyle name="Обычный 3 3 2 5 6 2" xfId="7273"/>
    <cellStyle name="Обычный 3 3 2 5 6 2 2" xfId="7274"/>
    <cellStyle name="Обычный 3 3 2 5 6 3" xfId="7275"/>
    <cellStyle name="Обычный 3 3 2 5 7" xfId="7276"/>
    <cellStyle name="Обычный 3 3 2 5 7 2" xfId="7277"/>
    <cellStyle name="Обычный 3 3 2 5 8" xfId="7278"/>
    <cellStyle name="Обычный 3 3 2 6" xfId="7279"/>
    <cellStyle name="Обычный 3 3 2 6 2" xfId="7280"/>
    <cellStyle name="Обычный 3 3 2 6 2 2" xfId="7281"/>
    <cellStyle name="Обычный 3 3 2 6 2 2 2" xfId="7282"/>
    <cellStyle name="Обычный 3 3 2 6 2 2 2 2" xfId="7283"/>
    <cellStyle name="Обычный 3 3 2 6 2 2 2 2 2" xfId="7284"/>
    <cellStyle name="Обычный 3 3 2 6 2 2 2 2 2 2" xfId="7285"/>
    <cellStyle name="Обычный 3 3 2 6 2 2 2 2 3" xfId="7286"/>
    <cellStyle name="Обычный 3 3 2 6 2 2 2 3" xfId="7287"/>
    <cellStyle name="Обычный 3 3 2 6 2 2 2 3 2" xfId="7288"/>
    <cellStyle name="Обычный 3 3 2 6 2 2 2 4" xfId="7289"/>
    <cellStyle name="Обычный 3 3 2 6 2 2 3" xfId="7290"/>
    <cellStyle name="Обычный 3 3 2 6 2 2 3 2" xfId="7291"/>
    <cellStyle name="Обычный 3 3 2 6 2 2 3 2 2" xfId="7292"/>
    <cellStyle name="Обычный 3 3 2 6 2 2 3 3" xfId="7293"/>
    <cellStyle name="Обычный 3 3 2 6 2 2 4" xfId="7294"/>
    <cellStyle name="Обычный 3 3 2 6 2 2 4 2" xfId="7295"/>
    <cellStyle name="Обычный 3 3 2 6 2 2 5" xfId="7296"/>
    <cellStyle name="Обычный 3 3 2 6 2 3" xfId="7297"/>
    <cellStyle name="Обычный 3 3 2 6 2 3 2" xfId="7298"/>
    <cellStyle name="Обычный 3 3 2 6 2 3 2 2" xfId="7299"/>
    <cellStyle name="Обычный 3 3 2 6 2 3 2 2 2" xfId="7300"/>
    <cellStyle name="Обычный 3 3 2 6 2 3 2 3" xfId="7301"/>
    <cellStyle name="Обычный 3 3 2 6 2 3 3" xfId="7302"/>
    <cellStyle name="Обычный 3 3 2 6 2 3 3 2" xfId="7303"/>
    <cellStyle name="Обычный 3 3 2 6 2 3 4" xfId="7304"/>
    <cellStyle name="Обычный 3 3 2 6 2 4" xfId="7305"/>
    <cellStyle name="Обычный 3 3 2 6 2 4 2" xfId="7306"/>
    <cellStyle name="Обычный 3 3 2 6 2 4 2 2" xfId="7307"/>
    <cellStyle name="Обычный 3 3 2 6 2 4 3" xfId="7308"/>
    <cellStyle name="Обычный 3 3 2 6 2 5" xfId="7309"/>
    <cellStyle name="Обычный 3 3 2 6 2 5 2" xfId="7310"/>
    <cellStyle name="Обычный 3 3 2 6 2 6" xfId="7311"/>
    <cellStyle name="Обычный 3 3 2 6 3" xfId="7312"/>
    <cellStyle name="Обычный 3 3 2 6 3 2" xfId="7313"/>
    <cellStyle name="Обычный 3 3 2 6 3 2 2" xfId="7314"/>
    <cellStyle name="Обычный 3 3 2 6 3 2 2 2" xfId="7315"/>
    <cellStyle name="Обычный 3 3 2 6 3 2 2 2 2" xfId="7316"/>
    <cellStyle name="Обычный 3 3 2 6 3 2 2 3" xfId="7317"/>
    <cellStyle name="Обычный 3 3 2 6 3 2 3" xfId="7318"/>
    <cellStyle name="Обычный 3 3 2 6 3 2 3 2" xfId="7319"/>
    <cellStyle name="Обычный 3 3 2 6 3 2 4" xfId="7320"/>
    <cellStyle name="Обычный 3 3 2 6 3 3" xfId="7321"/>
    <cellStyle name="Обычный 3 3 2 6 3 3 2" xfId="7322"/>
    <cellStyle name="Обычный 3 3 2 6 3 3 2 2" xfId="7323"/>
    <cellStyle name="Обычный 3 3 2 6 3 3 3" xfId="7324"/>
    <cellStyle name="Обычный 3 3 2 6 3 4" xfId="7325"/>
    <cellStyle name="Обычный 3 3 2 6 3 4 2" xfId="7326"/>
    <cellStyle name="Обычный 3 3 2 6 3 5" xfId="7327"/>
    <cellStyle name="Обычный 3 3 2 6 4" xfId="7328"/>
    <cellStyle name="Обычный 3 3 2 6 4 2" xfId="7329"/>
    <cellStyle name="Обычный 3 3 2 6 4 2 2" xfId="7330"/>
    <cellStyle name="Обычный 3 3 2 6 4 2 2 2" xfId="7331"/>
    <cellStyle name="Обычный 3 3 2 6 4 2 3" xfId="7332"/>
    <cellStyle name="Обычный 3 3 2 6 4 3" xfId="7333"/>
    <cellStyle name="Обычный 3 3 2 6 4 3 2" xfId="7334"/>
    <cellStyle name="Обычный 3 3 2 6 4 4" xfId="7335"/>
    <cellStyle name="Обычный 3 3 2 6 5" xfId="7336"/>
    <cellStyle name="Обычный 3 3 2 6 5 2" xfId="7337"/>
    <cellStyle name="Обычный 3 3 2 6 5 2 2" xfId="7338"/>
    <cellStyle name="Обычный 3 3 2 6 5 3" xfId="7339"/>
    <cellStyle name="Обычный 3 3 2 6 6" xfId="7340"/>
    <cellStyle name="Обычный 3 3 2 6 6 2" xfId="7341"/>
    <cellStyle name="Обычный 3 3 2 6 7" xfId="7342"/>
    <cellStyle name="Обычный 3 3 2 7" xfId="7343"/>
    <cellStyle name="Обычный 3 3 2 7 2" xfId="7344"/>
    <cellStyle name="Обычный 3 3 2 7 2 2" xfId="7345"/>
    <cellStyle name="Обычный 3 3 2 7 2 2 2" xfId="7346"/>
    <cellStyle name="Обычный 3 3 2 7 2 2 2 2" xfId="7347"/>
    <cellStyle name="Обычный 3 3 2 7 2 2 2 2 2" xfId="7348"/>
    <cellStyle name="Обычный 3 3 2 7 2 2 2 3" xfId="7349"/>
    <cellStyle name="Обычный 3 3 2 7 2 2 3" xfId="7350"/>
    <cellStyle name="Обычный 3 3 2 7 2 2 3 2" xfId="7351"/>
    <cellStyle name="Обычный 3 3 2 7 2 2 4" xfId="7352"/>
    <cellStyle name="Обычный 3 3 2 7 2 3" xfId="7353"/>
    <cellStyle name="Обычный 3 3 2 7 2 3 2" xfId="7354"/>
    <cellStyle name="Обычный 3 3 2 7 2 3 2 2" xfId="7355"/>
    <cellStyle name="Обычный 3 3 2 7 2 3 3" xfId="7356"/>
    <cellStyle name="Обычный 3 3 2 7 2 4" xfId="7357"/>
    <cellStyle name="Обычный 3 3 2 7 2 4 2" xfId="7358"/>
    <cellStyle name="Обычный 3 3 2 7 2 5" xfId="7359"/>
    <cellStyle name="Обычный 3 3 2 7 3" xfId="7360"/>
    <cellStyle name="Обычный 3 3 2 7 3 2" xfId="7361"/>
    <cellStyle name="Обычный 3 3 2 7 3 2 2" xfId="7362"/>
    <cellStyle name="Обычный 3 3 2 7 3 2 2 2" xfId="7363"/>
    <cellStyle name="Обычный 3 3 2 7 3 2 3" xfId="7364"/>
    <cellStyle name="Обычный 3 3 2 7 3 3" xfId="7365"/>
    <cellStyle name="Обычный 3 3 2 7 3 3 2" xfId="7366"/>
    <cellStyle name="Обычный 3 3 2 7 3 4" xfId="7367"/>
    <cellStyle name="Обычный 3 3 2 7 4" xfId="7368"/>
    <cellStyle name="Обычный 3 3 2 7 4 2" xfId="7369"/>
    <cellStyle name="Обычный 3 3 2 7 4 2 2" xfId="7370"/>
    <cellStyle name="Обычный 3 3 2 7 4 3" xfId="7371"/>
    <cellStyle name="Обычный 3 3 2 7 5" xfId="7372"/>
    <cellStyle name="Обычный 3 3 2 7 5 2" xfId="7373"/>
    <cellStyle name="Обычный 3 3 2 7 6" xfId="7374"/>
    <cellStyle name="Обычный 3 3 2 8" xfId="7375"/>
    <cellStyle name="Обычный 3 3 2 8 2" xfId="7376"/>
    <cellStyle name="Обычный 3 3 2 8 2 2" xfId="7377"/>
    <cellStyle name="Обычный 3 3 2 8 2 2 2" xfId="7378"/>
    <cellStyle name="Обычный 3 3 2 8 2 2 2 2" xfId="7379"/>
    <cellStyle name="Обычный 3 3 2 8 2 2 3" xfId="7380"/>
    <cellStyle name="Обычный 3 3 2 8 2 3" xfId="7381"/>
    <cellStyle name="Обычный 3 3 2 8 2 3 2" xfId="7382"/>
    <cellStyle name="Обычный 3 3 2 8 2 4" xfId="7383"/>
    <cellStyle name="Обычный 3 3 2 8 3" xfId="7384"/>
    <cellStyle name="Обычный 3 3 2 8 3 2" xfId="7385"/>
    <cellStyle name="Обычный 3 3 2 8 3 2 2" xfId="7386"/>
    <cellStyle name="Обычный 3 3 2 8 3 3" xfId="7387"/>
    <cellStyle name="Обычный 3 3 2 8 4" xfId="7388"/>
    <cellStyle name="Обычный 3 3 2 8 4 2" xfId="7389"/>
    <cellStyle name="Обычный 3 3 2 8 5" xfId="7390"/>
    <cellStyle name="Обычный 3 3 2 9" xfId="7391"/>
    <cellStyle name="Обычный 3 3 2 9 2" xfId="7392"/>
    <cellStyle name="Обычный 3 3 2 9 2 2" xfId="7393"/>
    <cellStyle name="Обычный 3 3 2 9 2 2 2" xfId="7394"/>
    <cellStyle name="Обычный 3 3 2 9 2 3" xfId="7395"/>
    <cellStyle name="Обычный 3 3 2 9 3" xfId="7396"/>
    <cellStyle name="Обычный 3 3 2 9 3 2" xfId="7397"/>
    <cellStyle name="Обычный 3 3 2 9 4" xfId="7398"/>
    <cellStyle name="Обычный 3 3 3" xfId="7399"/>
    <cellStyle name="Обычный 3 3 3 10" xfId="7400"/>
    <cellStyle name="Обычный 3 3 3 10 2" xfId="7401"/>
    <cellStyle name="Обычный 3 3 3 11" xfId="7402"/>
    <cellStyle name="Обычный 3 3 3 12" xfId="7403"/>
    <cellStyle name="Обычный 3 3 3 13" xfId="7404"/>
    <cellStyle name="Обычный 3 3 3 14" xfId="7405"/>
    <cellStyle name="Обычный 3 3 3 2" xfId="7406"/>
    <cellStyle name="Обычный 3 3 3 2 10" xfId="7407"/>
    <cellStyle name="Обычный 3 3 3 2 11" xfId="7408"/>
    <cellStyle name="Обычный 3 3 3 2 2" xfId="7409"/>
    <cellStyle name="Обычный 3 3 3 2 2 2" xfId="7410"/>
    <cellStyle name="Обычный 3 3 3 2 2 2 2" xfId="7411"/>
    <cellStyle name="Обычный 3 3 3 2 2 2 2 2" xfId="7412"/>
    <cellStyle name="Обычный 3 3 3 2 2 2 2 2 2" xfId="7413"/>
    <cellStyle name="Обычный 3 3 3 2 2 2 2 2 2 2" xfId="7414"/>
    <cellStyle name="Обычный 3 3 3 2 2 2 2 2 2 2 2" xfId="7415"/>
    <cellStyle name="Обычный 3 3 3 2 2 2 2 2 2 2 2 2" xfId="7416"/>
    <cellStyle name="Обычный 3 3 3 2 2 2 2 2 2 2 2 2 2" xfId="7417"/>
    <cellStyle name="Обычный 3 3 3 2 2 2 2 2 2 2 2 3" xfId="7418"/>
    <cellStyle name="Обычный 3 3 3 2 2 2 2 2 2 2 3" xfId="7419"/>
    <cellStyle name="Обычный 3 3 3 2 2 2 2 2 2 2 3 2" xfId="7420"/>
    <cellStyle name="Обычный 3 3 3 2 2 2 2 2 2 2 4" xfId="7421"/>
    <cellStyle name="Обычный 3 3 3 2 2 2 2 2 2 3" xfId="7422"/>
    <cellStyle name="Обычный 3 3 3 2 2 2 2 2 2 3 2" xfId="7423"/>
    <cellStyle name="Обычный 3 3 3 2 2 2 2 2 2 3 2 2" xfId="7424"/>
    <cellStyle name="Обычный 3 3 3 2 2 2 2 2 2 3 3" xfId="7425"/>
    <cellStyle name="Обычный 3 3 3 2 2 2 2 2 2 4" xfId="7426"/>
    <cellStyle name="Обычный 3 3 3 2 2 2 2 2 2 4 2" xfId="7427"/>
    <cellStyle name="Обычный 3 3 3 2 2 2 2 2 2 5" xfId="7428"/>
    <cellStyle name="Обычный 3 3 3 2 2 2 2 2 3" xfId="7429"/>
    <cellStyle name="Обычный 3 3 3 2 2 2 2 2 3 2" xfId="7430"/>
    <cellStyle name="Обычный 3 3 3 2 2 2 2 2 3 2 2" xfId="7431"/>
    <cellStyle name="Обычный 3 3 3 2 2 2 2 2 3 2 2 2" xfId="7432"/>
    <cellStyle name="Обычный 3 3 3 2 2 2 2 2 3 2 3" xfId="7433"/>
    <cellStyle name="Обычный 3 3 3 2 2 2 2 2 3 3" xfId="7434"/>
    <cellStyle name="Обычный 3 3 3 2 2 2 2 2 3 3 2" xfId="7435"/>
    <cellStyle name="Обычный 3 3 3 2 2 2 2 2 3 4" xfId="7436"/>
    <cellStyle name="Обычный 3 3 3 2 2 2 2 2 4" xfId="7437"/>
    <cellStyle name="Обычный 3 3 3 2 2 2 2 2 4 2" xfId="7438"/>
    <cellStyle name="Обычный 3 3 3 2 2 2 2 2 4 2 2" xfId="7439"/>
    <cellStyle name="Обычный 3 3 3 2 2 2 2 2 4 3" xfId="7440"/>
    <cellStyle name="Обычный 3 3 3 2 2 2 2 2 5" xfId="7441"/>
    <cellStyle name="Обычный 3 3 3 2 2 2 2 2 5 2" xfId="7442"/>
    <cellStyle name="Обычный 3 3 3 2 2 2 2 2 6" xfId="7443"/>
    <cellStyle name="Обычный 3 3 3 2 2 2 2 3" xfId="7444"/>
    <cellStyle name="Обычный 3 3 3 2 2 2 2 3 2" xfId="7445"/>
    <cellStyle name="Обычный 3 3 3 2 2 2 2 3 2 2" xfId="7446"/>
    <cellStyle name="Обычный 3 3 3 2 2 2 2 3 2 2 2" xfId="7447"/>
    <cellStyle name="Обычный 3 3 3 2 2 2 2 3 2 2 2 2" xfId="7448"/>
    <cellStyle name="Обычный 3 3 3 2 2 2 2 3 2 2 3" xfId="7449"/>
    <cellStyle name="Обычный 3 3 3 2 2 2 2 3 2 3" xfId="7450"/>
    <cellStyle name="Обычный 3 3 3 2 2 2 2 3 2 3 2" xfId="7451"/>
    <cellStyle name="Обычный 3 3 3 2 2 2 2 3 2 4" xfId="7452"/>
    <cellStyle name="Обычный 3 3 3 2 2 2 2 3 3" xfId="7453"/>
    <cellStyle name="Обычный 3 3 3 2 2 2 2 3 3 2" xfId="7454"/>
    <cellStyle name="Обычный 3 3 3 2 2 2 2 3 3 2 2" xfId="7455"/>
    <cellStyle name="Обычный 3 3 3 2 2 2 2 3 3 3" xfId="7456"/>
    <cellStyle name="Обычный 3 3 3 2 2 2 2 3 4" xfId="7457"/>
    <cellStyle name="Обычный 3 3 3 2 2 2 2 3 4 2" xfId="7458"/>
    <cellStyle name="Обычный 3 3 3 2 2 2 2 3 5" xfId="7459"/>
    <cellStyle name="Обычный 3 3 3 2 2 2 2 4" xfId="7460"/>
    <cellStyle name="Обычный 3 3 3 2 2 2 2 4 2" xfId="7461"/>
    <cellStyle name="Обычный 3 3 3 2 2 2 2 4 2 2" xfId="7462"/>
    <cellStyle name="Обычный 3 3 3 2 2 2 2 4 2 2 2" xfId="7463"/>
    <cellStyle name="Обычный 3 3 3 2 2 2 2 4 2 3" xfId="7464"/>
    <cellStyle name="Обычный 3 3 3 2 2 2 2 4 3" xfId="7465"/>
    <cellStyle name="Обычный 3 3 3 2 2 2 2 4 3 2" xfId="7466"/>
    <cellStyle name="Обычный 3 3 3 2 2 2 2 4 4" xfId="7467"/>
    <cellStyle name="Обычный 3 3 3 2 2 2 2 5" xfId="7468"/>
    <cellStyle name="Обычный 3 3 3 2 2 2 2 5 2" xfId="7469"/>
    <cellStyle name="Обычный 3 3 3 2 2 2 2 5 2 2" xfId="7470"/>
    <cellStyle name="Обычный 3 3 3 2 2 2 2 5 3" xfId="7471"/>
    <cellStyle name="Обычный 3 3 3 2 2 2 2 6" xfId="7472"/>
    <cellStyle name="Обычный 3 3 3 2 2 2 2 6 2" xfId="7473"/>
    <cellStyle name="Обычный 3 3 3 2 2 2 2 7" xfId="7474"/>
    <cellStyle name="Обычный 3 3 3 2 2 2 3" xfId="7475"/>
    <cellStyle name="Обычный 3 3 3 2 2 2 3 2" xfId="7476"/>
    <cellStyle name="Обычный 3 3 3 2 2 2 3 2 2" xfId="7477"/>
    <cellStyle name="Обычный 3 3 3 2 2 2 3 2 2 2" xfId="7478"/>
    <cellStyle name="Обычный 3 3 3 2 2 2 3 2 2 2 2" xfId="7479"/>
    <cellStyle name="Обычный 3 3 3 2 2 2 3 2 2 2 2 2" xfId="7480"/>
    <cellStyle name="Обычный 3 3 3 2 2 2 3 2 2 2 3" xfId="7481"/>
    <cellStyle name="Обычный 3 3 3 2 2 2 3 2 2 3" xfId="7482"/>
    <cellStyle name="Обычный 3 3 3 2 2 2 3 2 2 3 2" xfId="7483"/>
    <cellStyle name="Обычный 3 3 3 2 2 2 3 2 2 4" xfId="7484"/>
    <cellStyle name="Обычный 3 3 3 2 2 2 3 2 3" xfId="7485"/>
    <cellStyle name="Обычный 3 3 3 2 2 2 3 2 3 2" xfId="7486"/>
    <cellStyle name="Обычный 3 3 3 2 2 2 3 2 3 2 2" xfId="7487"/>
    <cellStyle name="Обычный 3 3 3 2 2 2 3 2 3 3" xfId="7488"/>
    <cellStyle name="Обычный 3 3 3 2 2 2 3 2 4" xfId="7489"/>
    <cellStyle name="Обычный 3 3 3 2 2 2 3 2 4 2" xfId="7490"/>
    <cellStyle name="Обычный 3 3 3 2 2 2 3 2 5" xfId="7491"/>
    <cellStyle name="Обычный 3 3 3 2 2 2 3 3" xfId="7492"/>
    <cellStyle name="Обычный 3 3 3 2 2 2 3 3 2" xfId="7493"/>
    <cellStyle name="Обычный 3 3 3 2 2 2 3 3 2 2" xfId="7494"/>
    <cellStyle name="Обычный 3 3 3 2 2 2 3 3 2 2 2" xfId="7495"/>
    <cellStyle name="Обычный 3 3 3 2 2 2 3 3 2 3" xfId="7496"/>
    <cellStyle name="Обычный 3 3 3 2 2 2 3 3 3" xfId="7497"/>
    <cellStyle name="Обычный 3 3 3 2 2 2 3 3 3 2" xfId="7498"/>
    <cellStyle name="Обычный 3 3 3 2 2 2 3 3 4" xfId="7499"/>
    <cellStyle name="Обычный 3 3 3 2 2 2 3 4" xfId="7500"/>
    <cellStyle name="Обычный 3 3 3 2 2 2 3 4 2" xfId="7501"/>
    <cellStyle name="Обычный 3 3 3 2 2 2 3 4 2 2" xfId="7502"/>
    <cellStyle name="Обычный 3 3 3 2 2 2 3 4 3" xfId="7503"/>
    <cellStyle name="Обычный 3 3 3 2 2 2 3 5" xfId="7504"/>
    <cellStyle name="Обычный 3 3 3 2 2 2 3 5 2" xfId="7505"/>
    <cellStyle name="Обычный 3 3 3 2 2 2 3 6" xfId="7506"/>
    <cellStyle name="Обычный 3 3 3 2 2 2 4" xfId="7507"/>
    <cellStyle name="Обычный 3 3 3 2 2 2 4 2" xfId="7508"/>
    <cellStyle name="Обычный 3 3 3 2 2 2 4 2 2" xfId="7509"/>
    <cellStyle name="Обычный 3 3 3 2 2 2 4 2 2 2" xfId="7510"/>
    <cellStyle name="Обычный 3 3 3 2 2 2 4 2 2 2 2" xfId="7511"/>
    <cellStyle name="Обычный 3 3 3 2 2 2 4 2 2 3" xfId="7512"/>
    <cellStyle name="Обычный 3 3 3 2 2 2 4 2 3" xfId="7513"/>
    <cellStyle name="Обычный 3 3 3 2 2 2 4 2 3 2" xfId="7514"/>
    <cellStyle name="Обычный 3 3 3 2 2 2 4 2 4" xfId="7515"/>
    <cellStyle name="Обычный 3 3 3 2 2 2 4 3" xfId="7516"/>
    <cellStyle name="Обычный 3 3 3 2 2 2 4 3 2" xfId="7517"/>
    <cellStyle name="Обычный 3 3 3 2 2 2 4 3 2 2" xfId="7518"/>
    <cellStyle name="Обычный 3 3 3 2 2 2 4 3 3" xfId="7519"/>
    <cellStyle name="Обычный 3 3 3 2 2 2 4 4" xfId="7520"/>
    <cellStyle name="Обычный 3 3 3 2 2 2 4 4 2" xfId="7521"/>
    <cellStyle name="Обычный 3 3 3 2 2 2 4 5" xfId="7522"/>
    <cellStyle name="Обычный 3 3 3 2 2 2 5" xfId="7523"/>
    <cellStyle name="Обычный 3 3 3 2 2 2 5 2" xfId="7524"/>
    <cellStyle name="Обычный 3 3 3 2 2 2 5 2 2" xfId="7525"/>
    <cellStyle name="Обычный 3 3 3 2 2 2 5 2 2 2" xfId="7526"/>
    <cellStyle name="Обычный 3 3 3 2 2 2 5 2 3" xfId="7527"/>
    <cellStyle name="Обычный 3 3 3 2 2 2 5 3" xfId="7528"/>
    <cellStyle name="Обычный 3 3 3 2 2 2 5 3 2" xfId="7529"/>
    <cellStyle name="Обычный 3 3 3 2 2 2 5 4" xfId="7530"/>
    <cellStyle name="Обычный 3 3 3 2 2 2 6" xfId="7531"/>
    <cellStyle name="Обычный 3 3 3 2 2 2 6 2" xfId="7532"/>
    <cellStyle name="Обычный 3 3 3 2 2 2 6 2 2" xfId="7533"/>
    <cellStyle name="Обычный 3 3 3 2 2 2 6 3" xfId="7534"/>
    <cellStyle name="Обычный 3 3 3 2 2 2 7" xfId="7535"/>
    <cellStyle name="Обычный 3 3 3 2 2 2 7 2" xfId="7536"/>
    <cellStyle name="Обычный 3 3 3 2 2 2 8" xfId="7537"/>
    <cellStyle name="Обычный 3 3 3 2 2 3" xfId="7538"/>
    <cellStyle name="Обычный 3 3 3 2 2 3 2" xfId="7539"/>
    <cellStyle name="Обычный 3 3 3 2 2 3 2 2" xfId="7540"/>
    <cellStyle name="Обычный 3 3 3 2 2 3 2 2 2" xfId="7541"/>
    <cellStyle name="Обычный 3 3 3 2 2 3 2 2 2 2" xfId="7542"/>
    <cellStyle name="Обычный 3 3 3 2 2 3 2 2 2 2 2" xfId="7543"/>
    <cellStyle name="Обычный 3 3 3 2 2 3 2 2 2 2 2 2" xfId="7544"/>
    <cellStyle name="Обычный 3 3 3 2 2 3 2 2 2 2 3" xfId="7545"/>
    <cellStyle name="Обычный 3 3 3 2 2 3 2 2 2 3" xfId="7546"/>
    <cellStyle name="Обычный 3 3 3 2 2 3 2 2 2 3 2" xfId="7547"/>
    <cellStyle name="Обычный 3 3 3 2 2 3 2 2 2 4" xfId="7548"/>
    <cellStyle name="Обычный 3 3 3 2 2 3 2 2 3" xfId="7549"/>
    <cellStyle name="Обычный 3 3 3 2 2 3 2 2 3 2" xfId="7550"/>
    <cellStyle name="Обычный 3 3 3 2 2 3 2 2 3 2 2" xfId="7551"/>
    <cellStyle name="Обычный 3 3 3 2 2 3 2 2 3 3" xfId="7552"/>
    <cellStyle name="Обычный 3 3 3 2 2 3 2 2 4" xfId="7553"/>
    <cellStyle name="Обычный 3 3 3 2 2 3 2 2 4 2" xfId="7554"/>
    <cellStyle name="Обычный 3 3 3 2 2 3 2 2 5" xfId="7555"/>
    <cellStyle name="Обычный 3 3 3 2 2 3 2 3" xfId="7556"/>
    <cellStyle name="Обычный 3 3 3 2 2 3 2 3 2" xfId="7557"/>
    <cellStyle name="Обычный 3 3 3 2 2 3 2 3 2 2" xfId="7558"/>
    <cellStyle name="Обычный 3 3 3 2 2 3 2 3 2 2 2" xfId="7559"/>
    <cellStyle name="Обычный 3 3 3 2 2 3 2 3 2 3" xfId="7560"/>
    <cellStyle name="Обычный 3 3 3 2 2 3 2 3 3" xfId="7561"/>
    <cellStyle name="Обычный 3 3 3 2 2 3 2 3 3 2" xfId="7562"/>
    <cellStyle name="Обычный 3 3 3 2 2 3 2 3 4" xfId="7563"/>
    <cellStyle name="Обычный 3 3 3 2 2 3 2 4" xfId="7564"/>
    <cellStyle name="Обычный 3 3 3 2 2 3 2 4 2" xfId="7565"/>
    <cellStyle name="Обычный 3 3 3 2 2 3 2 4 2 2" xfId="7566"/>
    <cellStyle name="Обычный 3 3 3 2 2 3 2 4 3" xfId="7567"/>
    <cellStyle name="Обычный 3 3 3 2 2 3 2 5" xfId="7568"/>
    <cellStyle name="Обычный 3 3 3 2 2 3 2 5 2" xfId="7569"/>
    <cellStyle name="Обычный 3 3 3 2 2 3 2 6" xfId="7570"/>
    <cellStyle name="Обычный 3 3 3 2 2 3 3" xfId="7571"/>
    <cellStyle name="Обычный 3 3 3 2 2 3 3 2" xfId="7572"/>
    <cellStyle name="Обычный 3 3 3 2 2 3 3 2 2" xfId="7573"/>
    <cellStyle name="Обычный 3 3 3 2 2 3 3 2 2 2" xfId="7574"/>
    <cellStyle name="Обычный 3 3 3 2 2 3 3 2 2 2 2" xfId="7575"/>
    <cellStyle name="Обычный 3 3 3 2 2 3 3 2 2 3" xfId="7576"/>
    <cellStyle name="Обычный 3 3 3 2 2 3 3 2 3" xfId="7577"/>
    <cellStyle name="Обычный 3 3 3 2 2 3 3 2 3 2" xfId="7578"/>
    <cellStyle name="Обычный 3 3 3 2 2 3 3 2 4" xfId="7579"/>
    <cellStyle name="Обычный 3 3 3 2 2 3 3 3" xfId="7580"/>
    <cellStyle name="Обычный 3 3 3 2 2 3 3 3 2" xfId="7581"/>
    <cellStyle name="Обычный 3 3 3 2 2 3 3 3 2 2" xfId="7582"/>
    <cellStyle name="Обычный 3 3 3 2 2 3 3 3 3" xfId="7583"/>
    <cellStyle name="Обычный 3 3 3 2 2 3 3 4" xfId="7584"/>
    <cellStyle name="Обычный 3 3 3 2 2 3 3 4 2" xfId="7585"/>
    <cellStyle name="Обычный 3 3 3 2 2 3 3 5" xfId="7586"/>
    <cellStyle name="Обычный 3 3 3 2 2 3 4" xfId="7587"/>
    <cellStyle name="Обычный 3 3 3 2 2 3 4 2" xfId="7588"/>
    <cellStyle name="Обычный 3 3 3 2 2 3 4 2 2" xfId="7589"/>
    <cellStyle name="Обычный 3 3 3 2 2 3 4 2 2 2" xfId="7590"/>
    <cellStyle name="Обычный 3 3 3 2 2 3 4 2 3" xfId="7591"/>
    <cellStyle name="Обычный 3 3 3 2 2 3 4 3" xfId="7592"/>
    <cellStyle name="Обычный 3 3 3 2 2 3 4 3 2" xfId="7593"/>
    <cellStyle name="Обычный 3 3 3 2 2 3 4 4" xfId="7594"/>
    <cellStyle name="Обычный 3 3 3 2 2 3 5" xfId="7595"/>
    <cellStyle name="Обычный 3 3 3 2 2 3 5 2" xfId="7596"/>
    <cellStyle name="Обычный 3 3 3 2 2 3 5 2 2" xfId="7597"/>
    <cellStyle name="Обычный 3 3 3 2 2 3 5 3" xfId="7598"/>
    <cellStyle name="Обычный 3 3 3 2 2 3 6" xfId="7599"/>
    <cellStyle name="Обычный 3 3 3 2 2 3 6 2" xfId="7600"/>
    <cellStyle name="Обычный 3 3 3 2 2 3 7" xfId="7601"/>
    <cellStyle name="Обычный 3 3 3 2 2 4" xfId="7602"/>
    <cellStyle name="Обычный 3 3 3 2 2 4 2" xfId="7603"/>
    <cellStyle name="Обычный 3 3 3 2 2 4 2 2" xfId="7604"/>
    <cellStyle name="Обычный 3 3 3 2 2 4 2 2 2" xfId="7605"/>
    <cellStyle name="Обычный 3 3 3 2 2 4 2 2 2 2" xfId="7606"/>
    <cellStyle name="Обычный 3 3 3 2 2 4 2 2 2 2 2" xfId="7607"/>
    <cellStyle name="Обычный 3 3 3 2 2 4 2 2 2 3" xfId="7608"/>
    <cellStyle name="Обычный 3 3 3 2 2 4 2 2 3" xfId="7609"/>
    <cellStyle name="Обычный 3 3 3 2 2 4 2 2 3 2" xfId="7610"/>
    <cellStyle name="Обычный 3 3 3 2 2 4 2 2 4" xfId="7611"/>
    <cellStyle name="Обычный 3 3 3 2 2 4 2 3" xfId="7612"/>
    <cellStyle name="Обычный 3 3 3 2 2 4 2 3 2" xfId="7613"/>
    <cellStyle name="Обычный 3 3 3 2 2 4 2 3 2 2" xfId="7614"/>
    <cellStyle name="Обычный 3 3 3 2 2 4 2 3 3" xfId="7615"/>
    <cellStyle name="Обычный 3 3 3 2 2 4 2 4" xfId="7616"/>
    <cellStyle name="Обычный 3 3 3 2 2 4 2 4 2" xfId="7617"/>
    <cellStyle name="Обычный 3 3 3 2 2 4 2 5" xfId="7618"/>
    <cellStyle name="Обычный 3 3 3 2 2 4 3" xfId="7619"/>
    <cellStyle name="Обычный 3 3 3 2 2 4 3 2" xfId="7620"/>
    <cellStyle name="Обычный 3 3 3 2 2 4 3 2 2" xfId="7621"/>
    <cellStyle name="Обычный 3 3 3 2 2 4 3 2 2 2" xfId="7622"/>
    <cellStyle name="Обычный 3 3 3 2 2 4 3 2 3" xfId="7623"/>
    <cellStyle name="Обычный 3 3 3 2 2 4 3 3" xfId="7624"/>
    <cellStyle name="Обычный 3 3 3 2 2 4 3 3 2" xfId="7625"/>
    <cellStyle name="Обычный 3 3 3 2 2 4 3 4" xfId="7626"/>
    <cellStyle name="Обычный 3 3 3 2 2 4 4" xfId="7627"/>
    <cellStyle name="Обычный 3 3 3 2 2 4 4 2" xfId="7628"/>
    <cellStyle name="Обычный 3 3 3 2 2 4 4 2 2" xfId="7629"/>
    <cellStyle name="Обычный 3 3 3 2 2 4 4 3" xfId="7630"/>
    <cellStyle name="Обычный 3 3 3 2 2 4 5" xfId="7631"/>
    <cellStyle name="Обычный 3 3 3 2 2 4 5 2" xfId="7632"/>
    <cellStyle name="Обычный 3 3 3 2 2 4 6" xfId="7633"/>
    <cellStyle name="Обычный 3 3 3 2 2 5" xfId="7634"/>
    <cellStyle name="Обычный 3 3 3 2 2 5 2" xfId="7635"/>
    <cellStyle name="Обычный 3 3 3 2 2 5 2 2" xfId="7636"/>
    <cellStyle name="Обычный 3 3 3 2 2 5 2 2 2" xfId="7637"/>
    <cellStyle name="Обычный 3 3 3 2 2 5 2 2 2 2" xfId="7638"/>
    <cellStyle name="Обычный 3 3 3 2 2 5 2 2 3" xfId="7639"/>
    <cellStyle name="Обычный 3 3 3 2 2 5 2 3" xfId="7640"/>
    <cellStyle name="Обычный 3 3 3 2 2 5 2 3 2" xfId="7641"/>
    <cellStyle name="Обычный 3 3 3 2 2 5 2 4" xfId="7642"/>
    <cellStyle name="Обычный 3 3 3 2 2 5 3" xfId="7643"/>
    <cellStyle name="Обычный 3 3 3 2 2 5 3 2" xfId="7644"/>
    <cellStyle name="Обычный 3 3 3 2 2 5 3 2 2" xfId="7645"/>
    <cellStyle name="Обычный 3 3 3 2 2 5 3 3" xfId="7646"/>
    <cellStyle name="Обычный 3 3 3 2 2 5 4" xfId="7647"/>
    <cellStyle name="Обычный 3 3 3 2 2 5 4 2" xfId="7648"/>
    <cellStyle name="Обычный 3 3 3 2 2 5 5" xfId="7649"/>
    <cellStyle name="Обычный 3 3 3 2 2 6" xfId="7650"/>
    <cellStyle name="Обычный 3 3 3 2 2 6 2" xfId="7651"/>
    <cellStyle name="Обычный 3 3 3 2 2 6 2 2" xfId="7652"/>
    <cellStyle name="Обычный 3 3 3 2 2 6 2 2 2" xfId="7653"/>
    <cellStyle name="Обычный 3 3 3 2 2 6 2 3" xfId="7654"/>
    <cellStyle name="Обычный 3 3 3 2 2 6 3" xfId="7655"/>
    <cellStyle name="Обычный 3 3 3 2 2 6 3 2" xfId="7656"/>
    <cellStyle name="Обычный 3 3 3 2 2 6 4" xfId="7657"/>
    <cellStyle name="Обычный 3 3 3 2 2 7" xfId="7658"/>
    <cellStyle name="Обычный 3 3 3 2 2 7 2" xfId="7659"/>
    <cellStyle name="Обычный 3 3 3 2 2 7 2 2" xfId="7660"/>
    <cellStyle name="Обычный 3 3 3 2 2 7 3" xfId="7661"/>
    <cellStyle name="Обычный 3 3 3 2 2 8" xfId="7662"/>
    <cellStyle name="Обычный 3 3 3 2 2 8 2" xfId="7663"/>
    <cellStyle name="Обычный 3 3 3 2 2 9" xfId="7664"/>
    <cellStyle name="Обычный 3 3 3 2 3" xfId="7665"/>
    <cellStyle name="Обычный 3 3 3 2 3 2" xfId="7666"/>
    <cellStyle name="Обычный 3 3 3 2 3 2 2" xfId="7667"/>
    <cellStyle name="Обычный 3 3 3 2 3 2 2 2" xfId="7668"/>
    <cellStyle name="Обычный 3 3 3 2 3 2 2 2 2" xfId="7669"/>
    <cellStyle name="Обычный 3 3 3 2 3 2 2 2 2 2" xfId="7670"/>
    <cellStyle name="Обычный 3 3 3 2 3 2 2 2 2 2 2" xfId="7671"/>
    <cellStyle name="Обычный 3 3 3 2 3 2 2 2 2 2 2 2" xfId="7672"/>
    <cellStyle name="Обычный 3 3 3 2 3 2 2 2 2 2 3" xfId="7673"/>
    <cellStyle name="Обычный 3 3 3 2 3 2 2 2 2 3" xfId="7674"/>
    <cellStyle name="Обычный 3 3 3 2 3 2 2 2 2 3 2" xfId="7675"/>
    <cellStyle name="Обычный 3 3 3 2 3 2 2 2 2 4" xfId="7676"/>
    <cellStyle name="Обычный 3 3 3 2 3 2 2 2 3" xfId="7677"/>
    <cellStyle name="Обычный 3 3 3 2 3 2 2 2 3 2" xfId="7678"/>
    <cellStyle name="Обычный 3 3 3 2 3 2 2 2 3 2 2" xfId="7679"/>
    <cellStyle name="Обычный 3 3 3 2 3 2 2 2 3 3" xfId="7680"/>
    <cellStyle name="Обычный 3 3 3 2 3 2 2 2 4" xfId="7681"/>
    <cellStyle name="Обычный 3 3 3 2 3 2 2 2 4 2" xfId="7682"/>
    <cellStyle name="Обычный 3 3 3 2 3 2 2 2 5" xfId="7683"/>
    <cellStyle name="Обычный 3 3 3 2 3 2 2 3" xfId="7684"/>
    <cellStyle name="Обычный 3 3 3 2 3 2 2 3 2" xfId="7685"/>
    <cellStyle name="Обычный 3 3 3 2 3 2 2 3 2 2" xfId="7686"/>
    <cellStyle name="Обычный 3 3 3 2 3 2 2 3 2 2 2" xfId="7687"/>
    <cellStyle name="Обычный 3 3 3 2 3 2 2 3 2 3" xfId="7688"/>
    <cellStyle name="Обычный 3 3 3 2 3 2 2 3 3" xfId="7689"/>
    <cellStyle name="Обычный 3 3 3 2 3 2 2 3 3 2" xfId="7690"/>
    <cellStyle name="Обычный 3 3 3 2 3 2 2 3 4" xfId="7691"/>
    <cellStyle name="Обычный 3 3 3 2 3 2 2 4" xfId="7692"/>
    <cellStyle name="Обычный 3 3 3 2 3 2 2 4 2" xfId="7693"/>
    <cellStyle name="Обычный 3 3 3 2 3 2 2 4 2 2" xfId="7694"/>
    <cellStyle name="Обычный 3 3 3 2 3 2 2 4 3" xfId="7695"/>
    <cellStyle name="Обычный 3 3 3 2 3 2 2 5" xfId="7696"/>
    <cellStyle name="Обычный 3 3 3 2 3 2 2 5 2" xfId="7697"/>
    <cellStyle name="Обычный 3 3 3 2 3 2 2 6" xfId="7698"/>
    <cellStyle name="Обычный 3 3 3 2 3 2 3" xfId="7699"/>
    <cellStyle name="Обычный 3 3 3 2 3 2 3 2" xfId="7700"/>
    <cellStyle name="Обычный 3 3 3 2 3 2 3 2 2" xfId="7701"/>
    <cellStyle name="Обычный 3 3 3 2 3 2 3 2 2 2" xfId="7702"/>
    <cellStyle name="Обычный 3 3 3 2 3 2 3 2 2 2 2" xfId="7703"/>
    <cellStyle name="Обычный 3 3 3 2 3 2 3 2 2 3" xfId="7704"/>
    <cellStyle name="Обычный 3 3 3 2 3 2 3 2 3" xfId="7705"/>
    <cellStyle name="Обычный 3 3 3 2 3 2 3 2 3 2" xfId="7706"/>
    <cellStyle name="Обычный 3 3 3 2 3 2 3 2 4" xfId="7707"/>
    <cellStyle name="Обычный 3 3 3 2 3 2 3 3" xfId="7708"/>
    <cellStyle name="Обычный 3 3 3 2 3 2 3 3 2" xfId="7709"/>
    <cellStyle name="Обычный 3 3 3 2 3 2 3 3 2 2" xfId="7710"/>
    <cellStyle name="Обычный 3 3 3 2 3 2 3 3 3" xfId="7711"/>
    <cellStyle name="Обычный 3 3 3 2 3 2 3 4" xfId="7712"/>
    <cellStyle name="Обычный 3 3 3 2 3 2 3 4 2" xfId="7713"/>
    <cellStyle name="Обычный 3 3 3 2 3 2 3 5" xfId="7714"/>
    <cellStyle name="Обычный 3 3 3 2 3 2 4" xfId="7715"/>
    <cellStyle name="Обычный 3 3 3 2 3 2 4 2" xfId="7716"/>
    <cellStyle name="Обычный 3 3 3 2 3 2 4 2 2" xfId="7717"/>
    <cellStyle name="Обычный 3 3 3 2 3 2 4 2 2 2" xfId="7718"/>
    <cellStyle name="Обычный 3 3 3 2 3 2 4 2 3" xfId="7719"/>
    <cellStyle name="Обычный 3 3 3 2 3 2 4 3" xfId="7720"/>
    <cellStyle name="Обычный 3 3 3 2 3 2 4 3 2" xfId="7721"/>
    <cellStyle name="Обычный 3 3 3 2 3 2 4 4" xfId="7722"/>
    <cellStyle name="Обычный 3 3 3 2 3 2 5" xfId="7723"/>
    <cellStyle name="Обычный 3 3 3 2 3 2 5 2" xfId="7724"/>
    <cellStyle name="Обычный 3 3 3 2 3 2 5 2 2" xfId="7725"/>
    <cellStyle name="Обычный 3 3 3 2 3 2 5 3" xfId="7726"/>
    <cellStyle name="Обычный 3 3 3 2 3 2 6" xfId="7727"/>
    <cellStyle name="Обычный 3 3 3 2 3 2 6 2" xfId="7728"/>
    <cellStyle name="Обычный 3 3 3 2 3 2 7" xfId="7729"/>
    <cellStyle name="Обычный 3 3 3 2 3 3" xfId="7730"/>
    <cellStyle name="Обычный 3 3 3 2 3 3 2" xfId="7731"/>
    <cellStyle name="Обычный 3 3 3 2 3 3 2 2" xfId="7732"/>
    <cellStyle name="Обычный 3 3 3 2 3 3 2 2 2" xfId="7733"/>
    <cellStyle name="Обычный 3 3 3 2 3 3 2 2 2 2" xfId="7734"/>
    <cellStyle name="Обычный 3 3 3 2 3 3 2 2 2 2 2" xfId="7735"/>
    <cellStyle name="Обычный 3 3 3 2 3 3 2 2 2 3" xfId="7736"/>
    <cellStyle name="Обычный 3 3 3 2 3 3 2 2 3" xfId="7737"/>
    <cellStyle name="Обычный 3 3 3 2 3 3 2 2 3 2" xfId="7738"/>
    <cellStyle name="Обычный 3 3 3 2 3 3 2 2 4" xfId="7739"/>
    <cellStyle name="Обычный 3 3 3 2 3 3 2 3" xfId="7740"/>
    <cellStyle name="Обычный 3 3 3 2 3 3 2 3 2" xfId="7741"/>
    <cellStyle name="Обычный 3 3 3 2 3 3 2 3 2 2" xfId="7742"/>
    <cellStyle name="Обычный 3 3 3 2 3 3 2 3 3" xfId="7743"/>
    <cellStyle name="Обычный 3 3 3 2 3 3 2 4" xfId="7744"/>
    <cellStyle name="Обычный 3 3 3 2 3 3 2 4 2" xfId="7745"/>
    <cellStyle name="Обычный 3 3 3 2 3 3 2 5" xfId="7746"/>
    <cellStyle name="Обычный 3 3 3 2 3 3 3" xfId="7747"/>
    <cellStyle name="Обычный 3 3 3 2 3 3 3 2" xfId="7748"/>
    <cellStyle name="Обычный 3 3 3 2 3 3 3 2 2" xfId="7749"/>
    <cellStyle name="Обычный 3 3 3 2 3 3 3 2 2 2" xfId="7750"/>
    <cellStyle name="Обычный 3 3 3 2 3 3 3 2 3" xfId="7751"/>
    <cellStyle name="Обычный 3 3 3 2 3 3 3 3" xfId="7752"/>
    <cellStyle name="Обычный 3 3 3 2 3 3 3 3 2" xfId="7753"/>
    <cellStyle name="Обычный 3 3 3 2 3 3 3 4" xfId="7754"/>
    <cellStyle name="Обычный 3 3 3 2 3 3 4" xfId="7755"/>
    <cellStyle name="Обычный 3 3 3 2 3 3 4 2" xfId="7756"/>
    <cellStyle name="Обычный 3 3 3 2 3 3 4 2 2" xfId="7757"/>
    <cellStyle name="Обычный 3 3 3 2 3 3 4 3" xfId="7758"/>
    <cellStyle name="Обычный 3 3 3 2 3 3 5" xfId="7759"/>
    <cellStyle name="Обычный 3 3 3 2 3 3 5 2" xfId="7760"/>
    <cellStyle name="Обычный 3 3 3 2 3 3 6" xfId="7761"/>
    <cellStyle name="Обычный 3 3 3 2 3 4" xfId="7762"/>
    <cellStyle name="Обычный 3 3 3 2 3 4 2" xfId="7763"/>
    <cellStyle name="Обычный 3 3 3 2 3 4 2 2" xfId="7764"/>
    <cellStyle name="Обычный 3 3 3 2 3 4 2 2 2" xfId="7765"/>
    <cellStyle name="Обычный 3 3 3 2 3 4 2 2 2 2" xfId="7766"/>
    <cellStyle name="Обычный 3 3 3 2 3 4 2 2 3" xfId="7767"/>
    <cellStyle name="Обычный 3 3 3 2 3 4 2 3" xfId="7768"/>
    <cellStyle name="Обычный 3 3 3 2 3 4 2 3 2" xfId="7769"/>
    <cellStyle name="Обычный 3 3 3 2 3 4 2 4" xfId="7770"/>
    <cellStyle name="Обычный 3 3 3 2 3 4 3" xfId="7771"/>
    <cellStyle name="Обычный 3 3 3 2 3 4 3 2" xfId="7772"/>
    <cellStyle name="Обычный 3 3 3 2 3 4 3 2 2" xfId="7773"/>
    <cellStyle name="Обычный 3 3 3 2 3 4 3 3" xfId="7774"/>
    <cellStyle name="Обычный 3 3 3 2 3 4 4" xfId="7775"/>
    <cellStyle name="Обычный 3 3 3 2 3 4 4 2" xfId="7776"/>
    <cellStyle name="Обычный 3 3 3 2 3 4 5" xfId="7777"/>
    <cellStyle name="Обычный 3 3 3 2 3 5" xfId="7778"/>
    <cellStyle name="Обычный 3 3 3 2 3 5 2" xfId="7779"/>
    <cellStyle name="Обычный 3 3 3 2 3 5 2 2" xfId="7780"/>
    <cellStyle name="Обычный 3 3 3 2 3 5 2 2 2" xfId="7781"/>
    <cellStyle name="Обычный 3 3 3 2 3 5 2 3" xfId="7782"/>
    <cellStyle name="Обычный 3 3 3 2 3 5 3" xfId="7783"/>
    <cellStyle name="Обычный 3 3 3 2 3 5 3 2" xfId="7784"/>
    <cellStyle name="Обычный 3 3 3 2 3 5 4" xfId="7785"/>
    <cellStyle name="Обычный 3 3 3 2 3 6" xfId="7786"/>
    <cellStyle name="Обычный 3 3 3 2 3 6 2" xfId="7787"/>
    <cellStyle name="Обычный 3 3 3 2 3 6 2 2" xfId="7788"/>
    <cellStyle name="Обычный 3 3 3 2 3 6 3" xfId="7789"/>
    <cellStyle name="Обычный 3 3 3 2 3 7" xfId="7790"/>
    <cellStyle name="Обычный 3 3 3 2 3 7 2" xfId="7791"/>
    <cellStyle name="Обычный 3 3 3 2 3 8" xfId="7792"/>
    <cellStyle name="Обычный 3 3 3 2 4" xfId="7793"/>
    <cellStyle name="Обычный 3 3 3 2 4 2" xfId="7794"/>
    <cellStyle name="Обычный 3 3 3 2 4 2 2" xfId="7795"/>
    <cellStyle name="Обычный 3 3 3 2 4 2 2 2" xfId="7796"/>
    <cellStyle name="Обычный 3 3 3 2 4 2 2 2 2" xfId="7797"/>
    <cellStyle name="Обычный 3 3 3 2 4 2 2 2 2 2" xfId="7798"/>
    <cellStyle name="Обычный 3 3 3 2 4 2 2 2 2 2 2" xfId="7799"/>
    <cellStyle name="Обычный 3 3 3 2 4 2 2 2 2 3" xfId="7800"/>
    <cellStyle name="Обычный 3 3 3 2 4 2 2 2 3" xfId="7801"/>
    <cellStyle name="Обычный 3 3 3 2 4 2 2 2 3 2" xfId="7802"/>
    <cellStyle name="Обычный 3 3 3 2 4 2 2 2 4" xfId="7803"/>
    <cellStyle name="Обычный 3 3 3 2 4 2 2 3" xfId="7804"/>
    <cellStyle name="Обычный 3 3 3 2 4 2 2 3 2" xfId="7805"/>
    <cellStyle name="Обычный 3 3 3 2 4 2 2 3 2 2" xfId="7806"/>
    <cellStyle name="Обычный 3 3 3 2 4 2 2 3 3" xfId="7807"/>
    <cellStyle name="Обычный 3 3 3 2 4 2 2 4" xfId="7808"/>
    <cellStyle name="Обычный 3 3 3 2 4 2 2 4 2" xfId="7809"/>
    <cellStyle name="Обычный 3 3 3 2 4 2 2 5" xfId="7810"/>
    <cellStyle name="Обычный 3 3 3 2 4 2 3" xfId="7811"/>
    <cellStyle name="Обычный 3 3 3 2 4 2 3 2" xfId="7812"/>
    <cellStyle name="Обычный 3 3 3 2 4 2 3 2 2" xfId="7813"/>
    <cellStyle name="Обычный 3 3 3 2 4 2 3 2 2 2" xfId="7814"/>
    <cellStyle name="Обычный 3 3 3 2 4 2 3 2 3" xfId="7815"/>
    <cellStyle name="Обычный 3 3 3 2 4 2 3 3" xfId="7816"/>
    <cellStyle name="Обычный 3 3 3 2 4 2 3 3 2" xfId="7817"/>
    <cellStyle name="Обычный 3 3 3 2 4 2 3 4" xfId="7818"/>
    <cellStyle name="Обычный 3 3 3 2 4 2 4" xfId="7819"/>
    <cellStyle name="Обычный 3 3 3 2 4 2 4 2" xfId="7820"/>
    <cellStyle name="Обычный 3 3 3 2 4 2 4 2 2" xfId="7821"/>
    <cellStyle name="Обычный 3 3 3 2 4 2 4 3" xfId="7822"/>
    <cellStyle name="Обычный 3 3 3 2 4 2 5" xfId="7823"/>
    <cellStyle name="Обычный 3 3 3 2 4 2 5 2" xfId="7824"/>
    <cellStyle name="Обычный 3 3 3 2 4 2 6" xfId="7825"/>
    <cellStyle name="Обычный 3 3 3 2 4 3" xfId="7826"/>
    <cellStyle name="Обычный 3 3 3 2 4 3 2" xfId="7827"/>
    <cellStyle name="Обычный 3 3 3 2 4 3 2 2" xfId="7828"/>
    <cellStyle name="Обычный 3 3 3 2 4 3 2 2 2" xfId="7829"/>
    <cellStyle name="Обычный 3 3 3 2 4 3 2 2 2 2" xfId="7830"/>
    <cellStyle name="Обычный 3 3 3 2 4 3 2 2 3" xfId="7831"/>
    <cellStyle name="Обычный 3 3 3 2 4 3 2 3" xfId="7832"/>
    <cellStyle name="Обычный 3 3 3 2 4 3 2 3 2" xfId="7833"/>
    <cellStyle name="Обычный 3 3 3 2 4 3 2 4" xfId="7834"/>
    <cellStyle name="Обычный 3 3 3 2 4 3 3" xfId="7835"/>
    <cellStyle name="Обычный 3 3 3 2 4 3 3 2" xfId="7836"/>
    <cellStyle name="Обычный 3 3 3 2 4 3 3 2 2" xfId="7837"/>
    <cellStyle name="Обычный 3 3 3 2 4 3 3 3" xfId="7838"/>
    <cellStyle name="Обычный 3 3 3 2 4 3 4" xfId="7839"/>
    <cellStyle name="Обычный 3 3 3 2 4 3 4 2" xfId="7840"/>
    <cellStyle name="Обычный 3 3 3 2 4 3 5" xfId="7841"/>
    <cellStyle name="Обычный 3 3 3 2 4 4" xfId="7842"/>
    <cellStyle name="Обычный 3 3 3 2 4 4 2" xfId="7843"/>
    <cellStyle name="Обычный 3 3 3 2 4 4 2 2" xfId="7844"/>
    <cellStyle name="Обычный 3 3 3 2 4 4 2 2 2" xfId="7845"/>
    <cellStyle name="Обычный 3 3 3 2 4 4 2 3" xfId="7846"/>
    <cellStyle name="Обычный 3 3 3 2 4 4 3" xfId="7847"/>
    <cellStyle name="Обычный 3 3 3 2 4 4 3 2" xfId="7848"/>
    <cellStyle name="Обычный 3 3 3 2 4 4 4" xfId="7849"/>
    <cellStyle name="Обычный 3 3 3 2 4 5" xfId="7850"/>
    <cellStyle name="Обычный 3 3 3 2 4 5 2" xfId="7851"/>
    <cellStyle name="Обычный 3 3 3 2 4 5 2 2" xfId="7852"/>
    <cellStyle name="Обычный 3 3 3 2 4 5 3" xfId="7853"/>
    <cellStyle name="Обычный 3 3 3 2 4 6" xfId="7854"/>
    <cellStyle name="Обычный 3 3 3 2 4 6 2" xfId="7855"/>
    <cellStyle name="Обычный 3 3 3 2 4 7" xfId="7856"/>
    <cellStyle name="Обычный 3 3 3 2 5" xfId="7857"/>
    <cellStyle name="Обычный 3 3 3 2 5 2" xfId="7858"/>
    <cellStyle name="Обычный 3 3 3 2 5 2 2" xfId="7859"/>
    <cellStyle name="Обычный 3 3 3 2 5 2 2 2" xfId="7860"/>
    <cellStyle name="Обычный 3 3 3 2 5 2 2 2 2" xfId="7861"/>
    <cellStyle name="Обычный 3 3 3 2 5 2 2 2 2 2" xfId="7862"/>
    <cellStyle name="Обычный 3 3 3 2 5 2 2 2 3" xfId="7863"/>
    <cellStyle name="Обычный 3 3 3 2 5 2 2 3" xfId="7864"/>
    <cellStyle name="Обычный 3 3 3 2 5 2 2 3 2" xfId="7865"/>
    <cellStyle name="Обычный 3 3 3 2 5 2 2 4" xfId="7866"/>
    <cellStyle name="Обычный 3 3 3 2 5 2 3" xfId="7867"/>
    <cellStyle name="Обычный 3 3 3 2 5 2 3 2" xfId="7868"/>
    <cellStyle name="Обычный 3 3 3 2 5 2 3 2 2" xfId="7869"/>
    <cellStyle name="Обычный 3 3 3 2 5 2 3 3" xfId="7870"/>
    <cellStyle name="Обычный 3 3 3 2 5 2 4" xfId="7871"/>
    <cellStyle name="Обычный 3 3 3 2 5 2 4 2" xfId="7872"/>
    <cellStyle name="Обычный 3 3 3 2 5 2 5" xfId="7873"/>
    <cellStyle name="Обычный 3 3 3 2 5 3" xfId="7874"/>
    <cellStyle name="Обычный 3 3 3 2 5 3 2" xfId="7875"/>
    <cellStyle name="Обычный 3 3 3 2 5 3 2 2" xfId="7876"/>
    <cellStyle name="Обычный 3 3 3 2 5 3 2 2 2" xfId="7877"/>
    <cellStyle name="Обычный 3 3 3 2 5 3 2 3" xfId="7878"/>
    <cellStyle name="Обычный 3 3 3 2 5 3 3" xfId="7879"/>
    <cellStyle name="Обычный 3 3 3 2 5 3 3 2" xfId="7880"/>
    <cellStyle name="Обычный 3 3 3 2 5 3 4" xfId="7881"/>
    <cellStyle name="Обычный 3 3 3 2 5 4" xfId="7882"/>
    <cellStyle name="Обычный 3 3 3 2 5 4 2" xfId="7883"/>
    <cellStyle name="Обычный 3 3 3 2 5 4 2 2" xfId="7884"/>
    <cellStyle name="Обычный 3 3 3 2 5 4 3" xfId="7885"/>
    <cellStyle name="Обычный 3 3 3 2 5 5" xfId="7886"/>
    <cellStyle name="Обычный 3 3 3 2 5 5 2" xfId="7887"/>
    <cellStyle name="Обычный 3 3 3 2 5 6" xfId="7888"/>
    <cellStyle name="Обычный 3 3 3 2 6" xfId="7889"/>
    <cellStyle name="Обычный 3 3 3 2 6 2" xfId="7890"/>
    <cellStyle name="Обычный 3 3 3 2 6 2 2" xfId="7891"/>
    <cellStyle name="Обычный 3 3 3 2 6 2 2 2" xfId="7892"/>
    <cellStyle name="Обычный 3 3 3 2 6 2 2 2 2" xfId="7893"/>
    <cellStyle name="Обычный 3 3 3 2 6 2 2 3" xfId="7894"/>
    <cellStyle name="Обычный 3 3 3 2 6 2 3" xfId="7895"/>
    <cellStyle name="Обычный 3 3 3 2 6 2 3 2" xfId="7896"/>
    <cellStyle name="Обычный 3 3 3 2 6 2 4" xfId="7897"/>
    <cellStyle name="Обычный 3 3 3 2 6 3" xfId="7898"/>
    <cellStyle name="Обычный 3 3 3 2 6 3 2" xfId="7899"/>
    <cellStyle name="Обычный 3 3 3 2 6 3 2 2" xfId="7900"/>
    <cellStyle name="Обычный 3 3 3 2 6 3 3" xfId="7901"/>
    <cellStyle name="Обычный 3 3 3 2 6 4" xfId="7902"/>
    <cellStyle name="Обычный 3 3 3 2 6 4 2" xfId="7903"/>
    <cellStyle name="Обычный 3 3 3 2 6 5" xfId="7904"/>
    <cellStyle name="Обычный 3 3 3 2 7" xfId="7905"/>
    <cellStyle name="Обычный 3 3 3 2 7 2" xfId="7906"/>
    <cellStyle name="Обычный 3 3 3 2 7 2 2" xfId="7907"/>
    <cellStyle name="Обычный 3 3 3 2 7 2 2 2" xfId="7908"/>
    <cellStyle name="Обычный 3 3 3 2 7 2 3" xfId="7909"/>
    <cellStyle name="Обычный 3 3 3 2 7 3" xfId="7910"/>
    <cellStyle name="Обычный 3 3 3 2 7 3 2" xfId="7911"/>
    <cellStyle name="Обычный 3 3 3 2 7 4" xfId="7912"/>
    <cellStyle name="Обычный 3 3 3 2 8" xfId="7913"/>
    <cellStyle name="Обычный 3 3 3 2 8 2" xfId="7914"/>
    <cellStyle name="Обычный 3 3 3 2 8 2 2" xfId="7915"/>
    <cellStyle name="Обычный 3 3 3 2 8 3" xfId="7916"/>
    <cellStyle name="Обычный 3 3 3 2 9" xfId="7917"/>
    <cellStyle name="Обычный 3 3 3 2 9 2" xfId="7918"/>
    <cellStyle name="Обычный 3 3 3 3" xfId="7919"/>
    <cellStyle name="Обычный 3 3 3 3 2" xfId="7920"/>
    <cellStyle name="Обычный 3 3 3 3 2 2" xfId="7921"/>
    <cellStyle name="Обычный 3 3 3 3 2 2 2" xfId="7922"/>
    <cellStyle name="Обычный 3 3 3 3 2 2 2 2" xfId="7923"/>
    <cellStyle name="Обычный 3 3 3 3 2 2 2 2 2" xfId="7924"/>
    <cellStyle name="Обычный 3 3 3 3 2 2 2 2 2 2" xfId="7925"/>
    <cellStyle name="Обычный 3 3 3 3 2 2 2 2 2 2 2" xfId="7926"/>
    <cellStyle name="Обычный 3 3 3 3 2 2 2 2 2 2 2 2" xfId="7927"/>
    <cellStyle name="Обычный 3 3 3 3 2 2 2 2 2 2 3" xfId="7928"/>
    <cellStyle name="Обычный 3 3 3 3 2 2 2 2 2 3" xfId="7929"/>
    <cellStyle name="Обычный 3 3 3 3 2 2 2 2 2 3 2" xfId="7930"/>
    <cellStyle name="Обычный 3 3 3 3 2 2 2 2 2 4" xfId="7931"/>
    <cellStyle name="Обычный 3 3 3 3 2 2 2 2 3" xfId="7932"/>
    <cellStyle name="Обычный 3 3 3 3 2 2 2 2 3 2" xfId="7933"/>
    <cellStyle name="Обычный 3 3 3 3 2 2 2 2 3 2 2" xfId="7934"/>
    <cellStyle name="Обычный 3 3 3 3 2 2 2 2 3 3" xfId="7935"/>
    <cellStyle name="Обычный 3 3 3 3 2 2 2 2 4" xfId="7936"/>
    <cellStyle name="Обычный 3 3 3 3 2 2 2 2 4 2" xfId="7937"/>
    <cellStyle name="Обычный 3 3 3 3 2 2 2 2 5" xfId="7938"/>
    <cellStyle name="Обычный 3 3 3 3 2 2 2 3" xfId="7939"/>
    <cellStyle name="Обычный 3 3 3 3 2 2 2 3 2" xfId="7940"/>
    <cellStyle name="Обычный 3 3 3 3 2 2 2 3 2 2" xfId="7941"/>
    <cellStyle name="Обычный 3 3 3 3 2 2 2 3 2 2 2" xfId="7942"/>
    <cellStyle name="Обычный 3 3 3 3 2 2 2 3 2 3" xfId="7943"/>
    <cellStyle name="Обычный 3 3 3 3 2 2 2 3 3" xfId="7944"/>
    <cellStyle name="Обычный 3 3 3 3 2 2 2 3 3 2" xfId="7945"/>
    <cellStyle name="Обычный 3 3 3 3 2 2 2 3 4" xfId="7946"/>
    <cellStyle name="Обычный 3 3 3 3 2 2 2 4" xfId="7947"/>
    <cellStyle name="Обычный 3 3 3 3 2 2 2 4 2" xfId="7948"/>
    <cellStyle name="Обычный 3 3 3 3 2 2 2 4 2 2" xfId="7949"/>
    <cellStyle name="Обычный 3 3 3 3 2 2 2 4 3" xfId="7950"/>
    <cellStyle name="Обычный 3 3 3 3 2 2 2 5" xfId="7951"/>
    <cellStyle name="Обычный 3 3 3 3 2 2 2 5 2" xfId="7952"/>
    <cellStyle name="Обычный 3 3 3 3 2 2 2 6" xfId="7953"/>
    <cellStyle name="Обычный 3 3 3 3 2 2 3" xfId="7954"/>
    <cellStyle name="Обычный 3 3 3 3 2 2 3 2" xfId="7955"/>
    <cellStyle name="Обычный 3 3 3 3 2 2 3 2 2" xfId="7956"/>
    <cellStyle name="Обычный 3 3 3 3 2 2 3 2 2 2" xfId="7957"/>
    <cellStyle name="Обычный 3 3 3 3 2 2 3 2 2 2 2" xfId="7958"/>
    <cellStyle name="Обычный 3 3 3 3 2 2 3 2 2 3" xfId="7959"/>
    <cellStyle name="Обычный 3 3 3 3 2 2 3 2 3" xfId="7960"/>
    <cellStyle name="Обычный 3 3 3 3 2 2 3 2 3 2" xfId="7961"/>
    <cellStyle name="Обычный 3 3 3 3 2 2 3 2 4" xfId="7962"/>
    <cellStyle name="Обычный 3 3 3 3 2 2 3 3" xfId="7963"/>
    <cellStyle name="Обычный 3 3 3 3 2 2 3 3 2" xfId="7964"/>
    <cellStyle name="Обычный 3 3 3 3 2 2 3 3 2 2" xfId="7965"/>
    <cellStyle name="Обычный 3 3 3 3 2 2 3 3 3" xfId="7966"/>
    <cellStyle name="Обычный 3 3 3 3 2 2 3 4" xfId="7967"/>
    <cellStyle name="Обычный 3 3 3 3 2 2 3 4 2" xfId="7968"/>
    <cellStyle name="Обычный 3 3 3 3 2 2 3 5" xfId="7969"/>
    <cellStyle name="Обычный 3 3 3 3 2 2 4" xfId="7970"/>
    <cellStyle name="Обычный 3 3 3 3 2 2 4 2" xfId="7971"/>
    <cellStyle name="Обычный 3 3 3 3 2 2 4 2 2" xfId="7972"/>
    <cellStyle name="Обычный 3 3 3 3 2 2 4 2 2 2" xfId="7973"/>
    <cellStyle name="Обычный 3 3 3 3 2 2 4 2 3" xfId="7974"/>
    <cellStyle name="Обычный 3 3 3 3 2 2 4 3" xfId="7975"/>
    <cellStyle name="Обычный 3 3 3 3 2 2 4 3 2" xfId="7976"/>
    <cellStyle name="Обычный 3 3 3 3 2 2 4 4" xfId="7977"/>
    <cellStyle name="Обычный 3 3 3 3 2 2 5" xfId="7978"/>
    <cellStyle name="Обычный 3 3 3 3 2 2 5 2" xfId="7979"/>
    <cellStyle name="Обычный 3 3 3 3 2 2 5 2 2" xfId="7980"/>
    <cellStyle name="Обычный 3 3 3 3 2 2 5 3" xfId="7981"/>
    <cellStyle name="Обычный 3 3 3 3 2 2 6" xfId="7982"/>
    <cellStyle name="Обычный 3 3 3 3 2 2 6 2" xfId="7983"/>
    <cellStyle name="Обычный 3 3 3 3 2 2 7" xfId="7984"/>
    <cellStyle name="Обычный 3 3 3 3 2 3" xfId="7985"/>
    <cellStyle name="Обычный 3 3 3 3 2 3 2" xfId="7986"/>
    <cellStyle name="Обычный 3 3 3 3 2 3 2 2" xfId="7987"/>
    <cellStyle name="Обычный 3 3 3 3 2 3 2 2 2" xfId="7988"/>
    <cellStyle name="Обычный 3 3 3 3 2 3 2 2 2 2" xfId="7989"/>
    <cellStyle name="Обычный 3 3 3 3 2 3 2 2 2 2 2" xfId="7990"/>
    <cellStyle name="Обычный 3 3 3 3 2 3 2 2 2 3" xfId="7991"/>
    <cellStyle name="Обычный 3 3 3 3 2 3 2 2 3" xfId="7992"/>
    <cellStyle name="Обычный 3 3 3 3 2 3 2 2 3 2" xfId="7993"/>
    <cellStyle name="Обычный 3 3 3 3 2 3 2 2 4" xfId="7994"/>
    <cellStyle name="Обычный 3 3 3 3 2 3 2 3" xfId="7995"/>
    <cellStyle name="Обычный 3 3 3 3 2 3 2 3 2" xfId="7996"/>
    <cellStyle name="Обычный 3 3 3 3 2 3 2 3 2 2" xfId="7997"/>
    <cellStyle name="Обычный 3 3 3 3 2 3 2 3 3" xfId="7998"/>
    <cellStyle name="Обычный 3 3 3 3 2 3 2 4" xfId="7999"/>
    <cellStyle name="Обычный 3 3 3 3 2 3 2 4 2" xfId="8000"/>
    <cellStyle name="Обычный 3 3 3 3 2 3 2 5" xfId="8001"/>
    <cellStyle name="Обычный 3 3 3 3 2 3 3" xfId="8002"/>
    <cellStyle name="Обычный 3 3 3 3 2 3 3 2" xfId="8003"/>
    <cellStyle name="Обычный 3 3 3 3 2 3 3 2 2" xfId="8004"/>
    <cellStyle name="Обычный 3 3 3 3 2 3 3 2 2 2" xfId="8005"/>
    <cellStyle name="Обычный 3 3 3 3 2 3 3 2 3" xfId="8006"/>
    <cellStyle name="Обычный 3 3 3 3 2 3 3 3" xfId="8007"/>
    <cellStyle name="Обычный 3 3 3 3 2 3 3 3 2" xfId="8008"/>
    <cellStyle name="Обычный 3 3 3 3 2 3 3 4" xfId="8009"/>
    <cellStyle name="Обычный 3 3 3 3 2 3 4" xfId="8010"/>
    <cellStyle name="Обычный 3 3 3 3 2 3 4 2" xfId="8011"/>
    <cellStyle name="Обычный 3 3 3 3 2 3 4 2 2" xfId="8012"/>
    <cellStyle name="Обычный 3 3 3 3 2 3 4 3" xfId="8013"/>
    <cellStyle name="Обычный 3 3 3 3 2 3 5" xfId="8014"/>
    <cellStyle name="Обычный 3 3 3 3 2 3 5 2" xfId="8015"/>
    <cellStyle name="Обычный 3 3 3 3 2 3 6" xfId="8016"/>
    <cellStyle name="Обычный 3 3 3 3 2 4" xfId="8017"/>
    <cellStyle name="Обычный 3 3 3 3 2 4 2" xfId="8018"/>
    <cellStyle name="Обычный 3 3 3 3 2 4 2 2" xfId="8019"/>
    <cellStyle name="Обычный 3 3 3 3 2 4 2 2 2" xfId="8020"/>
    <cellStyle name="Обычный 3 3 3 3 2 4 2 2 2 2" xfId="8021"/>
    <cellStyle name="Обычный 3 3 3 3 2 4 2 2 3" xfId="8022"/>
    <cellStyle name="Обычный 3 3 3 3 2 4 2 3" xfId="8023"/>
    <cellStyle name="Обычный 3 3 3 3 2 4 2 3 2" xfId="8024"/>
    <cellStyle name="Обычный 3 3 3 3 2 4 2 4" xfId="8025"/>
    <cellStyle name="Обычный 3 3 3 3 2 4 3" xfId="8026"/>
    <cellStyle name="Обычный 3 3 3 3 2 4 3 2" xfId="8027"/>
    <cellStyle name="Обычный 3 3 3 3 2 4 3 2 2" xfId="8028"/>
    <cellStyle name="Обычный 3 3 3 3 2 4 3 3" xfId="8029"/>
    <cellStyle name="Обычный 3 3 3 3 2 4 4" xfId="8030"/>
    <cellStyle name="Обычный 3 3 3 3 2 4 4 2" xfId="8031"/>
    <cellStyle name="Обычный 3 3 3 3 2 4 5" xfId="8032"/>
    <cellStyle name="Обычный 3 3 3 3 2 5" xfId="8033"/>
    <cellStyle name="Обычный 3 3 3 3 2 5 2" xfId="8034"/>
    <cellStyle name="Обычный 3 3 3 3 2 5 2 2" xfId="8035"/>
    <cellStyle name="Обычный 3 3 3 3 2 5 2 2 2" xfId="8036"/>
    <cellStyle name="Обычный 3 3 3 3 2 5 2 3" xfId="8037"/>
    <cellStyle name="Обычный 3 3 3 3 2 5 3" xfId="8038"/>
    <cellStyle name="Обычный 3 3 3 3 2 5 3 2" xfId="8039"/>
    <cellStyle name="Обычный 3 3 3 3 2 5 4" xfId="8040"/>
    <cellStyle name="Обычный 3 3 3 3 2 6" xfId="8041"/>
    <cellStyle name="Обычный 3 3 3 3 2 6 2" xfId="8042"/>
    <cellStyle name="Обычный 3 3 3 3 2 6 2 2" xfId="8043"/>
    <cellStyle name="Обычный 3 3 3 3 2 6 3" xfId="8044"/>
    <cellStyle name="Обычный 3 3 3 3 2 7" xfId="8045"/>
    <cellStyle name="Обычный 3 3 3 3 2 7 2" xfId="8046"/>
    <cellStyle name="Обычный 3 3 3 3 2 8" xfId="8047"/>
    <cellStyle name="Обычный 3 3 3 3 3" xfId="8048"/>
    <cellStyle name="Обычный 3 3 3 3 3 2" xfId="8049"/>
    <cellStyle name="Обычный 3 3 3 3 3 2 2" xfId="8050"/>
    <cellStyle name="Обычный 3 3 3 3 3 2 2 2" xfId="8051"/>
    <cellStyle name="Обычный 3 3 3 3 3 2 2 2 2" xfId="8052"/>
    <cellStyle name="Обычный 3 3 3 3 3 2 2 2 2 2" xfId="8053"/>
    <cellStyle name="Обычный 3 3 3 3 3 2 2 2 2 2 2" xfId="8054"/>
    <cellStyle name="Обычный 3 3 3 3 3 2 2 2 2 3" xfId="8055"/>
    <cellStyle name="Обычный 3 3 3 3 3 2 2 2 3" xfId="8056"/>
    <cellStyle name="Обычный 3 3 3 3 3 2 2 2 3 2" xfId="8057"/>
    <cellStyle name="Обычный 3 3 3 3 3 2 2 2 4" xfId="8058"/>
    <cellStyle name="Обычный 3 3 3 3 3 2 2 3" xfId="8059"/>
    <cellStyle name="Обычный 3 3 3 3 3 2 2 3 2" xfId="8060"/>
    <cellStyle name="Обычный 3 3 3 3 3 2 2 3 2 2" xfId="8061"/>
    <cellStyle name="Обычный 3 3 3 3 3 2 2 3 3" xfId="8062"/>
    <cellStyle name="Обычный 3 3 3 3 3 2 2 4" xfId="8063"/>
    <cellStyle name="Обычный 3 3 3 3 3 2 2 4 2" xfId="8064"/>
    <cellStyle name="Обычный 3 3 3 3 3 2 2 5" xfId="8065"/>
    <cellStyle name="Обычный 3 3 3 3 3 2 3" xfId="8066"/>
    <cellStyle name="Обычный 3 3 3 3 3 2 3 2" xfId="8067"/>
    <cellStyle name="Обычный 3 3 3 3 3 2 3 2 2" xfId="8068"/>
    <cellStyle name="Обычный 3 3 3 3 3 2 3 2 2 2" xfId="8069"/>
    <cellStyle name="Обычный 3 3 3 3 3 2 3 2 3" xfId="8070"/>
    <cellStyle name="Обычный 3 3 3 3 3 2 3 3" xfId="8071"/>
    <cellStyle name="Обычный 3 3 3 3 3 2 3 3 2" xfId="8072"/>
    <cellStyle name="Обычный 3 3 3 3 3 2 3 4" xfId="8073"/>
    <cellStyle name="Обычный 3 3 3 3 3 2 4" xfId="8074"/>
    <cellStyle name="Обычный 3 3 3 3 3 2 4 2" xfId="8075"/>
    <cellStyle name="Обычный 3 3 3 3 3 2 4 2 2" xfId="8076"/>
    <cellStyle name="Обычный 3 3 3 3 3 2 4 3" xfId="8077"/>
    <cellStyle name="Обычный 3 3 3 3 3 2 5" xfId="8078"/>
    <cellStyle name="Обычный 3 3 3 3 3 2 5 2" xfId="8079"/>
    <cellStyle name="Обычный 3 3 3 3 3 2 6" xfId="8080"/>
    <cellStyle name="Обычный 3 3 3 3 3 3" xfId="8081"/>
    <cellStyle name="Обычный 3 3 3 3 3 3 2" xfId="8082"/>
    <cellStyle name="Обычный 3 3 3 3 3 3 2 2" xfId="8083"/>
    <cellStyle name="Обычный 3 3 3 3 3 3 2 2 2" xfId="8084"/>
    <cellStyle name="Обычный 3 3 3 3 3 3 2 2 2 2" xfId="8085"/>
    <cellStyle name="Обычный 3 3 3 3 3 3 2 2 3" xfId="8086"/>
    <cellStyle name="Обычный 3 3 3 3 3 3 2 3" xfId="8087"/>
    <cellStyle name="Обычный 3 3 3 3 3 3 2 3 2" xfId="8088"/>
    <cellStyle name="Обычный 3 3 3 3 3 3 2 4" xfId="8089"/>
    <cellStyle name="Обычный 3 3 3 3 3 3 3" xfId="8090"/>
    <cellStyle name="Обычный 3 3 3 3 3 3 3 2" xfId="8091"/>
    <cellStyle name="Обычный 3 3 3 3 3 3 3 2 2" xfId="8092"/>
    <cellStyle name="Обычный 3 3 3 3 3 3 3 3" xfId="8093"/>
    <cellStyle name="Обычный 3 3 3 3 3 3 4" xfId="8094"/>
    <cellStyle name="Обычный 3 3 3 3 3 3 4 2" xfId="8095"/>
    <cellStyle name="Обычный 3 3 3 3 3 3 5" xfId="8096"/>
    <cellStyle name="Обычный 3 3 3 3 3 4" xfId="8097"/>
    <cellStyle name="Обычный 3 3 3 3 3 4 2" xfId="8098"/>
    <cellStyle name="Обычный 3 3 3 3 3 4 2 2" xfId="8099"/>
    <cellStyle name="Обычный 3 3 3 3 3 4 2 2 2" xfId="8100"/>
    <cellStyle name="Обычный 3 3 3 3 3 4 2 3" xfId="8101"/>
    <cellStyle name="Обычный 3 3 3 3 3 4 3" xfId="8102"/>
    <cellStyle name="Обычный 3 3 3 3 3 4 3 2" xfId="8103"/>
    <cellStyle name="Обычный 3 3 3 3 3 4 4" xfId="8104"/>
    <cellStyle name="Обычный 3 3 3 3 3 5" xfId="8105"/>
    <cellStyle name="Обычный 3 3 3 3 3 5 2" xfId="8106"/>
    <cellStyle name="Обычный 3 3 3 3 3 5 2 2" xfId="8107"/>
    <cellStyle name="Обычный 3 3 3 3 3 5 3" xfId="8108"/>
    <cellStyle name="Обычный 3 3 3 3 3 6" xfId="8109"/>
    <cellStyle name="Обычный 3 3 3 3 3 6 2" xfId="8110"/>
    <cellStyle name="Обычный 3 3 3 3 3 7" xfId="8111"/>
    <cellStyle name="Обычный 3 3 3 3 4" xfId="8112"/>
    <cellStyle name="Обычный 3 3 3 3 4 2" xfId="8113"/>
    <cellStyle name="Обычный 3 3 3 3 4 2 2" xfId="8114"/>
    <cellStyle name="Обычный 3 3 3 3 4 2 2 2" xfId="8115"/>
    <cellStyle name="Обычный 3 3 3 3 4 2 2 2 2" xfId="8116"/>
    <cellStyle name="Обычный 3 3 3 3 4 2 2 2 2 2" xfId="8117"/>
    <cellStyle name="Обычный 3 3 3 3 4 2 2 2 3" xfId="8118"/>
    <cellStyle name="Обычный 3 3 3 3 4 2 2 3" xfId="8119"/>
    <cellStyle name="Обычный 3 3 3 3 4 2 2 3 2" xfId="8120"/>
    <cellStyle name="Обычный 3 3 3 3 4 2 2 4" xfId="8121"/>
    <cellStyle name="Обычный 3 3 3 3 4 2 3" xfId="8122"/>
    <cellStyle name="Обычный 3 3 3 3 4 2 3 2" xfId="8123"/>
    <cellStyle name="Обычный 3 3 3 3 4 2 3 2 2" xfId="8124"/>
    <cellStyle name="Обычный 3 3 3 3 4 2 3 3" xfId="8125"/>
    <cellStyle name="Обычный 3 3 3 3 4 2 4" xfId="8126"/>
    <cellStyle name="Обычный 3 3 3 3 4 2 4 2" xfId="8127"/>
    <cellStyle name="Обычный 3 3 3 3 4 2 5" xfId="8128"/>
    <cellStyle name="Обычный 3 3 3 3 4 3" xfId="8129"/>
    <cellStyle name="Обычный 3 3 3 3 4 3 2" xfId="8130"/>
    <cellStyle name="Обычный 3 3 3 3 4 3 2 2" xfId="8131"/>
    <cellStyle name="Обычный 3 3 3 3 4 3 2 2 2" xfId="8132"/>
    <cellStyle name="Обычный 3 3 3 3 4 3 2 3" xfId="8133"/>
    <cellStyle name="Обычный 3 3 3 3 4 3 3" xfId="8134"/>
    <cellStyle name="Обычный 3 3 3 3 4 3 3 2" xfId="8135"/>
    <cellStyle name="Обычный 3 3 3 3 4 3 4" xfId="8136"/>
    <cellStyle name="Обычный 3 3 3 3 4 4" xfId="8137"/>
    <cellStyle name="Обычный 3 3 3 3 4 4 2" xfId="8138"/>
    <cellStyle name="Обычный 3 3 3 3 4 4 2 2" xfId="8139"/>
    <cellStyle name="Обычный 3 3 3 3 4 4 3" xfId="8140"/>
    <cellStyle name="Обычный 3 3 3 3 4 5" xfId="8141"/>
    <cellStyle name="Обычный 3 3 3 3 4 5 2" xfId="8142"/>
    <cellStyle name="Обычный 3 3 3 3 4 6" xfId="8143"/>
    <cellStyle name="Обычный 3 3 3 3 5" xfId="8144"/>
    <cellStyle name="Обычный 3 3 3 3 5 2" xfId="8145"/>
    <cellStyle name="Обычный 3 3 3 3 5 2 2" xfId="8146"/>
    <cellStyle name="Обычный 3 3 3 3 5 2 2 2" xfId="8147"/>
    <cellStyle name="Обычный 3 3 3 3 5 2 2 2 2" xfId="8148"/>
    <cellStyle name="Обычный 3 3 3 3 5 2 2 3" xfId="8149"/>
    <cellStyle name="Обычный 3 3 3 3 5 2 3" xfId="8150"/>
    <cellStyle name="Обычный 3 3 3 3 5 2 3 2" xfId="8151"/>
    <cellStyle name="Обычный 3 3 3 3 5 2 4" xfId="8152"/>
    <cellStyle name="Обычный 3 3 3 3 5 3" xfId="8153"/>
    <cellStyle name="Обычный 3 3 3 3 5 3 2" xfId="8154"/>
    <cellStyle name="Обычный 3 3 3 3 5 3 2 2" xfId="8155"/>
    <cellStyle name="Обычный 3 3 3 3 5 3 3" xfId="8156"/>
    <cellStyle name="Обычный 3 3 3 3 5 4" xfId="8157"/>
    <cellStyle name="Обычный 3 3 3 3 5 4 2" xfId="8158"/>
    <cellStyle name="Обычный 3 3 3 3 5 5" xfId="8159"/>
    <cellStyle name="Обычный 3 3 3 3 6" xfId="8160"/>
    <cellStyle name="Обычный 3 3 3 3 6 2" xfId="8161"/>
    <cellStyle name="Обычный 3 3 3 3 6 2 2" xfId="8162"/>
    <cellStyle name="Обычный 3 3 3 3 6 2 2 2" xfId="8163"/>
    <cellStyle name="Обычный 3 3 3 3 6 2 3" xfId="8164"/>
    <cellStyle name="Обычный 3 3 3 3 6 3" xfId="8165"/>
    <cellStyle name="Обычный 3 3 3 3 6 3 2" xfId="8166"/>
    <cellStyle name="Обычный 3 3 3 3 6 4" xfId="8167"/>
    <cellStyle name="Обычный 3 3 3 3 7" xfId="8168"/>
    <cellStyle name="Обычный 3 3 3 3 7 2" xfId="8169"/>
    <cellStyle name="Обычный 3 3 3 3 7 2 2" xfId="8170"/>
    <cellStyle name="Обычный 3 3 3 3 7 3" xfId="8171"/>
    <cellStyle name="Обычный 3 3 3 3 8" xfId="8172"/>
    <cellStyle name="Обычный 3 3 3 3 8 2" xfId="8173"/>
    <cellStyle name="Обычный 3 3 3 3 9" xfId="8174"/>
    <cellStyle name="Обычный 3 3 3 4" xfId="8175"/>
    <cellStyle name="Обычный 3 3 3 4 2" xfId="8176"/>
    <cellStyle name="Обычный 3 3 3 4 2 2" xfId="8177"/>
    <cellStyle name="Обычный 3 3 3 4 2 2 2" xfId="8178"/>
    <cellStyle name="Обычный 3 3 3 4 2 2 2 2" xfId="8179"/>
    <cellStyle name="Обычный 3 3 3 4 2 2 2 2 2" xfId="8180"/>
    <cellStyle name="Обычный 3 3 3 4 2 2 2 2 2 2" xfId="8181"/>
    <cellStyle name="Обычный 3 3 3 4 2 2 2 2 2 2 2" xfId="8182"/>
    <cellStyle name="Обычный 3 3 3 4 2 2 2 2 2 3" xfId="8183"/>
    <cellStyle name="Обычный 3 3 3 4 2 2 2 2 3" xfId="8184"/>
    <cellStyle name="Обычный 3 3 3 4 2 2 2 2 3 2" xfId="8185"/>
    <cellStyle name="Обычный 3 3 3 4 2 2 2 2 4" xfId="8186"/>
    <cellStyle name="Обычный 3 3 3 4 2 2 2 3" xfId="8187"/>
    <cellStyle name="Обычный 3 3 3 4 2 2 2 3 2" xfId="8188"/>
    <cellStyle name="Обычный 3 3 3 4 2 2 2 3 2 2" xfId="8189"/>
    <cellStyle name="Обычный 3 3 3 4 2 2 2 3 3" xfId="8190"/>
    <cellStyle name="Обычный 3 3 3 4 2 2 2 4" xfId="8191"/>
    <cellStyle name="Обычный 3 3 3 4 2 2 2 4 2" xfId="8192"/>
    <cellStyle name="Обычный 3 3 3 4 2 2 2 5" xfId="8193"/>
    <cellStyle name="Обычный 3 3 3 4 2 2 3" xfId="8194"/>
    <cellStyle name="Обычный 3 3 3 4 2 2 3 2" xfId="8195"/>
    <cellStyle name="Обычный 3 3 3 4 2 2 3 2 2" xfId="8196"/>
    <cellStyle name="Обычный 3 3 3 4 2 2 3 2 2 2" xfId="8197"/>
    <cellStyle name="Обычный 3 3 3 4 2 2 3 2 3" xfId="8198"/>
    <cellStyle name="Обычный 3 3 3 4 2 2 3 3" xfId="8199"/>
    <cellStyle name="Обычный 3 3 3 4 2 2 3 3 2" xfId="8200"/>
    <cellStyle name="Обычный 3 3 3 4 2 2 3 4" xfId="8201"/>
    <cellStyle name="Обычный 3 3 3 4 2 2 4" xfId="8202"/>
    <cellStyle name="Обычный 3 3 3 4 2 2 4 2" xfId="8203"/>
    <cellStyle name="Обычный 3 3 3 4 2 2 4 2 2" xfId="8204"/>
    <cellStyle name="Обычный 3 3 3 4 2 2 4 3" xfId="8205"/>
    <cellStyle name="Обычный 3 3 3 4 2 2 5" xfId="8206"/>
    <cellStyle name="Обычный 3 3 3 4 2 2 5 2" xfId="8207"/>
    <cellStyle name="Обычный 3 3 3 4 2 2 6" xfId="8208"/>
    <cellStyle name="Обычный 3 3 3 4 2 3" xfId="8209"/>
    <cellStyle name="Обычный 3 3 3 4 2 3 2" xfId="8210"/>
    <cellStyle name="Обычный 3 3 3 4 2 3 2 2" xfId="8211"/>
    <cellStyle name="Обычный 3 3 3 4 2 3 2 2 2" xfId="8212"/>
    <cellStyle name="Обычный 3 3 3 4 2 3 2 2 2 2" xfId="8213"/>
    <cellStyle name="Обычный 3 3 3 4 2 3 2 2 3" xfId="8214"/>
    <cellStyle name="Обычный 3 3 3 4 2 3 2 3" xfId="8215"/>
    <cellStyle name="Обычный 3 3 3 4 2 3 2 3 2" xfId="8216"/>
    <cellStyle name="Обычный 3 3 3 4 2 3 2 4" xfId="8217"/>
    <cellStyle name="Обычный 3 3 3 4 2 3 3" xfId="8218"/>
    <cellStyle name="Обычный 3 3 3 4 2 3 3 2" xfId="8219"/>
    <cellStyle name="Обычный 3 3 3 4 2 3 3 2 2" xfId="8220"/>
    <cellStyle name="Обычный 3 3 3 4 2 3 3 3" xfId="8221"/>
    <cellStyle name="Обычный 3 3 3 4 2 3 4" xfId="8222"/>
    <cellStyle name="Обычный 3 3 3 4 2 3 4 2" xfId="8223"/>
    <cellStyle name="Обычный 3 3 3 4 2 3 5" xfId="8224"/>
    <cellStyle name="Обычный 3 3 3 4 2 4" xfId="8225"/>
    <cellStyle name="Обычный 3 3 3 4 2 4 2" xfId="8226"/>
    <cellStyle name="Обычный 3 3 3 4 2 4 2 2" xfId="8227"/>
    <cellStyle name="Обычный 3 3 3 4 2 4 2 2 2" xfId="8228"/>
    <cellStyle name="Обычный 3 3 3 4 2 4 2 3" xfId="8229"/>
    <cellStyle name="Обычный 3 3 3 4 2 4 3" xfId="8230"/>
    <cellStyle name="Обычный 3 3 3 4 2 4 3 2" xfId="8231"/>
    <cellStyle name="Обычный 3 3 3 4 2 4 4" xfId="8232"/>
    <cellStyle name="Обычный 3 3 3 4 2 5" xfId="8233"/>
    <cellStyle name="Обычный 3 3 3 4 2 5 2" xfId="8234"/>
    <cellStyle name="Обычный 3 3 3 4 2 5 2 2" xfId="8235"/>
    <cellStyle name="Обычный 3 3 3 4 2 5 3" xfId="8236"/>
    <cellStyle name="Обычный 3 3 3 4 2 6" xfId="8237"/>
    <cellStyle name="Обычный 3 3 3 4 2 6 2" xfId="8238"/>
    <cellStyle name="Обычный 3 3 3 4 2 7" xfId="8239"/>
    <cellStyle name="Обычный 3 3 3 4 3" xfId="8240"/>
    <cellStyle name="Обычный 3 3 3 4 3 2" xfId="8241"/>
    <cellStyle name="Обычный 3 3 3 4 3 2 2" xfId="8242"/>
    <cellStyle name="Обычный 3 3 3 4 3 2 2 2" xfId="8243"/>
    <cellStyle name="Обычный 3 3 3 4 3 2 2 2 2" xfId="8244"/>
    <cellStyle name="Обычный 3 3 3 4 3 2 2 2 2 2" xfId="8245"/>
    <cellStyle name="Обычный 3 3 3 4 3 2 2 2 3" xfId="8246"/>
    <cellStyle name="Обычный 3 3 3 4 3 2 2 3" xfId="8247"/>
    <cellStyle name="Обычный 3 3 3 4 3 2 2 3 2" xfId="8248"/>
    <cellStyle name="Обычный 3 3 3 4 3 2 2 4" xfId="8249"/>
    <cellStyle name="Обычный 3 3 3 4 3 2 3" xfId="8250"/>
    <cellStyle name="Обычный 3 3 3 4 3 2 3 2" xfId="8251"/>
    <cellStyle name="Обычный 3 3 3 4 3 2 3 2 2" xfId="8252"/>
    <cellStyle name="Обычный 3 3 3 4 3 2 3 3" xfId="8253"/>
    <cellStyle name="Обычный 3 3 3 4 3 2 4" xfId="8254"/>
    <cellStyle name="Обычный 3 3 3 4 3 2 4 2" xfId="8255"/>
    <cellStyle name="Обычный 3 3 3 4 3 2 5" xfId="8256"/>
    <cellStyle name="Обычный 3 3 3 4 3 3" xfId="8257"/>
    <cellStyle name="Обычный 3 3 3 4 3 3 2" xfId="8258"/>
    <cellStyle name="Обычный 3 3 3 4 3 3 2 2" xfId="8259"/>
    <cellStyle name="Обычный 3 3 3 4 3 3 2 2 2" xfId="8260"/>
    <cellStyle name="Обычный 3 3 3 4 3 3 2 3" xfId="8261"/>
    <cellStyle name="Обычный 3 3 3 4 3 3 3" xfId="8262"/>
    <cellStyle name="Обычный 3 3 3 4 3 3 3 2" xfId="8263"/>
    <cellStyle name="Обычный 3 3 3 4 3 3 4" xfId="8264"/>
    <cellStyle name="Обычный 3 3 3 4 3 4" xfId="8265"/>
    <cellStyle name="Обычный 3 3 3 4 3 4 2" xfId="8266"/>
    <cellStyle name="Обычный 3 3 3 4 3 4 2 2" xfId="8267"/>
    <cellStyle name="Обычный 3 3 3 4 3 4 3" xfId="8268"/>
    <cellStyle name="Обычный 3 3 3 4 3 5" xfId="8269"/>
    <cellStyle name="Обычный 3 3 3 4 3 5 2" xfId="8270"/>
    <cellStyle name="Обычный 3 3 3 4 3 6" xfId="8271"/>
    <cellStyle name="Обычный 3 3 3 4 4" xfId="8272"/>
    <cellStyle name="Обычный 3 3 3 4 4 2" xfId="8273"/>
    <cellStyle name="Обычный 3 3 3 4 4 2 2" xfId="8274"/>
    <cellStyle name="Обычный 3 3 3 4 4 2 2 2" xfId="8275"/>
    <cellStyle name="Обычный 3 3 3 4 4 2 2 2 2" xfId="8276"/>
    <cellStyle name="Обычный 3 3 3 4 4 2 2 3" xfId="8277"/>
    <cellStyle name="Обычный 3 3 3 4 4 2 3" xfId="8278"/>
    <cellStyle name="Обычный 3 3 3 4 4 2 3 2" xfId="8279"/>
    <cellStyle name="Обычный 3 3 3 4 4 2 4" xfId="8280"/>
    <cellStyle name="Обычный 3 3 3 4 4 3" xfId="8281"/>
    <cellStyle name="Обычный 3 3 3 4 4 3 2" xfId="8282"/>
    <cellStyle name="Обычный 3 3 3 4 4 3 2 2" xfId="8283"/>
    <cellStyle name="Обычный 3 3 3 4 4 3 3" xfId="8284"/>
    <cellStyle name="Обычный 3 3 3 4 4 4" xfId="8285"/>
    <cellStyle name="Обычный 3 3 3 4 4 4 2" xfId="8286"/>
    <cellStyle name="Обычный 3 3 3 4 4 5" xfId="8287"/>
    <cellStyle name="Обычный 3 3 3 4 5" xfId="8288"/>
    <cellStyle name="Обычный 3 3 3 4 5 2" xfId="8289"/>
    <cellStyle name="Обычный 3 3 3 4 5 2 2" xfId="8290"/>
    <cellStyle name="Обычный 3 3 3 4 5 2 2 2" xfId="8291"/>
    <cellStyle name="Обычный 3 3 3 4 5 2 3" xfId="8292"/>
    <cellStyle name="Обычный 3 3 3 4 5 3" xfId="8293"/>
    <cellStyle name="Обычный 3 3 3 4 5 3 2" xfId="8294"/>
    <cellStyle name="Обычный 3 3 3 4 5 4" xfId="8295"/>
    <cellStyle name="Обычный 3 3 3 4 6" xfId="8296"/>
    <cellStyle name="Обычный 3 3 3 4 6 2" xfId="8297"/>
    <cellStyle name="Обычный 3 3 3 4 6 2 2" xfId="8298"/>
    <cellStyle name="Обычный 3 3 3 4 6 3" xfId="8299"/>
    <cellStyle name="Обычный 3 3 3 4 7" xfId="8300"/>
    <cellStyle name="Обычный 3 3 3 4 7 2" xfId="8301"/>
    <cellStyle name="Обычный 3 3 3 4 8" xfId="8302"/>
    <cellStyle name="Обычный 3 3 3 5" xfId="8303"/>
    <cellStyle name="Обычный 3 3 3 5 2" xfId="8304"/>
    <cellStyle name="Обычный 3 3 3 5 2 2" xfId="8305"/>
    <cellStyle name="Обычный 3 3 3 5 2 2 2" xfId="8306"/>
    <cellStyle name="Обычный 3 3 3 5 2 2 2 2" xfId="8307"/>
    <cellStyle name="Обычный 3 3 3 5 2 2 2 2 2" xfId="8308"/>
    <cellStyle name="Обычный 3 3 3 5 2 2 2 2 2 2" xfId="8309"/>
    <cellStyle name="Обычный 3 3 3 5 2 2 2 2 3" xfId="8310"/>
    <cellStyle name="Обычный 3 3 3 5 2 2 2 3" xfId="8311"/>
    <cellStyle name="Обычный 3 3 3 5 2 2 2 3 2" xfId="8312"/>
    <cellStyle name="Обычный 3 3 3 5 2 2 2 4" xfId="8313"/>
    <cellStyle name="Обычный 3 3 3 5 2 2 3" xfId="8314"/>
    <cellStyle name="Обычный 3 3 3 5 2 2 3 2" xfId="8315"/>
    <cellStyle name="Обычный 3 3 3 5 2 2 3 2 2" xfId="8316"/>
    <cellStyle name="Обычный 3 3 3 5 2 2 3 3" xfId="8317"/>
    <cellStyle name="Обычный 3 3 3 5 2 2 4" xfId="8318"/>
    <cellStyle name="Обычный 3 3 3 5 2 2 4 2" xfId="8319"/>
    <cellStyle name="Обычный 3 3 3 5 2 2 5" xfId="8320"/>
    <cellStyle name="Обычный 3 3 3 5 2 3" xfId="8321"/>
    <cellStyle name="Обычный 3 3 3 5 2 3 2" xfId="8322"/>
    <cellStyle name="Обычный 3 3 3 5 2 3 2 2" xfId="8323"/>
    <cellStyle name="Обычный 3 3 3 5 2 3 2 2 2" xfId="8324"/>
    <cellStyle name="Обычный 3 3 3 5 2 3 2 3" xfId="8325"/>
    <cellStyle name="Обычный 3 3 3 5 2 3 3" xfId="8326"/>
    <cellStyle name="Обычный 3 3 3 5 2 3 3 2" xfId="8327"/>
    <cellStyle name="Обычный 3 3 3 5 2 3 4" xfId="8328"/>
    <cellStyle name="Обычный 3 3 3 5 2 4" xfId="8329"/>
    <cellStyle name="Обычный 3 3 3 5 2 4 2" xfId="8330"/>
    <cellStyle name="Обычный 3 3 3 5 2 4 2 2" xfId="8331"/>
    <cellStyle name="Обычный 3 3 3 5 2 4 3" xfId="8332"/>
    <cellStyle name="Обычный 3 3 3 5 2 5" xfId="8333"/>
    <cellStyle name="Обычный 3 3 3 5 2 5 2" xfId="8334"/>
    <cellStyle name="Обычный 3 3 3 5 2 6" xfId="8335"/>
    <cellStyle name="Обычный 3 3 3 5 3" xfId="8336"/>
    <cellStyle name="Обычный 3 3 3 5 3 2" xfId="8337"/>
    <cellStyle name="Обычный 3 3 3 5 3 2 2" xfId="8338"/>
    <cellStyle name="Обычный 3 3 3 5 3 2 2 2" xfId="8339"/>
    <cellStyle name="Обычный 3 3 3 5 3 2 2 2 2" xfId="8340"/>
    <cellStyle name="Обычный 3 3 3 5 3 2 2 3" xfId="8341"/>
    <cellStyle name="Обычный 3 3 3 5 3 2 3" xfId="8342"/>
    <cellStyle name="Обычный 3 3 3 5 3 2 3 2" xfId="8343"/>
    <cellStyle name="Обычный 3 3 3 5 3 2 4" xfId="8344"/>
    <cellStyle name="Обычный 3 3 3 5 3 3" xfId="8345"/>
    <cellStyle name="Обычный 3 3 3 5 3 3 2" xfId="8346"/>
    <cellStyle name="Обычный 3 3 3 5 3 3 2 2" xfId="8347"/>
    <cellStyle name="Обычный 3 3 3 5 3 3 3" xfId="8348"/>
    <cellStyle name="Обычный 3 3 3 5 3 4" xfId="8349"/>
    <cellStyle name="Обычный 3 3 3 5 3 4 2" xfId="8350"/>
    <cellStyle name="Обычный 3 3 3 5 3 5" xfId="8351"/>
    <cellStyle name="Обычный 3 3 3 5 4" xfId="8352"/>
    <cellStyle name="Обычный 3 3 3 5 4 2" xfId="8353"/>
    <cellStyle name="Обычный 3 3 3 5 4 2 2" xfId="8354"/>
    <cellStyle name="Обычный 3 3 3 5 4 2 2 2" xfId="8355"/>
    <cellStyle name="Обычный 3 3 3 5 4 2 3" xfId="8356"/>
    <cellStyle name="Обычный 3 3 3 5 4 3" xfId="8357"/>
    <cellStyle name="Обычный 3 3 3 5 4 3 2" xfId="8358"/>
    <cellStyle name="Обычный 3 3 3 5 4 4" xfId="8359"/>
    <cellStyle name="Обычный 3 3 3 5 5" xfId="8360"/>
    <cellStyle name="Обычный 3 3 3 5 5 2" xfId="8361"/>
    <cellStyle name="Обычный 3 3 3 5 5 2 2" xfId="8362"/>
    <cellStyle name="Обычный 3 3 3 5 5 3" xfId="8363"/>
    <cellStyle name="Обычный 3 3 3 5 6" xfId="8364"/>
    <cellStyle name="Обычный 3 3 3 5 6 2" xfId="8365"/>
    <cellStyle name="Обычный 3 3 3 5 7" xfId="8366"/>
    <cellStyle name="Обычный 3 3 3 6" xfId="8367"/>
    <cellStyle name="Обычный 3 3 3 6 2" xfId="8368"/>
    <cellStyle name="Обычный 3 3 3 6 2 2" xfId="8369"/>
    <cellStyle name="Обычный 3 3 3 6 2 2 2" xfId="8370"/>
    <cellStyle name="Обычный 3 3 3 6 2 2 2 2" xfId="8371"/>
    <cellStyle name="Обычный 3 3 3 6 2 2 2 2 2" xfId="8372"/>
    <cellStyle name="Обычный 3 3 3 6 2 2 2 3" xfId="8373"/>
    <cellStyle name="Обычный 3 3 3 6 2 2 3" xfId="8374"/>
    <cellStyle name="Обычный 3 3 3 6 2 2 3 2" xfId="8375"/>
    <cellStyle name="Обычный 3 3 3 6 2 2 4" xfId="8376"/>
    <cellStyle name="Обычный 3 3 3 6 2 3" xfId="8377"/>
    <cellStyle name="Обычный 3 3 3 6 2 3 2" xfId="8378"/>
    <cellStyle name="Обычный 3 3 3 6 2 3 2 2" xfId="8379"/>
    <cellStyle name="Обычный 3 3 3 6 2 3 3" xfId="8380"/>
    <cellStyle name="Обычный 3 3 3 6 2 4" xfId="8381"/>
    <cellStyle name="Обычный 3 3 3 6 2 4 2" xfId="8382"/>
    <cellStyle name="Обычный 3 3 3 6 2 5" xfId="8383"/>
    <cellStyle name="Обычный 3 3 3 6 3" xfId="8384"/>
    <cellStyle name="Обычный 3 3 3 6 3 2" xfId="8385"/>
    <cellStyle name="Обычный 3 3 3 6 3 2 2" xfId="8386"/>
    <cellStyle name="Обычный 3 3 3 6 3 2 2 2" xfId="8387"/>
    <cellStyle name="Обычный 3 3 3 6 3 2 3" xfId="8388"/>
    <cellStyle name="Обычный 3 3 3 6 3 3" xfId="8389"/>
    <cellStyle name="Обычный 3 3 3 6 3 3 2" xfId="8390"/>
    <cellStyle name="Обычный 3 3 3 6 3 4" xfId="8391"/>
    <cellStyle name="Обычный 3 3 3 6 4" xfId="8392"/>
    <cellStyle name="Обычный 3 3 3 6 4 2" xfId="8393"/>
    <cellStyle name="Обычный 3 3 3 6 4 2 2" xfId="8394"/>
    <cellStyle name="Обычный 3 3 3 6 4 3" xfId="8395"/>
    <cellStyle name="Обычный 3 3 3 6 5" xfId="8396"/>
    <cellStyle name="Обычный 3 3 3 6 5 2" xfId="8397"/>
    <cellStyle name="Обычный 3 3 3 6 6" xfId="8398"/>
    <cellStyle name="Обычный 3 3 3 7" xfId="8399"/>
    <cellStyle name="Обычный 3 3 3 7 2" xfId="8400"/>
    <cellStyle name="Обычный 3 3 3 7 2 2" xfId="8401"/>
    <cellStyle name="Обычный 3 3 3 7 2 2 2" xfId="8402"/>
    <cellStyle name="Обычный 3 3 3 7 2 2 2 2" xfId="8403"/>
    <cellStyle name="Обычный 3 3 3 7 2 2 3" xfId="8404"/>
    <cellStyle name="Обычный 3 3 3 7 2 3" xfId="8405"/>
    <cellStyle name="Обычный 3 3 3 7 2 3 2" xfId="8406"/>
    <cellStyle name="Обычный 3 3 3 7 2 4" xfId="8407"/>
    <cellStyle name="Обычный 3 3 3 7 3" xfId="8408"/>
    <cellStyle name="Обычный 3 3 3 7 3 2" xfId="8409"/>
    <cellStyle name="Обычный 3 3 3 7 3 2 2" xfId="8410"/>
    <cellStyle name="Обычный 3 3 3 7 3 3" xfId="8411"/>
    <cellStyle name="Обычный 3 3 3 7 4" xfId="8412"/>
    <cellStyle name="Обычный 3 3 3 7 4 2" xfId="8413"/>
    <cellStyle name="Обычный 3 3 3 7 5" xfId="8414"/>
    <cellStyle name="Обычный 3 3 3 8" xfId="8415"/>
    <cellStyle name="Обычный 3 3 3 8 2" xfId="8416"/>
    <cellStyle name="Обычный 3 3 3 8 2 2" xfId="8417"/>
    <cellStyle name="Обычный 3 3 3 8 2 2 2" xfId="8418"/>
    <cellStyle name="Обычный 3 3 3 8 2 3" xfId="8419"/>
    <cellStyle name="Обычный 3 3 3 8 3" xfId="8420"/>
    <cellStyle name="Обычный 3 3 3 8 3 2" xfId="8421"/>
    <cellStyle name="Обычный 3 3 3 8 4" xfId="8422"/>
    <cellStyle name="Обычный 3 3 3 9" xfId="8423"/>
    <cellStyle name="Обычный 3 3 3 9 2" xfId="8424"/>
    <cellStyle name="Обычный 3 3 3 9 2 2" xfId="8425"/>
    <cellStyle name="Обычный 3 3 3 9 3" xfId="8426"/>
    <cellStyle name="Обычный 3 3 4" xfId="8427"/>
    <cellStyle name="Обычный 3 3 4 10" xfId="8428"/>
    <cellStyle name="Обычный 3 3 4 2" xfId="8429"/>
    <cellStyle name="Обычный 3 3 4 2 2" xfId="8430"/>
    <cellStyle name="Обычный 3 3 4 2 2 2" xfId="8431"/>
    <cellStyle name="Обычный 3 3 4 2 2 2 2" xfId="8432"/>
    <cellStyle name="Обычный 3 3 4 2 2 2 2 2" xfId="8433"/>
    <cellStyle name="Обычный 3 3 4 2 2 2 2 2 2" xfId="8434"/>
    <cellStyle name="Обычный 3 3 4 2 2 2 2 2 2 2" xfId="8435"/>
    <cellStyle name="Обычный 3 3 4 2 2 2 2 2 2 2 2" xfId="8436"/>
    <cellStyle name="Обычный 3 3 4 2 2 2 2 2 2 2 2 2" xfId="8437"/>
    <cellStyle name="Обычный 3 3 4 2 2 2 2 2 2 2 3" xfId="8438"/>
    <cellStyle name="Обычный 3 3 4 2 2 2 2 2 2 3" xfId="8439"/>
    <cellStyle name="Обычный 3 3 4 2 2 2 2 2 2 3 2" xfId="8440"/>
    <cellStyle name="Обычный 3 3 4 2 2 2 2 2 2 4" xfId="8441"/>
    <cellStyle name="Обычный 3 3 4 2 2 2 2 2 3" xfId="8442"/>
    <cellStyle name="Обычный 3 3 4 2 2 2 2 2 3 2" xfId="8443"/>
    <cellStyle name="Обычный 3 3 4 2 2 2 2 2 3 2 2" xfId="8444"/>
    <cellStyle name="Обычный 3 3 4 2 2 2 2 2 3 3" xfId="8445"/>
    <cellStyle name="Обычный 3 3 4 2 2 2 2 2 4" xfId="8446"/>
    <cellStyle name="Обычный 3 3 4 2 2 2 2 2 4 2" xfId="8447"/>
    <cellStyle name="Обычный 3 3 4 2 2 2 2 2 5" xfId="8448"/>
    <cellStyle name="Обычный 3 3 4 2 2 2 2 3" xfId="8449"/>
    <cellStyle name="Обычный 3 3 4 2 2 2 2 3 2" xfId="8450"/>
    <cellStyle name="Обычный 3 3 4 2 2 2 2 3 2 2" xfId="8451"/>
    <cellStyle name="Обычный 3 3 4 2 2 2 2 3 2 2 2" xfId="8452"/>
    <cellStyle name="Обычный 3 3 4 2 2 2 2 3 2 3" xfId="8453"/>
    <cellStyle name="Обычный 3 3 4 2 2 2 2 3 3" xfId="8454"/>
    <cellStyle name="Обычный 3 3 4 2 2 2 2 3 3 2" xfId="8455"/>
    <cellStyle name="Обычный 3 3 4 2 2 2 2 3 4" xfId="8456"/>
    <cellStyle name="Обычный 3 3 4 2 2 2 2 4" xfId="8457"/>
    <cellStyle name="Обычный 3 3 4 2 2 2 2 4 2" xfId="8458"/>
    <cellStyle name="Обычный 3 3 4 2 2 2 2 4 2 2" xfId="8459"/>
    <cellStyle name="Обычный 3 3 4 2 2 2 2 4 3" xfId="8460"/>
    <cellStyle name="Обычный 3 3 4 2 2 2 2 5" xfId="8461"/>
    <cellStyle name="Обычный 3 3 4 2 2 2 2 5 2" xfId="8462"/>
    <cellStyle name="Обычный 3 3 4 2 2 2 2 6" xfId="8463"/>
    <cellStyle name="Обычный 3 3 4 2 2 2 3" xfId="8464"/>
    <cellStyle name="Обычный 3 3 4 2 2 2 3 2" xfId="8465"/>
    <cellStyle name="Обычный 3 3 4 2 2 2 3 2 2" xfId="8466"/>
    <cellStyle name="Обычный 3 3 4 2 2 2 3 2 2 2" xfId="8467"/>
    <cellStyle name="Обычный 3 3 4 2 2 2 3 2 2 2 2" xfId="8468"/>
    <cellStyle name="Обычный 3 3 4 2 2 2 3 2 2 3" xfId="8469"/>
    <cellStyle name="Обычный 3 3 4 2 2 2 3 2 3" xfId="8470"/>
    <cellStyle name="Обычный 3 3 4 2 2 2 3 2 3 2" xfId="8471"/>
    <cellStyle name="Обычный 3 3 4 2 2 2 3 2 4" xfId="8472"/>
    <cellStyle name="Обычный 3 3 4 2 2 2 3 3" xfId="8473"/>
    <cellStyle name="Обычный 3 3 4 2 2 2 3 3 2" xfId="8474"/>
    <cellStyle name="Обычный 3 3 4 2 2 2 3 3 2 2" xfId="8475"/>
    <cellStyle name="Обычный 3 3 4 2 2 2 3 3 3" xfId="8476"/>
    <cellStyle name="Обычный 3 3 4 2 2 2 3 4" xfId="8477"/>
    <cellStyle name="Обычный 3 3 4 2 2 2 3 4 2" xfId="8478"/>
    <cellStyle name="Обычный 3 3 4 2 2 2 3 5" xfId="8479"/>
    <cellStyle name="Обычный 3 3 4 2 2 2 4" xfId="8480"/>
    <cellStyle name="Обычный 3 3 4 2 2 2 4 2" xfId="8481"/>
    <cellStyle name="Обычный 3 3 4 2 2 2 4 2 2" xfId="8482"/>
    <cellStyle name="Обычный 3 3 4 2 2 2 4 2 2 2" xfId="8483"/>
    <cellStyle name="Обычный 3 3 4 2 2 2 4 2 3" xfId="8484"/>
    <cellStyle name="Обычный 3 3 4 2 2 2 4 3" xfId="8485"/>
    <cellStyle name="Обычный 3 3 4 2 2 2 4 3 2" xfId="8486"/>
    <cellStyle name="Обычный 3 3 4 2 2 2 4 4" xfId="8487"/>
    <cellStyle name="Обычный 3 3 4 2 2 2 5" xfId="8488"/>
    <cellStyle name="Обычный 3 3 4 2 2 2 5 2" xfId="8489"/>
    <cellStyle name="Обычный 3 3 4 2 2 2 5 2 2" xfId="8490"/>
    <cellStyle name="Обычный 3 3 4 2 2 2 5 3" xfId="8491"/>
    <cellStyle name="Обычный 3 3 4 2 2 2 6" xfId="8492"/>
    <cellStyle name="Обычный 3 3 4 2 2 2 6 2" xfId="8493"/>
    <cellStyle name="Обычный 3 3 4 2 2 2 7" xfId="8494"/>
    <cellStyle name="Обычный 3 3 4 2 2 3" xfId="8495"/>
    <cellStyle name="Обычный 3 3 4 2 2 3 2" xfId="8496"/>
    <cellStyle name="Обычный 3 3 4 2 2 3 2 2" xfId="8497"/>
    <cellStyle name="Обычный 3 3 4 2 2 3 2 2 2" xfId="8498"/>
    <cellStyle name="Обычный 3 3 4 2 2 3 2 2 2 2" xfId="8499"/>
    <cellStyle name="Обычный 3 3 4 2 2 3 2 2 2 2 2" xfId="8500"/>
    <cellStyle name="Обычный 3 3 4 2 2 3 2 2 2 3" xfId="8501"/>
    <cellStyle name="Обычный 3 3 4 2 2 3 2 2 3" xfId="8502"/>
    <cellStyle name="Обычный 3 3 4 2 2 3 2 2 3 2" xfId="8503"/>
    <cellStyle name="Обычный 3 3 4 2 2 3 2 2 4" xfId="8504"/>
    <cellStyle name="Обычный 3 3 4 2 2 3 2 3" xfId="8505"/>
    <cellStyle name="Обычный 3 3 4 2 2 3 2 3 2" xfId="8506"/>
    <cellStyle name="Обычный 3 3 4 2 2 3 2 3 2 2" xfId="8507"/>
    <cellStyle name="Обычный 3 3 4 2 2 3 2 3 3" xfId="8508"/>
    <cellStyle name="Обычный 3 3 4 2 2 3 2 4" xfId="8509"/>
    <cellStyle name="Обычный 3 3 4 2 2 3 2 4 2" xfId="8510"/>
    <cellStyle name="Обычный 3 3 4 2 2 3 2 5" xfId="8511"/>
    <cellStyle name="Обычный 3 3 4 2 2 3 3" xfId="8512"/>
    <cellStyle name="Обычный 3 3 4 2 2 3 3 2" xfId="8513"/>
    <cellStyle name="Обычный 3 3 4 2 2 3 3 2 2" xfId="8514"/>
    <cellStyle name="Обычный 3 3 4 2 2 3 3 2 2 2" xfId="8515"/>
    <cellStyle name="Обычный 3 3 4 2 2 3 3 2 3" xfId="8516"/>
    <cellStyle name="Обычный 3 3 4 2 2 3 3 3" xfId="8517"/>
    <cellStyle name="Обычный 3 3 4 2 2 3 3 3 2" xfId="8518"/>
    <cellStyle name="Обычный 3 3 4 2 2 3 3 4" xfId="8519"/>
    <cellStyle name="Обычный 3 3 4 2 2 3 4" xfId="8520"/>
    <cellStyle name="Обычный 3 3 4 2 2 3 4 2" xfId="8521"/>
    <cellStyle name="Обычный 3 3 4 2 2 3 4 2 2" xfId="8522"/>
    <cellStyle name="Обычный 3 3 4 2 2 3 4 3" xfId="8523"/>
    <cellStyle name="Обычный 3 3 4 2 2 3 5" xfId="8524"/>
    <cellStyle name="Обычный 3 3 4 2 2 3 5 2" xfId="8525"/>
    <cellStyle name="Обычный 3 3 4 2 2 3 6" xfId="8526"/>
    <cellStyle name="Обычный 3 3 4 2 2 4" xfId="8527"/>
    <cellStyle name="Обычный 3 3 4 2 2 4 2" xfId="8528"/>
    <cellStyle name="Обычный 3 3 4 2 2 4 2 2" xfId="8529"/>
    <cellStyle name="Обычный 3 3 4 2 2 4 2 2 2" xfId="8530"/>
    <cellStyle name="Обычный 3 3 4 2 2 4 2 2 2 2" xfId="8531"/>
    <cellStyle name="Обычный 3 3 4 2 2 4 2 2 3" xfId="8532"/>
    <cellStyle name="Обычный 3 3 4 2 2 4 2 3" xfId="8533"/>
    <cellStyle name="Обычный 3 3 4 2 2 4 2 3 2" xfId="8534"/>
    <cellStyle name="Обычный 3 3 4 2 2 4 2 4" xfId="8535"/>
    <cellStyle name="Обычный 3 3 4 2 2 4 3" xfId="8536"/>
    <cellStyle name="Обычный 3 3 4 2 2 4 3 2" xfId="8537"/>
    <cellStyle name="Обычный 3 3 4 2 2 4 3 2 2" xfId="8538"/>
    <cellStyle name="Обычный 3 3 4 2 2 4 3 3" xfId="8539"/>
    <cellStyle name="Обычный 3 3 4 2 2 4 4" xfId="8540"/>
    <cellStyle name="Обычный 3 3 4 2 2 4 4 2" xfId="8541"/>
    <cellStyle name="Обычный 3 3 4 2 2 4 5" xfId="8542"/>
    <cellStyle name="Обычный 3 3 4 2 2 5" xfId="8543"/>
    <cellStyle name="Обычный 3 3 4 2 2 5 2" xfId="8544"/>
    <cellStyle name="Обычный 3 3 4 2 2 5 2 2" xfId="8545"/>
    <cellStyle name="Обычный 3 3 4 2 2 5 2 2 2" xfId="8546"/>
    <cellStyle name="Обычный 3 3 4 2 2 5 2 3" xfId="8547"/>
    <cellStyle name="Обычный 3 3 4 2 2 5 3" xfId="8548"/>
    <cellStyle name="Обычный 3 3 4 2 2 5 3 2" xfId="8549"/>
    <cellStyle name="Обычный 3 3 4 2 2 5 4" xfId="8550"/>
    <cellStyle name="Обычный 3 3 4 2 2 6" xfId="8551"/>
    <cellStyle name="Обычный 3 3 4 2 2 6 2" xfId="8552"/>
    <cellStyle name="Обычный 3 3 4 2 2 6 2 2" xfId="8553"/>
    <cellStyle name="Обычный 3 3 4 2 2 6 3" xfId="8554"/>
    <cellStyle name="Обычный 3 3 4 2 2 7" xfId="8555"/>
    <cellStyle name="Обычный 3 3 4 2 2 7 2" xfId="8556"/>
    <cellStyle name="Обычный 3 3 4 2 2 8" xfId="8557"/>
    <cellStyle name="Обычный 3 3 4 2 3" xfId="8558"/>
    <cellStyle name="Обычный 3 3 4 2 3 2" xfId="8559"/>
    <cellStyle name="Обычный 3 3 4 2 3 2 2" xfId="8560"/>
    <cellStyle name="Обычный 3 3 4 2 3 2 2 2" xfId="8561"/>
    <cellStyle name="Обычный 3 3 4 2 3 2 2 2 2" xfId="8562"/>
    <cellStyle name="Обычный 3 3 4 2 3 2 2 2 2 2" xfId="8563"/>
    <cellStyle name="Обычный 3 3 4 2 3 2 2 2 2 2 2" xfId="8564"/>
    <cellStyle name="Обычный 3 3 4 2 3 2 2 2 2 3" xfId="8565"/>
    <cellStyle name="Обычный 3 3 4 2 3 2 2 2 3" xfId="8566"/>
    <cellStyle name="Обычный 3 3 4 2 3 2 2 2 3 2" xfId="8567"/>
    <cellStyle name="Обычный 3 3 4 2 3 2 2 2 4" xfId="8568"/>
    <cellStyle name="Обычный 3 3 4 2 3 2 2 3" xfId="8569"/>
    <cellStyle name="Обычный 3 3 4 2 3 2 2 3 2" xfId="8570"/>
    <cellStyle name="Обычный 3 3 4 2 3 2 2 3 2 2" xfId="8571"/>
    <cellStyle name="Обычный 3 3 4 2 3 2 2 3 3" xfId="8572"/>
    <cellStyle name="Обычный 3 3 4 2 3 2 2 4" xfId="8573"/>
    <cellStyle name="Обычный 3 3 4 2 3 2 2 4 2" xfId="8574"/>
    <cellStyle name="Обычный 3 3 4 2 3 2 2 5" xfId="8575"/>
    <cellStyle name="Обычный 3 3 4 2 3 2 3" xfId="8576"/>
    <cellStyle name="Обычный 3 3 4 2 3 2 3 2" xfId="8577"/>
    <cellStyle name="Обычный 3 3 4 2 3 2 3 2 2" xfId="8578"/>
    <cellStyle name="Обычный 3 3 4 2 3 2 3 2 2 2" xfId="8579"/>
    <cellStyle name="Обычный 3 3 4 2 3 2 3 2 3" xfId="8580"/>
    <cellStyle name="Обычный 3 3 4 2 3 2 3 3" xfId="8581"/>
    <cellStyle name="Обычный 3 3 4 2 3 2 3 3 2" xfId="8582"/>
    <cellStyle name="Обычный 3 3 4 2 3 2 3 4" xfId="8583"/>
    <cellStyle name="Обычный 3 3 4 2 3 2 4" xfId="8584"/>
    <cellStyle name="Обычный 3 3 4 2 3 2 4 2" xfId="8585"/>
    <cellStyle name="Обычный 3 3 4 2 3 2 4 2 2" xfId="8586"/>
    <cellStyle name="Обычный 3 3 4 2 3 2 4 3" xfId="8587"/>
    <cellStyle name="Обычный 3 3 4 2 3 2 5" xfId="8588"/>
    <cellStyle name="Обычный 3 3 4 2 3 2 5 2" xfId="8589"/>
    <cellStyle name="Обычный 3 3 4 2 3 2 6" xfId="8590"/>
    <cellStyle name="Обычный 3 3 4 2 3 3" xfId="8591"/>
    <cellStyle name="Обычный 3 3 4 2 3 3 2" xfId="8592"/>
    <cellStyle name="Обычный 3 3 4 2 3 3 2 2" xfId="8593"/>
    <cellStyle name="Обычный 3 3 4 2 3 3 2 2 2" xfId="8594"/>
    <cellStyle name="Обычный 3 3 4 2 3 3 2 2 2 2" xfId="8595"/>
    <cellStyle name="Обычный 3 3 4 2 3 3 2 2 3" xfId="8596"/>
    <cellStyle name="Обычный 3 3 4 2 3 3 2 3" xfId="8597"/>
    <cellStyle name="Обычный 3 3 4 2 3 3 2 3 2" xfId="8598"/>
    <cellStyle name="Обычный 3 3 4 2 3 3 2 4" xfId="8599"/>
    <cellStyle name="Обычный 3 3 4 2 3 3 3" xfId="8600"/>
    <cellStyle name="Обычный 3 3 4 2 3 3 3 2" xfId="8601"/>
    <cellStyle name="Обычный 3 3 4 2 3 3 3 2 2" xfId="8602"/>
    <cellStyle name="Обычный 3 3 4 2 3 3 3 3" xfId="8603"/>
    <cellStyle name="Обычный 3 3 4 2 3 3 4" xfId="8604"/>
    <cellStyle name="Обычный 3 3 4 2 3 3 4 2" xfId="8605"/>
    <cellStyle name="Обычный 3 3 4 2 3 3 5" xfId="8606"/>
    <cellStyle name="Обычный 3 3 4 2 3 4" xfId="8607"/>
    <cellStyle name="Обычный 3 3 4 2 3 4 2" xfId="8608"/>
    <cellStyle name="Обычный 3 3 4 2 3 4 2 2" xfId="8609"/>
    <cellStyle name="Обычный 3 3 4 2 3 4 2 2 2" xfId="8610"/>
    <cellStyle name="Обычный 3 3 4 2 3 4 2 3" xfId="8611"/>
    <cellStyle name="Обычный 3 3 4 2 3 4 3" xfId="8612"/>
    <cellStyle name="Обычный 3 3 4 2 3 4 3 2" xfId="8613"/>
    <cellStyle name="Обычный 3 3 4 2 3 4 4" xfId="8614"/>
    <cellStyle name="Обычный 3 3 4 2 3 5" xfId="8615"/>
    <cellStyle name="Обычный 3 3 4 2 3 5 2" xfId="8616"/>
    <cellStyle name="Обычный 3 3 4 2 3 5 2 2" xfId="8617"/>
    <cellStyle name="Обычный 3 3 4 2 3 5 3" xfId="8618"/>
    <cellStyle name="Обычный 3 3 4 2 3 6" xfId="8619"/>
    <cellStyle name="Обычный 3 3 4 2 3 6 2" xfId="8620"/>
    <cellStyle name="Обычный 3 3 4 2 3 7" xfId="8621"/>
    <cellStyle name="Обычный 3 3 4 2 4" xfId="8622"/>
    <cellStyle name="Обычный 3 3 4 2 4 2" xfId="8623"/>
    <cellStyle name="Обычный 3 3 4 2 4 2 2" xfId="8624"/>
    <cellStyle name="Обычный 3 3 4 2 4 2 2 2" xfId="8625"/>
    <cellStyle name="Обычный 3 3 4 2 4 2 2 2 2" xfId="8626"/>
    <cellStyle name="Обычный 3 3 4 2 4 2 2 2 2 2" xfId="8627"/>
    <cellStyle name="Обычный 3 3 4 2 4 2 2 2 3" xfId="8628"/>
    <cellStyle name="Обычный 3 3 4 2 4 2 2 3" xfId="8629"/>
    <cellStyle name="Обычный 3 3 4 2 4 2 2 3 2" xfId="8630"/>
    <cellStyle name="Обычный 3 3 4 2 4 2 2 4" xfId="8631"/>
    <cellStyle name="Обычный 3 3 4 2 4 2 3" xfId="8632"/>
    <cellStyle name="Обычный 3 3 4 2 4 2 3 2" xfId="8633"/>
    <cellStyle name="Обычный 3 3 4 2 4 2 3 2 2" xfId="8634"/>
    <cellStyle name="Обычный 3 3 4 2 4 2 3 3" xfId="8635"/>
    <cellStyle name="Обычный 3 3 4 2 4 2 4" xfId="8636"/>
    <cellStyle name="Обычный 3 3 4 2 4 2 4 2" xfId="8637"/>
    <cellStyle name="Обычный 3 3 4 2 4 2 5" xfId="8638"/>
    <cellStyle name="Обычный 3 3 4 2 4 3" xfId="8639"/>
    <cellStyle name="Обычный 3 3 4 2 4 3 2" xfId="8640"/>
    <cellStyle name="Обычный 3 3 4 2 4 3 2 2" xfId="8641"/>
    <cellStyle name="Обычный 3 3 4 2 4 3 2 2 2" xfId="8642"/>
    <cellStyle name="Обычный 3 3 4 2 4 3 2 3" xfId="8643"/>
    <cellStyle name="Обычный 3 3 4 2 4 3 3" xfId="8644"/>
    <cellStyle name="Обычный 3 3 4 2 4 3 3 2" xfId="8645"/>
    <cellStyle name="Обычный 3 3 4 2 4 3 4" xfId="8646"/>
    <cellStyle name="Обычный 3 3 4 2 4 4" xfId="8647"/>
    <cellStyle name="Обычный 3 3 4 2 4 4 2" xfId="8648"/>
    <cellStyle name="Обычный 3 3 4 2 4 4 2 2" xfId="8649"/>
    <cellStyle name="Обычный 3 3 4 2 4 4 3" xfId="8650"/>
    <cellStyle name="Обычный 3 3 4 2 4 5" xfId="8651"/>
    <cellStyle name="Обычный 3 3 4 2 4 5 2" xfId="8652"/>
    <cellStyle name="Обычный 3 3 4 2 4 6" xfId="8653"/>
    <cellStyle name="Обычный 3 3 4 2 5" xfId="8654"/>
    <cellStyle name="Обычный 3 3 4 2 5 2" xfId="8655"/>
    <cellStyle name="Обычный 3 3 4 2 5 2 2" xfId="8656"/>
    <cellStyle name="Обычный 3 3 4 2 5 2 2 2" xfId="8657"/>
    <cellStyle name="Обычный 3 3 4 2 5 2 2 2 2" xfId="8658"/>
    <cellStyle name="Обычный 3 3 4 2 5 2 2 3" xfId="8659"/>
    <cellStyle name="Обычный 3 3 4 2 5 2 3" xfId="8660"/>
    <cellStyle name="Обычный 3 3 4 2 5 2 3 2" xfId="8661"/>
    <cellStyle name="Обычный 3 3 4 2 5 2 4" xfId="8662"/>
    <cellStyle name="Обычный 3 3 4 2 5 3" xfId="8663"/>
    <cellStyle name="Обычный 3 3 4 2 5 3 2" xfId="8664"/>
    <cellStyle name="Обычный 3 3 4 2 5 3 2 2" xfId="8665"/>
    <cellStyle name="Обычный 3 3 4 2 5 3 3" xfId="8666"/>
    <cellStyle name="Обычный 3 3 4 2 5 4" xfId="8667"/>
    <cellStyle name="Обычный 3 3 4 2 5 4 2" xfId="8668"/>
    <cellStyle name="Обычный 3 3 4 2 5 5" xfId="8669"/>
    <cellStyle name="Обычный 3 3 4 2 6" xfId="8670"/>
    <cellStyle name="Обычный 3 3 4 2 6 2" xfId="8671"/>
    <cellStyle name="Обычный 3 3 4 2 6 2 2" xfId="8672"/>
    <cellStyle name="Обычный 3 3 4 2 6 2 2 2" xfId="8673"/>
    <cellStyle name="Обычный 3 3 4 2 6 2 3" xfId="8674"/>
    <cellStyle name="Обычный 3 3 4 2 6 3" xfId="8675"/>
    <cellStyle name="Обычный 3 3 4 2 6 3 2" xfId="8676"/>
    <cellStyle name="Обычный 3 3 4 2 6 4" xfId="8677"/>
    <cellStyle name="Обычный 3 3 4 2 7" xfId="8678"/>
    <cellStyle name="Обычный 3 3 4 2 7 2" xfId="8679"/>
    <cellStyle name="Обычный 3 3 4 2 7 2 2" xfId="8680"/>
    <cellStyle name="Обычный 3 3 4 2 7 3" xfId="8681"/>
    <cellStyle name="Обычный 3 3 4 2 8" xfId="8682"/>
    <cellStyle name="Обычный 3 3 4 2 8 2" xfId="8683"/>
    <cellStyle name="Обычный 3 3 4 2 9" xfId="8684"/>
    <cellStyle name="Обычный 3 3 4 3" xfId="8685"/>
    <cellStyle name="Обычный 3 3 4 3 2" xfId="8686"/>
    <cellStyle name="Обычный 3 3 4 3 2 2" xfId="8687"/>
    <cellStyle name="Обычный 3 3 4 3 2 2 2" xfId="8688"/>
    <cellStyle name="Обычный 3 3 4 3 2 2 2 2" xfId="8689"/>
    <cellStyle name="Обычный 3 3 4 3 2 2 2 2 2" xfId="8690"/>
    <cellStyle name="Обычный 3 3 4 3 2 2 2 2 2 2" xfId="8691"/>
    <cellStyle name="Обычный 3 3 4 3 2 2 2 2 2 2 2" xfId="8692"/>
    <cellStyle name="Обычный 3 3 4 3 2 2 2 2 2 3" xfId="8693"/>
    <cellStyle name="Обычный 3 3 4 3 2 2 2 2 3" xfId="8694"/>
    <cellStyle name="Обычный 3 3 4 3 2 2 2 2 3 2" xfId="8695"/>
    <cellStyle name="Обычный 3 3 4 3 2 2 2 2 4" xfId="8696"/>
    <cellStyle name="Обычный 3 3 4 3 2 2 2 3" xfId="8697"/>
    <cellStyle name="Обычный 3 3 4 3 2 2 2 3 2" xfId="8698"/>
    <cellStyle name="Обычный 3 3 4 3 2 2 2 3 2 2" xfId="8699"/>
    <cellStyle name="Обычный 3 3 4 3 2 2 2 3 3" xfId="8700"/>
    <cellStyle name="Обычный 3 3 4 3 2 2 2 4" xfId="8701"/>
    <cellStyle name="Обычный 3 3 4 3 2 2 2 4 2" xfId="8702"/>
    <cellStyle name="Обычный 3 3 4 3 2 2 2 5" xfId="8703"/>
    <cellStyle name="Обычный 3 3 4 3 2 2 3" xfId="8704"/>
    <cellStyle name="Обычный 3 3 4 3 2 2 3 2" xfId="8705"/>
    <cellStyle name="Обычный 3 3 4 3 2 2 3 2 2" xfId="8706"/>
    <cellStyle name="Обычный 3 3 4 3 2 2 3 2 2 2" xfId="8707"/>
    <cellStyle name="Обычный 3 3 4 3 2 2 3 2 3" xfId="8708"/>
    <cellStyle name="Обычный 3 3 4 3 2 2 3 3" xfId="8709"/>
    <cellStyle name="Обычный 3 3 4 3 2 2 3 3 2" xfId="8710"/>
    <cellStyle name="Обычный 3 3 4 3 2 2 3 4" xfId="8711"/>
    <cellStyle name="Обычный 3 3 4 3 2 2 4" xfId="8712"/>
    <cellStyle name="Обычный 3 3 4 3 2 2 4 2" xfId="8713"/>
    <cellStyle name="Обычный 3 3 4 3 2 2 4 2 2" xfId="8714"/>
    <cellStyle name="Обычный 3 3 4 3 2 2 4 3" xfId="8715"/>
    <cellStyle name="Обычный 3 3 4 3 2 2 5" xfId="8716"/>
    <cellStyle name="Обычный 3 3 4 3 2 2 5 2" xfId="8717"/>
    <cellStyle name="Обычный 3 3 4 3 2 2 6" xfId="8718"/>
    <cellStyle name="Обычный 3 3 4 3 2 3" xfId="8719"/>
    <cellStyle name="Обычный 3 3 4 3 2 3 2" xfId="8720"/>
    <cellStyle name="Обычный 3 3 4 3 2 3 2 2" xfId="8721"/>
    <cellStyle name="Обычный 3 3 4 3 2 3 2 2 2" xfId="8722"/>
    <cellStyle name="Обычный 3 3 4 3 2 3 2 2 2 2" xfId="8723"/>
    <cellStyle name="Обычный 3 3 4 3 2 3 2 2 3" xfId="8724"/>
    <cellStyle name="Обычный 3 3 4 3 2 3 2 3" xfId="8725"/>
    <cellStyle name="Обычный 3 3 4 3 2 3 2 3 2" xfId="8726"/>
    <cellStyle name="Обычный 3 3 4 3 2 3 2 4" xfId="8727"/>
    <cellStyle name="Обычный 3 3 4 3 2 3 3" xfId="8728"/>
    <cellStyle name="Обычный 3 3 4 3 2 3 3 2" xfId="8729"/>
    <cellStyle name="Обычный 3 3 4 3 2 3 3 2 2" xfId="8730"/>
    <cellStyle name="Обычный 3 3 4 3 2 3 3 3" xfId="8731"/>
    <cellStyle name="Обычный 3 3 4 3 2 3 4" xfId="8732"/>
    <cellStyle name="Обычный 3 3 4 3 2 3 4 2" xfId="8733"/>
    <cellStyle name="Обычный 3 3 4 3 2 3 5" xfId="8734"/>
    <cellStyle name="Обычный 3 3 4 3 2 4" xfId="8735"/>
    <cellStyle name="Обычный 3 3 4 3 2 4 2" xfId="8736"/>
    <cellStyle name="Обычный 3 3 4 3 2 4 2 2" xfId="8737"/>
    <cellStyle name="Обычный 3 3 4 3 2 4 2 2 2" xfId="8738"/>
    <cellStyle name="Обычный 3 3 4 3 2 4 2 3" xfId="8739"/>
    <cellStyle name="Обычный 3 3 4 3 2 4 3" xfId="8740"/>
    <cellStyle name="Обычный 3 3 4 3 2 4 3 2" xfId="8741"/>
    <cellStyle name="Обычный 3 3 4 3 2 4 4" xfId="8742"/>
    <cellStyle name="Обычный 3 3 4 3 2 5" xfId="8743"/>
    <cellStyle name="Обычный 3 3 4 3 2 5 2" xfId="8744"/>
    <cellStyle name="Обычный 3 3 4 3 2 5 2 2" xfId="8745"/>
    <cellStyle name="Обычный 3 3 4 3 2 5 3" xfId="8746"/>
    <cellStyle name="Обычный 3 3 4 3 2 6" xfId="8747"/>
    <cellStyle name="Обычный 3 3 4 3 2 6 2" xfId="8748"/>
    <cellStyle name="Обычный 3 3 4 3 2 7" xfId="8749"/>
    <cellStyle name="Обычный 3 3 4 3 3" xfId="8750"/>
    <cellStyle name="Обычный 3 3 4 3 3 2" xfId="8751"/>
    <cellStyle name="Обычный 3 3 4 3 3 2 2" xfId="8752"/>
    <cellStyle name="Обычный 3 3 4 3 3 2 2 2" xfId="8753"/>
    <cellStyle name="Обычный 3 3 4 3 3 2 2 2 2" xfId="8754"/>
    <cellStyle name="Обычный 3 3 4 3 3 2 2 2 2 2" xfId="8755"/>
    <cellStyle name="Обычный 3 3 4 3 3 2 2 2 3" xfId="8756"/>
    <cellStyle name="Обычный 3 3 4 3 3 2 2 3" xfId="8757"/>
    <cellStyle name="Обычный 3 3 4 3 3 2 2 3 2" xfId="8758"/>
    <cellStyle name="Обычный 3 3 4 3 3 2 2 4" xfId="8759"/>
    <cellStyle name="Обычный 3 3 4 3 3 2 3" xfId="8760"/>
    <cellStyle name="Обычный 3 3 4 3 3 2 3 2" xfId="8761"/>
    <cellStyle name="Обычный 3 3 4 3 3 2 3 2 2" xfId="8762"/>
    <cellStyle name="Обычный 3 3 4 3 3 2 3 3" xfId="8763"/>
    <cellStyle name="Обычный 3 3 4 3 3 2 4" xfId="8764"/>
    <cellStyle name="Обычный 3 3 4 3 3 2 4 2" xfId="8765"/>
    <cellStyle name="Обычный 3 3 4 3 3 2 5" xfId="8766"/>
    <cellStyle name="Обычный 3 3 4 3 3 3" xfId="8767"/>
    <cellStyle name="Обычный 3 3 4 3 3 3 2" xfId="8768"/>
    <cellStyle name="Обычный 3 3 4 3 3 3 2 2" xfId="8769"/>
    <cellStyle name="Обычный 3 3 4 3 3 3 2 2 2" xfId="8770"/>
    <cellStyle name="Обычный 3 3 4 3 3 3 2 3" xfId="8771"/>
    <cellStyle name="Обычный 3 3 4 3 3 3 3" xfId="8772"/>
    <cellStyle name="Обычный 3 3 4 3 3 3 3 2" xfId="8773"/>
    <cellStyle name="Обычный 3 3 4 3 3 3 4" xfId="8774"/>
    <cellStyle name="Обычный 3 3 4 3 3 4" xfId="8775"/>
    <cellStyle name="Обычный 3 3 4 3 3 4 2" xfId="8776"/>
    <cellStyle name="Обычный 3 3 4 3 3 4 2 2" xfId="8777"/>
    <cellStyle name="Обычный 3 3 4 3 3 4 3" xfId="8778"/>
    <cellStyle name="Обычный 3 3 4 3 3 5" xfId="8779"/>
    <cellStyle name="Обычный 3 3 4 3 3 5 2" xfId="8780"/>
    <cellStyle name="Обычный 3 3 4 3 3 6" xfId="8781"/>
    <cellStyle name="Обычный 3 3 4 3 4" xfId="8782"/>
    <cellStyle name="Обычный 3 3 4 3 4 2" xfId="8783"/>
    <cellStyle name="Обычный 3 3 4 3 4 2 2" xfId="8784"/>
    <cellStyle name="Обычный 3 3 4 3 4 2 2 2" xfId="8785"/>
    <cellStyle name="Обычный 3 3 4 3 4 2 2 2 2" xfId="8786"/>
    <cellStyle name="Обычный 3 3 4 3 4 2 2 3" xfId="8787"/>
    <cellStyle name="Обычный 3 3 4 3 4 2 3" xfId="8788"/>
    <cellStyle name="Обычный 3 3 4 3 4 2 3 2" xfId="8789"/>
    <cellStyle name="Обычный 3 3 4 3 4 2 4" xfId="8790"/>
    <cellStyle name="Обычный 3 3 4 3 4 3" xfId="8791"/>
    <cellStyle name="Обычный 3 3 4 3 4 3 2" xfId="8792"/>
    <cellStyle name="Обычный 3 3 4 3 4 3 2 2" xfId="8793"/>
    <cellStyle name="Обычный 3 3 4 3 4 3 3" xfId="8794"/>
    <cellStyle name="Обычный 3 3 4 3 4 4" xfId="8795"/>
    <cellStyle name="Обычный 3 3 4 3 4 4 2" xfId="8796"/>
    <cellStyle name="Обычный 3 3 4 3 4 5" xfId="8797"/>
    <cellStyle name="Обычный 3 3 4 3 5" xfId="8798"/>
    <cellStyle name="Обычный 3 3 4 3 5 2" xfId="8799"/>
    <cellStyle name="Обычный 3 3 4 3 5 2 2" xfId="8800"/>
    <cellStyle name="Обычный 3 3 4 3 5 2 2 2" xfId="8801"/>
    <cellStyle name="Обычный 3 3 4 3 5 2 3" xfId="8802"/>
    <cellStyle name="Обычный 3 3 4 3 5 3" xfId="8803"/>
    <cellStyle name="Обычный 3 3 4 3 5 3 2" xfId="8804"/>
    <cellStyle name="Обычный 3 3 4 3 5 4" xfId="8805"/>
    <cellStyle name="Обычный 3 3 4 3 6" xfId="8806"/>
    <cellStyle name="Обычный 3 3 4 3 6 2" xfId="8807"/>
    <cellStyle name="Обычный 3 3 4 3 6 2 2" xfId="8808"/>
    <cellStyle name="Обычный 3 3 4 3 6 3" xfId="8809"/>
    <cellStyle name="Обычный 3 3 4 3 7" xfId="8810"/>
    <cellStyle name="Обычный 3 3 4 3 7 2" xfId="8811"/>
    <cellStyle name="Обычный 3 3 4 3 8" xfId="8812"/>
    <cellStyle name="Обычный 3 3 4 4" xfId="8813"/>
    <cellStyle name="Обычный 3 3 4 4 2" xfId="8814"/>
    <cellStyle name="Обычный 3 3 4 4 2 2" xfId="8815"/>
    <cellStyle name="Обычный 3 3 4 4 2 2 2" xfId="8816"/>
    <cellStyle name="Обычный 3 3 4 4 2 2 2 2" xfId="8817"/>
    <cellStyle name="Обычный 3 3 4 4 2 2 2 2 2" xfId="8818"/>
    <cellStyle name="Обычный 3 3 4 4 2 2 2 2 2 2" xfId="8819"/>
    <cellStyle name="Обычный 3 3 4 4 2 2 2 2 3" xfId="8820"/>
    <cellStyle name="Обычный 3 3 4 4 2 2 2 3" xfId="8821"/>
    <cellStyle name="Обычный 3 3 4 4 2 2 2 3 2" xfId="8822"/>
    <cellStyle name="Обычный 3 3 4 4 2 2 2 4" xfId="8823"/>
    <cellStyle name="Обычный 3 3 4 4 2 2 3" xfId="8824"/>
    <cellStyle name="Обычный 3 3 4 4 2 2 3 2" xfId="8825"/>
    <cellStyle name="Обычный 3 3 4 4 2 2 3 2 2" xfId="8826"/>
    <cellStyle name="Обычный 3 3 4 4 2 2 3 3" xfId="8827"/>
    <cellStyle name="Обычный 3 3 4 4 2 2 4" xfId="8828"/>
    <cellStyle name="Обычный 3 3 4 4 2 2 4 2" xfId="8829"/>
    <cellStyle name="Обычный 3 3 4 4 2 2 5" xfId="8830"/>
    <cellStyle name="Обычный 3 3 4 4 2 3" xfId="8831"/>
    <cellStyle name="Обычный 3 3 4 4 2 3 2" xfId="8832"/>
    <cellStyle name="Обычный 3 3 4 4 2 3 2 2" xfId="8833"/>
    <cellStyle name="Обычный 3 3 4 4 2 3 2 2 2" xfId="8834"/>
    <cellStyle name="Обычный 3 3 4 4 2 3 2 3" xfId="8835"/>
    <cellStyle name="Обычный 3 3 4 4 2 3 3" xfId="8836"/>
    <cellStyle name="Обычный 3 3 4 4 2 3 3 2" xfId="8837"/>
    <cellStyle name="Обычный 3 3 4 4 2 3 4" xfId="8838"/>
    <cellStyle name="Обычный 3 3 4 4 2 4" xfId="8839"/>
    <cellStyle name="Обычный 3 3 4 4 2 4 2" xfId="8840"/>
    <cellStyle name="Обычный 3 3 4 4 2 4 2 2" xfId="8841"/>
    <cellStyle name="Обычный 3 3 4 4 2 4 3" xfId="8842"/>
    <cellStyle name="Обычный 3 3 4 4 2 5" xfId="8843"/>
    <cellStyle name="Обычный 3 3 4 4 2 5 2" xfId="8844"/>
    <cellStyle name="Обычный 3 3 4 4 2 6" xfId="8845"/>
    <cellStyle name="Обычный 3 3 4 4 3" xfId="8846"/>
    <cellStyle name="Обычный 3 3 4 4 3 2" xfId="8847"/>
    <cellStyle name="Обычный 3 3 4 4 3 2 2" xfId="8848"/>
    <cellStyle name="Обычный 3 3 4 4 3 2 2 2" xfId="8849"/>
    <cellStyle name="Обычный 3 3 4 4 3 2 2 2 2" xfId="8850"/>
    <cellStyle name="Обычный 3 3 4 4 3 2 2 3" xfId="8851"/>
    <cellStyle name="Обычный 3 3 4 4 3 2 3" xfId="8852"/>
    <cellStyle name="Обычный 3 3 4 4 3 2 3 2" xfId="8853"/>
    <cellStyle name="Обычный 3 3 4 4 3 2 4" xfId="8854"/>
    <cellStyle name="Обычный 3 3 4 4 3 3" xfId="8855"/>
    <cellStyle name="Обычный 3 3 4 4 3 3 2" xfId="8856"/>
    <cellStyle name="Обычный 3 3 4 4 3 3 2 2" xfId="8857"/>
    <cellStyle name="Обычный 3 3 4 4 3 3 3" xfId="8858"/>
    <cellStyle name="Обычный 3 3 4 4 3 4" xfId="8859"/>
    <cellStyle name="Обычный 3 3 4 4 3 4 2" xfId="8860"/>
    <cellStyle name="Обычный 3 3 4 4 3 5" xfId="8861"/>
    <cellStyle name="Обычный 3 3 4 4 4" xfId="8862"/>
    <cellStyle name="Обычный 3 3 4 4 4 2" xfId="8863"/>
    <cellStyle name="Обычный 3 3 4 4 4 2 2" xfId="8864"/>
    <cellStyle name="Обычный 3 3 4 4 4 2 2 2" xfId="8865"/>
    <cellStyle name="Обычный 3 3 4 4 4 2 3" xfId="8866"/>
    <cellStyle name="Обычный 3 3 4 4 4 3" xfId="8867"/>
    <cellStyle name="Обычный 3 3 4 4 4 3 2" xfId="8868"/>
    <cellStyle name="Обычный 3 3 4 4 4 4" xfId="8869"/>
    <cellStyle name="Обычный 3 3 4 4 5" xfId="8870"/>
    <cellStyle name="Обычный 3 3 4 4 5 2" xfId="8871"/>
    <cellStyle name="Обычный 3 3 4 4 5 2 2" xfId="8872"/>
    <cellStyle name="Обычный 3 3 4 4 5 3" xfId="8873"/>
    <cellStyle name="Обычный 3 3 4 4 6" xfId="8874"/>
    <cellStyle name="Обычный 3 3 4 4 6 2" xfId="8875"/>
    <cellStyle name="Обычный 3 3 4 4 7" xfId="8876"/>
    <cellStyle name="Обычный 3 3 4 5" xfId="8877"/>
    <cellStyle name="Обычный 3 3 4 5 2" xfId="8878"/>
    <cellStyle name="Обычный 3 3 4 5 2 2" xfId="8879"/>
    <cellStyle name="Обычный 3 3 4 5 2 2 2" xfId="8880"/>
    <cellStyle name="Обычный 3 3 4 5 2 2 2 2" xfId="8881"/>
    <cellStyle name="Обычный 3 3 4 5 2 2 2 2 2" xfId="8882"/>
    <cellStyle name="Обычный 3 3 4 5 2 2 2 3" xfId="8883"/>
    <cellStyle name="Обычный 3 3 4 5 2 2 3" xfId="8884"/>
    <cellStyle name="Обычный 3 3 4 5 2 2 3 2" xfId="8885"/>
    <cellStyle name="Обычный 3 3 4 5 2 2 4" xfId="8886"/>
    <cellStyle name="Обычный 3 3 4 5 2 3" xfId="8887"/>
    <cellStyle name="Обычный 3 3 4 5 2 3 2" xfId="8888"/>
    <cellStyle name="Обычный 3 3 4 5 2 3 2 2" xfId="8889"/>
    <cellStyle name="Обычный 3 3 4 5 2 3 3" xfId="8890"/>
    <cellStyle name="Обычный 3 3 4 5 2 4" xfId="8891"/>
    <cellStyle name="Обычный 3 3 4 5 2 4 2" xfId="8892"/>
    <cellStyle name="Обычный 3 3 4 5 2 5" xfId="8893"/>
    <cellStyle name="Обычный 3 3 4 5 3" xfId="8894"/>
    <cellStyle name="Обычный 3 3 4 5 3 2" xfId="8895"/>
    <cellStyle name="Обычный 3 3 4 5 3 2 2" xfId="8896"/>
    <cellStyle name="Обычный 3 3 4 5 3 2 2 2" xfId="8897"/>
    <cellStyle name="Обычный 3 3 4 5 3 2 3" xfId="8898"/>
    <cellStyle name="Обычный 3 3 4 5 3 3" xfId="8899"/>
    <cellStyle name="Обычный 3 3 4 5 3 3 2" xfId="8900"/>
    <cellStyle name="Обычный 3 3 4 5 3 4" xfId="8901"/>
    <cellStyle name="Обычный 3 3 4 5 4" xfId="8902"/>
    <cellStyle name="Обычный 3 3 4 5 4 2" xfId="8903"/>
    <cellStyle name="Обычный 3 3 4 5 4 2 2" xfId="8904"/>
    <cellStyle name="Обычный 3 3 4 5 4 3" xfId="8905"/>
    <cellStyle name="Обычный 3 3 4 5 5" xfId="8906"/>
    <cellStyle name="Обычный 3 3 4 5 5 2" xfId="8907"/>
    <cellStyle name="Обычный 3 3 4 5 6" xfId="8908"/>
    <cellStyle name="Обычный 3 3 4 6" xfId="8909"/>
    <cellStyle name="Обычный 3 3 4 6 2" xfId="8910"/>
    <cellStyle name="Обычный 3 3 4 6 2 2" xfId="8911"/>
    <cellStyle name="Обычный 3 3 4 6 2 2 2" xfId="8912"/>
    <cellStyle name="Обычный 3 3 4 6 2 2 2 2" xfId="8913"/>
    <cellStyle name="Обычный 3 3 4 6 2 2 3" xfId="8914"/>
    <cellStyle name="Обычный 3 3 4 6 2 3" xfId="8915"/>
    <cellStyle name="Обычный 3 3 4 6 2 3 2" xfId="8916"/>
    <cellStyle name="Обычный 3 3 4 6 2 4" xfId="8917"/>
    <cellStyle name="Обычный 3 3 4 6 3" xfId="8918"/>
    <cellStyle name="Обычный 3 3 4 6 3 2" xfId="8919"/>
    <cellStyle name="Обычный 3 3 4 6 3 2 2" xfId="8920"/>
    <cellStyle name="Обычный 3 3 4 6 3 3" xfId="8921"/>
    <cellStyle name="Обычный 3 3 4 6 4" xfId="8922"/>
    <cellStyle name="Обычный 3 3 4 6 4 2" xfId="8923"/>
    <cellStyle name="Обычный 3 3 4 6 5" xfId="8924"/>
    <cellStyle name="Обычный 3 3 4 7" xfId="8925"/>
    <cellStyle name="Обычный 3 3 4 7 2" xfId="8926"/>
    <cellStyle name="Обычный 3 3 4 7 2 2" xfId="8927"/>
    <cellStyle name="Обычный 3 3 4 7 2 2 2" xfId="8928"/>
    <cellStyle name="Обычный 3 3 4 7 2 3" xfId="8929"/>
    <cellStyle name="Обычный 3 3 4 7 3" xfId="8930"/>
    <cellStyle name="Обычный 3 3 4 7 3 2" xfId="8931"/>
    <cellStyle name="Обычный 3 3 4 7 4" xfId="8932"/>
    <cellStyle name="Обычный 3 3 4 8" xfId="8933"/>
    <cellStyle name="Обычный 3 3 4 8 2" xfId="8934"/>
    <cellStyle name="Обычный 3 3 4 8 2 2" xfId="8935"/>
    <cellStyle name="Обычный 3 3 4 8 3" xfId="8936"/>
    <cellStyle name="Обычный 3 3 4 9" xfId="8937"/>
    <cellStyle name="Обычный 3 3 4 9 2" xfId="8938"/>
    <cellStyle name="Обычный 3 3 5" xfId="8939"/>
    <cellStyle name="Обычный 3 3 5 2" xfId="8940"/>
    <cellStyle name="Обычный 3 3 5 2 2" xfId="8941"/>
    <cellStyle name="Обычный 3 3 5 2 2 2" xfId="8942"/>
    <cellStyle name="Обычный 3 3 5 2 2 2 2" xfId="8943"/>
    <cellStyle name="Обычный 3 3 5 2 2 2 2 2" xfId="8944"/>
    <cellStyle name="Обычный 3 3 5 2 2 2 2 2 2" xfId="8945"/>
    <cellStyle name="Обычный 3 3 5 2 2 2 2 2 2 2" xfId="8946"/>
    <cellStyle name="Обычный 3 3 5 2 2 2 2 2 2 2 2" xfId="8947"/>
    <cellStyle name="Обычный 3 3 5 2 2 2 2 2 2 3" xfId="8948"/>
    <cellStyle name="Обычный 3 3 5 2 2 2 2 2 3" xfId="8949"/>
    <cellStyle name="Обычный 3 3 5 2 2 2 2 2 3 2" xfId="8950"/>
    <cellStyle name="Обычный 3 3 5 2 2 2 2 2 4" xfId="8951"/>
    <cellStyle name="Обычный 3 3 5 2 2 2 2 3" xfId="8952"/>
    <cellStyle name="Обычный 3 3 5 2 2 2 2 3 2" xfId="8953"/>
    <cellStyle name="Обычный 3 3 5 2 2 2 2 3 2 2" xfId="8954"/>
    <cellStyle name="Обычный 3 3 5 2 2 2 2 3 3" xfId="8955"/>
    <cellStyle name="Обычный 3 3 5 2 2 2 2 4" xfId="8956"/>
    <cellStyle name="Обычный 3 3 5 2 2 2 2 4 2" xfId="8957"/>
    <cellStyle name="Обычный 3 3 5 2 2 2 2 5" xfId="8958"/>
    <cellStyle name="Обычный 3 3 5 2 2 2 3" xfId="8959"/>
    <cellStyle name="Обычный 3 3 5 2 2 2 3 2" xfId="8960"/>
    <cellStyle name="Обычный 3 3 5 2 2 2 3 2 2" xfId="8961"/>
    <cellStyle name="Обычный 3 3 5 2 2 2 3 2 2 2" xfId="8962"/>
    <cellStyle name="Обычный 3 3 5 2 2 2 3 2 3" xfId="8963"/>
    <cellStyle name="Обычный 3 3 5 2 2 2 3 3" xfId="8964"/>
    <cellStyle name="Обычный 3 3 5 2 2 2 3 3 2" xfId="8965"/>
    <cellStyle name="Обычный 3 3 5 2 2 2 3 4" xfId="8966"/>
    <cellStyle name="Обычный 3 3 5 2 2 2 4" xfId="8967"/>
    <cellStyle name="Обычный 3 3 5 2 2 2 4 2" xfId="8968"/>
    <cellStyle name="Обычный 3 3 5 2 2 2 4 2 2" xfId="8969"/>
    <cellStyle name="Обычный 3 3 5 2 2 2 4 3" xfId="8970"/>
    <cellStyle name="Обычный 3 3 5 2 2 2 5" xfId="8971"/>
    <cellStyle name="Обычный 3 3 5 2 2 2 5 2" xfId="8972"/>
    <cellStyle name="Обычный 3 3 5 2 2 2 6" xfId="8973"/>
    <cellStyle name="Обычный 3 3 5 2 2 3" xfId="8974"/>
    <cellStyle name="Обычный 3 3 5 2 2 3 2" xfId="8975"/>
    <cellStyle name="Обычный 3 3 5 2 2 3 2 2" xfId="8976"/>
    <cellStyle name="Обычный 3 3 5 2 2 3 2 2 2" xfId="8977"/>
    <cellStyle name="Обычный 3 3 5 2 2 3 2 2 2 2" xfId="8978"/>
    <cellStyle name="Обычный 3 3 5 2 2 3 2 2 3" xfId="8979"/>
    <cellStyle name="Обычный 3 3 5 2 2 3 2 3" xfId="8980"/>
    <cellStyle name="Обычный 3 3 5 2 2 3 2 3 2" xfId="8981"/>
    <cellStyle name="Обычный 3 3 5 2 2 3 2 4" xfId="8982"/>
    <cellStyle name="Обычный 3 3 5 2 2 3 3" xfId="8983"/>
    <cellStyle name="Обычный 3 3 5 2 2 3 3 2" xfId="8984"/>
    <cellStyle name="Обычный 3 3 5 2 2 3 3 2 2" xfId="8985"/>
    <cellStyle name="Обычный 3 3 5 2 2 3 3 3" xfId="8986"/>
    <cellStyle name="Обычный 3 3 5 2 2 3 4" xfId="8987"/>
    <cellStyle name="Обычный 3 3 5 2 2 3 4 2" xfId="8988"/>
    <cellStyle name="Обычный 3 3 5 2 2 3 5" xfId="8989"/>
    <cellStyle name="Обычный 3 3 5 2 2 4" xfId="8990"/>
    <cellStyle name="Обычный 3 3 5 2 2 4 2" xfId="8991"/>
    <cellStyle name="Обычный 3 3 5 2 2 4 2 2" xfId="8992"/>
    <cellStyle name="Обычный 3 3 5 2 2 4 2 2 2" xfId="8993"/>
    <cellStyle name="Обычный 3 3 5 2 2 4 2 3" xfId="8994"/>
    <cellStyle name="Обычный 3 3 5 2 2 4 3" xfId="8995"/>
    <cellStyle name="Обычный 3 3 5 2 2 4 3 2" xfId="8996"/>
    <cellStyle name="Обычный 3 3 5 2 2 4 4" xfId="8997"/>
    <cellStyle name="Обычный 3 3 5 2 2 5" xfId="8998"/>
    <cellStyle name="Обычный 3 3 5 2 2 5 2" xfId="8999"/>
    <cellStyle name="Обычный 3 3 5 2 2 5 2 2" xfId="9000"/>
    <cellStyle name="Обычный 3 3 5 2 2 5 3" xfId="9001"/>
    <cellStyle name="Обычный 3 3 5 2 2 6" xfId="9002"/>
    <cellStyle name="Обычный 3 3 5 2 2 6 2" xfId="9003"/>
    <cellStyle name="Обычный 3 3 5 2 2 7" xfId="9004"/>
    <cellStyle name="Обычный 3 3 5 2 3" xfId="9005"/>
    <cellStyle name="Обычный 3 3 5 2 3 2" xfId="9006"/>
    <cellStyle name="Обычный 3 3 5 2 3 2 2" xfId="9007"/>
    <cellStyle name="Обычный 3 3 5 2 3 2 2 2" xfId="9008"/>
    <cellStyle name="Обычный 3 3 5 2 3 2 2 2 2" xfId="9009"/>
    <cellStyle name="Обычный 3 3 5 2 3 2 2 2 2 2" xfId="9010"/>
    <cellStyle name="Обычный 3 3 5 2 3 2 2 2 3" xfId="9011"/>
    <cellStyle name="Обычный 3 3 5 2 3 2 2 3" xfId="9012"/>
    <cellStyle name="Обычный 3 3 5 2 3 2 2 3 2" xfId="9013"/>
    <cellStyle name="Обычный 3 3 5 2 3 2 2 4" xfId="9014"/>
    <cellStyle name="Обычный 3 3 5 2 3 2 3" xfId="9015"/>
    <cellStyle name="Обычный 3 3 5 2 3 2 3 2" xfId="9016"/>
    <cellStyle name="Обычный 3 3 5 2 3 2 3 2 2" xfId="9017"/>
    <cellStyle name="Обычный 3 3 5 2 3 2 3 3" xfId="9018"/>
    <cellStyle name="Обычный 3 3 5 2 3 2 4" xfId="9019"/>
    <cellStyle name="Обычный 3 3 5 2 3 2 4 2" xfId="9020"/>
    <cellStyle name="Обычный 3 3 5 2 3 2 5" xfId="9021"/>
    <cellStyle name="Обычный 3 3 5 2 3 3" xfId="9022"/>
    <cellStyle name="Обычный 3 3 5 2 3 3 2" xfId="9023"/>
    <cellStyle name="Обычный 3 3 5 2 3 3 2 2" xfId="9024"/>
    <cellStyle name="Обычный 3 3 5 2 3 3 2 2 2" xfId="9025"/>
    <cellStyle name="Обычный 3 3 5 2 3 3 2 3" xfId="9026"/>
    <cellStyle name="Обычный 3 3 5 2 3 3 3" xfId="9027"/>
    <cellStyle name="Обычный 3 3 5 2 3 3 3 2" xfId="9028"/>
    <cellStyle name="Обычный 3 3 5 2 3 3 4" xfId="9029"/>
    <cellStyle name="Обычный 3 3 5 2 3 4" xfId="9030"/>
    <cellStyle name="Обычный 3 3 5 2 3 4 2" xfId="9031"/>
    <cellStyle name="Обычный 3 3 5 2 3 4 2 2" xfId="9032"/>
    <cellStyle name="Обычный 3 3 5 2 3 4 3" xfId="9033"/>
    <cellStyle name="Обычный 3 3 5 2 3 5" xfId="9034"/>
    <cellStyle name="Обычный 3 3 5 2 3 5 2" xfId="9035"/>
    <cellStyle name="Обычный 3 3 5 2 3 6" xfId="9036"/>
    <cellStyle name="Обычный 3 3 5 2 4" xfId="9037"/>
    <cellStyle name="Обычный 3 3 5 2 4 2" xfId="9038"/>
    <cellStyle name="Обычный 3 3 5 2 4 2 2" xfId="9039"/>
    <cellStyle name="Обычный 3 3 5 2 4 2 2 2" xfId="9040"/>
    <cellStyle name="Обычный 3 3 5 2 4 2 2 2 2" xfId="9041"/>
    <cellStyle name="Обычный 3 3 5 2 4 2 2 3" xfId="9042"/>
    <cellStyle name="Обычный 3 3 5 2 4 2 3" xfId="9043"/>
    <cellStyle name="Обычный 3 3 5 2 4 2 3 2" xfId="9044"/>
    <cellStyle name="Обычный 3 3 5 2 4 2 4" xfId="9045"/>
    <cellStyle name="Обычный 3 3 5 2 4 3" xfId="9046"/>
    <cellStyle name="Обычный 3 3 5 2 4 3 2" xfId="9047"/>
    <cellStyle name="Обычный 3 3 5 2 4 3 2 2" xfId="9048"/>
    <cellStyle name="Обычный 3 3 5 2 4 3 3" xfId="9049"/>
    <cellStyle name="Обычный 3 3 5 2 4 4" xfId="9050"/>
    <cellStyle name="Обычный 3 3 5 2 4 4 2" xfId="9051"/>
    <cellStyle name="Обычный 3 3 5 2 4 5" xfId="9052"/>
    <cellStyle name="Обычный 3 3 5 2 5" xfId="9053"/>
    <cellStyle name="Обычный 3 3 5 2 5 2" xfId="9054"/>
    <cellStyle name="Обычный 3 3 5 2 5 2 2" xfId="9055"/>
    <cellStyle name="Обычный 3 3 5 2 5 2 2 2" xfId="9056"/>
    <cellStyle name="Обычный 3 3 5 2 5 2 3" xfId="9057"/>
    <cellStyle name="Обычный 3 3 5 2 5 3" xfId="9058"/>
    <cellStyle name="Обычный 3 3 5 2 5 3 2" xfId="9059"/>
    <cellStyle name="Обычный 3 3 5 2 5 4" xfId="9060"/>
    <cellStyle name="Обычный 3 3 5 2 6" xfId="9061"/>
    <cellStyle name="Обычный 3 3 5 2 6 2" xfId="9062"/>
    <cellStyle name="Обычный 3 3 5 2 6 2 2" xfId="9063"/>
    <cellStyle name="Обычный 3 3 5 2 6 3" xfId="9064"/>
    <cellStyle name="Обычный 3 3 5 2 7" xfId="9065"/>
    <cellStyle name="Обычный 3 3 5 2 7 2" xfId="9066"/>
    <cellStyle name="Обычный 3 3 5 2 8" xfId="9067"/>
    <cellStyle name="Обычный 3 3 5 3" xfId="9068"/>
    <cellStyle name="Обычный 3 3 5 3 2" xfId="9069"/>
    <cellStyle name="Обычный 3 3 5 3 2 2" xfId="9070"/>
    <cellStyle name="Обычный 3 3 5 3 2 2 2" xfId="9071"/>
    <cellStyle name="Обычный 3 3 5 3 2 2 2 2" xfId="9072"/>
    <cellStyle name="Обычный 3 3 5 3 2 2 2 2 2" xfId="9073"/>
    <cellStyle name="Обычный 3 3 5 3 2 2 2 2 2 2" xfId="9074"/>
    <cellStyle name="Обычный 3 3 5 3 2 2 2 2 3" xfId="9075"/>
    <cellStyle name="Обычный 3 3 5 3 2 2 2 3" xfId="9076"/>
    <cellStyle name="Обычный 3 3 5 3 2 2 2 3 2" xfId="9077"/>
    <cellStyle name="Обычный 3 3 5 3 2 2 2 4" xfId="9078"/>
    <cellStyle name="Обычный 3 3 5 3 2 2 3" xfId="9079"/>
    <cellStyle name="Обычный 3 3 5 3 2 2 3 2" xfId="9080"/>
    <cellStyle name="Обычный 3 3 5 3 2 2 3 2 2" xfId="9081"/>
    <cellStyle name="Обычный 3 3 5 3 2 2 3 3" xfId="9082"/>
    <cellStyle name="Обычный 3 3 5 3 2 2 4" xfId="9083"/>
    <cellStyle name="Обычный 3 3 5 3 2 2 4 2" xfId="9084"/>
    <cellStyle name="Обычный 3 3 5 3 2 2 5" xfId="9085"/>
    <cellStyle name="Обычный 3 3 5 3 2 3" xfId="9086"/>
    <cellStyle name="Обычный 3 3 5 3 2 3 2" xfId="9087"/>
    <cellStyle name="Обычный 3 3 5 3 2 3 2 2" xfId="9088"/>
    <cellStyle name="Обычный 3 3 5 3 2 3 2 2 2" xfId="9089"/>
    <cellStyle name="Обычный 3 3 5 3 2 3 2 3" xfId="9090"/>
    <cellStyle name="Обычный 3 3 5 3 2 3 3" xfId="9091"/>
    <cellStyle name="Обычный 3 3 5 3 2 3 3 2" xfId="9092"/>
    <cellStyle name="Обычный 3 3 5 3 2 3 4" xfId="9093"/>
    <cellStyle name="Обычный 3 3 5 3 2 4" xfId="9094"/>
    <cellStyle name="Обычный 3 3 5 3 2 4 2" xfId="9095"/>
    <cellStyle name="Обычный 3 3 5 3 2 4 2 2" xfId="9096"/>
    <cellStyle name="Обычный 3 3 5 3 2 4 3" xfId="9097"/>
    <cellStyle name="Обычный 3 3 5 3 2 5" xfId="9098"/>
    <cellStyle name="Обычный 3 3 5 3 2 5 2" xfId="9099"/>
    <cellStyle name="Обычный 3 3 5 3 2 6" xfId="9100"/>
    <cellStyle name="Обычный 3 3 5 3 3" xfId="9101"/>
    <cellStyle name="Обычный 3 3 5 3 3 2" xfId="9102"/>
    <cellStyle name="Обычный 3 3 5 3 3 2 2" xfId="9103"/>
    <cellStyle name="Обычный 3 3 5 3 3 2 2 2" xfId="9104"/>
    <cellStyle name="Обычный 3 3 5 3 3 2 2 2 2" xfId="9105"/>
    <cellStyle name="Обычный 3 3 5 3 3 2 2 3" xfId="9106"/>
    <cellStyle name="Обычный 3 3 5 3 3 2 3" xfId="9107"/>
    <cellStyle name="Обычный 3 3 5 3 3 2 3 2" xfId="9108"/>
    <cellStyle name="Обычный 3 3 5 3 3 2 4" xfId="9109"/>
    <cellStyle name="Обычный 3 3 5 3 3 3" xfId="9110"/>
    <cellStyle name="Обычный 3 3 5 3 3 3 2" xfId="9111"/>
    <cellStyle name="Обычный 3 3 5 3 3 3 2 2" xfId="9112"/>
    <cellStyle name="Обычный 3 3 5 3 3 3 3" xfId="9113"/>
    <cellStyle name="Обычный 3 3 5 3 3 4" xfId="9114"/>
    <cellStyle name="Обычный 3 3 5 3 3 4 2" xfId="9115"/>
    <cellStyle name="Обычный 3 3 5 3 3 5" xfId="9116"/>
    <cellStyle name="Обычный 3 3 5 3 4" xfId="9117"/>
    <cellStyle name="Обычный 3 3 5 3 4 2" xfId="9118"/>
    <cellStyle name="Обычный 3 3 5 3 4 2 2" xfId="9119"/>
    <cellStyle name="Обычный 3 3 5 3 4 2 2 2" xfId="9120"/>
    <cellStyle name="Обычный 3 3 5 3 4 2 3" xfId="9121"/>
    <cellStyle name="Обычный 3 3 5 3 4 3" xfId="9122"/>
    <cellStyle name="Обычный 3 3 5 3 4 3 2" xfId="9123"/>
    <cellStyle name="Обычный 3 3 5 3 4 4" xfId="9124"/>
    <cellStyle name="Обычный 3 3 5 3 5" xfId="9125"/>
    <cellStyle name="Обычный 3 3 5 3 5 2" xfId="9126"/>
    <cellStyle name="Обычный 3 3 5 3 5 2 2" xfId="9127"/>
    <cellStyle name="Обычный 3 3 5 3 5 3" xfId="9128"/>
    <cellStyle name="Обычный 3 3 5 3 6" xfId="9129"/>
    <cellStyle name="Обычный 3 3 5 3 6 2" xfId="9130"/>
    <cellStyle name="Обычный 3 3 5 3 7" xfId="9131"/>
    <cellStyle name="Обычный 3 3 5 4" xfId="9132"/>
    <cellStyle name="Обычный 3 3 5 4 2" xfId="9133"/>
    <cellStyle name="Обычный 3 3 5 4 2 2" xfId="9134"/>
    <cellStyle name="Обычный 3 3 5 4 2 2 2" xfId="9135"/>
    <cellStyle name="Обычный 3 3 5 4 2 2 2 2" xfId="9136"/>
    <cellStyle name="Обычный 3 3 5 4 2 2 2 2 2" xfId="9137"/>
    <cellStyle name="Обычный 3 3 5 4 2 2 2 3" xfId="9138"/>
    <cellStyle name="Обычный 3 3 5 4 2 2 3" xfId="9139"/>
    <cellStyle name="Обычный 3 3 5 4 2 2 3 2" xfId="9140"/>
    <cellStyle name="Обычный 3 3 5 4 2 2 4" xfId="9141"/>
    <cellStyle name="Обычный 3 3 5 4 2 3" xfId="9142"/>
    <cellStyle name="Обычный 3 3 5 4 2 3 2" xfId="9143"/>
    <cellStyle name="Обычный 3 3 5 4 2 3 2 2" xfId="9144"/>
    <cellStyle name="Обычный 3 3 5 4 2 3 3" xfId="9145"/>
    <cellStyle name="Обычный 3 3 5 4 2 4" xfId="9146"/>
    <cellStyle name="Обычный 3 3 5 4 2 4 2" xfId="9147"/>
    <cellStyle name="Обычный 3 3 5 4 2 5" xfId="9148"/>
    <cellStyle name="Обычный 3 3 5 4 3" xfId="9149"/>
    <cellStyle name="Обычный 3 3 5 4 3 2" xfId="9150"/>
    <cellStyle name="Обычный 3 3 5 4 3 2 2" xfId="9151"/>
    <cellStyle name="Обычный 3 3 5 4 3 2 2 2" xfId="9152"/>
    <cellStyle name="Обычный 3 3 5 4 3 2 3" xfId="9153"/>
    <cellStyle name="Обычный 3 3 5 4 3 3" xfId="9154"/>
    <cellStyle name="Обычный 3 3 5 4 3 3 2" xfId="9155"/>
    <cellStyle name="Обычный 3 3 5 4 3 4" xfId="9156"/>
    <cellStyle name="Обычный 3 3 5 4 4" xfId="9157"/>
    <cellStyle name="Обычный 3 3 5 4 4 2" xfId="9158"/>
    <cellStyle name="Обычный 3 3 5 4 4 2 2" xfId="9159"/>
    <cellStyle name="Обычный 3 3 5 4 4 3" xfId="9160"/>
    <cellStyle name="Обычный 3 3 5 4 5" xfId="9161"/>
    <cellStyle name="Обычный 3 3 5 4 5 2" xfId="9162"/>
    <cellStyle name="Обычный 3 3 5 4 6" xfId="9163"/>
    <cellStyle name="Обычный 3 3 5 5" xfId="9164"/>
    <cellStyle name="Обычный 3 3 5 5 2" xfId="9165"/>
    <cellStyle name="Обычный 3 3 5 5 2 2" xfId="9166"/>
    <cellStyle name="Обычный 3 3 5 5 2 2 2" xfId="9167"/>
    <cellStyle name="Обычный 3 3 5 5 2 2 2 2" xfId="9168"/>
    <cellStyle name="Обычный 3 3 5 5 2 2 3" xfId="9169"/>
    <cellStyle name="Обычный 3 3 5 5 2 3" xfId="9170"/>
    <cellStyle name="Обычный 3 3 5 5 2 3 2" xfId="9171"/>
    <cellStyle name="Обычный 3 3 5 5 2 4" xfId="9172"/>
    <cellStyle name="Обычный 3 3 5 5 3" xfId="9173"/>
    <cellStyle name="Обычный 3 3 5 5 3 2" xfId="9174"/>
    <cellStyle name="Обычный 3 3 5 5 3 2 2" xfId="9175"/>
    <cellStyle name="Обычный 3 3 5 5 3 3" xfId="9176"/>
    <cellStyle name="Обычный 3 3 5 5 4" xfId="9177"/>
    <cellStyle name="Обычный 3 3 5 5 4 2" xfId="9178"/>
    <cellStyle name="Обычный 3 3 5 5 5" xfId="9179"/>
    <cellStyle name="Обычный 3 3 5 6" xfId="9180"/>
    <cellStyle name="Обычный 3 3 5 6 2" xfId="9181"/>
    <cellStyle name="Обычный 3 3 5 6 2 2" xfId="9182"/>
    <cellStyle name="Обычный 3 3 5 6 2 2 2" xfId="9183"/>
    <cellStyle name="Обычный 3 3 5 6 2 3" xfId="9184"/>
    <cellStyle name="Обычный 3 3 5 6 3" xfId="9185"/>
    <cellStyle name="Обычный 3 3 5 6 3 2" xfId="9186"/>
    <cellStyle name="Обычный 3 3 5 6 4" xfId="9187"/>
    <cellStyle name="Обычный 3 3 5 7" xfId="9188"/>
    <cellStyle name="Обычный 3 3 5 7 2" xfId="9189"/>
    <cellStyle name="Обычный 3 3 5 7 2 2" xfId="9190"/>
    <cellStyle name="Обычный 3 3 5 7 3" xfId="9191"/>
    <cellStyle name="Обычный 3 3 5 8" xfId="9192"/>
    <cellStyle name="Обычный 3 3 5 8 2" xfId="9193"/>
    <cellStyle name="Обычный 3 3 5 9" xfId="9194"/>
    <cellStyle name="Обычный 3 3 6" xfId="9195"/>
    <cellStyle name="Обычный 3 3 6 2" xfId="9196"/>
    <cellStyle name="Обычный 3 3 6 2 2" xfId="9197"/>
    <cellStyle name="Обычный 3 3 6 2 2 2" xfId="9198"/>
    <cellStyle name="Обычный 3 3 6 2 2 2 2" xfId="9199"/>
    <cellStyle name="Обычный 3 3 6 2 2 2 2 2" xfId="9200"/>
    <cellStyle name="Обычный 3 3 6 2 2 2 2 2 2" xfId="9201"/>
    <cellStyle name="Обычный 3 3 6 2 2 2 2 2 2 2" xfId="9202"/>
    <cellStyle name="Обычный 3 3 6 2 2 2 2 2 3" xfId="9203"/>
    <cellStyle name="Обычный 3 3 6 2 2 2 2 3" xfId="9204"/>
    <cellStyle name="Обычный 3 3 6 2 2 2 2 3 2" xfId="9205"/>
    <cellStyle name="Обычный 3 3 6 2 2 2 2 4" xfId="9206"/>
    <cellStyle name="Обычный 3 3 6 2 2 2 3" xfId="9207"/>
    <cellStyle name="Обычный 3 3 6 2 2 2 3 2" xfId="9208"/>
    <cellStyle name="Обычный 3 3 6 2 2 2 3 2 2" xfId="9209"/>
    <cellStyle name="Обычный 3 3 6 2 2 2 3 3" xfId="9210"/>
    <cellStyle name="Обычный 3 3 6 2 2 2 4" xfId="9211"/>
    <cellStyle name="Обычный 3 3 6 2 2 2 4 2" xfId="9212"/>
    <cellStyle name="Обычный 3 3 6 2 2 2 5" xfId="9213"/>
    <cellStyle name="Обычный 3 3 6 2 2 3" xfId="9214"/>
    <cellStyle name="Обычный 3 3 6 2 2 3 2" xfId="9215"/>
    <cellStyle name="Обычный 3 3 6 2 2 3 2 2" xfId="9216"/>
    <cellStyle name="Обычный 3 3 6 2 2 3 2 2 2" xfId="9217"/>
    <cellStyle name="Обычный 3 3 6 2 2 3 2 3" xfId="9218"/>
    <cellStyle name="Обычный 3 3 6 2 2 3 3" xfId="9219"/>
    <cellStyle name="Обычный 3 3 6 2 2 3 3 2" xfId="9220"/>
    <cellStyle name="Обычный 3 3 6 2 2 3 4" xfId="9221"/>
    <cellStyle name="Обычный 3 3 6 2 2 4" xfId="9222"/>
    <cellStyle name="Обычный 3 3 6 2 2 4 2" xfId="9223"/>
    <cellStyle name="Обычный 3 3 6 2 2 4 2 2" xfId="9224"/>
    <cellStyle name="Обычный 3 3 6 2 2 4 3" xfId="9225"/>
    <cellStyle name="Обычный 3 3 6 2 2 5" xfId="9226"/>
    <cellStyle name="Обычный 3 3 6 2 2 5 2" xfId="9227"/>
    <cellStyle name="Обычный 3 3 6 2 2 6" xfId="9228"/>
    <cellStyle name="Обычный 3 3 6 2 3" xfId="9229"/>
    <cellStyle name="Обычный 3 3 6 2 3 2" xfId="9230"/>
    <cellStyle name="Обычный 3 3 6 2 3 2 2" xfId="9231"/>
    <cellStyle name="Обычный 3 3 6 2 3 2 2 2" xfId="9232"/>
    <cellStyle name="Обычный 3 3 6 2 3 2 2 2 2" xfId="9233"/>
    <cellStyle name="Обычный 3 3 6 2 3 2 2 3" xfId="9234"/>
    <cellStyle name="Обычный 3 3 6 2 3 2 3" xfId="9235"/>
    <cellStyle name="Обычный 3 3 6 2 3 2 3 2" xfId="9236"/>
    <cellStyle name="Обычный 3 3 6 2 3 2 4" xfId="9237"/>
    <cellStyle name="Обычный 3 3 6 2 3 3" xfId="9238"/>
    <cellStyle name="Обычный 3 3 6 2 3 3 2" xfId="9239"/>
    <cellStyle name="Обычный 3 3 6 2 3 3 2 2" xfId="9240"/>
    <cellStyle name="Обычный 3 3 6 2 3 3 3" xfId="9241"/>
    <cellStyle name="Обычный 3 3 6 2 3 4" xfId="9242"/>
    <cellStyle name="Обычный 3 3 6 2 3 4 2" xfId="9243"/>
    <cellStyle name="Обычный 3 3 6 2 3 5" xfId="9244"/>
    <cellStyle name="Обычный 3 3 6 2 4" xfId="9245"/>
    <cellStyle name="Обычный 3 3 6 2 4 2" xfId="9246"/>
    <cellStyle name="Обычный 3 3 6 2 4 2 2" xfId="9247"/>
    <cellStyle name="Обычный 3 3 6 2 4 2 2 2" xfId="9248"/>
    <cellStyle name="Обычный 3 3 6 2 4 2 3" xfId="9249"/>
    <cellStyle name="Обычный 3 3 6 2 4 3" xfId="9250"/>
    <cellStyle name="Обычный 3 3 6 2 4 3 2" xfId="9251"/>
    <cellStyle name="Обычный 3 3 6 2 4 4" xfId="9252"/>
    <cellStyle name="Обычный 3 3 6 2 5" xfId="9253"/>
    <cellStyle name="Обычный 3 3 6 2 5 2" xfId="9254"/>
    <cellStyle name="Обычный 3 3 6 2 5 2 2" xfId="9255"/>
    <cellStyle name="Обычный 3 3 6 2 5 3" xfId="9256"/>
    <cellStyle name="Обычный 3 3 6 2 6" xfId="9257"/>
    <cellStyle name="Обычный 3 3 6 2 6 2" xfId="9258"/>
    <cellStyle name="Обычный 3 3 6 2 7" xfId="9259"/>
    <cellStyle name="Обычный 3 3 6 3" xfId="9260"/>
    <cellStyle name="Обычный 3 3 6 3 2" xfId="9261"/>
    <cellStyle name="Обычный 3 3 6 3 2 2" xfId="9262"/>
    <cellStyle name="Обычный 3 3 6 3 2 2 2" xfId="9263"/>
    <cellStyle name="Обычный 3 3 6 3 2 2 2 2" xfId="9264"/>
    <cellStyle name="Обычный 3 3 6 3 2 2 2 2 2" xfId="9265"/>
    <cellStyle name="Обычный 3 3 6 3 2 2 2 3" xfId="9266"/>
    <cellStyle name="Обычный 3 3 6 3 2 2 3" xfId="9267"/>
    <cellStyle name="Обычный 3 3 6 3 2 2 3 2" xfId="9268"/>
    <cellStyle name="Обычный 3 3 6 3 2 2 4" xfId="9269"/>
    <cellStyle name="Обычный 3 3 6 3 2 3" xfId="9270"/>
    <cellStyle name="Обычный 3 3 6 3 2 3 2" xfId="9271"/>
    <cellStyle name="Обычный 3 3 6 3 2 3 2 2" xfId="9272"/>
    <cellStyle name="Обычный 3 3 6 3 2 3 3" xfId="9273"/>
    <cellStyle name="Обычный 3 3 6 3 2 4" xfId="9274"/>
    <cellStyle name="Обычный 3 3 6 3 2 4 2" xfId="9275"/>
    <cellStyle name="Обычный 3 3 6 3 2 5" xfId="9276"/>
    <cellStyle name="Обычный 3 3 6 3 3" xfId="9277"/>
    <cellStyle name="Обычный 3 3 6 3 3 2" xfId="9278"/>
    <cellStyle name="Обычный 3 3 6 3 3 2 2" xfId="9279"/>
    <cellStyle name="Обычный 3 3 6 3 3 2 2 2" xfId="9280"/>
    <cellStyle name="Обычный 3 3 6 3 3 2 3" xfId="9281"/>
    <cellStyle name="Обычный 3 3 6 3 3 3" xfId="9282"/>
    <cellStyle name="Обычный 3 3 6 3 3 3 2" xfId="9283"/>
    <cellStyle name="Обычный 3 3 6 3 3 4" xfId="9284"/>
    <cellStyle name="Обычный 3 3 6 3 4" xfId="9285"/>
    <cellStyle name="Обычный 3 3 6 3 4 2" xfId="9286"/>
    <cellStyle name="Обычный 3 3 6 3 4 2 2" xfId="9287"/>
    <cellStyle name="Обычный 3 3 6 3 4 3" xfId="9288"/>
    <cellStyle name="Обычный 3 3 6 3 5" xfId="9289"/>
    <cellStyle name="Обычный 3 3 6 3 5 2" xfId="9290"/>
    <cellStyle name="Обычный 3 3 6 3 6" xfId="9291"/>
    <cellStyle name="Обычный 3 3 6 4" xfId="9292"/>
    <cellStyle name="Обычный 3 3 6 4 2" xfId="9293"/>
    <cellStyle name="Обычный 3 3 6 4 2 2" xfId="9294"/>
    <cellStyle name="Обычный 3 3 6 4 2 2 2" xfId="9295"/>
    <cellStyle name="Обычный 3 3 6 4 2 2 2 2" xfId="9296"/>
    <cellStyle name="Обычный 3 3 6 4 2 2 3" xfId="9297"/>
    <cellStyle name="Обычный 3 3 6 4 2 3" xfId="9298"/>
    <cellStyle name="Обычный 3 3 6 4 2 3 2" xfId="9299"/>
    <cellStyle name="Обычный 3 3 6 4 2 4" xfId="9300"/>
    <cellStyle name="Обычный 3 3 6 4 3" xfId="9301"/>
    <cellStyle name="Обычный 3 3 6 4 3 2" xfId="9302"/>
    <cellStyle name="Обычный 3 3 6 4 3 2 2" xfId="9303"/>
    <cellStyle name="Обычный 3 3 6 4 3 3" xfId="9304"/>
    <cellStyle name="Обычный 3 3 6 4 4" xfId="9305"/>
    <cellStyle name="Обычный 3 3 6 4 4 2" xfId="9306"/>
    <cellStyle name="Обычный 3 3 6 4 5" xfId="9307"/>
    <cellStyle name="Обычный 3 3 6 5" xfId="9308"/>
    <cellStyle name="Обычный 3 3 6 5 2" xfId="9309"/>
    <cellStyle name="Обычный 3 3 6 5 2 2" xfId="9310"/>
    <cellStyle name="Обычный 3 3 6 5 2 2 2" xfId="9311"/>
    <cellStyle name="Обычный 3 3 6 5 2 3" xfId="9312"/>
    <cellStyle name="Обычный 3 3 6 5 3" xfId="9313"/>
    <cellStyle name="Обычный 3 3 6 5 3 2" xfId="9314"/>
    <cellStyle name="Обычный 3 3 6 5 4" xfId="9315"/>
    <cellStyle name="Обычный 3 3 6 6" xfId="9316"/>
    <cellStyle name="Обычный 3 3 6 6 2" xfId="9317"/>
    <cellStyle name="Обычный 3 3 6 6 2 2" xfId="9318"/>
    <cellStyle name="Обычный 3 3 6 6 3" xfId="9319"/>
    <cellStyle name="Обычный 3 3 6 7" xfId="9320"/>
    <cellStyle name="Обычный 3 3 6 7 2" xfId="9321"/>
    <cellStyle name="Обычный 3 3 6 8" xfId="9322"/>
    <cellStyle name="Обычный 3 3 7" xfId="9323"/>
    <cellStyle name="Обычный 3 3 7 2" xfId="9324"/>
    <cellStyle name="Обычный 3 3 7 2 2" xfId="9325"/>
    <cellStyle name="Обычный 3 3 7 2 2 2" xfId="9326"/>
    <cellStyle name="Обычный 3 3 7 2 2 2 2" xfId="9327"/>
    <cellStyle name="Обычный 3 3 7 2 2 2 2 2" xfId="9328"/>
    <cellStyle name="Обычный 3 3 7 2 2 2 2 2 2" xfId="9329"/>
    <cellStyle name="Обычный 3 3 7 2 2 2 2 3" xfId="9330"/>
    <cellStyle name="Обычный 3 3 7 2 2 2 3" xfId="9331"/>
    <cellStyle name="Обычный 3 3 7 2 2 2 3 2" xfId="9332"/>
    <cellStyle name="Обычный 3 3 7 2 2 2 4" xfId="9333"/>
    <cellStyle name="Обычный 3 3 7 2 2 3" xfId="9334"/>
    <cellStyle name="Обычный 3 3 7 2 2 3 2" xfId="9335"/>
    <cellStyle name="Обычный 3 3 7 2 2 3 2 2" xfId="9336"/>
    <cellStyle name="Обычный 3 3 7 2 2 3 3" xfId="9337"/>
    <cellStyle name="Обычный 3 3 7 2 2 4" xfId="9338"/>
    <cellStyle name="Обычный 3 3 7 2 2 4 2" xfId="9339"/>
    <cellStyle name="Обычный 3 3 7 2 2 5" xfId="9340"/>
    <cellStyle name="Обычный 3 3 7 2 3" xfId="9341"/>
    <cellStyle name="Обычный 3 3 7 2 3 2" xfId="9342"/>
    <cellStyle name="Обычный 3 3 7 2 3 2 2" xfId="9343"/>
    <cellStyle name="Обычный 3 3 7 2 3 2 2 2" xfId="9344"/>
    <cellStyle name="Обычный 3 3 7 2 3 2 3" xfId="9345"/>
    <cellStyle name="Обычный 3 3 7 2 3 3" xfId="9346"/>
    <cellStyle name="Обычный 3 3 7 2 3 3 2" xfId="9347"/>
    <cellStyle name="Обычный 3 3 7 2 3 4" xfId="9348"/>
    <cellStyle name="Обычный 3 3 7 2 4" xfId="9349"/>
    <cellStyle name="Обычный 3 3 7 2 4 2" xfId="9350"/>
    <cellStyle name="Обычный 3 3 7 2 4 2 2" xfId="9351"/>
    <cellStyle name="Обычный 3 3 7 2 4 3" xfId="9352"/>
    <cellStyle name="Обычный 3 3 7 2 5" xfId="9353"/>
    <cellStyle name="Обычный 3 3 7 2 5 2" xfId="9354"/>
    <cellStyle name="Обычный 3 3 7 2 6" xfId="9355"/>
    <cellStyle name="Обычный 3 3 7 3" xfId="9356"/>
    <cellStyle name="Обычный 3 3 7 3 2" xfId="9357"/>
    <cellStyle name="Обычный 3 3 7 3 2 2" xfId="9358"/>
    <cellStyle name="Обычный 3 3 7 3 2 2 2" xfId="9359"/>
    <cellStyle name="Обычный 3 3 7 3 2 2 2 2" xfId="9360"/>
    <cellStyle name="Обычный 3 3 7 3 2 2 3" xfId="9361"/>
    <cellStyle name="Обычный 3 3 7 3 2 3" xfId="9362"/>
    <cellStyle name="Обычный 3 3 7 3 2 3 2" xfId="9363"/>
    <cellStyle name="Обычный 3 3 7 3 2 4" xfId="9364"/>
    <cellStyle name="Обычный 3 3 7 3 3" xfId="9365"/>
    <cellStyle name="Обычный 3 3 7 3 3 2" xfId="9366"/>
    <cellStyle name="Обычный 3 3 7 3 3 2 2" xfId="9367"/>
    <cellStyle name="Обычный 3 3 7 3 3 3" xfId="9368"/>
    <cellStyle name="Обычный 3 3 7 3 4" xfId="9369"/>
    <cellStyle name="Обычный 3 3 7 3 4 2" xfId="9370"/>
    <cellStyle name="Обычный 3 3 7 3 5" xfId="9371"/>
    <cellStyle name="Обычный 3 3 7 4" xfId="9372"/>
    <cellStyle name="Обычный 3 3 7 4 2" xfId="9373"/>
    <cellStyle name="Обычный 3 3 7 4 2 2" xfId="9374"/>
    <cellStyle name="Обычный 3 3 7 4 2 2 2" xfId="9375"/>
    <cellStyle name="Обычный 3 3 7 4 2 3" xfId="9376"/>
    <cellStyle name="Обычный 3 3 7 4 3" xfId="9377"/>
    <cellStyle name="Обычный 3 3 7 4 3 2" xfId="9378"/>
    <cellStyle name="Обычный 3 3 7 4 4" xfId="9379"/>
    <cellStyle name="Обычный 3 3 7 5" xfId="9380"/>
    <cellStyle name="Обычный 3 3 7 5 2" xfId="9381"/>
    <cellStyle name="Обычный 3 3 7 5 2 2" xfId="9382"/>
    <cellStyle name="Обычный 3 3 7 5 3" xfId="9383"/>
    <cellStyle name="Обычный 3 3 7 6" xfId="9384"/>
    <cellStyle name="Обычный 3 3 7 6 2" xfId="9385"/>
    <cellStyle name="Обычный 3 3 7 7" xfId="9386"/>
    <cellStyle name="Обычный 3 3 8" xfId="9387"/>
    <cellStyle name="Обычный 3 3 8 2" xfId="9388"/>
    <cellStyle name="Обычный 3 3 8 2 2" xfId="9389"/>
    <cellStyle name="Обычный 3 3 8 2 2 2" xfId="9390"/>
    <cellStyle name="Обычный 3 3 8 2 2 2 2" xfId="9391"/>
    <cellStyle name="Обычный 3 3 8 2 2 2 2 2" xfId="9392"/>
    <cellStyle name="Обычный 3 3 8 2 2 2 3" xfId="9393"/>
    <cellStyle name="Обычный 3 3 8 2 2 3" xfId="9394"/>
    <cellStyle name="Обычный 3 3 8 2 2 3 2" xfId="9395"/>
    <cellStyle name="Обычный 3 3 8 2 2 4" xfId="9396"/>
    <cellStyle name="Обычный 3 3 8 2 3" xfId="9397"/>
    <cellStyle name="Обычный 3 3 8 2 3 2" xfId="9398"/>
    <cellStyle name="Обычный 3 3 8 2 3 2 2" xfId="9399"/>
    <cellStyle name="Обычный 3 3 8 2 3 3" xfId="9400"/>
    <cellStyle name="Обычный 3 3 8 2 4" xfId="9401"/>
    <cellStyle name="Обычный 3 3 8 2 4 2" xfId="9402"/>
    <cellStyle name="Обычный 3 3 8 2 5" xfId="9403"/>
    <cellStyle name="Обычный 3 3 8 3" xfId="9404"/>
    <cellStyle name="Обычный 3 3 8 3 2" xfId="9405"/>
    <cellStyle name="Обычный 3 3 8 3 2 2" xfId="9406"/>
    <cellStyle name="Обычный 3 3 8 3 2 2 2" xfId="9407"/>
    <cellStyle name="Обычный 3 3 8 3 2 3" xfId="9408"/>
    <cellStyle name="Обычный 3 3 8 3 3" xfId="9409"/>
    <cellStyle name="Обычный 3 3 8 3 3 2" xfId="9410"/>
    <cellStyle name="Обычный 3 3 8 3 4" xfId="9411"/>
    <cellStyle name="Обычный 3 3 8 4" xfId="9412"/>
    <cellStyle name="Обычный 3 3 8 4 2" xfId="9413"/>
    <cellStyle name="Обычный 3 3 8 4 2 2" xfId="9414"/>
    <cellStyle name="Обычный 3 3 8 4 3" xfId="9415"/>
    <cellStyle name="Обычный 3 3 8 5" xfId="9416"/>
    <cellStyle name="Обычный 3 3 8 5 2" xfId="9417"/>
    <cellStyle name="Обычный 3 3 8 6" xfId="9418"/>
    <cellStyle name="Обычный 3 3 9" xfId="9419"/>
    <cellStyle name="Обычный 3 3 9 2" xfId="9420"/>
    <cellStyle name="Обычный 3 3 9 2 2" xfId="9421"/>
    <cellStyle name="Обычный 3 3 9 2 2 2" xfId="9422"/>
    <cellStyle name="Обычный 3 3 9 2 2 2 2" xfId="9423"/>
    <cellStyle name="Обычный 3 3 9 2 2 3" xfId="9424"/>
    <cellStyle name="Обычный 3 3 9 2 3" xfId="9425"/>
    <cellStyle name="Обычный 3 3 9 2 3 2" xfId="9426"/>
    <cellStyle name="Обычный 3 3 9 2 4" xfId="9427"/>
    <cellStyle name="Обычный 3 3 9 3" xfId="9428"/>
    <cellStyle name="Обычный 3 3 9 3 2" xfId="9429"/>
    <cellStyle name="Обычный 3 3 9 3 2 2" xfId="9430"/>
    <cellStyle name="Обычный 3 3 9 3 3" xfId="9431"/>
    <cellStyle name="Обычный 3 3 9 4" xfId="9432"/>
    <cellStyle name="Обычный 3 3 9 4 2" xfId="9433"/>
    <cellStyle name="Обычный 3 3 9 5" xfId="9434"/>
    <cellStyle name="Обычный 3 4" xfId="9435"/>
    <cellStyle name="Обычный 3 4 10" xfId="9436"/>
    <cellStyle name="Обычный 3 4 10 2" xfId="9437"/>
    <cellStyle name="Обычный 3 4 10 2 2" xfId="9438"/>
    <cellStyle name="Обычный 3 4 10 3" xfId="9439"/>
    <cellStyle name="Обычный 3 4 11" xfId="9440"/>
    <cellStyle name="Обычный 3 4 11 2" xfId="9441"/>
    <cellStyle name="Обычный 3 4 12" xfId="9442"/>
    <cellStyle name="Обычный 3 4 13" xfId="9443"/>
    <cellStyle name="Обычный 3 4 14" xfId="9444"/>
    <cellStyle name="Обычный 3 4 2" xfId="9445"/>
    <cellStyle name="Обычный 3 4 2 10" xfId="9446"/>
    <cellStyle name="Обычный 3 4 2 10 2" xfId="9447"/>
    <cellStyle name="Обычный 3 4 2 11" xfId="9448"/>
    <cellStyle name="Обычный 3 4 2 2" xfId="9449"/>
    <cellStyle name="Обычный 3 4 2 2 10" xfId="9450"/>
    <cellStyle name="Обычный 3 4 2 2 2" xfId="9451"/>
    <cellStyle name="Обычный 3 4 2 2 2 2" xfId="9452"/>
    <cellStyle name="Обычный 3 4 2 2 2 2 2" xfId="9453"/>
    <cellStyle name="Обычный 3 4 2 2 2 2 2 2" xfId="9454"/>
    <cellStyle name="Обычный 3 4 2 2 2 2 2 2 2" xfId="9455"/>
    <cellStyle name="Обычный 3 4 2 2 2 2 2 2 2 2" xfId="9456"/>
    <cellStyle name="Обычный 3 4 2 2 2 2 2 2 2 2 2" xfId="9457"/>
    <cellStyle name="Обычный 3 4 2 2 2 2 2 2 2 2 2 2" xfId="9458"/>
    <cellStyle name="Обычный 3 4 2 2 2 2 2 2 2 2 2 2 2" xfId="9459"/>
    <cellStyle name="Обычный 3 4 2 2 2 2 2 2 2 2 2 3" xfId="9460"/>
    <cellStyle name="Обычный 3 4 2 2 2 2 2 2 2 2 3" xfId="9461"/>
    <cellStyle name="Обычный 3 4 2 2 2 2 2 2 2 2 3 2" xfId="9462"/>
    <cellStyle name="Обычный 3 4 2 2 2 2 2 2 2 2 4" xfId="9463"/>
    <cellStyle name="Обычный 3 4 2 2 2 2 2 2 2 3" xfId="9464"/>
    <cellStyle name="Обычный 3 4 2 2 2 2 2 2 2 3 2" xfId="9465"/>
    <cellStyle name="Обычный 3 4 2 2 2 2 2 2 2 3 2 2" xfId="9466"/>
    <cellStyle name="Обычный 3 4 2 2 2 2 2 2 2 3 3" xfId="9467"/>
    <cellStyle name="Обычный 3 4 2 2 2 2 2 2 2 4" xfId="9468"/>
    <cellStyle name="Обычный 3 4 2 2 2 2 2 2 2 4 2" xfId="9469"/>
    <cellStyle name="Обычный 3 4 2 2 2 2 2 2 2 5" xfId="9470"/>
    <cellStyle name="Обычный 3 4 2 2 2 2 2 2 3" xfId="9471"/>
    <cellStyle name="Обычный 3 4 2 2 2 2 2 2 3 2" xfId="9472"/>
    <cellStyle name="Обычный 3 4 2 2 2 2 2 2 3 2 2" xfId="9473"/>
    <cellStyle name="Обычный 3 4 2 2 2 2 2 2 3 2 2 2" xfId="9474"/>
    <cellStyle name="Обычный 3 4 2 2 2 2 2 2 3 2 3" xfId="9475"/>
    <cellStyle name="Обычный 3 4 2 2 2 2 2 2 3 3" xfId="9476"/>
    <cellStyle name="Обычный 3 4 2 2 2 2 2 2 3 3 2" xfId="9477"/>
    <cellStyle name="Обычный 3 4 2 2 2 2 2 2 3 4" xfId="9478"/>
    <cellStyle name="Обычный 3 4 2 2 2 2 2 2 4" xfId="9479"/>
    <cellStyle name="Обычный 3 4 2 2 2 2 2 2 4 2" xfId="9480"/>
    <cellStyle name="Обычный 3 4 2 2 2 2 2 2 4 2 2" xfId="9481"/>
    <cellStyle name="Обычный 3 4 2 2 2 2 2 2 4 3" xfId="9482"/>
    <cellStyle name="Обычный 3 4 2 2 2 2 2 2 5" xfId="9483"/>
    <cellStyle name="Обычный 3 4 2 2 2 2 2 2 5 2" xfId="9484"/>
    <cellStyle name="Обычный 3 4 2 2 2 2 2 2 6" xfId="9485"/>
    <cellStyle name="Обычный 3 4 2 2 2 2 2 3" xfId="9486"/>
    <cellStyle name="Обычный 3 4 2 2 2 2 2 3 2" xfId="9487"/>
    <cellStyle name="Обычный 3 4 2 2 2 2 2 3 2 2" xfId="9488"/>
    <cellStyle name="Обычный 3 4 2 2 2 2 2 3 2 2 2" xfId="9489"/>
    <cellStyle name="Обычный 3 4 2 2 2 2 2 3 2 2 2 2" xfId="9490"/>
    <cellStyle name="Обычный 3 4 2 2 2 2 2 3 2 2 3" xfId="9491"/>
    <cellStyle name="Обычный 3 4 2 2 2 2 2 3 2 3" xfId="9492"/>
    <cellStyle name="Обычный 3 4 2 2 2 2 2 3 2 3 2" xfId="9493"/>
    <cellStyle name="Обычный 3 4 2 2 2 2 2 3 2 4" xfId="9494"/>
    <cellStyle name="Обычный 3 4 2 2 2 2 2 3 3" xfId="9495"/>
    <cellStyle name="Обычный 3 4 2 2 2 2 2 3 3 2" xfId="9496"/>
    <cellStyle name="Обычный 3 4 2 2 2 2 2 3 3 2 2" xfId="9497"/>
    <cellStyle name="Обычный 3 4 2 2 2 2 2 3 3 3" xfId="9498"/>
    <cellStyle name="Обычный 3 4 2 2 2 2 2 3 4" xfId="9499"/>
    <cellStyle name="Обычный 3 4 2 2 2 2 2 3 4 2" xfId="9500"/>
    <cellStyle name="Обычный 3 4 2 2 2 2 2 3 5" xfId="9501"/>
    <cellStyle name="Обычный 3 4 2 2 2 2 2 4" xfId="9502"/>
    <cellStyle name="Обычный 3 4 2 2 2 2 2 4 2" xfId="9503"/>
    <cellStyle name="Обычный 3 4 2 2 2 2 2 4 2 2" xfId="9504"/>
    <cellStyle name="Обычный 3 4 2 2 2 2 2 4 2 2 2" xfId="9505"/>
    <cellStyle name="Обычный 3 4 2 2 2 2 2 4 2 3" xfId="9506"/>
    <cellStyle name="Обычный 3 4 2 2 2 2 2 4 3" xfId="9507"/>
    <cellStyle name="Обычный 3 4 2 2 2 2 2 4 3 2" xfId="9508"/>
    <cellStyle name="Обычный 3 4 2 2 2 2 2 4 4" xfId="9509"/>
    <cellStyle name="Обычный 3 4 2 2 2 2 2 5" xfId="9510"/>
    <cellStyle name="Обычный 3 4 2 2 2 2 2 5 2" xfId="9511"/>
    <cellStyle name="Обычный 3 4 2 2 2 2 2 5 2 2" xfId="9512"/>
    <cellStyle name="Обычный 3 4 2 2 2 2 2 5 3" xfId="9513"/>
    <cellStyle name="Обычный 3 4 2 2 2 2 2 6" xfId="9514"/>
    <cellStyle name="Обычный 3 4 2 2 2 2 2 6 2" xfId="9515"/>
    <cellStyle name="Обычный 3 4 2 2 2 2 2 7" xfId="9516"/>
    <cellStyle name="Обычный 3 4 2 2 2 2 3" xfId="9517"/>
    <cellStyle name="Обычный 3 4 2 2 2 2 3 2" xfId="9518"/>
    <cellStyle name="Обычный 3 4 2 2 2 2 3 2 2" xfId="9519"/>
    <cellStyle name="Обычный 3 4 2 2 2 2 3 2 2 2" xfId="9520"/>
    <cellStyle name="Обычный 3 4 2 2 2 2 3 2 2 2 2" xfId="9521"/>
    <cellStyle name="Обычный 3 4 2 2 2 2 3 2 2 2 2 2" xfId="9522"/>
    <cellStyle name="Обычный 3 4 2 2 2 2 3 2 2 2 3" xfId="9523"/>
    <cellStyle name="Обычный 3 4 2 2 2 2 3 2 2 3" xfId="9524"/>
    <cellStyle name="Обычный 3 4 2 2 2 2 3 2 2 3 2" xfId="9525"/>
    <cellStyle name="Обычный 3 4 2 2 2 2 3 2 2 4" xfId="9526"/>
    <cellStyle name="Обычный 3 4 2 2 2 2 3 2 3" xfId="9527"/>
    <cellStyle name="Обычный 3 4 2 2 2 2 3 2 3 2" xfId="9528"/>
    <cellStyle name="Обычный 3 4 2 2 2 2 3 2 3 2 2" xfId="9529"/>
    <cellStyle name="Обычный 3 4 2 2 2 2 3 2 3 3" xfId="9530"/>
    <cellStyle name="Обычный 3 4 2 2 2 2 3 2 4" xfId="9531"/>
    <cellStyle name="Обычный 3 4 2 2 2 2 3 2 4 2" xfId="9532"/>
    <cellStyle name="Обычный 3 4 2 2 2 2 3 2 5" xfId="9533"/>
    <cellStyle name="Обычный 3 4 2 2 2 2 3 3" xfId="9534"/>
    <cellStyle name="Обычный 3 4 2 2 2 2 3 3 2" xfId="9535"/>
    <cellStyle name="Обычный 3 4 2 2 2 2 3 3 2 2" xfId="9536"/>
    <cellStyle name="Обычный 3 4 2 2 2 2 3 3 2 2 2" xfId="9537"/>
    <cellStyle name="Обычный 3 4 2 2 2 2 3 3 2 3" xfId="9538"/>
    <cellStyle name="Обычный 3 4 2 2 2 2 3 3 3" xfId="9539"/>
    <cellStyle name="Обычный 3 4 2 2 2 2 3 3 3 2" xfId="9540"/>
    <cellStyle name="Обычный 3 4 2 2 2 2 3 3 4" xfId="9541"/>
    <cellStyle name="Обычный 3 4 2 2 2 2 3 4" xfId="9542"/>
    <cellStyle name="Обычный 3 4 2 2 2 2 3 4 2" xfId="9543"/>
    <cellStyle name="Обычный 3 4 2 2 2 2 3 4 2 2" xfId="9544"/>
    <cellStyle name="Обычный 3 4 2 2 2 2 3 4 3" xfId="9545"/>
    <cellStyle name="Обычный 3 4 2 2 2 2 3 5" xfId="9546"/>
    <cellStyle name="Обычный 3 4 2 2 2 2 3 5 2" xfId="9547"/>
    <cellStyle name="Обычный 3 4 2 2 2 2 3 6" xfId="9548"/>
    <cellStyle name="Обычный 3 4 2 2 2 2 4" xfId="9549"/>
    <cellStyle name="Обычный 3 4 2 2 2 2 4 2" xfId="9550"/>
    <cellStyle name="Обычный 3 4 2 2 2 2 4 2 2" xfId="9551"/>
    <cellStyle name="Обычный 3 4 2 2 2 2 4 2 2 2" xfId="9552"/>
    <cellStyle name="Обычный 3 4 2 2 2 2 4 2 2 2 2" xfId="9553"/>
    <cellStyle name="Обычный 3 4 2 2 2 2 4 2 2 3" xfId="9554"/>
    <cellStyle name="Обычный 3 4 2 2 2 2 4 2 3" xfId="9555"/>
    <cellStyle name="Обычный 3 4 2 2 2 2 4 2 3 2" xfId="9556"/>
    <cellStyle name="Обычный 3 4 2 2 2 2 4 2 4" xfId="9557"/>
    <cellStyle name="Обычный 3 4 2 2 2 2 4 3" xfId="9558"/>
    <cellStyle name="Обычный 3 4 2 2 2 2 4 3 2" xfId="9559"/>
    <cellStyle name="Обычный 3 4 2 2 2 2 4 3 2 2" xfId="9560"/>
    <cellStyle name="Обычный 3 4 2 2 2 2 4 3 3" xfId="9561"/>
    <cellStyle name="Обычный 3 4 2 2 2 2 4 4" xfId="9562"/>
    <cellStyle name="Обычный 3 4 2 2 2 2 4 4 2" xfId="9563"/>
    <cellStyle name="Обычный 3 4 2 2 2 2 4 5" xfId="9564"/>
    <cellStyle name="Обычный 3 4 2 2 2 2 5" xfId="9565"/>
    <cellStyle name="Обычный 3 4 2 2 2 2 5 2" xfId="9566"/>
    <cellStyle name="Обычный 3 4 2 2 2 2 5 2 2" xfId="9567"/>
    <cellStyle name="Обычный 3 4 2 2 2 2 5 2 2 2" xfId="9568"/>
    <cellStyle name="Обычный 3 4 2 2 2 2 5 2 3" xfId="9569"/>
    <cellStyle name="Обычный 3 4 2 2 2 2 5 3" xfId="9570"/>
    <cellStyle name="Обычный 3 4 2 2 2 2 5 3 2" xfId="9571"/>
    <cellStyle name="Обычный 3 4 2 2 2 2 5 4" xfId="9572"/>
    <cellStyle name="Обычный 3 4 2 2 2 2 6" xfId="9573"/>
    <cellStyle name="Обычный 3 4 2 2 2 2 6 2" xfId="9574"/>
    <cellStyle name="Обычный 3 4 2 2 2 2 6 2 2" xfId="9575"/>
    <cellStyle name="Обычный 3 4 2 2 2 2 6 3" xfId="9576"/>
    <cellStyle name="Обычный 3 4 2 2 2 2 7" xfId="9577"/>
    <cellStyle name="Обычный 3 4 2 2 2 2 7 2" xfId="9578"/>
    <cellStyle name="Обычный 3 4 2 2 2 2 8" xfId="9579"/>
    <cellStyle name="Обычный 3 4 2 2 2 3" xfId="9580"/>
    <cellStyle name="Обычный 3 4 2 2 2 3 2" xfId="9581"/>
    <cellStyle name="Обычный 3 4 2 2 2 3 2 2" xfId="9582"/>
    <cellStyle name="Обычный 3 4 2 2 2 3 2 2 2" xfId="9583"/>
    <cellStyle name="Обычный 3 4 2 2 2 3 2 2 2 2" xfId="9584"/>
    <cellStyle name="Обычный 3 4 2 2 2 3 2 2 2 2 2" xfId="9585"/>
    <cellStyle name="Обычный 3 4 2 2 2 3 2 2 2 2 2 2" xfId="9586"/>
    <cellStyle name="Обычный 3 4 2 2 2 3 2 2 2 2 3" xfId="9587"/>
    <cellStyle name="Обычный 3 4 2 2 2 3 2 2 2 3" xfId="9588"/>
    <cellStyle name="Обычный 3 4 2 2 2 3 2 2 2 3 2" xfId="9589"/>
    <cellStyle name="Обычный 3 4 2 2 2 3 2 2 2 4" xfId="9590"/>
    <cellStyle name="Обычный 3 4 2 2 2 3 2 2 3" xfId="9591"/>
    <cellStyle name="Обычный 3 4 2 2 2 3 2 2 3 2" xfId="9592"/>
    <cellStyle name="Обычный 3 4 2 2 2 3 2 2 3 2 2" xfId="9593"/>
    <cellStyle name="Обычный 3 4 2 2 2 3 2 2 3 3" xfId="9594"/>
    <cellStyle name="Обычный 3 4 2 2 2 3 2 2 4" xfId="9595"/>
    <cellStyle name="Обычный 3 4 2 2 2 3 2 2 4 2" xfId="9596"/>
    <cellStyle name="Обычный 3 4 2 2 2 3 2 2 5" xfId="9597"/>
    <cellStyle name="Обычный 3 4 2 2 2 3 2 3" xfId="9598"/>
    <cellStyle name="Обычный 3 4 2 2 2 3 2 3 2" xfId="9599"/>
    <cellStyle name="Обычный 3 4 2 2 2 3 2 3 2 2" xfId="9600"/>
    <cellStyle name="Обычный 3 4 2 2 2 3 2 3 2 2 2" xfId="9601"/>
    <cellStyle name="Обычный 3 4 2 2 2 3 2 3 2 3" xfId="9602"/>
    <cellStyle name="Обычный 3 4 2 2 2 3 2 3 3" xfId="9603"/>
    <cellStyle name="Обычный 3 4 2 2 2 3 2 3 3 2" xfId="9604"/>
    <cellStyle name="Обычный 3 4 2 2 2 3 2 3 4" xfId="9605"/>
    <cellStyle name="Обычный 3 4 2 2 2 3 2 4" xfId="9606"/>
    <cellStyle name="Обычный 3 4 2 2 2 3 2 4 2" xfId="9607"/>
    <cellStyle name="Обычный 3 4 2 2 2 3 2 4 2 2" xfId="9608"/>
    <cellStyle name="Обычный 3 4 2 2 2 3 2 4 3" xfId="9609"/>
    <cellStyle name="Обычный 3 4 2 2 2 3 2 5" xfId="9610"/>
    <cellStyle name="Обычный 3 4 2 2 2 3 2 5 2" xfId="9611"/>
    <cellStyle name="Обычный 3 4 2 2 2 3 2 6" xfId="9612"/>
    <cellStyle name="Обычный 3 4 2 2 2 3 3" xfId="9613"/>
    <cellStyle name="Обычный 3 4 2 2 2 3 3 2" xfId="9614"/>
    <cellStyle name="Обычный 3 4 2 2 2 3 3 2 2" xfId="9615"/>
    <cellStyle name="Обычный 3 4 2 2 2 3 3 2 2 2" xfId="9616"/>
    <cellStyle name="Обычный 3 4 2 2 2 3 3 2 2 2 2" xfId="9617"/>
    <cellStyle name="Обычный 3 4 2 2 2 3 3 2 2 3" xfId="9618"/>
    <cellStyle name="Обычный 3 4 2 2 2 3 3 2 3" xfId="9619"/>
    <cellStyle name="Обычный 3 4 2 2 2 3 3 2 3 2" xfId="9620"/>
    <cellStyle name="Обычный 3 4 2 2 2 3 3 2 4" xfId="9621"/>
    <cellStyle name="Обычный 3 4 2 2 2 3 3 3" xfId="9622"/>
    <cellStyle name="Обычный 3 4 2 2 2 3 3 3 2" xfId="9623"/>
    <cellStyle name="Обычный 3 4 2 2 2 3 3 3 2 2" xfId="9624"/>
    <cellStyle name="Обычный 3 4 2 2 2 3 3 3 3" xfId="9625"/>
    <cellStyle name="Обычный 3 4 2 2 2 3 3 4" xfId="9626"/>
    <cellStyle name="Обычный 3 4 2 2 2 3 3 4 2" xfId="9627"/>
    <cellStyle name="Обычный 3 4 2 2 2 3 3 5" xfId="9628"/>
    <cellStyle name="Обычный 3 4 2 2 2 3 4" xfId="9629"/>
    <cellStyle name="Обычный 3 4 2 2 2 3 4 2" xfId="9630"/>
    <cellStyle name="Обычный 3 4 2 2 2 3 4 2 2" xfId="9631"/>
    <cellStyle name="Обычный 3 4 2 2 2 3 4 2 2 2" xfId="9632"/>
    <cellStyle name="Обычный 3 4 2 2 2 3 4 2 3" xfId="9633"/>
    <cellStyle name="Обычный 3 4 2 2 2 3 4 3" xfId="9634"/>
    <cellStyle name="Обычный 3 4 2 2 2 3 4 3 2" xfId="9635"/>
    <cellStyle name="Обычный 3 4 2 2 2 3 4 4" xfId="9636"/>
    <cellStyle name="Обычный 3 4 2 2 2 3 5" xfId="9637"/>
    <cellStyle name="Обычный 3 4 2 2 2 3 5 2" xfId="9638"/>
    <cellStyle name="Обычный 3 4 2 2 2 3 5 2 2" xfId="9639"/>
    <cellStyle name="Обычный 3 4 2 2 2 3 5 3" xfId="9640"/>
    <cellStyle name="Обычный 3 4 2 2 2 3 6" xfId="9641"/>
    <cellStyle name="Обычный 3 4 2 2 2 3 6 2" xfId="9642"/>
    <cellStyle name="Обычный 3 4 2 2 2 3 7" xfId="9643"/>
    <cellStyle name="Обычный 3 4 2 2 2 4" xfId="9644"/>
    <cellStyle name="Обычный 3 4 2 2 2 4 2" xfId="9645"/>
    <cellStyle name="Обычный 3 4 2 2 2 4 2 2" xfId="9646"/>
    <cellStyle name="Обычный 3 4 2 2 2 4 2 2 2" xfId="9647"/>
    <cellStyle name="Обычный 3 4 2 2 2 4 2 2 2 2" xfId="9648"/>
    <cellStyle name="Обычный 3 4 2 2 2 4 2 2 2 2 2" xfId="9649"/>
    <cellStyle name="Обычный 3 4 2 2 2 4 2 2 2 3" xfId="9650"/>
    <cellStyle name="Обычный 3 4 2 2 2 4 2 2 3" xfId="9651"/>
    <cellStyle name="Обычный 3 4 2 2 2 4 2 2 3 2" xfId="9652"/>
    <cellStyle name="Обычный 3 4 2 2 2 4 2 2 4" xfId="9653"/>
    <cellStyle name="Обычный 3 4 2 2 2 4 2 3" xfId="9654"/>
    <cellStyle name="Обычный 3 4 2 2 2 4 2 3 2" xfId="9655"/>
    <cellStyle name="Обычный 3 4 2 2 2 4 2 3 2 2" xfId="9656"/>
    <cellStyle name="Обычный 3 4 2 2 2 4 2 3 3" xfId="9657"/>
    <cellStyle name="Обычный 3 4 2 2 2 4 2 4" xfId="9658"/>
    <cellStyle name="Обычный 3 4 2 2 2 4 2 4 2" xfId="9659"/>
    <cellStyle name="Обычный 3 4 2 2 2 4 2 5" xfId="9660"/>
    <cellStyle name="Обычный 3 4 2 2 2 4 3" xfId="9661"/>
    <cellStyle name="Обычный 3 4 2 2 2 4 3 2" xfId="9662"/>
    <cellStyle name="Обычный 3 4 2 2 2 4 3 2 2" xfId="9663"/>
    <cellStyle name="Обычный 3 4 2 2 2 4 3 2 2 2" xfId="9664"/>
    <cellStyle name="Обычный 3 4 2 2 2 4 3 2 3" xfId="9665"/>
    <cellStyle name="Обычный 3 4 2 2 2 4 3 3" xfId="9666"/>
    <cellStyle name="Обычный 3 4 2 2 2 4 3 3 2" xfId="9667"/>
    <cellStyle name="Обычный 3 4 2 2 2 4 3 4" xfId="9668"/>
    <cellStyle name="Обычный 3 4 2 2 2 4 4" xfId="9669"/>
    <cellStyle name="Обычный 3 4 2 2 2 4 4 2" xfId="9670"/>
    <cellStyle name="Обычный 3 4 2 2 2 4 4 2 2" xfId="9671"/>
    <cellStyle name="Обычный 3 4 2 2 2 4 4 3" xfId="9672"/>
    <cellStyle name="Обычный 3 4 2 2 2 4 5" xfId="9673"/>
    <cellStyle name="Обычный 3 4 2 2 2 4 5 2" xfId="9674"/>
    <cellStyle name="Обычный 3 4 2 2 2 4 6" xfId="9675"/>
    <cellStyle name="Обычный 3 4 2 2 2 5" xfId="9676"/>
    <cellStyle name="Обычный 3 4 2 2 2 5 2" xfId="9677"/>
    <cellStyle name="Обычный 3 4 2 2 2 5 2 2" xfId="9678"/>
    <cellStyle name="Обычный 3 4 2 2 2 5 2 2 2" xfId="9679"/>
    <cellStyle name="Обычный 3 4 2 2 2 5 2 2 2 2" xfId="9680"/>
    <cellStyle name="Обычный 3 4 2 2 2 5 2 2 3" xfId="9681"/>
    <cellStyle name="Обычный 3 4 2 2 2 5 2 3" xfId="9682"/>
    <cellStyle name="Обычный 3 4 2 2 2 5 2 3 2" xfId="9683"/>
    <cellStyle name="Обычный 3 4 2 2 2 5 2 4" xfId="9684"/>
    <cellStyle name="Обычный 3 4 2 2 2 5 3" xfId="9685"/>
    <cellStyle name="Обычный 3 4 2 2 2 5 3 2" xfId="9686"/>
    <cellStyle name="Обычный 3 4 2 2 2 5 3 2 2" xfId="9687"/>
    <cellStyle name="Обычный 3 4 2 2 2 5 3 3" xfId="9688"/>
    <cellStyle name="Обычный 3 4 2 2 2 5 4" xfId="9689"/>
    <cellStyle name="Обычный 3 4 2 2 2 5 4 2" xfId="9690"/>
    <cellStyle name="Обычный 3 4 2 2 2 5 5" xfId="9691"/>
    <cellStyle name="Обычный 3 4 2 2 2 6" xfId="9692"/>
    <cellStyle name="Обычный 3 4 2 2 2 6 2" xfId="9693"/>
    <cellStyle name="Обычный 3 4 2 2 2 6 2 2" xfId="9694"/>
    <cellStyle name="Обычный 3 4 2 2 2 6 2 2 2" xfId="9695"/>
    <cellStyle name="Обычный 3 4 2 2 2 6 2 3" xfId="9696"/>
    <cellStyle name="Обычный 3 4 2 2 2 6 3" xfId="9697"/>
    <cellStyle name="Обычный 3 4 2 2 2 6 3 2" xfId="9698"/>
    <cellStyle name="Обычный 3 4 2 2 2 6 4" xfId="9699"/>
    <cellStyle name="Обычный 3 4 2 2 2 7" xfId="9700"/>
    <cellStyle name="Обычный 3 4 2 2 2 7 2" xfId="9701"/>
    <cellStyle name="Обычный 3 4 2 2 2 7 2 2" xfId="9702"/>
    <cellStyle name="Обычный 3 4 2 2 2 7 3" xfId="9703"/>
    <cellStyle name="Обычный 3 4 2 2 2 8" xfId="9704"/>
    <cellStyle name="Обычный 3 4 2 2 2 8 2" xfId="9705"/>
    <cellStyle name="Обычный 3 4 2 2 2 9" xfId="9706"/>
    <cellStyle name="Обычный 3 4 2 2 3" xfId="9707"/>
    <cellStyle name="Обычный 3 4 2 2 3 2" xfId="9708"/>
    <cellStyle name="Обычный 3 4 2 2 3 2 2" xfId="9709"/>
    <cellStyle name="Обычный 3 4 2 2 3 2 2 2" xfId="9710"/>
    <cellStyle name="Обычный 3 4 2 2 3 2 2 2 2" xfId="9711"/>
    <cellStyle name="Обычный 3 4 2 2 3 2 2 2 2 2" xfId="9712"/>
    <cellStyle name="Обычный 3 4 2 2 3 2 2 2 2 2 2" xfId="9713"/>
    <cellStyle name="Обычный 3 4 2 2 3 2 2 2 2 2 2 2" xfId="9714"/>
    <cellStyle name="Обычный 3 4 2 2 3 2 2 2 2 2 3" xfId="9715"/>
    <cellStyle name="Обычный 3 4 2 2 3 2 2 2 2 3" xfId="9716"/>
    <cellStyle name="Обычный 3 4 2 2 3 2 2 2 2 3 2" xfId="9717"/>
    <cellStyle name="Обычный 3 4 2 2 3 2 2 2 2 4" xfId="9718"/>
    <cellStyle name="Обычный 3 4 2 2 3 2 2 2 3" xfId="9719"/>
    <cellStyle name="Обычный 3 4 2 2 3 2 2 2 3 2" xfId="9720"/>
    <cellStyle name="Обычный 3 4 2 2 3 2 2 2 3 2 2" xfId="9721"/>
    <cellStyle name="Обычный 3 4 2 2 3 2 2 2 3 3" xfId="9722"/>
    <cellStyle name="Обычный 3 4 2 2 3 2 2 2 4" xfId="9723"/>
    <cellStyle name="Обычный 3 4 2 2 3 2 2 2 4 2" xfId="9724"/>
    <cellStyle name="Обычный 3 4 2 2 3 2 2 2 5" xfId="9725"/>
    <cellStyle name="Обычный 3 4 2 2 3 2 2 3" xfId="9726"/>
    <cellStyle name="Обычный 3 4 2 2 3 2 2 3 2" xfId="9727"/>
    <cellStyle name="Обычный 3 4 2 2 3 2 2 3 2 2" xfId="9728"/>
    <cellStyle name="Обычный 3 4 2 2 3 2 2 3 2 2 2" xfId="9729"/>
    <cellStyle name="Обычный 3 4 2 2 3 2 2 3 2 3" xfId="9730"/>
    <cellStyle name="Обычный 3 4 2 2 3 2 2 3 3" xfId="9731"/>
    <cellStyle name="Обычный 3 4 2 2 3 2 2 3 3 2" xfId="9732"/>
    <cellStyle name="Обычный 3 4 2 2 3 2 2 3 4" xfId="9733"/>
    <cellStyle name="Обычный 3 4 2 2 3 2 2 4" xfId="9734"/>
    <cellStyle name="Обычный 3 4 2 2 3 2 2 4 2" xfId="9735"/>
    <cellStyle name="Обычный 3 4 2 2 3 2 2 4 2 2" xfId="9736"/>
    <cellStyle name="Обычный 3 4 2 2 3 2 2 4 3" xfId="9737"/>
    <cellStyle name="Обычный 3 4 2 2 3 2 2 5" xfId="9738"/>
    <cellStyle name="Обычный 3 4 2 2 3 2 2 5 2" xfId="9739"/>
    <cellStyle name="Обычный 3 4 2 2 3 2 2 6" xfId="9740"/>
    <cellStyle name="Обычный 3 4 2 2 3 2 3" xfId="9741"/>
    <cellStyle name="Обычный 3 4 2 2 3 2 3 2" xfId="9742"/>
    <cellStyle name="Обычный 3 4 2 2 3 2 3 2 2" xfId="9743"/>
    <cellStyle name="Обычный 3 4 2 2 3 2 3 2 2 2" xfId="9744"/>
    <cellStyle name="Обычный 3 4 2 2 3 2 3 2 2 2 2" xfId="9745"/>
    <cellStyle name="Обычный 3 4 2 2 3 2 3 2 2 3" xfId="9746"/>
    <cellStyle name="Обычный 3 4 2 2 3 2 3 2 3" xfId="9747"/>
    <cellStyle name="Обычный 3 4 2 2 3 2 3 2 3 2" xfId="9748"/>
    <cellStyle name="Обычный 3 4 2 2 3 2 3 2 4" xfId="9749"/>
    <cellStyle name="Обычный 3 4 2 2 3 2 3 3" xfId="9750"/>
    <cellStyle name="Обычный 3 4 2 2 3 2 3 3 2" xfId="9751"/>
    <cellStyle name="Обычный 3 4 2 2 3 2 3 3 2 2" xfId="9752"/>
    <cellStyle name="Обычный 3 4 2 2 3 2 3 3 3" xfId="9753"/>
    <cellStyle name="Обычный 3 4 2 2 3 2 3 4" xfId="9754"/>
    <cellStyle name="Обычный 3 4 2 2 3 2 3 4 2" xfId="9755"/>
    <cellStyle name="Обычный 3 4 2 2 3 2 3 5" xfId="9756"/>
    <cellStyle name="Обычный 3 4 2 2 3 2 4" xfId="9757"/>
    <cellStyle name="Обычный 3 4 2 2 3 2 4 2" xfId="9758"/>
    <cellStyle name="Обычный 3 4 2 2 3 2 4 2 2" xfId="9759"/>
    <cellStyle name="Обычный 3 4 2 2 3 2 4 2 2 2" xfId="9760"/>
    <cellStyle name="Обычный 3 4 2 2 3 2 4 2 3" xfId="9761"/>
    <cellStyle name="Обычный 3 4 2 2 3 2 4 3" xfId="9762"/>
    <cellStyle name="Обычный 3 4 2 2 3 2 4 3 2" xfId="9763"/>
    <cellStyle name="Обычный 3 4 2 2 3 2 4 4" xfId="9764"/>
    <cellStyle name="Обычный 3 4 2 2 3 2 5" xfId="9765"/>
    <cellStyle name="Обычный 3 4 2 2 3 2 5 2" xfId="9766"/>
    <cellStyle name="Обычный 3 4 2 2 3 2 5 2 2" xfId="9767"/>
    <cellStyle name="Обычный 3 4 2 2 3 2 5 3" xfId="9768"/>
    <cellStyle name="Обычный 3 4 2 2 3 2 6" xfId="9769"/>
    <cellStyle name="Обычный 3 4 2 2 3 2 6 2" xfId="9770"/>
    <cellStyle name="Обычный 3 4 2 2 3 2 7" xfId="9771"/>
    <cellStyle name="Обычный 3 4 2 2 3 3" xfId="9772"/>
    <cellStyle name="Обычный 3 4 2 2 3 3 2" xfId="9773"/>
    <cellStyle name="Обычный 3 4 2 2 3 3 2 2" xfId="9774"/>
    <cellStyle name="Обычный 3 4 2 2 3 3 2 2 2" xfId="9775"/>
    <cellStyle name="Обычный 3 4 2 2 3 3 2 2 2 2" xfId="9776"/>
    <cellStyle name="Обычный 3 4 2 2 3 3 2 2 2 2 2" xfId="9777"/>
    <cellStyle name="Обычный 3 4 2 2 3 3 2 2 2 3" xfId="9778"/>
    <cellStyle name="Обычный 3 4 2 2 3 3 2 2 3" xfId="9779"/>
    <cellStyle name="Обычный 3 4 2 2 3 3 2 2 3 2" xfId="9780"/>
    <cellStyle name="Обычный 3 4 2 2 3 3 2 2 4" xfId="9781"/>
    <cellStyle name="Обычный 3 4 2 2 3 3 2 3" xfId="9782"/>
    <cellStyle name="Обычный 3 4 2 2 3 3 2 3 2" xfId="9783"/>
    <cellStyle name="Обычный 3 4 2 2 3 3 2 3 2 2" xfId="9784"/>
    <cellStyle name="Обычный 3 4 2 2 3 3 2 3 3" xfId="9785"/>
    <cellStyle name="Обычный 3 4 2 2 3 3 2 4" xfId="9786"/>
    <cellStyle name="Обычный 3 4 2 2 3 3 2 4 2" xfId="9787"/>
    <cellStyle name="Обычный 3 4 2 2 3 3 2 5" xfId="9788"/>
    <cellStyle name="Обычный 3 4 2 2 3 3 3" xfId="9789"/>
    <cellStyle name="Обычный 3 4 2 2 3 3 3 2" xfId="9790"/>
    <cellStyle name="Обычный 3 4 2 2 3 3 3 2 2" xfId="9791"/>
    <cellStyle name="Обычный 3 4 2 2 3 3 3 2 2 2" xfId="9792"/>
    <cellStyle name="Обычный 3 4 2 2 3 3 3 2 3" xfId="9793"/>
    <cellStyle name="Обычный 3 4 2 2 3 3 3 3" xfId="9794"/>
    <cellStyle name="Обычный 3 4 2 2 3 3 3 3 2" xfId="9795"/>
    <cellStyle name="Обычный 3 4 2 2 3 3 3 4" xfId="9796"/>
    <cellStyle name="Обычный 3 4 2 2 3 3 4" xfId="9797"/>
    <cellStyle name="Обычный 3 4 2 2 3 3 4 2" xfId="9798"/>
    <cellStyle name="Обычный 3 4 2 2 3 3 4 2 2" xfId="9799"/>
    <cellStyle name="Обычный 3 4 2 2 3 3 4 3" xfId="9800"/>
    <cellStyle name="Обычный 3 4 2 2 3 3 5" xfId="9801"/>
    <cellStyle name="Обычный 3 4 2 2 3 3 5 2" xfId="9802"/>
    <cellStyle name="Обычный 3 4 2 2 3 3 6" xfId="9803"/>
    <cellStyle name="Обычный 3 4 2 2 3 4" xfId="9804"/>
    <cellStyle name="Обычный 3 4 2 2 3 4 2" xfId="9805"/>
    <cellStyle name="Обычный 3 4 2 2 3 4 2 2" xfId="9806"/>
    <cellStyle name="Обычный 3 4 2 2 3 4 2 2 2" xfId="9807"/>
    <cellStyle name="Обычный 3 4 2 2 3 4 2 2 2 2" xfId="9808"/>
    <cellStyle name="Обычный 3 4 2 2 3 4 2 2 3" xfId="9809"/>
    <cellStyle name="Обычный 3 4 2 2 3 4 2 3" xfId="9810"/>
    <cellStyle name="Обычный 3 4 2 2 3 4 2 3 2" xfId="9811"/>
    <cellStyle name="Обычный 3 4 2 2 3 4 2 4" xfId="9812"/>
    <cellStyle name="Обычный 3 4 2 2 3 4 3" xfId="9813"/>
    <cellStyle name="Обычный 3 4 2 2 3 4 3 2" xfId="9814"/>
    <cellStyle name="Обычный 3 4 2 2 3 4 3 2 2" xfId="9815"/>
    <cellStyle name="Обычный 3 4 2 2 3 4 3 3" xfId="9816"/>
    <cellStyle name="Обычный 3 4 2 2 3 4 4" xfId="9817"/>
    <cellStyle name="Обычный 3 4 2 2 3 4 4 2" xfId="9818"/>
    <cellStyle name="Обычный 3 4 2 2 3 4 5" xfId="9819"/>
    <cellStyle name="Обычный 3 4 2 2 3 5" xfId="9820"/>
    <cellStyle name="Обычный 3 4 2 2 3 5 2" xfId="9821"/>
    <cellStyle name="Обычный 3 4 2 2 3 5 2 2" xfId="9822"/>
    <cellStyle name="Обычный 3 4 2 2 3 5 2 2 2" xfId="9823"/>
    <cellStyle name="Обычный 3 4 2 2 3 5 2 3" xfId="9824"/>
    <cellStyle name="Обычный 3 4 2 2 3 5 3" xfId="9825"/>
    <cellStyle name="Обычный 3 4 2 2 3 5 3 2" xfId="9826"/>
    <cellStyle name="Обычный 3 4 2 2 3 5 4" xfId="9827"/>
    <cellStyle name="Обычный 3 4 2 2 3 6" xfId="9828"/>
    <cellStyle name="Обычный 3 4 2 2 3 6 2" xfId="9829"/>
    <cellStyle name="Обычный 3 4 2 2 3 6 2 2" xfId="9830"/>
    <cellStyle name="Обычный 3 4 2 2 3 6 3" xfId="9831"/>
    <cellStyle name="Обычный 3 4 2 2 3 7" xfId="9832"/>
    <cellStyle name="Обычный 3 4 2 2 3 7 2" xfId="9833"/>
    <cellStyle name="Обычный 3 4 2 2 3 8" xfId="9834"/>
    <cellStyle name="Обычный 3 4 2 2 4" xfId="9835"/>
    <cellStyle name="Обычный 3 4 2 2 4 2" xfId="9836"/>
    <cellStyle name="Обычный 3 4 2 2 4 2 2" xfId="9837"/>
    <cellStyle name="Обычный 3 4 2 2 4 2 2 2" xfId="9838"/>
    <cellStyle name="Обычный 3 4 2 2 4 2 2 2 2" xfId="9839"/>
    <cellStyle name="Обычный 3 4 2 2 4 2 2 2 2 2" xfId="9840"/>
    <cellStyle name="Обычный 3 4 2 2 4 2 2 2 2 2 2" xfId="9841"/>
    <cellStyle name="Обычный 3 4 2 2 4 2 2 2 2 3" xfId="9842"/>
    <cellStyle name="Обычный 3 4 2 2 4 2 2 2 3" xfId="9843"/>
    <cellStyle name="Обычный 3 4 2 2 4 2 2 2 3 2" xfId="9844"/>
    <cellStyle name="Обычный 3 4 2 2 4 2 2 2 4" xfId="9845"/>
    <cellStyle name="Обычный 3 4 2 2 4 2 2 3" xfId="9846"/>
    <cellStyle name="Обычный 3 4 2 2 4 2 2 3 2" xfId="9847"/>
    <cellStyle name="Обычный 3 4 2 2 4 2 2 3 2 2" xfId="9848"/>
    <cellStyle name="Обычный 3 4 2 2 4 2 2 3 3" xfId="9849"/>
    <cellStyle name="Обычный 3 4 2 2 4 2 2 4" xfId="9850"/>
    <cellStyle name="Обычный 3 4 2 2 4 2 2 4 2" xfId="9851"/>
    <cellStyle name="Обычный 3 4 2 2 4 2 2 5" xfId="9852"/>
    <cellStyle name="Обычный 3 4 2 2 4 2 3" xfId="9853"/>
    <cellStyle name="Обычный 3 4 2 2 4 2 3 2" xfId="9854"/>
    <cellStyle name="Обычный 3 4 2 2 4 2 3 2 2" xfId="9855"/>
    <cellStyle name="Обычный 3 4 2 2 4 2 3 2 2 2" xfId="9856"/>
    <cellStyle name="Обычный 3 4 2 2 4 2 3 2 3" xfId="9857"/>
    <cellStyle name="Обычный 3 4 2 2 4 2 3 3" xfId="9858"/>
    <cellStyle name="Обычный 3 4 2 2 4 2 3 3 2" xfId="9859"/>
    <cellStyle name="Обычный 3 4 2 2 4 2 3 4" xfId="9860"/>
    <cellStyle name="Обычный 3 4 2 2 4 2 4" xfId="9861"/>
    <cellStyle name="Обычный 3 4 2 2 4 2 4 2" xfId="9862"/>
    <cellStyle name="Обычный 3 4 2 2 4 2 4 2 2" xfId="9863"/>
    <cellStyle name="Обычный 3 4 2 2 4 2 4 3" xfId="9864"/>
    <cellStyle name="Обычный 3 4 2 2 4 2 5" xfId="9865"/>
    <cellStyle name="Обычный 3 4 2 2 4 2 5 2" xfId="9866"/>
    <cellStyle name="Обычный 3 4 2 2 4 2 6" xfId="9867"/>
    <cellStyle name="Обычный 3 4 2 2 4 3" xfId="9868"/>
    <cellStyle name="Обычный 3 4 2 2 4 3 2" xfId="9869"/>
    <cellStyle name="Обычный 3 4 2 2 4 3 2 2" xfId="9870"/>
    <cellStyle name="Обычный 3 4 2 2 4 3 2 2 2" xfId="9871"/>
    <cellStyle name="Обычный 3 4 2 2 4 3 2 2 2 2" xfId="9872"/>
    <cellStyle name="Обычный 3 4 2 2 4 3 2 2 3" xfId="9873"/>
    <cellStyle name="Обычный 3 4 2 2 4 3 2 3" xfId="9874"/>
    <cellStyle name="Обычный 3 4 2 2 4 3 2 3 2" xfId="9875"/>
    <cellStyle name="Обычный 3 4 2 2 4 3 2 4" xfId="9876"/>
    <cellStyle name="Обычный 3 4 2 2 4 3 3" xfId="9877"/>
    <cellStyle name="Обычный 3 4 2 2 4 3 3 2" xfId="9878"/>
    <cellStyle name="Обычный 3 4 2 2 4 3 3 2 2" xfId="9879"/>
    <cellStyle name="Обычный 3 4 2 2 4 3 3 3" xfId="9880"/>
    <cellStyle name="Обычный 3 4 2 2 4 3 4" xfId="9881"/>
    <cellStyle name="Обычный 3 4 2 2 4 3 4 2" xfId="9882"/>
    <cellStyle name="Обычный 3 4 2 2 4 3 5" xfId="9883"/>
    <cellStyle name="Обычный 3 4 2 2 4 4" xfId="9884"/>
    <cellStyle name="Обычный 3 4 2 2 4 4 2" xfId="9885"/>
    <cellStyle name="Обычный 3 4 2 2 4 4 2 2" xfId="9886"/>
    <cellStyle name="Обычный 3 4 2 2 4 4 2 2 2" xfId="9887"/>
    <cellStyle name="Обычный 3 4 2 2 4 4 2 3" xfId="9888"/>
    <cellStyle name="Обычный 3 4 2 2 4 4 3" xfId="9889"/>
    <cellStyle name="Обычный 3 4 2 2 4 4 3 2" xfId="9890"/>
    <cellStyle name="Обычный 3 4 2 2 4 4 4" xfId="9891"/>
    <cellStyle name="Обычный 3 4 2 2 4 5" xfId="9892"/>
    <cellStyle name="Обычный 3 4 2 2 4 5 2" xfId="9893"/>
    <cellStyle name="Обычный 3 4 2 2 4 5 2 2" xfId="9894"/>
    <cellStyle name="Обычный 3 4 2 2 4 5 3" xfId="9895"/>
    <cellStyle name="Обычный 3 4 2 2 4 6" xfId="9896"/>
    <cellStyle name="Обычный 3 4 2 2 4 6 2" xfId="9897"/>
    <cellStyle name="Обычный 3 4 2 2 4 7" xfId="9898"/>
    <cellStyle name="Обычный 3 4 2 2 5" xfId="9899"/>
    <cellStyle name="Обычный 3 4 2 2 5 2" xfId="9900"/>
    <cellStyle name="Обычный 3 4 2 2 5 2 2" xfId="9901"/>
    <cellStyle name="Обычный 3 4 2 2 5 2 2 2" xfId="9902"/>
    <cellStyle name="Обычный 3 4 2 2 5 2 2 2 2" xfId="9903"/>
    <cellStyle name="Обычный 3 4 2 2 5 2 2 2 2 2" xfId="9904"/>
    <cellStyle name="Обычный 3 4 2 2 5 2 2 2 3" xfId="9905"/>
    <cellStyle name="Обычный 3 4 2 2 5 2 2 3" xfId="9906"/>
    <cellStyle name="Обычный 3 4 2 2 5 2 2 3 2" xfId="9907"/>
    <cellStyle name="Обычный 3 4 2 2 5 2 2 4" xfId="9908"/>
    <cellStyle name="Обычный 3 4 2 2 5 2 3" xfId="9909"/>
    <cellStyle name="Обычный 3 4 2 2 5 2 3 2" xfId="9910"/>
    <cellStyle name="Обычный 3 4 2 2 5 2 3 2 2" xfId="9911"/>
    <cellStyle name="Обычный 3 4 2 2 5 2 3 3" xfId="9912"/>
    <cellStyle name="Обычный 3 4 2 2 5 2 4" xfId="9913"/>
    <cellStyle name="Обычный 3 4 2 2 5 2 4 2" xfId="9914"/>
    <cellStyle name="Обычный 3 4 2 2 5 2 5" xfId="9915"/>
    <cellStyle name="Обычный 3 4 2 2 5 3" xfId="9916"/>
    <cellStyle name="Обычный 3 4 2 2 5 3 2" xfId="9917"/>
    <cellStyle name="Обычный 3 4 2 2 5 3 2 2" xfId="9918"/>
    <cellStyle name="Обычный 3 4 2 2 5 3 2 2 2" xfId="9919"/>
    <cellStyle name="Обычный 3 4 2 2 5 3 2 3" xfId="9920"/>
    <cellStyle name="Обычный 3 4 2 2 5 3 3" xfId="9921"/>
    <cellStyle name="Обычный 3 4 2 2 5 3 3 2" xfId="9922"/>
    <cellStyle name="Обычный 3 4 2 2 5 3 4" xfId="9923"/>
    <cellStyle name="Обычный 3 4 2 2 5 4" xfId="9924"/>
    <cellStyle name="Обычный 3 4 2 2 5 4 2" xfId="9925"/>
    <cellStyle name="Обычный 3 4 2 2 5 4 2 2" xfId="9926"/>
    <cellStyle name="Обычный 3 4 2 2 5 4 3" xfId="9927"/>
    <cellStyle name="Обычный 3 4 2 2 5 5" xfId="9928"/>
    <cellStyle name="Обычный 3 4 2 2 5 5 2" xfId="9929"/>
    <cellStyle name="Обычный 3 4 2 2 5 6" xfId="9930"/>
    <cellStyle name="Обычный 3 4 2 2 6" xfId="9931"/>
    <cellStyle name="Обычный 3 4 2 2 6 2" xfId="9932"/>
    <cellStyle name="Обычный 3 4 2 2 6 2 2" xfId="9933"/>
    <cellStyle name="Обычный 3 4 2 2 6 2 2 2" xfId="9934"/>
    <cellStyle name="Обычный 3 4 2 2 6 2 2 2 2" xfId="9935"/>
    <cellStyle name="Обычный 3 4 2 2 6 2 2 3" xfId="9936"/>
    <cellStyle name="Обычный 3 4 2 2 6 2 3" xfId="9937"/>
    <cellStyle name="Обычный 3 4 2 2 6 2 3 2" xfId="9938"/>
    <cellStyle name="Обычный 3 4 2 2 6 2 4" xfId="9939"/>
    <cellStyle name="Обычный 3 4 2 2 6 3" xfId="9940"/>
    <cellStyle name="Обычный 3 4 2 2 6 3 2" xfId="9941"/>
    <cellStyle name="Обычный 3 4 2 2 6 3 2 2" xfId="9942"/>
    <cellStyle name="Обычный 3 4 2 2 6 3 3" xfId="9943"/>
    <cellStyle name="Обычный 3 4 2 2 6 4" xfId="9944"/>
    <cellStyle name="Обычный 3 4 2 2 6 4 2" xfId="9945"/>
    <cellStyle name="Обычный 3 4 2 2 6 5" xfId="9946"/>
    <cellStyle name="Обычный 3 4 2 2 7" xfId="9947"/>
    <cellStyle name="Обычный 3 4 2 2 7 2" xfId="9948"/>
    <cellStyle name="Обычный 3 4 2 2 7 2 2" xfId="9949"/>
    <cellStyle name="Обычный 3 4 2 2 7 2 2 2" xfId="9950"/>
    <cellStyle name="Обычный 3 4 2 2 7 2 3" xfId="9951"/>
    <cellStyle name="Обычный 3 4 2 2 7 3" xfId="9952"/>
    <cellStyle name="Обычный 3 4 2 2 7 3 2" xfId="9953"/>
    <cellStyle name="Обычный 3 4 2 2 7 4" xfId="9954"/>
    <cellStyle name="Обычный 3 4 2 2 8" xfId="9955"/>
    <cellStyle name="Обычный 3 4 2 2 8 2" xfId="9956"/>
    <cellStyle name="Обычный 3 4 2 2 8 2 2" xfId="9957"/>
    <cellStyle name="Обычный 3 4 2 2 8 3" xfId="9958"/>
    <cellStyle name="Обычный 3 4 2 2 9" xfId="9959"/>
    <cellStyle name="Обычный 3 4 2 2 9 2" xfId="9960"/>
    <cellStyle name="Обычный 3 4 2 3" xfId="9961"/>
    <cellStyle name="Обычный 3 4 2 3 2" xfId="9962"/>
    <cellStyle name="Обычный 3 4 2 3 2 2" xfId="9963"/>
    <cellStyle name="Обычный 3 4 2 3 2 2 2" xfId="9964"/>
    <cellStyle name="Обычный 3 4 2 3 2 2 2 2" xfId="9965"/>
    <cellStyle name="Обычный 3 4 2 3 2 2 2 2 2" xfId="9966"/>
    <cellStyle name="Обычный 3 4 2 3 2 2 2 2 2 2" xfId="9967"/>
    <cellStyle name="Обычный 3 4 2 3 2 2 2 2 2 2 2" xfId="9968"/>
    <cellStyle name="Обычный 3 4 2 3 2 2 2 2 2 2 2 2" xfId="9969"/>
    <cellStyle name="Обычный 3 4 2 3 2 2 2 2 2 2 3" xfId="9970"/>
    <cellStyle name="Обычный 3 4 2 3 2 2 2 2 2 3" xfId="9971"/>
    <cellStyle name="Обычный 3 4 2 3 2 2 2 2 2 3 2" xfId="9972"/>
    <cellStyle name="Обычный 3 4 2 3 2 2 2 2 2 4" xfId="9973"/>
    <cellStyle name="Обычный 3 4 2 3 2 2 2 2 3" xfId="9974"/>
    <cellStyle name="Обычный 3 4 2 3 2 2 2 2 3 2" xfId="9975"/>
    <cellStyle name="Обычный 3 4 2 3 2 2 2 2 3 2 2" xfId="9976"/>
    <cellStyle name="Обычный 3 4 2 3 2 2 2 2 3 3" xfId="9977"/>
    <cellStyle name="Обычный 3 4 2 3 2 2 2 2 4" xfId="9978"/>
    <cellStyle name="Обычный 3 4 2 3 2 2 2 2 4 2" xfId="9979"/>
    <cellStyle name="Обычный 3 4 2 3 2 2 2 2 5" xfId="9980"/>
    <cellStyle name="Обычный 3 4 2 3 2 2 2 3" xfId="9981"/>
    <cellStyle name="Обычный 3 4 2 3 2 2 2 3 2" xfId="9982"/>
    <cellStyle name="Обычный 3 4 2 3 2 2 2 3 2 2" xfId="9983"/>
    <cellStyle name="Обычный 3 4 2 3 2 2 2 3 2 2 2" xfId="9984"/>
    <cellStyle name="Обычный 3 4 2 3 2 2 2 3 2 3" xfId="9985"/>
    <cellStyle name="Обычный 3 4 2 3 2 2 2 3 3" xfId="9986"/>
    <cellStyle name="Обычный 3 4 2 3 2 2 2 3 3 2" xfId="9987"/>
    <cellStyle name="Обычный 3 4 2 3 2 2 2 3 4" xfId="9988"/>
    <cellStyle name="Обычный 3 4 2 3 2 2 2 4" xfId="9989"/>
    <cellStyle name="Обычный 3 4 2 3 2 2 2 4 2" xfId="9990"/>
    <cellStyle name="Обычный 3 4 2 3 2 2 2 4 2 2" xfId="9991"/>
    <cellStyle name="Обычный 3 4 2 3 2 2 2 4 3" xfId="9992"/>
    <cellStyle name="Обычный 3 4 2 3 2 2 2 5" xfId="9993"/>
    <cellStyle name="Обычный 3 4 2 3 2 2 2 5 2" xfId="9994"/>
    <cellStyle name="Обычный 3 4 2 3 2 2 2 6" xfId="9995"/>
    <cellStyle name="Обычный 3 4 2 3 2 2 3" xfId="9996"/>
    <cellStyle name="Обычный 3 4 2 3 2 2 3 2" xfId="9997"/>
    <cellStyle name="Обычный 3 4 2 3 2 2 3 2 2" xfId="9998"/>
    <cellStyle name="Обычный 3 4 2 3 2 2 3 2 2 2" xfId="9999"/>
    <cellStyle name="Обычный 3 4 2 3 2 2 3 2 2 2 2" xfId="10000"/>
    <cellStyle name="Обычный 3 4 2 3 2 2 3 2 2 3" xfId="10001"/>
    <cellStyle name="Обычный 3 4 2 3 2 2 3 2 3" xfId="10002"/>
    <cellStyle name="Обычный 3 4 2 3 2 2 3 2 3 2" xfId="10003"/>
    <cellStyle name="Обычный 3 4 2 3 2 2 3 2 4" xfId="10004"/>
    <cellStyle name="Обычный 3 4 2 3 2 2 3 3" xfId="10005"/>
    <cellStyle name="Обычный 3 4 2 3 2 2 3 3 2" xfId="10006"/>
    <cellStyle name="Обычный 3 4 2 3 2 2 3 3 2 2" xfId="10007"/>
    <cellStyle name="Обычный 3 4 2 3 2 2 3 3 3" xfId="10008"/>
    <cellStyle name="Обычный 3 4 2 3 2 2 3 4" xfId="10009"/>
    <cellStyle name="Обычный 3 4 2 3 2 2 3 4 2" xfId="10010"/>
    <cellStyle name="Обычный 3 4 2 3 2 2 3 5" xfId="10011"/>
    <cellStyle name="Обычный 3 4 2 3 2 2 4" xfId="10012"/>
    <cellStyle name="Обычный 3 4 2 3 2 2 4 2" xfId="10013"/>
    <cellStyle name="Обычный 3 4 2 3 2 2 4 2 2" xfId="10014"/>
    <cellStyle name="Обычный 3 4 2 3 2 2 4 2 2 2" xfId="10015"/>
    <cellStyle name="Обычный 3 4 2 3 2 2 4 2 3" xfId="10016"/>
    <cellStyle name="Обычный 3 4 2 3 2 2 4 3" xfId="10017"/>
    <cellStyle name="Обычный 3 4 2 3 2 2 4 3 2" xfId="10018"/>
    <cellStyle name="Обычный 3 4 2 3 2 2 4 4" xfId="10019"/>
    <cellStyle name="Обычный 3 4 2 3 2 2 5" xfId="10020"/>
    <cellStyle name="Обычный 3 4 2 3 2 2 5 2" xfId="10021"/>
    <cellStyle name="Обычный 3 4 2 3 2 2 5 2 2" xfId="10022"/>
    <cellStyle name="Обычный 3 4 2 3 2 2 5 3" xfId="10023"/>
    <cellStyle name="Обычный 3 4 2 3 2 2 6" xfId="10024"/>
    <cellStyle name="Обычный 3 4 2 3 2 2 6 2" xfId="10025"/>
    <cellStyle name="Обычный 3 4 2 3 2 2 7" xfId="10026"/>
    <cellStyle name="Обычный 3 4 2 3 2 3" xfId="10027"/>
    <cellStyle name="Обычный 3 4 2 3 2 3 2" xfId="10028"/>
    <cellStyle name="Обычный 3 4 2 3 2 3 2 2" xfId="10029"/>
    <cellStyle name="Обычный 3 4 2 3 2 3 2 2 2" xfId="10030"/>
    <cellStyle name="Обычный 3 4 2 3 2 3 2 2 2 2" xfId="10031"/>
    <cellStyle name="Обычный 3 4 2 3 2 3 2 2 2 2 2" xfId="10032"/>
    <cellStyle name="Обычный 3 4 2 3 2 3 2 2 2 3" xfId="10033"/>
    <cellStyle name="Обычный 3 4 2 3 2 3 2 2 3" xfId="10034"/>
    <cellStyle name="Обычный 3 4 2 3 2 3 2 2 3 2" xfId="10035"/>
    <cellStyle name="Обычный 3 4 2 3 2 3 2 2 4" xfId="10036"/>
    <cellStyle name="Обычный 3 4 2 3 2 3 2 3" xfId="10037"/>
    <cellStyle name="Обычный 3 4 2 3 2 3 2 3 2" xfId="10038"/>
    <cellStyle name="Обычный 3 4 2 3 2 3 2 3 2 2" xfId="10039"/>
    <cellStyle name="Обычный 3 4 2 3 2 3 2 3 3" xfId="10040"/>
    <cellStyle name="Обычный 3 4 2 3 2 3 2 4" xfId="10041"/>
    <cellStyle name="Обычный 3 4 2 3 2 3 2 4 2" xfId="10042"/>
    <cellStyle name="Обычный 3 4 2 3 2 3 2 5" xfId="10043"/>
    <cellStyle name="Обычный 3 4 2 3 2 3 3" xfId="10044"/>
    <cellStyle name="Обычный 3 4 2 3 2 3 3 2" xfId="10045"/>
    <cellStyle name="Обычный 3 4 2 3 2 3 3 2 2" xfId="10046"/>
    <cellStyle name="Обычный 3 4 2 3 2 3 3 2 2 2" xfId="10047"/>
    <cellStyle name="Обычный 3 4 2 3 2 3 3 2 3" xfId="10048"/>
    <cellStyle name="Обычный 3 4 2 3 2 3 3 3" xfId="10049"/>
    <cellStyle name="Обычный 3 4 2 3 2 3 3 3 2" xfId="10050"/>
    <cellStyle name="Обычный 3 4 2 3 2 3 3 4" xfId="10051"/>
    <cellStyle name="Обычный 3 4 2 3 2 3 4" xfId="10052"/>
    <cellStyle name="Обычный 3 4 2 3 2 3 4 2" xfId="10053"/>
    <cellStyle name="Обычный 3 4 2 3 2 3 4 2 2" xfId="10054"/>
    <cellStyle name="Обычный 3 4 2 3 2 3 4 3" xfId="10055"/>
    <cellStyle name="Обычный 3 4 2 3 2 3 5" xfId="10056"/>
    <cellStyle name="Обычный 3 4 2 3 2 3 5 2" xfId="10057"/>
    <cellStyle name="Обычный 3 4 2 3 2 3 6" xfId="10058"/>
    <cellStyle name="Обычный 3 4 2 3 2 4" xfId="10059"/>
    <cellStyle name="Обычный 3 4 2 3 2 4 2" xfId="10060"/>
    <cellStyle name="Обычный 3 4 2 3 2 4 2 2" xfId="10061"/>
    <cellStyle name="Обычный 3 4 2 3 2 4 2 2 2" xfId="10062"/>
    <cellStyle name="Обычный 3 4 2 3 2 4 2 2 2 2" xfId="10063"/>
    <cellStyle name="Обычный 3 4 2 3 2 4 2 2 3" xfId="10064"/>
    <cellStyle name="Обычный 3 4 2 3 2 4 2 3" xfId="10065"/>
    <cellStyle name="Обычный 3 4 2 3 2 4 2 3 2" xfId="10066"/>
    <cellStyle name="Обычный 3 4 2 3 2 4 2 4" xfId="10067"/>
    <cellStyle name="Обычный 3 4 2 3 2 4 3" xfId="10068"/>
    <cellStyle name="Обычный 3 4 2 3 2 4 3 2" xfId="10069"/>
    <cellStyle name="Обычный 3 4 2 3 2 4 3 2 2" xfId="10070"/>
    <cellStyle name="Обычный 3 4 2 3 2 4 3 3" xfId="10071"/>
    <cellStyle name="Обычный 3 4 2 3 2 4 4" xfId="10072"/>
    <cellStyle name="Обычный 3 4 2 3 2 4 4 2" xfId="10073"/>
    <cellStyle name="Обычный 3 4 2 3 2 4 5" xfId="10074"/>
    <cellStyle name="Обычный 3 4 2 3 2 5" xfId="10075"/>
    <cellStyle name="Обычный 3 4 2 3 2 5 2" xfId="10076"/>
    <cellStyle name="Обычный 3 4 2 3 2 5 2 2" xfId="10077"/>
    <cellStyle name="Обычный 3 4 2 3 2 5 2 2 2" xfId="10078"/>
    <cellStyle name="Обычный 3 4 2 3 2 5 2 3" xfId="10079"/>
    <cellStyle name="Обычный 3 4 2 3 2 5 3" xfId="10080"/>
    <cellStyle name="Обычный 3 4 2 3 2 5 3 2" xfId="10081"/>
    <cellStyle name="Обычный 3 4 2 3 2 5 4" xfId="10082"/>
    <cellStyle name="Обычный 3 4 2 3 2 6" xfId="10083"/>
    <cellStyle name="Обычный 3 4 2 3 2 6 2" xfId="10084"/>
    <cellStyle name="Обычный 3 4 2 3 2 6 2 2" xfId="10085"/>
    <cellStyle name="Обычный 3 4 2 3 2 6 3" xfId="10086"/>
    <cellStyle name="Обычный 3 4 2 3 2 7" xfId="10087"/>
    <cellStyle name="Обычный 3 4 2 3 2 7 2" xfId="10088"/>
    <cellStyle name="Обычный 3 4 2 3 2 8" xfId="10089"/>
    <cellStyle name="Обычный 3 4 2 3 3" xfId="10090"/>
    <cellStyle name="Обычный 3 4 2 3 3 2" xfId="10091"/>
    <cellStyle name="Обычный 3 4 2 3 3 2 2" xfId="10092"/>
    <cellStyle name="Обычный 3 4 2 3 3 2 2 2" xfId="10093"/>
    <cellStyle name="Обычный 3 4 2 3 3 2 2 2 2" xfId="10094"/>
    <cellStyle name="Обычный 3 4 2 3 3 2 2 2 2 2" xfId="10095"/>
    <cellStyle name="Обычный 3 4 2 3 3 2 2 2 2 2 2" xfId="10096"/>
    <cellStyle name="Обычный 3 4 2 3 3 2 2 2 2 3" xfId="10097"/>
    <cellStyle name="Обычный 3 4 2 3 3 2 2 2 3" xfId="10098"/>
    <cellStyle name="Обычный 3 4 2 3 3 2 2 2 3 2" xfId="10099"/>
    <cellStyle name="Обычный 3 4 2 3 3 2 2 2 4" xfId="10100"/>
    <cellStyle name="Обычный 3 4 2 3 3 2 2 3" xfId="10101"/>
    <cellStyle name="Обычный 3 4 2 3 3 2 2 3 2" xfId="10102"/>
    <cellStyle name="Обычный 3 4 2 3 3 2 2 3 2 2" xfId="10103"/>
    <cellStyle name="Обычный 3 4 2 3 3 2 2 3 3" xfId="10104"/>
    <cellStyle name="Обычный 3 4 2 3 3 2 2 4" xfId="10105"/>
    <cellStyle name="Обычный 3 4 2 3 3 2 2 4 2" xfId="10106"/>
    <cellStyle name="Обычный 3 4 2 3 3 2 2 5" xfId="10107"/>
    <cellStyle name="Обычный 3 4 2 3 3 2 3" xfId="10108"/>
    <cellStyle name="Обычный 3 4 2 3 3 2 3 2" xfId="10109"/>
    <cellStyle name="Обычный 3 4 2 3 3 2 3 2 2" xfId="10110"/>
    <cellStyle name="Обычный 3 4 2 3 3 2 3 2 2 2" xfId="10111"/>
    <cellStyle name="Обычный 3 4 2 3 3 2 3 2 3" xfId="10112"/>
    <cellStyle name="Обычный 3 4 2 3 3 2 3 3" xfId="10113"/>
    <cellStyle name="Обычный 3 4 2 3 3 2 3 3 2" xfId="10114"/>
    <cellStyle name="Обычный 3 4 2 3 3 2 3 4" xfId="10115"/>
    <cellStyle name="Обычный 3 4 2 3 3 2 4" xfId="10116"/>
    <cellStyle name="Обычный 3 4 2 3 3 2 4 2" xfId="10117"/>
    <cellStyle name="Обычный 3 4 2 3 3 2 4 2 2" xfId="10118"/>
    <cellStyle name="Обычный 3 4 2 3 3 2 4 3" xfId="10119"/>
    <cellStyle name="Обычный 3 4 2 3 3 2 5" xfId="10120"/>
    <cellStyle name="Обычный 3 4 2 3 3 2 5 2" xfId="10121"/>
    <cellStyle name="Обычный 3 4 2 3 3 2 6" xfId="10122"/>
    <cellStyle name="Обычный 3 4 2 3 3 3" xfId="10123"/>
    <cellStyle name="Обычный 3 4 2 3 3 3 2" xfId="10124"/>
    <cellStyle name="Обычный 3 4 2 3 3 3 2 2" xfId="10125"/>
    <cellStyle name="Обычный 3 4 2 3 3 3 2 2 2" xfId="10126"/>
    <cellStyle name="Обычный 3 4 2 3 3 3 2 2 2 2" xfId="10127"/>
    <cellStyle name="Обычный 3 4 2 3 3 3 2 2 3" xfId="10128"/>
    <cellStyle name="Обычный 3 4 2 3 3 3 2 3" xfId="10129"/>
    <cellStyle name="Обычный 3 4 2 3 3 3 2 3 2" xfId="10130"/>
    <cellStyle name="Обычный 3 4 2 3 3 3 2 4" xfId="10131"/>
    <cellStyle name="Обычный 3 4 2 3 3 3 3" xfId="10132"/>
    <cellStyle name="Обычный 3 4 2 3 3 3 3 2" xfId="10133"/>
    <cellStyle name="Обычный 3 4 2 3 3 3 3 2 2" xfId="10134"/>
    <cellStyle name="Обычный 3 4 2 3 3 3 3 3" xfId="10135"/>
    <cellStyle name="Обычный 3 4 2 3 3 3 4" xfId="10136"/>
    <cellStyle name="Обычный 3 4 2 3 3 3 4 2" xfId="10137"/>
    <cellStyle name="Обычный 3 4 2 3 3 3 5" xfId="10138"/>
    <cellStyle name="Обычный 3 4 2 3 3 4" xfId="10139"/>
    <cellStyle name="Обычный 3 4 2 3 3 4 2" xfId="10140"/>
    <cellStyle name="Обычный 3 4 2 3 3 4 2 2" xfId="10141"/>
    <cellStyle name="Обычный 3 4 2 3 3 4 2 2 2" xfId="10142"/>
    <cellStyle name="Обычный 3 4 2 3 3 4 2 3" xfId="10143"/>
    <cellStyle name="Обычный 3 4 2 3 3 4 3" xfId="10144"/>
    <cellStyle name="Обычный 3 4 2 3 3 4 3 2" xfId="10145"/>
    <cellStyle name="Обычный 3 4 2 3 3 4 4" xfId="10146"/>
    <cellStyle name="Обычный 3 4 2 3 3 5" xfId="10147"/>
    <cellStyle name="Обычный 3 4 2 3 3 5 2" xfId="10148"/>
    <cellStyle name="Обычный 3 4 2 3 3 5 2 2" xfId="10149"/>
    <cellStyle name="Обычный 3 4 2 3 3 5 3" xfId="10150"/>
    <cellStyle name="Обычный 3 4 2 3 3 6" xfId="10151"/>
    <cellStyle name="Обычный 3 4 2 3 3 6 2" xfId="10152"/>
    <cellStyle name="Обычный 3 4 2 3 3 7" xfId="10153"/>
    <cellStyle name="Обычный 3 4 2 3 4" xfId="10154"/>
    <cellStyle name="Обычный 3 4 2 3 4 2" xfId="10155"/>
    <cellStyle name="Обычный 3 4 2 3 4 2 2" xfId="10156"/>
    <cellStyle name="Обычный 3 4 2 3 4 2 2 2" xfId="10157"/>
    <cellStyle name="Обычный 3 4 2 3 4 2 2 2 2" xfId="10158"/>
    <cellStyle name="Обычный 3 4 2 3 4 2 2 2 2 2" xfId="10159"/>
    <cellStyle name="Обычный 3 4 2 3 4 2 2 2 3" xfId="10160"/>
    <cellStyle name="Обычный 3 4 2 3 4 2 2 3" xfId="10161"/>
    <cellStyle name="Обычный 3 4 2 3 4 2 2 3 2" xfId="10162"/>
    <cellStyle name="Обычный 3 4 2 3 4 2 2 4" xfId="10163"/>
    <cellStyle name="Обычный 3 4 2 3 4 2 3" xfId="10164"/>
    <cellStyle name="Обычный 3 4 2 3 4 2 3 2" xfId="10165"/>
    <cellStyle name="Обычный 3 4 2 3 4 2 3 2 2" xfId="10166"/>
    <cellStyle name="Обычный 3 4 2 3 4 2 3 3" xfId="10167"/>
    <cellStyle name="Обычный 3 4 2 3 4 2 4" xfId="10168"/>
    <cellStyle name="Обычный 3 4 2 3 4 2 4 2" xfId="10169"/>
    <cellStyle name="Обычный 3 4 2 3 4 2 5" xfId="10170"/>
    <cellStyle name="Обычный 3 4 2 3 4 3" xfId="10171"/>
    <cellStyle name="Обычный 3 4 2 3 4 3 2" xfId="10172"/>
    <cellStyle name="Обычный 3 4 2 3 4 3 2 2" xfId="10173"/>
    <cellStyle name="Обычный 3 4 2 3 4 3 2 2 2" xfId="10174"/>
    <cellStyle name="Обычный 3 4 2 3 4 3 2 3" xfId="10175"/>
    <cellStyle name="Обычный 3 4 2 3 4 3 3" xfId="10176"/>
    <cellStyle name="Обычный 3 4 2 3 4 3 3 2" xfId="10177"/>
    <cellStyle name="Обычный 3 4 2 3 4 3 4" xfId="10178"/>
    <cellStyle name="Обычный 3 4 2 3 4 4" xfId="10179"/>
    <cellStyle name="Обычный 3 4 2 3 4 4 2" xfId="10180"/>
    <cellStyle name="Обычный 3 4 2 3 4 4 2 2" xfId="10181"/>
    <cellStyle name="Обычный 3 4 2 3 4 4 3" xfId="10182"/>
    <cellStyle name="Обычный 3 4 2 3 4 5" xfId="10183"/>
    <cellStyle name="Обычный 3 4 2 3 4 5 2" xfId="10184"/>
    <cellStyle name="Обычный 3 4 2 3 4 6" xfId="10185"/>
    <cellStyle name="Обычный 3 4 2 3 5" xfId="10186"/>
    <cellStyle name="Обычный 3 4 2 3 5 2" xfId="10187"/>
    <cellStyle name="Обычный 3 4 2 3 5 2 2" xfId="10188"/>
    <cellStyle name="Обычный 3 4 2 3 5 2 2 2" xfId="10189"/>
    <cellStyle name="Обычный 3 4 2 3 5 2 2 2 2" xfId="10190"/>
    <cellStyle name="Обычный 3 4 2 3 5 2 2 3" xfId="10191"/>
    <cellStyle name="Обычный 3 4 2 3 5 2 3" xfId="10192"/>
    <cellStyle name="Обычный 3 4 2 3 5 2 3 2" xfId="10193"/>
    <cellStyle name="Обычный 3 4 2 3 5 2 4" xfId="10194"/>
    <cellStyle name="Обычный 3 4 2 3 5 3" xfId="10195"/>
    <cellStyle name="Обычный 3 4 2 3 5 3 2" xfId="10196"/>
    <cellStyle name="Обычный 3 4 2 3 5 3 2 2" xfId="10197"/>
    <cellStyle name="Обычный 3 4 2 3 5 3 3" xfId="10198"/>
    <cellStyle name="Обычный 3 4 2 3 5 4" xfId="10199"/>
    <cellStyle name="Обычный 3 4 2 3 5 4 2" xfId="10200"/>
    <cellStyle name="Обычный 3 4 2 3 5 5" xfId="10201"/>
    <cellStyle name="Обычный 3 4 2 3 6" xfId="10202"/>
    <cellStyle name="Обычный 3 4 2 3 6 2" xfId="10203"/>
    <cellStyle name="Обычный 3 4 2 3 6 2 2" xfId="10204"/>
    <cellStyle name="Обычный 3 4 2 3 6 2 2 2" xfId="10205"/>
    <cellStyle name="Обычный 3 4 2 3 6 2 3" xfId="10206"/>
    <cellStyle name="Обычный 3 4 2 3 6 3" xfId="10207"/>
    <cellStyle name="Обычный 3 4 2 3 6 3 2" xfId="10208"/>
    <cellStyle name="Обычный 3 4 2 3 6 4" xfId="10209"/>
    <cellStyle name="Обычный 3 4 2 3 7" xfId="10210"/>
    <cellStyle name="Обычный 3 4 2 3 7 2" xfId="10211"/>
    <cellStyle name="Обычный 3 4 2 3 7 2 2" xfId="10212"/>
    <cellStyle name="Обычный 3 4 2 3 7 3" xfId="10213"/>
    <cellStyle name="Обычный 3 4 2 3 8" xfId="10214"/>
    <cellStyle name="Обычный 3 4 2 3 8 2" xfId="10215"/>
    <cellStyle name="Обычный 3 4 2 3 9" xfId="10216"/>
    <cellStyle name="Обычный 3 4 2 4" xfId="10217"/>
    <cellStyle name="Обычный 3 4 2 4 2" xfId="10218"/>
    <cellStyle name="Обычный 3 4 2 4 2 2" xfId="10219"/>
    <cellStyle name="Обычный 3 4 2 4 2 2 2" xfId="10220"/>
    <cellStyle name="Обычный 3 4 2 4 2 2 2 2" xfId="10221"/>
    <cellStyle name="Обычный 3 4 2 4 2 2 2 2 2" xfId="10222"/>
    <cellStyle name="Обычный 3 4 2 4 2 2 2 2 2 2" xfId="10223"/>
    <cellStyle name="Обычный 3 4 2 4 2 2 2 2 2 2 2" xfId="10224"/>
    <cellStyle name="Обычный 3 4 2 4 2 2 2 2 2 3" xfId="10225"/>
    <cellStyle name="Обычный 3 4 2 4 2 2 2 2 3" xfId="10226"/>
    <cellStyle name="Обычный 3 4 2 4 2 2 2 2 3 2" xfId="10227"/>
    <cellStyle name="Обычный 3 4 2 4 2 2 2 2 4" xfId="10228"/>
    <cellStyle name="Обычный 3 4 2 4 2 2 2 3" xfId="10229"/>
    <cellStyle name="Обычный 3 4 2 4 2 2 2 3 2" xfId="10230"/>
    <cellStyle name="Обычный 3 4 2 4 2 2 2 3 2 2" xfId="10231"/>
    <cellStyle name="Обычный 3 4 2 4 2 2 2 3 3" xfId="10232"/>
    <cellStyle name="Обычный 3 4 2 4 2 2 2 4" xfId="10233"/>
    <cellStyle name="Обычный 3 4 2 4 2 2 2 4 2" xfId="10234"/>
    <cellStyle name="Обычный 3 4 2 4 2 2 2 5" xfId="10235"/>
    <cellStyle name="Обычный 3 4 2 4 2 2 3" xfId="10236"/>
    <cellStyle name="Обычный 3 4 2 4 2 2 3 2" xfId="10237"/>
    <cellStyle name="Обычный 3 4 2 4 2 2 3 2 2" xfId="10238"/>
    <cellStyle name="Обычный 3 4 2 4 2 2 3 2 2 2" xfId="10239"/>
    <cellStyle name="Обычный 3 4 2 4 2 2 3 2 3" xfId="10240"/>
    <cellStyle name="Обычный 3 4 2 4 2 2 3 3" xfId="10241"/>
    <cellStyle name="Обычный 3 4 2 4 2 2 3 3 2" xfId="10242"/>
    <cellStyle name="Обычный 3 4 2 4 2 2 3 4" xfId="10243"/>
    <cellStyle name="Обычный 3 4 2 4 2 2 4" xfId="10244"/>
    <cellStyle name="Обычный 3 4 2 4 2 2 4 2" xfId="10245"/>
    <cellStyle name="Обычный 3 4 2 4 2 2 4 2 2" xfId="10246"/>
    <cellStyle name="Обычный 3 4 2 4 2 2 4 3" xfId="10247"/>
    <cellStyle name="Обычный 3 4 2 4 2 2 5" xfId="10248"/>
    <cellStyle name="Обычный 3 4 2 4 2 2 5 2" xfId="10249"/>
    <cellStyle name="Обычный 3 4 2 4 2 2 6" xfId="10250"/>
    <cellStyle name="Обычный 3 4 2 4 2 3" xfId="10251"/>
    <cellStyle name="Обычный 3 4 2 4 2 3 2" xfId="10252"/>
    <cellStyle name="Обычный 3 4 2 4 2 3 2 2" xfId="10253"/>
    <cellStyle name="Обычный 3 4 2 4 2 3 2 2 2" xfId="10254"/>
    <cellStyle name="Обычный 3 4 2 4 2 3 2 2 2 2" xfId="10255"/>
    <cellStyle name="Обычный 3 4 2 4 2 3 2 2 3" xfId="10256"/>
    <cellStyle name="Обычный 3 4 2 4 2 3 2 3" xfId="10257"/>
    <cellStyle name="Обычный 3 4 2 4 2 3 2 3 2" xfId="10258"/>
    <cellStyle name="Обычный 3 4 2 4 2 3 2 4" xfId="10259"/>
    <cellStyle name="Обычный 3 4 2 4 2 3 3" xfId="10260"/>
    <cellStyle name="Обычный 3 4 2 4 2 3 3 2" xfId="10261"/>
    <cellStyle name="Обычный 3 4 2 4 2 3 3 2 2" xfId="10262"/>
    <cellStyle name="Обычный 3 4 2 4 2 3 3 3" xfId="10263"/>
    <cellStyle name="Обычный 3 4 2 4 2 3 4" xfId="10264"/>
    <cellStyle name="Обычный 3 4 2 4 2 3 4 2" xfId="10265"/>
    <cellStyle name="Обычный 3 4 2 4 2 3 5" xfId="10266"/>
    <cellStyle name="Обычный 3 4 2 4 2 4" xfId="10267"/>
    <cellStyle name="Обычный 3 4 2 4 2 4 2" xfId="10268"/>
    <cellStyle name="Обычный 3 4 2 4 2 4 2 2" xfId="10269"/>
    <cellStyle name="Обычный 3 4 2 4 2 4 2 2 2" xfId="10270"/>
    <cellStyle name="Обычный 3 4 2 4 2 4 2 3" xfId="10271"/>
    <cellStyle name="Обычный 3 4 2 4 2 4 3" xfId="10272"/>
    <cellStyle name="Обычный 3 4 2 4 2 4 3 2" xfId="10273"/>
    <cellStyle name="Обычный 3 4 2 4 2 4 4" xfId="10274"/>
    <cellStyle name="Обычный 3 4 2 4 2 5" xfId="10275"/>
    <cellStyle name="Обычный 3 4 2 4 2 5 2" xfId="10276"/>
    <cellStyle name="Обычный 3 4 2 4 2 5 2 2" xfId="10277"/>
    <cellStyle name="Обычный 3 4 2 4 2 5 3" xfId="10278"/>
    <cellStyle name="Обычный 3 4 2 4 2 6" xfId="10279"/>
    <cellStyle name="Обычный 3 4 2 4 2 6 2" xfId="10280"/>
    <cellStyle name="Обычный 3 4 2 4 2 7" xfId="10281"/>
    <cellStyle name="Обычный 3 4 2 4 3" xfId="10282"/>
    <cellStyle name="Обычный 3 4 2 4 3 2" xfId="10283"/>
    <cellStyle name="Обычный 3 4 2 4 3 2 2" xfId="10284"/>
    <cellStyle name="Обычный 3 4 2 4 3 2 2 2" xfId="10285"/>
    <cellStyle name="Обычный 3 4 2 4 3 2 2 2 2" xfId="10286"/>
    <cellStyle name="Обычный 3 4 2 4 3 2 2 2 2 2" xfId="10287"/>
    <cellStyle name="Обычный 3 4 2 4 3 2 2 2 3" xfId="10288"/>
    <cellStyle name="Обычный 3 4 2 4 3 2 2 3" xfId="10289"/>
    <cellStyle name="Обычный 3 4 2 4 3 2 2 3 2" xfId="10290"/>
    <cellStyle name="Обычный 3 4 2 4 3 2 2 4" xfId="10291"/>
    <cellStyle name="Обычный 3 4 2 4 3 2 3" xfId="10292"/>
    <cellStyle name="Обычный 3 4 2 4 3 2 3 2" xfId="10293"/>
    <cellStyle name="Обычный 3 4 2 4 3 2 3 2 2" xfId="10294"/>
    <cellStyle name="Обычный 3 4 2 4 3 2 3 3" xfId="10295"/>
    <cellStyle name="Обычный 3 4 2 4 3 2 4" xfId="10296"/>
    <cellStyle name="Обычный 3 4 2 4 3 2 4 2" xfId="10297"/>
    <cellStyle name="Обычный 3 4 2 4 3 2 5" xfId="10298"/>
    <cellStyle name="Обычный 3 4 2 4 3 3" xfId="10299"/>
    <cellStyle name="Обычный 3 4 2 4 3 3 2" xfId="10300"/>
    <cellStyle name="Обычный 3 4 2 4 3 3 2 2" xfId="10301"/>
    <cellStyle name="Обычный 3 4 2 4 3 3 2 2 2" xfId="10302"/>
    <cellStyle name="Обычный 3 4 2 4 3 3 2 3" xfId="10303"/>
    <cellStyle name="Обычный 3 4 2 4 3 3 3" xfId="10304"/>
    <cellStyle name="Обычный 3 4 2 4 3 3 3 2" xfId="10305"/>
    <cellStyle name="Обычный 3 4 2 4 3 3 4" xfId="10306"/>
    <cellStyle name="Обычный 3 4 2 4 3 4" xfId="10307"/>
    <cellStyle name="Обычный 3 4 2 4 3 4 2" xfId="10308"/>
    <cellStyle name="Обычный 3 4 2 4 3 4 2 2" xfId="10309"/>
    <cellStyle name="Обычный 3 4 2 4 3 4 3" xfId="10310"/>
    <cellStyle name="Обычный 3 4 2 4 3 5" xfId="10311"/>
    <cellStyle name="Обычный 3 4 2 4 3 5 2" xfId="10312"/>
    <cellStyle name="Обычный 3 4 2 4 3 6" xfId="10313"/>
    <cellStyle name="Обычный 3 4 2 4 4" xfId="10314"/>
    <cellStyle name="Обычный 3 4 2 4 4 2" xfId="10315"/>
    <cellStyle name="Обычный 3 4 2 4 4 2 2" xfId="10316"/>
    <cellStyle name="Обычный 3 4 2 4 4 2 2 2" xfId="10317"/>
    <cellStyle name="Обычный 3 4 2 4 4 2 2 2 2" xfId="10318"/>
    <cellStyle name="Обычный 3 4 2 4 4 2 2 3" xfId="10319"/>
    <cellStyle name="Обычный 3 4 2 4 4 2 3" xfId="10320"/>
    <cellStyle name="Обычный 3 4 2 4 4 2 3 2" xfId="10321"/>
    <cellStyle name="Обычный 3 4 2 4 4 2 4" xfId="10322"/>
    <cellStyle name="Обычный 3 4 2 4 4 3" xfId="10323"/>
    <cellStyle name="Обычный 3 4 2 4 4 3 2" xfId="10324"/>
    <cellStyle name="Обычный 3 4 2 4 4 3 2 2" xfId="10325"/>
    <cellStyle name="Обычный 3 4 2 4 4 3 3" xfId="10326"/>
    <cellStyle name="Обычный 3 4 2 4 4 4" xfId="10327"/>
    <cellStyle name="Обычный 3 4 2 4 4 4 2" xfId="10328"/>
    <cellStyle name="Обычный 3 4 2 4 4 5" xfId="10329"/>
    <cellStyle name="Обычный 3 4 2 4 5" xfId="10330"/>
    <cellStyle name="Обычный 3 4 2 4 5 2" xfId="10331"/>
    <cellStyle name="Обычный 3 4 2 4 5 2 2" xfId="10332"/>
    <cellStyle name="Обычный 3 4 2 4 5 2 2 2" xfId="10333"/>
    <cellStyle name="Обычный 3 4 2 4 5 2 3" xfId="10334"/>
    <cellStyle name="Обычный 3 4 2 4 5 3" xfId="10335"/>
    <cellStyle name="Обычный 3 4 2 4 5 3 2" xfId="10336"/>
    <cellStyle name="Обычный 3 4 2 4 5 4" xfId="10337"/>
    <cellStyle name="Обычный 3 4 2 4 6" xfId="10338"/>
    <cellStyle name="Обычный 3 4 2 4 6 2" xfId="10339"/>
    <cellStyle name="Обычный 3 4 2 4 6 2 2" xfId="10340"/>
    <cellStyle name="Обычный 3 4 2 4 6 3" xfId="10341"/>
    <cellStyle name="Обычный 3 4 2 4 7" xfId="10342"/>
    <cellStyle name="Обычный 3 4 2 4 7 2" xfId="10343"/>
    <cellStyle name="Обычный 3 4 2 4 8" xfId="10344"/>
    <cellStyle name="Обычный 3 4 2 5" xfId="10345"/>
    <cellStyle name="Обычный 3 4 2 5 2" xfId="10346"/>
    <cellStyle name="Обычный 3 4 2 5 2 2" xfId="10347"/>
    <cellStyle name="Обычный 3 4 2 5 2 2 2" xfId="10348"/>
    <cellStyle name="Обычный 3 4 2 5 2 2 2 2" xfId="10349"/>
    <cellStyle name="Обычный 3 4 2 5 2 2 2 2 2" xfId="10350"/>
    <cellStyle name="Обычный 3 4 2 5 2 2 2 2 2 2" xfId="10351"/>
    <cellStyle name="Обычный 3 4 2 5 2 2 2 2 3" xfId="10352"/>
    <cellStyle name="Обычный 3 4 2 5 2 2 2 3" xfId="10353"/>
    <cellStyle name="Обычный 3 4 2 5 2 2 2 3 2" xfId="10354"/>
    <cellStyle name="Обычный 3 4 2 5 2 2 2 4" xfId="10355"/>
    <cellStyle name="Обычный 3 4 2 5 2 2 3" xfId="10356"/>
    <cellStyle name="Обычный 3 4 2 5 2 2 3 2" xfId="10357"/>
    <cellStyle name="Обычный 3 4 2 5 2 2 3 2 2" xfId="10358"/>
    <cellStyle name="Обычный 3 4 2 5 2 2 3 3" xfId="10359"/>
    <cellStyle name="Обычный 3 4 2 5 2 2 4" xfId="10360"/>
    <cellStyle name="Обычный 3 4 2 5 2 2 4 2" xfId="10361"/>
    <cellStyle name="Обычный 3 4 2 5 2 2 5" xfId="10362"/>
    <cellStyle name="Обычный 3 4 2 5 2 3" xfId="10363"/>
    <cellStyle name="Обычный 3 4 2 5 2 3 2" xfId="10364"/>
    <cellStyle name="Обычный 3 4 2 5 2 3 2 2" xfId="10365"/>
    <cellStyle name="Обычный 3 4 2 5 2 3 2 2 2" xfId="10366"/>
    <cellStyle name="Обычный 3 4 2 5 2 3 2 3" xfId="10367"/>
    <cellStyle name="Обычный 3 4 2 5 2 3 3" xfId="10368"/>
    <cellStyle name="Обычный 3 4 2 5 2 3 3 2" xfId="10369"/>
    <cellStyle name="Обычный 3 4 2 5 2 3 4" xfId="10370"/>
    <cellStyle name="Обычный 3 4 2 5 2 4" xfId="10371"/>
    <cellStyle name="Обычный 3 4 2 5 2 4 2" xfId="10372"/>
    <cellStyle name="Обычный 3 4 2 5 2 4 2 2" xfId="10373"/>
    <cellStyle name="Обычный 3 4 2 5 2 4 3" xfId="10374"/>
    <cellStyle name="Обычный 3 4 2 5 2 5" xfId="10375"/>
    <cellStyle name="Обычный 3 4 2 5 2 5 2" xfId="10376"/>
    <cellStyle name="Обычный 3 4 2 5 2 6" xfId="10377"/>
    <cellStyle name="Обычный 3 4 2 5 3" xfId="10378"/>
    <cellStyle name="Обычный 3 4 2 5 3 2" xfId="10379"/>
    <cellStyle name="Обычный 3 4 2 5 3 2 2" xfId="10380"/>
    <cellStyle name="Обычный 3 4 2 5 3 2 2 2" xfId="10381"/>
    <cellStyle name="Обычный 3 4 2 5 3 2 2 2 2" xfId="10382"/>
    <cellStyle name="Обычный 3 4 2 5 3 2 2 3" xfId="10383"/>
    <cellStyle name="Обычный 3 4 2 5 3 2 3" xfId="10384"/>
    <cellStyle name="Обычный 3 4 2 5 3 2 3 2" xfId="10385"/>
    <cellStyle name="Обычный 3 4 2 5 3 2 4" xfId="10386"/>
    <cellStyle name="Обычный 3 4 2 5 3 3" xfId="10387"/>
    <cellStyle name="Обычный 3 4 2 5 3 3 2" xfId="10388"/>
    <cellStyle name="Обычный 3 4 2 5 3 3 2 2" xfId="10389"/>
    <cellStyle name="Обычный 3 4 2 5 3 3 3" xfId="10390"/>
    <cellStyle name="Обычный 3 4 2 5 3 4" xfId="10391"/>
    <cellStyle name="Обычный 3 4 2 5 3 4 2" xfId="10392"/>
    <cellStyle name="Обычный 3 4 2 5 3 5" xfId="10393"/>
    <cellStyle name="Обычный 3 4 2 5 4" xfId="10394"/>
    <cellStyle name="Обычный 3 4 2 5 4 2" xfId="10395"/>
    <cellStyle name="Обычный 3 4 2 5 4 2 2" xfId="10396"/>
    <cellStyle name="Обычный 3 4 2 5 4 2 2 2" xfId="10397"/>
    <cellStyle name="Обычный 3 4 2 5 4 2 3" xfId="10398"/>
    <cellStyle name="Обычный 3 4 2 5 4 3" xfId="10399"/>
    <cellStyle name="Обычный 3 4 2 5 4 3 2" xfId="10400"/>
    <cellStyle name="Обычный 3 4 2 5 4 4" xfId="10401"/>
    <cellStyle name="Обычный 3 4 2 5 5" xfId="10402"/>
    <cellStyle name="Обычный 3 4 2 5 5 2" xfId="10403"/>
    <cellStyle name="Обычный 3 4 2 5 5 2 2" xfId="10404"/>
    <cellStyle name="Обычный 3 4 2 5 5 3" xfId="10405"/>
    <cellStyle name="Обычный 3 4 2 5 6" xfId="10406"/>
    <cellStyle name="Обычный 3 4 2 5 6 2" xfId="10407"/>
    <cellStyle name="Обычный 3 4 2 5 7" xfId="10408"/>
    <cellStyle name="Обычный 3 4 2 6" xfId="10409"/>
    <cellStyle name="Обычный 3 4 2 6 2" xfId="10410"/>
    <cellStyle name="Обычный 3 4 2 6 2 2" xfId="10411"/>
    <cellStyle name="Обычный 3 4 2 6 2 2 2" xfId="10412"/>
    <cellStyle name="Обычный 3 4 2 6 2 2 2 2" xfId="10413"/>
    <cellStyle name="Обычный 3 4 2 6 2 2 2 2 2" xfId="10414"/>
    <cellStyle name="Обычный 3 4 2 6 2 2 2 3" xfId="10415"/>
    <cellStyle name="Обычный 3 4 2 6 2 2 3" xfId="10416"/>
    <cellStyle name="Обычный 3 4 2 6 2 2 3 2" xfId="10417"/>
    <cellStyle name="Обычный 3 4 2 6 2 2 4" xfId="10418"/>
    <cellStyle name="Обычный 3 4 2 6 2 3" xfId="10419"/>
    <cellStyle name="Обычный 3 4 2 6 2 3 2" xfId="10420"/>
    <cellStyle name="Обычный 3 4 2 6 2 3 2 2" xfId="10421"/>
    <cellStyle name="Обычный 3 4 2 6 2 3 3" xfId="10422"/>
    <cellStyle name="Обычный 3 4 2 6 2 4" xfId="10423"/>
    <cellStyle name="Обычный 3 4 2 6 2 4 2" xfId="10424"/>
    <cellStyle name="Обычный 3 4 2 6 2 5" xfId="10425"/>
    <cellStyle name="Обычный 3 4 2 6 3" xfId="10426"/>
    <cellStyle name="Обычный 3 4 2 6 3 2" xfId="10427"/>
    <cellStyle name="Обычный 3 4 2 6 3 2 2" xfId="10428"/>
    <cellStyle name="Обычный 3 4 2 6 3 2 2 2" xfId="10429"/>
    <cellStyle name="Обычный 3 4 2 6 3 2 3" xfId="10430"/>
    <cellStyle name="Обычный 3 4 2 6 3 3" xfId="10431"/>
    <cellStyle name="Обычный 3 4 2 6 3 3 2" xfId="10432"/>
    <cellStyle name="Обычный 3 4 2 6 3 4" xfId="10433"/>
    <cellStyle name="Обычный 3 4 2 6 4" xfId="10434"/>
    <cellStyle name="Обычный 3 4 2 6 4 2" xfId="10435"/>
    <cellStyle name="Обычный 3 4 2 6 4 2 2" xfId="10436"/>
    <cellStyle name="Обычный 3 4 2 6 4 3" xfId="10437"/>
    <cellStyle name="Обычный 3 4 2 6 5" xfId="10438"/>
    <cellStyle name="Обычный 3 4 2 6 5 2" xfId="10439"/>
    <cellStyle name="Обычный 3 4 2 6 6" xfId="10440"/>
    <cellStyle name="Обычный 3 4 2 7" xfId="10441"/>
    <cellStyle name="Обычный 3 4 2 7 2" xfId="10442"/>
    <cellStyle name="Обычный 3 4 2 7 2 2" xfId="10443"/>
    <cellStyle name="Обычный 3 4 2 7 2 2 2" xfId="10444"/>
    <cellStyle name="Обычный 3 4 2 7 2 2 2 2" xfId="10445"/>
    <cellStyle name="Обычный 3 4 2 7 2 2 3" xfId="10446"/>
    <cellStyle name="Обычный 3 4 2 7 2 3" xfId="10447"/>
    <cellStyle name="Обычный 3 4 2 7 2 3 2" xfId="10448"/>
    <cellStyle name="Обычный 3 4 2 7 2 4" xfId="10449"/>
    <cellStyle name="Обычный 3 4 2 7 3" xfId="10450"/>
    <cellStyle name="Обычный 3 4 2 7 3 2" xfId="10451"/>
    <cellStyle name="Обычный 3 4 2 7 3 2 2" xfId="10452"/>
    <cellStyle name="Обычный 3 4 2 7 3 3" xfId="10453"/>
    <cellStyle name="Обычный 3 4 2 7 4" xfId="10454"/>
    <cellStyle name="Обычный 3 4 2 7 4 2" xfId="10455"/>
    <cellStyle name="Обычный 3 4 2 7 5" xfId="10456"/>
    <cellStyle name="Обычный 3 4 2 8" xfId="10457"/>
    <cellStyle name="Обычный 3 4 2 8 2" xfId="10458"/>
    <cellStyle name="Обычный 3 4 2 8 2 2" xfId="10459"/>
    <cellStyle name="Обычный 3 4 2 8 2 2 2" xfId="10460"/>
    <cellStyle name="Обычный 3 4 2 8 2 3" xfId="10461"/>
    <cellStyle name="Обычный 3 4 2 8 3" xfId="10462"/>
    <cellStyle name="Обычный 3 4 2 8 3 2" xfId="10463"/>
    <cellStyle name="Обычный 3 4 2 8 4" xfId="10464"/>
    <cellStyle name="Обычный 3 4 2 9" xfId="10465"/>
    <cellStyle name="Обычный 3 4 2 9 2" xfId="10466"/>
    <cellStyle name="Обычный 3 4 2 9 2 2" xfId="10467"/>
    <cellStyle name="Обычный 3 4 2 9 3" xfId="10468"/>
    <cellStyle name="Обычный 3 4 3" xfId="10469"/>
    <cellStyle name="Обычный 3 4 3 10" xfId="10470"/>
    <cellStyle name="Обычный 3 4 3 2" xfId="10471"/>
    <cellStyle name="Обычный 3 4 3 2 2" xfId="10472"/>
    <cellStyle name="Обычный 3 4 3 2 2 2" xfId="10473"/>
    <cellStyle name="Обычный 3 4 3 2 2 2 2" xfId="10474"/>
    <cellStyle name="Обычный 3 4 3 2 2 2 2 2" xfId="10475"/>
    <cellStyle name="Обычный 3 4 3 2 2 2 2 2 2" xfId="10476"/>
    <cellStyle name="Обычный 3 4 3 2 2 2 2 2 2 2" xfId="10477"/>
    <cellStyle name="Обычный 3 4 3 2 2 2 2 2 2 2 2" xfId="10478"/>
    <cellStyle name="Обычный 3 4 3 2 2 2 2 2 2 2 2 2" xfId="10479"/>
    <cellStyle name="Обычный 3 4 3 2 2 2 2 2 2 2 3" xfId="10480"/>
    <cellStyle name="Обычный 3 4 3 2 2 2 2 2 2 3" xfId="10481"/>
    <cellStyle name="Обычный 3 4 3 2 2 2 2 2 2 3 2" xfId="10482"/>
    <cellStyle name="Обычный 3 4 3 2 2 2 2 2 2 4" xfId="10483"/>
    <cellStyle name="Обычный 3 4 3 2 2 2 2 2 3" xfId="10484"/>
    <cellStyle name="Обычный 3 4 3 2 2 2 2 2 3 2" xfId="10485"/>
    <cellStyle name="Обычный 3 4 3 2 2 2 2 2 3 2 2" xfId="10486"/>
    <cellStyle name="Обычный 3 4 3 2 2 2 2 2 3 3" xfId="10487"/>
    <cellStyle name="Обычный 3 4 3 2 2 2 2 2 4" xfId="10488"/>
    <cellStyle name="Обычный 3 4 3 2 2 2 2 2 4 2" xfId="10489"/>
    <cellStyle name="Обычный 3 4 3 2 2 2 2 2 5" xfId="10490"/>
    <cellStyle name="Обычный 3 4 3 2 2 2 2 3" xfId="10491"/>
    <cellStyle name="Обычный 3 4 3 2 2 2 2 3 2" xfId="10492"/>
    <cellStyle name="Обычный 3 4 3 2 2 2 2 3 2 2" xfId="10493"/>
    <cellStyle name="Обычный 3 4 3 2 2 2 2 3 2 2 2" xfId="10494"/>
    <cellStyle name="Обычный 3 4 3 2 2 2 2 3 2 3" xfId="10495"/>
    <cellStyle name="Обычный 3 4 3 2 2 2 2 3 3" xfId="10496"/>
    <cellStyle name="Обычный 3 4 3 2 2 2 2 3 3 2" xfId="10497"/>
    <cellStyle name="Обычный 3 4 3 2 2 2 2 3 4" xfId="10498"/>
    <cellStyle name="Обычный 3 4 3 2 2 2 2 4" xfId="10499"/>
    <cellStyle name="Обычный 3 4 3 2 2 2 2 4 2" xfId="10500"/>
    <cellStyle name="Обычный 3 4 3 2 2 2 2 4 2 2" xfId="10501"/>
    <cellStyle name="Обычный 3 4 3 2 2 2 2 4 3" xfId="10502"/>
    <cellStyle name="Обычный 3 4 3 2 2 2 2 5" xfId="10503"/>
    <cellStyle name="Обычный 3 4 3 2 2 2 2 5 2" xfId="10504"/>
    <cellStyle name="Обычный 3 4 3 2 2 2 2 6" xfId="10505"/>
    <cellStyle name="Обычный 3 4 3 2 2 2 3" xfId="10506"/>
    <cellStyle name="Обычный 3 4 3 2 2 2 3 2" xfId="10507"/>
    <cellStyle name="Обычный 3 4 3 2 2 2 3 2 2" xfId="10508"/>
    <cellStyle name="Обычный 3 4 3 2 2 2 3 2 2 2" xfId="10509"/>
    <cellStyle name="Обычный 3 4 3 2 2 2 3 2 2 2 2" xfId="10510"/>
    <cellStyle name="Обычный 3 4 3 2 2 2 3 2 2 3" xfId="10511"/>
    <cellStyle name="Обычный 3 4 3 2 2 2 3 2 3" xfId="10512"/>
    <cellStyle name="Обычный 3 4 3 2 2 2 3 2 3 2" xfId="10513"/>
    <cellStyle name="Обычный 3 4 3 2 2 2 3 2 4" xfId="10514"/>
    <cellStyle name="Обычный 3 4 3 2 2 2 3 3" xfId="10515"/>
    <cellStyle name="Обычный 3 4 3 2 2 2 3 3 2" xfId="10516"/>
    <cellStyle name="Обычный 3 4 3 2 2 2 3 3 2 2" xfId="10517"/>
    <cellStyle name="Обычный 3 4 3 2 2 2 3 3 3" xfId="10518"/>
    <cellStyle name="Обычный 3 4 3 2 2 2 3 4" xfId="10519"/>
    <cellStyle name="Обычный 3 4 3 2 2 2 3 4 2" xfId="10520"/>
    <cellStyle name="Обычный 3 4 3 2 2 2 3 5" xfId="10521"/>
    <cellStyle name="Обычный 3 4 3 2 2 2 4" xfId="10522"/>
    <cellStyle name="Обычный 3 4 3 2 2 2 4 2" xfId="10523"/>
    <cellStyle name="Обычный 3 4 3 2 2 2 4 2 2" xfId="10524"/>
    <cellStyle name="Обычный 3 4 3 2 2 2 4 2 2 2" xfId="10525"/>
    <cellStyle name="Обычный 3 4 3 2 2 2 4 2 3" xfId="10526"/>
    <cellStyle name="Обычный 3 4 3 2 2 2 4 3" xfId="10527"/>
    <cellStyle name="Обычный 3 4 3 2 2 2 4 3 2" xfId="10528"/>
    <cellStyle name="Обычный 3 4 3 2 2 2 4 4" xfId="10529"/>
    <cellStyle name="Обычный 3 4 3 2 2 2 5" xfId="10530"/>
    <cellStyle name="Обычный 3 4 3 2 2 2 5 2" xfId="10531"/>
    <cellStyle name="Обычный 3 4 3 2 2 2 5 2 2" xfId="10532"/>
    <cellStyle name="Обычный 3 4 3 2 2 2 5 3" xfId="10533"/>
    <cellStyle name="Обычный 3 4 3 2 2 2 6" xfId="10534"/>
    <cellStyle name="Обычный 3 4 3 2 2 2 6 2" xfId="10535"/>
    <cellStyle name="Обычный 3 4 3 2 2 2 7" xfId="10536"/>
    <cellStyle name="Обычный 3 4 3 2 2 3" xfId="10537"/>
    <cellStyle name="Обычный 3 4 3 2 2 3 2" xfId="10538"/>
    <cellStyle name="Обычный 3 4 3 2 2 3 2 2" xfId="10539"/>
    <cellStyle name="Обычный 3 4 3 2 2 3 2 2 2" xfId="10540"/>
    <cellStyle name="Обычный 3 4 3 2 2 3 2 2 2 2" xfId="10541"/>
    <cellStyle name="Обычный 3 4 3 2 2 3 2 2 2 2 2" xfId="10542"/>
    <cellStyle name="Обычный 3 4 3 2 2 3 2 2 2 3" xfId="10543"/>
    <cellStyle name="Обычный 3 4 3 2 2 3 2 2 3" xfId="10544"/>
    <cellStyle name="Обычный 3 4 3 2 2 3 2 2 3 2" xfId="10545"/>
    <cellStyle name="Обычный 3 4 3 2 2 3 2 2 4" xfId="10546"/>
    <cellStyle name="Обычный 3 4 3 2 2 3 2 3" xfId="10547"/>
    <cellStyle name="Обычный 3 4 3 2 2 3 2 3 2" xfId="10548"/>
    <cellStyle name="Обычный 3 4 3 2 2 3 2 3 2 2" xfId="10549"/>
    <cellStyle name="Обычный 3 4 3 2 2 3 2 3 3" xfId="10550"/>
    <cellStyle name="Обычный 3 4 3 2 2 3 2 4" xfId="10551"/>
    <cellStyle name="Обычный 3 4 3 2 2 3 2 4 2" xfId="10552"/>
    <cellStyle name="Обычный 3 4 3 2 2 3 2 5" xfId="10553"/>
    <cellStyle name="Обычный 3 4 3 2 2 3 3" xfId="10554"/>
    <cellStyle name="Обычный 3 4 3 2 2 3 3 2" xfId="10555"/>
    <cellStyle name="Обычный 3 4 3 2 2 3 3 2 2" xfId="10556"/>
    <cellStyle name="Обычный 3 4 3 2 2 3 3 2 2 2" xfId="10557"/>
    <cellStyle name="Обычный 3 4 3 2 2 3 3 2 3" xfId="10558"/>
    <cellStyle name="Обычный 3 4 3 2 2 3 3 3" xfId="10559"/>
    <cellStyle name="Обычный 3 4 3 2 2 3 3 3 2" xfId="10560"/>
    <cellStyle name="Обычный 3 4 3 2 2 3 3 4" xfId="10561"/>
    <cellStyle name="Обычный 3 4 3 2 2 3 4" xfId="10562"/>
    <cellStyle name="Обычный 3 4 3 2 2 3 4 2" xfId="10563"/>
    <cellStyle name="Обычный 3 4 3 2 2 3 4 2 2" xfId="10564"/>
    <cellStyle name="Обычный 3 4 3 2 2 3 4 3" xfId="10565"/>
    <cellStyle name="Обычный 3 4 3 2 2 3 5" xfId="10566"/>
    <cellStyle name="Обычный 3 4 3 2 2 3 5 2" xfId="10567"/>
    <cellStyle name="Обычный 3 4 3 2 2 3 6" xfId="10568"/>
    <cellStyle name="Обычный 3 4 3 2 2 4" xfId="10569"/>
    <cellStyle name="Обычный 3 4 3 2 2 4 2" xfId="10570"/>
    <cellStyle name="Обычный 3 4 3 2 2 4 2 2" xfId="10571"/>
    <cellStyle name="Обычный 3 4 3 2 2 4 2 2 2" xfId="10572"/>
    <cellStyle name="Обычный 3 4 3 2 2 4 2 2 2 2" xfId="10573"/>
    <cellStyle name="Обычный 3 4 3 2 2 4 2 2 3" xfId="10574"/>
    <cellStyle name="Обычный 3 4 3 2 2 4 2 3" xfId="10575"/>
    <cellStyle name="Обычный 3 4 3 2 2 4 2 3 2" xfId="10576"/>
    <cellStyle name="Обычный 3 4 3 2 2 4 2 4" xfId="10577"/>
    <cellStyle name="Обычный 3 4 3 2 2 4 3" xfId="10578"/>
    <cellStyle name="Обычный 3 4 3 2 2 4 3 2" xfId="10579"/>
    <cellStyle name="Обычный 3 4 3 2 2 4 3 2 2" xfId="10580"/>
    <cellStyle name="Обычный 3 4 3 2 2 4 3 3" xfId="10581"/>
    <cellStyle name="Обычный 3 4 3 2 2 4 4" xfId="10582"/>
    <cellStyle name="Обычный 3 4 3 2 2 4 4 2" xfId="10583"/>
    <cellStyle name="Обычный 3 4 3 2 2 4 5" xfId="10584"/>
    <cellStyle name="Обычный 3 4 3 2 2 5" xfId="10585"/>
    <cellStyle name="Обычный 3 4 3 2 2 5 2" xfId="10586"/>
    <cellStyle name="Обычный 3 4 3 2 2 5 2 2" xfId="10587"/>
    <cellStyle name="Обычный 3 4 3 2 2 5 2 2 2" xfId="10588"/>
    <cellStyle name="Обычный 3 4 3 2 2 5 2 3" xfId="10589"/>
    <cellStyle name="Обычный 3 4 3 2 2 5 3" xfId="10590"/>
    <cellStyle name="Обычный 3 4 3 2 2 5 3 2" xfId="10591"/>
    <cellStyle name="Обычный 3 4 3 2 2 5 4" xfId="10592"/>
    <cellStyle name="Обычный 3 4 3 2 2 6" xfId="10593"/>
    <cellStyle name="Обычный 3 4 3 2 2 6 2" xfId="10594"/>
    <cellStyle name="Обычный 3 4 3 2 2 6 2 2" xfId="10595"/>
    <cellStyle name="Обычный 3 4 3 2 2 6 3" xfId="10596"/>
    <cellStyle name="Обычный 3 4 3 2 2 7" xfId="10597"/>
    <cellStyle name="Обычный 3 4 3 2 2 7 2" xfId="10598"/>
    <cellStyle name="Обычный 3 4 3 2 2 8" xfId="10599"/>
    <cellStyle name="Обычный 3 4 3 2 3" xfId="10600"/>
    <cellStyle name="Обычный 3 4 3 2 3 2" xfId="10601"/>
    <cellStyle name="Обычный 3 4 3 2 3 2 2" xfId="10602"/>
    <cellStyle name="Обычный 3 4 3 2 3 2 2 2" xfId="10603"/>
    <cellStyle name="Обычный 3 4 3 2 3 2 2 2 2" xfId="10604"/>
    <cellStyle name="Обычный 3 4 3 2 3 2 2 2 2 2" xfId="10605"/>
    <cellStyle name="Обычный 3 4 3 2 3 2 2 2 2 2 2" xfId="10606"/>
    <cellStyle name="Обычный 3 4 3 2 3 2 2 2 2 3" xfId="10607"/>
    <cellStyle name="Обычный 3 4 3 2 3 2 2 2 3" xfId="10608"/>
    <cellStyle name="Обычный 3 4 3 2 3 2 2 2 3 2" xfId="10609"/>
    <cellStyle name="Обычный 3 4 3 2 3 2 2 2 4" xfId="10610"/>
    <cellStyle name="Обычный 3 4 3 2 3 2 2 3" xfId="10611"/>
    <cellStyle name="Обычный 3 4 3 2 3 2 2 3 2" xfId="10612"/>
    <cellStyle name="Обычный 3 4 3 2 3 2 2 3 2 2" xfId="10613"/>
    <cellStyle name="Обычный 3 4 3 2 3 2 2 3 3" xfId="10614"/>
    <cellStyle name="Обычный 3 4 3 2 3 2 2 4" xfId="10615"/>
    <cellStyle name="Обычный 3 4 3 2 3 2 2 4 2" xfId="10616"/>
    <cellStyle name="Обычный 3 4 3 2 3 2 2 5" xfId="10617"/>
    <cellStyle name="Обычный 3 4 3 2 3 2 3" xfId="10618"/>
    <cellStyle name="Обычный 3 4 3 2 3 2 3 2" xfId="10619"/>
    <cellStyle name="Обычный 3 4 3 2 3 2 3 2 2" xfId="10620"/>
    <cellStyle name="Обычный 3 4 3 2 3 2 3 2 2 2" xfId="10621"/>
    <cellStyle name="Обычный 3 4 3 2 3 2 3 2 3" xfId="10622"/>
    <cellStyle name="Обычный 3 4 3 2 3 2 3 3" xfId="10623"/>
    <cellStyle name="Обычный 3 4 3 2 3 2 3 3 2" xfId="10624"/>
    <cellStyle name="Обычный 3 4 3 2 3 2 3 4" xfId="10625"/>
    <cellStyle name="Обычный 3 4 3 2 3 2 4" xfId="10626"/>
    <cellStyle name="Обычный 3 4 3 2 3 2 4 2" xfId="10627"/>
    <cellStyle name="Обычный 3 4 3 2 3 2 4 2 2" xfId="10628"/>
    <cellStyle name="Обычный 3 4 3 2 3 2 4 3" xfId="10629"/>
    <cellStyle name="Обычный 3 4 3 2 3 2 5" xfId="10630"/>
    <cellStyle name="Обычный 3 4 3 2 3 2 5 2" xfId="10631"/>
    <cellStyle name="Обычный 3 4 3 2 3 2 6" xfId="10632"/>
    <cellStyle name="Обычный 3 4 3 2 3 3" xfId="10633"/>
    <cellStyle name="Обычный 3 4 3 2 3 3 2" xfId="10634"/>
    <cellStyle name="Обычный 3 4 3 2 3 3 2 2" xfId="10635"/>
    <cellStyle name="Обычный 3 4 3 2 3 3 2 2 2" xfId="10636"/>
    <cellStyle name="Обычный 3 4 3 2 3 3 2 2 2 2" xfId="10637"/>
    <cellStyle name="Обычный 3 4 3 2 3 3 2 2 3" xfId="10638"/>
    <cellStyle name="Обычный 3 4 3 2 3 3 2 3" xfId="10639"/>
    <cellStyle name="Обычный 3 4 3 2 3 3 2 3 2" xfId="10640"/>
    <cellStyle name="Обычный 3 4 3 2 3 3 2 4" xfId="10641"/>
    <cellStyle name="Обычный 3 4 3 2 3 3 3" xfId="10642"/>
    <cellStyle name="Обычный 3 4 3 2 3 3 3 2" xfId="10643"/>
    <cellStyle name="Обычный 3 4 3 2 3 3 3 2 2" xfId="10644"/>
    <cellStyle name="Обычный 3 4 3 2 3 3 3 3" xfId="10645"/>
    <cellStyle name="Обычный 3 4 3 2 3 3 4" xfId="10646"/>
    <cellStyle name="Обычный 3 4 3 2 3 3 4 2" xfId="10647"/>
    <cellStyle name="Обычный 3 4 3 2 3 3 5" xfId="10648"/>
    <cellStyle name="Обычный 3 4 3 2 3 4" xfId="10649"/>
    <cellStyle name="Обычный 3 4 3 2 3 4 2" xfId="10650"/>
    <cellStyle name="Обычный 3 4 3 2 3 4 2 2" xfId="10651"/>
    <cellStyle name="Обычный 3 4 3 2 3 4 2 2 2" xfId="10652"/>
    <cellStyle name="Обычный 3 4 3 2 3 4 2 3" xfId="10653"/>
    <cellStyle name="Обычный 3 4 3 2 3 4 3" xfId="10654"/>
    <cellStyle name="Обычный 3 4 3 2 3 4 3 2" xfId="10655"/>
    <cellStyle name="Обычный 3 4 3 2 3 4 4" xfId="10656"/>
    <cellStyle name="Обычный 3 4 3 2 3 5" xfId="10657"/>
    <cellStyle name="Обычный 3 4 3 2 3 5 2" xfId="10658"/>
    <cellStyle name="Обычный 3 4 3 2 3 5 2 2" xfId="10659"/>
    <cellStyle name="Обычный 3 4 3 2 3 5 3" xfId="10660"/>
    <cellStyle name="Обычный 3 4 3 2 3 6" xfId="10661"/>
    <cellStyle name="Обычный 3 4 3 2 3 6 2" xfId="10662"/>
    <cellStyle name="Обычный 3 4 3 2 3 7" xfId="10663"/>
    <cellStyle name="Обычный 3 4 3 2 4" xfId="10664"/>
    <cellStyle name="Обычный 3 4 3 2 4 2" xfId="10665"/>
    <cellStyle name="Обычный 3 4 3 2 4 2 2" xfId="10666"/>
    <cellStyle name="Обычный 3 4 3 2 4 2 2 2" xfId="10667"/>
    <cellStyle name="Обычный 3 4 3 2 4 2 2 2 2" xfId="10668"/>
    <cellStyle name="Обычный 3 4 3 2 4 2 2 2 2 2" xfId="10669"/>
    <cellStyle name="Обычный 3 4 3 2 4 2 2 2 3" xfId="10670"/>
    <cellStyle name="Обычный 3 4 3 2 4 2 2 3" xfId="10671"/>
    <cellStyle name="Обычный 3 4 3 2 4 2 2 3 2" xfId="10672"/>
    <cellStyle name="Обычный 3 4 3 2 4 2 2 4" xfId="10673"/>
    <cellStyle name="Обычный 3 4 3 2 4 2 3" xfId="10674"/>
    <cellStyle name="Обычный 3 4 3 2 4 2 3 2" xfId="10675"/>
    <cellStyle name="Обычный 3 4 3 2 4 2 3 2 2" xfId="10676"/>
    <cellStyle name="Обычный 3 4 3 2 4 2 3 3" xfId="10677"/>
    <cellStyle name="Обычный 3 4 3 2 4 2 4" xfId="10678"/>
    <cellStyle name="Обычный 3 4 3 2 4 2 4 2" xfId="10679"/>
    <cellStyle name="Обычный 3 4 3 2 4 2 5" xfId="10680"/>
    <cellStyle name="Обычный 3 4 3 2 4 3" xfId="10681"/>
    <cellStyle name="Обычный 3 4 3 2 4 3 2" xfId="10682"/>
    <cellStyle name="Обычный 3 4 3 2 4 3 2 2" xfId="10683"/>
    <cellStyle name="Обычный 3 4 3 2 4 3 2 2 2" xfId="10684"/>
    <cellStyle name="Обычный 3 4 3 2 4 3 2 3" xfId="10685"/>
    <cellStyle name="Обычный 3 4 3 2 4 3 3" xfId="10686"/>
    <cellStyle name="Обычный 3 4 3 2 4 3 3 2" xfId="10687"/>
    <cellStyle name="Обычный 3 4 3 2 4 3 4" xfId="10688"/>
    <cellStyle name="Обычный 3 4 3 2 4 4" xfId="10689"/>
    <cellStyle name="Обычный 3 4 3 2 4 4 2" xfId="10690"/>
    <cellStyle name="Обычный 3 4 3 2 4 4 2 2" xfId="10691"/>
    <cellStyle name="Обычный 3 4 3 2 4 4 3" xfId="10692"/>
    <cellStyle name="Обычный 3 4 3 2 4 5" xfId="10693"/>
    <cellStyle name="Обычный 3 4 3 2 4 5 2" xfId="10694"/>
    <cellStyle name="Обычный 3 4 3 2 4 6" xfId="10695"/>
    <cellStyle name="Обычный 3 4 3 2 5" xfId="10696"/>
    <cellStyle name="Обычный 3 4 3 2 5 2" xfId="10697"/>
    <cellStyle name="Обычный 3 4 3 2 5 2 2" xfId="10698"/>
    <cellStyle name="Обычный 3 4 3 2 5 2 2 2" xfId="10699"/>
    <cellStyle name="Обычный 3 4 3 2 5 2 2 2 2" xfId="10700"/>
    <cellStyle name="Обычный 3 4 3 2 5 2 2 3" xfId="10701"/>
    <cellStyle name="Обычный 3 4 3 2 5 2 3" xfId="10702"/>
    <cellStyle name="Обычный 3 4 3 2 5 2 3 2" xfId="10703"/>
    <cellStyle name="Обычный 3 4 3 2 5 2 4" xfId="10704"/>
    <cellStyle name="Обычный 3 4 3 2 5 3" xfId="10705"/>
    <cellStyle name="Обычный 3 4 3 2 5 3 2" xfId="10706"/>
    <cellStyle name="Обычный 3 4 3 2 5 3 2 2" xfId="10707"/>
    <cellStyle name="Обычный 3 4 3 2 5 3 3" xfId="10708"/>
    <cellStyle name="Обычный 3 4 3 2 5 4" xfId="10709"/>
    <cellStyle name="Обычный 3 4 3 2 5 4 2" xfId="10710"/>
    <cellStyle name="Обычный 3 4 3 2 5 5" xfId="10711"/>
    <cellStyle name="Обычный 3 4 3 2 6" xfId="10712"/>
    <cellStyle name="Обычный 3 4 3 2 6 2" xfId="10713"/>
    <cellStyle name="Обычный 3 4 3 2 6 2 2" xfId="10714"/>
    <cellStyle name="Обычный 3 4 3 2 6 2 2 2" xfId="10715"/>
    <cellStyle name="Обычный 3 4 3 2 6 2 3" xfId="10716"/>
    <cellStyle name="Обычный 3 4 3 2 6 3" xfId="10717"/>
    <cellStyle name="Обычный 3 4 3 2 6 3 2" xfId="10718"/>
    <cellStyle name="Обычный 3 4 3 2 6 4" xfId="10719"/>
    <cellStyle name="Обычный 3 4 3 2 7" xfId="10720"/>
    <cellStyle name="Обычный 3 4 3 2 7 2" xfId="10721"/>
    <cellStyle name="Обычный 3 4 3 2 7 2 2" xfId="10722"/>
    <cellStyle name="Обычный 3 4 3 2 7 3" xfId="10723"/>
    <cellStyle name="Обычный 3 4 3 2 8" xfId="10724"/>
    <cellStyle name="Обычный 3 4 3 2 8 2" xfId="10725"/>
    <cellStyle name="Обычный 3 4 3 2 9" xfId="10726"/>
    <cellStyle name="Обычный 3 4 3 3" xfId="10727"/>
    <cellStyle name="Обычный 3 4 3 3 2" xfId="10728"/>
    <cellStyle name="Обычный 3 4 3 3 2 2" xfId="10729"/>
    <cellStyle name="Обычный 3 4 3 3 2 2 2" xfId="10730"/>
    <cellStyle name="Обычный 3 4 3 3 2 2 2 2" xfId="10731"/>
    <cellStyle name="Обычный 3 4 3 3 2 2 2 2 2" xfId="10732"/>
    <cellStyle name="Обычный 3 4 3 3 2 2 2 2 2 2" xfId="10733"/>
    <cellStyle name="Обычный 3 4 3 3 2 2 2 2 2 2 2" xfId="10734"/>
    <cellStyle name="Обычный 3 4 3 3 2 2 2 2 2 3" xfId="10735"/>
    <cellStyle name="Обычный 3 4 3 3 2 2 2 2 3" xfId="10736"/>
    <cellStyle name="Обычный 3 4 3 3 2 2 2 2 3 2" xfId="10737"/>
    <cellStyle name="Обычный 3 4 3 3 2 2 2 2 4" xfId="10738"/>
    <cellStyle name="Обычный 3 4 3 3 2 2 2 3" xfId="10739"/>
    <cellStyle name="Обычный 3 4 3 3 2 2 2 3 2" xfId="10740"/>
    <cellStyle name="Обычный 3 4 3 3 2 2 2 3 2 2" xfId="10741"/>
    <cellStyle name="Обычный 3 4 3 3 2 2 2 3 3" xfId="10742"/>
    <cellStyle name="Обычный 3 4 3 3 2 2 2 4" xfId="10743"/>
    <cellStyle name="Обычный 3 4 3 3 2 2 2 4 2" xfId="10744"/>
    <cellStyle name="Обычный 3 4 3 3 2 2 2 5" xfId="10745"/>
    <cellStyle name="Обычный 3 4 3 3 2 2 3" xfId="10746"/>
    <cellStyle name="Обычный 3 4 3 3 2 2 3 2" xfId="10747"/>
    <cellStyle name="Обычный 3 4 3 3 2 2 3 2 2" xfId="10748"/>
    <cellStyle name="Обычный 3 4 3 3 2 2 3 2 2 2" xfId="10749"/>
    <cellStyle name="Обычный 3 4 3 3 2 2 3 2 3" xfId="10750"/>
    <cellStyle name="Обычный 3 4 3 3 2 2 3 3" xfId="10751"/>
    <cellStyle name="Обычный 3 4 3 3 2 2 3 3 2" xfId="10752"/>
    <cellStyle name="Обычный 3 4 3 3 2 2 3 4" xfId="10753"/>
    <cellStyle name="Обычный 3 4 3 3 2 2 4" xfId="10754"/>
    <cellStyle name="Обычный 3 4 3 3 2 2 4 2" xfId="10755"/>
    <cellStyle name="Обычный 3 4 3 3 2 2 4 2 2" xfId="10756"/>
    <cellStyle name="Обычный 3 4 3 3 2 2 4 3" xfId="10757"/>
    <cellStyle name="Обычный 3 4 3 3 2 2 5" xfId="10758"/>
    <cellStyle name="Обычный 3 4 3 3 2 2 5 2" xfId="10759"/>
    <cellStyle name="Обычный 3 4 3 3 2 2 6" xfId="10760"/>
    <cellStyle name="Обычный 3 4 3 3 2 3" xfId="10761"/>
    <cellStyle name="Обычный 3 4 3 3 2 3 2" xfId="10762"/>
    <cellStyle name="Обычный 3 4 3 3 2 3 2 2" xfId="10763"/>
    <cellStyle name="Обычный 3 4 3 3 2 3 2 2 2" xfId="10764"/>
    <cellStyle name="Обычный 3 4 3 3 2 3 2 2 2 2" xfId="10765"/>
    <cellStyle name="Обычный 3 4 3 3 2 3 2 2 3" xfId="10766"/>
    <cellStyle name="Обычный 3 4 3 3 2 3 2 3" xfId="10767"/>
    <cellStyle name="Обычный 3 4 3 3 2 3 2 3 2" xfId="10768"/>
    <cellStyle name="Обычный 3 4 3 3 2 3 2 4" xfId="10769"/>
    <cellStyle name="Обычный 3 4 3 3 2 3 3" xfId="10770"/>
    <cellStyle name="Обычный 3 4 3 3 2 3 3 2" xfId="10771"/>
    <cellStyle name="Обычный 3 4 3 3 2 3 3 2 2" xfId="10772"/>
    <cellStyle name="Обычный 3 4 3 3 2 3 3 3" xfId="10773"/>
    <cellStyle name="Обычный 3 4 3 3 2 3 4" xfId="10774"/>
    <cellStyle name="Обычный 3 4 3 3 2 3 4 2" xfId="10775"/>
    <cellStyle name="Обычный 3 4 3 3 2 3 5" xfId="10776"/>
    <cellStyle name="Обычный 3 4 3 3 2 4" xfId="10777"/>
    <cellStyle name="Обычный 3 4 3 3 2 4 2" xfId="10778"/>
    <cellStyle name="Обычный 3 4 3 3 2 4 2 2" xfId="10779"/>
    <cellStyle name="Обычный 3 4 3 3 2 4 2 2 2" xfId="10780"/>
    <cellStyle name="Обычный 3 4 3 3 2 4 2 3" xfId="10781"/>
    <cellStyle name="Обычный 3 4 3 3 2 4 3" xfId="10782"/>
    <cellStyle name="Обычный 3 4 3 3 2 4 3 2" xfId="10783"/>
    <cellStyle name="Обычный 3 4 3 3 2 4 4" xfId="10784"/>
    <cellStyle name="Обычный 3 4 3 3 2 5" xfId="10785"/>
    <cellStyle name="Обычный 3 4 3 3 2 5 2" xfId="10786"/>
    <cellStyle name="Обычный 3 4 3 3 2 5 2 2" xfId="10787"/>
    <cellStyle name="Обычный 3 4 3 3 2 5 3" xfId="10788"/>
    <cellStyle name="Обычный 3 4 3 3 2 6" xfId="10789"/>
    <cellStyle name="Обычный 3 4 3 3 2 6 2" xfId="10790"/>
    <cellStyle name="Обычный 3 4 3 3 2 7" xfId="10791"/>
    <cellStyle name="Обычный 3 4 3 3 3" xfId="10792"/>
    <cellStyle name="Обычный 3 4 3 3 3 2" xfId="10793"/>
    <cellStyle name="Обычный 3 4 3 3 3 2 2" xfId="10794"/>
    <cellStyle name="Обычный 3 4 3 3 3 2 2 2" xfId="10795"/>
    <cellStyle name="Обычный 3 4 3 3 3 2 2 2 2" xfId="10796"/>
    <cellStyle name="Обычный 3 4 3 3 3 2 2 2 2 2" xfId="10797"/>
    <cellStyle name="Обычный 3 4 3 3 3 2 2 2 3" xfId="10798"/>
    <cellStyle name="Обычный 3 4 3 3 3 2 2 3" xfId="10799"/>
    <cellStyle name="Обычный 3 4 3 3 3 2 2 3 2" xfId="10800"/>
    <cellStyle name="Обычный 3 4 3 3 3 2 2 4" xfId="10801"/>
    <cellStyle name="Обычный 3 4 3 3 3 2 3" xfId="10802"/>
    <cellStyle name="Обычный 3 4 3 3 3 2 3 2" xfId="10803"/>
    <cellStyle name="Обычный 3 4 3 3 3 2 3 2 2" xfId="10804"/>
    <cellStyle name="Обычный 3 4 3 3 3 2 3 3" xfId="10805"/>
    <cellStyle name="Обычный 3 4 3 3 3 2 4" xfId="10806"/>
    <cellStyle name="Обычный 3 4 3 3 3 2 4 2" xfId="10807"/>
    <cellStyle name="Обычный 3 4 3 3 3 2 5" xfId="10808"/>
    <cellStyle name="Обычный 3 4 3 3 3 3" xfId="10809"/>
    <cellStyle name="Обычный 3 4 3 3 3 3 2" xfId="10810"/>
    <cellStyle name="Обычный 3 4 3 3 3 3 2 2" xfId="10811"/>
    <cellStyle name="Обычный 3 4 3 3 3 3 2 2 2" xfId="10812"/>
    <cellStyle name="Обычный 3 4 3 3 3 3 2 3" xfId="10813"/>
    <cellStyle name="Обычный 3 4 3 3 3 3 3" xfId="10814"/>
    <cellStyle name="Обычный 3 4 3 3 3 3 3 2" xfId="10815"/>
    <cellStyle name="Обычный 3 4 3 3 3 3 4" xfId="10816"/>
    <cellStyle name="Обычный 3 4 3 3 3 4" xfId="10817"/>
    <cellStyle name="Обычный 3 4 3 3 3 4 2" xfId="10818"/>
    <cellStyle name="Обычный 3 4 3 3 3 4 2 2" xfId="10819"/>
    <cellStyle name="Обычный 3 4 3 3 3 4 3" xfId="10820"/>
    <cellStyle name="Обычный 3 4 3 3 3 5" xfId="10821"/>
    <cellStyle name="Обычный 3 4 3 3 3 5 2" xfId="10822"/>
    <cellStyle name="Обычный 3 4 3 3 3 6" xfId="10823"/>
    <cellStyle name="Обычный 3 4 3 3 4" xfId="10824"/>
    <cellStyle name="Обычный 3 4 3 3 4 2" xfId="10825"/>
    <cellStyle name="Обычный 3 4 3 3 4 2 2" xfId="10826"/>
    <cellStyle name="Обычный 3 4 3 3 4 2 2 2" xfId="10827"/>
    <cellStyle name="Обычный 3 4 3 3 4 2 2 2 2" xfId="10828"/>
    <cellStyle name="Обычный 3 4 3 3 4 2 2 3" xfId="10829"/>
    <cellStyle name="Обычный 3 4 3 3 4 2 3" xfId="10830"/>
    <cellStyle name="Обычный 3 4 3 3 4 2 3 2" xfId="10831"/>
    <cellStyle name="Обычный 3 4 3 3 4 2 4" xfId="10832"/>
    <cellStyle name="Обычный 3 4 3 3 4 3" xfId="10833"/>
    <cellStyle name="Обычный 3 4 3 3 4 3 2" xfId="10834"/>
    <cellStyle name="Обычный 3 4 3 3 4 3 2 2" xfId="10835"/>
    <cellStyle name="Обычный 3 4 3 3 4 3 3" xfId="10836"/>
    <cellStyle name="Обычный 3 4 3 3 4 4" xfId="10837"/>
    <cellStyle name="Обычный 3 4 3 3 4 4 2" xfId="10838"/>
    <cellStyle name="Обычный 3 4 3 3 4 5" xfId="10839"/>
    <cellStyle name="Обычный 3 4 3 3 5" xfId="10840"/>
    <cellStyle name="Обычный 3 4 3 3 5 2" xfId="10841"/>
    <cellStyle name="Обычный 3 4 3 3 5 2 2" xfId="10842"/>
    <cellStyle name="Обычный 3 4 3 3 5 2 2 2" xfId="10843"/>
    <cellStyle name="Обычный 3 4 3 3 5 2 3" xfId="10844"/>
    <cellStyle name="Обычный 3 4 3 3 5 3" xfId="10845"/>
    <cellStyle name="Обычный 3 4 3 3 5 3 2" xfId="10846"/>
    <cellStyle name="Обычный 3 4 3 3 5 4" xfId="10847"/>
    <cellStyle name="Обычный 3 4 3 3 6" xfId="10848"/>
    <cellStyle name="Обычный 3 4 3 3 6 2" xfId="10849"/>
    <cellStyle name="Обычный 3 4 3 3 6 2 2" xfId="10850"/>
    <cellStyle name="Обычный 3 4 3 3 6 3" xfId="10851"/>
    <cellStyle name="Обычный 3 4 3 3 7" xfId="10852"/>
    <cellStyle name="Обычный 3 4 3 3 7 2" xfId="10853"/>
    <cellStyle name="Обычный 3 4 3 3 8" xfId="10854"/>
    <cellStyle name="Обычный 3 4 3 4" xfId="10855"/>
    <cellStyle name="Обычный 3 4 3 4 2" xfId="10856"/>
    <cellStyle name="Обычный 3 4 3 4 2 2" xfId="10857"/>
    <cellStyle name="Обычный 3 4 3 4 2 2 2" xfId="10858"/>
    <cellStyle name="Обычный 3 4 3 4 2 2 2 2" xfId="10859"/>
    <cellStyle name="Обычный 3 4 3 4 2 2 2 2 2" xfId="10860"/>
    <cellStyle name="Обычный 3 4 3 4 2 2 2 2 2 2" xfId="10861"/>
    <cellStyle name="Обычный 3 4 3 4 2 2 2 2 3" xfId="10862"/>
    <cellStyle name="Обычный 3 4 3 4 2 2 2 3" xfId="10863"/>
    <cellStyle name="Обычный 3 4 3 4 2 2 2 3 2" xfId="10864"/>
    <cellStyle name="Обычный 3 4 3 4 2 2 2 4" xfId="10865"/>
    <cellStyle name="Обычный 3 4 3 4 2 2 3" xfId="10866"/>
    <cellStyle name="Обычный 3 4 3 4 2 2 3 2" xfId="10867"/>
    <cellStyle name="Обычный 3 4 3 4 2 2 3 2 2" xfId="10868"/>
    <cellStyle name="Обычный 3 4 3 4 2 2 3 3" xfId="10869"/>
    <cellStyle name="Обычный 3 4 3 4 2 2 4" xfId="10870"/>
    <cellStyle name="Обычный 3 4 3 4 2 2 4 2" xfId="10871"/>
    <cellStyle name="Обычный 3 4 3 4 2 2 5" xfId="10872"/>
    <cellStyle name="Обычный 3 4 3 4 2 3" xfId="10873"/>
    <cellStyle name="Обычный 3 4 3 4 2 3 2" xfId="10874"/>
    <cellStyle name="Обычный 3 4 3 4 2 3 2 2" xfId="10875"/>
    <cellStyle name="Обычный 3 4 3 4 2 3 2 2 2" xfId="10876"/>
    <cellStyle name="Обычный 3 4 3 4 2 3 2 3" xfId="10877"/>
    <cellStyle name="Обычный 3 4 3 4 2 3 3" xfId="10878"/>
    <cellStyle name="Обычный 3 4 3 4 2 3 3 2" xfId="10879"/>
    <cellStyle name="Обычный 3 4 3 4 2 3 4" xfId="10880"/>
    <cellStyle name="Обычный 3 4 3 4 2 4" xfId="10881"/>
    <cellStyle name="Обычный 3 4 3 4 2 4 2" xfId="10882"/>
    <cellStyle name="Обычный 3 4 3 4 2 4 2 2" xfId="10883"/>
    <cellStyle name="Обычный 3 4 3 4 2 4 3" xfId="10884"/>
    <cellStyle name="Обычный 3 4 3 4 2 5" xfId="10885"/>
    <cellStyle name="Обычный 3 4 3 4 2 5 2" xfId="10886"/>
    <cellStyle name="Обычный 3 4 3 4 2 6" xfId="10887"/>
    <cellStyle name="Обычный 3 4 3 4 3" xfId="10888"/>
    <cellStyle name="Обычный 3 4 3 4 3 2" xfId="10889"/>
    <cellStyle name="Обычный 3 4 3 4 3 2 2" xfId="10890"/>
    <cellStyle name="Обычный 3 4 3 4 3 2 2 2" xfId="10891"/>
    <cellStyle name="Обычный 3 4 3 4 3 2 2 2 2" xfId="10892"/>
    <cellStyle name="Обычный 3 4 3 4 3 2 2 3" xfId="10893"/>
    <cellStyle name="Обычный 3 4 3 4 3 2 3" xfId="10894"/>
    <cellStyle name="Обычный 3 4 3 4 3 2 3 2" xfId="10895"/>
    <cellStyle name="Обычный 3 4 3 4 3 2 4" xfId="10896"/>
    <cellStyle name="Обычный 3 4 3 4 3 3" xfId="10897"/>
    <cellStyle name="Обычный 3 4 3 4 3 3 2" xfId="10898"/>
    <cellStyle name="Обычный 3 4 3 4 3 3 2 2" xfId="10899"/>
    <cellStyle name="Обычный 3 4 3 4 3 3 3" xfId="10900"/>
    <cellStyle name="Обычный 3 4 3 4 3 4" xfId="10901"/>
    <cellStyle name="Обычный 3 4 3 4 3 4 2" xfId="10902"/>
    <cellStyle name="Обычный 3 4 3 4 3 5" xfId="10903"/>
    <cellStyle name="Обычный 3 4 3 4 4" xfId="10904"/>
    <cellStyle name="Обычный 3 4 3 4 4 2" xfId="10905"/>
    <cellStyle name="Обычный 3 4 3 4 4 2 2" xfId="10906"/>
    <cellStyle name="Обычный 3 4 3 4 4 2 2 2" xfId="10907"/>
    <cellStyle name="Обычный 3 4 3 4 4 2 3" xfId="10908"/>
    <cellStyle name="Обычный 3 4 3 4 4 3" xfId="10909"/>
    <cellStyle name="Обычный 3 4 3 4 4 3 2" xfId="10910"/>
    <cellStyle name="Обычный 3 4 3 4 4 4" xfId="10911"/>
    <cellStyle name="Обычный 3 4 3 4 5" xfId="10912"/>
    <cellStyle name="Обычный 3 4 3 4 5 2" xfId="10913"/>
    <cellStyle name="Обычный 3 4 3 4 5 2 2" xfId="10914"/>
    <cellStyle name="Обычный 3 4 3 4 5 3" xfId="10915"/>
    <cellStyle name="Обычный 3 4 3 4 6" xfId="10916"/>
    <cellStyle name="Обычный 3 4 3 4 6 2" xfId="10917"/>
    <cellStyle name="Обычный 3 4 3 4 7" xfId="10918"/>
    <cellStyle name="Обычный 3 4 3 5" xfId="10919"/>
    <cellStyle name="Обычный 3 4 3 5 2" xfId="10920"/>
    <cellStyle name="Обычный 3 4 3 5 2 2" xfId="10921"/>
    <cellStyle name="Обычный 3 4 3 5 2 2 2" xfId="10922"/>
    <cellStyle name="Обычный 3 4 3 5 2 2 2 2" xfId="10923"/>
    <cellStyle name="Обычный 3 4 3 5 2 2 2 2 2" xfId="10924"/>
    <cellStyle name="Обычный 3 4 3 5 2 2 2 3" xfId="10925"/>
    <cellStyle name="Обычный 3 4 3 5 2 2 3" xfId="10926"/>
    <cellStyle name="Обычный 3 4 3 5 2 2 3 2" xfId="10927"/>
    <cellStyle name="Обычный 3 4 3 5 2 2 4" xfId="10928"/>
    <cellStyle name="Обычный 3 4 3 5 2 3" xfId="10929"/>
    <cellStyle name="Обычный 3 4 3 5 2 3 2" xfId="10930"/>
    <cellStyle name="Обычный 3 4 3 5 2 3 2 2" xfId="10931"/>
    <cellStyle name="Обычный 3 4 3 5 2 3 3" xfId="10932"/>
    <cellStyle name="Обычный 3 4 3 5 2 4" xfId="10933"/>
    <cellStyle name="Обычный 3 4 3 5 2 4 2" xfId="10934"/>
    <cellStyle name="Обычный 3 4 3 5 2 5" xfId="10935"/>
    <cellStyle name="Обычный 3 4 3 5 3" xfId="10936"/>
    <cellStyle name="Обычный 3 4 3 5 3 2" xfId="10937"/>
    <cellStyle name="Обычный 3 4 3 5 3 2 2" xfId="10938"/>
    <cellStyle name="Обычный 3 4 3 5 3 2 2 2" xfId="10939"/>
    <cellStyle name="Обычный 3 4 3 5 3 2 3" xfId="10940"/>
    <cellStyle name="Обычный 3 4 3 5 3 3" xfId="10941"/>
    <cellStyle name="Обычный 3 4 3 5 3 3 2" xfId="10942"/>
    <cellStyle name="Обычный 3 4 3 5 3 4" xfId="10943"/>
    <cellStyle name="Обычный 3 4 3 5 4" xfId="10944"/>
    <cellStyle name="Обычный 3 4 3 5 4 2" xfId="10945"/>
    <cellStyle name="Обычный 3 4 3 5 4 2 2" xfId="10946"/>
    <cellStyle name="Обычный 3 4 3 5 4 3" xfId="10947"/>
    <cellStyle name="Обычный 3 4 3 5 5" xfId="10948"/>
    <cellStyle name="Обычный 3 4 3 5 5 2" xfId="10949"/>
    <cellStyle name="Обычный 3 4 3 5 6" xfId="10950"/>
    <cellStyle name="Обычный 3 4 3 6" xfId="10951"/>
    <cellStyle name="Обычный 3 4 3 6 2" xfId="10952"/>
    <cellStyle name="Обычный 3 4 3 6 2 2" xfId="10953"/>
    <cellStyle name="Обычный 3 4 3 6 2 2 2" xfId="10954"/>
    <cellStyle name="Обычный 3 4 3 6 2 2 2 2" xfId="10955"/>
    <cellStyle name="Обычный 3 4 3 6 2 2 3" xfId="10956"/>
    <cellStyle name="Обычный 3 4 3 6 2 3" xfId="10957"/>
    <cellStyle name="Обычный 3 4 3 6 2 3 2" xfId="10958"/>
    <cellStyle name="Обычный 3 4 3 6 2 4" xfId="10959"/>
    <cellStyle name="Обычный 3 4 3 6 3" xfId="10960"/>
    <cellStyle name="Обычный 3 4 3 6 3 2" xfId="10961"/>
    <cellStyle name="Обычный 3 4 3 6 3 2 2" xfId="10962"/>
    <cellStyle name="Обычный 3 4 3 6 3 3" xfId="10963"/>
    <cellStyle name="Обычный 3 4 3 6 4" xfId="10964"/>
    <cellStyle name="Обычный 3 4 3 6 4 2" xfId="10965"/>
    <cellStyle name="Обычный 3 4 3 6 5" xfId="10966"/>
    <cellStyle name="Обычный 3 4 3 7" xfId="10967"/>
    <cellStyle name="Обычный 3 4 3 7 2" xfId="10968"/>
    <cellStyle name="Обычный 3 4 3 7 2 2" xfId="10969"/>
    <cellStyle name="Обычный 3 4 3 7 2 2 2" xfId="10970"/>
    <cellStyle name="Обычный 3 4 3 7 2 3" xfId="10971"/>
    <cellStyle name="Обычный 3 4 3 7 3" xfId="10972"/>
    <cellStyle name="Обычный 3 4 3 7 3 2" xfId="10973"/>
    <cellStyle name="Обычный 3 4 3 7 4" xfId="10974"/>
    <cellStyle name="Обычный 3 4 3 8" xfId="10975"/>
    <cellStyle name="Обычный 3 4 3 8 2" xfId="10976"/>
    <cellStyle name="Обычный 3 4 3 8 2 2" xfId="10977"/>
    <cellStyle name="Обычный 3 4 3 8 3" xfId="10978"/>
    <cellStyle name="Обычный 3 4 3 9" xfId="10979"/>
    <cellStyle name="Обычный 3 4 3 9 2" xfId="10980"/>
    <cellStyle name="Обычный 3 4 4" xfId="10981"/>
    <cellStyle name="Обычный 3 4 4 2" xfId="10982"/>
    <cellStyle name="Обычный 3 4 4 2 2" xfId="10983"/>
    <cellStyle name="Обычный 3 4 4 2 2 2" xfId="10984"/>
    <cellStyle name="Обычный 3 4 4 2 2 2 2" xfId="10985"/>
    <cellStyle name="Обычный 3 4 4 2 2 2 2 2" xfId="10986"/>
    <cellStyle name="Обычный 3 4 4 2 2 2 2 2 2" xfId="10987"/>
    <cellStyle name="Обычный 3 4 4 2 2 2 2 2 2 2" xfId="10988"/>
    <cellStyle name="Обычный 3 4 4 2 2 2 2 2 2 2 2" xfId="10989"/>
    <cellStyle name="Обычный 3 4 4 2 2 2 2 2 2 3" xfId="10990"/>
    <cellStyle name="Обычный 3 4 4 2 2 2 2 2 3" xfId="10991"/>
    <cellStyle name="Обычный 3 4 4 2 2 2 2 2 3 2" xfId="10992"/>
    <cellStyle name="Обычный 3 4 4 2 2 2 2 2 4" xfId="10993"/>
    <cellStyle name="Обычный 3 4 4 2 2 2 2 3" xfId="10994"/>
    <cellStyle name="Обычный 3 4 4 2 2 2 2 3 2" xfId="10995"/>
    <cellStyle name="Обычный 3 4 4 2 2 2 2 3 2 2" xfId="10996"/>
    <cellStyle name="Обычный 3 4 4 2 2 2 2 3 3" xfId="10997"/>
    <cellStyle name="Обычный 3 4 4 2 2 2 2 4" xfId="10998"/>
    <cellStyle name="Обычный 3 4 4 2 2 2 2 4 2" xfId="10999"/>
    <cellStyle name="Обычный 3 4 4 2 2 2 2 5" xfId="11000"/>
    <cellStyle name="Обычный 3 4 4 2 2 2 3" xfId="11001"/>
    <cellStyle name="Обычный 3 4 4 2 2 2 3 2" xfId="11002"/>
    <cellStyle name="Обычный 3 4 4 2 2 2 3 2 2" xfId="11003"/>
    <cellStyle name="Обычный 3 4 4 2 2 2 3 2 2 2" xfId="11004"/>
    <cellStyle name="Обычный 3 4 4 2 2 2 3 2 3" xfId="11005"/>
    <cellStyle name="Обычный 3 4 4 2 2 2 3 3" xfId="11006"/>
    <cellStyle name="Обычный 3 4 4 2 2 2 3 3 2" xfId="11007"/>
    <cellStyle name="Обычный 3 4 4 2 2 2 3 4" xfId="11008"/>
    <cellStyle name="Обычный 3 4 4 2 2 2 4" xfId="11009"/>
    <cellStyle name="Обычный 3 4 4 2 2 2 4 2" xfId="11010"/>
    <cellStyle name="Обычный 3 4 4 2 2 2 4 2 2" xfId="11011"/>
    <cellStyle name="Обычный 3 4 4 2 2 2 4 3" xfId="11012"/>
    <cellStyle name="Обычный 3 4 4 2 2 2 5" xfId="11013"/>
    <cellStyle name="Обычный 3 4 4 2 2 2 5 2" xfId="11014"/>
    <cellStyle name="Обычный 3 4 4 2 2 2 6" xfId="11015"/>
    <cellStyle name="Обычный 3 4 4 2 2 3" xfId="11016"/>
    <cellStyle name="Обычный 3 4 4 2 2 3 2" xfId="11017"/>
    <cellStyle name="Обычный 3 4 4 2 2 3 2 2" xfId="11018"/>
    <cellStyle name="Обычный 3 4 4 2 2 3 2 2 2" xfId="11019"/>
    <cellStyle name="Обычный 3 4 4 2 2 3 2 2 2 2" xfId="11020"/>
    <cellStyle name="Обычный 3 4 4 2 2 3 2 2 3" xfId="11021"/>
    <cellStyle name="Обычный 3 4 4 2 2 3 2 3" xfId="11022"/>
    <cellStyle name="Обычный 3 4 4 2 2 3 2 3 2" xfId="11023"/>
    <cellStyle name="Обычный 3 4 4 2 2 3 2 4" xfId="11024"/>
    <cellStyle name="Обычный 3 4 4 2 2 3 3" xfId="11025"/>
    <cellStyle name="Обычный 3 4 4 2 2 3 3 2" xfId="11026"/>
    <cellStyle name="Обычный 3 4 4 2 2 3 3 2 2" xfId="11027"/>
    <cellStyle name="Обычный 3 4 4 2 2 3 3 3" xfId="11028"/>
    <cellStyle name="Обычный 3 4 4 2 2 3 4" xfId="11029"/>
    <cellStyle name="Обычный 3 4 4 2 2 3 4 2" xfId="11030"/>
    <cellStyle name="Обычный 3 4 4 2 2 3 5" xfId="11031"/>
    <cellStyle name="Обычный 3 4 4 2 2 4" xfId="11032"/>
    <cellStyle name="Обычный 3 4 4 2 2 4 2" xfId="11033"/>
    <cellStyle name="Обычный 3 4 4 2 2 4 2 2" xfId="11034"/>
    <cellStyle name="Обычный 3 4 4 2 2 4 2 2 2" xfId="11035"/>
    <cellStyle name="Обычный 3 4 4 2 2 4 2 3" xfId="11036"/>
    <cellStyle name="Обычный 3 4 4 2 2 4 3" xfId="11037"/>
    <cellStyle name="Обычный 3 4 4 2 2 4 3 2" xfId="11038"/>
    <cellStyle name="Обычный 3 4 4 2 2 4 4" xfId="11039"/>
    <cellStyle name="Обычный 3 4 4 2 2 5" xfId="11040"/>
    <cellStyle name="Обычный 3 4 4 2 2 5 2" xfId="11041"/>
    <cellStyle name="Обычный 3 4 4 2 2 5 2 2" xfId="11042"/>
    <cellStyle name="Обычный 3 4 4 2 2 5 3" xfId="11043"/>
    <cellStyle name="Обычный 3 4 4 2 2 6" xfId="11044"/>
    <cellStyle name="Обычный 3 4 4 2 2 6 2" xfId="11045"/>
    <cellStyle name="Обычный 3 4 4 2 2 7" xfId="11046"/>
    <cellStyle name="Обычный 3 4 4 2 3" xfId="11047"/>
    <cellStyle name="Обычный 3 4 4 2 3 2" xfId="11048"/>
    <cellStyle name="Обычный 3 4 4 2 3 2 2" xfId="11049"/>
    <cellStyle name="Обычный 3 4 4 2 3 2 2 2" xfId="11050"/>
    <cellStyle name="Обычный 3 4 4 2 3 2 2 2 2" xfId="11051"/>
    <cellStyle name="Обычный 3 4 4 2 3 2 2 2 2 2" xfId="11052"/>
    <cellStyle name="Обычный 3 4 4 2 3 2 2 2 3" xfId="11053"/>
    <cellStyle name="Обычный 3 4 4 2 3 2 2 3" xfId="11054"/>
    <cellStyle name="Обычный 3 4 4 2 3 2 2 3 2" xfId="11055"/>
    <cellStyle name="Обычный 3 4 4 2 3 2 2 4" xfId="11056"/>
    <cellStyle name="Обычный 3 4 4 2 3 2 3" xfId="11057"/>
    <cellStyle name="Обычный 3 4 4 2 3 2 3 2" xfId="11058"/>
    <cellStyle name="Обычный 3 4 4 2 3 2 3 2 2" xfId="11059"/>
    <cellStyle name="Обычный 3 4 4 2 3 2 3 3" xfId="11060"/>
    <cellStyle name="Обычный 3 4 4 2 3 2 4" xfId="11061"/>
    <cellStyle name="Обычный 3 4 4 2 3 2 4 2" xfId="11062"/>
    <cellStyle name="Обычный 3 4 4 2 3 2 5" xfId="11063"/>
    <cellStyle name="Обычный 3 4 4 2 3 3" xfId="11064"/>
    <cellStyle name="Обычный 3 4 4 2 3 3 2" xfId="11065"/>
    <cellStyle name="Обычный 3 4 4 2 3 3 2 2" xfId="11066"/>
    <cellStyle name="Обычный 3 4 4 2 3 3 2 2 2" xfId="11067"/>
    <cellStyle name="Обычный 3 4 4 2 3 3 2 3" xfId="11068"/>
    <cellStyle name="Обычный 3 4 4 2 3 3 3" xfId="11069"/>
    <cellStyle name="Обычный 3 4 4 2 3 3 3 2" xfId="11070"/>
    <cellStyle name="Обычный 3 4 4 2 3 3 4" xfId="11071"/>
    <cellStyle name="Обычный 3 4 4 2 3 4" xfId="11072"/>
    <cellStyle name="Обычный 3 4 4 2 3 4 2" xfId="11073"/>
    <cellStyle name="Обычный 3 4 4 2 3 4 2 2" xfId="11074"/>
    <cellStyle name="Обычный 3 4 4 2 3 4 3" xfId="11075"/>
    <cellStyle name="Обычный 3 4 4 2 3 5" xfId="11076"/>
    <cellStyle name="Обычный 3 4 4 2 3 5 2" xfId="11077"/>
    <cellStyle name="Обычный 3 4 4 2 3 6" xfId="11078"/>
    <cellStyle name="Обычный 3 4 4 2 4" xfId="11079"/>
    <cellStyle name="Обычный 3 4 4 2 4 2" xfId="11080"/>
    <cellStyle name="Обычный 3 4 4 2 4 2 2" xfId="11081"/>
    <cellStyle name="Обычный 3 4 4 2 4 2 2 2" xfId="11082"/>
    <cellStyle name="Обычный 3 4 4 2 4 2 2 2 2" xfId="11083"/>
    <cellStyle name="Обычный 3 4 4 2 4 2 2 3" xfId="11084"/>
    <cellStyle name="Обычный 3 4 4 2 4 2 3" xfId="11085"/>
    <cellStyle name="Обычный 3 4 4 2 4 2 3 2" xfId="11086"/>
    <cellStyle name="Обычный 3 4 4 2 4 2 4" xfId="11087"/>
    <cellStyle name="Обычный 3 4 4 2 4 3" xfId="11088"/>
    <cellStyle name="Обычный 3 4 4 2 4 3 2" xfId="11089"/>
    <cellStyle name="Обычный 3 4 4 2 4 3 2 2" xfId="11090"/>
    <cellStyle name="Обычный 3 4 4 2 4 3 3" xfId="11091"/>
    <cellStyle name="Обычный 3 4 4 2 4 4" xfId="11092"/>
    <cellStyle name="Обычный 3 4 4 2 4 4 2" xfId="11093"/>
    <cellStyle name="Обычный 3 4 4 2 4 5" xfId="11094"/>
    <cellStyle name="Обычный 3 4 4 2 5" xfId="11095"/>
    <cellStyle name="Обычный 3 4 4 2 5 2" xfId="11096"/>
    <cellStyle name="Обычный 3 4 4 2 5 2 2" xfId="11097"/>
    <cellStyle name="Обычный 3 4 4 2 5 2 2 2" xfId="11098"/>
    <cellStyle name="Обычный 3 4 4 2 5 2 3" xfId="11099"/>
    <cellStyle name="Обычный 3 4 4 2 5 3" xfId="11100"/>
    <cellStyle name="Обычный 3 4 4 2 5 3 2" xfId="11101"/>
    <cellStyle name="Обычный 3 4 4 2 5 4" xfId="11102"/>
    <cellStyle name="Обычный 3 4 4 2 6" xfId="11103"/>
    <cellStyle name="Обычный 3 4 4 2 6 2" xfId="11104"/>
    <cellStyle name="Обычный 3 4 4 2 6 2 2" xfId="11105"/>
    <cellStyle name="Обычный 3 4 4 2 6 3" xfId="11106"/>
    <cellStyle name="Обычный 3 4 4 2 7" xfId="11107"/>
    <cellStyle name="Обычный 3 4 4 2 7 2" xfId="11108"/>
    <cellStyle name="Обычный 3 4 4 2 8" xfId="11109"/>
    <cellStyle name="Обычный 3 4 4 3" xfId="11110"/>
    <cellStyle name="Обычный 3 4 4 3 2" xfId="11111"/>
    <cellStyle name="Обычный 3 4 4 3 2 2" xfId="11112"/>
    <cellStyle name="Обычный 3 4 4 3 2 2 2" xfId="11113"/>
    <cellStyle name="Обычный 3 4 4 3 2 2 2 2" xfId="11114"/>
    <cellStyle name="Обычный 3 4 4 3 2 2 2 2 2" xfId="11115"/>
    <cellStyle name="Обычный 3 4 4 3 2 2 2 2 2 2" xfId="11116"/>
    <cellStyle name="Обычный 3 4 4 3 2 2 2 2 3" xfId="11117"/>
    <cellStyle name="Обычный 3 4 4 3 2 2 2 3" xfId="11118"/>
    <cellStyle name="Обычный 3 4 4 3 2 2 2 3 2" xfId="11119"/>
    <cellStyle name="Обычный 3 4 4 3 2 2 2 4" xfId="11120"/>
    <cellStyle name="Обычный 3 4 4 3 2 2 3" xfId="11121"/>
    <cellStyle name="Обычный 3 4 4 3 2 2 3 2" xfId="11122"/>
    <cellStyle name="Обычный 3 4 4 3 2 2 3 2 2" xfId="11123"/>
    <cellStyle name="Обычный 3 4 4 3 2 2 3 3" xfId="11124"/>
    <cellStyle name="Обычный 3 4 4 3 2 2 4" xfId="11125"/>
    <cellStyle name="Обычный 3 4 4 3 2 2 4 2" xfId="11126"/>
    <cellStyle name="Обычный 3 4 4 3 2 2 5" xfId="11127"/>
    <cellStyle name="Обычный 3 4 4 3 2 3" xfId="11128"/>
    <cellStyle name="Обычный 3 4 4 3 2 3 2" xfId="11129"/>
    <cellStyle name="Обычный 3 4 4 3 2 3 2 2" xfId="11130"/>
    <cellStyle name="Обычный 3 4 4 3 2 3 2 2 2" xfId="11131"/>
    <cellStyle name="Обычный 3 4 4 3 2 3 2 3" xfId="11132"/>
    <cellStyle name="Обычный 3 4 4 3 2 3 3" xfId="11133"/>
    <cellStyle name="Обычный 3 4 4 3 2 3 3 2" xfId="11134"/>
    <cellStyle name="Обычный 3 4 4 3 2 3 4" xfId="11135"/>
    <cellStyle name="Обычный 3 4 4 3 2 4" xfId="11136"/>
    <cellStyle name="Обычный 3 4 4 3 2 4 2" xfId="11137"/>
    <cellStyle name="Обычный 3 4 4 3 2 4 2 2" xfId="11138"/>
    <cellStyle name="Обычный 3 4 4 3 2 4 3" xfId="11139"/>
    <cellStyle name="Обычный 3 4 4 3 2 5" xfId="11140"/>
    <cellStyle name="Обычный 3 4 4 3 2 5 2" xfId="11141"/>
    <cellStyle name="Обычный 3 4 4 3 2 6" xfId="11142"/>
    <cellStyle name="Обычный 3 4 4 3 3" xfId="11143"/>
    <cellStyle name="Обычный 3 4 4 3 3 2" xfId="11144"/>
    <cellStyle name="Обычный 3 4 4 3 3 2 2" xfId="11145"/>
    <cellStyle name="Обычный 3 4 4 3 3 2 2 2" xfId="11146"/>
    <cellStyle name="Обычный 3 4 4 3 3 2 2 2 2" xfId="11147"/>
    <cellStyle name="Обычный 3 4 4 3 3 2 2 3" xfId="11148"/>
    <cellStyle name="Обычный 3 4 4 3 3 2 3" xfId="11149"/>
    <cellStyle name="Обычный 3 4 4 3 3 2 3 2" xfId="11150"/>
    <cellStyle name="Обычный 3 4 4 3 3 2 4" xfId="11151"/>
    <cellStyle name="Обычный 3 4 4 3 3 3" xfId="11152"/>
    <cellStyle name="Обычный 3 4 4 3 3 3 2" xfId="11153"/>
    <cellStyle name="Обычный 3 4 4 3 3 3 2 2" xfId="11154"/>
    <cellStyle name="Обычный 3 4 4 3 3 3 3" xfId="11155"/>
    <cellStyle name="Обычный 3 4 4 3 3 4" xfId="11156"/>
    <cellStyle name="Обычный 3 4 4 3 3 4 2" xfId="11157"/>
    <cellStyle name="Обычный 3 4 4 3 3 5" xfId="11158"/>
    <cellStyle name="Обычный 3 4 4 3 4" xfId="11159"/>
    <cellStyle name="Обычный 3 4 4 3 4 2" xfId="11160"/>
    <cellStyle name="Обычный 3 4 4 3 4 2 2" xfId="11161"/>
    <cellStyle name="Обычный 3 4 4 3 4 2 2 2" xfId="11162"/>
    <cellStyle name="Обычный 3 4 4 3 4 2 3" xfId="11163"/>
    <cellStyle name="Обычный 3 4 4 3 4 3" xfId="11164"/>
    <cellStyle name="Обычный 3 4 4 3 4 3 2" xfId="11165"/>
    <cellStyle name="Обычный 3 4 4 3 4 4" xfId="11166"/>
    <cellStyle name="Обычный 3 4 4 3 5" xfId="11167"/>
    <cellStyle name="Обычный 3 4 4 3 5 2" xfId="11168"/>
    <cellStyle name="Обычный 3 4 4 3 5 2 2" xfId="11169"/>
    <cellStyle name="Обычный 3 4 4 3 5 3" xfId="11170"/>
    <cellStyle name="Обычный 3 4 4 3 6" xfId="11171"/>
    <cellStyle name="Обычный 3 4 4 3 6 2" xfId="11172"/>
    <cellStyle name="Обычный 3 4 4 3 7" xfId="11173"/>
    <cellStyle name="Обычный 3 4 4 4" xfId="11174"/>
    <cellStyle name="Обычный 3 4 4 4 2" xfId="11175"/>
    <cellStyle name="Обычный 3 4 4 4 2 2" xfId="11176"/>
    <cellStyle name="Обычный 3 4 4 4 2 2 2" xfId="11177"/>
    <cellStyle name="Обычный 3 4 4 4 2 2 2 2" xfId="11178"/>
    <cellStyle name="Обычный 3 4 4 4 2 2 2 2 2" xfId="11179"/>
    <cellStyle name="Обычный 3 4 4 4 2 2 2 3" xfId="11180"/>
    <cellStyle name="Обычный 3 4 4 4 2 2 3" xfId="11181"/>
    <cellStyle name="Обычный 3 4 4 4 2 2 3 2" xfId="11182"/>
    <cellStyle name="Обычный 3 4 4 4 2 2 4" xfId="11183"/>
    <cellStyle name="Обычный 3 4 4 4 2 3" xfId="11184"/>
    <cellStyle name="Обычный 3 4 4 4 2 3 2" xfId="11185"/>
    <cellStyle name="Обычный 3 4 4 4 2 3 2 2" xfId="11186"/>
    <cellStyle name="Обычный 3 4 4 4 2 3 3" xfId="11187"/>
    <cellStyle name="Обычный 3 4 4 4 2 4" xfId="11188"/>
    <cellStyle name="Обычный 3 4 4 4 2 4 2" xfId="11189"/>
    <cellStyle name="Обычный 3 4 4 4 2 5" xfId="11190"/>
    <cellStyle name="Обычный 3 4 4 4 3" xfId="11191"/>
    <cellStyle name="Обычный 3 4 4 4 3 2" xfId="11192"/>
    <cellStyle name="Обычный 3 4 4 4 3 2 2" xfId="11193"/>
    <cellStyle name="Обычный 3 4 4 4 3 2 2 2" xfId="11194"/>
    <cellStyle name="Обычный 3 4 4 4 3 2 3" xfId="11195"/>
    <cellStyle name="Обычный 3 4 4 4 3 3" xfId="11196"/>
    <cellStyle name="Обычный 3 4 4 4 3 3 2" xfId="11197"/>
    <cellStyle name="Обычный 3 4 4 4 3 4" xfId="11198"/>
    <cellStyle name="Обычный 3 4 4 4 4" xfId="11199"/>
    <cellStyle name="Обычный 3 4 4 4 4 2" xfId="11200"/>
    <cellStyle name="Обычный 3 4 4 4 4 2 2" xfId="11201"/>
    <cellStyle name="Обычный 3 4 4 4 4 3" xfId="11202"/>
    <cellStyle name="Обычный 3 4 4 4 5" xfId="11203"/>
    <cellStyle name="Обычный 3 4 4 4 5 2" xfId="11204"/>
    <cellStyle name="Обычный 3 4 4 4 6" xfId="11205"/>
    <cellStyle name="Обычный 3 4 4 5" xfId="11206"/>
    <cellStyle name="Обычный 3 4 4 5 2" xfId="11207"/>
    <cellStyle name="Обычный 3 4 4 5 2 2" xfId="11208"/>
    <cellStyle name="Обычный 3 4 4 5 2 2 2" xfId="11209"/>
    <cellStyle name="Обычный 3 4 4 5 2 2 2 2" xfId="11210"/>
    <cellStyle name="Обычный 3 4 4 5 2 2 3" xfId="11211"/>
    <cellStyle name="Обычный 3 4 4 5 2 3" xfId="11212"/>
    <cellStyle name="Обычный 3 4 4 5 2 3 2" xfId="11213"/>
    <cellStyle name="Обычный 3 4 4 5 2 4" xfId="11214"/>
    <cellStyle name="Обычный 3 4 4 5 3" xfId="11215"/>
    <cellStyle name="Обычный 3 4 4 5 3 2" xfId="11216"/>
    <cellStyle name="Обычный 3 4 4 5 3 2 2" xfId="11217"/>
    <cellStyle name="Обычный 3 4 4 5 3 3" xfId="11218"/>
    <cellStyle name="Обычный 3 4 4 5 4" xfId="11219"/>
    <cellStyle name="Обычный 3 4 4 5 4 2" xfId="11220"/>
    <cellStyle name="Обычный 3 4 4 5 5" xfId="11221"/>
    <cellStyle name="Обычный 3 4 4 6" xfId="11222"/>
    <cellStyle name="Обычный 3 4 4 6 2" xfId="11223"/>
    <cellStyle name="Обычный 3 4 4 6 2 2" xfId="11224"/>
    <cellStyle name="Обычный 3 4 4 6 2 2 2" xfId="11225"/>
    <cellStyle name="Обычный 3 4 4 6 2 3" xfId="11226"/>
    <cellStyle name="Обычный 3 4 4 6 3" xfId="11227"/>
    <cellStyle name="Обычный 3 4 4 6 3 2" xfId="11228"/>
    <cellStyle name="Обычный 3 4 4 6 4" xfId="11229"/>
    <cellStyle name="Обычный 3 4 4 7" xfId="11230"/>
    <cellStyle name="Обычный 3 4 4 7 2" xfId="11231"/>
    <cellStyle name="Обычный 3 4 4 7 2 2" xfId="11232"/>
    <cellStyle name="Обычный 3 4 4 7 3" xfId="11233"/>
    <cellStyle name="Обычный 3 4 4 8" xfId="11234"/>
    <cellStyle name="Обычный 3 4 4 8 2" xfId="11235"/>
    <cellStyle name="Обычный 3 4 4 9" xfId="11236"/>
    <cellStyle name="Обычный 3 4 5" xfId="11237"/>
    <cellStyle name="Обычный 3 4 5 2" xfId="11238"/>
    <cellStyle name="Обычный 3 4 5 2 2" xfId="11239"/>
    <cellStyle name="Обычный 3 4 5 2 2 2" xfId="11240"/>
    <cellStyle name="Обычный 3 4 5 2 2 2 2" xfId="11241"/>
    <cellStyle name="Обычный 3 4 5 2 2 2 2 2" xfId="11242"/>
    <cellStyle name="Обычный 3 4 5 2 2 2 2 2 2" xfId="11243"/>
    <cellStyle name="Обычный 3 4 5 2 2 2 2 2 2 2" xfId="11244"/>
    <cellStyle name="Обычный 3 4 5 2 2 2 2 2 3" xfId="11245"/>
    <cellStyle name="Обычный 3 4 5 2 2 2 2 3" xfId="11246"/>
    <cellStyle name="Обычный 3 4 5 2 2 2 2 3 2" xfId="11247"/>
    <cellStyle name="Обычный 3 4 5 2 2 2 2 4" xfId="11248"/>
    <cellStyle name="Обычный 3 4 5 2 2 2 3" xfId="11249"/>
    <cellStyle name="Обычный 3 4 5 2 2 2 3 2" xfId="11250"/>
    <cellStyle name="Обычный 3 4 5 2 2 2 3 2 2" xfId="11251"/>
    <cellStyle name="Обычный 3 4 5 2 2 2 3 3" xfId="11252"/>
    <cellStyle name="Обычный 3 4 5 2 2 2 4" xfId="11253"/>
    <cellStyle name="Обычный 3 4 5 2 2 2 4 2" xfId="11254"/>
    <cellStyle name="Обычный 3 4 5 2 2 2 5" xfId="11255"/>
    <cellStyle name="Обычный 3 4 5 2 2 3" xfId="11256"/>
    <cellStyle name="Обычный 3 4 5 2 2 3 2" xfId="11257"/>
    <cellStyle name="Обычный 3 4 5 2 2 3 2 2" xfId="11258"/>
    <cellStyle name="Обычный 3 4 5 2 2 3 2 2 2" xfId="11259"/>
    <cellStyle name="Обычный 3 4 5 2 2 3 2 3" xfId="11260"/>
    <cellStyle name="Обычный 3 4 5 2 2 3 3" xfId="11261"/>
    <cellStyle name="Обычный 3 4 5 2 2 3 3 2" xfId="11262"/>
    <cellStyle name="Обычный 3 4 5 2 2 3 4" xfId="11263"/>
    <cellStyle name="Обычный 3 4 5 2 2 4" xfId="11264"/>
    <cellStyle name="Обычный 3 4 5 2 2 4 2" xfId="11265"/>
    <cellStyle name="Обычный 3 4 5 2 2 4 2 2" xfId="11266"/>
    <cellStyle name="Обычный 3 4 5 2 2 4 3" xfId="11267"/>
    <cellStyle name="Обычный 3 4 5 2 2 5" xfId="11268"/>
    <cellStyle name="Обычный 3 4 5 2 2 5 2" xfId="11269"/>
    <cellStyle name="Обычный 3 4 5 2 2 6" xfId="11270"/>
    <cellStyle name="Обычный 3 4 5 2 3" xfId="11271"/>
    <cellStyle name="Обычный 3 4 5 2 3 2" xfId="11272"/>
    <cellStyle name="Обычный 3 4 5 2 3 2 2" xfId="11273"/>
    <cellStyle name="Обычный 3 4 5 2 3 2 2 2" xfId="11274"/>
    <cellStyle name="Обычный 3 4 5 2 3 2 2 2 2" xfId="11275"/>
    <cellStyle name="Обычный 3 4 5 2 3 2 2 3" xfId="11276"/>
    <cellStyle name="Обычный 3 4 5 2 3 2 3" xfId="11277"/>
    <cellStyle name="Обычный 3 4 5 2 3 2 3 2" xfId="11278"/>
    <cellStyle name="Обычный 3 4 5 2 3 2 4" xfId="11279"/>
    <cellStyle name="Обычный 3 4 5 2 3 3" xfId="11280"/>
    <cellStyle name="Обычный 3 4 5 2 3 3 2" xfId="11281"/>
    <cellStyle name="Обычный 3 4 5 2 3 3 2 2" xfId="11282"/>
    <cellStyle name="Обычный 3 4 5 2 3 3 3" xfId="11283"/>
    <cellStyle name="Обычный 3 4 5 2 3 4" xfId="11284"/>
    <cellStyle name="Обычный 3 4 5 2 3 4 2" xfId="11285"/>
    <cellStyle name="Обычный 3 4 5 2 3 5" xfId="11286"/>
    <cellStyle name="Обычный 3 4 5 2 4" xfId="11287"/>
    <cellStyle name="Обычный 3 4 5 2 4 2" xfId="11288"/>
    <cellStyle name="Обычный 3 4 5 2 4 2 2" xfId="11289"/>
    <cellStyle name="Обычный 3 4 5 2 4 2 2 2" xfId="11290"/>
    <cellStyle name="Обычный 3 4 5 2 4 2 3" xfId="11291"/>
    <cellStyle name="Обычный 3 4 5 2 4 3" xfId="11292"/>
    <cellStyle name="Обычный 3 4 5 2 4 3 2" xfId="11293"/>
    <cellStyle name="Обычный 3 4 5 2 4 4" xfId="11294"/>
    <cellStyle name="Обычный 3 4 5 2 5" xfId="11295"/>
    <cellStyle name="Обычный 3 4 5 2 5 2" xfId="11296"/>
    <cellStyle name="Обычный 3 4 5 2 5 2 2" xfId="11297"/>
    <cellStyle name="Обычный 3 4 5 2 5 3" xfId="11298"/>
    <cellStyle name="Обычный 3 4 5 2 6" xfId="11299"/>
    <cellStyle name="Обычный 3 4 5 2 6 2" xfId="11300"/>
    <cellStyle name="Обычный 3 4 5 2 7" xfId="11301"/>
    <cellStyle name="Обычный 3 4 5 3" xfId="11302"/>
    <cellStyle name="Обычный 3 4 5 3 2" xfId="11303"/>
    <cellStyle name="Обычный 3 4 5 3 2 2" xfId="11304"/>
    <cellStyle name="Обычный 3 4 5 3 2 2 2" xfId="11305"/>
    <cellStyle name="Обычный 3 4 5 3 2 2 2 2" xfId="11306"/>
    <cellStyle name="Обычный 3 4 5 3 2 2 2 2 2" xfId="11307"/>
    <cellStyle name="Обычный 3 4 5 3 2 2 2 3" xfId="11308"/>
    <cellStyle name="Обычный 3 4 5 3 2 2 3" xfId="11309"/>
    <cellStyle name="Обычный 3 4 5 3 2 2 3 2" xfId="11310"/>
    <cellStyle name="Обычный 3 4 5 3 2 2 4" xfId="11311"/>
    <cellStyle name="Обычный 3 4 5 3 2 3" xfId="11312"/>
    <cellStyle name="Обычный 3 4 5 3 2 3 2" xfId="11313"/>
    <cellStyle name="Обычный 3 4 5 3 2 3 2 2" xfId="11314"/>
    <cellStyle name="Обычный 3 4 5 3 2 3 3" xfId="11315"/>
    <cellStyle name="Обычный 3 4 5 3 2 4" xfId="11316"/>
    <cellStyle name="Обычный 3 4 5 3 2 4 2" xfId="11317"/>
    <cellStyle name="Обычный 3 4 5 3 2 5" xfId="11318"/>
    <cellStyle name="Обычный 3 4 5 3 3" xfId="11319"/>
    <cellStyle name="Обычный 3 4 5 3 3 2" xfId="11320"/>
    <cellStyle name="Обычный 3 4 5 3 3 2 2" xfId="11321"/>
    <cellStyle name="Обычный 3 4 5 3 3 2 2 2" xfId="11322"/>
    <cellStyle name="Обычный 3 4 5 3 3 2 3" xfId="11323"/>
    <cellStyle name="Обычный 3 4 5 3 3 3" xfId="11324"/>
    <cellStyle name="Обычный 3 4 5 3 3 3 2" xfId="11325"/>
    <cellStyle name="Обычный 3 4 5 3 3 4" xfId="11326"/>
    <cellStyle name="Обычный 3 4 5 3 4" xfId="11327"/>
    <cellStyle name="Обычный 3 4 5 3 4 2" xfId="11328"/>
    <cellStyle name="Обычный 3 4 5 3 4 2 2" xfId="11329"/>
    <cellStyle name="Обычный 3 4 5 3 4 3" xfId="11330"/>
    <cellStyle name="Обычный 3 4 5 3 5" xfId="11331"/>
    <cellStyle name="Обычный 3 4 5 3 5 2" xfId="11332"/>
    <cellStyle name="Обычный 3 4 5 3 6" xfId="11333"/>
    <cellStyle name="Обычный 3 4 5 4" xfId="11334"/>
    <cellStyle name="Обычный 3 4 5 4 2" xfId="11335"/>
    <cellStyle name="Обычный 3 4 5 4 2 2" xfId="11336"/>
    <cellStyle name="Обычный 3 4 5 4 2 2 2" xfId="11337"/>
    <cellStyle name="Обычный 3 4 5 4 2 2 2 2" xfId="11338"/>
    <cellStyle name="Обычный 3 4 5 4 2 2 3" xfId="11339"/>
    <cellStyle name="Обычный 3 4 5 4 2 3" xfId="11340"/>
    <cellStyle name="Обычный 3 4 5 4 2 3 2" xfId="11341"/>
    <cellStyle name="Обычный 3 4 5 4 2 4" xfId="11342"/>
    <cellStyle name="Обычный 3 4 5 4 3" xfId="11343"/>
    <cellStyle name="Обычный 3 4 5 4 3 2" xfId="11344"/>
    <cellStyle name="Обычный 3 4 5 4 3 2 2" xfId="11345"/>
    <cellStyle name="Обычный 3 4 5 4 3 3" xfId="11346"/>
    <cellStyle name="Обычный 3 4 5 4 4" xfId="11347"/>
    <cellStyle name="Обычный 3 4 5 4 4 2" xfId="11348"/>
    <cellStyle name="Обычный 3 4 5 4 5" xfId="11349"/>
    <cellStyle name="Обычный 3 4 5 5" xfId="11350"/>
    <cellStyle name="Обычный 3 4 5 5 2" xfId="11351"/>
    <cellStyle name="Обычный 3 4 5 5 2 2" xfId="11352"/>
    <cellStyle name="Обычный 3 4 5 5 2 2 2" xfId="11353"/>
    <cellStyle name="Обычный 3 4 5 5 2 3" xfId="11354"/>
    <cellStyle name="Обычный 3 4 5 5 3" xfId="11355"/>
    <cellStyle name="Обычный 3 4 5 5 3 2" xfId="11356"/>
    <cellStyle name="Обычный 3 4 5 5 4" xfId="11357"/>
    <cellStyle name="Обычный 3 4 5 6" xfId="11358"/>
    <cellStyle name="Обычный 3 4 5 6 2" xfId="11359"/>
    <cellStyle name="Обычный 3 4 5 6 2 2" xfId="11360"/>
    <cellStyle name="Обычный 3 4 5 6 3" xfId="11361"/>
    <cellStyle name="Обычный 3 4 5 7" xfId="11362"/>
    <cellStyle name="Обычный 3 4 5 7 2" xfId="11363"/>
    <cellStyle name="Обычный 3 4 5 8" xfId="11364"/>
    <cellStyle name="Обычный 3 4 6" xfId="11365"/>
    <cellStyle name="Обычный 3 4 6 2" xfId="11366"/>
    <cellStyle name="Обычный 3 4 6 2 2" xfId="11367"/>
    <cellStyle name="Обычный 3 4 6 2 2 2" xfId="11368"/>
    <cellStyle name="Обычный 3 4 6 2 2 2 2" xfId="11369"/>
    <cellStyle name="Обычный 3 4 6 2 2 2 2 2" xfId="11370"/>
    <cellStyle name="Обычный 3 4 6 2 2 2 2 2 2" xfId="11371"/>
    <cellStyle name="Обычный 3 4 6 2 2 2 2 3" xfId="11372"/>
    <cellStyle name="Обычный 3 4 6 2 2 2 3" xfId="11373"/>
    <cellStyle name="Обычный 3 4 6 2 2 2 3 2" xfId="11374"/>
    <cellStyle name="Обычный 3 4 6 2 2 2 4" xfId="11375"/>
    <cellStyle name="Обычный 3 4 6 2 2 3" xfId="11376"/>
    <cellStyle name="Обычный 3 4 6 2 2 3 2" xfId="11377"/>
    <cellStyle name="Обычный 3 4 6 2 2 3 2 2" xfId="11378"/>
    <cellStyle name="Обычный 3 4 6 2 2 3 3" xfId="11379"/>
    <cellStyle name="Обычный 3 4 6 2 2 4" xfId="11380"/>
    <cellStyle name="Обычный 3 4 6 2 2 4 2" xfId="11381"/>
    <cellStyle name="Обычный 3 4 6 2 2 5" xfId="11382"/>
    <cellStyle name="Обычный 3 4 6 2 3" xfId="11383"/>
    <cellStyle name="Обычный 3 4 6 2 3 2" xfId="11384"/>
    <cellStyle name="Обычный 3 4 6 2 3 2 2" xfId="11385"/>
    <cellStyle name="Обычный 3 4 6 2 3 2 2 2" xfId="11386"/>
    <cellStyle name="Обычный 3 4 6 2 3 2 3" xfId="11387"/>
    <cellStyle name="Обычный 3 4 6 2 3 3" xfId="11388"/>
    <cellStyle name="Обычный 3 4 6 2 3 3 2" xfId="11389"/>
    <cellStyle name="Обычный 3 4 6 2 3 4" xfId="11390"/>
    <cellStyle name="Обычный 3 4 6 2 4" xfId="11391"/>
    <cellStyle name="Обычный 3 4 6 2 4 2" xfId="11392"/>
    <cellStyle name="Обычный 3 4 6 2 4 2 2" xfId="11393"/>
    <cellStyle name="Обычный 3 4 6 2 4 3" xfId="11394"/>
    <cellStyle name="Обычный 3 4 6 2 5" xfId="11395"/>
    <cellStyle name="Обычный 3 4 6 2 5 2" xfId="11396"/>
    <cellStyle name="Обычный 3 4 6 2 6" xfId="11397"/>
    <cellStyle name="Обычный 3 4 6 3" xfId="11398"/>
    <cellStyle name="Обычный 3 4 6 3 2" xfId="11399"/>
    <cellStyle name="Обычный 3 4 6 3 2 2" xfId="11400"/>
    <cellStyle name="Обычный 3 4 6 3 2 2 2" xfId="11401"/>
    <cellStyle name="Обычный 3 4 6 3 2 2 2 2" xfId="11402"/>
    <cellStyle name="Обычный 3 4 6 3 2 2 3" xfId="11403"/>
    <cellStyle name="Обычный 3 4 6 3 2 3" xfId="11404"/>
    <cellStyle name="Обычный 3 4 6 3 2 3 2" xfId="11405"/>
    <cellStyle name="Обычный 3 4 6 3 2 4" xfId="11406"/>
    <cellStyle name="Обычный 3 4 6 3 3" xfId="11407"/>
    <cellStyle name="Обычный 3 4 6 3 3 2" xfId="11408"/>
    <cellStyle name="Обычный 3 4 6 3 3 2 2" xfId="11409"/>
    <cellStyle name="Обычный 3 4 6 3 3 3" xfId="11410"/>
    <cellStyle name="Обычный 3 4 6 3 4" xfId="11411"/>
    <cellStyle name="Обычный 3 4 6 3 4 2" xfId="11412"/>
    <cellStyle name="Обычный 3 4 6 3 5" xfId="11413"/>
    <cellStyle name="Обычный 3 4 6 4" xfId="11414"/>
    <cellStyle name="Обычный 3 4 6 4 2" xfId="11415"/>
    <cellStyle name="Обычный 3 4 6 4 2 2" xfId="11416"/>
    <cellStyle name="Обычный 3 4 6 4 2 2 2" xfId="11417"/>
    <cellStyle name="Обычный 3 4 6 4 2 3" xfId="11418"/>
    <cellStyle name="Обычный 3 4 6 4 3" xfId="11419"/>
    <cellStyle name="Обычный 3 4 6 4 3 2" xfId="11420"/>
    <cellStyle name="Обычный 3 4 6 4 4" xfId="11421"/>
    <cellStyle name="Обычный 3 4 6 5" xfId="11422"/>
    <cellStyle name="Обычный 3 4 6 5 2" xfId="11423"/>
    <cellStyle name="Обычный 3 4 6 5 2 2" xfId="11424"/>
    <cellStyle name="Обычный 3 4 6 5 3" xfId="11425"/>
    <cellStyle name="Обычный 3 4 6 6" xfId="11426"/>
    <cellStyle name="Обычный 3 4 6 6 2" xfId="11427"/>
    <cellStyle name="Обычный 3 4 6 7" xfId="11428"/>
    <cellStyle name="Обычный 3 4 7" xfId="11429"/>
    <cellStyle name="Обычный 3 4 7 2" xfId="11430"/>
    <cellStyle name="Обычный 3 4 7 2 2" xfId="11431"/>
    <cellStyle name="Обычный 3 4 7 2 2 2" xfId="11432"/>
    <cellStyle name="Обычный 3 4 7 2 2 2 2" xfId="11433"/>
    <cellStyle name="Обычный 3 4 7 2 2 2 2 2" xfId="11434"/>
    <cellStyle name="Обычный 3 4 7 2 2 2 3" xfId="11435"/>
    <cellStyle name="Обычный 3 4 7 2 2 3" xfId="11436"/>
    <cellStyle name="Обычный 3 4 7 2 2 3 2" xfId="11437"/>
    <cellStyle name="Обычный 3 4 7 2 2 4" xfId="11438"/>
    <cellStyle name="Обычный 3 4 7 2 3" xfId="11439"/>
    <cellStyle name="Обычный 3 4 7 2 3 2" xfId="11440"/>
    <cellStyle name="Обычный 3 4 7 2 3 2 2" xfId="11441"/>
    <cellStyle name="Обычный 3 4 7 2 3 3" xfId="11442"/>
    <cellStyle name="Обычный 3 4 7 2 4" xfId="11443"/>
    <cellStyle name="Обычный 3 4 7 2 4 2" xfId="11444"/>
    <cellStyle name="Обычный 3 4 7 2 5" xfId="11445"/>
    <cellStyle name="Обычный 3 4 7 3" xfId="11446"/>
    <cellStyle name="Обычный 3 4 7 3 2" xfId="11447"/>
    <cellStyle name="Обычный 3 4 7 3 2 2" xfId="11448"/>
    <cellStyle name="Обычный 3 4 7 3 2 2 2" xfId="11449"/>
    <cellStyle name="Обычный 3 4 7 3 2 3" xfId="11450"/>
    <cellStyle name="Обычный 3 4 7 3 3" xfId="11451"/>
    <cellStyle name="Обычный 3 4 7 3 3 2" xfId="11452"/>
    <cellStyle name="Обычный 3 4 7 3 4" xfId="11453"/>
    <cellStyle name="Обычный 3 4 7 4" xfId="11454"/>
    <cellStyle name="Обычный 3 4 7 4 2" xfId="11455"/>
    <cellStyle name="Обычный 3 4 7 4 2 2" xfId="11456"/>
    <cellStyle name="Обычный 3 4 7 4 3" xfId="11457"/>
    <cellStyle name="Обычный 3 4 7 5" xfId="11458"/>
    <cellStyle name="Обычный 3 4 7 5 2" xfId="11459"/>
    <cellStyle name="Обычный 3 4 7 6" xfId="11460"/>
    <cellStyle name="Обычный 3 4 8" xfId="11461"/>
    <cellStyle name="Обычный 3 4 8 2" xfId="11462"/>
    <cellStyle name="Обычный 3 4 8 2 2" xfId="11463"/>
    <cellStyle name="Обычный 3 4 8 2 2 2" xfId="11464"/>
    <cellStyle name="Обычный 3 4 8 2 2 2 2" xfId="11465"/>
    <cellStyle name="Обычный 3 4 8 2 2 3" xfId="11466"/>
    <cellStyle name="Обычный 3 4 8 2 3" xfId="11467"/>
    <cellStyle name="Обычный 3 4 8 2 3 2" xfId="11468"/>
    <cellStyle name="Обычный 3 4 8 2 4" xfId="11469"/>
    <cellStyle name="Обычный 3 4 8 3" xfId="11470"/>
    <cellStyle name="Обычный 3 4 8 3 2" xfId="11471"/>
    <cellStyle name="Обычный 3 4 8 3 2 2" xfId="11472"/>
    <cellStyle name="Обычный 3 4 8 3 3" xfId="11473"/>
    <cellStyle name="Обычный 3 4 8 4" xfId="11474"/>
    <cellStyle name="Обычный 3 4 8 4 2" xfId="11475"/>
    <cellStyle name="Обычный 3 4 8 5" xfId="11476"/>
    <cellStyle name="Обычный 3 4 9" xfId="11477"/>
    <cellStyle name="Обычный 3 4 9 2" xfId="11478"/>
    <cellStyle name="Обычный 3 4 9 2 2" xfId="11479"/>
    <cellStyle name="Обычный 3 4 9 2 2 2" xfId="11480"/>
    <cellStyle name="Обычный 3 4 9 2 3" xfId="11481"/>
    <cellStyle name="Обычный 3 4 9 3" xfId="11482"/>
    <cellStyle name="Обычный 3 4 9 3 2" xfId="11483"/>
    <cellStyle name="Обычный 3 4 9 4" xfId="11484"/>
    <cellStyle name="Обычный 3 5" xfId="11485"/>
    <cellStyle name="Обычный 3 5 10" xfId="11486"/>
    <cellStyle name="Обычный 3 5 10 2" xfId="11487"/>
    <cellStyle name="Обычный 3 5 11" xfId="11488"/>
    <cellStyle name="Обычный 3 5 12" xfId="11489"/>
    <cellStyle name="Обычный 3 5 13" xfId="11490"/>
    <cellStyle name="Обычный 3 5 2" xfId="11491"/>
    <cellStyle name="Обычный 3 5 2 10" xfId="11492"/>
    <cellStyle name="Обычный 3 5 2 2" xfId="11493"/>
    <cellStyle name="Обычный 3 5 2 2 2" xfId="11494"/>
    <cellStyle name="Обычный 3 5 2 2 2 2" xfId="11495"/>
    <cellStyle name="Обычный 3 5 2 2 2 2 2" xfId="11496"/>
    <cellStyle name="Обычный 3 5 2 2 2 2 2 2" xfId="11497"/>
    <cellStyle name="Обычный 3 5 2 2 2 2 2 2 2" xfId="11498"/>
    <cellStyle name="Обычный 3 5 2 2 2 2 2 2 2 2" xfId="11499"/>
    <cellStyle name="Обычный 3 5 2 2 2 2 2 2 2 2 2" xfId="11500"/>
    <cellStyle name="Обычный 3 5 2 2 2 2 2 2 2 2 2 2" xfId="11501"/>
    <cellStyle name="Обычный 3 5 2 2 2 2 2 2 2 2 3" xfId="11502"/>
    <cellStyle name="Обычный 3 5 2 2 2 2 2 2 2 3" xfId="11503"/>
    <cellStyle name="Обычный 3 5 2 2 2 2 2 2 2 3 2" xfId="11504"/>
    <cellStyle name="Обычный 3 5 2 2 2 2 2 2 2 4" xfId="11505"/>
    <cellStyle name="Обычный 3 5 2 2 2 2 2 2 3" xfId="11506"/>
    <cellStyle name="Обычный 3 5 2 2 2 2 2 2 3 2" xfId="11507"/>
    <cellStyle name="Обычный 3 5 2 2 2 2 2 2 3 2 2" xfId="11508"/>
    <cellStyle name="Обычный 3 5 2 2 2 2 2 2 3 3" xfId="11509"/>
    <cellStyle name="Обычный 3 5 2 2 2 2 2 2 4" xfId="11510"/>
    <cellStyle name="Обычный 3 5 2 2 2 2 2 2 4 2" xfId="11511"/>
    <cellStyle name="Обычный 3 5 2 2 2 2 2 2 5" xfId="11512"/>
    <cellStyle name="Обычный 3 5 2 2 2 2 2 3" xfId="11513"/>
    <cellStyle name="Обычный 3 5 2 2 2 2 2 3 2" xfId="11514"/>
    <cellStyle name="Обычный 3 5 2 2 2 2 2 3 2 2" xfId="11515"/>
    <cellStyle name="Обычный 3 5 2 2 2 2 2 3 2 2 2" xfId="11516"/>
    <cellStyle name="Обычный 3 5 2 2 2 2 2 3 2 3" xfId="11517"/>
    <cellStyle name="Обычный 3 5 2 2 2 2 2 3 3" xfId="11518"/>
    <cellStyle name="Обычный 3 5 2 2 2 2 2 3 3 2" xfId="11519"/>
    <cellStyle name="Обычный 3 5 2 2 2 2 2 3 4" xfId="11520"/>
    <cellStyle name="Обычный 3 5 2 2 2 2 2 4" xfId="11521"/>
    <cellStyle name="Обычный 3 5 2 2 2 2 2 4 2" xfId="11522"/>
    <cellStyle name="Обычный 3 5 2 2 2 2 2 4 2 2" xfId="11523"/>
    <cellStyle name="Обычный 3 5 2 2 2 2 2 4 3" xfId="11524"/>
    <cellStyle name="Обычный 3 5 2 2 2 2 2 5" xfId="11525"/>
    <cellStyle name="Обычный 3 5 2 2 2 2 2 5 2" xfId="11526"/>
    <cellStyle name="Обычный 3 5 2 2 2 2 2 6" xfId="11527"/>
    <cellStyle name="Обычный 3 5 2 2 2 2 3" xfId="11528"/>
    <cellStyle name="Обычный 3 5 2 2 2 2 3 2" xfId="11529"/>
    <cellStyle name="Обычный 3 5 2 2 2 2 3 2 2" xfId="11530"/>
    <cellStyle name="Обычный 3 5 2 2 2 2 3 2 2 2" xfId="11531"/>
    <cellStyle name="Обычный 3 5 2 2 2 2 3 2 2 2 2" xfId="11532"/>
    <cellStyle name="Обычный 3 5 2 2 2 2 3 2 2 3" xfId="11533"/>
    <cellStyle name="Обычный 3 5 2 2 2 2 3 2 3" xfId="11534"/>
    <cellStyle name="Обычный 3 5 2 2 2 2 3 2 3 2" xfId="11535"/>
    <cellStyle name="Обычный 3 5 2 2 2 2 3 2 4" xfId="11536"/>
    <cellStyle name="Обычный 3 5 2 2 2 2 3 3" xfId="11537"/>
    <cellStyle name="Обычный 3 5 2 2 2 2 3 3 2" xfId="11538"/>
    <cellStyle name="Обычный 3 5 2 2 2 2 3 3 2 2" xfId="11539"/>
    <cellStyle name="Обычный 3 5 2 2 2 2 3 3 3" xfId="11540"/>
    <cellStyle name="Обычный 3 5 2 2 2 2 3 4" xfId="11541"/>
    <cellStyle name="Обычный 3 5 2 2 2 2 3 4 2" xfId="11542"/>
    <cellStyle name="Обычный 3 5 2 2 2 2 3 5" xfId="11543"/>
    <cellStyle name="Обычный 3 5 2 2 2 2 4" xfId="11544"/>
    <cellStyle name="Обычный 3 5 2 2 2 2 4 2" xfId="11545"/>
    <cellStyle name="Обычный 3 5 2 2 2 2 4 2 2" xfId="11546"/>
    <cellStyle name="Обычный 3 5 2 2 2 2 4 2 2 2" xfId="11547"/>
    <cellStyle name="Обычный 3 5 2 2 2 2 4 2 3" xfId="11548"/>
    <cellStyle name="Обычный 3 5 2 2 2 2 4 3" xfId="11549"/>
    <cellStyle name="Обычный 3 5 2 2 2 2 4 3 2" xfId="11550"/>
    <cellStyle name="Обычный 3 5 2 2 2 2 4 4" xfId="11551"/>
    <cellStyle name="Обычный 3 5 2 2 2 2 5" xfId="11552"/>
    <cellStyle name="Обычный 3 5 2 2 2 2 5 2" xfId="11553"/>
    <cellStyle name="Обычный 3 5 2 2 2 2 5 2 2" xfId="11554"/>
    <cellStyle name="Обычный 3 5 2 2 2 2 5 3" xfId="11555"/>
    <cellStyle name="Обычный 3 5 2 2 2 2 6" xfId="11556"/>
    <cellStyle name="Обычный 3 5 2 2 2 2 6 2" xfId="11557"/>
    <cellStyle name="Обычный 3 5 2 2 2 2 7" xfId="11558"/>
    <cellStyle name="Обычный 3 5 2 2 2 3" xfId="11559"/>
    <cellStyle name="Обычный 3 5 2 2 2 3 2" xfId="11560"/>
    <cellStyle name="Обычный 3 5 2 2 2 3 2 2" xfId="11561"/>
    <cellStyle name="Обычный 3 5 2 2 2 3 2 2 2" xfId="11562"/>
    <cellStyle name="Обычный 3 5 2 2 2 3 2 2 2 2" xfId="11563"/>
    <cellStyle name="Обычный 3 5 2 2 2 3 2 2 2 2 2" xfId="11564"/>
    <cellStyle name="Обычный 3 5 2 2 2 3 2 2 2 3" xfId="11565"/>
    <cellStyle name="Обычный 3 5 2 2 2 3 2 2 3" xfId="11566"/>
    <cellStyle name="Обычный 3 5 2 2 2 3 2 2 3 2" xfId="11567"/>
    <cellStyle name="Обычный 3 5 2 2 2 3 2 2 4" xfId="11568"/>
    <cellStyle name="Обычный 3 5 2 2 2 3 2 3" xfId="11569"/>
    <cellStyle name="Обычный 3 5 2 2 2 3 2 3 2" xfId="11570"/>
    <cellStyle name="Обычный 3 5 2 2 2 3 2 3 2 2" xfId="11571"/>
    <cellStyle name="Обычный 3 5 2 2 2 3 2 3 3" xfId="11572"/>
    <cellStyle name="Обычный 3 5 2 2 2 3 2 4" xfId="11573"/>
    <cellStyle name="Обычный 3 5 2 2 2 3 2 4 2" xfId="11574"/>
    <cellStyle name="Обычный 3 5 2 2 2 3 2 5" xfId="11575"/>
    <cellStyle name="Обычный 3 5 2 2 2 3 3" xfId="11576"/>
    <cellStyle name="Обычный 3 5 2 2 2 3 3 2" xfId="11577"/>
    <cellStyle name="Обычный 3 5 2 2 2 3 3 2 2" xfId="11578"/>
    <cellStyle name="Обычный 3 5 2 2 2 3 3 2 2 2" xfId="11579"/>
    <cellStyle name="Обычный 3 5 2 2 2 3 3 2 3" xfId="11580"/>
    <cellStyle name="Обычный 3 5 2 2 2 3 3 3" xfId="11581"/>
    <cellStyle name="Обычный 3 5 2 2 2 3 3 3 2" xfId="11582"/>
    <cellStyle name="Обычный 3 5 2 2 2 3 3 4" xfId="11583"/>
    <cellStyle name="Обычный 3 5 2 2 2 3 4" xfId="11584"/>
    <cellStyle name="Обычный 3 5 2 2 2 3 4 2" xfId="11585"/>
    <cellStyle name="Обычный 3 5 2 2 2 3 4 2 2" xfId="11586"/>
    <cellStyle name="Обычный 3 5 2 2 2 3 4 3" xfId="11587"/>
    <cellStyle name="Обычный 3 5 2 2 2 3 5" xfId="11588"/>
    <cellStyle name="Обычный 3 5 2 2 2 3 5 2" xfId="11589"/>
    <cellStyle name="Обычный 3 5 2 2 2 3 6" xfId="11590"/>
    <cellStyle name="Обычный 3 5 2 2 2 4" xfId="11591"/>
    <cellStyle name="Обычный 3 5 2 2 2 4 2" xfId="11592"/>
    <cellStyle name="Обычный 3 5 2 2 2 4 2 2" xfId="11593"/>
    <cellStyle name="Обычный 3 5 2 2 2 4 2 2 2" xfId="11594"/>
    <cellStyle name="Обычный 3 5 2 2 2 4 2 2 2 2" xfId="11595"/>
    <cellStyle name="Обычный 3 5 2 2 2 4 2 2 3" xfId="11596"/>
    <cellStyle name="Обычный 3 5 2 2 2 4 2 3" xfId="11597"/>
    <cellStyle name="Обычный 3 5 2 2 2 4 2 3 2" xfId="11598"/>
    <cellStyle name="Обычный 3 5 2 2 2 4 2 4" xfId="11599"/>
    <cellStyle name="Обычный 3 5 2 2 2 4 3" xfId="11600"/>
    <cellStyle name="Обычный 3 5 2 2 2 4 3 2" xfId="11601"/>
    <cellStyle name="Обычный 3 5 2 2 2 4 3 2 2" xfId="11602"/>
    <cellStyle name="Обычный 3 5 2 2 2 4 3 3" xfId="11603"/>
    <cellStyle name="Обычный 3 5 2 2 2 4 4" xfId="11604"/>
    <cellStyle name="Обычный 3 5 2 2 2 4 4 2" xfId="11605"/>
    <cellStyle name="Обычный 3 5 2 2 2 4 5" xfId="11606"/>
    <cellStyle name="Обычный 3 5 2 2 2 5" xfId="11607"/>
    <cellStyle name="Обычный 3 5 2 2 2 5 2" xfId="11608"/>
    <cellStyle name="Обычный 3 5 2 2 2 5 2 2" xfId="11609"/>
    <cellStyle name="Обычный 3 5 2 2 2 5 2 2 2" xfId="11610"/>
    <cellStyle name="Обычный 3 5 2 2 2 5 2 3" xfId="11611"/>
    <cellStyle name="Обычный 3 5 2 2 2 5 3" xfId="11612"/>
    <cellStyle name="Обычный 3 5 2 2 2 5 3 2" xfId="11613"/>
    <cellStyle name="Обычный 3 5 2 2 2 5 4" xfId="11614"/>
    <cellStyle name="Обычный 3 5 2 2 2 6" xfId="11615"/>
    <cellStyle name="Обычный 3 5 2 2 2 6 2" xfId="11616"/>
    <cellStyle name="Обычный 3 5 2 2 2 6 2 2" xfId="11617"/>
    <cellStyle name="Обычный 3 5 2 2 2 6 3" xfId="11618"/>
    <cellStyle name="Обычный 3 5 2 2 2 7" xfId="11619"/>
    <cellStyle name="Обычный 3 5 2 2 2 7 2" xfId="11620"/>
    <cellStyle name="Обычный 3 5 2 2 2 8" xfId="11621"/>
    <cellStyle name="Обычный 3 5 2 2 3" xfId="11622"/>
    <cellStyle name="Обычный 3 5 2 2 3 2" xfId="11623"/>
    <cellStyle name="Обычный 3 5 2 2 3 2 2" xfId="11624"/>
    <cellStyle name="Обычный 3 5 2 2 3 2 2 2" xfId="11625"/>
    <cellStyle name="Обычный 3 5 2 2 3 2 2 2 2" xfId="11626"/>
    <cellStyle name="Обычный 3 5 2 2 3 2 2 2 2 2" xfId="11627"/>
    <cellStyle name="Обычный 3 5 2 2 3 2 2 2 2 2 2" xfId="11628"/>
    <cellStyle name="Обычный 3 5 2 2 3 2 2 2 2 3" xfId="11629"/>
    <cellStyle name="Обычный 3 5 2 2 3 2 2 2 3" xfId="11630"/>
    <cellStyle name="Обычный 3 5 2 2 3 2 2 2 3 2" xfId="11631"/>
    <cellStyle name="Обычный 3 5 2 2 3 2 2 2 4" xfId="11632"/>
    <cellStyle name="Обычный 3 5 2 2 3 2 2 3" xfId="11633"/>
    <cellStyle name="Обычный 3 5 2 2 3 2 2 3 2" xfId="11634"/>
    <cellStyle name="Обычный 3 5 2 2 3 2 2 3 2 2" xfId="11635"/>
    <cellStyle name="Обычный 3 5 2 2 3 2 2 3 3" xfId="11636"/>
    <cellStyle name="Обычный 3 5 2 2 3 2 2 4" xfId="11637"/>
    <cellStyle name="Обычный 3 5 2 2 3 2 2 4 2" xfId="11638"/>
    <cellStyle name="Обычный 3 5 2 2 3 2 2 5" xfId="11639"/>
    <cellStyle name="Обычный 3 5 2 2 3 2 3" xfId="11640"/>
    <cellStyle name="Обычный 3 5 2 2 3 2 3 2" xfId="11641"/>
    <cellStyle name="Обычный 3 5 2 2 3 2 3 2 2" xfId="11642"/>
    <cellStyle name="Обычный 3 5 2 2 3 2 3 2 2 2" xfId="11643"/>
    <cellStyle name="Обычный 3 5 2 2 3 2 3 2 3" xfId="11644"/>
    <cellStyle name="Обычный 3 5 2 2 3 2 3 3" xfId="11645"/>
    <cellStyle name="Обычный 3 5 2 2 3 2 3 3 2" xfId="11646"/>
    <cellStyle name="Обычный 3 5 2 2 3 2 3 4" xfId="11647"/>
    <cellStyle name="Обычный 3 5 2 2 3 2 4" xfId="11648"/>
    <cellStyle name="Обычный 3 5 2 2 3 2 4 2" xfId="11649"/>
    <cellStyle name="Обычный 3 5 2 2 3 2 4 2 2" xfId="11650"/>
    <cellStyle name="Обычный 3 5 2 2 3 2 4 3" xfId="11651"/>
    <cellStyle name="Обычный 3 5 2 2 3 2 5" xfId="11652"/>
    <cellStyle name="Обычный 3 5 2 2 3 2 5 2" xfId="11653"/>
    <cellStyle name="Обычный 3 5 2 2 3 2 6" xfId="11654"/>
    <cellStyle name="Обычный 3 5 2 2 3 3" xfId="11655"/>
    <cellStyle name="Обычный 3 5 2 2 3 3 2" xfId="11656"/>
    <cellStyle name="Обычный 3 5 2 2 3 3 2 2" xfId="11657"/>
    <cellStyle name="Обычный 3 5 2 2 3 3 2 2 2" xfId="11658"/>
    <cellStyle name="Обычный 3 5 2 2 3 3 2 2 2 2" xfId="11659"/>
    <cellStyle name="Обычный 3 5 2 2 3 3 2 2 3" xfId="11660"/>
    <cellStyle name="Обычный 3 5 2 2 3 3 2 3" xfId="11661"/>
    <cellStyle name="Обычный 3 5 2 2 3 3 2 3 2" xfId="11662"/>
    <cellStyle name="Обычный 3 5 2 2 3 3 2 4" xfId="11663"/>
    <cellStyle name="Обычный 3 5 2 2 3 3 3" xfId="11664"/>
    <cellStyle name="Обычный 3 5 2 2 3 3 3 2" xfId="11665"/>
    <cellStyle name="Обычный 3 5 2 2 3 3 3 2 2" xfId="11666"/>
    <cellStyle name="Обычный 3 5 2 2 3 3 3 3" xfId="11667"/>
    <cellStyle name="Обычный 3 5 2 2 3 3 4" xfId="11668"/>
    <cellStyle name="Обычный 3 5 2 2 3 3 4 2" xfId="11669"/>
    <cellStyle name="Обычный 3 5 2 2 3 3 5" xfId="11670"/>
    <cellStyle name="Обычный 3 5 2 2 3 4" xfId="11671"/>
    <cellStyle name="Обычный 3 5 2 2 3 4 2" xfId="11672"/>
    <cellStyle name="Обычный 3 5 2 2 3 4 2 2" xfId="11673"/>
    <cellStyle name="Обычный 3 5 2 2 3 4 2 2 2" xfId="11674"/>
    <cellStyle name="Обычный 3 5 2 2 3 4 2 3" xfId="11675"/>
    <cellStyle name="Обычный 3 5 2 2 3 4 3" xfId="11676"/>
    <cellStyle name="Обычный 3 5 2 2 3 4 3 2" xfId="11677"/>
    <cellStyle name="Обычный 3 5 2 2 3 4 4" xfId="11678"/>
    <cellStyle name="Обычный 3 5 2 2 3 5" xfId="11679"/>
    <cellStyle name="Обычный 3 5 2 2 3 5 2" xfId="11680"/>
    <cellStyle name="Обычный 3 5 2 2 3 5 2 2" xfId="11681"/>
    <cellStyle name="Обычный 3 5 2 2 3 5 3" xfId="11682"/>
    <cellStyle name="Обычный 3 5 2 2 3 6" xfId="11683"/>
    <cellStyle name="Обычный 3 5 2 2 3 6 2" xfId="11684"/>
    <cellStyle name="Обычный 3 5 2 2 3 7" xfId="11685"/>
    <cellStyle name="Обычный 3 5 2 2 4" xfId="11686"/>
    <cellStyle name="Обычный 3 5 2 2 4 2" xfId="11687"/>
    <cellStyle name="Обычный 3 5 2 2 4 2 2" xfId="11688"/>
    <cellStyle name="Обычный 3 5 2 2 4 2 2 2" xfId="11689"/>
    <cellStyle name="Обычный 3 5 2 2 4 2 2 2 2" xfId="11690"/>
    <cellStyle name="Обычный 3 5 2 2 4 2 2 2 2 2" xfId="11691"/>
    <cellStyle name="Обычный 3 5 2 2 4 2 2 2 3" xfId="11692"/>
    <cellStyle name="Обычный 3 5 2 2 4 2 2 3" xfId="11693"/>
    <cellStyle name="Обычный 3 5 2 2 4 2 2 3 2" xfId="11694"/>
    <cellStyle name="Обычный 3 5 2 2 4 2 2 4" xfId="11695"/>
    <cellStyle name="Обычный 3 5 2 2 4 2 3" xfId="11696"/>
    <cellStyle name="Обычный 3 5 2 2 4 2 3 2" xfId="11697"/>
    <cellStyle name="Обычный 3 5 2 2 4 2 3 2 2" xfId="11698"/>
    <cellStyle name="Обычный 3 5 2 2 4 2 3 3" xfId="11699"/>
    <cellStyle name="Обычный 3 5 2 2 4 2 4" xfId="11700"/>
    <cellStyle name="Обычный 3 5 2 2 4 2 4 2" xfId="11701"/>
    <cellStyle name="Обычный 3 5 2 2 4 2 5" xfId="11702"/>
    <cellStyle name="Обычный 3 5 2 2 4 3" xfId="11703"/>
    <cellStyle name="Обычный 3 5 2 2 4 3 2" xfId="11704"/>
    <cellStyle name="Обычный 3 5 2 2 4 3 2 2" xfId="11705"/>
    <cellStyle name="Обычный 3 5 2 2 4 3 2 2 2" xfId="11706"/>
    <cellStyle name="Обычный 3 5 2 2 4 3 2 3" xfId="11707"/>
    <cellStyle name="Обычный 3 5 2 2 4 3 3" xfId="11708"/>
    <cellStyle name="Обычный 3 5 2 2 4 3 3 2" xfId="11709"/>
    <cellStyle name="Обычный 3 5 2 2 4 3 4" xfId="11710"/>
    <cellStyle name="Обычный 3 5 2 2 4 4" xfId="11711"/>
    <cellStyle name="Обычный 3 5 2 2 4 4 2" xfId="11712"/>
    <cellStyle name="Обычный 3 5 2 2 4 4 2 2" xfId="11713"/>
    <cellStyle name="Обычный 3 5 2 2 4 4 3" xfId="11714"/>
    <cellStyle name="Обычный 3 5 2 2 4 5" xfId="11715"/>
    <cellStyle name="Обычный 3 5 2 2 4 5 2" xfId="11716"/>
    <cellStyle name="Обычный 3 5 2 2 4 6" xfId="11717"/>
    <cellStyle name="Обычный 3 5 2 2 5" xfId="11718"/>
    <cellStyle name="Обычный 3 5 2 2 5 2" xfId="11719"/>
    <cellStyle name="Обычный 3 5 2 2 5 2 2" xfId="11720"/>
    <cellStyle name="Обычный 3 5 2 2 5 2 2 2" xfId="11721"/>
    <cellStyle name="Обычный 3 5 2 2 5 2 2 2 2" xfId="11722"/>
    <cellStyle name="Обычный 3 5 2 2 5 2 2 3" xfId="11723"/>
    <cellStyle name="Обычный 3 5 2 2 5 2 3" xfId="11724"/>
    <cellStyle name="Обычный 3 5 2 2 5 2 3 2" xfId="11725"/>
    <cellStyle name="Обычный 3 5 2 2 5 2 4" xfId="11726"/>
    <cellStyle name="Обычный 3 5 2 2 5 3" xfId="11727"/>
    <cellStyle name="Обычный 3 5 2 2 5 3 2" xfId="11728"/>
    <cellStyle name="Обычный 3 5 2 2 5 3 2 2" xfId="11729"/>
    <cellStyle name="Обычный 3 5 2 2 5 3 3" xfId="11730"/>
    <cellStyle name="Обычный 3 5 2 2 5 4" xfId="11731"/>
    <cellStyle name="Обычный 3 5 2 2 5 4 2" xfId="11732"/>
    <cellStyle name="Обычный 3 5 2 2 5 5" xfId="11733"/>
    <cellStyle name="Обычный 3 5 2 2 6" xfId="11734"/>
    <cellStyle name="Обычный 3 5 2 2 6 2" xfId="11735"/>
    <cellStyle name="Обычный 3 5 2 2 6 2 2" xfId="11736"/>
    <cellStyle name="Обычный 3 5 2 2 6 2 2 2" xfId="11737"/>
    <cellStyle name="Обычный 3 5 2 2 6 2 3" xfId="11738"/>
    <cellStyle name="Обычный 3 5 2 2 6 3" xfId="11739"/>
    <cellStyle name="Обычный 3 5 2 2 6 3 2" xfId="11740"/>
    <cellStyle name="Обычный 3 5 2 2 6 4" xfId="11741"/>
    <cellStyle name="Обычный 3 5 2 2 7" xfId="11742"/>
    <cellStyle name="Обычный 3 5 2 2 7 2" xfId="11743"/>
    <cellStyle name="Обычный 3 5 2 2 7 2 2" xfId="11744"/>
    <cellStyle name="Обычный 3 5 2 2 7 3" xfId="11745"/>
    <cellStyle name="Обычный 3 5 2 2 8" xfId="11746"/>
    <cellStyle name="Обычный 3 5 2 2 8 2" xfId="11747"/>
    <cellStyle name="Обычный 3 5 2 2 9" xfId="11748"/>
    <cellStyle name="Обычный 3 5 2 3" xfId="11749"/>
    <cellStyle name="Обычный 3 5 2 3 2" xfId="11750"/>
    <cellStyle name="Обычный 3 5 2 3 2 2" xfId="11751"/>
    <cellStyle name="Обычный 3 5 2 3 2 2 2" xfId="11752"/>
    <cellStyle name="Обычный 3 5 2 3 2 2 2 2" xfId="11753"/>
    <cellStyle name="Обычный 3 5 2 3 2 2 2 2 2" xfId="11754"/>
    <cellStyle name="Обычный 3 5 2 3 2 2 2 2 2 2" xfId="11755"/>
    <cellStyle name="Обычный 3 5 2 3 2 2 2 2 2 2 2" xfId="11756"/>
    <cellStyle name="Обычный 3 5 2 3 2 2 2 2 2 3" xfId="11757"/>
    <cellStyle name="Обычный 3 5 2 3 2 2 2 2 3" xfId="11758"/>
    <cellStyle name="Обычный 3 5 2 3 2 2 2 2 3 2" xfId="11759"/>
    <cellStyle name="Обычный 3 5 2 3 2 2 2 2 4" xfId="11760"/>
    <cellStyle name="Обычный 3 5 2 3 2 2 2 3" xfId="11761"/>
    <cellStyle name="Обычный 3 5 2 3 2 2 2 3 2" xfId="11762"/>
    <cellStyle name="Обычный 3 5 2 3 2 2 2 3 2 2" xfId="11763"/>
    <cellStyle name="Обычный 3 5 2 3 2 2 2 3 3" xfId="11764"/>
    <cellStyle name="Обычный 3 5 2 3 2 2 2 4" xfId="11765"/>
    <cellStyle name="Обычный 3 5 2 3 2 2 2 4 2" xfId="11766"/>
    <cellStyle name="Обычный 3 5 2 3 2 2 2 5" xfId="11767"/>
    <cellStyle name="Обычный 3 5 2 3 2 2 3" xfId="11768"/>
    <cellStyle name="Обычный 3 5 2 3 2 2 3 2" xfId="11769"/>
    <cellStyle name="Обычный 3 5 2 3 2 2 3 2 2" xfId="11770"/>
    <cellStyle name="Обычный 3 5 2 3 2 2 3 2 2 2" xfId="11771"/>
    <cellStyle name="Обычный 3 5 2 3 2 2 3 2 3" xfId="11772"/>
    <cellStyle name="Обычный 3 5 2 3 2 2 3 3" xfId="11773"/>
    <cellStyle name="Обычный 3 5 2 3 2 2 3 3 2" xfId="11774"/>
    <cellStyle name="Обычный 3 5 2 3 2 2 3 4" xfId="11775"/>
    <cellStyle name="Обычный 3 5 2 3 2 2 4" xfId="11776"/>
    <cellStyle name="Обычный 3 5 2 3 2 2 4 2" xfId="11777"/>
    <cellStyle name="Обычный 3 5 2 3 2 2 4 2 2" xfId="11778"/>
    <cellStyle name="Обычный 3 5 2 3 2 2 4 3" xfId="11779"/>
    <cellStyle name="Обычный 3 5 2 3 2 2 5" xfId="11780"/>
    <cellStyle name="Обычный 3 5 2 3 2 2 5 2" xfId="11781"/>
    <cellStyle name="Обычный 3 5 2 3 2 2 6" xfId="11782"/>
    <cellStyle name="Обычный 3 5 2 3 2 3" xfId="11783"/>
    <cellStyle name="Обычный 3 5 2 3 2 3 2" xfId="11784"/>
    <cellStyle name="Обычный 3 5 2 3 2 3 2 2" xfId="11785"/>
    <cellStyle name="Обычный 3 5 2 3 2 3 2 2 2" xfId="11786"/>
    <cellStyle name="Обычный 3 5 2 3 2 3 2 2 2 2" xfId="11787"/>
    <cellStyle name="Обычный 3 5 2 3 2 3 2 2 3" xfId="11788"/>
    <cellStyle name="Обычный 3 5 2 3 2 3 2 3" xfId="11789"/>
    <cellStyle name="Обычный 3 5 2 3 2 3 2 3 2" xfId="11790"/>
    <cellStyle name="Обычный 3 5 2 3 2 3 2 4" xfId="11791"/>
    <cellStyle name="Обычный 3 5 2 3 2 3 3" xfId="11792"/>
    <cellStyle name="Обычный 3 5 2 3 2 3 3 2" xfId="11793"/>
    <cellStyle name="Обычный 3 5 2 3 2 3 3 2 2" xfId="11794"/>
    <cellStyle name="Обычный 3 5 2 3 2 3 3 3" xfId="11795"/>
    <cellStyle name="Обычный 3 5 2 3 2 3 4" xfId="11796"/>
    <cellStyle name="Обычный 3 5 2 3 2 3 4 2" xfId="11797"/>
    <cellStyle name="Обычный 3 5 2 3 2 3 5" xfId="11798"/>
    <cellStyle name="Обычный 3 5 2 3 2 4" xfId="11799"/>
    <cellStyle name="Обычный 3 5 2 3 2 4 2" xfId="11800"/>
    <cellStyle name="Обычный 3 5 2 3 2 4 2 2" xfId="11801"/>
    <cellStyle name="Обычный 3 5 2 3 2 4 2 2 2" xfId="11802"/>
    <cellStyle name="Обычный 3 5 2 3 2 4 2 3" xfId="11803"/>
    <cellStyle name="Обычный 3 5 2 3 2 4 3" xfId="11804"/>
    <cellStyle name="Обычный 3 5 2 3 2 4 3 2" xfId="11805"/>
    <cellStyle name="Обычный 3 5 2 3 2 4 4" xfId="11806"/>
    <cellStyle name="Обычный 3 5 2 3 2 5" xfId="11807"/>
    <cellStyle name="Обычный 3 5 2 3 2 5 2" xfId="11808"/>
    <cellStyle name="Обычный 3 5 2 3 2 5 2 2" xfId="11809"/>
    <cellStyle name="Обычный 3 5 2 3 2 5 3" xfId="11810"/>
    <cellStyle name="Обычный 3 5 2 3 2 6" xfId="11811"/>
    <cellStyle name="Обычный 3 5 2 3 2 6 2" xfId="11812"/>
    <cellStyle name="Обычный 3 5 2 3 2 7" xfId="11813"/>
    <cellStyle name="Обычный 3 5 2 3 3" xfId="11814"/>
    <cellStyle name="Обычный 3 5 2 3 3 2" xfId="11815"/>
    <cellStyle name="Обычный 3 5 2 3 3 2 2" xfId="11816"/>
    <cellStyle name="Обычный 3 5 2 3 3 2 2 2" xfId="11817"/>
    <cellStyle name="Обычный 3 5 2 3 3 2 2 2 2" xfId="11818"/>
    <cellStyle name="Обычный 3 5 2 3 3 2 2 2 2 2" xfId="11819"/>
    <cellStyle name="Обычный 3 5 2 3 3 2 2 2 3" xfId="11820"/>
    <cellStyle name="Обычный 3 5 2 3 3 2 2 3" xfId="11821"/>
    <cellStyle name="Обычный 3 5 2 3 3 2 2 3 2" xfId="11822"/>
    <cellStyle name="Обычный 3 5 2 3 3 2 2 4" xfId="11823"/>
    <cellStyle name="Обычный 3 5 2 3 3 2 3" xfId="11824"/>
    <cellStyle name="Обычный 3 5 2 3 3 2 3 2" xfId="11825"/>
    <cellStyle name="Обычный 3 5 2 3 3 2 3 2 2" xfId="11826"/>
    <cellStyle name="Обычный 3 5 2 3 3 2 3 3" xfId="11827"/>
    <cellStyle name="Обычный 3 5 2 3 3 2 4" xfId="11828"/>
    <cellStyle name="Обычный 3 5 2 3 3 2 4 2" xfId="11829"/>
    <cellStyle name="Обычный 3 5 2 3 3 2 5" xfId="11830"/>
    <cellStyle name="Обычный 3 5 2 3 3 3" xfId="11831"/>
    <cellStyle name="Обычный 3 5 2 3 3 3 2" xfId="11832"/>
    <cellStyle name="Обычный 3 5 2 3 3 3 2 2" xfId="11833"/>
    <cellStyle name="Обычный 3 5 2 3 3 3 2 2 2" xfId="11834"/>
    <cellStyle name="Обычный 3 5 2 3 3 3 2 3" xfId="11835"/>
    <cellStyle name="Обычный 3 5 2 3 3 3 3" xfId="11836"/>
    <cellStyle name="Обычный 3 5 2 3 3 3 3 2" xfId="11837"/>
    <cellStyle name="Обычный 3 5 2 3 3 3 4" xfId="11838"/>
    <cellStyle name="Обычный 3 5 2 3 3 4" xfId="11839"/>
    <cellStyle name="Обычный 3 5 2 3 3 4 2" xfId="11840"/>
    <cellStyle name="Обычный 3 5 2 3 3 4 2 2" xfId="11841"/>
    <cellStyle name="Обычный 3 5 2 3 3 4 3" xfId="11842"/>
    <cellStyle name="Обычный 3 5 2 3 3 5" xfId="11843"/>
    <cellStyle name="Обычный 3 5 2 3 3 5 2" xfId="11844"/>
    <cellStyle name="Обычный 3 5 2 3 3 6" xfId="11845"/>
    <cellStyle name="Обычный 3 5 2 3 4" xfId="11846"/>
    <cellStyle name="Обычный 3 5 2 3 4 2" xfId="11847"/>
    <cellStyle name="Обычный 3 5 2 3 4 2 2" xfId="11848"/>
    <cellStyle name="Обычный 3 5 2 3 4 2 2 2" xfId="11849"/>
    <cellStyle name="Обычный 3 5 2 3 4 2 2 2 2" xfId="11850"/>
    <cellStyle name="Обычный 3 5 2 3 4 2 2 3" xfId="11851"/>
    <cellStyle name="Обычный 3 5 2 3 4 2 3" xfId="11852"/>
    <cellStyle name="Обычный 3 5 2 3 4 2 3 2" xfId="11853"/>
    <cellStyle name="Обычный 3 5 2 3 4 2 4" xfId="11854"/>
    <cellStyle name="Обычный 3 5 2 3 4 3" xfId="11855"/>
    <cellStyle name="Обычный 3 5 2 3 4 3 2" xfId="11856"/>
    <cellStyle name="Обычный 3 5 2 3 4 3 2 2" xfId="11857"/>
    <cellStyle name="Обычный 3 5 2 3 4 3 3" xfId="11858"/>
    <cellStyle name="Обычный 3 5 2 3 4 4" xfId="11859"/>
    <cellStyle name="Обычный 3 5 2 3 4 4 2" xfId="11860"/>
    <cellStyle name="Обычный 3 5 2 3 4 5" xfId="11861"/>
    <cellStyle name="Обычный 3 5 2 3 5" xfId="11862"/>
    <cellStyle name="Обычный 3 5 2 3 5 2" xfId="11863"/>
    <cellStyle name="Обычный 3 5 2 3 5 2 2" xfId="11864"/>
    <cellStyle name="Обычный 3 5 2 3 5 2 2 2" xfId="11865"/>
    <cellStyle name="Обычный 3 5 2 3 5 2 3" xfId="11866"/>
    <cellStyle name="Обычный 3 5 2 3 5 3" xfId="11867"/>
    <cellStyle name="Обычный 3 5 2 3 5 3 2" xfId="11868"/>
    <cellStyle name="Обычный 3 5 2 3 5 4" xfId="11869"/>
    <cellStyle name="Обычный 3 5 2 3 6" xfId="11870"/>
    <cellStyle name="Обычный 3 5 2 3 6 2" xfId="11871"/>
    <cellStyle name="Обычный 3 5 2 3 6 2 2" xfId="11872"/>
    <cellStyle name="Обычный 3 5 2 3 6 3" xfId="11873"/>
    <cellStyle name="Обычный 3 5 2 3 7" xfId="11874"/>
    <cellStyle name="Обычный 3 5 2 3 7 2" xfId="11875"/>
    <cellStyle name="Обычный 3 5 2 3 8" xfId="11876"/>
    <cellStyle name="Обычный 3 5 2 4" xfId="11877"/>
    <cellStyle name="Обычный 3 5 2 4 2" xfId="11878"/>
    <cellStyle name="Обычный 3 5 2 4 2 2" xfId="11879"/>
    <cellStyle name="Обычный 3 5 2 4 2 2 2" xfId="11880"/>
    <cellStyle name="Обычный 3 5 2 4 2 2 2 2" xfId="11881"/>
    <cellStyle name="Обычный 3 5 2 4 2 2 2 2 2" xfId="11882"/>
    <cellStyle name="Обычный 3 5 2 4 2 2 2 2 2 2" xfId="11883"/>
    <cellStyle name="Обычный 3 5 2 4 2 2 2 2 3" xfId="11884"/>
    <cellStyle name="Обычный 3 5 2 4 2 2 2 3" xfId="11885"/>
    <cellStyle name="Обычный 3 5 2 4 2 2 2 3 2" xfId="11886"/>
    <cellStyle name="Обычный 3 5 2 4 2 2 2 4" xfId="11887"/>
    <cellStyle name="Обычный 3 5 2 4 2 2 3" xfId="11888"/>
    <cellStyle name="Обычный 3 5 2 4 2 2 3 2" xfId="11889"/>
    <cellStyle name="Обычный 3 5 2 4 2 2 3 2 2" xfId="11890"/>
    <cellStyle name="Обычный 3 5 2 4 2 2 3 3" xfId="11891"/>
    <cellStyle name="Обычный 3 5 2 4 2 2 4" xfId="11892"/>
    <cellStyle name="Обычный 3 5 2 4 2 2 4 2" xfId="11893"/>
    <cellStyle name="Обычный 3 5 2 4 2 2 5" xfId="11894"/>
    <cellStyle name="Обычный 3 5 2 4 2 3" xfId="11895"/>
    <cellStyle name="Обычный 3 5 2 4 2 3 2" xfId="11896"/>
    <cellStyle name="Обычный 3 5 2 4 2 3 2 2" xfId="11897"/>
    <cellStyle name="Обычный 3 5 2 4 2 3 2 2 2" xfId="11898"/>
    <cellStyle name="Обычный 3 5 2 4 2 3 2 3" xfId="11899"/>
    <cellStyle name="Обычный 3 5 2 4 2 3 3" xfId="11900"/>
    <cellStyle name="Обычный 3 5 2 4 2 3 3 2" xfId="11901"/>
    <cellStyle name="Обычный 3 5 2 4 2 3 4" xfId="11902"/>
    <cellStyle name="Обычный 3 5 2 4 2 4" xfId="11903"/>
    <cellStyle name="Обычный 3 5 2 4 2 4 2" xfId="11904"/>
    <cellStyle name="Обычный 3 5 2 4 2 4 2 2" xfId="11905"/>
    <cellStyle name="Обычный 3 5 2 4 2 4 3" xfId="11906"/>
    <cellStyle name="Обычный 3 5 2 4 2 5" xfId="11907"/>
    <cellStyle name="Обычный 3 5 2 4 2 5 2" xfId="11908"/>
    <cellStyle name="Обычный 3 5 2 4 2 6" xfId="11909"/>
    <cellStyle name="Обычный 3 5 2 4 3" xfId="11910"/>
    <cellStyle name="Обычный 3 5 2 4 3 2" xfId="11911"/>
    <cellStyle name="Обычный 3 5 2 4 3 2 2" xfId="11912"/>
    <cellStyle name="Обычный 3 5 2 4 3 2 2 2" xfId="11913"/>
    <cellStyle name="Обычный 3 5 2 4 3 2 2 2 2" xfId="11914"/>
    <cellStyle name="Обычный 3 5 2 4 3 2 2 3" xfId="11915"/>
    <cellStyle name="Обычный 3 5 2 4 3 2 3" xfId="11916"/>
    <cellStyle name="Обычный 3 5 2 4 3 2 3 2" xfId="11917"/>
    <cellStyle name="Обычный 3 5 2 4 3 2 4" xfId="11918"/>
    <cellStyle name="Обычный 3 5 2 4 3 3" xfId="11919"/>
    <cellStyle name="Обычный 3 5 2 4 3 3 2" xfId="11920"/>
    <cellStyle name="Обычный 3 5 2 4 3 3 2 2" xfId="11921"/>
    <cellStyle name="Обычный 3 5 2 4 3 3 3" xfId="11922"/>
    <cellStyle name="Обычный 3 5 2 4 3 4" xfId="11923"/>
    <cellStyle name="Обычный 3 5 2 4 3 4 2" xfId="11924"/>
    <cellStyle name="Обычный 3 5 2 4 3 5" xfId="11925"/>
    <cellStyle name="Обычный 3 5 2 4 4" xfId="11926"/>
    <cellStyle name="Обычный 3 5 2 4 4 2" xfId="11927"/>
    <cellStyle name="Обычный 3 5 2 4 4 2 2" xfId="11928"/>
    <cellStyle name="Обычный 3 5 2 4 4 2 2 2" xfId="11929"/>
    <cellStyle name="Обычный 3 5 2 4 4 2 3" xfId="11930"/>
    <cellStyle name="Обычный 3 5 2 4 4 3" xfId="11931"/>
    <cellStyle name="Обычный 3 5 2 4 4 3 2" xfId="11932"/>
    <cellStyle name="Обычный 3 5 2 4 4 4" xfId="11933"/>
    <cellStyle name="Обычный 3 5 2 4 5" xfId="11934"/>
    <cellStyle name="Обычный 3 5 2 4 5 2" xfId="11935"/>
    <cellStyle name="Обычный 3 5 2 4 5 2 2" xfId="11936"/>
    <cellStyle name="Обычный 3 5 2 4 5 3" xfId="11937"/>
    <cellStyle name="Обычный 3 5 2 4 6" xfId="11938"/>
    <cellStyle name="Обычный 3 5 2 4 6 2" xfId="11939"/>
    <cellStyle name="Обычный 3 5 2 4 7" xfId="11940"/>
    <cellStyle name="Обычный 3 5 2 5" xfId="11941"/>
    <cellStyle name="Обычный 3 5 2 5 2" xfId="11942"/>
    <cellStyle name="Обычный 3 5 2 5 2 2" xfId="11943"/>
    <cellStyle name="Обычный 3 5 2 5 2 2 2" xfId="11944"/>
    <cellStyle name="Обычный 3 5 2 5 2 2 2 2" xfId="11945"/>
    <cellStyle name="Обычный 3 5 2 5 2 2 2 2 2" xfId="11946"/>
    <cellStyle name="Обычный 3 5 2 5 2 2 2 3" xfId="11947"/>
    <cellStyle name="Обычный 3 5 2 5 2 2 3" xfId="11948"/>
    <cellStyle name="Обычный 3 5 2 5 2 2 3 2" xfId="11949"/>
    <cellStyle name="Обычный 3 5 2 5 2 2 4" xfId="11950"/>
    <cellStyle name="Обычный 3 5 2 5 2 3" xfId="11951"/>
    <cellStyle name="Обычный 3 5 2 5 2 3 2" xfId="11952"/>
    <cellStyle name="Обычный 3 5 2 5 2 3 2 2" xfId="11953"/>
    <cellStyle name="Обычный 3 5 2 5 2 3 3" xfId="11954"/>
    <cellStyle name="Обычный 3 5 2 5 2 4" xfId="11955"/>
    <cellStyle name="Обычный 3 5 2 5 2 4 2" xfId="11956"/>
    <cellStyle name="Обычный 3 5 2 5 2 5" xfId="11957"/>
    <cellStyle name="Обычный 3 5 2 5 3" xfId="11958"/>
    <cellStyle name="Обычный 3 5 2 5 3 2" xfId="11959"/>
    <cellStyle name="Обычный 3 5 2 5 3 2 2" xfId="11960"/>
    <cellStyle name="Обычный 3 5 2 5 3 2 2 2" xfId="11961"/>
    <cellStyle name="Обычный 3 5 2 5 3 2 3" xfId="11962"/>
    <cellStyle name="Обычный 3 5 2 5 3 3" xfId="11963"/>
    <cellStyle name="Обычный 3 5 2 5 3 3 2" xfId="11964"/>
    <cellStyle name="Обычный 3 5 2 5 3 4" xfId="11965"/>
    <cellStyle name="Обычный 3 5 2 5 4" xfId="11966"/>
    <cellStyle name="Обычный 3 5 2 5 4 2" xfId="11967"/>
    <cellStyle name="Обычный 3 5 2 5 4 2 2" xfId="11968"/>
    <cellStyle name="Обычный 3 5 2 5 4 3" xfId="11969"/>
    <cellStyle name="Обычный 3 5 2 5 5" xfId="11970"/>
    <cellStyle name="Обычный 3 5 2 5 5 2" xfId="11971"/>
    <cellStyle name="Обычный 3 5 2 5 6" xfId="11972"/>
    <cellStyle name="Обычный 3 5 2 6" xfId="11973"/>
    <cellStyle name="Обычный 3 5 2 6 2" xfId="11974"/>
    <cellStyle name="Обычный 3 5 2 6 2 2" xfId="11975"/>
    <cellStyle name="Обычный 3 5 2 6 2 2 2" xfId="11976"/>
    <cellStyle name="Обычный 3 5 2 6 2 2 2 2" xfId="11977"/>
    <cellStyle name="Обычный 3 5 2 6 2 2 3" xfId="11978"/>
    <cellStyle name="Обычный 3 5 2 6 2 3" xfId="11979"/>
    <cellStyle name="Обычный 3 5 2 6 2 3 2" xfId="11980"/>
    <cellStyle name="Обычный 3 5 2 6 2 4" xfId="11981"/>
    <cellStyle name="Обычный 3 5 2 6 3" xfId="11982"/>
    <cellStyle name="Обычный 3 5 2 6 3 2" xfId="11983"/>
    <cellStyle name="Обычный 3 5 2 6 3 2 2" xfId="11984"/>
    <cellStyle name="Обычный 3 5 2 6 3 3" xfId="11985"/>
    <cellStyle name="Обычный 3 5 2 6 4" xfId="11986"/>
    <cellStyle name="Обычный 3 5 2 6 4 2" xfId="11987"/>
    <cellStyle name="Обычный 3 5 2 6 5" xfId="11988"/>
    <cellStyle name="Обычный 3 5 2 7" xfId="11989"/>
    <cellStyle name="Обычный 3 5 2 7 2" xfId="11990"/>
    <cellStyle name="Обычный 3 5 2 7 2 2" xfId="11991"/>
    <cellStyle name="Обычный 3 5 2 7 2 2 2" xfId="11992"/>
    <cellStyle name="Обычный 3 5 2 7 2 3" xfId="11993"/>
    <cellStyle name="Обычный 3 5 2 7 3" xfId="11994"/>
    <cellStyle name="Обычный 3 5 2 7 3 2" xfId="11995"/>
    <cellStyle name="Обычный 3 5 2 7 4" xfId="11996"/>
    <cellStyle name="Обычный 3 5 2 8" xfId="11997"/>
    <cellStyle name="Обычный 3 5 2 8 2" xfId="11998"/>
    <cellStyle name="Обычный 3 5 2 8 2 2" xfId="11999"/>
    <cellStyle name="Обычный 3 5 2 8 3" xfId="12000"/>
    <cellStyle name="Обычный 3 5 2 9" xfId="12001"/>
    <cellStyle name="Обычный 3 5 2 9 2" xfId="12002"/>
    <cellStyle name="Обычный 3 5 3" xfId="12003"/>
    <cellStyle name="Обычный 3 5 3 2" xfId="12004"/>
    <cellStyle name="Обычный 3 5 3 2 2" xfId="12005"/>
    <cellStyle name="Обычный 3 5 3 2 2 2" xfId="12006"/>
    <cellStyle name="Обычный 3 5 3 2 2 2 2" xfId="12007"/>
    <cellStyle name="Обычный 3 5 3 2 2 2 2 2" xfId="12008"/>
    <cellStyle name="Обычный 3 5 3 2 2 2 2 2 2" xfId="12009"/>
    <cellStyle name="Обычный 3 5 3 2 2 2 2 2 2 2" xfId="12010"/>
    <cellStyle name="Обычный 3 5 3 2 2 2 2 2 2 2 2" xfId="12011"/>
    <cellStyle name="Обычный 3 5 3 2 2 2 2 2 2 3" xfId="12012"/>
    <cellStyle name="Обычный 3 5 3 2 2 2 2 2 3" xfId="12013"/>
    <cellStyle name="Обычный 3 5 3 2 2 2 2 2 3 2" xfId="12014"/>
    <cellStyle name="Обычный 3 5 3 2 2 2 2 2 4" xfId="12015"/>
    <cellStyle name="Обычный 3 5 3 2 2 2 2 3" xfId="12016"/>
    <cellStyle name="Обычный 3 5 3 2 2 2 2 3 2" xfId="12017"/>
    <cellStyle name="Обычный 3 5 3 2 2 2 2 3 2 2" xfId="12018"/>
    <cellStyle name="Обычный 3 5 3 2 2 2 2 3 3" xfId="12019"/>
    <cellStyle name="Обычный 3 5 3 2 2 2 2 4" xfId="12020"/>
    <cellStyle name="Обычный 3 5 3 2 2 2 2 4 2" xfId="12021"/>
    <cellStyle name="Обычный 3 5 3 2 2 2 2 5" xfId="12022"/>
    <cellStyle name="Обычный 3 5 3 2 2 2 3" xfId="12023"/>
    <cellStyle name="Обычный 3 5 3 2 2 2 3 2" xfId="12024"/>
    <cellStyle name="Обычный 3 5 3 2 2 2 3 2 2" xfId="12025"/>
    <cellStyle name="Обычный 3 5 3 2 2 2 3 2 2 2" xfId="12026"/>
    <cellStyle name="Обычный 3 5 3 2 2 2 3 2 3" xfId="12027"/>
    <cellStyle name="Обычный 3 5 3 2 2 2 3 3" xfId="12028"/>
    <cellStyle name="Обычный 3 5 3 2 2 2 3 3 2" xfId="12029"/>
    <cellStyle name="Обычный 3 5 3 2 2 2 3 4" xfId="12030"/>
    <cellStyle name="Обычный 3 5 3 2 2 2 4" xfId="12031"/>
    <cellStyle name="Обычный 3 5 3 2 2 2 4 2" xfId="12032"/>
    <cellStyle name="Обычный 3 5 3 2 2 2 4 2 2" xfId="12033"/>
    <cellStyle name="Обычный 3 5 3 2 2 2 4 3" xfId="12034"/>
    <cellStyle name="Обычный 3 5 3 2 2 2 5" xfId="12035"/>
    <cellStyle name="Обычный 3 5 3 2 2 2 5 2" xfId="12036"/>
    <cellStyle name="Обычный 3 5 3 2 2 2 6" xfId="12037"/>
    <cellStyle name="Обычный 3 5 3 2 2 3" xfId="12038"/>
    <cellStyle name="Обычный 3 5 3 2 2 3 2" xfId="12039"/>
    <cellStyle name="Обычный 3 5 3 2 2 3 2 2" xfId="12040"/>
    <cellStyle name="Обычный 3 5 3 2 2 3 2 2 2" xfId="12041"/>
    <cellStyle name="Обычный 3 5 3 2 2 3 2 2 2 2" xfId="12042"/>
    <cellStyle name="Обычный 3 5 3 2 2 3 2 2 3" xfId="12043"/>
    <cellStyle name="Обычный 3 5 3 2 2 3 2 3" xfId="12044"/>
    <cellStyle name="Обычный 3 5 3 2 2 3 2 3 2" xfId="12045"/>
    <cellStyle name="Обычный 3 5 3 2 2 3 2 4" xfId="12046"/>
    <cellStyle name="Обычный 3 5 3 2 2 3 3" xfId="12047"/>
    <cellStyle name="Обычный 3 5 3 2 2 3 3 2" xfId="12048"/>
    <cellStyle name="Обычный 3 5 3 2 2 3 3 2 2" xfId="12049"/>
    <cellStyle name="Обычный 3 5 3 2 2 3 3 3" xfId="12050"/>
    <cellStyle name="Обычный 3 5 3 2 2 3 4" xfId="12051"/>
    <cellStyle name="Обычный 3 5 3 2 2 3 4 2" xfId="12052"/>
    <cellStyle name="Обычный 3 5 3 2 2 3 5" xfId="12053"/>
    <cellStyle name="Обычный 3 5 3 2 2 4" xfId="12054"/>
    <cellStyle name="Обычный 3 5 3 2 2 4 2" xfId="12055"/>
    <cellStyle name="Обычный 3 5 3 2 2 4 2 2" xfId="12056"/>
    <cellStyle name="Обычный 3 5 3 2 2 4 2 2 2" xfId="12057"/>
    <cellStyle name="Обычный 3 5 3 2 2 4 2 3" xfId="12058"/>
    <cellStyle name="Обычный 3 5 3 2 2 4 3" xfId="12059"/>
    <cellStyle name="Обычный 3 5 3 2 2 4 3 2" xfId="12060"/>
    <cellStyle name="Обычный 3 5 3 2 2 4 4" xfId="12061"/>
    <cellStyle name="Обычный 3 5 3 2 2 5" xfId="12062"/>
    <cellStyle name="Обычный 3 5 3 2 2 5 2" xfId="12063"/>
    <cellStyle name="Обычный 3 5 3 2 2 5 2 2" xfId="12064"/>
    <cellStyle name="Обычный 3 5 3 2 2 5 3" xfId="12065"/>
    <cellStyle name="Обычный 3 5 3 2 2 6" xfId="12066"/>
    <cellStyle name="Обычный 3 5 3 2 2 6 2" xfId="12067"/>
    <cellStyle name="Обычный 3 5 3 2 2 7" xfId="12068"/>
    <cellStyle name="Обычный 3 5 3 2 3" xfId="12069"/>
    <cellStyle name="Обычный 3 5 3 2 3 2" xfId="12070"/>
    <cellStyle name="Обычный 3 5 3 2 3 2 2" xfId="12071"/>
    <cellStyle name="Обычный 3 5 3 2 3 2 2 2" xfId="12072"/>
    <cellStyle name="Обычный 3 5 3 2 3 2 2 2 2" xfId="12073"/>
    <cellStyle name="Обычный 3 5 3 2 3 2 2 2 2 2" xfId="12074"/>
    <cellStyle name="Обычный 3 5 3 2 3 2 2 2 3" xfId="12075"/>
    <cellStyle name="Обычный 3 5 3 2 3 2 2 3" xfId="12076"/>
    <cellStyle name="Обычный 3 5 3 2 3 2 2 3 2" xfId="12077"/>
    <cellStyle name="Обычный 3 5 3 2 3 2 2 4" xfId="12078"/>
    <cellStyle name="Обычный 3 5 3 2 3 2 3" xfId="12079"/>
    <cellStyle name="Обычный 3 5 3 2 3 2 3 2" xfId="12080"/>
    <cellStyle name="Обычный 3 5 3 2 3 2 3 2 2" xfId="12081"/>
    <cellStyle name="Обычный 3 5 3 2 3 2 3 3" xfId="12082"/>
    <cellStyle name="Обычный 3 5 3 2 3 2 4" xfId="12083"/>
    <cellStyle name="Обычный 3 5 3 2 3 2 4 2" xfId="12084"/>
    <cellStyle name="Обычный 3 5 3 2 3 2 5" xfId="12085"/>
    <cellStyle name="Обычный 3 5 3 2 3 3" xfId="12086"/>
    <cellStyle name="Обычный 3 5 3 2 3 3 2" xfId="12087"/>
    <cellStyle name="Обычный 3 5 3 2 3 3 2 2" xfId="12088"/>
    <cellStyle name="Обычный 3 5 3 2 3 3 2 2 2" xfId="12089"/>
    <cellStyle name="Обычный 3 5 3 2 3 3 2 3" xfId="12090"/>
    <cellStyle name="Обычный 3 5 3 2 3 3 3" xfId="12091"/>
    <cellStyle name="Обычный 3 5 3 2 3 3 3 2" xfId="12092"/>
    <cellStyle name="Обычный 3 5 3 2 3 3 4" xfId="12093"/>
    <cellStyle name="Обычный 3 5 3 2 3 4" xfId="12094"/>
    <cellStyle name="Обычный 3 5 3 2 3 4 2" xfId="12095"/>
    <cellStyle name="Обычный 3 5 3 2 3 4 2 2" xfId="12096"/>
    <cellStyle name="Обычный 3 5 3 2 3 4 3" xfId="12097"/>
    <cellStyle name="Обычный 3 5 3 2 3 5" xfId="12098"/>
    <cellStyle name="Обычный 3 5 3 2 3 5 2" xfId="12099"/>
    <cellStyle name="Обычный 3 5 3 2 3 6" xfId="12100"/>
    <cellStyle name="Обычный 3 5 3 2 4" xfId="12101"/>
    <cellStyle name="Обычный 3 5 3 2 4 2" xfId="12102"/>
    <cellStyle name="Обычный 3 5 3 2 4 2 2" xfId="12103"/>
    <cellStyle name="Обычный 3 5 3 2 4 2 2 2" xfId="12104"/>
    <cellStyle name="Обычный 3 5 3 2 4 2 2 2 2" xfId="12105"/>
    <cellStyle name="Обычный 3 5 3 2 4 2 2 3" xfId="12106"/>
    <cellStyle name="Обычный 3 5 3 2 4 2 3" xfId="12107"/>
    <cellStyle name="Обычный 3 5 3 2 4 2 3 2" xfId="12108"/>
    <cellStyle name="Обычный 3 5 3 2 4 2 4" xfId="12109"/>
    <cellStyle name="Обычный 3 5 3 2 4 3" xfId="12110"/>
    <cellStyle name="Обычный 3 5 3 2 4 3 2" xfId="12111"/>
    <cellStyle name="Обычный 3 5 3 2 4 3 2 2" xfId="12112"/>
    <cellStyle name="Обычный 3 5 3 2 4 3 3" xfId="12113"/>
    <cellStyle name="Обычный 3 5 3 2 4 4" xfId="12114"/>
    <cellStyle name="Обычный 3 5 3 2 4 4 2" xfId="12115"/>
    <cellStyle name="Обычный 3 5 3 2 4 5" xfId="12116"/>
    <cellStyle name="Обычный 3 5 3 2 5" xfId="12117"/>
    <cellStyle name="Обычный 3 5 3 2 5 2" xfId="12118"/>
    <cellStyle name="Обычный 3 5 3 2 5 2 2" xfId="12119"/>
    <cellStyle name="Обычный 3 5 3 2 5 2 2 2" xfId="12120"/>
    <cellStyle name="Обычный 3 5 3 2 5 2 3" xfId="12121"/>
    <cellStyle name="Обычный 3 5 3 2 5 3" xfId="12122"/>
    <cellStyle name="Обычный 3 5 3 2 5 3 2" xfId="12123"/>
    <cellStyle name="Обычный 3 5 3 2 5 4" xfId="12124"/>
    <cellStyle name="Обычный 3 5 3 2 6" xfId="12125"/>
    <cellStyle name="Обычный 3 5 3 2 6 2" xfId="12126"/>
    <cellStyle name="Обычный 3 5 3 2 6 2 2" xfId="12127"/>
    <cellStyle name="Обычный 3 5 3 2 6 3" xfId="12128"/>
    <cellStyle name="Обычный 3 5 3 2 7" xfId="12129"/>
    <cellStyle name="Обычный 3 5 3 2 7 2" xfId="12130"/>
    <cellStyle name="Обычный 3 5 3 2 8" xfId="12131"/>
    <cellStyle name="Обычный 3 5 3 3" xfId="12132"/>
    <cellStyle name="Обычный 3 5 3 3 2" xfId="12133"/>
    <cellStyle name="Обычный 3 5 3 3 2 2" xfId="12134"/>
    <cellStyle name="Обычный 3 5 3 3 2 2 2" xfId="12135"/>
    <cellStyle name="Обычный 3 5 3 3 2 2 2 2" xfId="12136"/>
    <cellStyle name="Обычный 3 5 3 3 2 2 2 2 2" xfId="12137"/>
    <cellStyle name="Обычный 3 5 3 3 2 2 2 2 2 2" xfId="12138"/>
    <cellStyle name="Обычный 3 5 3 3 2 2 2 2 3" xfId="12139"/>
    <cellStyle name="Обычный 3 5 3 3 2 2 2 3" xfId="12140"/>
    <cellStyle name="Обычный 3 5 3 3 2 2 2 3 2" xfId="12141"/>
    <cellStyle name="Обычный 3 5 3 3 2 2 2 4" xfId="12142"/>
    <cellStyle name="Обычный 3 5 3 3 2 2 3" xfId="12143"/>
    <cellStyle name="Обычный 3 5 3 3 2 2 3 2" xfId="12144"/>
    <cellStyle name="Обычный 3 5 3 3 2 2 3 2 2" xfId="12145"/>
    <cellStyle name="Обычный 3 5 3 3 2 2 3 3" xfId="12146"/>
    <cellStyle name="Обычный 3 5 3 3 2 2 4" xfId="12147"/>
    <cellStyle name="Обычный 3 5 3 3 2 2 4 2" xfId="12148"/>
    <cellStyle name="Обычный 3 5 3 3 2 2 5" xfId="12149"/>
    <cellStyle name="Обычный 3 5 3 3 2 3" xfId="12150"/>
    <cellStyle name="Обычный 3 5 3 3 2 3 2" xfId="12151"/>
    <cellStyle name="Обычный 3 5 3 3 2 3 2 2" xfId="12152"/>
    <cellStyle name="Обычный 3 5 3 3 2 3 2 2 2" xfId="12153"/>
    <cellStyle name="Обычный 3 5 3 3 2 3 2 3" xfId="12154"/>
    <cellStyle name="Обычный 3 5 3 3 2 3 3" xfId="12155"/>
    <cellStyle name="Обычный 3 5 3 3 2 3 3 2" xfId="12156"/>
    <cellStyle name="Обычный 3 5 3 3 2 3 4" xfId="12157"/>
    <cellStyle name="Обычный 3 5 3 3 2 4" xfId="12158"/>
    <cellStyle name="Обычный 3 5 3 3 2 4 2" xfId="12159"/>
    <cellStyle name="Обычный 3 5 3 3 2 4 2 2" xfId="12160"/>
    <cellStyle name="Обычный 3 5 3 3 2 4 3" xfId="12161"/>
    <cellStyle name="Обычный 3 5 3 3 2 5" xfId="12162"/>
    <cellStyle name="Обычный 3 5 3 3 2 5 2" xfId="12163"/>
    <cellStyle name="Обычный 3 5 3 3 2 6" xfId="12164"/>
    <cellStyle name="Обычный 3 5 3 3 3" xfId="12165"/>
    <cellStyle name="Обычный 3 5 3 3 3 2" xfId="12166"/>
    <cellStyle name="Обычный 3 5 3 3 3 2 2" xfId="12167"/>
    <cellStyle name="Обычный 3 5 3 3 3 2 2 2" xfId="12168"/>
    <cellStyle name="Обычный 3 5 3 3 3 2 2 2 2" xfId="12169"/>
    <cellStyle name="Обычный 3 5 3 3 3 2 2 3" xfId="12170"/>
    <cellStyle name="Обычный 3 5 3 3 3 2 3" xfId="12171"/>
    <cellStyle name="Обычный 3 5 3 3 3 2 3 2" xfId="12172"/>
    <cellStyle name="Обычный 3 5 3 3 3 2 4" xfId="12173"/>
    <cellStyle name="Обычный 3 5 3 3 3 3" xfId="12174"/>
    <cellStyle name="Обычный 3 5 3 3 3 3 2" xfId="12175"/>
    <cellStyle name="Обычный 3 5 3 3 3 3 2 2" xfId="12176"/>
    <cellStyle name="Обычный 3 5 3 3 3 3 3" xfId="12177"/>
    <cellStyle name="Обычный 3 5 3 3 3 4" xfId="12178"/>
    <cellStyle name="Обычный 3 5 3 3 3 4 2" xfId="12179"/>
    <cellStyle name="Обычный 3 5 3 3 3 5" xfId="12180"/>
    <cellStyle name="Обычный 3 5 3 3 4" xfId="12181"/>
    <cellStyle name="Обычный 3 5 3 3 4 2" xfId="12182"/>
    <cellStyle name="Обычный 3 5 3 3 4 2 2" xfId="12183"/>
    <cellStyle name="Обычный 3 5 3 3 4 2 2 2" xfId="12184"/>
    <cellStyle name="Обычный 3 5 3 3 4 2 3" xfId="12185"/>
    <cellStyle name="Обычный 3 5 3 3 4 3" xfId="12186"/>
    <cellStyle name="Обычный 3 5 3 3 4 3 2" xfId="12187"/>
    <cellStyle name="Обычный 3 5 3 3 4 4" xfId="12188"/>
    <cellStyle name="Обычный 3 5 3 3 5" xfId="12189"/>
    <cellStyle name="Обычный 3 5 3 3 5 2" xfId="12190"/>
    <cellStyle name="Обычный 3 5 3 3 5 2 2" xfId="12191"/>
    <cellStyle name="Обычный 3 5 3 3 5 3" xfId="12192"/>
    <cellStyle name="Обычный 3 5 3 3 6" xfId="12193"/>
    <cellStyle name="Обычный 3 5 3 3 6 2" xfId="12194"/>
    <cellStyle name="Обычный 3 5 3 3 7" xfId="12195"/>
    <cellStyle name="Обычный 3 5 3 4" xfId="12196"/>
    <cellStyle name="Обычный 3 5 3 4 2" xfId="12197"/>
    <cellStyle name="Обычный 3 5 3 4 2 2" xfId="12198"/>
    <cellStyle name="Обычный 3 5 3 4 2 2 2" xfId="12199"/>
    <cellStyle name="Обычный 3 5 3 4 2 2 2 2" xfId="12200"/>
    <cellStyle name="Обычный 3 5 3 4 2 2 2 2 2" xfId="12201"/>
    <cellStyle name="Обычный 3 5 3 4 2 2 2 3" xfId="12202"/>
    <cellStyle name="Обычный 3 5 3 4 2 2 3" xfId="12203"/>
    <cellStyle name="Обычный 3 5 3 4 2 2 3 2" xfId="12204"/>
    <cellStyle name="Обычный 3 5 3 4 2 2 4" xfId="12205"/>
    <cellStyle name="Обычный 3 5 3 4 2 3" xfId="12206"/>
    <cellStyle name="Обычный 3 5 3 4 2 3 2" xfId="12207"/>
    <cellStyle name="Обычный 3 5 3 4 2 3 2 2" xfId="12208"/>
    <cellStyle name="Обычный 3 5 3 4 2 3 3" xfId="12209"/>
    <cellStyle name="Обычный 3 5 3 4 2 4" xfId="12210"/>
    <cellStyle name="Обычный 3 5 3 4 2 4 2" xfId="12211"/>
    <cellStyle name="Обычный 3 5 3 4 2 5" xfId="12212"/>
    <cellStyle name="Обычный 3 5 3 4 3" xfId="12213"/>
    <cellStyle name="Обычный 3 5 3 4 3 2" xfId="12214"/>
    <cellStyle name="Обычный 3 5 3 4 3 2 2" xfId="12215"/>
    <cellStyle name="Обычный 3 5 3 4 3 2 2 2" xfId="12216"/>
    <cellStyle name="Обычный 3 5 3 4 3 2 3" xfId="12217"/>
    <cellStyle name="Обычный 3 5 3 4 3 3" xfId="12218"/>
    <cellStyle name="Обычный 3 5 3 4 3 3 2" xfId="12219"/>
    <cellStyle name="Обычный 3 5 3 4 3 4" xfId="12220"/>
    <cellStyle name="Обычный 3 5 3 4 4" xfId="12221"/>
    <cellStyle name="Обычный 3 5 3 4 4 2" xfId="12222"/>
    <cellStyle name="Обычный 3 5 3 4 4 2 2" xfId="12223"/>
    <cellStyle name="Обычный 3 5 3 4 4 3" xfId="12224"/>
    <cellStyle name="Обычный 3 5 3 4 5" xfId="12225"/>
    <cellStyle name="Обычный 3 5 3 4 5 2" xfId="12226"/>
    <cellStyle name="Обычный 3 5 3 4 6" xfId="12227"/>
    <cellStyle name="Обычный 3 5 3 5" xfId="12228"/>
    <cellStyle name="Обычный 3 5 3 5 2" xfId="12229"/>
    <cellStyle name="Обычный 3 5 3 5 2 2" xfId="12230"/>
    <cellStyle name="Обычный 3 5 3 5 2 2 2" xfId="12231"/>
    <cellStyle name="Обычный 3 5 3 5 2 2 2 2" xfId="12232"/>
    <cellStyle name="Обычный 3 5 3 5 2 2 3" xfId="12233"/>
    <cellStyle name="Обычный 3 5 3 5 2 3" xfId="12234"/>
    <cellStyle name="Обычный 3 5 3 5 2 3 2" xfId="12235"/>
    <cellStyle name="Обычный 3 5 3 5 2 4" xfId="12236"/>
    <cellStyle name="Обычный 3 5 3 5 3" xfId="12237"/>
    <cellStyle name="Обычный 3 5 3 5 3 2" xfId="12238"/>
    <cellStyle name="Обычный 3 5 3 5 3 2 2" xfId="12239"/>
    <cellStyle name="Обычный 3 5 3 5 3 3" xfId="12240"/>
    <cellStyle name="Обычный 3 5 3 5 4" xfId="12241"/>
    <cellStyle name="Обычный 3 5 3 5 4 2" xfId="12242"/>
    <cellStyle name="Обычный 3 5 3 5 5" xfId="12243"/>
    <cellStyle name="Обычный 3 5 3 6" xfId="12244"/>
    <cellStyle name="Обычный 3 5 3 6 2" xfId="12245"/>
    <cellStyle name="Обычный 3 5 3 6 2 2" xfId="12246"/>
    <cellStyle name="Обычный 3 5 3 6 2 2 2" xfId="12247"/>
    <cellStyle name="Обычный 3 5 3 6 2 3" xfId="12248"/>
    <cellStyle name="Обычный 3 5 3 6 3" xfId="12249"/>
    <cellStyle name="Обычный 3 5 3 6 3 2" xfId="12250"/>
    <cellStyle name="Обычный 3 5 3 6 4" xfId="12251"/>
    <cellStyle name="Обычный 3 5 3 7" xfId="12252"/>
    <cellStyle name="Обычный 3 5 3 7 2" xfId="12253"/>
    <cellStyle name="Обычный 3 5 3 7 2 2" xfId="12254"/>
    <cellStyle name="Обычный 3 5 3 7 3" xfId="12255"/>
    <cellStyle name="Обычный 3 5 3 8" xfId="12256"/>
    <cellStyle name="Обычный 3 5 3 8 2" xfId="12257"/>
    <cellStyle name="Обычный 3 5 3 9" xfId="12258"/>
    <cellStyle name="Обычный 3 5 4" xfId="12259"/>
    <cellStyle name="Обычный 3 5 4 2" xfId="12260"/>
    <cellStyle name="Обычный 3 5 4 2 2" xfId="12261"/>
    <cellStyle name="Обычный 3 5 4 2 2 2" xfId="12262"/>
    <cellStyle name="Обычный 3 5 4 2 2 2 2" xfId="12263"/>
    <cellStyle name="Обычный 3 5 4 2 2 2 2 2" xfId="12264"/>
    <cellStyle name="Обычный 3 5 4 2 2 2 2 2 2" xfId="12265"/>
    <cellStyle name="Обычный 3 5 4 2 2 2 2 2 2 2" xfId="12266"/>
    <cellStyle name="Обычный 3 5 4 2 2 2 2 2 3" xfId="12267"/>
    <cellStyle name="Обычный 3 5 4 2 2 2 2 3" xfId="12268"/>
    <cellStyle name="Обычный 3 5 4 2 2 2 2 3 2" xfId="12269"/>
    <cellStyle name="Обычный 3 5 4 2 2 2 2 4" xfId="12270"/>
    <cellStyle name="Обычный 3 5 4 2 2 2 3" xfId="12271"/>
    <cellStyle name="Обычный 3 5 4 2 2 2 3 2" xfId="12272"/>
    <cellStyle name="Обычный 3 5 4 2 2 2 3 2 2" xfId="12273"/>
    <cellStyle name="Обычный 3 5 4 2 2 2 3 3" xfId="12274"/>
    <cellStyle name="Обычный 3 5 4 2 2 2 4" xfId="12275"/>
    <cellStyle name="Обычный 3 5 4 2 2 2 4 2" xfId="12276"/>
    <cellStyle name="Обычный 3 5 4 2 2 2 5" xfId="12277"/>
    <cellStyle name="Обычный 3 5 4 2 2 3" xfId="12278"/>
    <cellStyle name="Обычный 3 5 4 2 2 3 2" xfId="12279"/>
    <cellStyle name="Обычный 3 5 4 2 2 3 2 2" xfId="12280"/>
    <cellStyle name="Обычный 3 5 4 2 2 3 2 2 2" xfId="12281"/>
    <cellStyle name="Обычный 3 5 4 2 2 3 2 3" xfId="12282"/>
    <cellStyle name="Обычный 3 5 4 2 2 3 3" xfId="12283"/>
    <cellStyle name="Обычный 3 5 4 2 2 3 3 2" xfId="12284"/>
    <cellStyle name="Обычный 3 5 4 2 2 3 4" xfId="12285"/>
    <cellStyle name="Обычный 3 5 4 2 2 4" xfId="12286"/>
    <cellStyle name="Обычный 3 5 4 2 2 4 2" xfId="12287"/>
    <cellStyle name="Обычный 3 5 4 2 2 4 2 2" xfId="12288"/>
    <cellStyle name="Обычный 3 5 4 2 2 4 3" xfId="12289"/>
    <cellStyle name="Обычный 3 5 4 2 2 5" xfId="12290"/>
    <cellStyle name="Обычный 3 5 4 2 2 5 2" xfId="12291"/>
    <cellStyle name="Обычный 3 5 4 2 2 6" xfId="12292"/>
    <cellStyle name="Обычный 3 5 4 2 3" xfId="12293"/>
    <cellStyle name="Обычный 3 5 4 2 3 2" xfId="12294"/>
    <cellStyle name="Обычный 3 5 4 2 3 2 2" xfId="12295"/>
    <cellStyle name="Обычный 3 5 4 2 3 2 2 2" xfId="12296"/>
    <cellStyle name="Обычный 3 5 4 2 3 2 2 2 2" xfId="12297"/>
    <cellStyle name="Обычный 3 5 4 2 3 2 2 3" xfId="12298"/>
    <cellStyle name="Обычный 3 5 4 2 3 2 3" xfId="12299"/>
    <cellStyle name="Обычный 3 5 4 2 3 2 3 2" xfId="12300"/>
    <cellStyle name="Обычный 3 5 4 2 3 2 4" xfId="12301"/>
    <cellStyle name="Обычный 3 5 4 2 3 3" xfId="12302"/>
    <cellStyle name="Обычный 3 5 4 2 3 3 2" xfId="12303"/>
    <cellStyle name="Обычный 3 5 4 2 3 3 2 2" xfId="12304"/>
    <cellStyle name="Обычный 3 5 4 2 3 3 3" xfId="12305"/>
    <cellStyle name="Обычный 3 5 4 2 3 4" xfId="12306"/>
    <cellStyle name="Обычный 3 5 4 2 3 4 2" xfId="12307"/>
    <cellStyle name="Обычный 3 5 4 2 3 5" xfId="12308"/>
    <cellStyle name="Обычный 3 5 4 2 4" xfId="12309"/>
    <cellStyle name="Обычный 3 5 4 2 4 2" xfId="12310"/>
    <cellStyle name="Обычный 3 5 4 2 4 2 2" xfId="12311"/>
    <cellStyle name="Обычный 3 5 4 2 4 2 2 2" xfId="12312"/>
    <cellStyle name="Обычный 3 5 4 2 4 2 3" xfId="12313"/>
    <cellStyle name="Обычный 3 5 4 2 4 3" xfId="12314"/>
    <cellStyle name="Обычный 3 5 4 2 4 3 2" xfId="12315"/>
    <cellStyle name="Обычный 3 5 4 2 4 4" xfId="12316"/>
    <cellStyle name="Обычный 3 5 4 2 5" xfId="12317"/>
    <cellStyle name="Обычный 3 5 4 2 5 2" xfId="12318"/>
    <cellStyle name="Обычный 3 5 4 2 5 2 2" xfId="12319"/>
    <cellStyle name="Обычный 3 5 4 2 5 3" xfId="12320"/>
    <cellStyle name="Обычный 3 5 4 2 6" xfId="12321"/>
    <cellStyle name="Обычный 3 5 4 2 6 2" xfId="12322"/>
    <cellStyle name="Обычный 3 5 4 2 7" xfId="12323"/>
    <cellStyle name="Обычный 3 5 4 3" xfId="12324"/>
    <cellStyle name="Обычный 3 5 4 3 2" xfId="12325"/>
    <cellStyle name="Обычный 3 5 4 3 2 2" xfId="12326"/>
    <cellStyle name="Обычный 3 5 4 3 2 2 2" xfId="12327"/>
    <cellStyle name="Обычный 3 5 4 3 2 2 2 2" xfId="12328"/>
    <cellStyle name="Обычный 3 5 4 3 2 2 2 2 2" xfId="12329"/>
    <cellStyle name="Обычный 3 5 4 3 2 2 2 3" xfId="12330"/>
    <cellStyle name="Обычный 3 5 4 3 2 2 3" xfId="12331"/>
    <cellStyle name="Обычный 3 5 4 3 2 2 3 2" xfId="12332"/>
    <cellStyle name="Обычный 3 5 4 3 2 2 4" xfId="12333"/>
    <cellStyle name="Обычный 3 5 4 3 2 3" xfId="12334"/>
    <cellStyle name="Обычный 3 5 4 3 2 3 2" xfId="12335"/>
    <cellStyle name="Обычный 3 5 4 3 2 3 2 2" xfId="12336"/>
    <cellStyle name="Обычный 3 5 4 3 2 3 3" xfId="12337"/>
    <cellStyle name="Обычный 3 5 4 3 2 4" xfId="12338"/>
    <cellStyle name="Обычный 3 5 4 3 2 4 2" xfId="12339"/>
    <cellStyle name="Обычный 3 5 4 3 2 5" xfId="12340"/>
    <cellStyle name="Обычный 3 5 4 3 3" xfId="12341"/>
    <cellStyle name="Обычный 3 5 4 3 3 2" xfId="12342"/>
    <cellStyle name="Обычный 3 5 4 3 3 2 2" xfId="12343"/>
    <cellStyle name="Обычный 3 5 4 3 3 2 2 2" xfId="12344"/>
    <cellStyle name="Обычный 3 5 4 3 3 2 3" xfId="12345"/>
    <cellStyle name="Обычный 3 5 4 3 3 3" xfId="12346"/>
    <cellStyle name="Обычный 3 5 4 3 3 3 2" xfId="12347"/>
    <cellStyle name="Обычный 3 5 4 3 3 4" xfId="12348"/>
    <cellStyle name="Обычный 3 5 4 3 4" xfId="12349"/>
    <cellStyle name="Обычный 3 5 4 3 4 2" xfId="12350"/>
    <cellStyle name="Обычный 3 5 4 3 4 2 2" xfId="12351"/>
    <cellStyle name="Обычный 3 5 4 3 4 3" xfId="12352"/>
    <cellStyle name="Обычный 3 5 4 3 5" xfId="12353"/>
    <cellStyle name="Обычный 3 5 4 3 5 2" xfId="12354"/>
    <cellStyle name="Обычный 3 5 4 3 6" xfId="12355"/>
    <cellStyle name="Обычный 3 5 4 4" xfId="12356"/>
    <cellStyle name="Обычный 3 5 4 4 2" xfId="12357"/>
    <cellStyle name="Обычный 3 5 4 4 2 2" xfId="12358"/>
    <cellStyle name="Обычный 3 5 4 4 2 2 2" xfId="12359"/>
    <cellStyle name="Обычный 3 5 4 4 2 2 2 2" xfId="12360"/>
    <cellStyle name="Обычный 3 5 4 4 2 2 3" xfId="12361"/>
    <cellStyle name="Обычный 3 5 4 4 2 3" xfId="12362"/>
    <cellStyle name="Обычный 3 5 4 4 2 3 2" xfId="12363"/>
    <cellStyle name="Обычный 3 5 4 4 2 4" xfId="12364"/>
    <cellStyle name="Обычный 3 5 4 4 3" xfId="12365"/>
    <cellStyle name="Обычный 3 5 4 4 3 2" xfId="12366"/>
    <cellStyle name="Обычный 3 5 4 4 3 2 2" xfId="12367"/>
    <cellStyle name="Обычный 3 5 4 4 3 3" xfId="12368"/>
    <cellStyle name="Обычный 3 5 4 4 4" xfId="12369"/>
    <cellStyle name="Обычный 3 5 4 4 4 2" xfId="12370"/>
    <cellStyle name="Обычный 3 5 4 4 5" xfId="12371"/>
    <cellStyle name="Обычный 3 5 4 5" xfId="12372"/>
    <cellStyle name="Обычный 3 5 4 5 2" xfId="12373"/>
    <cellStyle name="Обычный 3 5 4 5 2 2" xfId="12374"/>
    <cellStyle name="Обычный 3 5 4 5 2 2 2" xfId="12375"/>
    <cellStyle name="Обычный 3 5 4 5 2 3" xfId="12376"/>
    <cellStyle name="Обычный 3 5 4 5 3" xfId="12377"/>
    <cellStyle name="Обычный 3 5 4 5 3 2" xfId="12378"/>
    <cellStyle name="Обычный 3 5 4 5 4" xfId="12379"/>
    <cellStyle name="Обычный 3 5 4 6" xfId="12380"/>
    <cellStyle name="Обычный 3 5 4 6 2" xfId="12381"/>
    <cellStyle name="Обычный 3 5 4 6 2 2" xfId="12382"/>
    <cellStyle name="Обычный 3 5 4 6 3" xfId="12383"/>
    <cellStyle name="Обычный 3 5 4 7" xfId="12384"/>
    <cellStyle name="Обычный 3 5 4 7 2" xfId="12385"/>
    <cellStyle name="Обычный 3 5 4 8" xfId="12386"/>
    <cellStyle name="Обычный 3 5 5" xfId="12387"/>
    <cellStyle name="Обычный 3 5 5 2" xfId="12388"/>
    <cellStyle name="Обычный 3 5 5 2 2" xfId="12389"/>
    <cellStyle name="Обычный 3 5 5 2 2 2" xfId="12390"/>
    <cellStyle name="Обычный 3 5 5 2 2 2 2" xfId="12391"/>
    <cellStyle name="Обычный 3 5 5 2 2 2 2 2" xfId="12392"/>
    <cellStyle name="Обычный 3 5 5 2 2 2 2 2 2" xfId="12393"/>
    <cellStyle name="Обычный 3 5 5 2 2 2 2 3" xfId="12394"/>
    <cellStyle name="Обычный 3 5 5 2 2 2 3" xfId="12395"/>
    <cellStyle name="Обычный 3 5 5 2 2 2 3 2" xfId="12396"/>
    <cellStyle name="Обычный 3 5 5 2 2 2 4" xfId="12397"/>
    <cellStyle name="Обычный 3 5 5 2 2 3" xfId="12398"/>
    <cellStyle name="Обычный 3 5 5 2 2 3 2" xfId="12399"/>
    <cellStyle name="Обычный 3 5 5 2 2 3 2 2" xfId="12400"/>
    <cellStyle name="Обычный 3 5 5 2 2 3 3" xfId="12401"/>
    <cellStyle name="Обычный 3 5 5 2 2 4" xfId="12402"/>
    <cellStyle name="Обычный 3 5 5 2 2 4 2" xfId="12403"/>
    <cellStyle name="Обычный 3 5 5 2 2 5" xfId="12404"/>
    <cellStyle name="Обычный 3 5 5 2 3" xfId="12405"/>
    <cellStyle name="Обычный 3 5 5 2 3 2" xfId="12406"/>
    <cellStyle name="Обычный 3 5 5 2 3 2 2" xfId="12407"/>
    <cellStyle name="Обычный 3 5 5 2 3 2 2 2" xfId="12408"/>
    <cellStyle name="Обычный 3 5 5 2 3 2 3" xfId="12409"/>
    <cellStyle name="Обычный 3 5 5 2 3 3" xfId="12410"/>
    <cellStyle name="Обычный 3 5 5 2 3 3 2" xfId="12411"/>
    <cellStyle name="Обычный 3 5 5 2 3 4" xfId="12412"/>
    <cellStyle name="Обычный 3 5 5 2 4" xfId="12413"/>
    <cellStyle name="Обычный 3 5 5 2 4 2" xfId="12414"/>
    <cellStyle name="Обычный 3 5 5 2 4 2 2" xfId="12415"/>
    <cellStyle name="Обычный 3 5 5 2 4 3" xfId="12416"/>
    <cellStyle name="Обычный 3 5 5 2 5" xfId="12417"/>
    <cellStyle name="Обычный 3 5 5 2 5 2" xfId="12418"/>
    <cellStyle name="Обычный 3 5 5 2 6" xfId="12419"/>
    <cellStyle name="Обычный 3 5 5 3" xfId="12420"/>
    <cellStyle name="Обычный 3 5 5 3 2" xfId="12421"/>
    <cellStyle name="Обычный 3 5 5 3 2 2" xfId="12422"/>
    <cellStyle name="Обычный 3 5 5 3 2 2 2" xfId="12423"/>
    <cellStyle name="Обычный 3 5 5 3 2 2 2 2" xfId="12424"/>
    <cellStyle name="Обычный 3 5 5 3 2 2 3" xfId="12425"/>
    <cellStyle name="Обычный 3 5 5 3 2 3" xfId="12426"/>
    <cellStyle name="Обычный 3 5 5 3 2 3 2" xfId="12427"/>
    <cellStyle name="Обычный 3 5 5 3 2 4" xfId="12428"/>
    <cellStyle name="Обычный 3 5 5 3 3" xfId="12429"/>
    <cellStyle name="Обычный 3 5 5 3 3 2" xfId="12430"/>
    <cellStyle name="Обычный 3 5 5 3 3 2 2" xfId="12431"/>
    <cellStyle name="Обычный 3 5 5 3 3 3" xfId="12432"/>
    <cellStyle name="Обычный 3 5 5 3 4" xfId="12433"/>
    <cellStyle name="Обычный 3 5 5 3 4 2" xfId="12434"/>
    <cellStyle name="Обычный 3 5 5 3 5" xfId="12435"/>
    <cellStyle name="Обычный 3 5 5 4" xfId="12436"/>
    <cellStyle name="Обычный 3 5 5 4 2" xfId="12437"/>
    <cellStyle name="Обычный 3 5 5 4 2 2" xfId="12438"/>
    <cellStyle name="Обычный 3 5 5 4 2 2 2" xfId="12439"/>
    <cellStyle name="Обычный 3 5 5 4 2 3" xfId="12440"/>
    <cellStyle name="Обычный 3 5 5 4 3" xfId="12441"/>
    <cellStyle name="Обычный 3 5 5 4 3 2" xfId="12442"/>
    <cellStyle name="Обычный 3 5 5 4 4" xfId="12443"/>
    <cellStyle name="Обычный 3 5 5 5" xfId="12444"/>
    <cellStyle name="Обычный 3 5 5 5 2" xfId="12445"/>
    <cellStyle name="Обычный 3 5 5 5 2 2" xfId="12446"/>
    <cellStyle name="Обычный 3 5 5 5 3" xfId="12447"/>
    <cellStyle name="Обычный 3 5 5 6" xfId="12448"/>
    <cellStyle name="Обычный 3 5 5 6 2" xfId="12449"/>
    <cellStyle name="Обычный 3 5 5 7" xfId="12450"/>
    <cellStyle name="Обычный 3 5 6" xfId="12451"/>
    <cellStyle name="Обычный 3 5 6 2" xfId="12452"/>
    <cellStyle name="Обычный 3 5 6 2 2" xfId="12453"/>
    <cellStyle name="Обычный 3 5 6 2 2 2" xfId="12454"/>
    <cellStyle name="Обычный 3 5 6 2 2 2 2" xfId="12455"/>
    <cellStyle name="Обычный 3 5 6 2 2 2 2 2" xfId="12456"/>
    <cellStyle name="Обычный 3 5 6 2 2 2 3" xfId="12457"/>
    <cellStyle name="Обычный 3 5 6 2 2 3" xfId="12458"/>
    <cellStyle name="Обычный 3 5 6 2 2 3 2" xfId="12459"/>
    <cellStyle name="Обычный 3 5 6 2 2 4" xfId="12460"/>
    <cellStyle name="Обычный 3 5 6 2 3" xfId="12461"/>
    <cellStyle name="Обычный 3 5 6 2 3 2" xfId="12462"/>
    <cellStyle name="Обычный 3 5 6 2 3 2 2" xfId="12463"/>
    <cellStyle name="Обычный 3 5 6 2 3 3" xfId="12464"/>
    <cellStyle name="Обычный 3 5 6 2 4" xfId="12465"/>
    <cellStyle name="Обычный 3 5 6 2 4 2" xfId="12466"/>
    <cellStyle name="Обычный 3 5 6 2 5" xfId="12467"/>
    <cellStyle name="Обычный 3 5 6 3" xfId="12468"/>
    <cellStyle name="Обычный 3 5 6 3 2" xfId="12469"/>
    <cellStyle name="Обычный 3 5 6 3 2 2" xfId="12470"/>
    <cellStyle name="Обычный 3 5 6 3 2 2 2" xfId="12471"/>
    <cellStyle name="Обычный 3 5 6 3 2 3" xfId="12472"/>
    <cellStyle name="Обычный 3 5 6 3 3" xfId="12473"/>
    <cellStyle name="Обычный 3 5 6 3 3 2" xfId="12474"/>
    <cellStyle name="Обычный 3 5 6 3 4" xfId="12475"/>
    <cellStyle name="Обычный 3 5 6 4" xfId="12476"/>
    <cellStyle name="Обычный 3 5 6 4 2" xfId="12477"/>
    <cellStyle name="Обычный 3 5 6 4 2 2" xfId="12478"/>
    <cellStyle name="Обычный 3 5 6 4 3" xfId="12479"/>
    <cellStyle name="Обычный 3 5 6 5" xfId="12480"/>
    <cellStyle name="Обычный 3 5 6 5 2" xfId="12481"/>
    <cellStyle name="Обычный 3 5 6 6" xfId="12482"/>
    <cellStyle name="Обычный 3 5 7" xfId="12483"/>
    <cellStyle name="Обычный 3 5 7 2" xfId="12484"/>
    <cellStyle name="Обычный 3 5 7 2 2" xfId="12485"/>
    <cellStyle name="Обычный 3 5 7 2 2 2" xfId="12486"/>
    <cellStyle name="Обычный 3 5 7 2 2 2 2" xfId="12487"/>
    <cellStyle name="Обычный 3 5 7 2 2 3" xfId="12488"/>
    <cellStyle name="Обычный 3 5 7 2 3" xfId="12489"/>
    <cellStyle name="Обычный 3 5 7 2 3 2" xfId="12490"/>
    <cellStyle name="Обычный 3 5 7 2 4" xfId="12491"/>
    <cellStyle name="Обычный 3 5 7 3" xfId="12492"/>
    <cellStyle name="Обычный 3 5 7 3 2" xfId="12493"/>
    <cellStyle name="Обычный 3 5 7 3 2 2" xfId="12494"/>
    <cellStyle name="Обычный 3 5 7 3 3" xfId="12495"/>
    <cellStyle name="Обычный 3 5 7 4" xfId="12496"/>
    <cellStyle name="Обычный 3 5 7 4 2" xfId="12497"/>
    <cellStyle name="Обычный 3 5 7 5" xfId="12498"/>
    <cellStyle name="Обычный 3 5 8" xfId="12499"/>
    <cellStyle name="Обычный 3 5 8 2" xfId="12500"/>
    <cellStyle name="Обычный 3 5 8 2 2" xfId="12501"/>
    <cellStyle name="Обычный 3 5 8 2 2 2" xfId="12502"/>
    <cellStyle name="Обычный 3 5 8 2 3" xfId="12503"/>
    <cellStyle name="Обычный 3 5 8 3" xfId="12504"/>
    <cellStyle name="Обычный 3 5 8 3 2" xfId="12505"/>
    <cellStyle name="Обычный 3 5 8 4" xfId="12506"/>
    <cellStyle name="Обычный 3 5 9" xfId="12507"/>
    <cellStyle name="Обычный 3 5 9 2" xfId="12508"/>
    <cellStyle name="Обычный 3 5 9 2 2" xfId="12509"/>
    <cellStyle name="Обычный 3 5 9 3" xfId="12510"/>
    <cellStyle name="Обычный 3 6" xfId="12511"/>
    <cellStyle name="Обычный 3 6 10" xfId="12512"/>
    <cellStyle name="Обычный 3 6 10 2" xfId="12513"/>
    <cellStyle name="Обычный 3 6 11" xfId="12514"/>
    <cellStyle name="Обычный 3 6 12" xfId="12515"/>
    <cellStyle name="Обычный 3 6 13" xfId="12516"/>
    <cellStyle name="Обычный 3 6 2" xfId="12517"/>
    <cellStyle name="Обычный 3 6 2 10" xfId="12518"/>
    <cellStyle name="Обычный 3 6 2 2" xfId="12519"/>
    <cellStyle name="Обычный 3 6 2 2 2" xfId="12520"/>
    <cellStyle name="Обычный 3 6 2 2 2 2" xfId="12521"/>
    <cellStyle name="Обычный 3 6 2 2 2 2 2" xfId="12522"/>
    <cellStyle name="Обычный 3 6 2 2 2 2 2 2" xfId="12523"/>
    <cellStyle name="Обычный 3 6 2 2 2 2 2 2 2" xfId="12524"/>
    <cellStyle name="Обычный 3 6 2 2 2 2 2 2 2 2" xfId="12525"/>
    <cellStyle name="Обычный 3 6 2 2 2 2 2 2 2 2 2" xfId="12526"/>
    <cellStyle name="Обычный 3 6 2 2 2 2 2 2 2 2 2 2" xfId="12527"/>
    <cellStyle name="Обычный 3 6 2 2 2 2 2 2 2 2 3" xfId="12528"/>
    <cellStyle name="Обычный 3 6 2 2 2 2 2 2 2 3" xfId="12529"/>
    <cellStyle name="Обычный 3 6 2 2 2 2 2 2 2 3 2" xfId="12530"/>
    <cellStyle name="Обычный 3 6 2 2 2 2 2 2 2 4" xfId="12531"/>
    <cellStyle name="Обычный 3 6 2 2 2 2 2 2 3" xfId="12532"/>
    <cellStyle name="Обычный 3 6 2 2 2 2 2 2 3 2" xfId="12533"/>
    <cellStyle name="Обычный 3 6 2 2 2 2 2 2 3 2 2" xfId="12534"/>
    <cellStyle name="Обычный 3 6 2 2 2 2 2 2 3 3" xfId="12535"/>
    <cellStyle name="Обычный 3 6 2 2 2 2 2 2 4" xfId="12536"/>
    <cellStyle name="Обычный 3 6 2 2 2 2 2 2 4 2" xfId="12537"/>
    <cellStyle name="Обычный 3 6 2 2 2 2 2 2 5" xfId="12538"/>
    <cellStyle name="Обычный 3 6 2 2 2 2 2 3" xfId="12539"/>
    <cellStyle name="Обычный 3 6 2 2 2 2 2 3 2" xfId="12540"/>
    <cellStyle name="Обычный 3 6 2 2 2 2 2 3 2 2" xfId="12541"/>
    <cellStyle name="Обычный 3 6 2 2 2 2 2 3 2 2 2" xfId="12542"/>
    <cellStyle name="Обычный 3 6 2 2 2 2 2 3 2 3" xfId="12543"/>
    <cellStyle name="Обычный 3 6 2 2 2 2 2 3 3" xfId="12544"/>
    <cellStyle name="Обычный 3 6 2 2 2 2 2 3 3 2" xfId="12545"/>
    <cellStyle name="Обычный 3 6 2 2 2 2 2 3 4" xfId="12546"/>
    <cellStyle name="Обычный 3 6 2 2 2 2 2 4" xfId="12547"/>
    <cellStyle name="Обычный 3 6 2 2 2 2 2 4 2" xfId="12548"/>
    <cellStyle name="Обычный 3 6 2 2 2 2 2 4 2 2" xfId="12549"/>
    <cellStyle name="Обычный 3 6 2 2 2 2 2 4 3" xfId="12550"/>
    <cellStyle name="Обычный 3 6 2 2 2 2 2 5" xfId="12551"/>
    <cellStyle name="Обычный 3 6 2 2 2 2 2 5 2" xfId="12552"/>
    <cellStyle name="Обычный 3 6 2 2 2 2 2 6" xfId="12553"/>
    <cellStyle name="Обычный 3 6 2 2 2 2 3" xfId="12554"/>
    <cellStyle name="Обычный 3 6 2 2 2 2 3 2" xfId="12555"/>
    <cellStyle name="Обычный 3 6 2 2 2 2 3 2 2" xfId="12556"/>
    <cellStyle name="Обычный 3 6 2 2 2 2 3 2 2 2" xfId="12557"/>
    <cellStyle name="Обычный 3 6 2 2 2 2 3 2 2 2 2" xfId="12558"/>
    <cellStyle name="Обычный 3 6 2 2 2 2 3 2 2 3" xfId="12559"/>
    <cellStyle name="Обычный 3 6 2 2 2 2 3 2 3" xfId="12560"/>
    <cellStyle name="Обычный 3 6 2 2 2 2 3 2 3 2" xfId="12561"/>
    <cellStyle name="Обычный 3 6 2 2 2 2 3 2 4" xfId="12562"/>
    <cellStyle name="Обычный 3 6 2 2 2 2 3 3" xfId="12563"/>
    <cellStyle name="Обычный 3 6 2 2 2 2 3 3 2" xfId="12564"/>
    <cellStyle name="Обычный 3 6 2 2 2 2 3 3 2 2" xfId="12565"/>
    <cellStyle name="Обычный 3 6 2 2 2 2 3 3 3" xfId="12566"/>
    <cellStyle name="Обычный 3 6 2 2 2 2 3 4" xfId="12567"/>
    <cellStyle name="Обычный 3 6 2 2 2 2 3 4 2" xfId="12568"/>
    <cellStyle name="Обычный 3 6 2 2 2 2 3 5" xfId="12569"/>
    <cellStyle name="Обычный 3 6 2 2 2 2 4" xfId="12570"/>
    <cellStyle name="Обычный 3 6 2 2 2 2 4 2" xfId="12571"/>
    <cellStyle name="Обычный 3 6 2 2 2 2 4 2 2" xfId="12572"/>
    <cellStyle name="Обычный 3 6 2 2 2 2 4 2 2 2" xfId="12573"/>
    <cellStyle name="Обычный 3 6 2 2 2 2 4 2 3" xfId="12574"/>
    <cellStyle name="Обычный 3 6 2 2 2 2 4 3" xfId="12575"/>
    <cellStyle name="Обычный 3 6 2 2 2 2 4 3 2" xfId="12576"/>
    <cellStyle name="Обычный 3 6 2 2 2 2 4 4" xfId="12577"/>
    <cellStyle name="Обычный 3 6 2 2 2 2 5" xfId="12578"/>
    <cellStyle name="Обычный 3 6 2 2 2 2 5 2" xfId="12579"/>
    <cellStyle name="Обычный 3 6 2 2 2 2 5 2 2" xfId="12580"/>
    <cellStyle name="Обычный 3 6 2 2 2 2 5 3" xfId="12581"/>
    <cellStyle name="Обычный 3 6 2 2 2 2 6" xfId="12582"/>
    <cellStyle name="Обычный 3 6 2 2 2 2 6 2" xfId="12583"/>
    <cellStyle name="Обычный 3 6 2 2 2 2 7" xfId="12584"/>
    <cellStyle name="Обычный 3 6 2 2 2 3" xfId="12585"/>
    <cellStyle name="Обычный 3 6 2 2 2 3 2" xfId="12586"/>
    <cellStyle name="Обычный 3 6 2 2 2 3 2 2" xfId="12587"/>
    <cellStyle name="Обычный 3 6 2 2 2 3 2 2 2" xfId="12588"/>
    <cellStyle name="Обычный 3 6 2 2 2 3 2 2 2 2" xfId="12589"/>
    <cellStyle name="Обычный 3 6 2 2 2 3 2 2 2 2 2" xfId="12590"/>
    <cellStyle name="Обычный 3 6 2 2 2 3 2 2 2 3" xfId="12591"/>
    <cellStyle name="Обычный 3 6 2 2 2 3 2 2 3" xfId="12592"/>
    <cellStyle name="Обычный 3 6 2 2 2 3 2 2 3 2" xfId="12593"/>
    <cellStyle name="Обычный 3 6 2 2 2 3 2 2 4" xfId="12594"/>
    <cellStyle name="Обычный 3 6 2 2 2 3 2 3" xfId="12595"/>
    <cellStyle name="Обычный 3 6 2 2 2 3 2 3 2" xfId="12596"/>
    <cellStyle name="Обычный 3 6 2 2 2 3 2 3 2 2" xfId="12597"/>
    <cellStyle name="Обычный 3 6 2 2 2 3 2 3 3" xfId="12598"/>
    <cellStyle name="Обычный 3 6 2 2 2 3 2 4" xfId="12599"/>
    <cellStyle name="Обычный 3 6 2 2 2 3 2 4 2" xfId="12600"/>
    <cellStyle name="Обычный 3 6 2 2 2 3 2 5" xfId="12601"/>
    <cellStyle name="Обычный 3 6 2 2 2 3 3" xfId="12602"/>
    <cellStyle name="Обычный 3 6 2 2 2 3 3 2" xfId="12603"/>
    <cellStyle name="Обычный 3 6 2 2 2 3 3 2 2" xfId="12604"/>
    <cellStyle name="Обычный 3 6 2 2 2 3 3 2 2 2" xfId="12605"/>
    <cellStyle name="Обычный 3 6 2 2 2 3 3 2 3" xfId="12606"/>
    <cellStyle name="Обычный 3 6 2 2 2 3 3 3" xfId="12607"/>
    <cellStyle name="Обычный 3 6 2 2 2 3 3 3 2" xfId="12608"/>
    <cellStyle name="Обычный 3 6 2 2 2 3 3 4" xfId="12609"/>
    <cellStyle name="Обычный 3 6 2 2 2 3 4" xfId="12610"/>
    <cellStyle name="Обычный 3 6 2 2 2 3 4 2" xfId="12611"/>
    <cellStyle name="Обычный 3 6 2 2 2 3 4 2 2" xfId="12612"/>
    <cellStyle name="Обычный 3 6 2 2 2 3 4 3" xfId="12613"/>
    <cellStyle name="Обычный 3 6 2 2 2 3 5" xfId="12614"/>
    <cellStyle name="Обычный 3 6 2 2 2 3 5 2" xfId="12615"/>
    <cellStyle name="Обычный 3 6 2 2 2 3 6" xfId="12616"/>
    <cellStyle name="Обычный 3 6 2 2 2 4" xfId="12617"/>
    <cellStyle name="Обычный 3 6 2 2 2 4 2" xfId="12618"/>
    <cellStyle name="Обычный 3 6 2 2 2 4 2 2" xfId="12619"/>
    <cellStyle name="Обычный 3 6 2 2 2 4 2 2 2" xfId="12620"/>
    <cellStyle name="Обычный 3 6 2 2 2 4 2 2 2 2" xfId="12621"/>
    <cellStyle name="Обычный 3 6 2 2 2 4 2 2 3" xfId="12622"/>
    <cellStyle name="Обычный 3 6 2 2 2 4 2 3" xfId="12623"/>
    <cellStyle name="Обычный 3 6 2 2 2 4 2 3 2" xfId="12624"/>
    <cellStyle name="Обычный 3 6 2 2 2 4 2 4" xfId="12625"/>
    <cellStyle name="Обычный 3 6 2 2 2 4 3" xfId="12626"/>
    <cellStyle name="Обычный 3 6 2 2 2 4 3 2" xfId="12627"/>
    <cellStyle name="Обычный 3 6 2 2 2 4 3 2 2" xfId="12628"/>
    <cellStyle name="Обычный 3 6 2 2 2 4 3 3" xfId="12629"/>
    <cellStyle name="Обычный 3 6 2 2 2 4 4" xfId="12630"/>
    <cellStyle name="Обычный 3 6 2 2 2 4 4 2" xfId="12631"/>
    <cellStyle name="Обычный 3 6 2 2 2 4 5" xfId="12632"/>
    <cellStyle name="Обычный 3 6 2 2 2 5" xfId="12633"/>
    <cellStyle name="Обычный 3 6 2 2 2 5 2" xfId="12634"/>
    <cellStyle name="Обычный 3 6 2 2 2 5 2 2" xfId="12635"/>
    <cellStyle name="Обычный 3 6 2 2 2 5 2 2 2" xfId="12636"/>
    <cellStyle name="Обычный 3 6 2 2 2 5 2 3" xfId="12637"/>
    <cellStyle name="Обычный 3 6 2 2 2 5 3" xfId="12638"/>
    <cellStyle name="Обычный 3 6 2 2 2 5 3 2" xfId="12639"/>
    <cellStyle name="Обычный 3 6 2 2 2 5 4" xfId="12640"/>
    <cellStyle name="Обычный 3 6 2 2 2 6" xfId="12641"/>
    <cellStyle name="Обычный 3 6 2 2 2 6 2" xfId="12642"/>
    <cellStyle name="Обычный 3 6 2 2 2 6 2 2" xfId="12643"/>
    <cellStyle name="Обычный 3 6 2 2 2 6 3" xfId="12644"/>
    <cellStyle name="Обычный 3 6 2 2 2 7" xfId="12645"/>
    <cellStyle name="Обычный 3 6 2 2 2 7 2" xfId="12646"/>
    <cellStyle name="Обычный 3 6 2 2 2 8" xfId="12647"/>
    <cellStyle name="Обычный 3 6 2 2 3" xfId="12648"/>
    <cellStyle name="Обычный 3 6 2 2 3 2" xfId="12649"/>
    <cellStyle name="Обычный 3 6 2 2 3 2 2" xfId="12650"/>
    <cellStyle name="Обычный 3 6 2 2 3 2 2 2" xfId="12651"/>
    <cellStyle name="Обычный 3 6 2 2 3 2 2 2 2" xfId="12652"/>
    <cellStyle name="Обычный 3 6 2 2 3 2 2 2 2 2" xfId="12653"/>
    <cellStyle name="Обычный 3 6 2 2 3 2 2 2 2 2 2" xfId="12654"/>
    <cellStyle name="Обычный 3 6 2 2 3 2 2 2 2 3" xfId="12655"/>
    <cellStyle name="Обычный 3 6 2 2 3 2 2 2 3" xfId="12656"/>
    <cellStyle name="Обычный 3 6 2 2 3 2 2 2 3 2" xfId="12657"/>
    <cellStyle name="Обычный 3 6 2 2 3 2 2 2 4" xfId="12658"/>
    <cellStyle name="Обычный 3 6 2 2 3 2 2 3" xfId="12659"/>
    <cellStyle name="Обычный 3 6 2 2 3 2 2 3 2" xfId="12660"/>
    <cellStyle name="Обычный 3 6 2 2 3 2 2 3 2 2" xfId="12661"/>
    <cellStyle name="Обычный 3 6 2 2 3 2 2 3 3" xfId="12662"/>
    <cellStyle name="Обычный 3 6 2 2 3 2 2 4" xfId="12663"/>
    <cellStyle name="Обычный 3 6 2 2 3 2 2 4 2" xfId="12664"/>
    <cellStyle name="Обычный 3 6 2 2 3 2 2 5" xfId="12665"/>
    <cellStyle name="Обычный 3 6 2 2 3 2 3" xfId="12666"/>
    <cellStyle name="Обычный 3 6 2 2 3 2 3 2" xfId="12667"/>
    <cellStyle name="Обычный 3 6 2 2 3 2 3 2 2" xfId="12668"/>
    <cellStyle name="Обычный 3 6 2 2 3 2 3 2 2 2" xfId="12669"/>
    <cellStyle name="Обычный 3 6 2 2 3 2 3 2 3" xfId="12670"/>
    <cellStyle name="Обычный 3 6 2 2 3 2 3 3" xfId="12671"/>
    <cellStyle name="Обычный 3 6 2 2 3 2 3 3 2" xfId="12672"/>
    <cellStyle name="Обычный 3 6 2 2 3 2 3 4" xfId="12673"/>
    <cellStyle name="Обычный 3 6 2 2 3 2 4" xfId="12674"/>
    <cellStyle name="Обычный 3 6 2 2 3 2 4 2" xfId="12675"/>
    <cellStyle name="Обычный 3 6 2 2 3 2 4 2 2" xfId="12676"/>
    <cellStyle name="Обычный 3 6 2 2 3 2 4 3" xfId="12677"/>
    <cellStyle name="Обычный 3 6 2 2 3 2 5" xfId="12678"/>
    <cellStyle name="Обычный 3 6 2 2 3 2 5 2" xfId="12679"/>
    <cellStyle name="Обычный 3 6 2 2 3 2 6" xfId="12680"/>
    <cellStyle name="Обычный 3 6 2 2 3 3" xfId="12681"/>
    <cellStyle name="Обычный 3 6 2 2 3 3 2" xfId="12682"/>
    <cellStyle name="Обычный 3 6 2 2 3 3 2 2" xfId="12683"/>
    <cellStyle name="Обычный 3 6 2 2 3 3 2 2 2" xfId="12684"/>
    <cellStyle name="Обычный 3 6 2 2 3 3 2 2 2 2" xfId="12685"/>
    <cellStyle name="Обычный 3 6 2 2 3 3 2 2 3" xfId="12686"/>
    <cellStyle name="Обычный 3 6 2 2 3 3 2 3" xfId="12687"/>
    <cellStyle name="Обычный 3 6 2 2 3 3 2 3 2" xfId="12688"/>
    <cellStyle name="Обычный 3 6 2 2 3 3 2 4" xfId="12689"/>
    <cellStyle name="Обычный 3 6 2 2 3 3 3" xfId="12690"/>
    <cellStyle name="Обычный 3 6 2 2 3 3 3 2" xfId="12691"/>
    <cellStyle name="Обычный 3 6 2 2 3 3 3 2 2" xfId="12692"/>
    <cellStyle name="Обычный 3 6 2 2 3 3 3 3" xfId="12693"/>
    <cellStyle name="Обычный 3 6 2 2 3 3 4" xfId="12694"/>
    <cellStyle name="Обычный 3 6 2 2 3 3 4 2" xfId="12695"/>
    <cellStyle name="Обычный 3 6 2 2 3 3 5" xfId="12696"/>
    <cellStyle name="Обычный 3 6 2 2 3 4" xfId="12697"/>
    <cellStyle name="Обычный 3 6 2 2 3 4 2" xfId="12698"/>
    <cellStyle name="Обычный 3 6 2 2 3 4 2 2" xfId="12699"/>
    <cellStyle name="Обычный 3 6 2 2 3 4 2 2 2" xfId="12700"/>
    <cellStyle name="Обычный 3 6 2 2 3 4 2 3" xfId="12701"/>
    <cellStyle name="Обычный 3 6 2 2 3 4 3" xfId="12702"/>
    <cellStyle name="Обычный 3 6 2 2 3 4 3 2" xfId="12703"/>
    <cellStyle name="Обычный 3 6 2 2 3 4 4" xfId="12704"/>
    <cellStyle name="Обычный 3 6 2 2 3 5" xfId="12705"/>
    <cellStyle name="Обычный 3 6 2 2 3 5 2" xfId="12706"/>
    <cellStyle name="Обычный 3 6 2 2 3 5 2 2" xfId="12707"/>
    <cellStyle name="Обычный 3 6 2 2 3 5 3" xfId="12708"/>
    <cellStyle name="Обычный 3 6 2 2 3 6" xfId="12709"/>
    <cellStyle name="Обычный 3 6 2 2 3 6 2" xfId="12710"/>
    <cellStyle name="Обычный 3 6 2 2 3 7" xfId="12711"/>
    <cellStyle name="Обычный 3 6 2 2 4" xfId="12712"/>
    <cellStyle name="Обычный 3 6 2 2 4 2" xfId="12713"/>
    <cellStyle name="Обычный 3 6 2 2 4 2 2" xfId="12714"/>
    <cellStyle name="Обычный 3 6 2 2 4 2 2 2" xfId="12715"/>
    <cellStyle name="Обычный 3 6 2 2 4 2 2 2 2" xfId="12716"/>
    <cellStyle name="Обычный 3 6 2 2 4 2 2 2 2 2" xfId="12717"/>
    <cellStyle name="Обычный 3 6 2 2 4 2 2 2 3" xfId="12718"/>
    <cellStyle name="Обычный 3 6 2 2 4 2 2 3" xfId="12719"/>
    <cellStyle name="Обычный 3 6 2 2 4 2 2 3 2" xfId="12720"/>
    <cellStyle name="Обычный 3 6 2 2 4 2 2 4" xfId="12721"/>
    <cellStyle name="Обычный 3 6 2 2 4 2 3" xfId="12722"/>
    <cellStyle name="Обычный 3 6 2 2 4 2 3 2" xfId="12723"/>
    <cellStyle name="Обычный 3 6 2 2 4 2 3 2 2" xfId="12724"/>
    <cellStyle name="Обычный 3 6 2 2 4 2 3 3" xfId="12725"/>
    <cellStyle name="Обычный 3 6 2 2 4 2 4" xfId="12726"/>
    <cellStyle name="Обычный 3 6 2 2 4 2 4 2" xfId="12727"/>
    <cellStyle name="Обычный 3 6 2 2 4 2 5" xfId="12728"/>
    <cellStyle name="Обычный 3 6 2 2 4 3" xfId="12729"/>
    <cellStyle name="Обычный 3 6 2 2 4 3 2" xfId="12730"/>
    <cellStyle name="Обычный 3 6 2 2 4 3 2 2" xfId="12731"/>
    <cellStyle name="Обычный 3 6 2 2 4 3 2 2 2" xfId="12732"/>
    <cellStyle name="Обычный 3 6 2 2 4 3 2 3" xfId="12733"/>
    <cellStyle name="Обычный 3 6 2 2 4 3 3" xfId="12734"/>
    <cellStyle name="Обычный 3 6 2 2 4 3 3 2" xfId="12735"/>
    <cellStyle name="Обычный 3 6 2 2 4 3 4" xfId="12736"/>
    <cellStyle name="Обычный 3 6 2 2 4 4" xfId="12737"/>
    <cellStyle name="Обычный 3 6 2 2 4 4 2" xfId="12738"/>
    <cellStyle name="Обычный 3 6 2 2 4 4 2 2" xfId="12739"/>
    <cellStyle name="Обычный 3 6 2 2 4 4 3" xfId="12740"/>
    <cellStyle name="Обычный 3 6 2 2 4 5" xfId="12741"/>
    <cellStyle name="Обычный 3 6 2 2 4 5 2" xfId="12742"/>
    <cellStyle name="Обычный 3 6 2 2 4 6" xfId="12743"/>
    <cellStyle name="Обычный 3 6 2 2 5" xfId="12744"/>
    <cellStyle name="Обычный 3 6 2 2 5 2" xfId="12745"/>
    <cellStyle name="Обычный 3 6 2 2 5 2 2" xfId="12746"/>
    <cellStyle name="Обычный 3 6 2 2 5 2 2 2" xfId="12747"/>
    <cellStyle name="Обычный 3 6 2 2 5 2 2 2 2" xfId="12748"/>
    <cellStyle name="Обычный 3 6 2 2 5 2 2 3" xfId="12749"/>
    <cellStyle name="Обычный 3 6 2 2 5 2 3" xfId="12750"/>
    <cellStyle name="Обычный 3 6 2 2 5 2 3 2" xfId="12751"/>
    <cellStyle name="Обычный 3 6 2 2 5 2 4" xfId="12752"/>
    <cellStyle name="Обычный 3 6 2 2 5 3" xfId="12753"/>
    <cellStyle name="Обычный 3 6 2 2 5 3 2" xfId="12754"/>
    <cellStyle name="Обычный 3 6 2 2 5 3 2 2" xfId="12755"/>
    <cellStyle name="Обычный 3 6 2 2 5 3 3" xfId="12756"/>
    <cellStyle name="Обычный 3 6 2 2 5 4" xfId="12757"/>
    <cellStyle name="Обычный 3 6 2 2 5 4 2" xfId="12758"/>
    <cellStyle name="Обычный 3 6 2 2 5 5" xfId="12759"/>
    <cellStyle name="Обычный 3 6 2 2 6" xfId="12760"/>
    <cellStyle name="Обычный 3 6 2 2 6 2" xfId="12761"/>
    <cellStyle name="Обычный 3 6 2 2 6 2 2" xfId="12762"/>
    <cellStyle name="Обычный 3 6 2 2 6 2 2 2" xfId="12763"/>
    <cellStyle name="Обычный 3 6 2 2 6 2 3" xfId="12764"/>
    <cellStyle name="Обычный 3 6 2 2 6 3" xfId="12765"/>
    <cellStyle name="Обычный 3 6 2 2 6 3 2" xfId="12766"/>
    <cellStyle name="Обычный 3 6 2 2 6 4" xfId="12767"/>
    <cellStyle name="Обычный 3 6 2 2 7" xfId="12768"/>
    <cellStyle name="Обычный 3 6 2 2 7 2" xfId="12769"/>
    <cellStyle name="Обычный 3 6 2 2 7 2 2" xfId="12770"/>
    <cellStyle name="Обычный 3 6 2 2 7 3" xfId="12771"/>
    <cellStyle name="Обычный 3 6 2 2 8" xfId="12772"/>
    <cellStyle name="Обычный 3 6 2 2 8 2" xfId="12773"/>
    <cellStyle name="Обычный 3 6 2 2 9" xfId="12774"/>
    <cellStyle name="Обычный 3 6 2 3" xfId="12775"/>
    <cellStyle name="Обычный 3 6 2 3 2" xfId="12776"/>
    <cellStyle name="Обычный 3 6 2 3 2 2" xfId="12777"/>
    <cellStyle name="Обычный 3 6 2 3 2 2 2" xfId="12778"/>
    <cellStyle name="Обычный 3 6 2 3 2 2 2 2" xfId="12779"/>
    <cellStyle name="Обычный 3 6 2 3 2 2 2 2 2" xfId="12780"/>
    <cellStyle name="Обычный 3 6 2 3 2 2 2 2 2 2" xfId="12781"/>
    <cellStyle name="Обычный 3 6 2 3 2 2 2 2 2 2 2" xfId="12782"/>
    <cellStyle name="Обычный 3 6 2 3 2 2 2 2 2 3" xfId="12783"/>
    <cellStyle name="Обычный 3 6 2 3 2 2 2 2 3" xfId="12784"/>
    <cellStyle name="Обычный 3 6 2 3 2 2 2 2 3 2" xfId="12785"/>
    <cellStyle name="Обычный 3 6 2 3 2 2 2 2 4" xfId="12786"/>
    <cellStyle name="Обычный 3 6 2 3 2 2 2 3" xfId="12787"/>
    <cellStyle name="Обычный 3 6 2 3 2 2 2 3 2" xfId="12788"/>
    <cellStyle name="Обычный 3 6 2 3 2 2 2 3 2 2" xfId="12789"/>
    <cellStyle name="Обычный 3 6 2 3 2 2 2 3 3" xfId="12790"/>
    <cellStyle name="Обычный 3 6 2 3 2 2 2 4" xfId="12791"/>
    <cellStyle name="Обычный 3 6 2 3 2 2 2 4 2" xfId="12792"/>
    <cellStyle name="Обычный 3 6 2 3 2 2 2 5" xfId="12793"/>
    <cellStyle name="Обычный 3 6 2 3 2 2 3" xfId="12794"/>
    <cellStyle name="Обычный 3 6 2 3 2 2 3 2" xfId="12795"/>
    <cellStyle name="Обычный 3 6 2 3 2 2 3 2 2" xfId="12796"/>
    <cellStyle name="Обычный 3 6 2 3 2 2 3 2 2 2" xfId="12797"/>
    <cellStyle name="Обычный 3 6 2 3 2 2 3 2 3" xfId="12798"/>
    <cellStyle name="Обычный 3 6 2 3 2 2 3 3" xfId="12799"/>
    <cellStyle name="Обычный 3 6 2 3 2 2 3 3 2" xfId="12800"/>
    <cellStyle name="Обычный 3 6 2 3 2 2 3 4" xfId="12801"/>
    <cellStyle name="Обычный 3 6 2 3 2 2 4" xfId="12802"/>
    <cellStyle name="Обычный 3 6 2 3 2 2 4 2" xfId="12803"/>
    <cellStyle name="Обычный 3 6 2 3 2 2 4 2 2" xfId="12804"/>
    <cellStyle name="Обычный 3 6 2 3 2 2 4 3" xfId="12805"/>
    <cellStyle name="Обычный 3 6 2 3 2 2 5" xfId="12806"/>
    <cellStyle name="Обычный 3 6 2 3 2 2 5 2" xfId="12807"/>
    <cellStyle name="Обычный 3 6 2 3 2 2 6" xfId="12808"/>
    <cellStyle name="Обычный 3 6 2 3 2 3" xfId="12809"/>
    <cellStyle name="Обычный 3 6 2 3 2 3 2" xfId="12810"/>
    <cellStyle name="Обычный 3 6 2 3 2 3 2 2" xfId="12811"/>
    <cellStyle name="Обычный 3 6 2 3 2 3 2 2 2" xfId="12812"/>
    <cellStyle name="Обычный 3 6 2 3 2 3 2 2 2 2" xfId="12813"/>
    <cellStyle name="Обычный 3 6 2 3 2 3 2 2 3" xfId="12814"/>
    <cellStyle name="Обычный 3 6 2 3 2 3 2 3" xfId="12815"/>
    <cellStyle name="Обычный 3 6 2 3 2 3 2 3 2" xfId="12816"/>
    <cellStyle name="Обычный 3 6 2 3 2 3 2 4" xfId="12817"/>
    <cellStyle name="Обычный 3 6 2 3 2 3 3" xfId="12818"/>
    <cellStyle name="Обычный 3 6 2 3 2 3 3 2" xfId="12819"/>
    <cellStyle name="Обычный 3 6 2 3 2 3 3 2 2" xfId="12820"/>
    <cellStyle name="Обычный 3 6 2 3 2 3 3 3" xfId="12821"/>
    <cellStyle name="Обычный 3 6 2 3 2 3 4" xfId="12822"/>
    <cellStyle name="Обычный 3 6 2 3 2 3 4 2" xfId="12823"/>
    <cellStyle name="Обычный 3 6 2 3 2 3 5" xfId="12824"/>
    <cellStyle name="Обычный 3 6 2 3 2 4" xfId="12825"/>
    <cellStyle name="Обычный 3 6 2 3 2 4 2" xfId="12826"/>
    <cellStyle name="Обычный 3 6 2 3 2 4 2 2" xfId="12827"/>
    <cellStyle name="Обычный 3 6 2 3 2 4 2 2 2" xfId="12828"/>
    <cellStyle name="Обычный 3 6 2 3 2 4 2 3" xfId="12829"/>
    <cellStyle name="Обычный 3 6 2 3 2 4 3" xfId="12830"/>
    <cellStyle name="Обычный 3 6 2 3 2 4 3 2" xfId="12831"/>
    <cellStyle name="Обычный 3 6 2 3 2 4 4" xfId="12832"/>
    <cellStyle name="Обычный 3 6 2 3 2 5" xfId="12833"/>
    <cellStyle name="Обычный 3 6 2 3 2 5 2" xfId="12834"/>
    <cellStyle name="Обычный 3 6 2 3 2 5 2 2" xfId="12835"/>
    <cellStyle name="Обычный 3 6 2 3 2 5 3" xfId="12836"/>
    <cellStyle name="Обычный 3 6 2 3 2 6" xfId="12837"/>
    <cellStyle name="Обычный 3 6 2 3 2 6 2" xfId="12838"/>
    <cellStyle name="Обычный 3 6 2 3 2 7" xfId="12839"/>
    <cellStyle name="Обычный 3 6 2 3 3" xfId="12840"/>
    <cellStyle name="Обычный 3 6 2 3 3 2" xfId="12841"/>
    <cellStyle name="Обычный 3 6 2 3 3 2 2" xfId="12842"/>
    <cellStyle name="Обычный 3 6 2 3 3 2 2 2" xfId="12843"/>
    <cellStyle name="Обычный 3 6 2 3 3 2 2 2 2" xfId="12844"/>
    <cellStyle name="Обычный 3 6 2 3 3 2 2 2 2 2" xfId="12845"/>
    <cellStyle name="Обычный 3 6 2 3 3 2 2 2 3" xfId="12846"/>
    <cellStyle name="Обычный 3 6 2 3 3 2 2 3" xfId="12847"/>
    <cellStyle name="Обычный 3 6 2 3 3 2 2 3 2" xfId="12848"/>
    <cellStyle name="Обычный 3 6 2 3 3 2 2 4" xfId="12849"/>
    <cellStyle name="Обычный 3 6 2 3 3 2 3" xfId="12850"/>
    <cellStyle name="Обычный 3 6 2 3 3 2 3 2" xfId="12851"/>
    <cellStyle name="Обычный 3 6 2 3 3 2 3 2 2" xfId="12852"/>
    <cellStyle name="Обычный 3 6 2 3 3 2 3 3" xfId="12853"/>
    <cellStyle name="Обычный 3 6 2 3 3 2 4" xfId="12854"/>
    <cellStyle name="Обычный 3 6 2 3 3 2 4 2" xfId="12855"/>
    <cellStyle name="Обычный 3 6 2 3 3 2 5" xfId="12856"/>
    <cellStyle name="Обычный 3 6 2 3 3 3" xfId="12857"/>
    <cellStyle name="Обычный 3 6 2 3 3 3 2" xfId="12858"/>
    <cellStyle name="Обычный 3 6 2 3 3 3 2 2" xfId="12859"/>
    <cellStyle name="Обычный 3 6 2 3 3 3 2 2 2" xfId="12860"/>
    <cellStyle name="Обычный 3 6 2 3 3 3 2 3" xfId="12861"/>
    <cellStyle name="Обычный 3 6 2 3 3 3 3" xfId="12862"/>
    <cellStyle name="Обычный 3 6 2 3 3 3 3 2" xfId="12863"/>
    <cellStyle name="Обычный 3 6 2 3 3 3 4" xfId="12864"/>
    <cellStyle name="Обычный 3 6 2 3 3 4" xfId="12865"/>
    <cellStyle name="Обычный 3 6 2 3 3 4 2" xfId="12866"/>
    <cellStyle name="Обычный 3 6 2 3 3 4 2 2" xfId="12867"/>
    <cellStyle name="Обычный 3 6 2 3 3 4 3" xfId="12868"/>
    <cellStyle name="Обычный 3 6 2 3 3 5" xfId="12869"/>
    <cellStyle name="Обычный 3 6 2 3 3 5 2" xfId="12870"/>
    <cellStyle name="Обычный 3 6 2 3 3 6" xfId="12871"/>
    <cellStyle name="Обычный 3 6 2 3 4" xfId="12872"/>
    <cellStyle name="Обычный 3 6 2 3 4 2" xfId="12873"/>
    <cellStyle name="Обычный 3 6 2 3 4 2 2" xfId="12874"/>
    <cellStyle name="Обычный 3 6 2 3 4 2 2 2" xfId="12875"/>
    <cellStyle name="Обычный 3 6 2 3 4 2 2 2 2" xfId="12876"/>
    <cellStyle name="Обычный 3 6 2 3 4 2 2 3" xfId="12877"/>
    <cellStyle name="Обычный 3 6 2 3 4 2 3" xfId="12878"/>
    <cellStyle name="Обычный 3 6 2 3 4 2 3 2" xfId="12879"/>
    <cellStyle name="Обычный 3 6 2 3 4 2 4" xfId="12880"/>
    <cellStyle name="Обычный 3 6 2 3 4 3" xfId="12881"/>
    <cellStyle name="Обычный 3 6 2 3 4 3 2" xfId="12882"/>
    <cellStyle name="Обычный 3 6 2 3 4 3 2 2" xfId="12883"/>
    <cellStyle name="Обычный 3 6 2 3 4 3 3" xfId="12884"/>
    <cellStyle name="Обычный 3 6 2 3 4 4" xfId="12885"/>
    <cellStyle name="Обычный 3 6 2 3 4 4 2" xfId="12886"/>
    <cellStyle name="Обычный 3 6 2 3 4 5" xfId="12887"/>
    <cellStyle name="Обычный 3 6 2 3 5" xfId="12888"/>
    <cellStyle name="Обычный 3 6 2 3 5 2" xfId="12889"/>
    <cellStyle name="Обычный 3 6 2 3 5 2 2" xfId="12890"/>
    <cellStyle name="Обычный 3 6 2 3 5 2 2 2" xfId="12891"/>
    <cellStyle name="Обычный 3 6 2 3 5 2 3" xfId="12892"/>
    <cellStyle name="Обычный 3 6 2 3 5 3" xfId="12893"/>
    <cellStyle name="Обычный 3 6 2 3 5 3 2" xfId="12894"/>
    <cellStyle name="Обычный 3 6 2 3 5 4" xfId="12895"/>
    <cellStyle name="Обычный 3 6 2 3 6" xfId="12896"/>
    <cellStyle name="Обычный 3 6 2 3 6 2" xfId="12897"/>
    <cellStyle name="Обычный 3 6 2 3 6 2 2" xfId="12898"/>
    <cellStyle name="Обычный 3 6 2 3 6 3" xfId="12899"/>
    <cellStyle name="Обычный 3 6 2 3 7" xfId="12900"/>
    <cellStyle name="Обычный 3 6 2 3 7 2" xfId="12901"/>
    <cellStyle name="Обычный 3 6 2 3 8" xfId="12902"/>
    <cellStyle name="Обычный 3 6 2 4" xfId="12903"/>
    <cellStyle name="Обычный 3 6 2 4 2" xfId="12904"/>
    <cellStyle name="Обычный 3 6 2 4 2 2" xfId="12905"/>
    <cellStyle name="Обычный 3 6 2 4 2 2 2" xfId="12906"/>
    <cellStyle name="Обычный 3 6 2 4 2 2 2 2" xfId="12907"/>
    <cellStyle name="Обычный 3 6 2 4 2 2 2 2 2" xfId="12908"/>
    <cellStyle name="Обычный 3 6 2 4 2 2 2 2 2 2" xfId="12909"/>
    <cellStyle name="Обычный 3 6 2 4 2 2 2 2 3" xfId="12910"/>
    <cellStyle name="Обычный 3 6 2 4 2 2 2 3" xfId="12911"/>
    <cellStyle name="Обычный 3 6 2 4 2 2 2 3 2" xfId="12912"/>
    <cellStyle name="Обычный 3 6 2 4 2 2 2 4" xfId="12913"/>
    <cellStyle name="Обычный 3 6 2 4 2 2 3" xfId="12914"/>
    <cellStyle name="Обычный 3 6 2 4 2 2 3 2" xfId="12915"/>
    <cellStyle name="Обычный 3 6 2 4 2 2 3 2 2" xfId="12916"/>
    <cellStyle name="Обычный 3 6 2 4 2 2 3 3" xfId="12917"/>
    <cellStyle name="Обычный 3 6 2 4 2 2 4" xfId="12918"/>
    <cellStyle name="Обычный 3 6 2 4 2 2 4 2" xfId="12919"/>
    <cellStyle name="Обычный 3 6 2 4 2 2 5" xfId="12920"/>
    <cellStyle name="Обычный 3 6 2 4 2 3" xfId="12921"/>
    <cellStyle name="Обычный 3 6 2 4 2 3 2" xfId="12922"/>
    <cellStyle name="Обычный 3 6 2 4 2 3 2 2" xfId="12923"/>
    <cellStyle name="Обычный 3 6 2 4 2 3 2 2 2" xfId="12924"/>
    <cellStyle name="Обычный 3 6 2 4 2 3 2 3" xfId="12925"/>
    <cellStyle name="Обычный 3 6 2 4 2 3 3" xfId="12926"/>
    <cellStyle name="Обычный 3 6 2 4 2 3 3 2" xfId="12927"/>
    <cellStyle name="Обычный 3 6 2 4 2 3 4" xfId="12928"/>
    <cellStyle name="Обычный 3 6 2 4 2 4" xfId="12929"/>
    <cellStyle name="Обычный 3 6 2 4 2 4 2" xfId="12930"/>
    <cellStyle name="Обычный 3 6 2 4 2 4 2 2" xfId="12931"/>
    <cellStyle name="Обычный 3 6 2 4 2 4 3" xfId="12932"/>
    <cellStyle name="Обычный 3 6 2 4 2 5" xfId="12933"/>
    <cellStyle name="Обычный 3 6 2 4 2 5 2" xfId="12934"/>
    <cellStyle name="Обычный 3 6 2 4 2 6" xfId="12935"/>
    <cellStyle name="Обычный 3 6 2 4 3" xfId="12936"/>
    <cellStyle name="Обычный 3 6 2 4 3 2" xfId="12937"/>
    <cellStyle name="Обычный 3 6 2 4 3 2 2" xfId="12938"/>
    <cellStyle name="Обычный 3 6 2 4 3 2 2 2" xfId="12939"/>
    <cellStyle name="Обычный 3 6 2 4 3 2 2 2 2" xfId="12940"/>
    <cellStyle name="Обычный 3 6 2 4 3 2 2 3" xfId="12941"/>
    <cellStyle name="Обычный 3 6 2 4 3 2 3" xfId="12942"/>
    <cellStyle name="Обычный 3 6 2 4 3 2 3 2" xfId="12943"/>
    <cellStyle name="Обычный 3 6 2 4 3 2 4" xfId="12944"/>
    <cellStyle name="Обычный 3 6 2 4 3 3" xfId="12945"/>
    <cellStyle name="Обычный 3 6 2 4 3 3 2" xfId="12946"/>
    <cellStyle name="Обычный 3 6 2 4 3 3 2 2" xfId="12947"/>
    <cellStyle name="Обычный 3 6 2 4 3 3 3" xfId="12948"/>
    <cellStyle name="Обычный 3 6 2 4 3 4" xfId="12949"/>
    <cellStyle name="Обычный 3 6 2 4 3 4 2" xfId="12950"/>
    <cellStyle name="Обычный 3 6 2 4 3 5" xfId="12951"/>
    <cellStyle name="Обычный 3 6 2 4 4" xfId="12952"/>
    <cellStyle name="Обычный 3 6 2 4 4 2" xfId="12953"/>
    <cellStyle name="Обычный 3 6 2 4 4 2 2" xfId="12954"/>
    <cellStyle name="Обычный 3 6 2 4 4 2 2 2" xfId="12955"/>
    <cellStyle name="Обычный 3 6 2 4 4 2 3" xfId="12956"/>
    <cellStyle name="Обычный 3 6 2 4 4 3" xfId="12957"/>
    <cellStyle name="Обычный 3 6 2 4 4 3 2" xfId="12958"/>
    <cellStyle name="Обычный 3 6 2 4 4 4" xfId="12959"/>
    <cellStyle name="Обычный 3 6 2 4 5" xfId="12960"/>
    <cellStyle name="Обычный 3 6 2 4 5 2" xfId="12961"/>
    <cellStyle name="Обычный 3 6 2 4 5 2 2" xfId="12962"/>
    <cellStyle name="Обычный 3 6 2 4 5 3" xfId="12963"/>
    <cellStyle name="Обычный 3 6 2 4 6" xfId="12964"/>
    <cellStyle name="Обычный 3 6 2 4 6 2" xfId="12965"/>
    <cellStyle name="Обычный 3 6 2 4 7" xfId="12966"/>
    <cellStyle name="Обычный 3 6 2 5" xfId="12967"/>
    <cellStyle name="Обычный 3 6 2 5 2" xfId="12968"/>
    <cellStyle name="Обычный 3 6 2 5 2 2" xfId="12969"/>
    <cellStyle name="Обычный 3 6 2 5 2 2 2" xfId="12970"/>
    <cellStyle name="Обычный 3 6 2 5 2 2 2 2" xfId="12971"/>
    <cellStyle name="Обычный 3 6 2 5 2 2 2 2 2" xfId="12972"/>
    <cellStyle name="Обычный 3 6 2 5 2 2 2 3" xfId="12973"/>
    <cellStyle name="Обычный 3 6 2 5 2 2 3" xfId="12974"/>
    <cellStyle name="Обычный 3 6 2 5 2 2 3 2" xfId="12975"/>
    <cellStyle name="Обычный 3 6 2 5 2 2 4" xfId="12976"/>
    <cellStyle name="Обычный 3 6 2 5 2 3" xfId="12977"/>
    <cellStyle name="Обычный 3 6 2 5 2 3 2" xfId="12978"/>
    <cellStyle name="Обычный 3 6 2 5 2 3 2 2" xfId="12979"/>
    <cellStyle name="Обычный 3 6 2 5 2 3 3" xfId="12980"/>
    <cellStyle name="Обычный 3 6 2 5 2 4" xfId="12981"/>
    <cellStyle name="Обычный 3 6 2 5 2 4 2" xfId="12982"/>
    <cellStyle name="Обычный 3 6 2 5 2 5" xfId="12983"/>
    <cellStyle name="Обычный 3 6 2 5 3" xfId="12984"/>
    <cellStyle name="Обычный 3 6 2 5 3 2" xfId="12985"/>
    <cellStyle name="Обычный 3 6 2 5 3 2 2" xfId="12986"/>
    <cellStyle name="Обычный 3 6 2 5 3 2 2 2" xfId="12987"/>
    <cellStyle name="Обычный 3 6 2 5 3 2 3" xfId="12988"/>
    <cellStyle name="Обычный 3 6 2 5 3 3" xfId="12989"/>
    <cellStyle name="Обычный 3 6 2 5 3 3 2" xfId="12990"/>
    <cellStyle name="Обычный 3 6 2 5 3 4" xfId="12991"/>
    <cellStyle name="Обычный 3 6 2 5 4" xfId="12992"/>
    <cellStyle name="Обычный 3 6 2 5 4 2" xfId="12993"/>
    <cellStyle name="Обычный 3 6 2 5 4 2 2" xfId="12994"/>
    <cellStyle name="Обычный 3 6 2 5 4 3" xfId="12995"/>
    <cellStyle name="Обычный 3 6 2 5 5" xfId="12996"/>
    <cellStyle name="Обычный 3 6 2 5 5 2" xfId="12997"/>
    <cellStyle name="Обычный 3 6 2 5 6" xfId="12998"/>
    <cellStyle name="Обычный 3 6 2 6" xfId="12999"/>
    <cellStyle name="Обычный 3 6 2 6 2" xfId="13000"/>
    <cellStyle name="Обычный 3 6 2 6 2 2" xfId="13001"/>
    <cellStyle name="Обычный 3 6 2 6 2 2 2" xfId="13002"/>
    <cellStyle name="Обычный 3 6 2 6 2 2 2 2" xfId="13003"/>
    <cellStyle name="Обычный 3 6 2 6 2 2 3" xfId="13004"/>
    <cellStyle name="Обычный 3 6 2 6 2 3" xfId="13005"/>
    <cellStyle name="Обычный 3 6 2 6 2 3 2" xfId="13006"/>
    <cellStyle name="Обычный 3 6 2 6 2 4" xfId="13007"/>
    <cellStyle name="Обычный 3 6 2 6 3" xfId="13008"/>
    <cellStyle name="Обычный 3 6 2 6 3 2" xfId="13009"/>
    <cellStyle name="Обычный 3 6 2 6 3 2 2" xfId="13010"/>
    <cellStyle name="Обычный 3 6 2 6 3 3" xfId="13011"/>
    <cellStyle name="Обычный 3 6 2 6 4" xfId="13012"/>
    <cellStyle name="Обычный 3 6 2 6 4 2" xfId="13013"/>
    <cellStyle name="Обычный 3 6 2 6 5" xfId="13014"/>
    <cellStyle name="Обычный 3 6 2 7" xfId="13015"/>
    <cellStyle name="Обычный 3 6 2 7 2" xfId="13016"/>
    <cellStyle name="Обычный 3 6 2 7 2 2" xfId="13017"/>
    <cellStyle name="Обычный 3 6 2 7 2 2 2" xfId="13018"/>
    <cellStyle name="Обычный 3 6 2 7 2 3" xfId="13019"/>
    <cellStyle name="Обычный 3 6 2 7 3" xfId="13020"/>
    <cellStyle name="Обычный 3 6 2 7 3 2" xfId="13021"/>
    <cellStyle name="Обычный 3 6 2 7 4" xfId="13022"/>
    <cellStyle name="Обычный 3 6 2 8" xfId="13023"/>
    <cellStyle name="Обычный 3 6 2 8 2" xfId="13024"/>
    <cellStyle name="Обычный 3 6 2 8 2 2" xfId="13025"/>
    <cellStyle name="Обычный 3 6 2 8 3" xfId="13026"/>
    <cellStyle name="Обычный 3 6 2 9" xfId="13027"/>
    <cellStyle name="Обычный 3 6 2 9 2" xfId="13028"/>
    <cellStyle name="Обычный 3 6 3" xfId="13029"/>
    <cellStyle name="Обычный 3 6 3 2" xfId="13030"/>
    <cellStyle name="Обычный 3 6 3 2 2" xfId="13031"/>
    <cellStyle name="Обычный 3 6 3 2 2 2" xfId="13032"/>
    <cellStyle name="Обычный 3 6 3 2 2 2 2" xfId="13033"/>
    <cellStyle name="Обычный 3 6 3 2 2 2 2 2" xfId="13034"/>
    <cellStyle name="Обычный 3 6 3 2 2 2 2 2 2" xfId="13035"/>
    <cellStyle name="Обычный 3 6 3 2 2 2 2 2 2 2" xfId="13036"/>
    <cellStyle name="Обычный 3 6 3 2 2 2 2 2 2 2 2" xfId="13037"/>
    <cellStyle name="Обычный 3 6 3 2 2 2 2 2 2 3" xfId="13038"/>
    <cellStyle name="Обычный 3 6 3 2 2 2 2 2 3" xfId="13039"/>
    <cellStyle name="Обычный 3 6 3 2 2 2 2 2 3 2" xfId="13040"/>
    <cellStyle name="Обычный 3 6 3 2 2 2 2 2 4" xfId="13041"/>
    <cellStyle name="Обычный 3 6 3 2 2 2 2 3" xfId="13042"/>
    <cellStyle name="Обычный 3 6 3 2 2 2 2 3 2" xfId="13043"/>
    <cellStyle name="Обычный 3 6 3 2 2 2 2 3 2 2" xfId="13044"/>
    <cellStyle name="Обычный 3 6 3 2 2 2 2 3 3" xfId="13045"/>
    <cellStyle name="Обычный 3 6 3 2 2 2 2 4" xfId="13046"/>
    <cellStyle name="Обычный 3 6 3 2 2 2 2 4 2" xfId="13047"/>
    <cellStyle name="Обычный 3 6 3 2 2 2 2 5" xfId="13048"/>
    <cellStyle name="Обычный 3 6 3 2 2 2 3" xfId="13049"/>
    <cellStyle name="Обычный 3 6 3 2 2 2 3 2" xfId="13050"/>
    <cellStyle name="Обычный 3 6 3 2 2 2 3 2 2" xfId="13051"/>
    <cellStyle name="Обычный 3 6 3 2 2 2 3 2 2 2" xfId="13052"/>
    <cellStyle name="Обычный 3 6 3 2 2 2 3 2 3" xfId="13053"/>
    <cellStyle name="Обычный 3 6 3 2 2 2 3 3" xfId="13054"/>
    <cellStyle name="Обычный 3 6 3 2 2 2 3 3 2" xfId="13055"/>
    <cellStyle name="Обычный 3 6 3 2 2 2 3 4" xfId="13056"/>
    <cellStyle name="Обычный 3 6 3 2 2 2 4" xfId="13057"/>
    <cellStyle name="Обычный 3 6 3 2 2 2 4 2" xfId="13058"/>
    <cellStyle name="Обычный 3 6 3 2 2 2 4 2 2" xfId="13059"/>
    <cellStyle name="Обычный 3 6 3 2 2 2 4 3" xfId="13060"/>
    <cellStyle name="Обычный 3 6 3 2 2 2 5" xfId="13061"/>
    <cellStyle name="Обычный 3 6 3 2 2 2 5 2" xfId="13062"/>
    <cellStyle name="Обычный 3 6 3 2 2 2 6" xfId="13063"/>
    <cellStyle name="Обычный 3 6 3 2 2 3" xfId="13064"/>
    <cellStyle name="Обычный 3 6 3 2 2 3 2" xfId="13065"/>
    <cellStyle name="Обычный 3 6 3 2 2 3 2 2" xfId="13066"/>
    <cellStyle name="Обычный 3 6 3 2 2 3 2 2 2" xfId="13067"/>
    <cellStyle name="Обычный 3 6 3 2 2 3 2 2 2 2" xfId="13068"/>
    <cellStyle name="Обычный 3 6 3 2 2 3 2 2 3" xfId="13069"/>
    <cellStyle name="Обычный 3 6 3 2 2 3 2 3" xfId="13070"/>
    <cellStyle name="Обычный 3 6 3 2 2 3 2 3 2" xfId="13071"/>
    <cellStyle name="Обычный 3 6 3 2 2 3 2 4" xfId="13072"/>
    <cellStyle name="Обычный 3 6 3 2 2 3 3" xfId="13073"/>
    <cellStyle name="Обычный 3 6 3 2 2 3 3 2" xfId="13074"/>
    <cellStyle name="Обычный 3 6 3 2 2 3 3 2 2" xfId="13075"/>
    <cellStyle name="Обычный 3 6 3 2 2 3 3 3" xfId="13076"/>
    <cellStyle name="Обычный 3 6 3 2 2 3 4" xfId="13077"/>
    <cellStyle name="Обычный 3 6 3 2 2 3 4 2" xfId="13078"/>
    <cellStyle name="Обычный 3 6 3 2 2 3 5" xfId="13079"/>
    <cellStyle name="Обычный 3 6 3 2 2 4" xfId="13080"/>
    <cellStyle name="Обычный 3 6 3 2 2 4 2" xfId="13081"/>
    <cellStyle name="Обычный 3 6 3 2 2 4 2 2" xfId="13082"/>
    <cellStyle name="Обычный 3 6 3 2 2 4 2 2 2" xfId="13083"/>
    <cellStyle name="Обычный 3 6 3 2 2 4 2 3" xfId="13084"/>
    <cellStyle name="Обычный 3 6 3 2 2 4 3" xfId="13085"/>
    <cellStyle name="Обычный 3 6 3 2 2 4 3 2" xfId="13086"/>
    <cellStyle name="Обычный 3 6 3 2 2 4 4" xfId="13087"/>
    <cellStyle name="Обычный 3 6 3 2 2 5" xfId="13088"/>
    <cellStyle name="Обычный 3 6 3 2 2 5 2" xfId="13089"/>
    <cellStyle name="Обычный 3 6 3 2 2 5 2 2" xfId="13090"/>
    <cellStyle name="Обычный 3 6 3 2 2 5 3" xfId="13091"/>
    <cellStyle name="Обычный 3 6 3 2 2 6" xfId="13092"/>
    <cellStyle name="Обычный 3 6 3 2 2 6 2" xfId="13093"/>
    <cellStyle name="Обычный 3 6 3 2 2 7" xfId="13094"/>
    <cellStyle name="Обычный 3 6 3 2 3" xfId="13095"/>
    <cellStyle name="Обычный 3 6 3 2 3 2" xfId="13096"/>
    <cellStyle name="Обычный 3 6 3 2 3 2 2" xfId="13097"/>
    <cellStyle name="Обычный 3 6 3 2 3 2 2 2" xfId="13098"/>
    <cellStyle name="Обычный 3 6 3 2 3 2 2 2 2" xfId="13099"/>
    <cellStyle name="Обычный 3 6 3 2 3 2 2 2 2 2" xfId="13100"/>
    <cellStyle name="Обычный 3 6 3 2 3 2 2 2 3" xfId="13101"/>
    <cellStyle name="Обычный 3 6 3 2 3 2 2 3" xfId="13102"/>
    <cellStyle name="Обычный 3 6 3 2 3 2 2 3 2" xfId="13103"/>
    <cellStyle name="Обычный 3 6 3 2 3 2 2 4" xfId="13104"/>
    <cellStyle name="Обычный 3 6 3 2 3 2 3" xfId="13105"/>
    <cellStyle name="Обычный 3 6 3 2 3 2 3 2" xfId="13106"/>
    <cellStyle name="Обычный 3 6 3 2 3 2 3 2 2" xfId="13107"/>
    <cellStyle name="Обычный 3 6 3 2 3 2 3 3" xfId="13108"/>
    <cellStyle name="Обычный 3 6 3 2 3 2 4" xfId="13109"/>
    <cellStyle name="Обычный 3 6 3 2 3 2 4 2" xfId="13110"/>
    <cellStyle name="Обычный 3 6 3 2 3 2 5" xfId="13111"/>
    <cellStyle name="Обычный 3 6 3 2 3 3" xfId="13112"/>
    <cellStyle name="Обычный 3 6 3 2 3 3 2" xfId="13113"/>
    <cellStyle name="Обычный 3 6 3 2 3 3 2 2" xfId="13114"/>
    <cellStyle name="Обычный 3 6 3 2 3 3 2 2 2" xfId="13115"/>
    <cellStyle name="Обычный 3 6 3 2 3 3 2 3" xfId="13116"/>
    <cellStyle name="Обычный 3 6 3 2 3 3 3" xfId="13117"/>
    <cellStyle name="Обычный 3 6 3 2 3 3 3 2" xfId="13118"/>
    <cellStyle name="Обычный 3 6 3 2 3 3 4" xfId="13119"/>
    <cellStyle name="Обычный 3 6 3 2 3 4" xfId="13120"/>
    <cellStyle name="Обычный 3 6 3 2 3 4 2" xfId="13121"/>
    <cellStyle name="Обычный 3 6 3 2 3 4 2 2" xfId="13122"/>
    <cellStyle name="Обычный 3 6 3 2 3 4 3" xfId="13123"/>
    <cellStyle name="Обычный 3 6 3 2 3 5" xfId="13124"/>
    <cellStyle name="Обычный 3 6 3 2 3 5 2" xfId="13125"/>
    <cellStyle name="Обычный 3 6 3 2 3 6" xfId="13126"/>
    <cellStyle name="Обычный 3 6 3 2 4" xfId="13127"/>
    <cellStyle name="Обычный 3 6 3 2 4 2" xfId="13128"/>
    <cellStyle name="Обычный 3 6 3 2 4 2 2" xfId="13129"/>
    <cellStyle name="Обычный 3 6 3 2 4 2 2 2" xfId="13130"/>
    <cellStyle name="Обычный 3 6 3 2 4 2 2 2 2" xfId="13131"/>
    <cellStyle name="Обычный 3 6 3 2 4 2 2 3" xfId="13132"/>
    <cellStyle name="Обычный 3 6 3 2 4 2 3" xfId="13133"/>
    <cellStyle name="Обычный 3 6 3 2 4 2 3 2" xfId="13134"/>
    <cellStyle name="Обычный 3 6 3 2 4 2 4" xfId="13135"/>
    <cellStyle name="Обычный 3 6 3 2 4 3" xfId="13136"/>
    <cellStyle name="Обычный 3 6 3 2 4 3 2" xfId="13137"/>
    <cellStyle name="Обычный 3 6 3 2 4 3 2 2" xfId="13138"/>
    <cellStyle name="Обычный 3 6 3 2 4 3 3" xfId="13139"/>
    <cellStyle name="Обычный 3 6 3 2 4 4" xfId="13140"/>
    <cellStyle name="Обычный 3 6 3 2 4 4 2" xfId="13141"/>
    <cellStyle name="Обычный 3 6 3 2 4 5" xfId="13142"/>
    <cellStyle name="Обычный 3 6 3 2 5" xfId="13143"/>
    <cellStyle name="Обычный 3 6 3 2 5 2" xfId="13144"/>
    <cellStyle name="Обычный 3 6 3 2 5 2 2" xfId="13145"/>
    <cellStyle name="Обычный 3 6 3 2 5 2 2 2" xfId="13146"/>
    <cellStyle name="Обычный 3 6 3 2 5 2 3" xfId="13147"/>
    <cellStyle name="Обычный 3 6 3 2 5 3" xfId="13148"/>
    <cellStyle name="Обычный 3 6 3 2 5 3 2" xfId="13149"/>
    <cellStyle name="Обычный 3 6 3 2 5 4" xfId="13150"/>
    <cellStyle name="Обычный 3 6 3 2 6" xfId="13151"/>
    <cellStyle name="Обычный 3 6 3 2 6 2" xfId="13152"/>
    <cellStyle name="Обычный 3 6 3 2 6 2 2" xfId="13153"/>
    <cellStyle name="Обычный 3 6 3 2 6 3" xfId="13154"/>
    <cellStyle name="Обычный 3 6 3 2 7" xfId="13155"/>
    <cellStyle name="Обычный 3 6 3 2 7 2" xfId="13156"/>
    <cellStyle name="Обычный 3 6 3 2 8" xfId="13157"/>
    <cellStyle name="Обычный 3 6 3 3" xfId="13158"/>
    <cellStyle name="Обычный 3 6 3 3 2" xfId="13159"/>
    <cellStyle name="Обычный 3 6 3 3 2 2" xfId="13160"/>
    <cellStyle name="Обычный 3 6 3 3 2 2 2" xfId="13161"/>
    <cellStyle name="Обычный 3 6 3 3 2 2 2 2" xfId="13162"/>
    <cellStyle name="Обычный 3 6 3 3 2 2 2 2 2" xfId="13163"/>
    <cellStyle name="Обычный 3 6 3 3 2 2 2 2 2 2" xfId="13164"/>
    <cellStyle name="Обычный 3 6 3 3 2 2 2 2 3" xfId="13165"/>
    <cellStyle name="Обычный 3 6 3 3 2 2 2 3" xfId="13166"/>
    <cellStyle name="Обычный 3 6 3 3 2 2 2 3 2" xfId="13167"/>
    <cellStyle name="Обычный 3 6 3 3 2 2 2 4" xfId="13168"/>
    <cellStyle name="Обычный 3 6 3 3 2 2 3" xfId="13169"/>
    <cellStyle name="Обычный 3 6 3 3 2 2 3 2" xfId="13170"/>
    <cellStyle name="Обычный 3 6 3 3 2 2 3 2 2" xfId="13171"/>
    <cellStyle name="Обычный 3 6 3 3 2 2 3 3" xfId="13172"/>
    <cellStyle name="Обычный 3 6 3 3 2 2 4" xfId="13173"/>
    <cellStyle name="Обычный 3 6 3 3 2 2 4 2" xfId="13174"/>
    <cellStyle name="Обычный 3 6 3 3 2 2 5" xfId="13175"/>
    <cellStyle name="Обычный 3 6 3 3 2 3" xfId="13176"/>
    <cellStyle name="Обычный 3 6 3 3 2 3 2" xfId="13177"/>
    <cellStyle name="Обычный 3 6 3 3 2 3 2 2" xfId="13178"/>
    <cellStyle name="Обычный 3 6 3 3 2 3 2 2 2" xfId="13179"/>
    <cellStyle name="Обычный 3 6 3 3 2 3 2 3" xfId="13180"/>
    <cellStyle name="Обычный 3 6 3 3 2 3 3" xfId="13181"/>
    <cellStyle name="Обычный 3 6 3 3 2 3 3 2" xfId="13182"/>
    <cellStyle name="Обычный 3 6 3 3 2 3 4" xfId="13183"/>
    <cellStyle name="Обычный 3 6 3 3 2 4" xfId="13184"/>
    <cellStyle name="Обычный 3 6 3 3 2 4 2" xfId="13185"/>
    <cellStyle name="Обычный 3 6 3 3 2 4 2 2" xfId="13186"/>
    <cellStyle name="Обычный 3 6 3 3 2 4 3" xfId="13187"/>
    <cellStyle name="Обычный 3 6 3 3 2 5" xfId="13188"/>
    <cellStyle name="Обычный 3 6 3 3 2 5 2" xfId="13189"/>
    <cellStyle name="Обычный 3 6 3 3 2 6" xfId="13190"/>
    <cellStyle name="Обычный 3 6 3 3 3" xfId="13191"/>
    <cellStyle name="Обычный 3 6 3 3 3 2" xfId="13192"/>
    <cellStyle name="Обычный 3 6 3 3 3 2 2" xfId="13193"/>
    <cellStyle name="Обычный 3 6 3 3 3 2 2 2" xfId="13194"/>
    <cellStyle name="Обычный 3 6 3 3 3 2 2 2 2" xfId="13195"/>
    <cellStyle name="Обычный 3 6 3 3 3 2 2 3" xfId="13196"/>
    <cellStyle name="Обычный 3 6 3 3 3 2 3" xfId="13197"/>
    <cellStyle name="Обычный 3 6 3 3 3 2 3 2" xfId="13198"/>
    <cellStyle name="Обычный 3 6 3 3 3 2 4" xfId="13199"/>
    <cellStyle name="Обычный 3 6 3 3 3 3" xfId="13200"/>
    <cellStyle name="Обычный 3 6 3 3 3 3 2" xfId="13201"/>
    <cellStyle name="Обычный 3 6 3 3 3 3 2 2" xfId="13202"/>
    <cellStyle name="Обычный 3 6 3 3 3 3 3" xfId="13203"/>
    <cellStyle name="Обычный 3 6 3 3 3 4" xfId="13204"/>
    <cellStyle name="Обычный 3 6 3 3 3 4 2" xfId="13205"/>
    <cellStyle name="Обычный 3 6 3 3 3 5" xfId="13206"/>
    <cellStyle name="Обычный 3 6 3 3 4" xfId="13207"/>
    <cellStyle name="Обычный 3 6 3 3 4 2" xfId="13208"/>
    <cellStyle name="Обычный 3 6 3 3 4 2 2" xfId="13209"/>
    <cellStyle name="Обычный 3 6 3 3 4 2 2 2" xfId="13210"/>
    <cellStyle name="Обычный 3 6 3 3 4 2 3" xfId="13211"/>
    <cellStyle name="Обычный 3 6 3 3 4 3" xfId="13212"/>
    <cellStyle name="Обычный 3 6 3 3 4 3 2" xfId="13213"/>
    <cellStyle name="Обычный 3 6 3 3 4 4" xfId="13214"/>
    <cellStyle name="Обычный 3 6 3 3 5" xfId="13215"/>
    <cellStyle name="Обычный 3 6 3 3 5 2" xfId="13216"/>
    <cellStyle name="Обычный 3 6 3 3 5 2 2" xfId="13217"/>
    <cellStyle name="Обычный 3 6 3 3 5 3" xfId="13218"/>
    <cellStyle name="Обычный 3 6 3 3 6" xfId="13219"/>
    <cellStyle name="Обычный 3 6 3 3 6 2" xfId="13220"/>
    <cellStyle name="Обычный 3 6 3 3 7" xfId="13221"/>
    <cellStyle name="Обычный 3 6 3 4" xfId="13222"/>
    <cellStyle name="Обычный 3 6 3 4 2" xfId="13223"/>
    <cellStyle name="Обычный 3 6 3 4 2 2" xfId="13224"/>
    <cellStyle name="Обычный 3 6 3 4 2 2 2" xfId="13225"/>
    <cellStyle name="Обычный 3 6 3 4 2 2 2 2" xfId="13226"/>
    <cellStyle name="Обычный 3 6 3 4 2 2 2 2 2" xfId="13227"/>
    <cellStyle name="Обычный 3 6 3 4 2 2 2 3" xfId="13228"/>
    <cellStyle name="Обычный 3 6 3 4 2 2 3" xfId="13229"/>
    <cellStyle name="Обычный 3 6 3 4 2 2 3 2" xfId="13230"/>
    <cellStyle name="Обычный 3 6 3 4 2 2 4" xfId="13231"/>
    <cellStyle name="Обычный 3 6 3 4 2 3" xfId="13232"/>
    <cellStyle name="Обычный 3 6 3 4 2 3 2" xfId="13233"/>
    <cellStyle name="Обычный 3 6 3 4 2 3 2 2" xfId="13234"/>
    <cellStyle name="Обычный 3 6 3 4 2 3 3" xfId="13235"/>
    <cellStyle name="Обычный 3 6 3 4 2 4" xfId="13236"/>
    <cellStyle name="Обычный 3 6 3 4 2 4 2" xfId="13237"/>
    <cellStyle name="Обычный 3 6 3 4 2 5" xfId="13238"/>
    <cellStyle name="Обычный 3 6 3 4 3" xfId="13239"/>
    <cellStyle name="Обычный 3 6 3 4 3 2" xfId="13240"/>
    <cellStyle name="Обычный 3 6 3 4 3 2 2" xfId="13241"/>
    <cellStyle name="Обычный 3 6 3 4 3 2 2 2" xfId="13242"/>
    <cellStyle name="Обычный 3 6 3 4 3 2 3" xfId="13243"/>
    <cellStyle name="Обычный 3 6 3 4 3 3" xfId="13244"/>
    <cellStyle name="Обычный 3 6 3 4 3 3 2" xfId="13245"/>
    <cellStyle name="Обычный 3 6 3 4 3 4" xfId="13246"/>
    <cellStyle name="Обычный 3 6 3 4 4" xfId="13247"/>
    <cellStyle name="Обычный 3 6 3 4 4 2" xfId="13248"/>
    <cellStyle name="Обычный 3 6 3 4 4 2 2" xfId="13249"/>
    <cellStyle name="Обычный 3 6 3 4 4 3" xfId="13250"/>
    <cellStyle name="Обычный 3 6 3 4 5" xfId="13251"/>
    <cellStyle name="Обычный 3 6 3 4 5 2" xfId="13252"/>
    <cellStyle name="Обычный 3 6 3 4 6" xfId="13253"/>
    <cellStyle name="Обычный 3 6 3 5" xfId="13254"/>
    <cellStyle name="Обычный 3 6 3 5 2" xfId="13255"/>
    <cellStyle name="Обычный 3 6 3 5 2 2" xfId="13256"/>
    <cellStyle name="Обычный 3 6 3 5 2 2 2" xfId="13257"/>
    <cellStyle name="Обычный 3 6 3 5 2 2 2 2" xfId="13258"/>
    <cellStyle name="Обычный 3 6 3 5 2 2 3" xfId="13259"/>
    <cellStyle name="Обычный 3 6 3 5 2 3" xfId="13260"/>
    <cellStyle name="Обычный 3 6 3 5 2 3 2" xfId="13261"/>
    <cellStyle name="Обычный 3 6 3 5 2 4" xfId="13262"/>
    <cellStyle name="Обычный 3 6 3 5 3" xfId="13263"/>
    <cellStyle name="Обычный 3 6 3 5 3 2" xfId="13264"/>
    <cellStyle name="Обычный 3 6 3 5 3 2 2" xfId="13265"/>
    <cellStyle name="Обычный 3 6 3 5 3 3" xfId="13266"/>
    <cellStyle name="Обычный 3 6 3 5 4" xfId="13267"/>
    <cellStyle name="Обычный 3 6 3 5 4 2" xfId="13268"/>
    <cellStyle name="Обычный 3 6 3 5 5" xfId="13269"/>
    <cellStyle name="Обычный 3 6 3 6" xfId="13270"/>
    <cellStyle name="Обычный 3 6 3 6 2" xfId="13271"/>
    <cellStyle name="Обычный 3 6 3 6 2 2" xfId="13272"/>
    <cellStyle name="Обычный 3 6 3 6 2 2 2" xfId="13273"/>
    <cellStyle name="Обычный 3 6 3 6 2 3" xfId="13274"/>
    <cellStyle name="Обычный 3 6 3 6 3" xfId="13275"/>
    <cellStyle name="Обычный 3 6 3 6 3 2" xfId="13276"/>
    <cellStyle name="Обычный 3 6 3 6 4" xfId="13277"/>
    <cellStyle name="Обычный 3 6 3 7" xfId="13278"/>
    <cellStyle name="Обычный 3 6 3 7 2" xfId="13279"/>
    <cellStyle name="Обычный 3 6 3 7 2 2" xfId="13280"/>
    <cellStyle name="Обычный 3 6 3 7 3" xfId="13281"/>
    <cellStyle name="Обычный 3 6 3 8" xfId="13282"/>
    <cellStyle name="Обычный 3 6 3 8 2" xfId="13283"/>
    <cellStyle name="Обычный 3 6 3 9" xfId="13284"/>
    <cellStyle name="Обычный 3 6 4" xfId="13285"/>
    <cellStyle name="Обычный 3 6 4 2" xfId="13286"/>
    <cellStyle name="Обычный 3 6 4 2 2" xfId="13287"/>
    <cellStyle name="Обычный 3 6 4 2 2 2" xfId="13288"/>
    <cellStyle name="Обычный 3 6 4 2 2 2 2" xfId="13289"/>
    <cellStyle name="Обычный 3 6 4 2 2 2 2 2" xfId="13290"/>
    <cellStyle name="Обычный 3 6 4 2 2 2 2 2 2" xfId="13291"/>
    <cellStyle name="Обычный 3 6 4 2 2 2 2 2 2 2" xfId="13292"/>
    <cellStyle name="Обычный 3 6 4 2 2 2 2 2 3" xfId="13293"/>
    <cellStyle name="Обычный 3 6 4 2 2 2 2 3" xfId="13294"/>
    <cellStyle name="Обычный 3 6 4 2 2 2 2 3 2" xfId="13295"/>
    <cellStyle name="Обычный 3 6 4 2 2 2 2 4" xfId="13296"/>
    <cellStyle name="Обычный 3 6 4 2 2 2 3" xfId="13297"/>
    <cellStyle name="Обычный 3 6 4 2 2 2 3 2" xfId="13298"/>
    <cellStyle name="Обычный 3 6 4 2 2 2 3 2 2" xfId="13299"/>
    <cellStyle name="Обычный 3 6 4 2 2 2 3 3" xfId="13300"/>
    <cellStyle name="Обычный 3 6 4 2 2 2 4" xfId="13301"/>
    <cellStyle name="Обычный 3 6 4 2 2 2 4 2" xfId="13302"/>
    <cellStyle name="Обычный 3 6 4 2 2 2 5" xfId="13303"/>
    <cellStyle name="Обычный 3 6 4 2 2 3" xfId="13304"/>
    <cellStyle name="Обычный 3 6 4 2 2 3 2" xfId="13305"/>
    <cellStyle name="Обычный 3 6 4 2 2 3 2 2" xfId="13306"/>
    <cellStyle name="Обычный 3 6 4 2 2 3 2 2 2" xfId="13307"/>
    <cellStyle name="Обычный 3 6 4 2 2 3 2 3" xfId="13308"/>
    <cellStyle name="Обычный 3 6 4 2 2 3 3" xfId="13309"/>
    <cellStyle name="Обычный 3 6 4 2 2 3 3 2" xfId="13310"/>
    <cellStyle name="Обычный 3 6 4 2 2 3 4" xfId="13311"/>
    <cellStyle name="Обычный 3 6 4 2 2 4" xfId="13312"/>
    <cellStyle name="Обычный 3 6 4 2 2 4 2" xfId="13313"/>
    <cellStyle name="Обычный 3 6 4 2 2 4 2 2" xfId="13314"/>
    <cellStyle name="Обычный 3 6 4 2 2 4 3" xfId="13315"/>
    <cellStyle name="Обычный 3 6 4 2 2 5" xfId="13316"/>
    <cellStyle name="Обычный 3 6 4 2 2 5 2" xfId="13317"/>
    <cellStyle name="Обычный 3 6 4 2 2 6" xfId="13318"/>
    <cellStyle name="Обычный 3 6 4 2 3" xfId="13319"/>
    <cellStyle name="Обычный 3 6 4 2 3 2" xfId="13320"/>
    <cellStyle name="Обычный 3 6 4 2 3 2 2" xfId="13321"/>
    <cellStyle name="Обычный 3 6 4 2 3 2 2 2" xfId="13322"/>
    <cellStyle name="Обычный 3 6 4 2 3 2 2 2 2" xfId="13323"/>
    <cellStyle name="Обычный 3 6 4 2 3 2 2 3" xfId="13324"/>
    <cellStyle name="Обычный 3 6 4 2 3 2 3" xfId="13325"/>
    <cellStyle name="Обычный 3 6 4 2 3 2 3 2" xfId="13326"/>
    <cellStyle name="Обычный 3 6 4 2 3 2 4" xfId="13327"/>
    <cellStyle name="Обычный 3 6 4 2 3 3" xfId="13328"/>
    <cellStyle name="Обычный 3 6 4 2 3 3 2" xfId="13329"/>
    <cellStyle name="Обычный 3 6 4 2 3 3 2 2" xfId="13330"/>
    <cellStyle name="Обычный 3 6 4 2 3 3 3" xfId="13331"/>
    <cellStyle name="Обычный 3 6 4 2 3 4" xfId="13332"/>
    <cellStyle name="Обычный 3 6 4 2 3 4 2" xfId="13333"/>
    <cellStyle name="Обычный 3 6 4 2 3 5" xfId="13334"/>
    <cellStyle name="Обычный 3 6 4 2 4" xfId="13335"/>
    <cellStyle name="Обычный 3 6 4 2 4 2" xfId="13336"/>
    <cellStyle name="Обычный 3 6 4 2 4 2 2" xfId="13337"/>
    <cellStyle name="Обычный 3 6 4 2 4 2 2 2" xfId="13338"/>
    <cellStyle name="Обычный 3 6 4 2 4 2 3" xfId="13339"/>
    <cellStyle name="Обычный 3 6 4 2 4 3" xfId="13340"/>
    <cellStyle name="Обычный 3 6 4 2 4 3 2" xfId="13341"/>
    <cellStyle name="Обычный 3 6 4 2 4 4" xfId="13342"/>
    <cellStyle name="Обычный 3 6 4 2 5" xfId="13343"/>
    <cellStyle name="Обычный 3 6 4 2 5 2" xfId="13344"/>
    <cellStyle name="Обычный 3 6 4 2 5 2 2" xfId="13345"/>
    <cellStyle name="Обычный 3 6 4 2 5 3" xfId="13346"/>
    <cellStyle name="Обычный 3 6 4 2 6" xfId="13347"/>
    <cellStyle name="Обычный 3 6 4 2 6 2" xfId="13348"/>
    <cellStyle name="Обычный 3 6 4 2 7" xfId="13349"/>
    <cellStyle name="Обычный 3 6 4 3" xfId="13350"/>
    <cellStyle name="Обычный 3 6 4 3 2" xfId="13351"/>
    <cellStyle name="Обычный 3 6 4 3 2 2" xfId="13352"/>
    <cellStyle name="Обычный 3 6 4 3 2 2 2" xfId="13353"/>
    <cellStyle name="Обычный 3 6 4 3 2 2 2 2" xfId="13354"/>
    <cellStyle name="Обычный 3 6 4 3 2 2 2 2 2" xfId="13355"/>
    <cellStyle name="Обычный 3 6 4 3 2 2 2 3" xfId="13356"/>
    <cellStyle name="Обычный 3 6 4 3 2 2 3" xfId="13357"/>
    <cellStyle name="Обычный 3 6 4 3 2 2 3 2" xfId="13358"/>
    <cellStyle name="Обычный 3 6 4 3 2 2 4" xfId="13359"/>
    <cellStyle name="Обычный 3 6 4 3 2 3" xfId="13360"/>
    <cellStyle name="Обычный 3 6 4 3 2 3 2" xfId="13361"/>
    <cellStyle name="Обычный 3 6 4 3 2 3 2 2" xfId="13362"/>
    <cellStyle name="Обычный 3 6 4 3 2 3 3" xfId="13363"/>
    <cellStyle name="Обычный 3 6 4 3 2 4" xfId="13364"/>
    <cellStyle name="Обычный 3 6 4 3 2 4 2" xfId="13365"/>
    <cellStyle name="Обычный 3 6 4 3 2 5" xfId="13366"/>
    <cellStyle name="Обычный 3 6 4 3 3" xfId="13367"/>
    <cellStyle name="Обычный 3 6 4 3 3 2" xfId="13368"/>
    <cellStyle name="Обычный 3 6 4 3 3 2 2" xfId="13369"/>
    <cellStyle name="Обычный 3 6 4 3 3 2 2 2" xfId="13370"/>
    <cellStyle name="Обычный 3 6 4 3 3 2 3" xfId="13371"/>
    <cellStyle name="Обычный 3 6 4 3 3 3" xfId="13372"/>
    <cellStyle name="Обычный 3 6 4 3 3 3 2" xfId="13373"/>
    <cellStyle name="Обычный 3 6 4 3 3 4" xfId="13374"/>
    <cellStyle name="Обычный 3 6 4 3 4" xfId="13375"/>
    <cellStyle name="Обычный 3 6 4 3 4 2" xfId="13376"/>
    <cellStyle name="Обычный 3 6 4 3 4 2 2" xfId="13377"/>
    <cellStyle name="Обычный 3 6 4 3 4 3" xfId="13378"/>
    <cellStyle name="Обычный 3 6 4 3 5" xfId="13379"/>
    <cellStyle name="Обычный 3 6 4 3 5 2" xfId="13380"/>
    <cellStyle name="Обычный 3 6 4 3 6" xfId="13381"/>
    <cellStyle name="Обычный 3 6 4 4" xfId="13382"/>
    <cellStyle name="Обычный 3 6 4 4 2" xfId="13383"/>
    <cellStyle name="Обычный 3 6 4 4 2 2" xfId="13384"/>
    <cellStyle name="Обычный 3 6 4 4 2 2 2" xfId="13385"/>
    <cellStyle name="Обычный 3 6 4 4 2 2 2 2" xfId="13386"/>
    <cellStyle name="Обычный 3 6 4 4 2 2 3" xfId="13387"/>
    <cellStyle name="Обычный 3 6 4 4 2 3" xfId="13388"/>
    <cellStyle name="Обычный 3 6 4 4 2 3 2" xfId="13389"/>
    <cellStyle name="Обычный 3 6 4 4 2 4" xfId="13390"/>
    <cellStyle name="Обычный 3 6 4 4 3" xfId="13391"/>
    <cellStyle name="Обычный 3 6 4 4 3 2" xfId="13392"/>
    <cellStyle name="Обычный 3 6 4 4 3 2 2" xfId="13393"/>
    <cellStyle name="Обычный 3 6 4 4 3 3" xfId="13394"/>
    <cellStyle name="Обычный 3 6 4 4 4" xfId="13395"/>
    <cellStyle name="Обычный 3 6 4 4 4 2" xfId="13396"/>
    <cellStyle name="Обычный 3 6 4 4 5" xfId="13397"/>
    <cellStyle name="Обычный 3 6 4 5" xfId="13398"/>
    <cellStyle name="Обычный 3 6 4 5 2" xfId="13399"/>
    <cellStyle name="Обычный 3 6 4 5 2 2" xfId="13400"/>
    <cellStyle name="Обычный 3 6 4 5 2 2 2" xfId="13401"/>
    <cellStyle name="Обычный 3 6 4 5 2 3" xfId="13402"/>
    <cellStyle name="Обычный 3 6 4 5 3" xfId="13403"/>
    <cellStyle name="Обычный 3 6 4 5 3 2" xfId="13404"/>
    <cellStyle name="Обычный 3 6 4 5 4" xfId="13405"/>
    <cellStyle name="Обычный 3 6 4 6" xfId="13406"/>
    <cellStyle name="Обычный 3 6 4 6 2" xfId="13407"/>
    <cellStyle name="Обычный 3 6 4 6 2 2" xfId="13408"/>
    <cellStyle name="Обычный 3 6 4 6 3" xfId="13409"/>
    <cellStyle name="Обычный 3 6 4 7" xfId="13410"/>
    <cellStyle name="Обычный 3 6 4 7 2" xfId="13411"/>
    <cellStyle name="Обычный 3 6 4 8" xfId="13412"/>
    <cellStyle name="Обычный 3 6 5" xfId="13413"/>
    <cellStyle name="Обычный 3 6 5 2" xfId="13414"/>
    <cellStyle name="Обычный 3 6 5 2 2" xfId="13415"/>
    <cellStyle name="Обычный 3 6 5 2 2 2" xfId="13416"/>
    <cellStyle name="Обычный 3 6 5 2 2 2 2" xfId="13417"/>
    <cellStyle name="Обычный 3 6 5 2 2 2 2 2" xfId="13418"/>
    <cellStyle name="Обычный 3 6 5 2 2 2 2 2 2" xfId="13419"/>
    <cellStyle name="Обычный 3 6 5 2 2 2 2 3" xfId="13420"/>
    <cellStyle name="Обычный 3 6 5 2 2 2 3" xfId="13421"/>
    <cellStyle name="Обычный 3 6 5 2 2 2 3 2" xfId="13422"/>
    <cellStyle name="Обычный 3 6 5 2 2 2 4" xfId="13423"/>
    <cellStyle name="Обычный 3 6 5 2 2 3" xfId="13424"/>
    <cellStyle name="Обычный 3 6 5 2 2 3 2" xfId="13425"/>
    <cellStyle name="Обычный 3 6 5 2 2 3 2 2" xfId="13426"/>
    <cellStyle name="Обычный 3 6 5 2 2 3 3" xfId="13427"/>
    <cellStyle name="Обычный 3 6 5 2 2 4" xfId="13428"/>
    <cellStyle name="Обычный 3 6 5 2 2 4 2" xfId="13429"/>
    <cellStyle name="Обычный 3 6 5 2 2 5" xfId="13430"/>
    <cellStyle name="Обычный 3 6 5 2 3" xfId="13431"/>
    <cellStyle name="Обычный 3 6 5 2 3 2" xfId="13432"/>
    <cellStyle name="Обычный 3 6 5 2 3 2 2" xfId="13433"/>
    <cellStyle name="Обычный 3 6 5 2 3 2 2 2" xfId="13434"/>
    <cellStyle name="Обычный 3 6 5 2 3 2 3" xfId="13435"/>
    <cellStyle name="Обычный 3 6 5 2 3 3" xfId="13436"/>
    <cellStyle name="Обычный 3 6 5 2 3 3 2" xfId="13437"/>
    <cellStyle name="Обычный 3 6 5 2 3 4" xfId="13438"/>
    <cellStyle name="Обычный 3 6 5 2 4" xfId="13439"/>
    <cellStyle name="Обычный 3 6 5 2 4 2" xfId="13440"/>
    <cellStyle name="Обычный 3 6 5 2 4 2 2" xfId="13441"/>
    <cellStyle name="Обычный 3 6 5 2 4 3" xfId="13442"/>
    <cellStyle name="Обычный 3 6 5 2 5" xfId="13443"/>
    <cellStyle name="Обычный 3 6 5 2 5 2" xfId="13444"/>
    <cellStyle name="Обычный 3 6 5 2 6" xfId="13445"/>
    <cellStyle name="Обычный 3 6 5 3" xfId="13446"/>
    <cellStyle name="Обычный 3 6 5 3 2" xfId="13447"/>
    <cellStyle name="Обычный 3 6 5 3 2 2" xfId="13448"/>
    <cellStyle name="Обычный 3 6 5 3 2 2 2" xfId="13449"/>
    <cellStyle name="Обычный 3 6 5 3 2 2 2 2" xfId="13450"/>
    <cellStyle name="Обычный 3 6 5 3 2 2 3" xfId="13451"/>
    <cellStyle name="Обычный 3 6 5 3 2 3" xfId="13452"/>
    <cellStyle name="Обычный 3 6 5 3 2 3 2" xfId="13453"/>
    <cellStyle name="Обычный 3 6 5 3 2 4" xfId="13454"/>
    <cellStyle name="Обычный 3 6 5 3 3" xfId="13455"/>
    <cellStyle name="Обычный 3 6 5 3 3 2" xfId="13456"/>
    <cellStyle name="Обычный 3 6 5 3 3 2 2" xfId="13457"/>
    <cellStyle name="Обычный 3 6 5 3 3 3" xfId="13458"/>
    <cellStyle name="Обычный 3 6 5 3 4" xfId="13459"/>
    <cellStyle name="Обычный 3 6 5 3 4 2" xfId="13460"/>
    <cellStyle name="Обычный 3 6 5 3 5" xfId="13461"/>
    <cellStyle name="Обычный 3 6 5 4" xfId="13462"/>
    <cellStyle name="Обычный 3 6 5 4 2" xfId="13463"/>
    <cellStyle name="Обычный 3 6 5 4 2 2" xfId="13464"/>
    <cellStyle name="Обычный 3 6 5 4 2 2 2" xfId="13465"/>
    <cellStyle name="Обычный 3 6 5 4 2 3" xfId="13466"/>
    <cellStyle name="Обычный 3 6 5 4 3" xfId="13467"/>
    <cellStyle name="Обычный 3 6 5 4 3 2" xfId="13468"/>
    <cellStyle name="Обычный 3 6 5 4 4" xfId="13469"/>
    <cellStyle name="Обычный 3 6 5 5" xfId="13470"/>
    <cellStyle name="Обычный 3 6 5 5 2" xfId="13471"/>
    <cellStyle name="Обычный 3 6 5 5 2 2" xfId="13472"/>
    <cellStyle name="Обычный 3 6 5 5 3" xfId="13473"/>
    <cellStyle name="Обычный 3 6 5 6" xfId="13474"/>
    <cellStyle name="Обычный 3 6 5 6 2" xfId="13475"/>
    <cellStyle name="Обычный 3 6 5 7" xfId="13476"/>
    <cellStyle name="Обычный 3 6 6" xfId="13477"/>
    <cellStyle name="Обычный 3 6 6 2" xfId="13478"/>
    <cellStyle name="Обычный 3 6 6 2 2" xfId="13479"/>
    <cellStyle name="Обычный 3 6 6 2 2 2" xfId="13480"/>
    <cellStyle name="Обычный 3 6 6 2 2 2 2" xfId="13481"/>
    <cellStyle name="Обычный 3 6 6 2 2 2 2 2" xfId="13482"/>
    <cellStyle name="Обычный 3 6 6 2 2 2 3" xfId="13483"/>
    <cellStyle name="Обычный 3 6 6 2 2 3" xfId="13484"/>
    <cellStyle name="Обычный 3 6 6 2 2 3 2" xfId="13485"/>
    <cellStyle name="Обычный 3 6 6 2 2 4" xfId="13486"/>
    <cellStyle name="Обычный 3 6 6 2 3" xfId="13487"/>
    <cellStyle name="Обычный 3 6 6 2 3 2" xfId="13488"/>
    <cellStyle name="Обычный 3 6 6 2 3 2 2" xfId="13489"/>
    <cellStyle name="Обычный 3 6 6 2 3 3" xfId="13490"/>
    <cellStyle name="Обычный 3 6 6 2 4" xfId="13491"/>
    <cellStyle name="Обычный 3 6 6 2 4 2" xfId="13492"/>
    <cellStyle name="Обычный 3 6 6 2 5" xfId="13493"/>
    <cellStyle name="Обычный 3 6 6 3" xfId="13494"/>
    <cellStyle name="Обычный 3 6 6 3 2" xfId="13495"/>
    <cellStyle name="Обычный 3 6 6 3 2 2" xfId="13496"/>
    <cellStyle name="Обычный 3 6 6 3 2 2 2" xfId="13497"/>
    <cellStyle name="Обычный 3 6 6 3 2 3" xfId="13498"/>
    <cellStyle name="Обычный 3 6 6 3 3" xfId="13499"/>
    <cellStyle name="Обычный 3 6 6 3 3 2" xfId="13500"/>
    <cellStyle name="Обычный 3 6 6 3 4" xfId="13501"/>
    <cellStyle name="Обычный 3 6 6 4" xfId="13502"/>
    <cellStyle name="Обычный 3 6 6 4 2" xfId="13503"/>
    <cellStyle name="Обычный 3 6 6 4 2 2" xfId="13504"/>
    <cellStyle name="Обычный 3 6 6 4 3" xfId="13505"/>
    <cellStyle name="Обычный 3 6 6 5" xfId="13506"/>
    <cellStyle name="Обычный 3 6 6 5 2" xfId="13507"/>
    <cellStyle name="Обычный 3 6 6 6" xfId="13508"/>
    <cellStyle name="Обычный 3 6 7" xfId="13509"/>
    <cellStyle name="Обычный 3 6 7 2" xfId="13510"/>
    <cellStyle name="Обычный 3 6 7 2 2" xfId="13511"/>
    <cellStyle name="Обычный 3 6 7 2 2 2" xfId="13512"/>
    <cellStyle name="Обычный 3 6 7 2 2 2 2" xfId="13513"/>
    <cellStyle name="Обычный 3 6 7 2 2 3" xfId="13514"/>
    <cellStyle name="Обычный 3 6 7 2 3" xfId="13515"/>
    <cellStyle name="Обычный 3 6 7 2 3 2" xfId="13516"/>
    <cellStyle name="Обычный 3 6 7 2 4" xfId="13517"/>
    <cellStyle name="Обычный 3 6 7 3" xfId="13518"/>
    <cellStyle name="Обычный 3 6 7 3 2" xfId="13519"/>
    <cellStyle name="Обычный 3 6 7 3 2 2" xfId="13520"/>
    <cellStyle name="Обычный 3 6 7 3 3" xfId="13521"/>
    <cellStyle name="Обычный 3 6 7 4" xfId="13522"/>
    <cellStyle name="Обычный 3 6 7 4 2" xfId="13523"/>
    <cellStyle name="Обычный 3 6 7 5" xfId="13524"/>
    <cellStyle name="Обычный 3 6 8" xfId="13525"/>
    <cellStyle name="Обычный 3 6 8 2" xfId="13526"/>
    <cellStyle name="Обычный 3 6 8 2 2" xfId="13527"/>
    <cellStyle name="Обычный 3 6 8 2 2 2" xfId="13528"/>
    <cellStyle name="Обычный 3 6 8 2 3" xfId="13529"/>
    <cellStyle name="Обычный 3 6 8 3" xfId="13530"/>
    <cellStyle name="Обычный 3 6 8 3 2" xfId="13531"/>
    <cellStyle name="Обычный 3 6 8 4" xfId="13532"/>
    <cellStyle name="Обычный 3 6 9" xfId="13533"/>
    <cellStyle name="Обычный 3 6 9 2" xfId="13534"/>
    <cellStyle name="Обычный 3 6 9 2 2" xfId="13535"/>
    <cellStyle name="Обычный 3 6 9 3" xfId="13536"/>
    <cellStyle name="Обычный 3 7" xfId="13537"/>
    <cellStyle name="Обычный 3 8" xfId="13538"/>
    <cellStyle name="Обычный 3 9" xfId="13539"/>
    <cellStyle name="Обычный 3_RZD_2009-2030_macromodel_090518" xfId="13540"/>
    <cellStyle name="Обычный 30" xfId="13541"/>
    <cellStyle name="Обычный 30 2" xfId="13542"/>
    <cellStyle name="Обычный 30 2 2" xfId="13543"/>
    <cellStyle name="Обычный 30 2 2 2" xfId="13544"/>
    <cellStyle name="Обычный 30 2 3" xfId="13545"/>
    <cellStyle name="Обычный 30 3" xfId="13546"/>
    <cellStyle name="Обычный 30 3 2" xfId="13547"/>
    <cellStyle name="Обычный 30 3 2 2" xfId="13548"/>
    <cellStyle name="Обычный 30 3 3" xfId="13549"/>
    <cellStyle name="Обычный 30 4" xfId="13550"/>
    <cellStyle name="Обычный 30 4 2" xfId="13551"/>
    <cellStyle name="Обычный 30 5" xfId="13552"/>
    <cellStyle name="Обычный 31" xfId="13553"/>
    <cellStyle name="Обычный 31 2" xfId="13554"/>
    <cellStyle name="Обычный 31 2 2" xfId="13555"/>
    <cellStyle name="Обычный 31 2 2 2" xfId="13556"/>
    <cellStyle name="Обычный 31 2 3" xfId="13557"/>
    <cellStyle name="Обычный 31 2 4" xfId="13558"/>
    <cellStyle name="Обычный 31 3" xfId="13559"/>
    <cellStyle name="Обычный 31 3 2" xfId="13560"/>
    <cellStyle name="Обычный 31 3 2 2" xfId="13561"/>
    <cellStyle name="Обычный 31 3 3" xfId="13562"/>
    <cellStyle name="Обычный 31 4" xfId="13563"/>
    <cellStyle name="Обычный 31 4 2" xfId="13564"/>
    <cellStyle name="Обычный 31 5" xfId="13565"/>
    <cellStyle name="Обычный 32" xfId="13566"/>
    <cellStyle name="Обычный 32 2" xfId="13567"/>
    <cellStyle name="Обычный 32 2 2" xfId="13568"/>
    <cellStyle name="Обычный 32 2 2 2" xfId="13569"/>
    <cellStyle name="Обычный 32 2 3" xfId="13570"/>
    <cellStyle name="Обычный 32 2 4" xfId="13571"/>
    <cellStyle name="Обычный 32 3" xfId="13572"/>
    <cellStyle name="Обычный 32 3 2" xfId="13573"/>
    <cellStyle name="Обычный 32 3 2 2" xfId="13574"/>
    <cellStyle name="Обычный 32 3 3" xfId="13575"/>
    <cellStyle name="Обычный 32 4" xfId="13576"/>
    <cellStyle name="Обычный 32 4 2" xfId="13577"/>
    <cellStyle name="Обычный 32 5" xfId="13578"/>
    <cellStyle name="Обычный 33" xfId="13579"/>
    <cellStyle name="Обычный 33 2" xfId="13580"/>
    <cellStyle name="Обычный 33 2 2" xfId="13581"/>
    <cellStyle name="Обычный 33 2 2 2" xfId="13582"/>
    <cellStyle name="Обычный 33 2 3" xfId="13583"/>
    <cellStyle name="Обычный 33 2 4" xfId="13584"/>
    <cellStyle name="Обычный 33 3" xfId="13585"/>
    <cellStyle name="Обычный 33 3 2" xfId="13586"/>
    <cellStyle name="Обычный 33 3 2 2" xfId="13587"/>
    <cellStyle name="Обычный 33 3 3" xfId="13588"/>
    <cellStyle name="Обычный 33 4" xfId="13589"/>
    <cellStyle name="Обычный 33 4 2" xfId="13590"/>
    <cellStyle name="Обычный 33 5" xfId="13591"/>
    <cellStyle name="Обычный 34" xfId="13592"/>
    <cellStyle name="Обычный 34 2" xfId="13593"/>
    <cellStyle name="Обычный 34 2 2" xfId="13594"/>
    <cellStyle name="Обычный 34 2 2 2" xfId="13595"/>
    <cellStyle name="Обычный 34 2 3" xfId="13596"/>
    <cellStyle name="Обычный 34 2 4" xfId="13597"/>
    <cellStyle name="Обычный 34 3" xfId="13598"/>
    <cellStyle name="Обычный 34 3 2" xfId="13599"/>
    <cellStyle name="Обычный 34 3 2 2" xfId="13600"/>
    <cellStyle name="Обычный 34 3 3" xfId="13601"/>
    <cellStyle name="Обычный 34 4" xfId="13602"/>
    <cellStyle name="Обычный 34 4 2" xfId="13603"/>
    <cellStyle name="Обычный 34 5" xfId="13604"/>
    <cellStyle name="Обычный 35" xfId="13605"/>
    <cellStyle name="Обычный 35 2" xfId="13606"/>
    <cellStyle name="Обычный 35 2 2" xfId="13607"/>
    <cellStyle name="Обычный 35 2 2 2" xfId="13608"/>
    <cellStyle name="Обычный 35 2 3" xfId="13609"/>
    <cellStyle name="Обычный 35 2 4" xfId="13610"/>
    <cellStyle name="Обычный 35 3" xfId="13611"/>
    <cellStyle name="Обычный 35 3 2" xfId="13612"/>
    <cellStyle name="Обычный 35 3 2 2" xfId="13613"/>
    <cellStyle name="Обычный 35 3 3" xfId="13614"/>
    <cellStyle name="Обычный 35 4" xfId="13615"/>
    <cellStyle name="Обычный 35 4 2" xfId="13616"/>
    <cellStyle name="Обычный 35 5" xfId="13617"/>
    <cellStyle name="Обычный 36" xfId="13618"/>
    <cellStyle name="Обычный 36 2" xfId="13619"/>
    <cellStyle name="Обычный 36 2 2" xfId="13620"/>
    <cellStyle name="Обычный 36 2 2 2" xfId="13621"/>
    <cellStyle name="Обычный 36 2 3" xfId="13622"/>
    <cellStyle name="Обычный 36 2 4" xfId="13623"/>
    <cellStyle name="Обычный 36 3" xfId="13624"/>
    <cellStyle name="Обычный 36 3 2" xfId="13625"/>
    <cellStyle name="Обычный 36 3 2 2" xfId="13626"/>
    <cellStyle name="Обычный 36 3 3" xfId="13627"/>
    <cellStyle name="Обычный 36 4" xfId="13628"/>
    <cellStyle name="Обычный 36 4 2" xfId="13629"/>
    <cellStyle name="Обычный 36 5" xfId="13630"/>
    <cellStyle name="Обычный 37" xfId="13631"/>
    <cellStyle name="Обычный 37 2" xfId="13632"/>
    <cellStyle name="Обычный 37 2 2" xfId="13633"/>
    <cellStyle name="Обычный 37 2 2 2" xfId="13634"/>
    <cellStyle name="Обычный 37 2 3" xfId="13635"/>
    <cellStyle name="Обычный 37 2 4" xfId="13636"/>
    <cellStyle name="Обычный 37 3" xfId="13637"/>
    <cellStyle name="Обычный 37 3 2" xfId="13638"/>
    <cellStyle name="Обычный 37 3 2 2" xfId="13639"/>
    <cellStyle name="Обычный 37 3 3" xfId="13640"/>
    <cellStyle name="Обычный 37 4" xfId="13641"/>
    <cellStyle name="Обычный 37 4 2" xfId="13642"/>
    <cellStyle name="Обычный 37 5" xfId="13643"/>
    <cellStyle name="Обычный 38" xfId="13644"/>
    <cellStyle name="Обычный 38 2" xfId="13645"/>
    <cellStyle name="Обычный 38 2 2" xfId="13646"/>
    <cellStyle name="Обычный 38 2 2 2" xfId="13647"/>
    <cellStyle name="Обычный 38 2 3" xfId="13648"/>
    <cellStyle name="Обычный 38 2 4" xfId="13649"/>
    <cellStyle name="Обычный 38 3" xfId="13650"/>
    <cellStyle name="Обычный 38 3 2" xfId="13651"/>
    <cellStyle name="Обычный 38 3 2 2" xfId="13652"/>
    <cellStyle name="Обычный 38 3 3" xfId="13653"/>
    <cellStyle name="Обычный 38 4" xfId="13654"/>
    <cellStyle name="Обычный 38 4 2" xfId="13655"/>
    <cellStyle name="Обычный 38 5" xfId="13656"/>
    <cellStyle name="Обычный 39" xfId="13657"/>
    <cellStyle name="Обычный 39 2" xfId="13658"/>
    <cellStyle name="Обычный 39 2 2" xfId="13659"/>
    <cellStyle name="Обычный 39 2 2 2" xfId="13660"/>
    <cellStyle name="Обычный 39 2 3" xfId="13661"/>
    <cellStyle name="Обычный 39 2 4" xfId="13662"/>
    <cellStyle name="Обычный 39 3" xfId="13663"/>
    <cellStyle name="Обычный 39 3 2" xfId="13664"/>
    <cellStyle name="Обычный 39 3 2 2" xfId="13665"/>
    <cellStyle name="Обычный 39 3 3" xfId="13666"/>
    <cellStyle name="Обычный 39 4" xfId="13667"/>
    <cellStyle name="Обычный 39 4 2" xfId="13668"/>
    <cellStyle name="Обычный 39 5" xfId="13669"/>
    <cellStyle name="Обычный 4" xfId="13670"/>
    <cellStyle name="Обычный 4 10" xfId="13671"/>
    <cellStyle name="Обычный 4 10 2" xfId="13672"/>
    <cellStyle name="Обычный 4 10 2 2" xfId="13673"/>
    <cellStyle name="Обычный 4 10 2 2 2" xfId="13674"/>
    <cellStyle name="Обычный 4 10 2 2 2 2" xfId="13675"/>
    <cellStyle name="Обычный 4 10 2 2 3" xfId="13676"/>
    <cellStyle name="Обычный 4 10 2 3" xfId="13677"/>
    <cellStyle name="Обычный 4 10 2 3 2" xfId="13678"/>
    <cellStyle name="Обычный 4 10 2 4" xfId="13679"/>
    <cellStyle name="Обычный 4 10 3" xfId="13680"/>
    <cellStyle name="Обычный 4 10 3 2" xfId="13681"/>
    <cellStyle name="Обычный 4 10 3 2 2" xfId="13682"/>
    <cellStyle name="Обычный 4 10 3 3" xfId="13683"/>
    <cellStyle name="Обычный 4 10 4" xfId="13684"/>
    <cellStyle name="Обычный 4 10 4 2" xfId="13685"/>
    <cellStyle name="Обычный 4 10 5" xfId="13686"/>
    <cellStyle name="Обычный 4 11" xfId="13687"/>
    <cellStyle name="Обычный 4 11 2" xfId="13688"/>
    <cellStyle name="Обычный 4 11 2 2" xfId="13689"/>
    <cellStyle name="Обычный 4 11 2 2 2" xfId="13690"/>
    <cellStyle name="Обычный 4 11 2 3" xfId="13691"/>
    <cellStyle name="Обычный 4 11 3" xfId="13692"/>
    <cellStyle name="Обычный 4 11 3 2" xfId="13693"/>
    <cellStyle name="Обычный 4 11 4" xfId="13694"/>
    <cellStyle name="Обычный 4 12" xfId="13695"/>
    <cellStyle name="Обычный 4 12 2" xfId="13696"/>
    <cellStyle name="Обычный 4 12 2 2" xfId="13697"/>
    <cellStyle name="Обычный 4 12 3" xfId="13698"/>
    <cellStyle name="Обычный 4 13" xfId="13699"/>
    <cellStyle name="Обычный 4 13 2" xfId="13700"/>
    <cellStyle name="Обычный 4 14" xfId="13701"/>
    <cellStyle name="Обычный 4 15" xfId="13702"/>
    <cellStyle name="Обычный 4 16" xfId="13703"/>
    <cellStyle name="Обычный 4 2" xfId="13704"/>
    <cellStyle name="Обычный 4 2 2" xfId="13705"/>
    <cellStyle name="Обычный 4 2 2 2" xfId="13706"/>
    <cellStyle name="Обычный 4 2 3" xfId="13707"/>
    <cellStyle name="Обычный 4 2 3 2" xfId="13708"/>
    <cellStyle name="Обычный 4 2 4" xfId="13709"/>
    <cellStyle name="Обычный 4 2 4 2" xfId="13710"/>
    <cellStyle name="Обычный 4 2 4 2 2" xfId="13711"/>
    <cellStyle name="Обычный 4 2 4 3" xfId="13712"/>
    <cellStyle name="Обычный 4 2 5" xfId="13713"/>
    <cellStyle name="Обычный 4 2 5 2" xfId="13714"/>
    <cellStyle name="Обычный 4 2 5 2 2" xfId="13715"/>
    <cellStyle name="Обычный 4 2 5 3" xfId="13716"/>
    <cellStyle name="Обычный 4 2 6" xfId="13717"/>
    <cellStyle name="Обычный 4 2 6 2" xfId="13718"/>
    <cellStyle name="Обычный 4 2 7" xfId="13719"/>
    <cellStyle name="Обычный 4 2 8" xfId="13720"/>
    <cellStyle name="Обычный 4 2_Т-НахВТО-газ-28.09.12" xfId="13721"/>
    <cellStyle name="Обычный 4 3" xfId="13722"/>
    <cellStyle name="Обычный 4 3 10" xfId="13723"/>
    <cellStyle name="Обычный 4 3 10 2" xfId="13724"/>
    <cellStyle name="Обычный 4 3 10 2 2" xfId="13725"/>
    <cellStyle name="Обычный 4 3 10 3" xfId="13726"/>
    <cellStyle name="Обычный 4 3 11" xfId="13727"/>
    <cellStyle name="Обычный 4 3 11 2" xfId="13728"/>
    <cellStyle name="Обычный 4 3 12" xfId="13729"/>
    <cellStyle name="Обычный 4 3 13" xfId="13730"/>
    <cellStyle name="Обычный 4 3 14" xfId="13731"/>
    <cellStyle name="Обычный 4 3 2" xfId="13732"/>
    <cellStyle name="Обычный 4 3 2 10" xfId="13733"/>
    <cellStyle name="Обычный 4 3 2 10 2" xfId="13734"/>
    <cellStyle name="Обычный 4 3 2 11" xfId="13735"/>
    <cellStyle name="Обычный 4 3 2 2" xfId="13736"/>
    <cellStyle name="Обычный 4 3 2 2 10" xfId="13737"/>
    <cellStyle name="Обычный 4 3 2 2 2" xfId="13738"/>
    <cellStyle name="Обычный 4 3 2 2 2 2" xfId="13739"/>
    <cellStyle name="Обычный 4 3 2 2 2 2 2" xfId="13740"/>
    <cellStyle name="Обычный 4 3 2 2 2 2 2 2" xfId="13741"/>
    <cellStyle name="Обычный 4 3 2 2 2 2 2 2 2" xfId="13742"/>
    <cellStyle name="Обычный 4 3 2 2 2 2 2 2 2 2" xfId="13743"/>
    <cellStyle name="Обычный 4 3 2 2 2 2 2 2 2 2 2" xfId="13744"/>
    <cellStyle name="Обычный 4 3 2 2 2 2 2 2 2 2 2 2" xfId="13745"/>
    <cellStyle name="Обычный 4 3 2 2 2 2 2 2 2 2 2 2 2" xfId="13746"/>
    <cellStyle name="Обычный 4 3 2 2 2 2 2 2 2 2 2 3" xfId="13747"/>
    <cellStyle name="Обычный 4 3 2 2 2 2 2 2 2 2 3" xfId="13748"/>
    <cellStyle name="Обычный 4 3 2 2 2 2 2 2 2 2 3 2" xfId="13749"/>
    <cellStyle name="Обычный 4 3 2 2 2 2 2 2 2 2 4" xfId="13750"/>
    <cellStyle name="Обычный 4 3 2 2 2 2 2 2 2 3" xfId="13751"/>
    <cellStyle name="Обычный 4 3 2 2 2 2 2 2 2 3 2" xfId="13752"/>
    <cellStyle name="Обычный 4 3 2 2 2 2 2 2 2 3 2 2" xfId="13753"/>
    <cellStyle name="Обычный 4 3 2 2 2 2 2 2 2 3 3" xfId="13754"/>
    <cellStyle name="Обычный 4 3 2 2 2 2 2 2 2 4" xfId="13755"/>
    <cellStyle name="Обычный 4 3 2 2 2 2 2 2 2 4 2" xfId="13756"/>
    <cellStyle name="Обычный 4 3 2 2 2 2 2 2 2 5" xfId="13757"/>
    <cellStyle name="Обычный 4 3 2 2 2 2 2 2 3" xfId="13758"/>
    <cellStyle name="Обычный 4 3 2 2 2 2 2 2 3 2" xfId="13759"/>
    <cellStyle name="Обычный 4 3 2 2 2 2 2 2 3 2 2" xfId="13760"/>
    <cellStyle name="Обычный 4 3 2 2 2 2 2 2 3 2 2 2" xfId="13761"/>
    <cellStyle name="Обычный 4 3 2 2 2 2 2 2 3 2 3" xfId="13762"/>
    <cellStyle name="Обычный 4 3 2 2 2 2 2 2 3 3" xfId="13763"/>
    <cellStyle name="Обычный 4 3 2 2 2 2 2 2 3 3 2" xfId="13764"/>
    <cellStyle name="Обычный 4 3 2 2 2 2 2 2 3 4" xfId="13765"/>
    <cellStyle name="Обычный 4 3 2 2 2 2 2 2 4" xfId="13766"/>
    <cellStyle name="Обычный 4 3 2 2 2 2 2 2 4 2" xfId="13767"/>
    <cellStyle name="Обычный 4 3 2 2 2 2 2 2 4 2 2" xfId="13768"/>
    <cellStyle name="Обычный 4 3 2 2 2 2 2 2 4 3" xfId="13769"/>
    <cellStyle name="Обычный 4 3 2 2 2 2 2 2 5" xfId="13770"/>
    <cellStyle name="Обычный 4 3 2 2 2 2 2 2 5 2" xfId="13771"/>
    <cellStyle name="Обычный 4 3 2 2 2 2 2 2 6" xfId="13772"/>
    <cellStyle name="Обычный 4 3 2 2 2 2 2 3" xfId="13773"/>
    <cellStyle name="Обычный 4 3 2 2 2 2 2 3 2" xfId="13774"/>
    <cellStyle name="Обычный 4 3 2 2 2 2 2 3 2 2" xfId="13775"/>
    <cellStyle name="Обычный 4 3 2 2 2 2 2 3 2 2 2" xfId="13776"/>
    <cellStyle name="Обычный 4 3 2 2 2 2 2 3 2 2 2 2" xfId="13777"/>
    <cellStyle name="Обычный 4 3 2 2 2 2 2 3 2 2 3" xfId="13778"/>
    <cellStyle name="Обычный 4 3 2 2 2 2 2 3 2 3" xfId="13779"/>
    <cellStyle name="Обычный 4 3 2 2 2 2 2 3 2 3 2" xfId="13780"/>
    <cellStyle name="Обычный 4 3 2 2 2 2 2 3 2 4" xfId="13781"/>
    <cellStyle name="Обычный 4 3 2 2 2 2 2 3 3" xfId="13782"/>
    <cellStyle name="Обычный 4 3 2 2 2 2 2 3 3 2" xfId="13783"/>
    <cellStyle name="Обычный 4 3 2 2 2 2 2 3 3 2 2" xfId="13784"/>
    <cellStyle name="Обычный 4 3 2 2 2 2 2 3 3 3" xfId="13785"/>
    <cellStyle name="Обычный 4 3 2 2 2 2 2 3 4" xfId="13786"/>
    <cellStyle name="Обычный 4 3 2 2 2 2 2 3 4 2" xfId="13787"/>
    <cellStyle name="Обычный 4 3 2 2 2 2 2 3 5" xfId="13788"/>
    <cellStyle name="Обычный 4 3 2 2 2 2 2 4" xfId="13789"/>
    <cellStyle name="Обычный 4 3 2 2 2 2 2 4 2" xfId="13790"/>
    <cellStyle name="Обычный 4 3 2 2 2 2 2 4 2 2" xfId="13791"/>
    <cellStyle name="Обычный 4 3 2 2 2 2 2 4 2 2 2" xfId="13792"/>
    <cellStyle name="Обычный 4 3 2 2 2 2 2 4 2 3" xfId="13793"/>
    <cellStyle name="Обычный 4 3 2 2 2 2 2 4 3" xfId="13794"/>
    <cellStyle name="Обычный 4 3 2 2 2 2 2 4 3 2" xfId="13795"/>
    <cellStyle name="Обычный 4 3 2 2 2 2 2 4 4" xfId="13796"/>
    <cellStyle name="Обычный 4 3 2 2 2 2 2 5" xfId="13797"/>
    <cellStyle name="Обычный 4 3 2 2 2 2 2 5 2" xfId="13798"/>
    <cellStyle name="Обычный 4 3 2 2 2 2 2 5 2 2" xfId="13799"/>
    <cellStyle name="Обычный 4 3 2 2 2 2 2 5 3" xfId="13800"/>
    <cellStyle name="Обычный 4 3 2 2 2 2 2 6" xfId="13801"/>
    <cellStyle name="Обычный 4 3 2 2 2 2 2 6 2" xfId="13802"/>
    <cellStyle name="Обычный 4 3 2 2 2 2 2 7" xfId="13803"/>
    <cellStyle name="Обычный 4 3 2 2 2 2 3" xfId="13804"/>
    <cellStyle name="Обычный 4 3 2 2 2 2 3 2" xfId="13805"/>
    <cellStyle name="Обычный 4 3 2 2 2 2 3 2 2" xfId="13806"/>
    <cellStyle name="Обычный 4 3 2 2 2 2 3 2 2 2" xfId="13807"/>
    <cellStyle name="Обычный 4 3 2 2 2 2 3 2 2 2 2" xfId="13808"/>
    <cellStyle name="Обычный 4 3 2 2 2 2 3 2 2 2 2 2" xfId="13809"/>
    <cellStyle name="Обычный 4 3 2 2 2 2 3 2 2 2 3" xfId="13810"/>
    <cellStyle name="Обычный 4 3 2 2 2 2 3 2 2 3" xfId="13811"/>
    <cellStyle name="Обычный 4 3 2 2 2 2 3 2 2 3 2" xfId="13812"/>
    <cellStyle name="Обычный 4 3 2 2 2 2 3 2 2 4" xfId="13813"/>
    <cellStyle name="Обычный 4 3 2 2 2 2 3 2 3" xfId="13814"/>
    <cellStyle name="Обычный 4 3 2 2 2 2 3 2 3 2" xfId="13815"/>
    <cellStyle name="Обычный 4 3 2 2 2 2 3 2 3 2 2" xfId="13816"/>
    <cellStyle name="Обычный 4 3 2 2 2 2 3 2 3 3" xfId="13817"/>
    <cellStyle name="Обычный 4 3 2 2 2 2 3 2 4" xfId="13818"/>
    <cellStyle name="Обычный 4 3 2 2 2 2 3 2 4 2" xfId="13819"/>
    <cellStyle name="Обычный 4 3 2 2 2 2 3 2 5" xfId="13820"/>
    <cellStyle name="Обычный 4 3 2 2 2 2 3 3" xfId="13821"/>
    <cellStyle name="Обычный 4 3 2 2 2 2 3 3 2" xfId="13822"/>
    <cellStyle name="Обычный 4 3 2 2 2 2 3 3 2 2" xfId="13823"/>
    <cellStyle name="Обычный 4 3 2 2 2 2 3 3 2 2 2" xfId="13824"/>
    <cellStyle name="Обычный 4 3 2 2 2 2 3 3 2 3" xfId="13825"/>
    <cellStyle name="Обычный 4 3 2 2 2 2 3 3 3" xfId="13826"/>
    <cellStyle name="Обычный 4 3 2 2 2 2 3 3 3 2" xfId="13827"/>
    <cellStyle name="Обычный 4 3 2 2 2 2 3 3 4" xfId="13828"/>
    <cellStyle name="Обычный 4 3 2 2 2 2 3 4" xfId="13829"/>
    <cellStyle name="Обычный 4 3 2 2 2 2 3 4 2" xfId="13830"/>
    <cellStyle name="Обычный 4 3 2 2 2 2 3 4 2 2" xfId="13831"/>
    <cellStyle name="Обычный 4 3 2 2 2 2 3 4 3" xfId="13832"/>
    <cellStyle name="Обычный 4 3 2 2 2 2 3 5" xfId="13833"/>
    <cellStyle name="Обычный 4 3 2 2 2 2 3 5 2" xfId="13834"/>
    <cellStyle name="Обычный 4 3 2 2 2 2 3 6" xfId="13835"/>
    <cellStyle name="Обычный 4 3 2 2 2 2 4" xfId="13836"/>
    <cellStyle name="Обычный 4 3 2 2 2 2 4 2" xfId="13837"/>
    <cellStyle name="Обычный 4 3 2 2 2 2 4 2 2" xfId="13838"/>
    <cellStyle name="Обычный 4 3 2 2 2 2 4 2 2 2" xfId="13839"/>
    <cellStyle name="Обычный 4 3 2 2 2 2 4 2 2 2 2" xfId="13840"/>
    <cellStyle name="Обычный 4 3 2 2 2 2 4 2 2 3" xfId="13841"/>
    <cellStyle name="Обычный 4 3 2 2 2 2 4 2 3" xfId="13842"/>
    <cellStyle name="Обычный 4 3 2 2 2 2 4 2 3 2" xfId="13843"/>
    <cellStyle name="Обычный 4 3 2 2 2 2 4 2 4" xfId="13844"/>
    <cellStyle name="Обычный 4 3 2 2 2 2 4 3" xfId="13845"/>
    <cellStyle name="Обычный 4 3 2 2 2 2 4 3 2" xfId="13846"/>
    <cellStyle name="Обычный 4 3 2 2 2 2 4 3 2 2" xfId="13847"/>
    <cellStyle name="Обычный 4 3 2 2 2 2 4 3 3" xfId="13848"/>
    <cellStyle name="Обычный 4 3 2 2 2 2 4 4" xfId="13849"/>
    <cellStyle name="Обычный 4 3 2 2 2 2 4 4 2" xfId="13850"/>
    <cellStyle name="Обычный 4 3 2 2 2 2 4 5" xfId="13851"/>
    <cellStyle name="Обычный 4 3 2 2 2 2 5" xfId="13852"/>
    <cellStyle name="Обычный 4 3 2 2 2 2 5 2" xfId="13853"/>
    <cellStyle name="Обычный 4 3 2 2 2 2 5 2 2" xfId="13854"/>
    <cellStyle name="Обычный 4 3 2 2 2 2 5 2 2 2" xfId="13855"/>
    <cellStyle name="Обычный 4 3 2 2 2 2 5 2 3" xfId="13856"/>
    <cellStyle name="Обычный 4 3 2 2 2 2 5 3" xfId="13857"/>
    <cellStyle name="Обычный 4 3 2 2 2 2 5 3 2" xfId="13858"/>
    <cellStyle name="Обычный 4 3 2 2 2 2 5 4" xfId="13859"/>
    <cellStyle name="Обычный 4 3 2 2 2 2 6" xfId="13860"/>
    <cellStyle name="Обычный 4 3 2 2 2 2 6 2" xfId="13861"/>
    <cellStyle name="Обычный 4 3 2 2 2 2 6 2 2" xfId="13862"/>
    <cellStyle name="Обычный 4 3 2 2 2 2 6 3" xfId="13863"/>
    <cellStyle name="Обычный 4 3 2 2 2 2 7" xfId="13864"/>
    <cellStyle name="Обычный 4 3 2 2 2 2 7 2" xfId="13865"/>
    <cellStyle name="Обычный 4 3 2 2 2 2 8" xfId="13866"/>
    <cellStyle name="Обычный 4 3 2 2 2 3" xfId="13867"/>
    <cellStyle name="Обычный 4 3 2 2 2 3 2" xfId="13868"/>
    <cellStyle name="Обычный 4 3 2 2 2 3 2 2" xfId="13869"/>
    <cellStyle name="Обычный 4 3 2 2 2 3 2 2 2" xfId="13870"/>
    <cellStyle name="Обычный 4 3 2 2 2 3 2 2 2 2" xfId="13871"/>
    <cellStyle name="Обычный 4 3 2 2 2 3 2 2 2 2 2" xfId="13872"/>
    <cellStyle name="Обычный 4 3 2 2 2 3 2 2 2 2 2 2" xfId="13873"/>
    <cellStyle name="Обычный 4 3 2 2 2 3 2 2 2 2 3" xfId="13874"/>
    <cellStyle name="Обычный 4 3 2 2 2 3 2 2 2 3" xfId="13875"/>
    <cellStyle name="Обычный 4 3 2 2 2 3 2 2 2 3 2" xfId="13876"/>
    <cellStyle name="Обычный 4 3 2 2 2 3 2 2 2 4" xfId="13877"/>
    <cellStyle name="Обычный 4 3 2 2 2 3 2 2 3" xfId="13878"/>
    <cellStyle name="Обычный 4 3 2 2 2 3 2 2 3 2" xfId="13879"/>
    <cellStyle name="Обычный 4 3 2 2 2 3 2 2 3 2 2" xfId="13880"/>
    <cellStyle name="Обычный 4 3 2 2 2 3 2 2 3 3" xfId="13881"/>
    <cellStyle name="Обычный 4 3 2 2 2 3 2 2 4" xfId="13882"/>
    <cellStyle name="Обычный 4 3 2 2 2 3 2 2 4 2" xfId="13883"/>
    <cellStyle name="Обычный 4 3 2 2 2 3 2 2 5" xfId="13884"/>
    <cellStyle name="Обычный 4 3 2 2 2 3 2 3" xfId="13885"/>
    <cellStyle name="Обычный 4 3 2 2 2 3 2 3 2" xfId="13886"/>
    <cellStyle name="Обычный 4 3 2 2 2 3 2 3 2 2" xfId="13887"/>
    <cellStyle name="Обычный 4 3 2 2 2 3 2 3 2 2 2" xfId="13888"/>
    <cellStyle name="Обычный 4 3 2 2 2 3 2 3 2 3" xfId="13889"/>
    <cellStyle name="Обычный 4 3 2 2 2 3 2 3 3" xfId="13890"/>
    <cellStyle name="Обычный 4 3 2 2 2 3 2 3 3 2" xfId="13891"/>
    <cellStyle name="Обычный 4 3 2 2 2 3 2 3 4" xfId="13892"/>
    <cellStyle name="Обычный 4 3 2 2 2 3 2 4" xfId="13893"/>
    <cellStyle name="Обычный 4 3 2 2 2 3 2 4 2" xfId="13894"/>
    <cellStyle name="Обычный 4 3 2 2 2 3 2 4 2 2" xfId="13895"/>
    <cellStyle name="Обычный 4 3 2 2 2 3 2 4 3" xfId="13896"/>
    <cellStyle name="Обычный 4 3 2 2 2 3 2 5" xfId="13897"/>
    <cellStyle name="Обычный 4 3 2 2 2 3 2 5 2" xfId="13898"/>
    <cellStyle name="Обычный 4 3 2 2 2 3 2 6" xfId="13899"/>
    <cellStyle name="Обычный 4 3 2 2 2 3 3" xfId="13900"/>
    <cellStyle name="Обычный 4 3 2 2 2 3 3 2" xfId="13901"/>
    <cellStyle name="Обычный 4 3 2 2 2 3 3 2 2" xfId="13902"/>
    <cellStyle name="Обычный 4 3 2 2 2 3 3 2 2 2" xfId="13903"/>
    <cellStyle name="Обычный 4 3 2 2 2 3 3 2 2 2 2" xfId="13904"/>
    <cellStyle name="Обычный 4 3 2 2 2 3 3 2 2 3" xfId="13905"/>
    <cellStyle name="Обычный 4 3 2 2 2 3 3 2 3" xfId="13906"/>
    <cellStyle name="Обычный 4 3 2 2 2 3 3 2 3 2" xfId="13907"/>
    <cellStyle name="Обычный 4 3 2 2 2 3 3 2 4" xfId="13908"/>
    <cellStyle name="Обычный 4 3 2 2 2 3 3 3" xfId="13909"/>
    <cellStyle name="Обычный 4 3 2 2 2 3 3 3 2" xfId="13910"/>
    <cellStyle name="Обычный 4 3 2 2 2 3 3 3 2 2" xfId="13911"/>
    <cellStyle name="Обычный 4 3 2 2 2 3 3 3 3" xfId="13912"/>
    <cellStyle name="Обычный 4 3 2 2 2 3 3 4" xfId="13913"/>
    <cellStyle name="Обычный 4 3 2 2 2 3 3 4 2" xfId="13914"/>
    <cellStyle name="Обычный 4 3 2 2 2 3 3 5" xfId="13915"/>
    <cellStyle name="Обычный 4 3 2 2 2 3 4" xfId="13916"/>
    <cellStyle name="Обычный 4 3 2 2 2 3 4 2" xfId="13917"/>
    <cellStyle name="Обычный 4 3 2 2 2 3 4 2 2" xfId="13918"/>
    <cellStyle name="Обычный 4 3 2 2 2 3 4 2 2 2" xfId="13919"/>
    <cellStyle name="Обычный 4 3 2 2 2 3 4 2 3" xfId="13920"/>
    <cellStyle name="Обычный 4 3 2 2 2 3 4 3" xfId="13921"/>
    <cellStyle name="Обычный 4 3 2 2 2 3 4 3 2" xfId="13922"/>
    <cellStyle name="Обычный 4 3 2 2 2 3 4 4" xfId="13923"/>
    <cellStyle name="Обычный 4 3 2 2 2 3 5" xfId="13924"/>
    <cellStyle name="Обычный 4 3 2 2 2 3 5 2" xfId="13925"/>
    <cellStyle name="Обычный 4 3 2 2 2 3 5 2 2" xfId="13926"/>
    <cellStyle name="Обычный 4 3 2 2 2 3 5 3" xfId="13927"/>
    <cellStyle name="Обычный 4 3 2 2 2 3 6" xfId="13928"/>
    <cellStyle name="Обычный 4 3 2 2 2 3 6 2" xfId="13929"/>
    <cellStyle name="Обычный 4 3 2 2 2 3 7" xfId="13930"/>
    <cellStyle name="Обычный 4 3 2 2 2 4" xfId="13931"/>
    <cellStyle name="Обычный 4 3 2 2 2 4 2" xfId="13932"/>
    <cellStyle name="Обычный 4 3 2 2 2 4 2 2" xfId="13933"/>
    <cellStyle name="Обычный 4 3 2 2 2 4 2 2 2" xfId="13934"/>
    <cellStyle name="Обычный 4 3 2 2 2 4 2 2 2 2" xfId="13935"/>
    <cellStyle name="Обычный 4 3 2 2 2 4 2 2 2 2 2" xfId="13936"/>
    <cellStyle name="Обычный 4 3 2 2 2 4 2 2 2 3" xfId="13937"/>
    <cellStyle name="Обычный 4 3 2 2 2 4 2 2 3" xfId="13938"/>
    <cellStyle name="Обычный 4 3 2 2 2 4 2 2 3 2" xfId="13939"/>
    <cellStyle name="Обычный 4 3 2 2 2 4 2 2 4" xfId="13940"/>
    <cellStyle name="Обычный 4 3 2 2 2 4 2 3" xfId="13941"/>
    <cellStyle name="Обычный 4 3 2 2 2 4 2 3 2" xfId="13942"/>
    <cellStyle name="Обычный 4 3 2 2 2 4 2 3 2 2" xfId="13943"/>
    <cellStyle name="Обычный 4 3 2 2 2 4 2 3 3" xfId="13944"/>
    <cellStyle name="Обычный 4 3 2 2 2 4 2 4" xfId="13945"/>
    <cellStyle name="Обычный 4 3 2 2 2 4 2 4 2" xfId="13946"/>
    <cellStyle name="Обычный 4 3 2 2 2 4 2 5" xfId="13947"/>
    <cellStyle name="Обычный 4 3 2 2 2 4 3" xfId="13948"/>
    <cellStyle name="Обычный 4 3 2 2 2 4 3 2" xfId="13949"/>
    <cellStyle name="Обычный 4 3 2 2 2 4 3 2 2" xfId="13950"/>
    <cellStyle name="Обычный 4 3 2 2 2 4 3 2 2 2" xfId="13951"/>
    <cellStyle name="Обычный 4 3 2 2 2 4 3 2 3" xfId="13952"/>
    <cellStyle name="Обычный 4 3 2 2 2 4 3 3" xfId="13953"/>
    <cellStyle name="Обычный 4 3 2 2 2 4 3 3 2" xfId="13954"/>
    <cellStyle name="Обычный 4 3 2 2 2 4 3 4" xfId="13955"/>
    <cellStyle name="Обычный 4 3 2 2 2 4 4" xfId="13956"/>
    <cellStyle name="Обычный 4 3 2 2 2 4 4 2" xfId="13957"/>
    <cellStyle name="Обычный 4 3 2 2 2 4 4 2 2" xfId="13958"/>
    <cellStyle name="Обычный 4 3 2 2 2 4 4 3" xfId="13959"/>
    <cellStyle name="Обычный 4 3 2 2 2 4 5" xfId="13960"/>
    <cellStyle name="Обычный 4 3 2 2 2 4 5 2" xfId="13961"/>
    <cellStyle name="Обычный 4 3 2 2 2 4 6" xfId="13962"/>
    <cellStyle name="Обычный 4 3 2 2 2 5" xfId="13963"/>
    <cellStyle name="Обычный 4 3 2 2 2 5 2" xfId="13964"/>
    <cellStyle name="Обычный 4 3 2 2 2 5 2 2" xfId="13965"/>
    <cellStyle name="Обычный 4 3 2 2 2 5 2 2 2" xfId="13966"/>
    <cellStyle name="Обычный 4 3 2 2 2 5 2 2 2 2" xfId="13967"/>
    <cellStyle name="Обычный 4 3 2 2 2 5 2 2 3" xfId="13968"/>
    <cellStyle name="Обычный 4 3 2 2 2 5 2 3" xfId="13969"/>
    <cellStyle name="Обычный 4 3 2 2 2 5 2 3 2" xfId="13970"/>
    <cellStyle name="Обычный 4 3 2 2 2 5 2 4" xfId="13971"/>
    <cellStyle name="Обычный 4 3 2 2 2 5 3" xfId="13972"/>
    <cellStyle name="Обычный 4 3 2 2 2 5 3 2" xfId="13973"/>
    <cellStyle name="Обычный 4 3 2 2 2 5 3 2 2" xfId="13974"/>
    <cellStyle name="Обычный 4 3 2 2 2 5 3 3" xfId="13975"/>
    <cellStyle name="Обычный 4 3 2 2 2 5 4" xfId="13976"/>
    <cellStyle name="Обычный 4 3 2 2 2 5 4 2" xfId="13977"/>
    <cellStyle name="Обычный 4 3 2 2 2 5 5" xfId="13978"/>
    <cellStyle name="Обычный 4 3 2 2 2 6" xfId="13979"/>
    <cellStyle name="Обычный 4 3 2 2 2 6 2" xfId="13980"/>
    <cellStyle name="Обычный 4 3 2 2 2 6 2 2" xfId="13981"/>
    <cellStyle name="Обычный 4 3 2 2 2 6 2 2 2" xfId="13982"/>
    <cellStyle name="Обычный 4 3 2 2 2 6 2 3" xfId="13983"/>
    <cellStyle name="Обычный 4 3 2 2 2 6 3" xfId="13984"/>
    <cellStyle name="Обычный 4 3 2 2 2 6 3 2" xfId="13985"/>
    <cellStyle name="Обычный 4 3 2 2 2 6 4" xfId="13986"/>
    <cellStyle name="Обычный 4 3 2 2 2 7" xfId="13987"/>
    <cellStyle name="Обычный 4 3 2 2 2 7 2" xfId="13988"/>
    <cellStyle name="Обычный 4 3 2 2 2 7 2 2" xfId="13989"/>
    <cellStyle name="Обычный 4 3 2 2 2 7 3" xfId="13990"/>
    <cellStyle name="Обычный 4 3 2 2 2 8" xfId="13991"/>
    <cellStyle name="Обычный 4 3 2 2 2 8 2" xfId="13992"/>
    <cellStyle name="Обычный 4 3 2 2 2 9" xfId="13993"/>
    <cellStyle name="Обычный 4 3 2 2 3" xfId="13994"/>
    <cellStyle name="Обычный 4 3 2 2 3 2" xfId="13995"/>
    <cellStyle name="Обычный 4 3 2 2 3 2 2" xfId="13996"/>
    <cellStyle name="Обычный 4 3 2 2 3 2 2 2" xfId="13997"/>
    <cellStyle name="Обычный 4 3 2 2 3 2 2 2 2" xfId="13998"/>
    <cellStyle name="Обычный 4 3 2 2 3 2 2 2 2 2" xfId="13999"/>
    <cellStyle name="Обычный 4 3 2 2 3 2 2 2 2 2 2" xfId="14000"/>
    <cellStyle name="Обычный 4 3 2 2 3 2 2 2 2 2 2 2" xfId="14001"/>
    <cellStyle name="Обычный 4 3 2 2 3 2 2 2 2 2 3" xfId="14002"/>
    <cellStyle name="Обычный 4 3 2 2 3 2 2 2 2 3" xfId="14003"/>
    <cellStyle name="Обычный 4 3 2 2 3 2 2 2 2 3 2" xfId="14004"/>
    <cellStyle name="Обычный 4 3 2 2 3 2 2 2 2 4" xfId="14005"/>
    <cellStyle name="Обычный 4 3 2 2 3 2 2 2 3" xfId="14006"/>
    <cellStyle name="Обычный 4 3 2 2 3 2 2 2 3 2" xfId="14007"/>
    <cellStyle name="Обычный 4 3 2 2 3 2 2 2 3 2 2" xfId="14008"/>
    <cellStyle name="Обычный 4 3 2 2 3 2 2 2 3 3" xfId="14009"/>
    <cellStyle name="Обычный 4 3 2 2 3 2 2 2 4" xfId="14010"/>
    <cellStyle name="Обычный 4 3 2 2 3 2 2 2 4 2" xfId="14011"/>
    <cellStyle name="Обычный 4 3 2 2 3 2 2 2 5" xfId="14012"/>
    <cellStyle name="Обычный 4 3 2 2 3 2 2 3" xfId="14013"/>
    <cellStyle name="Обычный 4 3 2 2 3 2 2 3 2" xfId="14014"/>
    <cellStyle name="Обычный 4 3 2 2 3 2 2 3 2 2" xfId="14015"/>
    <cellStyle name="Обычный 4 3 2 2 3 2 2 3 2 2 2" xfId="14016"/>
    <cellStyle name="Обычный 4 3 2 2 3 2 2 3 2 3" xfId="14017"/>
    <cellStyle name="Обычный 4 3 2 2 3 2 2 3 3" xfId="14018"/>
    <cellStyle name="Обычный 4 3 2 2 3 2 2 3 3 2" xfId="14019"/>
    <cellStyle name="Обычный 4 3 2 2 3 2 2 3 4" xfId="14020"/>
    <cellStyle name="Обычный 4 3 2 2 3 2 2 4" xfId="14021"/>
    <cellStyle name="Обычный 4 3 2 2 3 2 2 4 2" xfId="14022"/>
    <cellStyle name="Обычный 4 3 2 2 3 2 2 4 2 2" xfId="14023"/>
    <cellStyle name="Обычный 4 3 2 2 3 2 2 4 3" xfId="14024"/>
    <cellStyle name="Обычный 4 3 2 2 3 2 2 5" xfId="14025"/>
    <cellStyle name="Обычный 4 3 2 2 3 2 2 5 2" xfId="14026"/>
    <cellStyle name="Обычный 4 3 2 2 3 2 2 6" xfId="14027"/>
    <cellStyle name="Обычный 4 3 2 2 3 2 3" xfId="14028"/>
    <cellStyle name="Обычный 4 3 2 2 3 2 3 2" xfId="14029"/>
    <cellStyle name="Обычный 4 3 2 2 3 2 3 2 2" xfId="14030"/>
    <cellStyle name="Обычный 4 3 2 2 3 2 3 2 2 2" xfId="14031"/>
    <cellStyle name="Обычный 4 3 2 2 3 2 3 2 2 2 2" xfId="14032"/>
    <cellStyle name="Обычный 4 3 2 2 3 2 3 2 2 3" xfId="14033"/>
    <cellStyle name="Обычный 4 3 2 2 3 2 3 2 3" xfId="14034"/>
    <cellStyle name="Обычный 4 3 2 2 3 2 3 2 3 2" xfId="14035"/>
    <cellStyle name="Обычный 4 3 2 2 3 2 3 2 4" xfId="14036"/>
    <cellStyle name="Обычный 4 3 2 2 3 2 3 3" xfId="14037"/>
    <cellStyle name="Обычный 4 3 2 2 3 2 3 3 2" xfId="14038"/>
    <cellStyle name="Обычный 4 3 2 2 3 2 3 3 2 2" xfId="14039"/>
    <cellStyle name="Обычный 4 3 2 2 3 2 3 3 3" xfId="14040"/>
    <cellStyle name="Обычный 4 3 2 2 3 2 3 4" xfId="14041"/>
    <cellStyle name="Обычный 4 3 2 2 3 2 3 4 2" xfId="14042"/>
    <cellStyle name="Обычный 4 3 2 2 3 2 3 5" xfId="14043"/>
    <cellStyle name="Обычный 4 3 2 2 3 2 4" xfId="14044"/>
    <cellStyle name="Обычный 4 3 2 2 3 2 4 2" xfId="14045"/>
    <cellStyle name="Обычный 4 3 2 2 3 2 4 2 2" xfId="14046"/>
    <cellStyle name="Обычный 4 3 2 2 3 2 4 2 2 2" xfId="14047"/>
    <cellStyle name="Обычный 4 3 2 2 3 2 4 2 3" xfId="14048"/>
    <cellStyle name="Обычный 4 3 2 2 3 2 4 3" xfId="14049"/>
    <cellStyle name="Обычный 4 3 2 2 3 2 4 3 2" xfId="14050"/>
    <cellStyle name="Обычный 4 3 2 2 3 2 4 4" xfId="14051"/>
    <cellStyle name="Обычный 4 3 2 2 3 2 5" xfId="14052"/>
    <cellStyle name="Обычный 4 3 2 2 3 2 5 2" xfId="14053"/>
    <cellStyle name="Обычный 4 3 2 2 3 2 5 2 2" xfId="14054"/>
    <cellStyle name="Обычный 4 3 2 2 3 2 5 3" xfId="14055"/>
    <cellStyle name="Обычный 4 3 2 2 3 2 6" xfId="14056"/>
    <cellStyle name="Обычный 4 3 2 2 3 2 6 2" xfId="14057"/>
    <cellStyle name="Обычный 4 3 2 2 3 2 7" xfId="14058"/>
    <cellStyle name="Обычный 4 3 2 2 3 3" xfId="14059"/>
    <cellStyle name="Обычный 4 3 2 2 3 3 2" xfId="14060"/>
    <cellStyle name="Обычный 4 3 2 2 3 3 2 2" xfId="14061"/>
    <cellStyle name="Обычный 4 3 2 2 3 3 2 2 2" xfId="14062"/>
    <cellStyle name="Обычный 4 3 2 2 3 3 2 2 2 2" xfId="14063"/>
    <cellStyle name="Обычный 4 3 2 2 3 3 2 2 2 2 2" xfId="14064"/>
    <cellStyle name="Обычный 4 3 2 2 3 3 2 2 2 3" xfId="14065"/>
    <cellStyle name="Обычный 4 3 2 2 3 3 2 2 3" xfId="14066"/>
    <cellStyle name="Обычный 4 3 2 2 3 3 2 2 3 2" xfId="14067"/>
    <cellStyle name="Обычный 4 3 2 2 3 3 2 2 4" xfId="14068"/>
    <cellStyle name="Обычный 4 3 2 2 3 3 2 3" xfId="14069"/>
    <cellStyle name="Обычный 4 3 2 2 3 3 2 3 2" xfId="14070"/>
    <cellStyle name="Обычный 4 3 2 2 3 3 2 3 2 2" xfId="14071"/>
    <cellStyle name="Обычный 4 3 2 2 3 3 2 3 3" xfId="14072"/>
    <cellStyle name="Обычный 4 3 2 2 3 3 2 4" xfId="14073"/>
    <cellStyle name="Обычный 4 3 2 2 3 3 2 4 2" xfId="14074"/>
    <cellStyle name="Обычный 4 3 2 2 3 3 2 5" xfId="14075"/>
    <cellStyle name="Обычный 4 3 2 2 3 3 3" xfId="14076"/>
    <cellStyle name="Обычный 4 3 2 2 3 3 3 2" xfId="14077"/>
    <cellStyle name="Обычный 4 3 2 2 3 3 3 2 2" xfId="14078"/>
    <cellStyle name="Обычный 4 3 2 2 3 3 3 2 2 2" xfId="14079"/>
    <cellStyle name="Обычный 4 3 2 2 3 3 3 2 3" xfId="14080"/>
    <cellStyle name="Обычный 4 3 2 2 3 3 3 3" xfId="14081"/>
    <cellStyle name="Обычный 4 3 2 2 3 3 3 3 2" xfId="14082"/>
    <cellStyle name="Обычный 4 3 2 2 3 3 3 4" xfId="14083"/>
    <cellStyle name="Обычный 4 3 2 2 3 3 4" xfId="14084"/>
    <cellStyle name="Обычный 4 3 2 2 3 3 4 2" xfId="14085"/>
    <cellStyle name="Обычный 4 3 2 2 3 3 4 2 2" xfId="14086"/>
    <cellStyle name="Обычный 4 3 2 2 3 3 4 3" xfId="14087"/>
    <cellStyle name="Обычный 4 3 2 2 3 3 5" xfId="14088"/>
    <cellStyle name="Обычный 4 3 2 2 3 3 5 2" xfId="14089"/>
    <cellStyle name="Обычный 4 3 2 2 3 3 6" xfId="14090"/>
    <cellStyle name="Обычный 4 3 2 2 3 4" xfId="14091"/>
    <cellStyle name="Обычный 4 3 2 2 3 4 2" xfId="14092"/>
    <cellStyle name="Обычный 4 3 2 2 3 4 2 2" xfId="14093"/>
    <cellStyle name="Обычный 4 3 2 2 3 4 2 2 2" xfId="14094"/>
    <cellStyle name="Обычный 4 3 2 2 3 4 2 2 2 2" xfId="14095"/>
    <cellStyle name="Обычный 4 3 2 2 3 4 2 2 3" xfId="14096"/>
    <cellStyle name="Обычный 4 3 2 2 3 4 2 3" xfId="14097"/>
    <cellStyle name="Обычный 4 3 2 2 3 4 2 3 2" xfId="14098"/>
    <cellStyle name="Обычный 4 3 2 2 3 4 2 4" xfId="14099"/>
    <cellStyle name="Обычный 4 3 2 2 3 4 3" xfId="14100"/>
    <cellStyle name="Обычный 4 3 2 2 3 4 3 2" xfId="14101"/>
    <cellStyle name="Обычный 4 3 2 2 3 4 3 2 2" xfId="14102"/>
    <cellStyle name="Обычный 4 3 2 2 3 4 3 3" xfId="14103"/>
    <cellStyle name="Обычный 4 3 2 2 3 4 4" xfId="14104"/>
    <cellStyle name="Обычный 4 3 2 2 3 4 4 2" xfId="14105"/>
    <cellStyle name="Обычный 4 3 2 2 3 4 5" xfId="14106"/>
    <cellStyle name="Обычный 4 3 2 2 3 5" xfId="14107"/>
    <cellStyle name="Обычный 4 3 2 2 3 5 2" xfId="14108"/>
    <cellStyle name="Обычный 4 3 2 2 3 5 2 2" xfId="14109"/>
    <cellStyle name="Обычный 4 3 2 2 3 5 2 2 2" xfId="14110"/>
    <cellStyle name="Обычный 4 3 2 2 3 5 2 3" xfId="14111"/>
    <cellStyle name="Обычный 4 3 2 2 3 5 3" xfId="14112"/>
    <cellStyle name="Обычный 4 3 2 2 3 5 3 2" xfId="14113"/>
    <cellStyle name="Обычный 4 3 2 2 3 5 4" xfId="14114"/>
    <cellStyle name="Обычный 4 3 2 2 3 6" xfId="14115"/>
    <cellStyle name="Обычный 4 3 2 2 3 6 2" xfId="14116"/>
    <cellStyle name="Обычный 4 3 2 2 3 6 2 2" xfId="14117"/>
    <cellStyle name="Обычный 4 3 2 2 3 6 3" xfId="14118"/>
    <cellStyle name="Обычный 4 3 2 2 3 7" xfId="14119"/>
    <cellStyle name="Обычный 4 3 2 2 3 7 2" xfId="14120"/>
    <cellStyle name="Обычный 4 3 2 2 3 8" xfId="14121"/>
    <cellStyle name="Обычный 4 3 2 2 4" xfId="14122"/>
    <cellStyle name="Обычный 4 3 2 2 4 2" xfId="14123"/>
    <cellStyle name="Обычный 4 3 2 2 4 2 2" xfId="14124"/>
    <cellStyle name="Обычный 4 3 2 2 4 2 2 2" xfId="14125"/>
    <cellStyle name="Обычный 4 3 2 2 4 2 2 2 2" xfId="14126"/>
    <cellStyle name="Обычный 4 3 2 2 4 2 2 2 2 2" xfId="14127"/>
    <cellStyle name="Обычный 4 3 2 2 4 2 2 2 2 2 2" xfId="14128"/>
    <cellStyle name="Обычный 4 3 2 2 4 2 2 2 2 3" xfId="14129"/>
    <cellStyle name="Обычный 4 3 2 2 4 2 2 2 3" xfId="14130"/>
    <cellStyle name="Обычный 4 3 2 2 4 2 2 2 3 2" xfId="14131"/>
    <cellStyle name="Обычный 4 3 2 2 4 2 2 2 4" xfId="14132"/>
    <cellStyle name="Обычный 4 3 2 2 4 2 2 3" xfId="14133"/>
    <cellStyle name="Обычный 4 3 2 2 4 2 2 3 2" xfId="14134"/>
    <cellStyle name="Обычный 4 3 2 2 4 2 2 3 2 2" xfId="14135"/>
    <cellStyle name="Обычный 4 3 2 2 4 2 2 3 3" xfId="14136"/>
    <cellStyle name="Обычный 4 3 2 2 4 2 2 4" xfId="14137"/>
    <cellStyle name="Обычный 4 3 2 2 4 2 2 4 2" xfId="14138"/>
    <cellStyle name="Обычный 4 3 2 2 4 2 2 5" xfId="14139"/>
    <cellStyle name="Обычный 4 3 2 2 4 2 3" xfId="14140"/>
    <cellStyle name="Обычный 4 3 2 2 4 2 3 2" xfId="14141"/>
    <cellStyle name="Обычный 4 3 2 2 4 2 3 2 2" xfId="14142"/>
    <cellStyle name="Обычный 4 3 2 2 4 2 3 2 2 2" xfId="14143"/>
    <cellStyle name="Обычный 4 3 2 2 4 2 3 2 3" xfId="14144"/>
    <cellStyle name="Обычный 4 3 2 2 4 2 3 3" xfId="14145"/>
    <cellStyle name="Обычный 4 3 2 2 4 2 3 3 2" xfId="14146"/>
    <cellStyle name="Обычный 4 3 2 2 4 2 3 4" xfId="14147"/>
    <cellStyle name="Обычный 4 3 2 2 4 2 4" xfId="14148"/>
    <cellStyle name="Обычный 4 3 2 2 4 2 4 2" xfId="14149"/>
    <cellStyle name="Обычный 4 3 2 2 4 2 4 2 2" xfId="14150"/>
    <cellStyle name="Обычный 4 3 2 2 4 2 4 3" xfId="14151"/>
    <cellStyle name="Обычный 4 3 2 2 4 2 5" xfId="14152"/>
    <cellStyle name="Обычный 4 3 2 2 4 2 5 2" xfId="14153"/>
    <cellStyle name="Обычный 4 3 2 2 4 2 6" xfId="14154"/>
    <cellStyle name="Обычный 4 3 2 2 4 3" xfId="14155"/>
    <cellStyle name="Обычный 4 3 2 2 4 3 2" xfId="14156"/>
    <cellStyle name="Обычный 4 3 2 2 4 3 2 2" xfId="14157"/>
    <cellStyle name="Обычный 4 3 2 2 4 3 2 2 2" xfId="14158"/>
    <cellStyle name="Обычный 4 3 2 2 4 3 2 2 2 2" xfId="14159"/>
    <cellStyle name="Обычный 4 3 2 2 4 3 2 2 3" xfId="14160"/>
    <cellStyle name="Обычный 4 3 2 2 4 3 2 3" xfId="14161"/>
    <cellStyle name="Обычный 4 3 2 2 4 3 2 3 2" xfId="14162"/>
    <cellStyle name="Обычный 4 3 2 2 4 3 2 4" xfId="14163"/>
    <cellStyle name="Обычный 4 3 2 2 4 3 3" xfId="14164"/>
    <cellStyle name="Обычный 4 3 2 2 4 3 3 2" xfId="14165"/>
    <cellStyle name="Обычный 4 3 2 2 4 3 3 2 2" xfId="14166"/>
    <cellStyle name="Обычный 4 3 2 2 4 3 3 3" xfId="14167"/>
    <cellStyle name="Обычный 4 3 2 2 4 3 4" xfId="14168"/>
    <cellStyle name="Обычный 4 3 2 2 4 3 4 2" xfId="14169"/>
    <cellStyle name="Обычный 4 3 2 2 4 3 5" xfId="14170"/>
    <cellStyle name="Обычный 4 3 2 2 4 4" xfId="14171"/>
    <cellStyle name="Обычный 4 3 2 2 4 4 2" xfId="14172"/>
    <cellStyle name="Обычный 4 3 2 2 4 4 2 2" xfId="14173"/>
    <cellStyle name="Обычный 4 3 2 2 4 4 2 2 2" xfId="14174"/>
    <cellStyle name="Обычный 4 3 2 2 4 4 2 3" xfId="14175"/>
    <cellStyle name="Обычный 4 3 2 2 4 4 3" xfId="14176"/>
    <cellStyle name="Обычный 4 3 2 2 4 4 3 2" xfId="14177"/>
    <cellStyle name="Обычный 4 3 2 2 4 4 4" xfId="14178"/>
    <cellStyle name="Обычный 4 3 2 2 4 5" xfId="14179"/>
    <cellStyle name="Обычный 4 3 2 2 4 5 2" xfId="14180"/>
    <cellStyle name="Обычный 4 3 2 2 4 5 2 2" xfId="14181"/>
    <cellStyle name="Обычный 4 3 2 2 4 5 3" xfId="14182"/>
    <cellStyle name="Обычный 4 3 2 2 4 6" xfId="14183"/>
    <cellStyle name="Обычный 4 3 2 2 4 6 2" xfId="14184"/>
    <cellStyle name="Обычный 4 3 2 2 4 7" xfId="14185"/>
    <cellStyle name="Обычный 4 3 2 2 5" xfId="14186"/>
    <cellStyle name="Обычный 4 3 2 2 5 2" xfId="14187"/>
    <cellStyle name="Обычный 4 3 2 2 5 2 2" xfId="14188"/>
    <cellStyle name="Обычный 4 3 2 2 5 2 2 2" xfId="14189"/>
    <cellStyle name="Обычный 4 3 2 2 5 2 2 2 2" xfId="14190"/>
    <cellStyle name="Обычный 4 3 2 2 5 2 2 2 2 2" xfId="14191"/>
    <cellStyle name="Обычный 4 3 2 2 5 2 2 2 3" xfId="14192"/>
    <cellStyle name="Обычный 4 3 2 2 5 2 2 3" xfId="14193"/>
    <cellStyle name="Обычный 4 3 2 2 5 2 2 3 2" xfId="14194"/>
    <cellStyle name="Обычный 4 3 2 2 5 2 2 4" xfId="14195"/>
    <cellStyle name="Обычный 4 3 2 2 5 2 3" xfId="14196"/>
    <cellStyle name="Обычный 4 3 2 2 5 2 3 2" xfId="14197"/>
    <cellStyle name="Обычный 4 3 2 2 5 2 3 2 2" xfId="14198"/>
    <cellStyle name="Обычный 4 3 2 2 5 2 3 3" xfId="14199"/>
    <cellStyle name="Обычный 4 3 2 2 5 2 4" xfId="14200"/>
    <cellStyle name="Обычный 4 3 2 2 5 2 4 2" xfId="14201"/>
    <cellStyle name="Обычный 4 3 2 2 5 2 5" xfId="14202"/>
    <cellStyle name="Обычный 4 3 2 2 5 3" xfId="14203"/>
    <cellStyle name="Обычный 4 3 2 2 5 3 2" xfId="14204"/>
    <cellStyle name="Обычный 4 3 2 2 5 3 2 2" xfId="14205"/>
    <cellStyle name="Обычный 4 3 2 2 5 3 2 2 2" xfId="14206"/>
    <cellStyle name="Обычный 4 3 2 2 5 3 2 3" xfId="14207"/>
    <cellStyle name="Обычный 4 3 2 2 5 3 3" xfId="14208"/>
    <cellStyle name="Обычный 4 3 2 2 5 3 3 2" xfId="14209"/>
    <cellStyle name="Обычный 4 3 2 2 5 3 4" xfId="14210"/>
    <cellStyle name="Обычный 4 3 2 2 5 4" xfId="14211"/>
    <cellStyle name="Обычный 4 3 2 2 5 4 2" xfId="14212"/>
    <cellStyle name="Обычный 4 3 2 2 5 4 2 2" xfId="14213"/>
    <cellStyle name="Обычный 4 3 2 2 5 4 3" xfId="14214"/>
    <cellStyle name="Обычный 4 3 2 2 5 5" xfId="14215"/>
    <cellStyle name="Обычный 4 3 2 2 5 5 2" xfId="14216"/>
    <cellStyle name="Обычный 4 3 2 2 5 6" xfId="14217"/>
    <cellStyle name="Обычный 4 3 2 2 6" xfId="14218"/>
    <cellStyle name="Обычный 4 3 2 2 6 2" xfId="14219"/>
    <cellStyle name="Обычный 4 3 2 2 6 2 2" xfId="14220"/>
    <cellStyle name="Обычный 4 3 2 2 6 2 2 2" xfId="14221"/>
    <cellStyle name="Обычный 4 3 2 2 6 2 2 2 2" xfId="14222"/>
    <cellStyle name="Обычный 4 3 2 2 6 2 2 3" xfId="14223"/>
    <cellStyle name="Обычный 4 3 2 2 6 2 3" xfId="14224"/>
    <cellStyle name="Обычный 4 3 2 2 6 2 3 2" xfId="14225"/>
    <cellStyle name="Обычный 4 3 2 2 6 2 4" xfId="14226"/>
    <cellStyle name="Обычный 4 3 2 2 6 3" xfId="14227"/>
    <cellStyle name="Обычный 4 3 2 2 6 3 2" xfId="14228"/>
    <cellStyle name="Обычный 4 3 2 2 6 3 2 2" xfId="14229"/>
    <cellStyle name="Обычный 4 3 2 2 6 3 3" xfId="14230"/>
    <cellStyle name="Обычный 4 3 2 2 6 4" xfId="14231"/>
    <cellStyle name="Обычный 4 3 2 2 6 4 2" xfId="14232"/>
    <cellStyle name="Обычный 4 3 2 2 6 5" xfId="14233"/>
    <cellStyle name="Обычный 4 3 2 2 7" xfId="14234"/>
    <cellStyle name="Обычный 4 3 2 2 7 2" xfId="14235"/>
    <cellStyle name="Обычный 4 3 2 2 7 2 2" xfId="14236"/>
    <cellStyle name="Обычный 4 3 2 2 7 2 2 2" xfId="14237"/>
    <cellStyle name="Обычный 4 3 2 2 7 2 3" xfId="14238"/>
    <cellStyle name="Обычный 4 3 2 2 7 3" xfId="14239"/>
    <cellStyle name="Обычный 4 3 2 2 7 3 2" xfId="14240"/>
    <cellStyle name="Обычный 4 3 2 2 7 4" xfId="14241"/>
    <cellStyle name="Обычный 4 3 2 2 8" xfId="14242"/>
    <cellStyle name="Обычный 4 3 2 2 8 2" xfId="14243"/>
    <cellStyle name="Обычный 4 3 2 2 8 2 2" xfId="14244"/>
    <cellStyle name="Обычный 4 3 2 2 8 3" xfId="14245"/>
    <cellStyle name="Обычный 4 3 2 2 9" xfId="14246"/>
    <cellStyle name="Обычный 4 3 2 2 9 2" xfId="14247"/>
    <cellStyle name="Обычный 4 3 2 3" xfId="14248"/>
    <cellStyle name="Обычный 4 3 2 3 2" xfId="14249"/>
    <cellStyle name="Обычный 4 3 2 3 2 2" xfId="14250"/>
    <cellStyle name="Обычный 4 3 2 3 2 2 2" xfId="14251"/>
    <cellStyle name="Обычный 4 3 2 3 2 2 2 2" xfId="14252"/>
    <cellStyle name="Обычный 4 3 2 3 2 2 2 2 2" xfId="14253"/>
    <cellStyle name="Обычный 4 3 2 3 2 2 2 2 2 2" xfId="14254"/>
    <cellStyle name="Обычный 4 3 2 3 2 2 2 2 2 2 2" xfId="14255"/>
    <cellStyle name="Обычный 4 3 2 3 2 2 2 2 2 2 2 2" xfId="14256"/>
    <cellStyle name="Обычный 4 3 2 3 2 2 2 2 2 2 3" xfId="14257"/>
    <cellStyle name="Обычный 4 3 2 3 2 2 2 2 2 3" xfId="14258"/>
    <cellStyle name="Обычный 4 3 2 3 2 2 2 2 2 3 2" xfId="14259"/>
    <cellStyle name="Обычный 4 3 2 3 2 2 2 2 2 4" xfId="14260"/>
    <cellStyle name="Обычный 4 3 2 3 2 2 2 2 3" xfId="14261"/>
    <cellStyle name="Обычный 4 3 2 3 2 2 2 2 3 2" xfId="14262"/>
    <cellStyle name="Обычный 4 3 2 3 2 2 2 2 3 2 2" xfId="14263"/>
    <cellStyle name="Обычный 4 3 2 3 2 2 2 2 3 3" xfId="14264"/>
    <cellStyle name="Обычный 4 3 2 3 2 2 2 2 4" xfId="14265"/>
    <cellStyle name="Обычный 4 3 2 3 2 2 2 2 4 2" xfId="14266"/>
    <cellStyle name="Обычный 4 3 2 3 2 2 2 2 5" xfId="14267"/>
    <cellStyle name="Обычный 4 3 2 3 2 2 2 3" xfId="14268"/>
    <cellStyle name="Обычный 4 3 2 3 2 2 2 3 2" xfId="14269"/>
    <cellStyle name="Обычный 4 3 2 3 2 2 2 3 2 2" xfId="14270"/>
    <cellStyle name="Обычный 4 3 2 3 2 2 2 3 2 2 2" xfId="14271"/>
    <cellStyle name="Обычный 4 3 2 3 2 2 2 3 2 3" xfId="14272"/>
    <cellStyle name="Обычный 4 3 2 3 2 2 2 3 3" xfId="14273"/>
    <cellStyle name="Обычный 4 3 2 3 2 2 2 3 3 2" xfId="14274"/>
    <cellStyle name="Обычный 4 3 2 3 2 2 2 3 4" xfId="14275"/>
    <cellStyle name="Обычный 4 3 2 3 2 2 2 4" xfId="14276"/>
    <cellStyle name="Обычный 4 3 2 3 2 2 2 4 2" xfId="14277"/>
    <cellStyle name="Обычный 4 3 2 3 2 2 2 4 2 2" xfId="14278"/>
    <cellStyle name="Обычный 4 3 2 3 2 2 2 4 3" xfId="14279"/>
    <cellStyle name="Обычный 4 3 2 3 2 2 2 5" xfId="14280"/>
    <cellStyle name="Обычный 4 3 2 3 2 2 2 5 2" xfId="14281"/>
    <cellStyle name="Обычный 4 3 2 3 2 2 2 6" xfId="14282"/>
    <cellStyle name="Обычный 4 3 2 3 2 2 3" xfId="14283"/>
    <cellStyle name="Обычный 4 3 2 3 2 2 3 2" xfId="14284"/>
    <cellStyle name="Обычный 4 3 2 3 2 2 3 2 2" xfId="14285"/>
    <cellStyle name="Обычный 4 3 2 3 2 2 3 2 2 2" xfId="14286"/>
    <cellStyle name="Обычный 4 3 2 3 2 2 3 2 2 2 2" xfId="14287"/>
    <cellStyle name="Обычный 4 3 2 3 2 2 3 2 2 3" xfId="14288"/>
    <cellStyle name="Обычный 4 3 2 3 2 2 3 2 3" xfId="14289"/>
    <cellStyle name="Обычный 4 3 2 3 2 2 3 2 3 2" xfId="14290"/>
    <cellStyle name="Обычный 4 3 2 3 2 2 3 2 4" xfId="14291"/>
    <cellStyle name="Обычный 4 3 2 3 2 2 3 3" xfId="14292"/>
    <cellStyle name="Обычный 4 3 2 3 2 2 3 3 2" xfId="14293"/>
    <cellStyle name="Обычный 4 3 2 3 2 2 3 3 2 2" xfId="14294"/>
    <cellStyle name="Обычный 4 3 2 3 2 2 3 3 3" xfId="14295"/>
    <cellStyle name="Обычный 4 3 2 3 2 2 3 4" xfId="14296"/>
    <cellStyle name="Обычный 4 3 2 3 2 2 3 4 2" xfId="14297"/>
    <cellStyle name="Обычный 4 3 2 3 2 2 3 5" xfId="14298"/>
    <cellStyle name="Обычный 4 3 2 3 2 2 4" xfId="14299"/>
    <cellStyle name="Обычный 4 3 2 3 2 2 4 2" xfId="14300"/>
    <cellStyle name="Обычный 4 3 2 3 2 2 4 2 2" xfId="14301"/>
    <cellStyle name="Обычный 4 3 2 3 2 2 4 2 2 2" xfId="14302"/>
    <cellStyle name="Обычный 4 3 2 3 2 2 4 2 3" xfId="14303"/>
    <cellStyle name="Обычный 4 3 2 3 2 2 4 3" xfId="14304"/>
    <cellStyle name="Обычный 4 3 2 3 2 2 4 3 2" xfId="14305"/>
    <cellStyle name="Обычный 4 3 2 3 2 2 4 4" xfId="14306"/>
    <cellStyle name="Обычный 4 3 2 3 2 2 5" xfId="14307"/>
    <cellStyle name="Обычный 4 3 2 3 2 2 5 2" xfId="14308"/>
    <cellStyle name="Обычный 4 3 2 3 2 2 5 2 2" xfId="14309"/>
    <cellStyle name="Обычный 4 3 2 3 2 2 5 3" xfId="14310"/>
    <cellStyle name="Обычный 4 3 2 3 2 2 6" xfId="14311"/>
    <cellStyle name="Обычный 4 3 2 3 2 2 6 2" xfId="14312"/>
    <cellStyle name="Обычный 4 3 2 3 2 2 7" xfId="14313"/>
    <cellStyle name="Обычный 4 3 2 3 2 3" xfId="14314"/>
    <cellStyle name="Обычный 4 3 2 3 2 3 2" xfId="14315"/>
    <cellStyle name="Обычный 4 3 2 3 2 3 2 2" xfId="14316"/>
    <cellStyle name="Обычный 4 3 2 3 2 3 2 2 2" xfId="14317"/>
    <cellStyle name="Обычный 4 3 2 3 2 3 2 2 2 2" xfId="14318"/>
    <cellStyle name="Обычный 4 3 2 3 2 3 2 2 2 2 2" xfId="14319"/>
    <cellStyle name="Обычный 4 3 2 3 2 3 2 2 2 3" xfId="14320"/>
    <cellStyle name="Обычный 4 3 2 3 2 3 2 2 3" xfId="14321"/>
    <cellStyle name="Обычный 4 3 2 3 2 3 2 2 3 2" xfId="14322"/>
    <cellStyle name="Обычный 4 3 2 3 2 3 2 2 4" xfId="14323"/>
    <cellStyle name="Обычный 4 3 2 3 2 3 2 3" xfId="14324"/>
    <cellStyle name="Обычный 4 3 2 3 2 3 2 3 2" xfId="14325"/>
    <cellStyle name="Обычный 4 3 2 3 2 3 2 3 2 2" xfId="14326"/>
    <cellStyle name="Обычный 4 3 2 3 2 3 2 3 3" xfId="14327"/>
    <cellStyle name="Обычный 4 3 2 3 2 3 2 4" xfId="14328"/>
    <cellStyle name="Обычный 4 3 2 3 2 3 2 4 2" xfId="14329"/>
    <cellStyle name="Обычный 4 3 2 3 2 3 2 5" xfId="14330"/>
    <cellStyle name="Обычный 4 3 2 3 2 3 3" xfId="14331"/>
    <cellStyle name="Обычный 4 3 2 3 2 3 3 2" xfId="14332"/>
    <cellStyle name="Обычный 4 3 2 3 2 3 3 2 2" xfId="14333"/>
    <cellStyle name="Обычный 4 3 2 3 2 3 3 2 2 2" xfId="14334"/>
    <cellStyle name="Обычный 4 3 2 3 2 3 3 2 3" xfId="14335"/>
    <cellStyle name="Обычный 4 3 2 3 2 3 3 3" xfId="14336"/>
    <cellStyle name="Обычный 4 3 2 3 2 3 3 3 2" xfId="14337"/>
    <cellStyle name="Обычный 4 3 2 3 2 3 3 4" xfId="14338"/>
    <cellStyle name="Обычный 4 3 2 3 2 3 4" xfId="14339"/>
    <cellStyle name="Обычный 4 3 2 3 2 3 4 2" xfId="14340"/>
    <cellStyle name="Обычный 4 3 2 3 2 3 4 2 2" xfId="14341"/>
    <cellStyle name="Обычный 4 3 2 3 2 3 4 3" xfId="14342"/>
    <cellStyle name="Обычный 4 3 2 3 2 3 5" xfId="14343"/>
    <cellStyle name="Обычный 4 3 2 3 2 3 5 2" xfId="14344"/>
    <cellStyle name="Обычный 4 3 2 3 2 3 6" xfId="14345"/>
    <cellStyle name="Обычный 4 3 2 3 2 4" xfId="14346"/>
    <cellStyle name="Обычный 4 3 2 3 2 4 2" xfId="14347"/>
    <cellStyle name="Обычный 4 3 2 3 2 4 2 2" xfId="14348"/>
    <cellStyle name="Обычный 4 3 2 3 2 4 2 2 2" xfId="14349"/>
    <cellStyle name="Обычный 4 3 2 3 2 4 2 2 2 2" xfId="14350"/>
    <cellStyle name="Обычный 4 3 2 3 2 4 2 2 3" xfId="14351"/>
    <cellStyle name="Обычный 4 3 2 3 2 4 2 3" xfId="14352"/>
    <cellStyle name="Обычный 4 3 2 3 2 4 2 3 2" xfId="14353"/>
    <cellStyle name="Обычный 4 3 2 3 2 4 2 4" xfId="14354"/>
    <cellStyle name="Обычный 4 3 2 3 2 4 3" xfId="14355"/>
    <cellStyle name="Обычный 4 3 2 3 2 4 3 2" xfId="14356"/>
    <cellStyle name="Обычный 4 3 2 3 2 4 3 2 2" xfId="14357"/>
    <cellStyle name="Обычный 4 3 2 3 2 4 3 3" xfId="14358"/>
    <cellStyle name="Обычный 4 3 2 3 2 4 4" xfId="14359"/>
    <cellStyle name="Обычный 4 3 2 3 2 4 4 2" xfId="14360"/>
    <cellStyle name="Обычный 4 3 2 3 2 4 5" xfId="14361"/>
    <cellStyle name="Обычный 4 3 2 3 2 5" xfId="14362"/>
    <cellStyle name="Обычный 4 3 2 3 2 5 2" xfId="14363"/>
    <cellStyle name="Обычный 4 3 2 3 2 5 2 2" xfId="14364"/>
    <cellStyle name="Обычный 4 3 2 3 2 5 2 2 2" xfId="14365"/>
    <cellStyle name="Обычный 4 3 2 3 2 5 2 3" xfId="14366"/>
    <cellStyle name="Обычный 4 3 2 3 2 5 3" xfId="14367"/>
    <cellStyle name="Обычный 4 3 2 3 2 5 3 2" xfId="14368"/>
    <cellStyle name="Обычный 4 3 2 3 2 5 4" xfId="14369"/>
    <cellStyle name="Обычный 4 3 2 3 2 6" xfId="14370"/>
    <cellStyle name="Обычный 4 3 2 3 2 6 2" xfId="14371"/>
    <cellStyle name="Обычный 4 3 2 3 2 6 2 2" xfId="14372"/>
    <cellStyle name="Обычный 4 3 2 3 2 6 3" xfId="14373"/>
    <cellStyle name="Обычный 4 3 2 3 2 7" xfId="14374"/>
    <cellStyle name="Обычный 4 3 2 3 2 7 2" xfId="14375"/>
    <cellStyle name="Обычный 4 3 2 3 2 8" xfId="14376"/>
    <cellStyle name="Обычный 4 3 2 3 3" xfId="14377"/>
    <cellStyle name="Обычный 4 3 2 3 3 2" xfId="14378"/>
    <cellStyle name="Обычный 4 3 2 3 3 2 2" xfId="14379"/>
    <cellStyle name="Обычный 4 3 2 3 3 2 2 2" xfId="14380"/>
    <cellStyle name="Обычный 4 3 2 3 3 2 2 2 2" xfId="14381"/>
    <cellStyle name="Обычный 4 3 2 3 3 2 2 2 2 2" xfId="14382"/>
    <cellStyle name="Обычный 4 3 2 3 3 2 2 2 2 2 2" xfId="14383"/>
    <cellStyle name="Обычный 4 3 2 3 3 2 2 2 2 3" xfId="14384"/>
    <cellStyle name="Обычный 4 3 2 3 3 2 2 2 3" xfId="14385"/>
    <cellStyle name="Обычный 4 3 2 3 3 2 2 2 3 2" xfId="14386"/>
    <cellStyle name="Обычный 4 3 2 3 3 2 2 2 4" xfId="14387"/>
    <cellStyle name="Обычный 4 3 2 3 3 2 2 3" xfId="14388"/>
    <cellStyle name="Обычный 4 3 2 3 3 2 2 3 2" xfId="14389"/>
    <cellStyle name="Обычный 4 3 2 3 3 2 2 3 2 2" xfId="14390"/>
    <cellStyle name="Обычный 4 3 2 3 3 2 2 3 3" xfId="14391"/>
    <cellStyle name="Обычный 4 3 2 3 3 2 2 4" xfId="14392"/>
    <cellStyle name="Обычный 4 3 2 3 3 2 2 4 2" xfId="14393"/>
    <cellStyle name="Обычный 4 3 2 3 3 2 2 5" xfId="14394"/>
    <cellStyle name="Обычный 4 3 2 3 3 2 3" xfId="14395"/>
    <cellStyle name="Обычный 4 3 2 3 3 2 3 2" xfId="14396"/>
    <cellStyle name="Обычный 4 3 2 3 3 2 3 2 2" xfId="14397"/>
    <cellStyle name="Обычный 4 3 2 3 3 2 3 2 2 2" xfId="14398"/>
    <cellStyle name="Обычный 4 3 2 3 3 2 3 2 3" xfId="14399"/>
    <cellStyle name="Обычный 4 3 2 3 3 2 3 3" xfId="14400"/>
    <cellStyle name="Обычный 4 3 2 3 3 2 3 3 2" xfId="14401"/>
    <cellStyle name="Обычный 4 3 2 3 3 2 3 4" xfId="14402"/>
    <cellStyle name="Обычный 4 3 2 3 3 2 4" xfId="14403"/>
    <cellStyle name="Обычный 4 3 2 3 3 2 4 2" xfId="14404"/>
    <cellStyle name="Обычный 4 3 2 3 3 2 4 2 2" xfId="14405"/>
    <cellStyle name="Обычный 4 3 2 3 3 2 4 3" xfId="14406"/>
    <cellStyle name="Обычный 4 3 2 3 3 2 5" xfId="14407"/>
    <cellStyle name="Обычный 4 3 2 3 3 2 5 2" xfId="14408"/>
    <cellStyle name="Обычный 4 3 2 3 3 2 6" xfId="14409"/>
    <cellStyle name="Обычный 4 3 2 3 3 3" xfId="14410"/>
    <cellStyle name="Обычный 4 3 2 3 3 3 2" xfId="14411"/>
    <cellStyle name="Обычный 4 3 2 3 3 3 2 2" xfId="14412"/>
    <cellStyle name="Обычный 4 3 2 3 3 3 2 2 2" xfId="14413"/>
    <cellStyle name="Обычный 4 3 2 3 3 3 2 2 2 2" xfId="14414"/>
    <cellStyle name="Обычный 4 3 2 3 3 3 2 2 3" xfId="14415"/>
    <cellStyle name="Обычный 4 3 2 3 3 3 2 3" xfId="14416"/>
    <cellStyle name="Обычный 4 3 2 3 3 3 2 3 2" xfId="14417"/>
    <cellStyle name="Обычный 4 3 2 3 3 3 2 4" xfId="14418"/>
    <cellStyle name="Обычный 4 3 2 3 3 3 3" xfId="14419"/>
    <cellStyle name="Обычный 4 3 2 3 3 3 3 2" xfId="14420"/>
    <cellStyle name="Обычный 4 3 2 3 3 3 3 2 2" xfId="14421"/>
    <cellStyle name="Обычный 4 3 2 3 3 3 3 3" xfId="14422"/>
    <cellStyle name="Обычный 4 3 2 3 3 3 4" xfId="14423"/>
    <cellStyle name="Обычный 4 3 2 3 3 3 4 2" xfId="14424"/>
    <cellStyle name="Обычный 4 3 2 3 3 3 5" xfId="14425"/>
    <cellStyle name="Обычный 4 3 2 3 3 4" xfId="14426"/>
    <cellStyle name="Обычный 4 3 2 3 3 4 2" xfId="14427"/>
    <cellStyle name="Обычный 4 3 2 3 3 4 2 2" xfId="14428"/>
    <cellStyle name="Обычный 4 3 2 3 3 4 2 2 2" xfId="14429"/>
    <cellStyle name="Обычный 4 3 2 3 3 4 2 3" xfId="14430"/>
    <cellStyle name="Обычный 4 3 2 3 3 4 3" xfId="14431"/>
    <cellStyle name="Обычный 4 3 2 3 3 4 3 2" xfId="14432"/>
    <cellStyle name="Обычный 4 3 2 3 3 4 4" xfId="14433"/>
    <cellStyle name="Обычный 4 3 2 3 3 5" xfId="14434"/>
    <cellStyle name="Обычный 4 3 2 3 3 5 2" xfId="14435"/>
    <cellStyle name="Обычный 4 3 2 3 3 5 2 2" xfId="14436"/>
    <cellStyle name="Обычный 4 3 2 3 3 5 3" xfId="14437"/>
    <cellStyle name="Обычный 4 3 2 3 3 6" xfId="14438"/>
    <cellStyle name="Обычный 4 3 2 3 3 6 2" xfId="14439"/>
    <cellStyle name="Обычный 4 3 2 3 3 7" xfId="14440"/>
    <cellStyle name="Обычный 4 3 2 3 4" xfId="14441"/>
    <cellStyle name="Обычный 4 3 2 3 4 2" xfId="14442"/>
    <cellStyle name="Обычный 4 3 2 3 4 2 2" xfId="14443"/>
    <cellStyle name="Обычный 4 3 2 3 4 2 2 2" xfId="14444"/>
    <cellStyle name="Обычный 4 3 2 3 4 2 2 2 2" xfId="14445"/>
    <cellStyle name="Обычный 4 3 2 3 4 2 2 2 2 2" xfId="14446"/>
    <cellStyle name="Обычный 4 3 2 3 4 2 2 2 3" xfId="14447"/>
    <cellStyle name="Обычный 4 3 2 3 4 2 2 3" xfId="14448"/>
    <cellStyle name="Обычный 4 3 2 3 4 2 2 3 2" xfId="14449"/>
    <cellStyle name="Обычный 4 3 2 3 4 2 2 4" xfId="14450"/>
    <cellStyle name="Обычный 4 3 2 3 4 2 3" xfId="14451"/>
    <cellStyle name="Обычный 4 3 2 3 4 2 3 2" xfId="14452"/>
    <cellStyle name="Обычный 4 3 2 3 4 2 3 2 2" xfId="14453"/>
    <cellStyle name="Обычный 4 3 2 3 4 2 3 3" xfId="14454"/>
    <cellStyle name="Обычный 4 3 2 3 4 2 4" xfId="14455"/>
    <cellStyle name="Обычный 4 3 2 3 4 2 4 2" xfId="14456"/>
    <cellStyle name="Обычный 4 3 2 3 4 2 5" xfId="14457"/>
    <cellStyle name="Обычный 4 3 2 3 4 3" xfId="14458"/>
    <cellStyle name="Обычный 4 3 2 3 4 3 2" xfId="14459"/>
    <cellStyle name="Обычный 4 3 2 3 4 3 2 2" xfId="14460"/>
    <cellStyle name="Обычный 4 3 2 3 4 3 2 2 2" xfId="14461"/>
    <cellStyle name="Обычный 4 3 2 3 4 3 2 3" xfId="14462"/>
    <cellStyle name="Обычный 4 3 2 3 4 3 3" xfId="14463"/>
    <cellStyle name="Обычный 4 3 2 3 4 3 3 2" xfId="14464"/>
    <cellStyle name="Обычный 4 3 2 3 4 3 4" xfId="14465"/>
    <cellStyle name="Обычный 4 3 2 3 4 4" xfId="14466"/>
    <cellStyle name="Обычный 4 3 2 3 4 4 2" xfId="14467"/>
    <cellStyle name="Обычный 4 3 2 3 4 4 2 2" xfId="14468"/>
    <cellStyle name="Обычный 4 3 2 3 4 4 3" xfId="14469"/>
    <cellStyle name="Обычный 4 3 2 3 4 5" xfId="14470"/>
    <cellStyle name="Обычный 4 3 2 3 4 5 2" xfId="14471"/>
    <cellStyle name="Обычный 4 3 2 3 4 6" xfId="14472"/>
    <cellStyle name="Обычный 4 3 2 3 5" xfId="14473"/>
    <cellStyle name="Обычный 4 3 2 3 5 2" xfId="14474"/>
    <cellStyle name="Обычный 4 3 2 3 5 2 2" xfId="14475"/>
    <cellStyle name="Обычный 4 3 2 3 5 2 2 2" xfId="14476"/>
    <cellStyle name="Обычный 4 3 2 3 5 2 2 2 2" xfId="14477"/>
    <cellStyle name="Обычный 4 3 2 3 5 2 2 3" xfId="14478"/>
    <cellStyle name="Обычный 4 3 2 3 5 2 3" xfId="14479"/>
    <cellStyle name="Обычный 4 3 2 3 5 2 3 2" xfId="14480"/>
    <cellStyle name="Обычный 4 3 2 3 5 2 4" xfId="14481"/>
    <cellStyle name="Обычный 4 3 2 3 5 3" xfId="14482"/>
    <cellStyle name="Обычный 4 3 2 3 5 3 2" xfId="14483"/>
    <cellStyle name="Обычный 4 3 2 3 5 3 2 2" xfId="14484"/>
    <cellStyle name="Обычный 4 3 2 3 5 3 3" xfId="14485"/>
    <cellStyle name="Обычный 4 3 2 3 5 4" xfId="14486"/>
    <cellStyle name="Обычный 4 3 2 3 5 4 2" xfId="14487"/>
    <cellStyle name="Обычный 4 3 2 3 5 5" xfId="14488"/>
    <cellStyle name="Обычный 4 3 2 3 6" xfId="14489"/>
    <cellStyle name="Обычный 4 3 2 3 6 2" xfId="14490"/>
    <cellStyle name="Обычный 4 3 2 3 6 2 2" xfId="14491"/>
    <cellStyle name="Обычный 4 3 2 3 6 2 2 2" xfId="14492"/>
    <cellStyle name="Обычный 4 3 2 3 6 2 3" xfId="14493"/>
    <cellStyle name="Обычный 4 3 2 3 6 3" xfId="14494"/>
    <cellStyle name="Обычный 4 3 2 3 6 3 2" xfId="14495"/>
    <cellStyle name="Обычный 4 3 2 3 6 4" xfId="14496"/>
    <cellStyle name="Обычный 4 3 2 3 7" xfId="14497"/>
    <cellStyle name="Обычный 4 3 2 3 7 2" xfId="14498"/>
    <cellStyle name="Обычный 4 3 2 3 7 2 2" xfId="14499"/>
    <cellStyle name="Обычный 4 3 2 3 7 3" xfId="14500"/>
    <cellStyle name="Обычный 4 3 2 3 8" xfId="14501"/>
    <cellStyle name="Обычный 4 3 2 3 8 2" xfId="14502"/>
    <cellStyle name="Обычный 4 3 2 3 9" xfId="14503"/>
    <cellStyle name="Обычный 4 3 2 4" xfId="14504"/>
    <cellStyle name="Обычный 4 3 2 4 2" xfId="14505"/>
    <cellStyle name="Обычный 4 3 2 4 2 2" xfId="14506"/>
    <cellStyle name="Обычный 4 3 2 4 2 2 2" xfId="14507"/>
    <cellStyle name="Обычный 4 3 2 4 2 2 2 2" xfId="14508"/>
    <cellStyle name="Обычный 4 3 2 4 2 2 2 2 2" xfId="14509"/>
    <cellStyle name="Обычный 4 3 2 4 2 2 2 2 2 2" xfId="14510"/>
    <cellStyle name="Обычный 4 3 2 4 2 2 2 2 2 2 2" xfId="14511"/>
    <cellStyle name="Обычный 4 3 2 4 2 2 2 2 2 3" xfId="14512"/>
    <cellStyle name="Обычный 4 3 2 4 2 2 2 2 3" xfId="14513"/>
    <cellStyle name="Обычный 4 3 2 4 2 2 2 2 3 2" xfId="14514"/>
    <cellStyle name="Обычный 4 3 2 4 2 2 2 2 4" xfId="14515"/>
    <cellStyle name="Обычный 4 3 2 4 2 2 2 3" xfId="14516"/>
    <cellStyle name="Обычный 4 3 2 4 2 2 2 3 2" xfId="14517"/>
    <cellStyle name="Обычный 4 3 2 4 2 2 2 3 2 2" xfId="14518"/>
    <cellStyle name="Обычный 4 3 2 4 2 2 2 3 3" xfId="14519"/>
    <cellStyle name="Обычный 4 3 2 4 2 2 2 4" xfId="14520"/>
    <cellStyle name="Обычный 4 3 2 4 2 2 2 4 2" xfId="14521"/>
    <cellStyle name="Обычный 4 3 2 4 2 2 2 5" xfId="14522"/>
    <cellStyle name="Обычный 4 3 2 4 2 2 3" xfId="14523"/>
    <cellStyle name="Обычный 4 3 2 4 2 2 3 2" xfId="14524"/>
    <cellStyle name="Обычный 4 3 2 4 2 2 3 2 2" xfId="14525"/>
    <cellStyle name="Обычный 4 3 2 4 2 2 3 2 2 2" xfId="14526"/>
    <cellStyle name="Обычный 4 3 2 4 2 2 3 2 3" xfId="14527"/>
    <cellStyle name="Обычный 4 3 2 4 2 2 3 3" xfId="14528"/>
    <cellStyle name="Обычный 4 3 2 4 2 2 3 3 2" xfId="14529"/>
    <cellStyle name="Обычный 4 3 2 4 2 2 3 4" xfId="14530"/>
    <cellStyle name="Обычный 4 3 2 4 2 2 4" xfId="14531"/>
    <cellStyle name="Обычный 4 3 2 4 2 2 4 2" xfId="14532"/>
    <cellStyle name="Обычный 4 3 2 4 2 2 4 2 2" xfId="14533"/>
    <cellStyle name="Обычный 4 3 2 4 2 2 4 3" xfId="14534"/>
    <cellStyle name="Обычный 4 3 2 4 2 2 5" xfId="14535"/>
    <cellStyle name="Обычный 4 3 2 4 2 2 5 2" xfId="14536"/>
    <cellStyle name="Обычный 4 3 2 4 2 2 6" xfId="14537"/>
    <cellStyle name="Обычный 4 3 2 4 2 3" xfId="14538"/>
    <cellStyle name="Обычный 4 3 2 4 2 3 2" xfId="14539"/>
    <cellStyle name="Обычный 4 3 2 4 2 3 2 2" xfId="14540"/>
    <cellStyle name="Обычный 4 3 2 4 2 3 2 2 2" xfId="14541"/>
    <cellStyle name="Обычный 4 3 2 4 2 3 2 2 2 2" xfId="14542"/>
    <cellStyle name="Обычный 4 3 2 4 2 3 2 2 3" xfId="14543"/>
    <cellStyle name="Обычный 4 3 2 4 2 3 2 3" xfId="14544"/>
    <cellStyle name="Обычный 4 3 2 4 2 3 2 3 2" xfId="14545"/>
    <cellStyle name="Обычный 4 3 2 4 2 3 2 4" xfId="14546"/>
    <cellStyle name="Обычный 4 3 2 4 2 3 3" xfId="14547"/>
    <cellStyle name="Обычный 4 3 2 4 2 3 3 2" xfId="14548"/>
    <cellStyle name="Обычный 4 3 2 4 2 3 3 2 2" xfId="14549"/>
    <cellStyle name="Обычный 4 3 2 4 2 3 3 3" xfId="14550"/>
    <cellStyle name="Обычный 4 3 2 4 2 3 4" xfId="14551"/>
    <cellStyle name="Обычный 4 3 2 4 2 3 4 2" xfId="14552"/>
    <cellStyle name="Обычный 4 3 2 4 2 3 5" xfId="14553"/>
    <cellStyle name="Обычный 4 3 2 4 2 4" xfId="14554"/>
    <cellStyle name="Обычный 4 3 2 4 2 4 2" xfId="14555"/>
    <cellStyle name="Обычный 4 3 2 4 2 4 2 2" xfId="14556"/>
    <cellStyle name="Обычный 4 3 2 4 2 4 2 2 2" xfId="14557"/>
    <cellStyle name="Обычный 4 3 2 4 2 4 2 3" xfId="14558"/>
    <cellStyle name="Обычный 4 3 2 4 2 4 3" xfId="14559"/>
    <cellStyle name="Обычный 4 3 2 4 2 4 3 2" xfId="14560"/>
    <cellStyle name="Обычный 4 3 2 4 2 4 4" xfId="14561"/>
    <cellStyle name="Обычный 4 3 2 4 2 5" xfId="14562"/>
    <cellStyle name="Обычный 4 3 2 4 2 5 2" xfId="14563"/>
    <cellStyle name="Обычный 4 3 2 4 2 5 2 2" xfId="14564"/>
    <cellStyle name="Обычный 4 3 2 4 2 5 3" xfId="14565"/>
    <cellStyle name="Обычный 4 3 2 4 2 6" xfId="14566"/>
    <cellStyle name="Обычный 4 3 2 4 2 6 2" xfId="14567"/>
    <cellStyle name="Обычный 4 3 2 4 2 7" xfId="14568"/>
    <cellStyle name="Обычный 4 3 2 4 3" xfId="14569"/>
    <cellStyle name="Обычный 4 3 2 4 3 2" xfId="14570"/>
    <cellStyle name="Обычный 4 3 2 4 3 2 2" xfId="14571"/>
    <cellStyle name="Обычный 4 3 2 4 3 2 2 2" xfId="14572"/>
    <cellStyle name="Обычный 4 3 2 4 3 2 2 2 2" xfId="14573"/>
    <cellStyle name="Обычный 4 3 2 4 3 2 2 2 2 2" xfId="14574"/>
    <cellStyle name="Обычный 4 3 2 4 3 2 2 2 3" xfId="14575"/>
    <cellStyle name="Обычный 4 3 2 4 3 2 2 3" xfId="14576"/>
    <cellStyle name="Обычный 4 3 2 4 3 2 2 3 2" xfId="14577"/>
    <cellStyle name="Обычный 4 3 2 4 3 2 2 4" xfId="14578"/>
    <cellStyle name="Обычный 4 3 2 4 3 2 3" xfId="14579"/>
    <cellStyle name="Обычный 4 3 2 4 3 2 3 2" xfId="14580"/>
    <cellStyle name="Обычный 4 3 2 4 3 2 3 2 2" xfId="14581"/>
    <cellStyle name="Обычный 4 3 2 4 3 2 3 3" xfId="14582"/>
    <cellStyle name="Обычный 4 3 2 4 3 2 4" xfId="14583"/>
    <cellStyle name="Обычный 4 3 2 4 3 2 4 2" xfId="14584"/>
    <cellStyle name="Обычный 4 3 2 4 3 2 5" xfId="14585"/>
    <cellStyle name="Обычный 4 3 2 4 3 3" xfId="14586"/>
    <cellStyle name="Обычный 4 3 2 4 3 3 2" xfId="14587"/>
    <cellStyle name="Обычный 4 3 2 4 3 3 2 2" xfId="14588"/>
    <cellStyle name="Обычный 4 3 2 4 3 3 2 2 2" xfId="14589"/>
    <cellStyle name="Обычный 4 3 2 4 3 3 2 3" xfId="14590"/>
    <cellStyle name="Обычный 4 3 2 4 3 3 3" xfId="14591"/>
    <cellStyle name="Обычный 4 3 2 4 3 3 3 2" xfId="14592"/>
    <cellStyle name="Обычный 4 3 2 4 3 3 4" xfId="14593"/>
    <cellStyle name="Обычный 4 3 2 4 3 4" xfId="14594"/>
    <cellStyle name="Обычный 4 3 2 4 3 4 2" xfId="14595"/>
    <cellStyle name="Обычный 4 3 2 4 3 4 2 2" xfId="14596"/>
    <cellStyle name="Обычный 4 3 2 4 3 4 3" xfId="14597"/>
    <cellStyle name="Обычный 4 3 2 4 3 5" xfId="14598"/>
    <cellStyle name="Обычный 4 3 2 4 3 5 2" xfId="14599"/>
    <cellStyle name="Обычный 4 3 2 4 3 6" xfId="14600"/>
    <cellStyle name="Обычный 4 3 2 4 4" xfId="14601"/>
    <cellStyle name="Обычный 4 3 2 4 4 2" xfId="14602"/>
    <cellStyle name="Обычный 4 3 2 4 4 2 2" xfId="14603"/>
    <cellStyle name="Обычный 4 3 2 4 4 2 2 2" xfId="14604"/>
    <cellStyle name="Обычный 4 3 2 4 4 2 2 2 2" xfId="14605"/>
    <cellStyle name="Обычный 4 3 2 4 4 2 2 3" xfId="14606"/>
    <cellStyle name="Обычный 4 3 2 4 4 2 3" xfId="14607"/>
    <cellStyle name="Обычный 4 3 2 4 4 2 3 2" xfId="14608"/>
    <cellStyle name="Обычный 4 3 2 4 4 2 4" xfId="14609"/>
    <cellStyle name="Обычный 4 3 2 4 4 3" xfId="14610"/>
    <cellStyle name="Обычный 4 3 2 4 4 3 2" xfId="14611"/>
    <cellStyle name="Обычный 4 3 2 4 4 3 2 2" xfId="14612"/>
    <cellStyle name="Обычный 4 3 2 4 4 3 3" xfId="14613"/>
    <cellStyle name="Обычный 4 3 2 4 4 4" xfId="14614"/>
    <cellStyle name="Обычный 4 3 2 4 4 4 2" xfId="14615"/>
    <cellStyle name="Обычный 4 3 2 4 4 5" xfId="14616"/>
    <cellStyle name="Обычный 4 3 2 4 5" xfId="14617"/>
    <cellStyle name="Обычный 4 3 2 4 5 2" xfId="14618"/>
    <cellStyle name="Обычный 4 3 2 4 5 2 2" xfId="14619"/>
    <cellStyle name="Обычный 4 3 2 4 5 2 2 2" xfId="14620"/>
    <cellStyle name="Обычный 4 3 2 4 5 2 3" xfId="14621"/>
    <cellStyle name="Обычный 4 3 2 4 5 3" xfId="14622"/>
    <cellStyle name="Обычный 4 3 2 4 5 3 2" xfId="14623"/>
    <cellStyle name="Обычный 4 3 2 4 5 4" xfId="14624"/>
    <cellStyle name="Обычный 4 3 2 4 6" xfId="14625"/>
    <cellStyle name="Обычный 4 3 2 4 6 2" xfId="14626"/>
    <cellStyle name="Обычный 4 3 2 4 6 2 2" xfId="14627"/>
    <cellStyle name="Обычный 4 3 2 4 6 3" xfId="14628"/>
    <cellStyle name="Обычный 4 3 2 4 7" xfId="14629"/>
    <cellStyle name="Обычный 4 3 2 4 7 2" xfId="14630"/>
    <cellStyle name="Обычный 4 3 2 4 8" xfId="14631"/>
    <cellStyle name="Обычный 4 3 2 5" xfId="14632"/>
    <cellStyle name="Обычный 4 3 2 5 2" xfId="14633"/>
    <cellStyle name="Обычный 4 3 2 5 2 2" xfId="14634"/>
    <cellStyle name="Обычный 4 3 2 5 2 2 2" xfId="14635"/>
    <cellStyle name="Обычный 4 3 2 5 2 2 2 2" xfId="14636"/>
    <cellStyle name="Обычный 4 3 2 5 2 2 2 2 2" xfId="14637"/>
    <cellStyle name="Обычный 4 3 2 5 2 2 2 2 2 2" xfId="14638"/>
    <cellStyle name="Обычный 4 3 2 5 2 2 2 2 3" xfId="14639"/>
    <cellStyle name="Обычный 4 3 2 5 2 2 2 3" xfId="14640"/>
    <cellStyle name="Обычный 4 3 2 5 2 2 2 3 2" xfId="14641"/>
    <cellStyle name="Обычный 4 3 2 5 2 2 2 4" xfId="14642"/>
    <cellStyle name="Обычный 4 3 2 5 2 2 3" xfId="14643"/>
    <cellStyle name="Обычный 4 3 2 5 2 2 3 2" xfId="14644"/>
    <cellStyle name="Обычный 4 3 2 5 2 2 3 2 2" xfId="14645"/>
    <cellStyle name="Обычный 4 3 2 5 2 2 3 3" xfId="14646"/>
    <cellStyle name="Обычный 4 3 2 5 2 2 4" xfId="14647"/>
    <cellStyle name="Обычный 4 3 2 5 2 2 4 2" xfId="14648"/>
    <cellStyle name="Обычный 4 3 2 5 2 2 5" xfId="14649"/>
    <cellStyle name="Обычный 4 3 2 5 2 3" xfId="14650"/>
    <cellStyle name="Обычный 4 3 2 5 2 3 2" xfId="14651"/>
    <cellStyle name="Обычный 4 3 2 5 2 3 2 2" xfId="14652"/>
    <cellStyle name="Обычный 4 3 2 5 2 3 2 2 2" xfId="14653"/>
    <cellStyle name="Обычный 4 3 2 5 2 3 2 3" xfId="14654"/>
    <cellStyle name="Обычный 4 3 2 5 2 3 3" xfId="14655"/>
    <cellStyle name="Обычный 4 3 2 5 2 3 3 2" xfId="14656"/>
    <cellStyle name="Обычный 4 3 2 5 2 3 4" xfId="14657"/>
    <cellStyle name="Обычный 4 3 2 5 2 4" xfId="14658"/>
    <cellStyle name="Обычный 4 3 2 5 2 4 2" xfId="14659"/>
    <cellStyle name="Обычный 4 3 2 5 2 4 2 2" xfId="14660"/>
    <cellStyle name="Обычный 4 3 2 5 2 4 3" xfId="14661"/>
    <cellStyle name="Обычный 4 3 2 5 2 5" xfId="14662"/>
    <cellStyle name="Обычный 4 3 2 5 2 5 2" xfId="14663"/>
    <cellStyle name="Обычный 4 3 2 5 2 6" xfId="14664"/>
    <cellStyle name="Обычный 4 3 2 5 3" xfId="14665"/>
    <cellStyle name="Обычный 4 3 2 5 3 2" xfId="14666"/>
    <cellStyle name="Обычный 4 3 2 5 3 2 2" xfId="14667"/>
    <cellStyle name="Обычный 4 3 2 5 3 2 2 2" xfId="14668"/>
    <cellStyle name="Обычный 4 3 2 5 3 2 2 2 2" xfId="14669"/>
    <cellStyle name="Обычный 4 3 2 5 3 2 2 3" xfId="14670"/>
    <cellStyle name="Обычный 4 3 2 5 3 2 3" xfId="14671"/>
    <cellStyle name="Обычный 4 3 2 5 3 2 3 2" xfId="14672"/>
    <cellStyle name="Обычный 4 3 2 5 3 2 4" xfId="14673"/>
    <cellStyle name="Обычный 4 3 2 5 3 3" xfId="14674"/>
    <cellStyle name="Обычный 4 3 2 5 3 3 2" xfId="14675"/>
    <cellStyle name="Обычный 4 3 2 5 3 3 2 2" xfId="14676"/>
    <cellStyle name="Обычный 4 3 2 5 3 3 3" xfId="14677"/>
    <cellStyle name="Обычный 4 3 2 5 3 4" xfId="14678"/>
    <cellStyle name="Обычный 4 3 2 5 3 4 2" xfId="14679"/>
    <cellStyle name="Обычный 4 3 2 5 3 5" xfId="14680"/>
    <cellStyle name="Обычный 4 3 2 5 4" xfId="14681"/>
    <cellStyle name="Обычный 4 3 2 5 4 2" xfId="14682"/>
    <cellStyle name="Обычный 4 3 2 5 4 2 2" xfId="14683"/>
    <cellStyle name="Обычный 4 3 2 5 4 2 2 2" xfId="14684"/>
    <cellStyle name="Обычный 4 3 2 5 4 2 3" xfId="14685"/>
    <cellStyle name="Обычный 4 3 2 5 4 3" xfId="14686"/>
    <cellStyle name="Обычный 4 3 2 5 4 3 2" xfId="14687"/>
    <cellStyle name="Обычный 4 3 2 5 4 4" xfId="14688"/>
    <cellStyle name="Обычный 4 3 2 5 5" xfId="14689"/>
    <cellStyle name="Обычный 4 3 2 5 5 2" xfId="14690"/>
    <cellStyle name="Обычный 4 3 2 5 5 2 2" xfId="14691"/>
    <cellStyle name="Обычный 4 3 2 5 5 3" xfId="14692"/>
    <cellStyle name="Обычный 4 3 2 5 6" xfId="14693"/>
    <cellStyle name="Обычный 4 3 2 5 6 2" xfId="14694"/>
    <cellStyle name="Обычный 4 3 2 5 7" xfId="14695"/>
    <cellStyle name="Обычный 4 3 2 6" xfId="14696"/>
    <cellStyle name="Обычный 4 3 2 6 2" xfId="14697"/>
    <cellStyle name="Обычный 4 3 2 6 2 2" xfId="14698"/>
    <cellStyle name="Обычный 4 3 2 6 2 2 2" xfId="14699"/>
    <cellStyle name="Обычный 4 3 2 6 2 2 2 2" xfId="14700"/>
    <cellStyle name="Обычный 4 3 2 6 2 2 2 2 2" xfId="14701"/>
    <cellStyle name="Обычный 4 3 2 6 2 2 2 3" xfId="14702"/>
    <cellStyle name="Обычный 4 3 2 6 2 2 3" xfId="14703"/>
    <cellStyle name="Обычный 4 3 2 6 2 2 3 2" xfId="14704"/>
    <cellStyle name="Обычный 4 3 2 6 2 2 4" xfId="14705"/>
    <cellStyle name="Обычный 4 3 2 6 2 3" xfId="14706"/>
    <cellStyle name="Обычный 4 3 2 6 2 3 2" xfId="14707"/>
    <cellStyle name="Обычный 4 3 2 6 2 3 2 2" xfId="14708"/>
    <cellStyle name="Обычный 4 3 2 6 2 3 3" xfId="14709"/>
    <cellStyle name="Обычный 4 3 2 6 2 4" xfId="14710"/>
    <cellStyle name="Обычный 4 3 2 6 2 4 2" xfId="14711"/>
    <cellStyle name="Обычный 4 3 2 6 2 5" xfId="14712"/>
    <cellStyle name="Обычный 4 3 2 6 3" xfId="14713"/>
    <cellStyle name="Обычный 4 3 2 6 3 2" xfId="14714"/>
    <cellStyle name="Обычный 4 3 2 6 3 2 2" xfId="14715"/>
    <cellStyle name="Обычный 4 3 2 6 3 2 2 2" xfId="14716"/>
    <cellStyle name="Обычный 4 3 2 6 3 2 3" xfId="14717"/>
    <cellStyle name="Обычный 4 3 2 6 3 3" xfId="14718"/>
    <cellStyle name="Обычный 4 3 2 6 3 3 2" xfId="14719"/>
    <cellStyle name="Обычный 4 3 2 6 3 4" xfId="14720"/>
    <cellStyle name="Обычный 4 3 2 6 4" xfId="14721"/>
    <cellStyle name="Обычный 4 3 2 6 4 2" xfId="14722"/>
    <cellStyle name="Обычный 4 3 2 6 4 2 2" xfId="14723"/>
    <cellStyle name="Обычный 4 3 2 6 4 3" xfId="14724"/>
    <cellStyle name="Обычный 4 3 2 6 5" xfId="14725"/>
    <cellStyle name="Обычный 4 3 2 6 5 2" xfId="14726"/>
    <cellStyle name="Обычный 4 3 2 6 6" xfId="14727"/>
    <cellStyle name="Обычный 4 3 2 7" xfId="14728"/>
    <cellStyle name="Обычный 4 3 2 7 2" xfId="14729"/>
    <cellStyle name="Обычный 4 3 2 7 2 2" xfId="14730"/>
    <cellStyle name="Обычный 4 3 2 7 2 2 2" xfId="14731"/>
    <cellStyle name="Обычный 4 3 2 7 2 2 2 2" xfId="14732"/>
    <cellStyle name="Обычный 4 3 2 7 2 2 3" xfId="14733"/>
    <cellStyle name="Обычный 4 3 2 7 2 3" xfId="14734"/>
    <cellStyle name="Обычный 4 3 2 7 2 3 2" xfId="14735"/>
    <cellStyle name="Обычный 4 3 2 7 2 4" xfId="14736"/>
    <cellStyle name="Обычный 4 3 2 7 3" xfId="14737"/>
    <cellStyle name="Обычный 4 3 2 7 3 2" xfId="14738"/>
    <cellStyle name="Обычный 4 3 2 7 3 2 2" xfId="14739"/>
    <cellStyle name="Обычный 4 3 2 7 3 3" xfId="14740"/>
    <cellStyle name="Обычный 4 3 2 7 4" xfId="14741"/>
    <cellStyle name="Обычный 4 3 2 7 4 2" xfId="14742"/>
    <cellStyle name="Обычный 4 3 2 7 5" xfId="14743"/>
    <cellStyle name="Обычный 4 3 2 8" xfId="14744"/>
    <cellStyle name="Обычный 4 3 2 8 2" xfId="14745"/>
    <cellStyle name="Обычный 4 3 2 8 2 2" xfId="14746"/>
    <cellStyle name="Обычный 4 3 2 8 2 2 2" xfId="14747"/>
    <cellStyle name="Обычный 4 3 2 8 2 3" xfId="14748"/>
    <cellStyle name="Обычный 4 3 2 8 3" xfId="14749"/>
    <cellStyle name="Обычный 4 3 2 8 3 2" xfId="14750"/>
    <cellStyle name="Обычный 4 3 2 8 4" xfId="14751"/>
    <cellStyle name="Обычный 4 3 2 9" xfId="14752"/>
    <cellStyle name="Обычный 4 3 2 9 2" xfId="14753"/>
    <cellStyle name="Обычный 4 3 2 9 2 2" xfId="14754"/>
    <cellStyle name="Обычный 4 3 2 9 3" xfId="14755"/>
    <cellStyle name="Обычный 4 3 3" xfId="14756"/>
    <cellStyle name="Обычный 4 3 3 10" xfId="14757"/>
    <cellStyle name="Обычный 4 3 3 2" xfId="14758"/>
    <cellStyle name="Обычный 4 3 3 2 2" xfId="14759"/>
    <cellStyle name="Обычный 4 3 3 2 2 2" xfId="14760"/>
    <cellStyle name="Обычный 4 3 3 2 2 2 2" xfId="14761"/>
    <cellStyle name="Обычный 4 3 3 2 2 2 2 2" xfId="14762"/>
    <cellStyle name="Обычный 4 3 3 2 2 2 2 2 2" xfId="14763"/>
    <cellStyle name="Обычный 4 3 3 2 2 2 2 2 2 2" xfId="14764"/>
    <cellStyle name="Обычный 4 3 3 2 2 2 2 2 2 2 2" xfId="14765"/>
    <cellStyle name="Обычный 4 3 3 2 2 2 2 2 2 2 2 2" xfId="14766"/>
    <cellStyle name="Обычный 4 3 3 2 2 2 2 2 2 2 3" xfId="14767"/>
    <cellStyle name="Обычный 4 3 3 2 2 2 2 2 2 3" xfId="14768"/>
    <cellStyle name="Обычный 4 3 3 2 2 2 2 2 2 3 2" xfId="14769"/>
    <cellStyle name="Обычный 4 3 3 2 2 2 2 2 2 4" xfId="14770"/>
    <cellStyle name="Обычный 4 3 3 2 2 2 2 2 3" xfId="14771"/>
    <cellStyle name="Обычный 4 3 3 2 2 2 2 2 3 2" xfId="14772"/>
    <cellStyle name="Обычный 4 3 3 2 2 2 2 2 3 2 2" xfId="14773"/>
    <cellStyle name="Обычный 4 3 3 2 2 2 2 2 3 3" xfId="14774"/>
    <cellStyle name="Обычный 4 3 3 2 2 2 2 2 4" xfId="14775"/>
    <cellStyle name="Обычный 4 3 3 2 2 2 2 2 4 2" xfId="14776"/>
    <cellStyle name="Обычный 4 3 3 2 2 2 2 2 5" xfId="14777"/>
    <cellStyle name="Обычный 4 3 3 2 2 2 2 3" xfId="14778"/>
    <cellStyle name="Обычный 4 3 3 2 2 2 2 3 2" xfId="14779"/>
    <cellStyle name="Обычный 4 3 3 2 2 2 2 3 2 2" xfId="14780"/>
    <cellStyle name="Обычный 4 3 3 2 2 2 2 3 2 2 2" xfId="14781"/>
    <cellStyle name="Обычный 4 3 3 2 2 2 2 3 2 3" xfId="14782"/>
    <cellStyle name="Обычный 4 3 3 2 2 2 2 3 3" xfId="14783"/>
    <cellStyle name="Обычный 4 3 3 2 2 2 2 3 3 2" xfId="14784"/>
    <cellStyle name="Обычный 4 3 3 2 2 2 2 3 4" xfId="14785"/>
    <cellStyle name="Обычный 4 3 3 2 2 2 2 4" xfId="14786"/>
    <cellStyle name="Обычный 4 3 3 2 2 2 2 4 2" xfId="14787"/>
    <cellStyle name="Обычный 4 3 3 2 2 2 2 4 2 2" xfId="14788"/>
    <cellStyle name="Обычный 4 3 3 2 2 2 2 4 3" xfId="14789"/>
    <cellStyle name="Обычный 4 3 3 2 2 2 2 5" xfId="14790"/>
    <cellStyle name="Обычный 4 3 3 2 2 2 2 5 2" xfId="14791"/>
    <cellStyle name="Обычный 4 3 3 2 2 2 2 6" xfId="14792"/>
    <cellStyle name="Обычный 4 3 3 2 2 2 3" xfId="14793"/>
    <cellStyle name="Обычный 4 3 3 2 2 2 3 2" xfId="14794"/>
    <cellStyle name="Обычный 4 3 3 2 2 2 3 2 2" xfId="14795"/>
    <cellStyle name="Обычный 4 3 3 2 2 2 3 2 2 2" xfId="14796"/>
    <cellStyle name="Обычный 4 3 3 2 2 2 3 2 2 2 2" xfId="14797"/>
    <cellStyle name="Обычный 4 3 3 2 2 2 3 2 2 3" xfId="14798"/>
    <cellStyle name="Обычный 4 3 3 2 2 2 3 2 3" xfId="14799"/>
    <cellStyle name="Обычный 4 3 3 2 2 2 3 2 3 2" xfId="14800"/>
    <cellStyle name="Обычный 4 3 3 2 2 2 3 2 4" xfId="14801"/>
    <cellStyle name="Обычный 4 3 3 2 2 2 3 3" xfId="14802"/>
    <cellStyle name="Обычный 4 3 3 2 2 2 3 3 2" xfId="14803"/>
    <cellStyle name="Обычный 4 3 3 2 2 2 3 3 2 2" xfId="14804"/>
    <cellStyle name="Обычный 4 3 3 2 2 2 3 3 3" xfId="14805"/>
    <cellStyle name="Обычный 4 3 3 2 2 2 3 4" xfId="14806"/>
    <cellStyle name="Обычный 4 3 3 2 2 2 3 4 2" xfId="14807"/>
    <cellStyle name="Обычный 4 3 3 2 2 2 3 5" xfId="14808"/>
    <cellStyle name="Обычный 4 3 3 2 2 2 4" xfId="14809"/>
    <cellStyle name="Обычный 4 3 3 2 2 2 4 2" xfId="14810"/>
    <cellStyle name="Обычный 4 3 3 2 2 2 4 2 2" xfId="14811"/>
    <cellStyle name="Обычный 4 3 3 2 2 2 4 2 2 2" xfId="14812"/>
    <cellStyle name="Обычный 4 3 3 2 2 2 4 2 3" xfId="14813"/>
    <cellStyle name="Обычный 4 3 3 2 2 2 4 3" xfId="14814"/>
    <cellStyle name="Обычный 4 3 3 2 2 2 4 3 2" xfId="14815"/>
    <cellStyle name="Обычный 4 3 3 2 2 2 4 4" xfId="14816"/>
    <cellStyle name="Обычный 4 3 3 2 2 2 5" xfId="14817"/>
    <cellStyle name="Обычный 4 3 3 2 2 2 5 2" xfId="14818"/>
    <cellStyle name="Обычный 4 3 3 2 2 2 5 2 2" xfId="14819"/>
    <cellStyle name="Обычный 4 3 3 2 2 2 5 3" xfId="14820"/>
    <cellStyle name="Обычный 4 3 3 2 2 2 6" xfId="14821"/>
    <cellStyle name="Обычный 4 3 3 2 2 2 6 2" xfId="14822"/>
    <cellStyle name="Обычный 4 3 3 2 2 2 7" xfId="14823"/>
    <cellStyle name="Обычный 4 3 3 2 2 3" xfId="14824"/>
    <cellStyle name="Обычный 4 3 3 2 2 3 2" xfId="14825"/>
    <cellStyle name="Обычный 4 3 3 2 2 3 2 2" xfId="14826"/>
    <cellStyle name="Обычный 4 3 3 2 2 3 2 2 2" xfId="14827"/>
    <cellStyle name="Обычный 4 3 3 2 2 3 2 2 2 2" xfId="14828"/>
    <cellStyle name="Обычный 4 3 3 2 2 3 2 2 2 2 2" xfId="14829"/>
    <cellStyle name="Обычный 4 3 3 2 2 3 2 2 2 3" xfId="14830"/>
    <cellStyle name="Обычный 4 3 3 2 2 3 2 2 3" xfId="14831"/>
    <cellStyle name="Обычный 4 3 3 2 2 3 2 2 3 2" xfId="14832"/>
    <cellStyle name="Обычный 4 3 3 2 2 3 2 2 4" xfId="14833"/>
    <cellStyle name="Обычный 4 3 3 2 2 3 2 3" xfId="14834"/>
    <cellStyle name="Обычный 4 3 3 2 2 3 2 3 2" xfId="14835"/>
    <cellStyle name="Обычный 4 3 3 2 2 3 2 3 2 2" xfId="14836"/>
    <cellStyle name="Обычный 4 3 3 2 2 3 2 3 3" xfId="14837"/>
    <cellStyle name="Обычный 4 3 3 2 2 3 2 4" xfId="14838"/>
    <cellStyle name="Обычный 4 3 3 2 2 3 2 4 2" xfId="14839"/>
    <cellStyle name="Обычный 4 3 3 2 2 3 2 5" xfId="14840"/>
    <cellStyle name="Обычный 4 3 3 2 2 3 3" xfId="14841"/>
    <cellStyle name="Обычный 4 3 3 2 2 3 3 2" xfId="14842"/>
    <cellStyle name="Обычный 4 3 3 2 2 3 3 2 2" xfId="14843"/>
    <cellStyle name="Обычный 4 3 3 2 2 3 3 2 2 2" xfId="14844"/>
    <cellStyle name="Обычный 4 3 3 2 2 3 3 2 3" xfId="14845"/>
    <cellStyle name="Обычный 4 3 3 2 2 3 3 3" xfId="14846"/>
    <cellStyle name="Обычный 4 3 3 2 2 3 3 3 2" xfId="14847"/>
    <cellStyle name="Обычный 4 3 3 2 2 3 3 4" xfId="14848"/>
    <cellStyle name="Обычный 4 3 3 2 2 3 4" xfId="14849"/>
    <cellStyle name="Обычный 4 3 3 2 2 3 4 2" xfId="14850"/>
    <cellStyle name="Обычный 4 3 3 2 2 3 4 2 2" xfId="14851"/>
    <cellStyle name="Обычный 4 3 3 2 2 3 4 3" xfId="14852"/>
    <cellStyle name="Обычный 4 3 3 2 2 3 5" xfId="14853"/>
    <cellStyle name="Обычный 4 3 3 2 2 3 5 2" xfId="14854"/>
    <cellStyle name="Обычный 4 3 3 2 2 3 6" xfId="14855"/>
    <cellStyle name="Обычный 4 3 3 2 2 4" xfId="14856"/>
    <cellStyle name="Обычный 4 3 3 2 2 4 2" xfId="14857"/>
    <cellStyle name="Обычный 4 3 3 2 2 4 2 2" xfId="14858"/>
    <cellStyle name="Обычный 4 3 3 2 2 4 2 2 2" xfId="14859"/>
    <cellStyle name="Обычный 4 3 3 2 2 4 2 2 2 2" xfId="14860"/>
    <cellStyle name="Обычный 4 3 3 2 2 4 2 2 3" xfId="14861"/>
    <cellStyle name="Обычный 4 3 3 2 2 4 2 3" xfId="14862"/>
    <cellStyle name="Обычный 4 3 3 2 2 4 2 3 2" xfId="14863"/>
    <cellStyle name="Обычный 4 3 3 2 2 4 2 4" xfId="14864"/>
    <cellStyle name="Обычный 4 3 3 2 2 4 3" xfId="14865"/>
    <cellStyle name="Обычный 4 3 3 2 2 4 3 2" xfId="14866"/>
    <cellStyle name="Обычный 4 3 3 2 2 4 3 2 2" xfId="14867"/>
    <cellStyle name="Обычный 4 3 3 2 2 4 3 3" xfId="14868"/>
    <cellStyle name="Обычный 4 3 3 2 2 4 4" xfId="14869"/>
    <cellStyle name="Обычный 4 3 3 2 2 4 4 2" xfId="14870"/>
    <cellStyle name="Обычный 4 3 3 2 2 4 5" xfId="14871"/>
    <cellStyle name="Обычный 4 3 3 2 2 5" xfId="14872"/>
    <cellStyle name="Обычный 4 3 3 2 2 5 2" xfId="14873"/>
    <cellStyle name="Обычный 4 3 3 2 2 5 2 2" xfId="14874"/>
    <cellStyle name="Обычный 4 3 3 2 2 5 2 2 2" xfId="14875"/>
    <cellStyle name="Обычный 4 3 3 2 2 5 2 3" xfId="14876"/>
    <cellStyle name="Обычный 4 3 3 2 2 5 3" xfId="14877"/>
    <cellStyle name="Обычный 4 3 3 2 2 5 3 2" xfId="14878"/>
    <cellStyle name="Обычный 4 3 3 2 2 5 4" xfId="14879"/>
    <cellStyle name="Обычный 4 3 3 2 2 6" xfId="14880"/>
    <cellStyle name="Обычный 4 3 3 2 2 6 2" xfId="14881"/>
    <cellStyle name="Обычный 4 3 3 2 2 6 2 2" xfId="14882"/>
    <cellStyle name="Обычный 4 3 3 2 2 6 3" xfId="14883"/>
    <cellStyle name="Обычный 4 3 3 2 2 7" xfId="14884"/>
    <cellStyle name="Обычный 4 3 3 2 2 7 2" xfId="14885"/>
    <cellStyle name="Обычный 4 3 3 2 2 8" xfId="14886"/>
    <cellStyle name="Обычный 4 3 3 2 3" xfId="14887"/>
    <cellStyle name="Обычный 4 3 3 2 3 2" xfId="14888"/>
    <cellStyle name="Обычный 4 3 3 2 3 2 2" xfId="14889"/>
    <cellStyle name="Обычный 4 3 3 2 3 2 2 2" xfId="14890"/>
    <cellStyle name="Обычный 4 3 3 2 3 2 2 2 2" xfId="14891"/>
    <cellStyle name="Обычный 4 3 3 2 3 2 2 2 2 2" xfId="14892"/>
    <cellStyle name="Обычный 4 3 3 2 3 2 2 2 2 2 2" xfId="14893"/>
    <cellStyle name="Обычный 4 3 3 2 3 2 2 2 2 3" xfId="14894"/>
    <cellStyle name="Обычный 4 3 3 2 3 2 2 2 3" xfId="14895"/>
    <cellStyle name="Обычный 4 3 3 2 3 2 2 2 3 2" xfId="14896"/>
    <cellStyle name="Обычный 4 3 3 2 3 2 2 2 4" xfId="14897"/>
    <cellStyle name="Обычный 4 3 3 2 3 2 2 3" xfId="14898"/>
    <cellStyle name="Обычный 4 3 3 2 3 2 2 3 2" xfId="14899"/>
    <cellStyle name="Обычный 4 3 3 2 3 2 2 3 2 2" xfId="14900"/>
    <cellStyle name="Обычный 4 3 3 2 3 2 2 3 3" xfId="14901"/>
    <cellStyle name="Обычный 4 3 3 2 3 2 2 4" xfId="14902"/>
    <cellStyle name="Обычный 4 3 3 2 3 2 2 4 2" xfId="14903"/>
    <cellStyle name="Обычный 4 3 3 2 3 2 2 5" xfId="14904"/>
    <cellStyle name="Обычный 4 3 3 2 3 2 3" xfId="14905"/>
    <cellStyle name="Обычный 4 3 3 2 3 2 3 2" xfId="14906"/>
    <cellStyle name="Обычный 4 3 3 2 3 2 3 2 2" xfId="14907"/>
    <cellStyle name="Обычный 4 3 3 2 3 2 3 2 2 2" xfId="14908"/>
    <cellStyle name="Обычный 4 3 3 2 3 2 3 2 3" xfId="14909"/>
    <cellStyle name="Обычный 4 3 3 2 3 2 3 3" xfId="14910"/>
    <cellStyle name="Обычный 4 3 3 2 3 2 3 3 2" xfId="14911"/>
    <cellStyle name="Обычный 4 3 3 2 3 2 3 4" xfId="14912"/>
    <cellStyle name="Обычный 4 3 3 2 3 2 4" xfId="14913"/>
    <cellStyle name="Обычный 4 3 3 2 3 2 4 2" xfId="14914"/>
    <cellStyle name="Обычный 4 3 3 2 3 2 4 2 2" xfId="14915"/>
    <cellStyle name="Обычный 4 3 3 2 3 2 4 3" xfId="14916"/>
    <cellStyle name="Обычный 4 3 3 2 3 2 5" xfId="14917"/>
    <cellStyle name="Обычный 4 3 3 2 3 2 5 2" xfId="14918"/>
    <cellStyle name="Обычный 4 3 3 2 3 2 6" xfId="14919"/>
    <cellStyle name="Обычный 4 3 3 2 3 3" xfId="14920"/>
    <cellStyle name="Обычный 4 3 3 2 3 3 2" xfId="14921"/>
    <cellStyle name="Обычный 4 3 3 2 3 3 2 2" xfId="14922"/>
    <cellStyle name="Обычный 4 3 3 2 3 3 2 2 2" xfId="14923"/>
    <cellStyle name="Обычный 4 3 3 2 3 3 2 2 2 2" xfId="14924"/>
    <cellStyle name="Обычный 4 3 3 2 3 3 2 2 3" xfId="14925"/>
    <cellStyle name="Обычный 4 3 3 2 3 3 2 3" xfId="14926"/>
    <cellStyle name="Обычный 4 3 3 2 3 3 2 3 2" xfId="14927"/>
    <cellStyle name="Обычный 4 3 3 2 3 3 2 4" xfId="14928"/>
    <cellStyle name="Обычный 4 3 3 2 3 3 3" xfId="14929"/>
    <cellStyle name="Обычный 4 3 3 2 3 3 3 2" xfId="14930"/>
    <cellStyle name="Обычный 4 3 3 2 3 3 3 2 2" xfId="14931"/>
    <cellStyle name="Обычный 4 3 3 2 3 3 3 3" xfId="14932"/>
    <cellStyle name="Обычный 4 3 3 2 3 3 4" xfId="14933"/>
    <cellStyle name="Обычный 4 3 3 2 3 3 4 2" xfId="14934"/>
    <cellStyle name="Обычный 4 3 3 2 3 3 5" xfId="14935"/>
    <cellStyle name="Обычный 4 3 3 2 3 4" xfId="14936"/>
    <cellStyle name="Обычный 4 3 3 2 3 4 2" xfId="14937"/>
    <cellStyle name="Обычный 4 3 3 2 3 4 2 2" xfId="14938"/>
    <cellStyle name="Обычный 4 3 3 2 3 4 2 2 2" xfId="14939"/>
    <cellStyle name="Обычный 4 3 3 2 3 4 2 3" xfId="14940"/>
    <cellStyle name="Обычный 4 3 3 2 3 4 3" xfId="14941"/>
    <cellStyle name="Обычный 4 3 3 2 3 4 3 2" xfId="14942"/>
    <cellStyle name="Обычный 4 3 3 2 3 4 4" xfId="14943"/>
    <cellStyle name="Обычный 4 3 3 2 3 5" xfId="14944"/>
    <cellStyle name="Обычный 4 3 3 2 3 5 2" xfId="14945"/>
    <cellStyle name="Обычный 4 3 3 2 3 5 2 2" xfId="14946"/>
    <cellStyle name="Обычный 4 3 3 2 3 5 3" xfId="14947"/>
    <cellStyle name="Обычный 4 3 3 2 3 6" xfId="14948"/>
    <cellStyle name="Обычный 4 3 3 2 3 6 2" xfId="14949"/>
    <cellStyle name="Обычный 4 3 3 2 3 7" xfId="14950"/>
    <cellStyle name="Обычный 4 3 3 2 4" xfId="14951"/>
    <cellStyle name="Обычный 4 3 3 2 4 2" xfId="14952"/>
    <cellStyle name="Обычный 4 3 3 2 4 2 2" xfId="14953"/>
    <cellStyle name="Обычный 4 3 3 2 4 2 2 2" xfId="14954"/>
    <cellStyle name="Обычный 4 3 3 2 4 2 2 2 2" xfId="14955"/>
    <cellStyle name="Обычный 4 3 3 2 4 2 2 2 2 2" xfId="14956"/>
    <cellStyle name="Обычный 4 3 3 2 4 2 2 2 3" xfId="14957"/>
    <cellStyle name="Обычный 4 3 3 2 4 2 2 3" xfId="14958"/>
    <cellStyle name="Обычный 4 3 3 2 4 2 2 3 2" xfId="14959"/>
    <cellStyle name="Обычный 4 3 3 2 4 2 2 4" xfId="14960"/>
    <cellStyle name="Обычный 4 3 3 2 4 2 3" xfId="14961"/>
    <cellStyle name="Обычный 4 3 3 2 4 2 3 2" xfId="14962"/>
    <cellStyle name="Обычный 4 3 3 2 4 2 3 2 2" xfId="14963"/>
    <cellStyle name="Обычный 4 3 3 2 4 2 3 3" xfId="14964"/>
    <cellStyle name="Обычный 4 3 3 2 4 2 4" xfId="14965"/>
    <cellStyle name="Обычный 4 3 3 2 4 2 4 2" xfId="14966"/>
    <cellStyle name="Обычный 4 3 3 2 4 2 5" xfId="14967"/>
    <cellStyle name="Обычный 4 3 3 2 4 3" xfId="14968"/>
    <cellStyle name="Обычный 4 3 3 2 4 3 2" xfId="14969"/>
    <cellStyle name="Обычный 4 3 3 2 4 3 2 2" xfId="14970"/>
    <cellStyle name="Обычный 4 3 3 2 4 3 2 2 2" xfId="14971"/>
    <cellStyle name="Обычный 4 3 3 2 4 3 2 3" xfId="14972"/>
    <cellStyle name="Обычный 4 3 3 2 4 3 3" xfId="14973"/>
    <cellStyle name="Обычный 4 3 3 2 4 3 3 2" xfId="14974"/>
    <cellStyle name="Обычный 4 3 3 2 4 3 4" xfId="14975"/>
    <cellStyle name="Обычный 4 3 3 2 4 4" xfId="14976"/>
    <cellStyle name="Обычный 4 3 3 2 4 4 2" xfId="14977"/>
    <cellStyle name="Обычный 4 3 3 2 4 4 2 2" xfId="14978"/>
    <cellStyle name="Обычный 4 3 3 2 4 4 3" xfId="14979"/>
    <cellStyle name="Обычный 4 3 3 2 4 5" xfId="14980"/>
    <cellStyle name="Обычный 4 3 3 2 4 5 2" xfId="14981"/>
    <cellStyle name="Обычный 4 3 3 2 4 6" xfId="14982"/>
    <cellStyle name="Обычный 4 3 3 2 5" xfId="14983"/>
    <cellStyle name="Обычный 4 3 3 2 5 2" xfId="14984"/>
    <cellStyle name="Обычный 4 3 3 2 5 2 2" xfId="14985"/>
    <cellStyle name="Обычный 4 3 3 2 5 2 2 2" xfId="14986"/>
    <cellStyle name="Обычный 4 3 3 2 5 2 2 2 2" xfId="14987"/>
    <cellStyle name="Обычный 4 3 3 2 5 2 2 3" xfId="14988"/>
    <cellStyle name="Обычный 4 3 3 2 5 2 3" xfId="14989"/>
    <cellStyle name="Обычный 4 3 3 2 5 2 3 2" xfId="14990"/>
    <cellStyle name="Обычный 4 3 3 2 5 2 4" xfId="14991"/>
    <cellStyle name="Обычный 4 3 3 2 5 3" xfId="14992"/>
    <cellStyle name="Обычный 4 3 3 2 5 3 2" xfId="14993"/>
    <cellStyle name="Обычный 4 3 3 2 5 3 2 2" xfId="14994"/>
    <cellStyle name="Обычный 4 3 3 2 5 3 3" xfId="14995"/>
    <cellStyle name="Обычный 4 3 3 2 5 4" xfId="14996"/>
    <cellStyle name="Обычный 4 3 3 2 5 4 2" xfId="14997"/>
    <cellStyle name="Обычный 4 3 3 2 5 5" xfId="14998"/>
    <cellStyle name="Обычный 4 3 3 2 6" xfId="14999"/>
    <cellStyle name="Обычный 4 3 3 2 6 2" xfId="15000"/>
    <cellStyle name="Обычный 4 3 3 2 6 2 2" xfId="15001"/>
    <cellStyle name="Обычный 4 3 3 2 6 2 2 2" xfId="15002"/>
    <cellStyle name="Обычный 4 3 3 2 6 2 3" xfId="15003"/>
    <cellStyle name="Обычный 4 3 3 2 6 3" xfId="15004"/>
    <cellStyle name="Обычный 4 3 3 2 6 3 2" xfId="15005"/>
    <cellStyle name="Обычный 4 3 3 2 6 4" xfId="15006"/>
    <cellStyle name="Обычный 4 3 3 2 7" xfId="15007"/>
    <cellStyle name="Обычный 4 3 3 2 7 2" xfId="15008"/>
    <cellStyle name="Обычный 4 3 3 2 7 2 2" xfId="15009"/>
    <cellStyle name="Обычный 4 3 3 2 7 3" xfId="15010"/>
    <cellStyle name="Обычный 4 3 3 2 8" xfId="15011"/>
    <cellStyle name="Обычный 4 3 3 2 8 2" xfId="15012"/>
    <cellStyle name="Обычный 4 3 3 2 9" xfId="15013"/>
    <cellStyle name="Обычный 4 3 3 3" xfId="15014"/>
    <cellStyle name="Обычный 4 3 3 3 2" xfId="15015"/>
    <cellStyle name="Обычный 4 3 3 3 2 2" xfId="15016"/>
    <cellStyle name="Обычный 4 3 3 3 2 2 2" xfId="15017"/>
    <cellStyle name="Обычный 4 3 3 3 2 2 2 2" xfId="15018"/>
    <cellStyle name="Обычный 4 3 3 3 2 2 2 2 2" xfId="15019"/>
    <cellStyle name="Обычный 4 3 3 3 2 2 2 2 2 2" xfId="15020"/>
    <cellStyle name="Обычный 4 3 3 3 2 2 2 2 2 2 2" xfId="15021"/>
    <cellStyle name="Обычный 4 3 3 3 2 2 2 2 2 3" xfId="15022"/>
    <cellStyle name="Обычный 4 3 3 3 2 2 2 2 3" xfId="15023"/>
    <cellStyle name="Обычный 4 3 3 3 2 2 2 2 3 2" xfId="15024"/>
    <cellStyle name="Обычный 4 3 3 3 2 2 2 2 4" xfId="15025"/>
    <cellStyle name="Обычный 4 3 3 3 2 2 2 3" xfId="15026"/>
    <cellStyle name="Обычный 4 3 3 3 2 2 2 3 2" xfId="15027"/>
    <cellStyle name="Обычный 4 3 3 3 2 2 2 3 2 2" xfId="15028"/>
    <cellStyle name="Обычный 4 3 3 3 2 2 2 3 3" xfId="15029"/>
    <cellStyle name="Обычный 4 3 3 3 2 2 2 4" xfId="15030"/>
    <cellStyle name="Обычный 4 3 3 3 2 2 2 4 2" xfId="15031"/>
    <cellStyle name="Обычный 4 3 3 3 2 2 2 5" xfId="15032"/>
    <cellStyle name="Обычный 4 3 3 3 2 2 3" xfId="15033"/>
    <cellStyle name="Обычный 4 3 3 3 2 2 3 2" xfId="15034"/>
    <cellStyle name="Обычный 4 3 3 3 2 2 3 2 2" xfId="15035"/>
    <cellStyle name="Обычный 4 3 3 3 2 2 3 2 2 2" xfId="15036"/>
    <cellStyle name="Обычный 4 3 3 3 2 2 3 2 3" xfId="15037"/>
    <cellStyle name="Обычный 4 3 3 3 2 2 3 3" xfId="15038"/>
    <cellStyle name="Обычный 4 3 3 3 2 2 3 3 2" xfId="15039"/>
    <cellStyle name="Обычный 4 3 3 3 2 2 3 4" xfId="15040"/>
    <cellStyle name="Обычный 4 3 3 3 2 2 4" xfId="15041"/>
    <cellStyle name="Обычный 4 3 3 3 2 2 4 2" xfId="15042"/>
    <cellStyle name="Обычный 4 3 3 3 2 2 4 2 2" xfId="15043"/>
    <cellStyle name="Обычный 4 3 3 3 2 2 4 3" xfId="15044"/>
    <cellStyle name="Обычный 4 3 3 3 2 2 5" xfId="15045"/>
    <cellStyle name="Обычный 4 3 3 3 2 2 5 2" xfId="15046"/>
    <cellStyle name="Обычный 4 3 3 3 2 2 6" xfId="15047"/>
    <cellStyle name="Обычный 4 3 3 3 2 3" xfId="15048"/>
    <cellStyle name="Обычный 4 3 3 3 2 3 2" xfId="15049"/>
    <cellStyle name="Обычный 4 3 3 3 2 3 2 2" xfId="15050"/>
    <cellStyle name="Обычный 4 3 3 3 2 3 2 2 2" xfId="15051"/>
    <cellStyle name="Обычный 4 3 3 3 2 3 2 2 2 2" xfId="15052"/>
    <cellStyle name="Обычный 4 3 3 3 2 3 2 2 3" xfId="15053"/>
    <cellStyle name="Обычный 4 3 3 3 2 3 2 3" xfId="15054"/>
    <cellStyle name="Обычный 4 3 3 3 2 3 2 3 2" xfId="15055"/>
    <cellStyle name="Обычный 4 3 3 3 2 3 2 4" xfId="15056"/>
    <cellStyle name="Обычный 4 3 3 3 2 3 3" xfId="15057"/>
    <cellStyle name="Обычный 4 3 3 3 2 3 3 2" xfId="15058"/>
    <cellStyle name="Обычный 4 3 3 3 2 3 3 2 2" xfId="15059"/>
    <cellStyle name="Обычный 4 3 3 3 2 3 3 3" xfId="15060"/>
    <cellStyle name="Обычный 4 3 3 3 2 3 4" xfId="15061"/>
    <cellStyle name="Обычный 4 3 3 3 2 3 4 2" xfId="15062"/>
    <cellStyle name="Обычный 4 3 3 3 2 3 5" xfId="15063"/>
    <cellStyle name="Обычный 4 3 3 3 2 4" xfId="15064"/>
    <cellStyle name="Обычный 4 3 3 3 2 4 2" xfId="15065"/>
    <cellStyle name="Обычный 4 3 3 3 2 4 2 2" xfId="15066"/>
    <cellStyle name="Обычный 4 3 3 3 2 4 2 2 2" xfId="15067"/>
    <cellStyle name="Обычный 4 3 3 3 2 4 2 3" xfId="15068"/>
    <cellStyle name="Обычный 4 3 3 3 2 4 3" xfId="15069"/>
    <cellStyle name="Обычный 4 3 3 3 2 4 3 2" xfId="15070"/>
    <cellStyle name="Обычный 4 3 3 3 2 4 4" xfId="15071"/>
    <cellStyle name="Обычный 4 3 3 3 2 5" xfId="15072"/>
    <cellStyle name="Обычный 4 3 3 3 2 5 2" xfId="15073"/>
    <cellStyle name="Обычный 4 3 3 3 2 5 2 2" xfId="15074"/>
    <cellStyle name="Обычный 4 3 3 3 2 5 3" xfId="15075"/>
    <cellStyle name="Обычный 4 3 3 3 2 6" xfId="15076"/>
    <cellStyle name="Обычный 4 3 3 3 2 6 2" xfId="15077"/>
    <cellStyle name="Обычный 4 3 3 3 2 7" xfId="15078"/>
    <cellStyle name="Обычный 4 3 3 3 3" xfId="15079"/>
    <cellStyle name="Обычный 4 3 3 3 3 2" xfId="15080"/>
    <cellStyle name="Обычный 4 3 3 3 3 2 2" xfId="15081"/>
    <cellStyle name="Обычный 4 3 3 3 3 2 2 2" xfId="15082"/>
    <cellStyle name="Обычный 4 3 3 3 3 2 2 2 2" xfId="15083"/>
    <cellStyle name="Обычный 4 3 3 3 3 2 2 2 2 2" xfId="15084"/>
    <cellStyle name="Обычный 4 3 3 3 3 2 2 2 3" xfId="15085"/>
    <cellStyle name="Обычный 4 3 3 3 3 2 2 3" xfId="15086"/>
    <cellStyle name="Обычный 4 3 3 3 3 2 2 3 2" xfId="15087"/>
    <cellStyle name="Обычный 4 3 3 3 3 2 2 4" xfId="15088"/>
    <cellStyle name="Обычный 4 3 3 3 3 2 3" xfId="15089"/>
    <cellStyle name="Обычный 4 3 3 3 3 2 3 2" xfId="15090"/>
    <cellStyle name="Обычный 4 3 3 3 3 2 3 2 2" xfId="15091"/>
    <cellStyle name="Обычный 4 3 3 3 3 2 3 3" xfId="15092"/>
    <cellStyle name="Обычный 4 3 3 3 3 2 4" xfId="15093"/>
    <cellStyle name="Обычный 4 3 3 3 3 2 4 2" xfId="15094"/>
    <cellStyle name="Обычный 4 3 3 3 3 2 5" xfId="15095"/>
    <cellStyle name="Обычный 4 3 3 3 3 3" xfId="15096"/>
    <cellStyle name="Обычный 4 3 3 3 3 3 2" xfId="15097"/>
    <cellStyle name="Обычный 4 3 3 3 3 3 2 2" xfId="15098"/>
    <cellStyle name="Обычный 4 3 3 3 3 3 2 2 2" xfId="15099"/>
    <cellStyle name="Обычный 4 3 3 3 3 3 2 3" xfId="15100"/>
    <cellStyle name="Обычный 4 3 3 3 3 3 3" xfId="15101"/>
    <cellStyle name="Обычный 4 3 3 3 3 3 3 2" xfId="15102"/>
    <cellStyle name="Обычный 4 3 3 3 3 3 4" xfId="15103"/>
    <cellStyle name="Обычный 4 3 3 3 3 4" xfId="15104"/>
    <cellStyle name="Обычный 4 3 3 3 3 4 2" xfId="15105"/>
    <cellStyle name="Обычный 4 3 3 3 3 4 2 2" xfId="15106"/>
    <cellStyle name="Обычный 4 3 3 3 3 4 3" xfId="15107"/>
    <cellStyle name="Обычный 4 3 3 3 3 5" xfId="15108"/>
    <cellStyle name="Обычный 4 3 3 3 3 5 2" xfId="15109"/>
    <cellStyle name="Обычный 4 3 3 3 3 6" xfId="15110"/>
    <cellStyle name="Обычный 4 3 3 3 4" xfId="15111"/>
    <cellStyle name="Обычный 4 3 3 3 4 2" xfId="15112"/>
    <cellStyle name="Обычный 4 3 3 3 4 2 2" xfId="15113"/>
    <cellStyle name="Обычный 4 3 3 3 4 2 2 2" xfId="15114"/>
    <cellStyle name="Обычный 4 3 3 3 4 2 2 2 2" xfId="15115"/>
    <cellStyle name="Обычный 4 3 3 3 4 2 2 3" xfId="15116"/>
    <cellStyle name="Обычный 4 3 3 3 4 2 3" xfId="15117"/>
    <cellStyle name="Обычный 4 3 3 3 4 2 3 2" xfId="15118"/>
    <cellStyle name="Обычный 4 3 3 3 4 2 4" xfId="15119"/>
    <cellStyle name="Обычный 4 3 3 3 4 3" xfId="15120"/>
    <cellStyle name="Обычный 4 3 3 3 4 3 2" xfId="15121"/>
    <cellStyle name="Обычный 4 3 3 3 4 3 2 2" xfId="15122"/>
    <cellStyle name="Обычный 4 3 3 3 4 3 3" xfId="15123"/>
    <cellStyle name="Обычный 4 3 3 3 4 4" xfId="15124"/>
    <cellStyle name="Обычный 4 3 3 3 4 4 2" xfId="15125"/>
    <cellStyle name="Обычный 4 3 3 3 4 5" xfId="15126"/>
    <cellStyle name="Обычный 4 3 3 3 5" xfId="15127"/>
    <cellStyle name="Обычный 4 3 3 3 5 2" xfId="15128"/>
    <cellStyle name="Обычный 4 3 3 3 5 2 2" xfId="15129"/>
    <cellStyle name="Обычный 4 3 3 3 5 2 2 2" xfId="15130"/>
    <cellStyle name="Обычный 4 3 3 3 5 2 3" xfId="15131"/>
    <cellStyle name="Обычный 4 3 3 3 5 3" xfId="15132"/>
    <cellStyle name="Обычный 4 3 3 3 5 3 2" xfId="15133"/>
    <cellStyle name="Обычный 4 3 3 3 5 4" xfId="15134"/>
    <cellStyle name="Обычный 4 3 3 3 6" xfId="15135"/>
    <cellStyle name="Обычный 4 3 3 3 6 2" xfId="15136"/>
    <cellStyle name="Обычный 4 3 3 3 6 2 2" xfId="15137"/>
    <cellStyle name="Обычный 4 3 3 3 6 3" xfId="15138"/>
    <cellStyle name="Обычный 4 3 3 3 7" xfId="15139"/>
    <cellStyle name="Обычный 4 3 3 3 7 2" xfId="15140"/>
    <cellStyle name="Обычный 4 3 3 3 8" xfId="15141"/>
    <cellStyle name="Обычный 4 3 3 4" xfId="15142"/>
    <cellStyle name="Обычный 4 3 3 4 2" xfId="15143"/>
    <cellStyle name="Обычный 4 3 3 4 2 2" xfId="15144"/>
    <cellStyle name="Обычный 4 3 3 4 2 2 2" xfId="15145"/>
    <cellStyle name="Обычный 4 3 3 4 2 2 2 2" xfId="15146"/>
    <cellStyle name="Обычный 4 3 3 4 2 2 2 2 2" xfId="15147"/>
    <cellStyle name="Обычный 4 3 3 4 2 2 2 2 2 2" xfId="15148"/>
    <cellStyle name="Обычный 4 3 3 4 2 2 2 2 3" xfId="15149"/>
    <cellStyle name="Обычный 4 3 3 4 2 2 2 3" xfId="15150"/>
    <cellStyle name="Обычный 4 3 3 4 2 2 2 3 2" xfId="15151"/>
    <cellStyle name="Обычный 4 3 3 4 2 2 2 4" xfId="15152"/>
    <cellStyle name="Обычный 4 3 3 4 2 2 3" xfId="15153"/>
    <cellStyle name="Обычный 4 3 3 4 2 2 3 2" xfId="15154"/>
    <cellStyle name="Обычный 4 3 3 4 2 2 3 2 2" xfId="15155"/>
    <cellStyle name="Обычный 4 3 3 4 2 2 3 3" xfId="15156"/>
    <cellStyle name="Обычный 4 3 3 4 2 2 4" xfId="15157"/>
    <cellStyle name="Обычный 4 3 3 4 2 2 4 2" xfId="15158"/>
    <cellStyle name="Обычный 4 3 3 4 2 2 5" xfId="15159"/>
    <cellStyle name="Обычный 4 3 3 4 2 3" xfId="15160"/>
    <cellStyle name="Обычный 4 3 3 4 2 3 2" xfId="15161"/>
    <cellStyle name="Обычный 4 3 3 4 2 3 2 2" xfId="15162"/>
    <cellStyle name="Обычный 4 3 3 4 2 3 2 2 2" xfId="15163"/>
    <cellStyle name="Обычный 4 3 3 4 2 3 2 3" xfId="15164"/>
    <cellStyle name="Обычный 4 3 3 4 2 3 3" xfId="15165"/>
    <cellStyle name="Обычный 4 3 3 4 2 3 3 2" xfId="15166"/>
    <cellStyle name="Обычный 4 3 3 4 2 3 4" xfId="15167"/>
    <cellStyle name="Обычный 4 3 3 4 2 4" xfId="15168"/>
    <cellStyle name="Обычный 4 3 3 4 2 4 2" xfId="15169"/>
    <cellStyle name="Обычный 4 3 3 4 2 4 2 2" xfId="15170"/>
    <cellStyle name="Обычный 4 3 3 4 2 4 3" xfId="15171"/>
    <cellStyle name="Обычный 4 3 3 4 2 5" xfId="15172"/>
    <cellStyle name="Обычный 4 3 3 4 2 5 2" xfId="15173"/>
    <cellStyle name="Обычный 4 3 3 4 2 6" xfId="15174"/>
    <cellStyle name="Обычный 4 3 3 4 3" xfId="15175"/>
    <cellStyle name="Обычный 4 3 3 4 3 2" xfId="15176"/>
    <cellStyle name="Обычный 4 3 3 4 3 2 2" xfId="15177"/>
    <cellStyle name="Обычный 4 3 3 4 3 2 2 2" xfId="15178"/>
    <cellStyle name="Обычный 4 3 3 4 3 2 2 2 2" xfId="15179"/>
    <cellStyle name="Обычный 4 3 3 4 3 2 2 3" xfId="15180"/>
    <cellStyle name="Обычный 4 3 3 4 3 2 3" xfId="15181"/>
    <cellStyle name="Обычный 4 3 3 4 3 2 3 2" xfId="15182"/>
    <cellStyle name="Обычный 4 3 3 4 3 2 4" xfId="15183"/>
    <cellStyle name="Обычный 4 3 3 4 3 3" xfId="15184"/>
    <cellStyle name="Обычный 4 3 3 4 3 3 2" xfId="15185"/>
    <cellStyle name="Обычный 4 3 3 4 3 3 2 2" xfId="15186"/>
    <cellStyle name="Обычный 4 3 3 4 3 3 3" xfId="15187"/>
    <cellStyle name="Обычный 4 3 3 4 3 4" xfId="15188"/>
    <cellStyle name="Обычный 4 3 3 4 3 4 2" xfId="15189"/>
    <cellStyle name="Обычный 4 3 3 4 3 5" xfId="15190"/>
    <cellStyle name="Обычный 4 3 3 4 4" xfId="15191"/>
    <cellStyle name="Обычный 4 3 3 4 4 2" xfId="15192"/>
    <cellStyle name="Обычный 4 3 3 4 4 2 2" xfId="15193"/>
    <cellStyle name="Обычный 4 3 3 4 4 2 2 2" xfId="15194"/>
    <cellStyle name="Обычный 4 3 3 4 4 2 3" xfId="15195"/>
    <cellStyle name="Обычный 4 3 3 4 4 3" xfId="15196"/>
    <cellStyle name="Обычный 4 3 3 4 4 3 2" xfId="15197"/>
    <cellStyle name="Обычный 4 3 3 4 4 4" xfId="15198"/>
    <cellStyle name="Обычный 4 3 3 4 5" xfId="15199"/>
    <cellStyle name="Обычный 4 3 3 4 5 2" xfId="15200"/>
    <cellStyle name="Обычный 4 3 3 4 5 2 2" xfId="15201"/>
    <cellStyle name="Обычный 4 3 3 4 5 3" xfId="15202"/>
    <cellStyle name="Обычный 4 3 3 4 6" xfId="15203"/>
    <cellStyle name="Обычный 4 3 3 4 6 2" xfId="15204"/>
    <cellStyle name="Обычный 4 3 3 4 7" xfId="15205"/>
    <cellStyle name="Обычный 4 3 3 5" xfId="15206"/>
    <cellStyle name="Обычный 4 3 3 5 2" xfId="15207"/>
    <cellStyle name="Обычный 4 3 3 5 2 2" xfId="15208"/>
    <cellStyle name="Обычный 4 3 3 5 2 2 2" xfId="15209"/>
    <cellStyle name="Обычный 4 3 3 5 2 2 2 2" xfId="15210"/>
    <cellStyle name="Обычный 4 3 3 5 2 2 2 2 2" xfId="15211"/>
    <cellStyle name="Обычный 4 3 3 5 2 2 2 3" xfId="15212"/>
    <cellStyle name="Обычный 4 3 3 5 2 2 3" xfId="15213"/>
    <cellStyle name="Обычный 4 3 3 5 2 2 3 2" xfId="15214"/>
    <cellStyle name="Обычный 4 3 3 5 2 2 4" xfId="15215"/>
    <cellStyle name="Обычный 4 3 3 5 2 3" xfId="15216"/>
    <cellStyle name="Обычный 4 3 3 5 2 3 2" xfId="15217"/>
    <cellStyle name="Обычный 4 3 3 5 2 3 2 2" xfId="15218"/>
    <cellStyle name="Обычный 4 3 3 5 2 3 3" xfId="15219"/>
    <cellStyle name="Обычный 4 3 3 5 2 4" xfId="15220"/>
    <cellStyle name="Обычный 4 3 3 5 2 4 2" xfId="15221"/>
    <cellStyle name="Обычный 4 3 3 5 2 5" xfId="15222"/>
    <cellStyle name="Обычный 4 3 3 5 3" xfId="15223"/>
    <cellStyle name="Обычный 4 3 3 5 3 2" xfId="15224"/>
    <cellStyle name="Обычный 4 3 3 5 3 2 2" xfId="15225"/>
    <cellStyle name="Обычный 4 3 3 5 3 2 2 2" xfId="15226"/>
    <cellStyle name="Обычный 4 3 3 5 3 2 3" xfId="15227"/>
    <cellStyle name="Обычный 4 3 3 5 3 3" xfId="15228"/>
    <cellStyle name="Обычный 4 3 3 5 3 3 2" xfId="15229"/>
    <cellStyle name="Обычный 4 3 3 5 3 4" xfId="15230"/>
    <cellStyle name="Обычный 4 3 3 5 4" xfId="15231"/>
    <cellStyle name="Обычный 4 3 3 5 4 2" xfId="15232"/>
    <cellStyle name="Обычный 4 3 3 5 4 2 2" xfId="15233"/>
    <cellStyle name="Обычный 4 3 3 5 4 3" xfId="15234"/>
    <cellStyle name="Обычный 4 3 3 5 5" xfId="15235"/>
    <cellStyle name="Обычный 4 3 3 5 5 2" xfId="15236"/>
    <cellStyle name="Обычный 4 3 3 5 6" xfId="15237"/>
    <cellStyle name="Обычный 4 3 3 6" xfId="15238"/>
    <cellStyle name="Обычный 4 3 3 6 2" xfId="15239"/>
    <cellStyle name="Обычный 4 3 3 6 2 2" xfId="15240"/>
    <cellStyle name="Обычный 4 3 3 6 2 2 2" xfId="15241"/>
    <cellStyle name="Обычный 4 3 3 6 2 2 2 2" xfId="15242"/>
    <cellStyle name="Обычный 4 3 3 6 2 2 3" xfId="15243"/>
    <cellStyle name="Обычный 4 3 3 6 2 3" xfId="15244"/>
    <cellStyle name="Обычный 4 3 3 6 2 3 2" xfId="15245"/>
    <cellStyle name="Обычный 4 3 3 6 2 4" xfId="15246"/>
    <cellStyle name="Обычный 4 3 3 6 3" xfId="15247"/>
    <cellStyle name="Обычный 4 3 3 6 3 2" xfId="15248"/>
    <cellStyle name="Обычный 4 3 3 6 3 2 2" xfId="15249"/>
    <cellStyle name="Обычный 4 3 3 6 3 3" xfId="15250"/>
    <cellStyle name="Обычный 4 3 3 6 4" xfId="15251"/>
    <cellStyle name="Обычный 4 3 3 6 4 2" xfId="15252"/>
    <cellStyle name="Обычный 4 3 3 6 5" xfId="15253"/>
    <cellStyle name="Обычный 4 3 3 7" xfId="15254"/>
    <cellStyle name="Обычный 4 3 3 7 2" xfId="15255"/>
    <cellStyle name="Обычный 4 3 3 7 2 2" xfId="15256"/>
    <cellStyle name="Обычный 4 3 3 7 2 2 2" xfId="15257"/>
    <cellStyle name="Обычный 4 3 3 7 2 3" xfId="15258"/>
    <cellStyle name="Обычный 4 3 3 7 3" xfId="15259"/>
    <cellStyle name="Обычный 4 3 3 7 3 2" xfId="15260"/>
    <cellStyle name="Обычный 4 3 3 7 4" xfId="15261"/>
    <cellStyle name="Обычный 4 3 3 8" xfId="15262"/>
    <cellStyle name="Обычный 4 3 3 8 2" xfId="15263"/>
    <cellStyle name="Обычный 4 3 3 8 2 2" xfId="15264"/>
    <cellStyle name="Обычный 4 3 3 8 3" xfId="15265"/>
    <cellStyle name="Обычный 4 3 3 9" xfId="15266"/>
    <cellStyle name="Обычный 4 3 3 9 2" xfId="15267"/>
    <cellStyle name="Обычный 4 3 4" xfId="15268"/>
    <cellStyle name="Обычный 4 3 4 2" xfId="15269"/>
    <cellStyle name="Обычный 4 3 4 2 2" xfId="15270"/>
    <cellStyle name="Обычный 4 3 4 2 2 2" xfId="15271"/>
    <cellStyle name="Обычный 4 3 4 2 2 2 2" xfId="15272"/>
    <cellStyle name="Обычный 4 3 4 2 2 2 2 2" xfId="15273"/>
    <cellStyle name="Обычный 4 3 4 2 2 2 2 2 2" xfId="15274"/>
    <cellStyle name="Обычный 4 3 4 2 2 2 2 2 2 2" xfId="15275"/>
    <cellStyle name="Обычный 4 3 4 2 2 2 2 2 2 2 2" xfId="15276"/>
    <cellStyle name="Обычный 4 3 4 2 2 2 2 2 2 3" xfId="15277"/>
    <cellStyle name="Обычный 4 3 4 2 2 2 2 2 3" xfId="15278"/>
    <cellStyle name="Обычный 4 3 4 2 2 2 2 2 3 2" xfId="15279"/>
    <cellStyle name="Обычный 4 3 4 2 2 2 2 2 4" xfId="15280"/>
    <cellStyle name="Обычный 4 3 4 2 2 2 2 3" xfId="15281"/>
    <cellStyle name="Обычный 4 3 4 2 2 2 2 3 2" xfId="15282"/>
    <cellStyle name="Обычный 4 3 4 2 2 2 2 3 2 2" xfId="15283"/>
    <cellStyle name="Обычный 4 3 4 2 2 2 2 3 3" xfId="15284"/>
    <cellStyle name="Обычный 4 3 4 2 2 2 2 4" xfId="15285"/>
    <cellStyle name="Обычный 4 3 4 2 2 2 2 4 2" xfId="15286"/>
    <cellStyle name="Обычный 4 3 4 2 2 2 2 5" xfId="15287"/>
    <cellStyle name="Обычный 4 3 4 2 2 2 3" xfId="15288"/>
    <cellStyle name="Обычный 4 3 4 2 2 2 3 2" xfId="15289"/>
    <cellStyle name="Обычный 4 3 4 2 2 2 3 2 2" xfId="15290"/>
    <cellStyle name="Обычный 4 3 4 2 2 2 3 2 2 2" xfId="15291"/>
    <cellStyle name="Обычный 4 3 4 2 2 2 3 2 3" xfId="15292"/>
    <cellStyle name="Обычный 4 3 4 2 2 2 3 3" xfId="15293"/>
    <cellStyle name="Обычный 4 3 4 2 2 2 3 3 2" xfId="15294"/>
    <cellStyle name="Обычный 4 3 4 2 2 2 3 4" xfId="15295"/>
    <cellStyle name="Обычный 4 3 4 2 2 2 4" xfId="15296"/>
    <cellStyle name="Обычный 4 3 4 2 2 2 4 2" xfId="15297"/>
    <cellStyle name="Обычный 4 3 4 2 2 2 4 2 2" xfId="15298"/>
    <cellStyle name="Обычный 4 3 4 2 2 2 4 3" xfId="15299"/>
    <cellStyle name="Обычный 4 3 4 2 2 2 5" xfId="15300"/>
    <cellStyle name="Обычный 4 3 4 2 2 2 5 2" xfId="15301"/>
    <cellStyle name="Обычный 4 3 4 2 2 2 6" xfId="15302"/>
    <cellStyle name="Обычный 4 3 4 2 2 3" xfId="15303"/>
    <cellStyle name="Обычный 4 3 4 2 2 3 2" xfId="15304"/>
    <cellStyle name="Обычный 4 3 4 2 2 3 2 2" xfId="15305"/>
    <cellStyle name="Обычный 4 3 4 2 2 3 2 2 2" xfId="15306"/>
    <cellStyle name="Обычный 4 3 4 2 2 3 2 2 2 2" xfId="15307"/>
    <cellStyle name="Обычный 4 3 4 2 2 3 2 2 3" xfId="15308"/>
    <cellStyle name="Обычный 4 3 4 2 2 3 2 3" xfId="15309"/>
    <cellStyle name="Обычный 4 3 4 2 2 3 2 3 2" xfId="15310"/>
    <cellStyle name="Обычный 4 3 4 2 2 3 2 4" xfId="15311"/>
    <cellStyle name="Обычный 4 3 4 2 2 3 3" xfId="15312"/>
    <cellStyle name="Обычный 4 3 4 2 2 3 3 2" xfId="15313"/>
    <cellStyle name="Обычный 4 3 4 2 2 3 3 2 2" xfId="15314"/>
    <cellStyle name="Обычный 4 3 4 2 2 3 3 3" xfId="15315"/>
    <cellStyle name="Обычный 4 3 4 2 2 3 4" xfId="15316"/>
    <cellStyle name="Обычный 4 3 4 2 2 3 4 2" xfId="15317"/>
    <cellStyle name="Обычный 4 3 4 2 2 3 5" xfId="15318"/>
    <cellStyle name="Обычный 4 3 4 2 2 4" xfId="15319"/>
    <cellStyle name="Обычный 4 3 4 2 2 4 2" xfId="15320"/>
    <cellStyle name="Обычный 4 3 4 2 2 4 2 2" xfId="15321"/>
    <cellStyle name="Обычный 4 3 4 2 2 4 2 2 2" xfId="15322"/>
    <cellStyle name="Обычный 4 3 4 2 2 4 2 3" xfId="15323"/>
    <cellStyle name="Обычный 4 3 4 2 2 4 3" xfId="15324"/>
    <cellStyle name="Обычный 4 3 4 2 2 4 3 2" xfId="15325"/>
    <cellStyle name="Обычный 4 3 4 2 2 4 4" xfId="15326"/>
    <cellStyle name="Обычный 4 3 4 2 2 5" xfId="15327"/>
    <cellStyle name="Обычный 4 3 4 2 2 5 2" xfId="15328"/>
    <cellStyle name="Обычный 4 3 4 2 2 5 2 2" xfId="15329"/>
    <cellStyle name="Обычный 4 3 4 2 2 5 3" xfId="15330"/>
    <cellStyle name="Обычный 4 3 4 2 2 6" xfId="15331"/>
    <cellStyle name="Обычный 4 3 4 2 2 6 2" xfId="15332"/>
    <cellStyle name="Обычный 4 3 4 2 2 7" xfId="15333"/>
    <cellStyle name="Обычный 4 3 4 2 3" xfId="15334"/>
    <cellStyle name="Обычный 4 3 4 2 3 2" xfId="15335"/>
    <cellStyle name="Обычный 4 3 4 2 3 2 2" xfId="15336"/>
    <cellStyle name="Обычный 4 3 4 2 3 2 2 2" xfId="15337"/>
    <cellStyle name="Обычный 4 3 4 2 3 2 2 2 2" xfId="15338"/>
    <cellStyle name="Обычный 4 3 4 2 3 2 2 2 2 2" xfId="15339"/>
    <cellStyle name="Обычный 4 3 4 2 3 2 2 2 3" xfId="15340"/>
    <cellStyle name="Обычный 4 3 4 2 3 2 2 3" xfId="15341"/>
    <cellStyle name="Обычный 4 3 4 2 3 2 2 3 2" xfId="15342"/>
    <cellStyle name="Обычный 4 3 4 2 3 2 2 4" xfId="15343"/>
    <cellStyle name="Обычный 4 3 4 2 3 2 3" xfId="15344"/>
    <cellStyle name="Обычный 4 3 4 2 3 2 3 2" xfId="15345"/>
    <cellStyle name="Обычный 4 3 4 2 3 2 3 2 2" xfId="15346"/>
    <cellStyle name="Обычный 4 3 4 2 3 2 3 3" xfId="15347"/>
    <cellStyle name="Обычный 4 3 4 2 3 2 4" xfId="15348"/>
    <cellStyle name="Обычный 4 3 4 2 3 2 4 2" xfId="15349"/>
    <cellStyle name="Обычный 4 3 4 2 3 2 5" xfId="15350"/>
    <cellStyle name="Обычный 4 3 4 2 3 3" xfId="15351"/>
    <cellStyle name="Обычный 4 3 4 2 3 3 2" xfId="15352"/>
    <cellStyle name="Обычный 4 3 4 2 3 3 2 2" xfId="15353"/>
    <cellStyle name="Обычный 4 3 4 2 3 3 2 2 2" xfId="15354"/>
    <cellStyle name="Обычный 4 3 4 2 3 3 2 3" xfId="15355"/>
    <cellStyle name="Обычный 4 3 4 2 3 3 3" xfId="15356"/>
    <cellStyle name="Обычный 4 3 4 2 3 3 3 2" xfId="15357"/>
    <cellStyle name="Обычный 4 3 4 2 3 3 4" xfId="15358"/>
    <cellStyle name="Обычный 4 3 4 2 3 4" xfId="15359"/>
    <cellStyle name="Обычный 4 3 4 2 3 4 2" xfId="15360"/>
    <cellStyle name="Обычный 4 3 4 2 3 4 2 2" xfId="15361"/>
    <cellStyle name="Обычный 4 3 4 2 3 4 3" xfId="15362"/>
    <cellStyle name="Обычный 4 3 4 2 3 5" xfId="15363"/>
    <cellStyle name="Обычный 4 3 4 2 3 5 2" xfId="15364"/>
    <cellStyle name="Обычный 4 3 4 2 3 6" xfId="15365"/>
    <cellStyle name="Обычный 4 3 4 2 4" xfId="15366"/>
    <cellStyle name="Обычный 4 3 4 2 4 2" xfId="15367"/>
    <cellStyle name="Обычный 4 3 4 2 4 2 2" xfId="15368"/>
    <cellStyle name="Обычный 4 3 4 2 4 2 2 2" xfId="15369"/>
    <cellStyle name="Обычный 4 3 4 2 4 2 2 2 2" xfId="15370"/>
    <cellStyle name="Обычный 4 3 4 2 4 2 2 3" xfId="15371"/>
    <cellStyle name="Обычный 4 3 4 2 4 2 3" xfId="15372"/>
    <cellStyle name="Обычный 4 3 4 2 4 2 3 2" xfId="15373"/>
    <cellStyle name="Обычный 4 3 4 2 4 2 4" xfId="15374"/>
    <cellStyle name="Обычный 4 3 4 2 4 3" xfId="15375"/>
    <cellStyle name="Обычный 4 3 4 2 4 3 2" xfId="15376"/>
    <cellStyle name="Обычный 4 3 4 2 4 3 2 2" xfId="15377"/>
    <cellStyle name="Обычный 4 3 4 2 4 3 3" xfId="15378"/>
    <cellStyle name="Обычный 4 3 4 2 4 4" xfId="15379"/>
    <cellStyle name="Обычный 4 3 4 2 4 4 2" xfId="15380"/>
    <cellStyle name="Обычный 4 3 4 2 4 5" xfId="15381"/>
    <cellStyle name="Обычный 4 3 4 2 5" xfId="15382"/>
    <cellStyle name="Обычный 4 3 4 2 5 2" xfId="15383"/>
    <cellStyle name="Обычный 4 3 4 2 5 2 2" xfId="15384"/>
    <cellStyle name="Обычный 4 3 4 2 5 2 2 2" xfId="15385"/>
    <cellStyle name="Обычный 4 3 4 2 5 2 3" xfId="15386"/>
    <cellStyle name="Обычный 4 3 4 2 5 3" xfId="15387"/>
    <cellStyle name="Обычный 4 3 4 2 5 3 2" xfId="15388"/>
    <cellStyle name="Обычный 4 3 4 2 5 4" xfId="15389"/>
    <cellStyle name="Обычный 4 3 4 2 6" xfId="15390"/>
    <cellStyle name="Обычный 4 3 4 2 6 2" xfId="15391"/>
    <cellStyle name="Обычный 4 3 4 2 6 2 2" xfId="15392"/>
    <cellStyle name="Обычный 4 3 4 2 6 3" xfId="15393"/>
    <cellStyle name="Обычный 4 3 4 2 7" xfId="15394"/>
    <cellStyle name="Обычный 4 3 4 2 7 2" xfId="15395"/>
    <cellStyle name="Обычный 4 3 4 2 8" xfId="15396"/>
    <cellStyle name="Обычный 4 3 4 3" xfId="15397"/>
    <cellStyle name="Обычный 4 3 4 3 2" xfId="15398"/>
    <cellStyle name="Обычный 4 3 4 3 2 2" xfId="15399"/>
    <cellStyle name="Обычный 4 3 4 3 2 2 2" xfId="15400"/>
    <cellStyle name="Обычный 4 3 4 3 2 2 2 2" xfId="15401"/>
    <cellStyle name="Обычный 4 3 4 3 2 2 2 2 2" xfId="15402"/>
    <cellStyle name="Обычный 4 3 4 3 2 2 2 2 2 2" xfId="15403"/>
    <cellStyle name="Обычный 4 3 4 3 2 2 2 2 3" xfId="15404"/>
    <cellStyle name="Обычный 4 3 4 3 2 2 2 3" xfId="15405"/>
    <cellStyle name="Обычный 4 3 4 3 2 2 2 3 2" xfId="15406"/>
    <cellStyle name="Обычный 4 3 4 3 2 2 2 4" xfId="15407"/>
    <cellStyle name="Обычный 4 3 4 3 2 2 3" xfId="15408"/>
    <cellStyle name="Обычный 4 3 4 3 2 2 3 2" xfId="15409"/>
    <cellStyle name="Обычный 4 3 4 3 2 2 3 2 2" xfId="15410"/>
    <cellStyle name="Обычный 4 3 4 3 2 2 3 3" xfId="15411"/>
    <cellStyle name="Обычный 4 3 4 3 2 2 4" xfId="15412"/>
    <cellStyle name="Обычный 4 3 4 3 2 2 4 2" xfId="15413"/>
    <cellStyle name="Обычный 4 3 4 3 2 2 5" xfId="15414"/>
    <cellStyle name="Обычный 4 3 4 3 2 3" xfId="15415"/>
    <cellStyle name="Обычный 4 3 4 3 2 3 2" xfId="15416"/>
    <cellStyle name="Обычный 4 3 4 3 2 3 2 2" xfId="15417"/>
    <cellStyle name="Обычный 4 3 4 3 2 3 2 2 2" xfId="15418"/>
    <cellStyle name="Обычный 4 3 4 3 2 3 2 3" xfId="15419"/>
    <cellStyle name="Обычный 4 3 4 3 2 3 3" xfId="15420"/>
    <cellStyle name="Обычный 4 3 4 3 2 3 3 2" xfId="15421"/>
    <cellStyle name="Обычный 4 3 4 3 2 3 4" xfId="15422"/>
    <cellStyle name="Обычный 4 3 4 3 2 4" xfId="15423"/>
    <cellStyle name="Обычный 4 3 4 3 2 4 2" xfId="15424"/>
    <cellStyle name="Обычный 4 3 4 3 2 4 2 2" xfId="15425"/>
    <cellStyle name="Обычный 4 3 4 3 2 4 3" xfId="15426"/>
    <cellStyle name="Обычный 4 3 4 3 2 5" xfId="15427"/>
    <cellStyle name="Обычный 4 3 4 3 2 5 2" xfId="15428"/>
    <cellStyle name="Обычный 4 3 4 3 2 6" xfId="15429"/>
    <cellStyle name="Обычный 4 3 4 3 3" xfId="15430"/>
    <cellStyle name="Обычный 4 3 4 3 3 2" xfId="15431"/>
    <cellStyle name="Обычный 4 3 4 3 3 2 2" xfId="15432"/>
    <cellStyle name="Обычный 4 3 4 3 3 2 2 2" xfId="15433"/>
    <cellStyle name="Обычный 4 3 4 3 3 2 2 2 2" xfId="15434"/>
    <cellStyle name="Обычный 4 3 4 3 3 2 2 3" xfId="15435"/>
    <cellStyle name="Обычный 4 3 4 3 3 2 3" xfId="15436"/>
    <cellStyle name="Обычный 4 3 4 3 3 2 3 2" xfId="15437"/>
    <cellStyle name="Обычный 4 3 4 3 3 2 4" xfId="15438"/>
    <cellStyle name="Обычный 4 3 4 3 3 3" xfId="15439"/>
    <cellStyle name="Обычный 4 3 4 3 3 3 2" xfId="15440"/>
    <cellStyle name="Обычный 4 3 4 3 3 3 2 2" xfId="15441"/>
    <cellStyle name="Обычный 4 3 4 3 3 3 3" xfId="15442"/>
    <cellStyle name="Обычный 4 3 4 3 3 4" xfId="15443"/>
    <cellStyle name="Обычный 4 3 4 3 3 4 2" xfId="15444"/>
    <cellStyle name="Обычный 4 3 4 3 3 5" xfId="15445"/>
    <cellStyle name="Обычный 4 3 4 3 4" xfId="15446"/>
    <cellStyle name="Обычный 4 3 4 3 4 2" xfId="15447"/>
    <cellStyle name="Обычный 4 3 4 3 4 2 2" xfId="15448"/>
    <cellStyle name="Обычный 4 3 4 3 4 2 2 2" xfId="15449"/>
    <cellStyle name="Обычный 4 3 4 3 4 2 3" xfId="15450"/>
    <cellStyle name="Обычный 4 3 4 3 4 3" xfId="15451"/>
    <cellStyle name="Обычный 4 3 4 3 4 3 2" xfId="15452"/>
    <cellStyle name="Обычный 4 3 4 3 4 4" xfId="15453"/>
    <cellStyle name="Обычный 4 3 4 3 5" xfId="15454"/>
    <cellStyle name="Обычный 4 3 4 3 5 2" xfId="15455"/>
    <cellStyle name="Обычный 4 3 4 3 5 2 2" xfId="15456"/>
    <cellStyle name="Обычный 4 3 4 3 5 3" xfId="15457"/>
    <cellStyle name="Обычный 4 3 4 3 6" xfId="15458"/>
    <cellStyle name="Обычный 4 3 4 3 6 2" xfId="15459"/>
    <cellStyle name="Обычный 4 3 4 3 7" xfId="15460"/>
    <cellStyle name="Обычный 4 3 4 4" xfId="15461"/>
    <cellStyle name="Обычный 4 3 4 4 2" xfId="15462"/>
    <cellStyle name="Обычный 4 3 4 4 2 2" xfId="15463"/>
    <cellStyle name="Обычный 4 3 4 4 2 2 2" xfId="15464"/>
    <cellStyle name="Обычный 4 3 4 4 2 2 2 2" xfId="15465"/>
    <cellStyle name="Обычный 4 3 4 4 2 2 2 2 2" xfId="15466"/>
    <cellStyle name="Обычный 4 3 4 4 2 2 2 3" xfId="15467"/>
    <cellStyle name="Обычный 4 3 4 4 2 2 3" xfId="15468"/>
    <cellStyle name="Обычный 4 3 4 4 2 2 3 2" xfId="15469"/>
    <cellStyle name="Обычный 4 3 4 4 2 2 4" xfId="15470"/>
    <cellStyle name="Обычный 4 3 4 4 2 3" xfId="15471"/>
    <cellStyle name="Обычный 4 3 4 4 2 3 2" xfId="15472"/>
    <cellStyle name="Обычный 4 3 4 4 2 3 2 2" xfId="15473"/>
    <cellStyle name="Обычный 4 3 4 4 2 3 3" xfId="15474"/>
    <cellStyle name="Обычный 4 3 4 4 2 4" xfId="15475"/>
    <cellStyle name="Обычный 4 3 4 4 2 4 2" xfId="15476"/>
    <cellStyle name="Обычный 4 3 4 4 2 5" xfId="15477"/>
    <cellStyle name="Обычный 4 3 4 4 3" xfId="15478"/>
    <cellStyle name="Обычный 4 3 4 4 3 2" xfId="15479"/>
    <cellStyle name="Обычный 4 3 4 4 3 2 2" xfId="15480"/>
    <cellStyle name="Обычный 4 3 4 4 3 2 2 2" xfId="15481"/>
    <cellStyle name="Обычный 4 3 4 4 3 2 3" xfId="15482"/>
    <cellStyle name="Обычный 4 3 4 4 3 3" xfId="15483"/>
    <cellStyle name="Обычный 4 3 4 4 3 3 2" xfId="15484"/>
    <cellStyle name="Обычный 4 3 4 4 3 4" xfId="15485"/>
    <cellStyle name="Обычный 4 3 4 4 4" xfId="15486"/>
    <cellStyle name="Обычный 4 3 4 4 4 2" xfId="15487"/>
    <cellStyle name="Обычный 4 3 4 4 4 2 2" xfId="15488"/>
    <cellStyle name="Обычный 4 3 4 4 4 3" xfId="15489"/>
    <cellStyle name="Обычный 4 3 4 4 5" xfId="15490"/>
    <cellStyle name="Обычный 4 3 4 4 5 2" xfId="15491"/>
    <cellStyle name="Обычный 4 3 4 4 6" xfId="15492"/>
    <cellStyle name="Обычный 4 3 4 5" xfId="15493"/>
    <cellStyle name="Обычный 4 3 4 5 2" xfId="15494"/>
    <cellStyle name="Обычный 4 3 4 5 2 2" xfId="15495"/>
    <cellStyle name="Обычный 4 3 4 5 2 2 2" xfId="15496"/>
    <cellStyle name="Обычный 4 3 4 5 2 2 2 2" xfId="15497"/>
    <cellStyle name="Обычный 4 3 4 5 2 2 3" xfId="15498"/>
    <cellStyle name="Обычный 4 3 4 5 2 3" xfId="15499"/>
    <cellStyle name="Обычный 4 3 4 5 2 3 2" xfId="15500"/>
    <cellStyle name="Обычный 4 3 4 5 2 4" xfId="15501"/>
    <cellStyle name="Обычный 4 3 4 5 3" xfId="15502"/>
    <cellStyle name="Обычный 4 3 4 5 3 2" xfId="15503"/>
    <cellStyle name="Обычный 4 3 4 5 3 2 2" xfId="15504"/>
    <cellStyle name="Обычный 4 3 4 5 3 3" xfId="15505"/>
    <cellStyle name="Обычный 4 3 4 5 4" xfId="15506"/>
    <cellStyle name="Обычный 4 3 4 5 4 2" xfId="15507"/>
    <cellStyle name="Обычный 4 3 4 5 5" xfId="15508"/>
    <cellStyle name="Обычный 4 3 4 6" xfId="15509"/>
    <cellStyle name="Обычный 4 3 4 6 2" xfId="15510"/>
    <cellStyle name="Обычный 4 3 4 6 2 2" xfId="15511"/>
    <cellStyle name="Обычный 4 3 4 6 2 2 2" xfId="15512"/>
    <cellStyle name="Обычный 4 3 4 6 2 3" xfId="15513"/>
    <cellStyle name="Обычный 4 3 4 6 3" xfId="15514"/>
    <cellStyle name="Обычный 4 3 4 6 3 2" xfId="15515"/>
    <cellStyle name="Обычный 4 3 4 6 4" xfId="15516"/>
    <cellStyle name="Обычный 4 3 4 7" xfId="15517"/>
    <cellStyle name="Обычный 4 3 4 7 2" xfId="15518"/>
    <cellStyle name="Обычный 4 3 4 7 2 2" xfId="15519"/>
    <cellStyle name="Обычный 4 3 4 7 3" xfId="15520"/>
    <cellStyle name="Обычный 4 3 4 8" xfId="15521"/>
    <cellStyle name="Обычный 4 3 4 8 2" xfId="15522"/>
    <cellStyle name="Обычный 4 3 4 9" xfId="15523"/>
    <cellStyle name="Обычный 4 3 5" xfId="15524"/>
    <cellStyle name="Обычный 4 3 5 2" xfId="15525"/>
    <cellStyle name="Обычный 4 3 5 2 2" xfId="15526"/>
    <cellStyle name="Обычный 4 3 5 2 2 2" xfId="15527"/>
    <cellStyle name="Обычный 4 3 5 2 2 2 2" xfId="15528"/>
    <cellStyle name="Обычный 4 3 5 2 2 2 2 2" xfId="15529"/>
    <cellStyle name="Обычный 4 3 5 2 2 2 2 2 2" xfId="15530"/>
    <cellStyle name="Обычный 4 3 5 2 2 2 2 2 2 2" xfId="15531"/>
    <cellStyle name="Обычный 4 3 5 2 2 2 2 2 3" xfId="15532"/>
    <cellStyle name="Обычный 4 3 5 2 2 2 2 3" xfId="15533"/>
    <cellStyle name="Обычный 4 3 5 2 2 2 2 3 2" xfId="15534"/>
    <cellStyle name="Обычный 4 3 5 2 2 2 2 4" xfId="15535"/>
    <cellStyle name="Обычный 4 3 5 2 2 2 3" xfId="15536"/>
    <cellStyle name="Обычный 4 3 5 2 2 2 3 2" xfId="15537"/>
    <cellStyle name="Обычный 4 3 5 2 2 2 3 2 2" xfId="15538"/>
    <cellStyle name="Обычный 4 3 5 2 2 2 3 3" xfId="15539"/>
    <cellStyle name="Обычный 4 3 5 2 2 2 4" xfId="15540"/>
    <cellStyle name="Обычный 4 3 5 2 2 2 4 2" xfId="15541"/>
    <cellStyle name="Обычный 4 3 5 2 2 2 5" xfId="15542"/>
    <cellStyle name="Обычный 4 3 5 2 2 3" xfId="15543"/>
    <cellStyle name="Обычный 4 3 5 2 2 3 2" xfId="15544"/>
    <cellStyle name="Обычный 4 3 5 2 2 3 2 2" xfId="15545"/>
    <cellStyle name="Обычный 4 3 5 2 2 3 2 2 2" xfId="15546"/>
    <cellStyle name="Обычный 4 3 5 2 2 3 2 3" xfId="15547"/>
    <cellStyle name="Обычный 4 3 5 2 2 3 3" xfId="15548"/>
    <cellStyle name="Обычный 4 3 5 2 2 3 3 2" xfId="15549"/>
    <cellStyle name="Обычный 4 3 5 2 2 3 4" xfId="15550"/>
    <cellStyle name="Обычный 4 3 5 2 2 4" xfId="15551"/>
    <cellStyle name="Обычный 4 3 5 2 2 4 2" xfId="15552"/>
    <cellStyle name="Обычный 4 3 5 2 2 4 2 2" xfId="15553"/>
    <cellStyle name="Обычный 4 3 5 2 2 4 3" xfId="15554"/>
    <cellStyle name="Обычный 4 3 5 2 2 5" xfId="15555"/>
    <cellStyle name="Обычный 4 3 5 2 2 5 2" xfId="15556"/>
    <cellStyle name="Обычный 4 3 5 2 2 6" xfId="15557"/>
    <cellStyle name="Обычный 4 3 5 2 3" xfId="15558"/>
    <cellStyle name="Обычный 4 3 5 2 3 2" xfId="15559"/>
    <cellStyle name="Обычный 4 3 5 2 3 2 2" xfId="15560"/>
    <cellStyle name="Обычный 4 3 5 2 3 2 2 2" xfId="15561"/>
    <cellStyle name="Обычный 4 3 5 2 3 2 2 2 2" xfId="15562"/>
    <cellStyle name="Обычный 4 3 5 2 3 2 2 3" xfId="15563"/>
    <cellStyle name="Обычный 4 3 5 2 3 2 3" xfId="15564"/>
    <cellStyle name="Обычный 4 3 5 2 3 2 3 2" xfId="15565"/>
    <cellStyle name="Обычный 4 3 5 2 3 2 4" xfId="15566"/>
    <cellStyle name="Обычный 4 3 5 2 3 3" xfId="15567"/>
    <cellStyle name="Обычный 4 3 5 2 3 3 2" xfId="15568"/>
    <cellStyle name="Обычный 4 3 5 2 3 3 2 2" xfId="15569"/>
    <cellStyle name="Обычный 4 3 5 2 3 3 3" xfId="15570"/>
    <cellStyle name="Обычный 4 3 5 2 3 4" xfId="15571"/>
    <cellStyle name="Обычный 4 3 5 2 3 4 2" xfId="15572"/>
    <cellStyle name="Обычный 4 3 5 2 3 5" xfId="15573"/>
    <cellStyle name="Обычный 4 3 5 2 4" xfId="15574"/>
    <cellStyle name="Обычный 4 3 5 2 4 2" xfId="15575"/>
    <cellStyle name="Обычный 4 3 5 2 4 2 2" xfId="15576"/>
    <cellStyle name="Обычный 4 3 5 2 4 2 2 2" xfId="15577"/>
    <cellStyle name="Обычный 4 3 5 2 4 2 3" xfId="15578"/>
    <cellStyle name="Обычный 4 3 5 2 4 3" xfId="15579"/>
    <cellStyle name="Обычный 4 3 5 2 4 3 2" xfId="15580"/>
    <cellStyle name="Обычный 4 3 5 2 4 4" xfId="15581"/>
    <cellStyle name="Обычный 4 3 5 2 5" xfId="15582"/>
    <cellStyle name="Обычный 4 3 5 2 5 2" xfId="15583"/>
    <cellStyle name="Обычный 4 3 5 2 5 2 2" xfId="15584"/>
    <cellStyle name="Обычный 4 3 5 2 5 3" xfId="15585"/>
    <cellStyle name="Обычный 4 3 5 2 6" xfId="15586"/>
    <cellStyle name="Обычный 4 3 5 2 6 2" xfId="15587"/>
    <cellStyle name="Обычный 4 3 5 2 7" xfId="15588"/>
    <cellStyle name="Обычный 4 3 5 3" xfId="15589"/>
    <cellStyle name="Обычный 4 3 5 3 2" xfId="15590"/>
    <cellStyle name="Обычный 4 3 5 3 2 2" xfId="15591"/>
    <cellStyle name="Обычный 4 3 5 3 2 2 2" xfId="15592"/>
    <cellStyle name="Обычный 4 3 5 3 2 2 2 2" xfId="15593"/>
    <cellStyle name="Обычный 4 3 5 3 2 2 2 2 2" xfId="15594"/>
    <cellStyle name="Обычный 4 3 5 3 2 2 2 3" xfId="15595"/>
    <cellStyle name="Обычный 4 3 5 3 2 2 3" xfId="15596"/>
    <cellStyle name="Обычный 4 3 5 3 2 2 3 2" xfId="15597"/>
    <cellStyle name="Обычный 4 3 5 3 2 2 4" xfId="15598"/>
    <cellStyle name="Обычный 4 3 5 3 2 3" xfId="15599"/>
    <cellStyle name="Обычный 4 3 5 3 2 3 2" xfId="15600"/>
    <cellStyle name="Обычный 4 3 5 3 2 3 2 2" xfId="15601"/>
    <cellStyle name="Обычный 4 3 5 3 2 3 3" xfId="15602"/>
    <cellStyle name="Обычный 4 3 5 3 2 4" xfId="15603"/>
    <cellStyle name="Обычный 4 3 5 3 2 4 2" xfId="15604"/>
    <cellStyle name="Обычный 4 3 5 3 2 5" xfId="15605"/>
    <cellStyle name="Обычный 4 3 5 3 3" xfId="15606"/>
    <cellStyle name="Обычный 4 3 5 3 3 2" xfId="15607"/>
    <cellStyle name="Обычный 4 3 5 3 3 2 2" xfId="15608"/>
    <cellStyle name="Обычный 4 3 5 3 3 2 2 2" xfId="15609"/>
    <cellStyle name="Обычный 4 3 5 3 3 2 3" xfId="15610"/>
    <cellStyle name="Обычный 4 3 5 3 3 3" xfId="15611"/>
    <cellStyle name="Обычный 4 3 5 3 3 3 2" xfId="15612"/>
    <cellStyle name="Обычный 4 3 5 3 3 4" xfId="15613"/>
    <cellStyle name="Обычный 4 3 5 3 4" xfId="15614"/>
    <cellStyle name="Обычный 4 3 5 3 4 2" xfId="15615"/>
    <cellStyle name="Обычный 4 3 5 3 4 2 2" xfId="15616"/>
    <cellStyle name="Обычный 4 3 5 3 4 3" xfId="15617"/>
    <cellStyle name="Обычный 4 3 5 3 5" xfId="15618"/>
    <cellStyle name="Обычный 4 3 5 3 5 2" xfId="15619"/>
    <cellStyle name="Обычный 4 3 5 3 6" xfId="15620"/>
    <cellStyle name="Обычный 4 3 5 4" xfId="15621"/>
    <cellStyle name="Обычный 4 3 5 4 2" xfId="15622"/>
    <cellStyle name="Обычный 4 3 5 4 2 2" xfId="15623"/>
    <cellStyle name="Обычный 4 3 5 4 2 2 2" xfId="15624"/>
    <cellStyle name="Обычный 4 3 5 4 2 2 2 2" xfId="15625"/>
    <cellStyle name="Обычный 4 3 5 4 2 2 3" xfId="15626"/>
    <cellStyle name="Обычный 4 3 5 4 2 3" xfId="15627"/>
    <cellStyle name="Обычный 4 3 5 4 2 3 2" xfId="15628"/>
    <cellStyle name="Обычный 4 3 5 4 2 4" xfId="15629"/>
    <cellStyle name="Обычный 4 3 5 4 3" xfId="15630"/>
    <cellStyle name="Обычный 4 3 5 4 3 2" xfId="15631"/>
    <cellStyle name="Обычный 4 3 5 4 3 2 2" xfId="15632"/>
    <cellStyle name="Обычный 4 3 5 4 3 3" xfId="15633"/>
    <cellStyle name="Обычный 4 3 5 4 4" xfId="15634"/>
    <cellStyle name="Обычный 4 3 5 4 4 2" xfId="15635"/>
    <cellStyle name="Обычный 4 3 5 4 5" xfId="15636"/>
    <cellStyle name="Обычный 4 3 5 5" xfId="15637"/>
    <cellStyle name="Обычный 4 3 5 5 2" xfId="15638"/>
    <cellStyle name="Обычный 4 3 5 5 2 2" xfId="15639"/>
    <cellStyle name="Обычный 4 3 5 5 2 2 2" xfId="15640"/>
    <cellStyle name="Обычный 4 3 5 5 2 3" xfId="15641"/>
    <cellStyle name="Обычный 4 3 5 5 3" xfId="15642"/>
    <cellStyle name="Обычный 4 3 5 5 3 2" xfId="15643"/>
    <cellStyle name="Обычный 4 3 5 5 4" xfId="15644"/>
    <cellStyle name="Обычный 4 3 5 6" xfId="15645"/>
    <cellStyle name="Обычный 4 3 5 6 2" xfId="15646"/>
    <cellStyle name="Обычный 4 3 5 6 2 2" xfId="15647"/>
    <cellStyle name="Обычный 4 3 5 6 3" xfId="15648"/>
    <cellStyle name="Обычный 4 3 5 7" xfId="15649"/>
    <cellStyle name="Обычный 4 3 5 7 2" xfId="15650"/>
    <cellStyle name="Обычный 4 3 5 8" xfId="15651"/>
    <cellStyle name="Обычный 4 3 6" xfId="15652"/>
    <cellStyle name="Обычный 4 3 6 2" xfId="15653"/>
    <cellStyle name="Обычный 4 3 6 2 2" xfId="15654"/>
    <cellStyle name="Обычный 4 3 6 2 2 2" xfId="15655"/>
    <cellStyle name="Обычный 4 3 6 2 2 2 2" xfId="15656"/>
    <cellStyle name="Обычный 4 3 6 2 2 2 2 2" xfId="15657"/>
    <cellStyle name="Обычный 4 3 6 2 2 2 2 2 2" xfId="15658"/>
    <cellStyle name="Обычный 4 3 6 2 2 2 2 3" xfId="15659"/>
    <cellStyle name="Обычный 4 3 6 2 2 2 3" xfId="15660"/>
    <cellStyle name="Обычный 4 3 6 2 2 2 3 2" xfId="15661"/>
    <cellStyle name="Обычный 4 3 6 2 2 2 4" xfId="15662"/>
    <cellStyle name="Обычный 4 3 6 2 2 3" xfId="15663"/>
    <cellStyle name="Обычный 4 3 6 2 2 3 2" xfId="15664"/>
    <cellStyle name="Обычный 4 3 6 2 2 3 2 2" xfId="15665"/>
    <cellStyle name="Обычный 4 3 6 2 2 3 3" xfId="15666"/>
    <cellStyle name="Обычный 4 3 6 2 2 4" xfId="15667"/>
    <cellStyle name="Обычный 4 3 6 2 2 4 2" xfId="15668"/>
    <cellStyle name="Обычный 4 3 6 2 2 5" xfId="15669"/>
    <cellStyle name="Обычный 4 3 6 2 3" xfId="15670"/>
    <cellStyle name="Обычный 4 3 6 2 3 2" xfId="15671"/>
    <cellStyle name="Обычный 4 3 6 2 3 2 2" xfId="15672"/>
    <cellStyle name="Обычный 4 3 6 2 3 2 2 2" xfId="15673"/>
    <cellStyle name="Обычный 4 3 6 2 3 2 3" xfId="15674"/>
    <cellStyle name="Обычный 4 3 6 2 3 3" xfId="15675"/>
    <cellStyle name="Обычный 4 3 6 2 3 3 2" xfId="15676"/>
    <cellStyle name="Обычный 4 3 6 2 3 4" xfId="15677"/>
    <cellStyle name="Обычный 4 3 6 2 4" xfId="15678"/>
    <cellStyle name="Обычный 4 3 6 2 4 2" xfId="15679"/>
    <cellStyle name="Обычный 4 3 6 2 4 2 2" xfId="15680"/>
    <cellStyle name="Обычный 4 3 6 2 4 3" xfId="15681"/>
    <cellStyle name="Обычный 4 3 6 2 5" xfId="15682"/>
    <cellStyle name="Обычный 4 3 6 2 5 2" xfId="15683"/>
    <cellStyle name="Обычный 4 3 6 2 6" xfId="15684"/>
    <cellStyle name="Обычный 4 3 6 3" xfId="15685"/>
    <cellStyle name="Обычный 4 3 6 3 2" xfId="15686"/>
    <cellStyle name="Обычный 4 3 6 3 2 2" xfId="15687"/>
    <cellStyle name="Обычный 4 3 6 3 2 2 2" xfId="15688"/>
    <cellStyle name="Обычный 4 3 6 3 2 2 2 2" xfId="15689"/>
    <cellStyle name="Обычный 4 3 6 3 2 2 3" xfId="15690"/>
    <cellStyle name="Обычный 4 3 6 3 2 3" xfId="15691"/>
    <cellStyle name="Обычный 4 3 6 3 2 3 2" xfId="15692"/>
    <cellStyle name="Обычный 4 3 6 3 2 4" xfId="15693"/>
    <cellStyle name="Обычный 4 3 6 3 3" xfId="15694"/>
    <cellStyle name="Обычный 4 3 6 3 3 2" xfId="15695"/>
    <cellStyle name="Обычный 4 3 6 3 3 2 2" xfId="15696"/>
    <cellStyle name="Обычный 4 3 6 3 3 3" xfId="15697"/>
    <cellStyle name="Обычный 4 3 6 3 4" xfId="15698"/>
    <cellStyle name="Обычный 4 3 6 3 4 2" xfId="15699"/>
    <cellStyle name="Обычный 4 3 6 3 5" xfId="15700"/>
    <cellStyle name="Обычный 4 3 6 4" xfId="15701"/>
    <cellStyle name="Обычный 4 3 6 4 2" xfId="15702"/>
    <cellStyle name="Обычный 4 3 6 4 2 2" xfId="15703"/>
    <cellStyle name="Обычный 4 3 6 4 2 2 2" xfId="15704"/>
    <cellStyle name="Обычный 4 3 6 4 2 3" xfId="15705"/>
    <cellStyle name="Обычный 4 3 6 4 3" xfId="15706"/>
    <cellStyle name="Обычный 4 3 6 4 3 2" xfId="15707"/>
    <cellStyle name="Обычный 4 3 6 4 4" xfId="15708"/>
    <cellStyle name="Обычный 4 3 6 5" xfId="15709"/>
    <cellStyle name="Обычный 4 3 6 5 2" xfId="15710"/>
    <cellStyle name="Обычный 4 3 6 5 2 2" xfId="15711"/>
    <cellStyle name="Обычный 4 3 6 5 3" xfId="15712"/>
    <cellStyle name="Обычный 4 3 6 6" xfId="15713"/>
    <cellStyle name="Обычный 4 3 6 6 2" xfId="15714"/>
    <cellStyle name="Обычный 4 3 6 7" xfId="15715"/>
    <cellStyle name="Обычный 4 3 7" xfId="15716"/>
    <cellStyle name="Обычный 4 3 7 2" xfId="15717"/>
    <cellStyle name="Обычный 4 3 7 2 2" xfId="15718"/>
    <cellStyle name="Обычный 4 3 7 2 2 2" xfId="15719"/>
    <cellStyle name="Обычный 4 3 7 2 2 2 2" xfId="15720"/>
    <cellStyle name="Обычный 4 3 7 2 2 2 2 2" xfId="15721"/>
    <cellStyle name="Обычный 4 3 7 2 2 2 3" xfId="15722"/>
    <cellStyle name="Обычный 4 3 7 2 2 3" xfId="15723"/>
    <cellStyle name="Обычный 4 3 7 2 2 3 2" xfId="15724"/>
    <cellStyle name="Обычный 4 3 7 2 2 4" xfId="15725"/>
    <cellStyle name="Обычный 4 3 7 2 3" xfId="15726"/>
    <cellStyle name="Обычный 4 3 7 2 3 2" xfId="15727"/>
    <cellStyle name="Обычный 4 3 7 2 3 2 2" xfId="15728"/>
    <cellStyle name="Обычный 4 3 7 2 3 3" xfId="15729"/>
    <cellStyle name="Обычный 4 3 7 2 4" xfId="15730"/>
    <cellStyle name="Обычный 4 3 7 2 4 2" xfId="15731"/>
    <cellStyle name="Обычный 4 3 7 2 5" xfId="15732"/>
    <cellStyle name="Обычный 4 3 7 3" xfId="15733"/>
    <cellStyle name="Обычный 4 3 7 3 2" xfId="15734"/>
    <cellStyle name="Обычный 4 3 7 3 2 2" xfId="15735"/>
    <cellStyle name="Обычный 4 3 7 3 2 2 2" xfId="15736"/>
    <cellStyle name="Обычный 4 3 7 3 2 3" xfId="15737"/>
    <cellStyle name="Обычный 4 3 7 3 3" xfId="15738"/>
    <cellStyle name="Обычный 4 3 7 3 3 2" xfId="15739"/>
    <cellStyle name="Обычный 4 3 7 3 4" xfId="15740"/>
    <cellStyle name="Обычный 4 3 7 4" xfId="15741"/>
    <cellStyle name="Обычный 4 3 7 4 2" xfId="15742"/>
    <cellStyle name="Обычный 4 3 7 4 2 2" xfId="15743"/>
    <cellStyle name="Обычный 4 3 7 4 3" xfId="15744"/>
    <cellStyle name="Обычный 4 3 7 5" xfId="15745"/>
    <cellStyle name="Обычный 4 3 7 5 2" xfId="15746"/>
    <cellStyle name="Обычный 4 3 7 6" xfId="15747"/>
    <cellStyle name="Обычный 4 3 8" xfId="15748"/>
    <cellStyle name="Обычный 4 3 8 2" xfId="15749"/>
    <cellStyle name="Обычный 4 3 8 2 2" xfId="15750"/>
    <cellStyle name="Обычный 4 3 8 2 2 2" xfId="15751"/>
    <cellStyle name="Обычный 4 3 8 2 2 2 2" xfId="15752"/>
    <cellStyle name="Обычный 4 3 8 2 2 3" xfId="15753"/>
    <cellStyle name="Обычный 4 3 8 2 3" xfId="15754"/>
    <cellStyle name="Обычный 4 3 8 2 3 2" xfId="15755"/>
    <cellStyle name="Обычный 4 3 8 2 4" xfId="15756"/>
    <cellStyle name="Обычный 4 3 8 3" xfId="15757"/>
    <cellStyle name="Обычный 4 3 8 3 2" xfId="15758"/>
    <cellStyle name="Обычный 4 3 8 3 2 2" xfId="15759"/>
    <cellStyle name="Обычный 4 3 8 3 3" xfId="15760"/>
    <cellStyle name="Обычный 4 3 8 4" xfId="15761"/>
    <cellStyle name="Обычный 4 3 8 4 2" xfId="15762"/>
    <cellStyle name="Обычный 4 3 8 5" xfId="15763"/>
    <cellStyle name="Обычный 4 3 9" xfId="15764"/>
    <cellStyle name="Обычный 4 3 9 2" xfId="15765"/>
    <cellStyle name="Обычный 4 3 9 2 2" xfId="15766"/>
    <cellStyle name="Обычный 4 3 9 2 2 2" xfId="15767"/>
    <cellStyle name="Обычный 4 3 9 2 3" xfId="15768"/>
    <cellStyle name="Обычный 4 3 9 3" xfId="15769"/>
    <cellStyle name="Обычный 4 3 9 3 2" xfId="15770"/>
    <cellStyle name="Обычный 4 3 9 4" xfId="15771"/>
    <cellStyle name="Обычный 4 4" xfId="15772"/>
    <cellStyle name="Обычный 4 4 10" xfId="15773"/>
    <cellStyle name="Обычный 4 4 10 2" xfId="15774"/>
    <cellStyle name="Обычный 4 4 11" xfId="15775"/>
    <cellStyle name="Обычный 4 4 12" xfId="15776"/>
    <cellStyle name="Обычный 4 4 13" xfId="15777"/>
    <cellStyle name="Обычный 4 4 2" xfId="15778"/>
    <cellStyle name="Обычный 4 4 2 10" xfId="15779"/>
    <cellStyle name="Обычный 4 4 2 2" xfId="15780"/>
    <cellStyle name="Обычный 4 4 2 2 2" xfId="15781"/>
    <cellStyle name="Обычный 4 4 2 2 2 2" xfId="15782"/>
    <cellStyle name="Обычный 4 4 2 2 2 2 2" xfId="15783"/>
    <cellStyle name="Обычный 4 4 2 2 2 2 2 2" xfId="15784"/>
    <cellStyle name="Обычный 4 4 2 2 2 2 2 2 2" xfId="15785"/>
    <cellStyle name="Обычный 4 4 2 2 2 2 2 2 2 2" xfId="15786"/>
    <cellStyle name="Обычный 4 4 2 2 2 2 2 2 2 2 2" xfId="15787"/>
    <cellStyle name="Обычный 4 4 2 2 2 2 2 2 2 2 2 2" xfId="15788"/>
    <cellStyle name="Обычный 4 4 2 2 2 2 2 2 2 2 3" xfId="15789"/>
    <cellStyle name="Обычный 4 4 2 2 2 2 2 2 2 3" xfId="15790"/>
    <cellStyle name="Обычный 4 4 2 2 2 2 2 2 2 3 2" xfId="15791"/>
    <cellStyle name="Обычный 4 4 2 2 2 2 2 2 2 4" xfId="15792"/>
    <cellStyle name="Обычный 4 4 2 2 2 2 2 2 3" xfId="15793"/>
    <cellStyle name="Обычный 4 4 2 2 2 2 2 2 3 2" xfId="15794"/>
    <cellStyle name="Обычный 4 4 2 2 2 2 2 2 3 2 2" xfId="15795"/>
    <cellStyle name="Обычный 4 4 2 2 2 2 2 2 3 3" xfId="15796"/>
    <cellStyle name="Обычный 4 4 2 2 2 2 2 2 4" xfId="15797"/>
    <cellStyle name="Обычный 4 4 2 2 2 2 2 2 4 2" xfId="15798"/>
    <cellStyle name="Обычный 4 4 2 2 2 2 2 2 5" xfId="15799"/>
    <cellStyle name="Обычный 4 4 2 2 2 2 2 3" xfId="15800"/>
    <cellStyle name="Обычный 4 4 2 2 2 2 2 3 2" xfId="15801"/>
    <cellStyle name="Обычный 4 4 2 2 2 2 2 3 2 2" xfId="15802"/>
    <cellStyle name="Обычный 4 4 2 2 2 2 2 3 2 2 2" xfId="15803"/>
    <cellStyle name="Обычный 4 4 2 2 2 2 2 3 2 3" xfId="15804"/>
    <cellStyle name="Обычный 4 4 2 2 2 2 2 3 3" xfId="15805"/>
    <cellStyle name="Обычный 4 4 2 2 2 2 2 3 3 2" xfId="15806"/>
    <cellStyle name="Обычный 4 4 2 2 2 2 2 3 4" xfId="15807"/>
    <cellStyle name="Обычный 4 4 2 2 2 2 2 4" xfId="15808"/>
    <cellStyle name="Обычный 4 4 2 2 2 2 2 4 2" xfId="15809"/>
    <cellStyle name="Обычный 4 4 2 2 2 2 2 4 2 2" xfId="15810"/>
    <cellStyle name="Обычный 4 4 2 2 2 2 2 4 3" xfId="15811"/>
    <cellStyle name="Обычный 4 4 2 2 2 2 2 5" xfId="15812"/>
    <cellStyle name="Обычный 4 4 2 2 2 2 2 5 2" xfId="15813"/>
    <cellStyle name="Обычный 4 4 2 2 2 2 2 6" xfId="15814"/>
    <cellStyle name="Обычный 4 4 2 2 2 2 3" xfId="15815"/>
    <cellStyle name="Обычный 4 4 2 2 2 2 3 2" xfId="15816"/>
    <cellStyle name="Обычный 4 4 2 2 2 2 3 2 2" xfId="15817"/>
    <cellStyle name="Обычный 4 4 2 2 2 2 3 2 2 2" xfId="15818"/>
    <cellStyle name="Обычный 4 4 2 2 2 2 3 2 2 2 2" xfId="15819"/>
    <cellStyle name="Обычный 4 4 2 2 2 2 3 2 2 3" xfId="15820"/>
    <cellStyle name="Обычный 4 4 2 2 2 2 3 2 3" xfId="15821"/>
    <cellStyle name="Обычный 4 4 2 2 2 2 3 2 3 2" xfId="15822"/>
    <cellStyle name="Обычный 4 4 2 2 2 2 3 2 4" xfId="15823"/>
    <cellStyle name="Обычный 4 4 2 2 2 2 3 3" xfId="15824"/>
    <cellStyle name="Обычный 4 4 2 2 2 2 3 3 2" xfId="15825"/>
    <cellStyle name="Обычный 4 4 2 2 2 2 3 3 2 2" xfId="15826"/>
    <cellStyle name="Обычный 4 4 2 2 2 2 3 3 3" xfId="15827"/>
    <cellStyle name="Обычный 4 4 2 2 2 2 3 4" xfId="15828"/>
    <cellStyle name="Обычный 4 4 2 2 2 2 3 4 2" xfId="15829"/>
    <cellStyle name="Обычный 4 4 2 2 2 2 3 5" xfId="15830"/>
    <cellStyle name="Обычный 4 4 2 2 2 2 4" xfId="15831"/>
    <cellStyle name="Обычный 4 4 2 2 2 2 4 2" xfId="15832"/>
    <cellStyle name="Обычный 4 4 2 2 2 2 4 2 2" xfId="15833"/>
    <cellStyle name="Обычный 4 4 2 2 2 2 4 2 2 2" xfId="15834"/>
    <cellStyle name="Обычный 4 4 2 2 2 2 4 2 3" xfId="15835"/>
    <cellStyle name="Обычный 4 4 2 2 2 2 4 3" xfId="15836"/>
    <cellStyle name="Обычный 4 4 2 2 2 2 4 3 2" xfId="15837"/>
    <cellStyle name="Обычный 4 4 2 2 2 2 4 4" xfId="15838"/>
    <cellStyle name="Обычный 4 4 2 2 2 2 5" xfId="15839"/>
    <cellStyle name="Обычный 4 4 2 2 2 2 5 2" xfId="15840"/>
    <cellStyle name="Обычный 4 4 2 2 2 2 5 2 2" xfId="15841"/>
    <cellStyle name="Обычный 4 4 2 2 2 2 5 3" xfId="15842"/>
    <cellStyle name="Обычный 4 4 2 2 2 2 6" xfId="15843"/>
    <cellStyle name="Обычный 4 4 2 2 2 2 6 2" xfId="15844"/>
    <cellStyle name="Обычный 4 4 2 2 2 2 7" xfId="15845"/>
    <cellStyle name="Обычный 4 4 2 2 2 3" xfId="15846"/>
    <cellStyle name="Обычный 4 4 2 2 2 3 2" xfId="15847"/>
    <cellStyle name="Обычный 4 4 2 2 2 3 2 2" xfId="15848"/>
    <cellStyle name="Обычный 4 4 2 2 2 3 2 2 2" xfId="15849"/>
    <cellStyle name="Обычный 4 4 2 2 2 3 2 2 2 2" xfId="15850"/>
    <cellStyle name="Обычный 4 4 2 2 2 3 2 2 2 2 2" xfId="15851"/>
    <cellStyle name="Обычный 4 4 2 2 2 3 2 2 2 3" xfId="15852"/>
    <cellStyle name="Обычный 4 4 2 2 2 3 2 2 3" xfId="15853"/>
    <cellStyle name="Обычный 4 4 2 2 2 3 2 2 3 2" xfId="15854"/>
    <cellStyle name="Обычный 4 4 2 2 2 3 2 2 4" xfId="15855"/>
    <cellStyle name="Обычный 4 4 2 2 2 3 2 3" xfId="15856"/>
    <cellStyle name="Обычный 4 4 2 2 2 3 2 3 2" xfId="15857"/>
    <cellStyle name="Обычный 4 4 2 2 2 3 2 3 2 2" xfId="15858"/>
    <cellStyle name="Обычный 4 4 2 2 2 3 2 3 3" xfId="15859"/>
    <cellStyle name="Обычный 4 4 2 2 2 3 2 4" xfId="15860"/>
    <cellStyle name="Обычный 4 4 2 2 2 3 2 4 2" xfId="15861"/>
    <cellStyle name="Обычный 4 4 2 2 2 3 2 5" xfId="15862"/>
    <cellStyle name="Обычный 4 4 2 2 2 3 3" xfId="15863"/>
    <cellStyle name="Обычный 4 4 2 2 2 3 3 2" xfId="15864"/>
    <cellStyle name="Обычный 4 4 2 2 2 3 3 2 2" xfId="15865"/>
    <cellStyle name="Обычный 4 4 2 2 2 3 3 2 2 2" xfId="15866"/>
    <cellStyle name="Обычный 4 4 2 2 2 3 3 2 3" xfId="15867"/>
    <cellStyle name="Обычный 4 4 2 2 2 3 3 3" xfId="15868"/>
    <cellStyle name="Обычный 4 4 2 2 2 3 3 3 2" xfId="15869"/>
    <cellStyle name="Обычный 4 4 2 2 2 3 3 4" xfId="15870"/>
    <cellStyle name="Обычный 4 4 2 2 2 3 4" xfId="15871"/>
    <cellStyle name="Обычный 4 4 2 2 2 3 4 2" xfId="15872"/>
    <cellStyle name="Обычный 4 4 2 2 2 3 4 2 2" xfId="15873"/>
    <cellStyle name="Обычный 4 4 2 2 2 3 4 3" xfId="15874"/>
    <cellStyle name="Обычный 4 4 2 2 2 3 5" xfId="15875"/>
    <cellStyle name="Обычный 4 4 2 2 2 3 5 2" xfId="15876"/>
    <cellStyle name="Обычный 4 4 2 2 2 3 6" xfId="15877"/>
    <cellStyle name="Обычный 4 4 2 2 2 4" xfId="15878"/>
    <cellStyle name="Обычный 4 4 2 2 2 4 2" xfId="15879"/>
    <cellStyle name="Обычный 4 4 2 2 2 4 2 2" xfId="15880"/>
    <cellStyle name="Обычный 4 4 2 2 2 4 2 2 2" xfId="15881"/>
    <cellStyle name="Обычный 4 4 2 2 2 4 2 2 2 2" xfId="15882"/>
    <cellStyle name="Обычный 4 4 2 2 2 4 2 2 3" xfId="15883"/>
    <cellStyle name="Обычный 4 4 2 2 2 4 2 3" xfId="15884"/>
    <cellStyle name="Обычный 4 4 2 2 2 4 2 3 2" xfId="15885"/>
    <cellStyle name="Обычный 4 4 2 2 2 4 2 4" xfId="15886"/>
    <cellStyle name="Обычный 4 4 2 2 2 4 3" xfId="15887"/>
    <cellStyle name="Обычный 4 4 2 2 2 4 3 2" xfId="15888"/>
    <cellStyle name="Обычный 4 4 2 2 2 4 3 2 2" xfId="15889"/>
    <cellStyle name="Обычный 4 4 2 2 2 4 3 3" xfId="15890"/>
    <cellStyle name="Обычный 4 4 2 2 2 4 4" xfId="15891"/>
    <cellStyle name="Обычный 4 4 2 2 2 4 4 2" xfId="15892"/>
    <cellStyle name="Обычный 4 4 2 2 2 4 5" xfId="15893"/>
    <cellStyle name="Обычный 4 4 2 2 2 5" xfId="15894"/>
    <cellStyle name="Обычный 4 4 2 2 2 5 2" xfId="15895"/>
    <cellStyle name="Обычный 4 4 2 2 2 5 2 2" xfId="15896"/>
    <cellStyle name="Обычный 4 4 2 2 2 5 2 2 2" xfId="15897"/>
    <cellStyle name="Обычный 4 4 2 2 2 5 2 3" xfId="15898"/>
    <cellStyle name="Обычный 4 4 2 2 2 5 3" xfId="15899"/>
    <cellStyle name="Обычный 4 4 2 2 2 5 3 2" xfId="15900"/>
    <cellStyle name="Обычный 4 4 2 2 2 5 4" xfId="15901"/>
    <cellStyle name="Обычный 4 4 2 2 2 6" xfId="15902"/>
    <cellStyle name="Обычный 4 4 2 2 2 6 2" xfId="15903"/>
    <cellStyle name="Обычный 4 4 2 2 2 6 2 2" xfId="15904"/>
    <cellStyle name="Обычный 4 4 2 2 2 6 3" xfId="15905"/>
    <cellStyle name="Обычный 4 4 2 2 2 7" xfId="15906"/>
    <cellStyle name="Обычный 4 4 2 2 2 7 2" xfId="15907"/>
    <cellStyle name="Обычный 4 4 2 2 2 8" xfId="15908"/>
    <cellStyle name="Обычный 4 4 2 2 3" xfId="15909"/>
    <cellStyle name="Обычный 4 4 2 2 3 2" xfId="15910"/>
    <cellStyle name="Обычный 4 4 2 2 3 2 2" xfId="15911"/>
    <cellStyle name="Обычный 4 4 2 2 3 2 2 2" xfId="15912"/>
    <cellStyle name="Обычный 4 4 2 2 3 2 2 2 2" xfId="15913"/>
    <cellStyle name="Обычный 4 4 2 2 3 2 2 2 2 2" xfId="15914"/>
    <cellStyle name="Обычный 4 4 2 2 3 2 2 2 2 2 2" xfId="15915"/>
    <cellStyle name="Обычный 4 4 2 2 3 2 2 2 2 3" xfId="15916"/>
    <cellStyle name="Обычный 4 4 2 2 3 2 2 2 3" xfId="15917"/>
    <cellStyle name="Обычный 4 4 2 2 3 2 2 2 3 2" xfId="15918"/>
    <cellStyle name="Обычный 4 4 2 2 3 2 2 2 4" xfId="15919"/>
    <cellStyle name="Обычный 4 4 2 2 3 2 2 3" xfId="15920"/>
    <cellStyle name="Обычный 4 4 2 2 3 2 2 3 2" xfId="15921"/>
    <cellStyle name="Обычный 4 4 2 2 3 2 2 3 2 2" xfId="15922"/>
    <cellStyle name="Обычный 4 4 2 2 3 2 2 3 3" xfId="15923"/>
    <cellStyle name="Обычный 4 4 2 2 3 2 2 4" xfId="15924"/>
    <cellStyle name="Обычный 4 4 2 2 3 2 2 4 2" xfId="15925"/>
    <cellStyle name="Обычный 4 4 2 2 3 2 2 5" xfId="15926"/>
    <cellStyle name="Обычный 4 4 2 2 3 2 3" xfId="15927"/>
    <cellStyle name="Обычный 4 4 2 2 3 2 3 2" xfId="15928"/>
    <cellStyle name="Обычный 4 4 2 2 3 2 3 2 2" xfId="15929"/>
    <cellStyle name="Обычный 4 4 2 2 3 2 3 2 2 2" xfId="15930"/>
    <cellStyle name="Обычный 4 4 2 2 3 2 3 2 3" xfId="15931"/>
    <cellStyle name="Обычный 4 4 2 2 3 2 3 3" xfId="15932"/>
    <cellStyle name="Обычный 4 4 2 2 3 2 3 3 2" xfId="15933"/>
    <cellStyle name="Обычный 4 4 2 2 3 2 3 4" xfId="15934"/>
    <cellStyle name="Обычный 4 4 2 2 3 2 4" xfId="15935"/>
    <cellStyle name="Обычный 4 4 2 2 3 2 4 2" xfId="15936"/>
    <cellStyle name="Обычный 4 4 2 2 3 2 4 2 2" xfId="15937"/>
    <cellStyle name="Обычный 4 4 2 2 3 2 4 3" xfId="15938"/>
    <cellStyle name="Обычный 4 4 2 2 3 2 5" xfId="15939"/>
    <cellStyle name="Обычный 4 4 2 2 3 2 5 2" xfId="15940"/>
    <cellStyle name="Обычный 4 4 2 2 3 2 6" xfId="15941"/>
    <cellStyle name="Обычный 4 4 2 2 3 3" xfId="15942"/>
    <cellStyle name="Обычный 4 4 2 2 3 3 2" xfId="15943"/>
    <cellStyle name="Обычный 4 4 2 2 3 3 2 2" xfId="15944"/>
    <cellStyle name="Обычный 4 4 2 2 3 3 2 2 2" xfId="15945"/>
    <cellStyle name="Обычный 4 4 2 2 3 3 2 2 2 2" xfId="15946"/>
    <cellStyle name="Обычный 4 4 2 2 3 3 2 2 3" xfId="15947"/>
    <cellStyle name="Обычный 4 4 2 2 3 3 2 3" xfId="15948"/>
    <cellStyle name="Обычный 4 4 2 2 3 3 2 3 2" xfId="15949"/>
    <cellStyle name="Обычный 4 4 2 2 3 3 2 4" xfId="15950"/>
    <cellStyle name="Обычный 4 4 2 2 3 3 3" xfId="15951"/>
    <cellStyle name="Обычный 4 4 2 2 3 3 3 2" xfId="15952"/>
    <cellStyle name="Обычный 4 4 2 2 3 3 3 2 2" xfId="15953"/>
    <cellStyle name="Обычный 4 4 2 2 3 3 3 3" xfId="15954"/>
    <cellStyle name="Обычный 4 4 2 2 3 3 4" xfId="15955"/>
    <cellStyle name="Обычный 4 4 2 2 3 3 4 2" xfId="15956"/>
    <cellStyle name="Обычный 4 4 2 2 3 3 5" xfId="15957"/>
    <cellStyle name="Обычный 4 4 2 2 3 4" xfId="15958"/>
    <cellStyle name="Обычный 4 4 2 2 3 4 2" xfId="15959"/>
    <cellStyle name="Обычный 4 4 2 2 3 4 2 2" xfId="15960"/>
    <cellStyle name="Обычный 4 4 2 2 3 4 2 2 2" xfId="15961"/>
    <cellStyle name="Обычный 4 4 2 2 3 4 2 3" xfId="15962"/>
    <cellStyle name="Обычный 4 4 2 2 3 4 3" xfId="15963"/>
    <cellStyle name="Обычный 4 4 2 2 3 4 3 2" xfId="15964"/>
    <cellStyle name="Обычный 4 4 2 2 3 4 4" xfId="15965"/>
    <cellStyle name="Обычный 4 4 2 2 3 5" xfId="15966"/>
    <cellStyle name="Обычный 4 4 2 2 3 5 2" xfId="15967"/>
    <cellStyle name="Обычный 4 4 2 2 3 5 2 2" xfId="15968"/>
    <cellStyle name="Обычный 4 4 2 2 3 5 3" xfId="15969"/>
    <cellStyle name="Обычный 4 4 2 2 3 6" xfId="15970"/>
    <cellStyle name="Обычный 4 4 2 2 3 6 2" xfId="15971"/>
    <cellStyle name="Обычный 4 4 2 2 3 7" xfId="15972"/>
    <cellStyle name="Обычный 4 4 2 2 4" xfId="15973"/>
    <cellStyle name="Обычный 4 4 2 2 4 2" xfId="15974"/>
    <cellStyle name="Обычный 4 4 2 2 4 2 2" xfId="15975"/>
    <cellStyle name="Обычный 4 4 2 2 4 2 2 2" xfId="15976"/>
    <cellStyle name="Обычный 4 4 2 2 4 2 2 2 2" xfId="15977"/>
    <cellStyle name="Обычный 4 4 2 2 4 2 2 2 2 2" xfId="15978"/>
    <cellStyle name="Обычный 4 4 2 2 4 2 2 2 3" xfId="15979"/>
    <cellStyle name="Обычный 4 4 2 2 4 2 2 3" xfId="15980"/>
    <cellStyle name="Обычный 4 4 2 2 4 2 2 3 2" xfId="15981"/>
    <cellStyle name="Обычный 4 4 2 2 4 2 2 4" xfId="15982"/>
    <cellStyle name="Обычный 4 4 2 2 4 2 3" xfId="15983"/>
    <cellStyle name="Обычный 4 4 2 2 4 2 3 2" xfId="15984"/>
    <cellStyle name="Обычный 4 4 2 2 4 2 3 2 2" xfId="15985"/>
    <cellStyle name="Обычный 4 4 2 2 4 2 3 3" xfId="15986"/>
    <cellStyle name="Обычный 4 4 2 2 4 2 4" xfId="15987"/>
    <cellStyle name="Обычный 4 4 2 2 4 2 4 2" xfId="15988"/>
    <cellStyle name="Обычный 4 4 2 2 4 2 5" xfId="15989"/>
    <cellStyle name="Обычный 4 4 2 2 4 3" xfId="15990"/>
    <cellStyle name="Обычный 4 4 2 2 4 3 2" xfId="15991"/>
    <cellStyle name="Обычный 4 4 2 2 4 3 2 2" xfId="15992"/>
    <cellStyle name="Обычный 4 4 2 2 4 3 2 2 2" xfId="15993"/>
    <cellStyle name="Обычный 4 4 2 2 4 3 2 3" xfId="15994"/>
    <cellStyle name="Обычный 4 4 2 2 4 3 3" xfId="15995"/>
    <cellStyle name="Обычный 4 4 2 2 4 3 3 2" xfId="15996"/>
    <cellStyle name="Обычный 4 4 2 2 4 3 4" xfId="15997"/>
    <cellStyle name="Обычный 4 4 2 2 4 4" xfId="15998"/>
    <cellStyle name="Обычный 4 4 2 2 4 4 2" xfId="15999"/>
    <cellStyle name="Обычный 4 4 2 2 4 4 2 2" xfId="16000"/>
    <cellStyle name="Обычный 4 4 2 2 4 4 3" xfId="16001"/>
    <cellStyle name="Обычный 4 4 2 2 4 5" xfId="16002"/>
    <cellStyle name="Обычный 4 4 2 2 4 5 2" xfId="16003"/>
    <cellStyle name="Обычный 4 4 2 2 4 6" xfId="16004"/>
    <cellStyle name="Обычный 4 4 2 2 5" xfId="16005"/>
    <cellStyle name="Обычный 4 4 2 2 5 2" xfId="16006"/>
    <cellStyle name="Обычный 4 4 2 2 5 2 2" xfId="16007"/>
    <cellStyle name="Обычный 4 4 2 2 5 2 2 2" xfId="16008"/>
    <cellStyle name="Обычный 4 4 2 2 5 2 2 2 2" xfId="16009"/>
    <cellStyle name="Обычный 4 4 2 2 5 2 2 3" xfId="16010"/>
    <cellStyle name="Обычный 4 4 2 2 5 2 3" xfId="16011"/>
    <cellStyle name="Обычный 4 4 2 2 5 2 3 2" xfId="16012"/>
    <cellStyle name="Обычный 4 4 2 2 5 2 4" xfId="16013"/>
    <cellStyle name="Обычный 4 4 2 2 5 3" xfId="16014"/>
    <cellStyle name="Обычный 4 4 2 2 5 3 2" xfId="16015"/>
    <cellStyle name="Обычный 4 4 2 2 5 3 2 2" xfId="16016"/>
    <cellStyle name="Обычный 4 4 2 2 5 3 3" xfId="16017"/>
    <cellStyle name="Обычный 4 4 2 2 5 4" xfId="16018"/>
    <cellStyle name="Обычный 4 4 2 2 5 4 2" xfId="16019"/>
    <cellStyle name="Обычный 4 4 2 2 5 5" xfId="16020"/>
    <cellStyle name="Обычный 4 4 2 2 6" xfId="16021"/>
    <cellStyle name="Обычный 4 4 2 2 6 2" xfId="16022"/>
    <cellStyle name="Обычный 4 4 2 2 6 2 2" xfId="16023"/>
    <cellStyle name="Обычный 4 4 2 2 6 2 2 2" xfId="16024"/>
    <cellStyle name="Обычный 4 4 2 2 6 2 3" xfId="16025"/>
    <cellStyle name="Обычный 4 4 2 2 6 3" xfId="16026"/>
    <cellStyle name="Обычный 4 4 2 2 6 3 2" xfId="16027"/>
    <cellStyle name="Обычный 4 4 2 2 6 4" xfId="16028"/>
    <cellStyle name="Обычный 4 4 2 2 7" xfId="16029"/>
    <cellStyle name="Обычный 4 4 2 2 7 2" xfId="16030"/>
    <cellStyle name="Обычный 4 4 2 2 7 2 2" xfId="16031"/>
    <cellStyle name="Обычный 4 4 2 2 7 3" xfId="16032"/>
    <cellStyle name="Обычный 4 4 2 2 8" xfId="16033"/>
    <cellStyle name="Обычный 4 4 2 2 8 2" xfId="16034"/>
    <cellStyle name="Обычный 4 4 2 2 9" xfId="16035"/>
    <cellStyle name="Обычный 4 4 2 3" xfId="16036"/>
    <cellStyle name="Обычный 4 4 2 3 2" xfId="16037"/>
    <cellStyle name="Обычный 4 4 2 3 2 2" xfId="16038"/>
    <cellStyle name="Обычный 4 4 2 3 2 2 2" xfId="16039"/>
    <cellStyle name="Обычный 4 4 2 3 2 2 2 2" xfId="16040"/>
    <cellStyle name="Обычный 4 4 2 3 2 2 2 2 2" xfId="16041"/>
    <cellStyle name="Обычный 4 4 2 3 2 2 2 2 2 2" xfId="16042"/>
    <cellStyle name="Обычный 4 4 2 3 2 2 2 2 2 2 2" xfId="16043"/>
    <cellStyle name="Обычный 4 4 2 3 2 2 2 2 2 3" xfId="16044"/>
    <cellStyle name="Обычный 4 4 2 3 2 2 2 2 3" xfId="16045"/>
    <cellStyle name="Обычный 4 4 2 3 2 2 2 2 3 2" xfId="16046"/>
    <cellStyle name="Обычный 4 4 2 3 2 2 2 2 4" xfId="16047"/>
    <cellStyle name="Обычный 4 4 2 3 2 2 2 3" xfId="16048"/>
    <cellStyle name="Обычный 4 4 2 3 2 2 2 3 2" xfId="16049"/>
    <cellStyle name="Обычный 4 4 2 3 2 2 2 3 2 2" xfId="16050"/>
    <cellStyle name="Обычный 4 4 2 3 2 2 2 3 3" xfId="16051"/>
    <cellStyle name="Обычный 4 4 2 3 2 2 2 4" xfId="16052"/>
    <cellStyle name="Обычный 4 4 2 3 2 2 2 4 2" xfId="16053"/>
    <cellStyle name="Обычный 4 4 2 3 2 2 2 5" xfId="16054"/>
    <cellStyle name="Обычный 4 4 2 3 2 2 3" xfId="16055"/>
    <cellStyle name="Обычный 4 4 2 3 2 2 3 2" xfId="16056"/>
    <cellStyle name="Обычный 4 4 2 3 2 2 3 2 2" xfId="16057"/>
    <cellStyle name="Обычный 4 4 2 3 2 2 3 2 2 2" xfId="16058"/>
    <cellStyle name="Обычный 4 4 2 3 2 2 3 2 3" xfId="16059"/>
    <cellStyle name="Обычный 4 4 2 3 2 2 3 3" xfId="16060"/>
    <cellStyle name="Обычный 4 4 2 3 2 2 3 3 2" xfId="16061"/>
    <cellStyle name="Обычный 4 4 2 3 2 2 3 4" xfId="16062"/>
    <cellStyle name="Обычный 4 4 2 3 2 2 4" xfId="16063"/>
    <cellStyle name="Обычный 4 4 2 3 2 2 4 2" xfId="16064"/>
    <cellStyle name="Обычный 4 4 2 3 2 2 4 2 2" xfId="16065"/>
    <cellStyle name="Обычный 4 4 2 3 2 2 4 3" xfId="16066"/>
    <cellStyle name="Обычный 4 4 2 3 2 2 5" xfId="16067"/>
    <cellStyle name="Обычный 4 4 2 3 2 2 5 2" xfId="16068"/>
    <cellStyle name="Обычный 4 4 2 3 2 2 6" xfId="16069"/>
    <cellStyle name="Обычный 4 4 2 3 2 3" xfId="16070"/>
    <cellStyle name="Обычный 4 4 2 3 2 3 2" xfId="16071"/>
    <cellStyle name="Обычный 4 4 2 3 2 3 2 2" xfId="16072"/>
    <cellStyle name="Обычный 4 4 2 3 2 3 2 2 2" xfId="16073"/>
    <cellStyle name="Обычный 4 4 2 3 2 3 2 2 2 2" xfId="16074"/>
    <cellStyle name="Обычный 4 4 2 3 2 3 2 2 3" xfId="16075"/>
    <cellStyle name="Обычный 4 4 2 3 2 3 2 3" xfId="16076"/>
    <cellStyle name="Обычный 4 4 2 3 2 3 2 3 2" xfId="16077"/>
    <cellStyle name="Обычный 4 4 2 3 2 3 2 4" xfId="16078"/>
    <cellStyle name="Обычный 4 4 2 3 2 3 3" xfId="16079"/>
    <cellStyle name="Обычный 4 4 2 3 2 3 3 2" xfId="16080"/>
    <cellStyle name="Обычный 4 4 2 3 2 3 3 2 2" xfId="16081"/>
    <cellStyle name="Обычный 4 4 2 3 2 3 3 3" xfId="16082"/>
    <cellStyle name="Обычный 4 4 2 3 2 3 4" xfId="16083"/>
    <cellStyle name="Обычный 4 4 2 3 2 3 4 2" xfId="16084"/>
    <cellStyle name="Обычный 4 4 2 3 2 3 5" xfId="16085"/>
    <cellStyle name="Обычный 4 4 2 3 2 4" xfId="16086"/>
    <cellStyle name="Обычный 4 4 2 3 2 4 2" xfId="16087"/>
    <cellStyle name="Обычный 4 4 2 3 2 4 2 2" xfId="16088"/>
    <cellStyle name="Обычный 4 4 2 3 2 4 2 2 2" xfId="16089"/>
    <cellStyle name="Обычный 4 4 2 3 2 4 2 3" xfId="16090"/>
    <cellStyle name="Обычный 4 4 2 3 2 4 3" xfId="16091"/>
    <cellStyle name="Обычный 4 4 2 3 2 4 3 2" xfId="16092"/>
    <cellStyle name="Обычный 4 4 2 3 2 4 4" xfId="16093"/>
    <cellStyle name="Обычный 4 4 2 3 2 5" xfId="16094"/>
    <cellStyle name="Обычный 4 4 2 3 2 5 2" xfId="16095"/>
    <cellStyle name="Обычный 4 4 2 3 2 5 2 2" xfId="16096"/>
    <cellStyle name="Обычный 4 4 2 3 2 5 3" xfId="16097"/>
    <cellStyle name="Обычный 4 4 2 3 2 6" xfId="16098"/>
    <cellStyle name="Обычный 4 4 2 3 2 6 2" xfId="16099"/>
    <cellStyle name="Обычный 4 4 2 3 2 7" xfId="16100"/>
    <cellStyle name="Обычный 4 4 2 3 3" xfId="16101"/>
    <cellStyle name="Обычный 4 4 2 3 3 2" xfId="16102"/>
    <cellStyle name="Обычный 4 4 2 3 3 2 2" xfId="16103"/>
    <cellStyle name="Обычный 4 4 2 3 3 2 2 2" xfId="16104"/>
    <cellStyle name="Обычный 4 4 2 3 3 2 2 2 2" xfId="16105"/>
    <cellStyle name="Обычный 4 4 2 3 3 2 2 2 2 2" xfId="16106"/>
    <cellStyle name="Обычный 4 4 2 3 3 2 2 2 3" xfId="16107"/>
    <cellStyle name="Обычный 4 4 2 3 3 2 2 3" xfId="16108"/>
    <cellStyle name="Обычный 4 4 2 3 3 2 2 3 2" xfId="16109"/>
    <cellStyle name="Обычный 4 4 2 3 3 2 2 4" xfId="16110"/>
    <cellStyle name="Обычный 4 4 2 3 3 2 3" xfId="16111"/>
    <cellStyle name="Обычный 4 4 2 3 3 2 3 2" xfId="16112"/>
    <cellStyle name="Обычный 4 4 2 3 3 2 3 2 2" xfId="16113"/>
    <cellStyle name="Обычный 4 4 2 3 3 2 3 3" xfId="16114"/>
    <cellStyle name="Обычный 4 4 2 3 3 2 4" xfId="16115"/>
    <cellStyle name="Обычный 4 4 2 3 3 2 4 2" xfId="16116"/>
    <cellStyle name="Обычный 4 4 2 3 3 2 5" xfId="16117"/>
    <cellStyle name="Обычный 4 4 2 3 3 3" xfId="16118"/>
    <cellStyle name="Обычный 4 4 2 3 3 3 2" xfId="16119"/>
    <cellStyle name="Обычный 4 4 2 3 3 3 2 2" xfId="16120"/>
    <cellStyle name="Обычный 4 4 2 3 3 3 2 2 2" xfId="16121"/>
    <cellStyle name="Обычный 4 4 2 3 3 3 2 3" xfId="16122"/>
    <cellStyle name="Обычный 4 4 2 3 3 3 3" xfId="16123"/>
    <cellStyle name="Обычный 4 4 2 3 3 3 3 2" xfId="16124"/>
    <cellStyle name="Обычный 4 4 2 3 3 3 4" xfId="16125"/>
    <cellStyle name="Обычный 4 4 2 3 3 4" xfId="16126"/>
    <cellStyle name="Обычный 4 4 2 3 3 4 2" xfId="16127"/>
    <cellStyle name="Обычный 4 4 2 3 3 4 2 2" xfId="16128"/>
    <cellStyle name="Обычный 4 4 2 3 3 4 3" xfId="16129"/>
    <cellStyle name="Обычный 4 4 2 3 3 5" xfId="16130"/>
    <cellStyle name="Обычный 4 4 2 3 3 5 2" xfId="16131"/>
    <cellStyle name="Обычный 4 4 2 3 3 6" xfId="16132"/>
    <cellStyle name="Обычный 4 4 2 3 4" xfId="16133"/>
    <cellStyle name="Обычный 4 4 2 3 4 2" xfId="16134"/>
    <cellStyle name="Обычный 4 4 2 3 4 2 2" xfId="16135"/>
    <cellStyle name="Обычный 4 4 2 3 4 2 2 2" xfId="16136"/>
    <cellStyle name="Обычный 4 4 2 3 4 2 2 2 2" xfId="16137"/>
    <cellStyle name="Обычный 4 4 2 3 4 2 2 3" xfId="16138"/>
    <cellStyle name="Обычный 4 4 2 3 4 2 3" xfId="16139"/>
    <cellStyle name="Обычный 4 4 2 3 4 2 3 2" xfId="16140"/>
    <cellStyle name="Обычный 4 4 2 3 4 2 4" xfId="16141"/>
    <cellStyle name="Обычный 4 4 2 3 4 3" xfId="16142"/>
    <cellStyle name="Обычный 4 4 2 3 4 3 2" xfId="16143"/>
    <cellStyle name="Обычный 4 4 2 3 4 3 2 2" xfId="16144"/>
    <cellStyle name="Обычный 4 4 2 3 4 3 3" xfId="16145"/>
    <cellStyle name="Обычный 4 4 2 3 4 4" xfId="16146"/>
    <cellStyle name="Обычный 4 4 2 3 4 4 2" xfId="16147"/>
    <cellStyle name="Обычный 4 4 2 3 4 5" xfId="16148"/>
    <cellStyle name="Обычный 4 4 2 3 5" xfId="16149"/>
    <cellStyle name="Обычный 4 4 2 3 5 2" xfId="16150"/>
    <cellStyle name="Обычный 4 4 2 3 5 2 2" xfId="16151"/>
    <cellStyle name="Обычный 4 4 2 3 5 2 2 2" xfId="16152"/>
    <cellStyle name="Обычный 4 4 2 3 5 2 3" xfId="16153"/>
    <cellStyle name="Обычный 4 4 2 3 5 3" xfId="16154"/>
    <cellStyle name="Обычный 4 4 2 3 5 3 2" xfId="16155"/>
    <cellStyle name="Обычный 4 4 2 3 5 4" xfId="16156"/>
    <cellStyle name="Обычный 4 4 2 3 6" xfId="16157"/>
    <cellStyle name="Обычный 4 4 2 3 6 2" xfId="16158"/>
    <cellStyle name="Обычный 4 4 2 3 6 2 2" xfId="16159"/>
    <cellStyle name="Обычный 4 4 2 3 6 3" xfId="16160"/>
    <cellStyle name="Обычный 4 4 2 3 7" xfId="16161"/>
    <cellStyle name="Обычный 4 4 2 3 7 2" xfId="16162"/>
    <cellStyle name="Обычный 4 4 2 3 8" xfId="16163"/>
    <cellStyle name="Обычный 4 4 2 4" xfId="16164"/>
    <cellStyle name="Обычный 4 4 2 4 2" xfId="16165"/>
    <cellStyle name="Обычный 4 4 2 4 2 2" xfId="16166"/>
    <cellStyle name="Обычный 4 4 2 4 2 2 2" xfId="16167"/>
    <cellStyle name="Обычный 4 4 2 4 2 2 2 2" xfId="16168"/>
    <cellStyle name="Обычный 4 4 2 4 2 2 2 2 2" xfId="16169"/>
    <cellStyle name="Обычный 4 4 2 4 2 2 2 2 2 2" xfId="16170"/>
    <cellStyle name="Обычный 4 4 2 4 2 2 2 2 3" xfId="16171"/>
    <cellStyle name="Обычный 4 4 2 4 2 2 2 3" xfId="16172"/>
    <cellStyle name="Обычный 4 4 2 4 2 2 2 3 2" xfId="16173"/>
    <cellStyle name="Обычный 4 4 2 4 2 2 2 4" xfId="16174"/>
    <cellStyle name="Обычный 4 4 2 4 2 2 3" xfId="16175"/>
    <cellStyle name="Обычный 4 4 2 4 2 2 3 2" xfId="16176"/>
    <cellStyle name="Обычный 4 4 2 4 2 2 3 2 2" xfId="16177"/>
    <cellStyle name="Обычный 4 4 2 4 2 2 3 3" xfId="16178"/>
    <cellStyle name="Обычный 4 4 2 4 2 2 4" xfId="16179"/>
    <cellStyle name="Обычный 4 4 2 4 2 2 4 2" xfId="16180"/>
    <cellStyle name="Обычный 4 4 2 4 2 2 5" xfId="16181"/>
    <cellStyle name="Обычный 4 4 2 4 2 3" xfId="16182"/>
    <cellStyle name="Обычный 4 4 2 4 2 3 2" xfId="16183"/>
    <cellStyle name="Обычный 4 4 2 4 2 3 2 2" xfId="16184"/>
    <cellStyle name="Обычный 4 4 2 4 2 3 2 2 2" xfId="16185"/>
    <cellStyle name="Обычный 4 4 2 4 2 3 2 3" xfId="16186"/>
    <cellStyle name="Обычный 4 4 2 4 2 3 3" xfId="16187"/>
    <cellStyle name="Обычный 4 4 2 4 2 3 3 2" xfId="16188"/>
    <cellStyle name="Обычный 4 4 2 4 2 3 4" xfId="16189"/>
    <cellStyle name="Обычный 4 4 2 4 2 4" xfId="16190"/>
    <cellStyle name="Обычный 4 4 2 4 2 4 2" xfId="16191"/>
    <cellStyle name="Обычный 4 4 2 4 2 4 2 2" xfId="16192"/>
    <cellStyle name="Обычный 4 4 2 4 2 4 3" xfId="16193"/>
    <cellStyle name="Обычный 4 4 2 4 2 5" xfId="16194"/>
    <cellStyle name="Обычный 4 4 2 4 2 5 2" xfId="16195"/>
    <cellStyle name="Обычный 4 4 2 4 2 6" xfId="16196"/>
    <cellStyle name="Обычный 4 4 2 4 3" xfId="16197"/>
    <cellStyle name="Обычный 4 4 2 4 3 2" xfId="16198"/>
    <cellStyle name="Обычный 4 4 2 4 3 2 2" xfId="16199"/>
    <cellStyle name="Обычный 4 4 2 4 3 2 2 2" xfId="16200"/>
    <cellStyle name="Обычный 4 4 2 4 3 2 2 2 2" xfId="16201"/>
    <cellStyle name="Обычный 4 4 2 4 3 2 2 3" xfId="16202"/>
    <cellStyle name="Обычный 4 4 2 4 3 2 3" xfId="16203"/>
    <cellStyle name="Обычный 4 4 2 4 3 2 3 2" xfId="16204"/>
    <cellStyle name="Обычный 4 4 2 4 3 2 4" xfId="16205"/>
    <cellStyle name="Обычный 4 4 2 4 3 3" xfId="16206"/>
    <cellStyle name="Обычный 4 4 2 4 3 3 2" xfId="16207"/>
    <cellStyle name="Обычный 4 4 2 4 3 3 2 2" xfId="16208"/>
    <cellStyle name="Обычный 4 4 2 4 3 3 3" xfId="16209"/>
    <cellStyle name="Обычный 4 4 2 4 3 4" xfId="16210"/>
    <cellStyle name="Обычный 4 4 2 4 3 4 2" xfId="16211"/>
    <cellStyle name="Обычный 4 4 2 4 3 5" xfId="16212"/>
    <cellStyle name="Обычный 4 4 2 4 4" xfId="16213"/>
    <cellStyle name="Обычный 4 4 2 4 4 2" xfId="16214"/>
    <cellStyle name="Обычный 4 4 2 4 4 2 2" xfId="16215"/>
    <cellStyle name="Обычный 4 4 2 4 4 2 2 2" xfId="16216"/>
    <cellStyle name="Обычный 4 4 2 4 4 2 3" xfId="16217"/>
    <cellStyle name="Обычный 4 4 2 4 4 3" xfId="16218"/>
    <cellStyle name="Обычный 4 4 2 4 4 3 2" xfId="16219"/>
    <cellStyle name="Обычный 4 4 2 4 4 4" xfId="16220"/>
    <cellStyle name="Обычный 4 4 2 4 5" xfId="16221"/>
    <cellStyle name="Обычный 4 4 2 4 5 2" xfId="16222"/>
    <cellStyle name="Обычный 4 4 2 4 5 2 2" xfId="16223"/>
    <cellStyle name="Обычный 4 4 2 4 5 3" xfId="16224"/>
    <cellStyle name="Обычный 4 4 2 4 6" xfId="16225"/>
    <cellStyle name="Обычный 4 4 2 4 6 2" xfId="16226"/>
    <cellStyle name="Обычный 4 4 2 4 7" xfId="16227"/>
    <cellStyle name="Обычный 4 4 2 5" xfId="16228"/>
    <cellStyle name="Обычный 4 4 2 5 2" xfId="16229"/>
    <cellStyle name="Обычный 4 4 2 5 2 2" xfId="16230"/>
    <cellStyle name="Обычный 4 4 2 5 2 2 2" xfId="16231"/>
    <cellStyle name="Обычный 4 4 2 5 2 2 2 2" xfId="16232"/>
    <cellStyle name="Обычный 4 4 2 5 2 2 2 2 2" xfId="16233"/>
    <cellStyle name="Обычный 4 4 2 5 2 2 2 3" xfId="16234"/>
    <cellStyle name="Обычный 4 4 2 5 2 2 3" xfId="16235"/>
    <cellStyle name="Обычный 4 4 2 5 2 2 3 2" xfId="16236"/>
    <cellStyle name="Обычный 4 4 2 5 2 2 4" xfId="16237"/>
    <cellStyle name="Обычный 4 4 2 5 2 3" xfId="16238"/>
    <cellStyle name="Обычный 4 4 2 5 2 3 2" xfId="16239"/>
    <cellStyle name="Обычный 4 4 2 5 2 3 2 2" xfId="16240"/>
    <cellStyle name="Обычный 4 4 2 5 2 3 3" xfId="16241"/>
    <cellStyle name="Обычный 4 4 2 5 2 4" xfId="16242"/>
    <cellStyle name="Обычный 4 4 2 5 2 4 2" xfId="16243"/>
    <cellStyle name="Обычный 4 4 2 5 2 5" xfId="16244"/>
    <cellStyle name="Обычный 4 4 2 5 3" xfId="16245"/>
    <cellStyle name="Обычный 4 4 2 5 3 2" xfId="16246"/>
    <cellStyle name="Обычный 4 4 2 5 3 2 2" xfId="16247"/>
    <cellStyle name="Обычный 4 4 2 5 3 2 2 2" xfId="16248"/>
    <cellStyle name="Обычный 4 4 2 5 3 2 3" xfId="16249"/>
    <cellStyle name="Обычный 4 4 2 5 3 3" xfId="16250"/>
    <cellStyle name="Обычный 4 4 2 5 3 3 2" xfId="16251"/>
    <cellStyle name="Обычный 4 4 2 5 3 4" xfId="16252"/>
    <cellStyle name="Обычный 4 4 2 5 4" xfId="16253"/>
    <cellStyle name="Обычный 4 4 2 5 4 2" xfId="16254"/>
    <cellStyle name="Обычный 4 4 2 5 4 2 2" xfId="16255"/>
    <cellStyle name="Обычный 4 4 2 5 4 3" xfId="16256"/>
    <cellStyle name="Обычный 4 4 2 5 5" xfId="16257"/>
    <cellStyle name="Обычный 4 4 2 5 5 2" xfId="16258"/>
    <cellStyle name="Обычный 4 4 2 5 6" xfId="16259"/>
    <cellStyle name="Обычный 4 4 2 6" xfId="16260"/>
    <cellStyle name="Обычный 4 4 2 6 2" xfId="16261"/>
    <cellStyle name="Обычный 4 4 2 6 2 2" xfId="16262"/>
    <cellStyle name="Обычный 4 4 2 6 2 2 2" xfId="16263"/>
    <cellStyle name="Обычный 4 4 2 6 2 2 2 2" xfId="16264"/>
    <cellStyle name="Обычный 4 4 2 6 2 2 3" xfId="16265"/>
    <cellStyle name="Обычный 4 4 2 6 2 3" xfId="16266"/>
    <cellStyle name="Обычный 4 4 2 6 2 3 2" xfId="16267"/>
    <cellStyle name="Обычный 4 4 2 6 2 4" xfId="16268"/>
    <cellStyle name="Обычный 4 4 2 6 3" xfId="16269"/>
    <cellStyle name="Обычный 4 4 2 6 3 2" xfId="16270"/>
    <cellStyle name="Обычный 4 4 2 6 3 2 2" xfId="16271"/>
    <cellStyle name="Обычный 4 4 2 6 3 3" xfId="16272"/>
    <cellStyle name="Обычный 4 4 2 6 4" xfId="16273"/>
    <cellStyle name="Обычный 4 4 2 6 4 2" xfId="16274"/>
    <cellStyle name="Обычный 4 4 2 6 5" xfId="16275"/>
    <cellStyle name="Обычный 4 4 2 7" xfId="16276"/>
    <cellStyle name="Обычный 4 4 2 7 2" xfId="16277"/>
    <cellStyle name="Обычный 4 4 2 7 2 2" xfId="16278"/>
    <cellStyle name="Обычный 4 4 2 7 2 2 2" xfId="16279"/>
    <cellStyle name="Обычный 4 4 2 7 2 3" xfId="16280"/>
    <cellStyle name="Обычный 4 4 2 7 3" xfId="16281"/>
    <cellStyle name="Обычный 4 4 2 7 3 2" xfId="16282"/>
    <cellStyle name="Обычный 4 4 2 7 4" xfId="16283"/>
    <cellStyle name="Обычный 4 4 2 8" xfId="16284"/>
    <cellStyle name="Обычный 4 4 2 8 2" xfId="16285"/>
    <cellStyle name="Обычный 4 4 2 8 2 2" xfId="16286"/>
    <cellStyle name="Обычный 4 4 2 8 3" xfId="16287"/>
    <cellStyle name="Обычный 4 4 2 9" xfId="16288"/>
    <cellStyle name="Обычный 4 4 2 9 2" xfId="16289"/>
    <cellStyle name="Обычный 4 4 3" xfId="16290"/>
    <cellStyle name="Обычный 4 4 3 2" xfId="16291"/>
    <cellStyle name="Обычный 4 4 3 2 2" xfId="16292"/>
    <cellStyle name="Обычный 4 4 3 2 2 2" xfId="16293"/>
    <cellStyle name="Обычный 4 4 3 2 2 2 2" xfId="16294"/>
    <cellStyle name="Обычный 4 4 3 2 2 2 2 2" xfId="16295"/>
    <cellStyle name="Обычный 4 4 3 2 2 2 2 2 2" xfId="16296"/>
    <cellStyle name="Обычный 4 4 3 2 2 2 2 2 2 2" xfId="16297"/>
    <cellStyle name="Обычный 4 4 3 2 2 2 2 2 2 2 2" xfId="16298"/>
    <cellStyle name="Обычный 4 4 3 2 2 2 2 2 2 3" xfId="16299"/>
    <cellStyle name="Обычный 4 4 3 2 2 2 2 2 3" xfId="16300"/>
    <cellStyle name="Обычный 4 4 3 2 2 2 2 2 3 2" xfId="16301"/>
    <cellStyle name="Обычный 4 4 3 2 2 2 2 2 4" xfId="16302"/>
    <cellStyle name="Обычный 4 4 3 2 2 2 2 3" xfId="16303"/>
    <cellStyle name="Обычный 4 4 3 2 2 2 2 3 2" xfId="16304"/>
    <cellStyle name="Обычный 4 4 3 2 2 2 2 3 2 2" xfId="16305"/>
    <cellStyle name="Обычный 4 4 3 2 2 2 2 3 3" xfId="16306"/>
    <cellStyle name="Обычный 4 4 3 2 2 2 2 4" xfId="16307"/>
    <cellStyle name="Обычный 4 4 3 2 2 2 2 4 2" xfId="16308"/>
    <cellStyle name="Обычный 4 4 3 2 2 2 2 5" xfId="16309"/>
    <cellStyle name="Обычный 4 4 3 2 2 2 3" xfId="16310"/>
    <cellStyle name="Обычный 4 4 3 2 2 2 3 2" xfId="16311"/>
    <cellStyle name="Обычный 4 4 3 2 2 2 3 2 2" xfId="16312"/>
    <cellStyle name="Обычный 4 4 3 2 2 2 3 2 2 2" xfId="16313"/>
    <cellStyle name="Обычный 4 4 3 2 2 2 3 2 3" xfId="16314"/>
    <cellStyle name="Обычный 4 4 3 2 2 2 3 3" xfId="16315"/>
    <cellStyle name="Обычный 4 4 3 2 2 2 3 3 2" xfId="16316"/>
    <cellStyle name="Обычный 4 4 3 2 2 2 3 4" xfId="16317"/>
    <cellStyle name="Обычный 4 4 3 2 2 2 4" xfId="16318"/>
    <cellStyle name="Обычный 4 4 3 2 2 2 4 2" xfId="16319"/>
    <cellStyle name="Обычный 4 4 3 2 2 2 4 2 2" xfId="16320"/>
    <cellStyle name="Обычный 4 4 3 2 2 2 4 3" xfId="16321"/>
    <cellStyle name="Обычный 4 4 3 2 2 2 5" xfId="16322"/>
    <cellStyle name="Обычный 4 4 3 2 2 2 5 2" xfId="16323"/>
    <cellStyle name="Обычный 4 4 3 2 2 2 6" xfId="16324"/>
    <cellStyle name="Обычный 4 4 3 2 2 3" xfId="16325"/>
    <cellStyle name="Обычный 4 4 3 2 2 3 2" xfId="16326"/>
    <cellStyle name="Обычный 4 4 3 2 2 3 2 2" xfId="16327"/>
    <cellStyle name="Обычный 4 4 3 2 2 3 2 2 2" xfId="16328"/>
    <cellStyle name="Обычный 4 4 3 2 2 3 2 2 2 2" xfId="16329"/>
    <cellStyle name="Обычный 4 4 3 2 2 3 2 2 3" xfId="16330"/>
    <cellStyle name="Обычный 4 4 3 2 2 3 2 3" xfId="16331"/>
    <cellStyle name="Обычный 4 4 3 2 2 3 2 3 2" xfId="16332"/>
    <cellStyle name="Обычный 4 4 3 2 2 3 2 4" xfId="16333"/>
    <cellStyle name="Обычный 4 4 3 2 2 3 3" xfId="16334"/>
    <cellStyle name="Обычный 4 4 3 2 2 3 3 2" xfId="16335"/>
    <cellStyle name="Обычный 4 4 3 2 2 3 3 2 2" xfId="16336"/>
    <cellStyle name="Обычный 4 4 3 2 2 3 3 3" xfId="16337"/>
    <cellStyle name="Обычный 4 4 3 2 2 3 4" xfId="16338"/>
    <cellStyle name="Обычный 4 4 3 2 2 3 4 2" xfId="16339"/>
    <cellStyle name="Обычный 4 4 3 2 2 3 5" xfId="16340"/>
    <cellStyle name="Обычный 4 4 3 2 2 4" xfId="16341"/>
    <cellStyle name="Обычный 4 4 3 2 2 4 2" xfId="16342"/>
    <cellStyle name="Обычный 4 4 3 2 2 4 2 2" xfId="16343"/>
    <cellStyle name="Обычный 4 4 3 2 2 4 2 2 2" xfId="16344"/>
    <cellStyle name="Обычный 4 4 3 2 2 4 2 3" xfId="16345"/>
    <cellStyle name="Обычный 4 4 3 2 2 4 3" xfId="16346"/>
    <cellStyle name="Обычный 4 4 3 2 2 4 3 2" xfId="16347"/>
    <cellStyle name="Обычный 4 4 3 2 2 4 4" xfId="16348"/>
    <cellStyle name="Обычный 4 4 3 2 2 5" xfId="16349"/>
    <cellStyle name="Обычный 4 4 3 2 2 5 2" xfId="16350"/>
    <cellStyle name="Обычный 4 4 3 2 2 5 2 2" xfId="16351"/>
    <cellStyle name="Обычный 4 4 3 2 2 5 3" xfId="16352"/>
    <cellStyle name="Обычный 4 4 3 2 2 6" xfId="16353"/>
    <cellStyle name="Обычный 4 4 3 2 2 6 2" xfId="16354"/>
    <cellStyle name="Обычный 4 4 3 2 2 7" xfId="16355"/>
    <cellStyle name="Обычный 4 4 3 2 3" xfId="16356"/>
    <cellStyle name="Обычный 4 4 3 2 3 2" xfId="16357"/>
    <cellStyle name="Обычный 4 4 3 2 3 2 2" xfId="16358"/>
    <cellStyle name="Обычный 4 4 3 2 3 2 2 2" xfId="16359"/>
    <cellStyle name="Обычный 4 4 3 2 3 2 2 2 2" xfId="16360"/>
    <cellStyle name="Обычный 4 4 3 2 3 2 2 2 2 2" xfId="16361"/>
    <cellStyle name="Обычный 4 4 3 2 3 2 2 2 3" xfId="16362"/>
    <cellStyle name="Обычный 4 4 3 2 3 2 2 3" xfId="16363"/>
    <cellStyle name="Обычный 4 4 3 2 3 2 2 3 2" xfId="16364"/>
    <cellStyle name="Обычный 4 4 3 2 3 2 2 4" xfId="16365"/>
    <cellStyle name="Обычный 4 4 3 2 3 2 3" xfId="16366"/>
    <cellStyle name="Обычный 4 4 3 2 3 2 3 2" xfId="16367"/>
    <cellStyle name="Обычный 4 4 3 2 3 2 3 2 2" xfId="16368"/>
    <cellStyle name="Обычный 4 4 3 2 3 2 3 3" xfId="16369"/>
    <cellStyle name="Обычный 4 4 3 2 3 2 4" xfId="16370"/>
    <cellStyle name="Обычный 4 4 3 2 3 2 4 2" xfId="16371"/>
    <cellStyle name="Обычный 4 4 3 2 3 2 5" xfId="16372"/>
    <cellStyle name="Обычный 4 4 3 2 3 3" xfId="16373"/>
    <cellStyle name="Обычный 4 4 3 2 3 3 2" xfId="16374"/>
    <cellStyle name="Обычный 4 4 3 2 3 3 2 2" xfId="16375"/>
    <cellStyle name="Обычный 4 4 3 2 3 3 2 2 2" xfId="16376"/>
    <cellStyle name="Обычный 4 4 3 2 3 3 2 3" xfId="16377"/>
    <cellStyle name="Обычный 4 4 3 2 3 3 3" xfId="16378"/>
    <cellStyle name="Обычный 4 4 3 2 3 3 3 2" xfId="16379"/>
    <cellStyle name="Обычный 4 4 3 2 3 3 4" xfId="16380"/>
    <cellStyle name="Обычный 4 4 3 2 3 4" xfId="16381"/>
    <cellStyle name="Обычный 4 4 3 2 3 4 2" xfId="16382"/>
    <cellStyle name="Обычный 4 4 3 2 3 4 2 2" xfId="16383"/>
    <cellStyle name="Обычный 4 4 3 2 3 4 3" xfId="16384"/>
    <cellStyle name="Обычный 4 4 3 2 3 5" xfId="16385"/>
    <cellStyle name="Обычный 4 4 3 2 3 5 2" xfId="16386"/>
    <cellStyle name="Обычный 4 4 3 2 3 6" xfId="16387"/>
    <cellStyle name="Обычный 4 4 3 2 4" xfId="16388"/>
    <cellStyle name="Обычный 4 4 3 2 4 2" xfId="16389"/>
    <cellStyle name="Обычный 4 4 3 2 4 2 2" xfId="16390"/>
    <cellStyle name="Обычный 4 4 3 2 4 2 2 2" xfId="16391"/>
    <cellStyle name="Обычный 4 4 3 2 4 2 2 2 2" xfId="16392"/>
    <cellStyle name="Обычный 4 4 3 2 4 2 2 3" xfId="16393"/>
    <cellStyle name="Обычный 4 4 3 2 4 2 3" xfId="16394"/>
    <cellStyle name="Обычный 4 4 3 2 4 2 3 2" xfId="16395"/>
    <cellStyle name="Обычный 4 4 3 2 4 2 4" xfId="16396"/>
    <cellStyle name="Обычный 4 4 3 2 4 3" xfId="16397"/>
    <cellStyle name="Обычный 4 4 3 2 4 3 2" xfId="16398"/>
    <cellStyle name="Обычный 4 4 3 2 4 3 2 2" xfId="16399"/>
    <cellStyle name="Обычный 4 4 3 2 4 3 3" xfId="16400"/>
    <cellStyle name="Обычный 4 4 3 2 4 4" xfId="16401"/>
    <cellStyle name="Обычный 4 4 3 2 4 4 2" xfId="16402"/>
    <cellStyle name="Обычный 4 4 3 2 4 5" xfId="16403"/>
    <cellStyle name="Обычный 4 4 3 2 5" xfId="16404"/>
    <cellStyle name="Обычный 4 4 3 2 5 2" xfId="16405"/>
    <cellStyle name="Обычный 4 4 3 2 5 2 2" xfId="16406"/>
    <cellStyle name="Обычный 4 4 3 2 5 2 2 2" xfId="16407"/>
    <cellStyle name="Обычный 4 4 3 2 5 2 3" xfId="16408"/>
    <cellStyle name="Обычный 4 4 3 2 5 3" xfId="16409"/>
    <cellStyle name="Обычный 4 4 3 2 5 3 2" xfId="16410"/>
    <cellStyle name="Обычный 4 4 3 2 5 4" xfId="16411"/>
    <cellStyle name="Обычный 4 4 3 2 6" xfId="16412"/>
    <cellStyle name="Обычный 4 4 3 2 6 2" xfId="16413"/>
    <cellStyle name="Обычный 4 4 3 2 6 2 2" xfId="16414"/>
    <cellStyle name="Обычный 4 4 3 2 6 3" xfId="16415"/>
    <cellStyle name="Обычный 4 4 3 2 7" xfId="16416"/>
    <cellStyle name="Обычный 4 4 3 2 7 2" xfId="16417"/>
    <cellStyle name="Обычный 4 4 3 2 8" xfId="16418"/>
    <cellStyle name="Обычный 4 4 3 3" xfId="16419"/>
    <cellStyle name="Обычный 4 4 3 3 2" xfId="16420"/>
    <cellStyle name="Обычный 4 4 3 3 2 2" xfId="16421"/>
    <cellStyle name="Обычный 4 4 3 3 2 2 2" xfId="16422"/>
    <cellStyle name="Обычный 4 4 3 3 2 2 2 2" xfId="16423"/>
    <cellStyle name="Обычный 4 4 3 3 2 2 2 2 2" xfId="16424"/>
    <cellStyle name="Обычный 4 4 3 3 2 2 2 2 2 2" xfId="16425"/>
    <cellStyle name="Обычный 4 4 3 3 2 2 2 2 3" xfId="16426"/>
    <cellStyle name="Обычный 4 4 3 3 2 2 2 3" xfId="16427"/>
    <cellStyle name="Обычный 4 4 3 3 2 2 2 3 2" xfId="16428"/>
    <cellStyle name="Обычный 4 4 3 3 2 2 2 4" xfId="16429"/>
    <cellStyle name="Обычный 4 4 3 3 2 2 3" xfId="16430"/>
    <cellStyle name="Обычный 4 4 3 3 2 2 3 2" xfId="16431"/>
    <cellStyle name="Обычный 4 4 3 3 2 2 3 2 2" xfId="16432"/>
    <cellStyle name="Обычный 4 4 3 3 2 2 3 3" xfId="16433"/>
    <cellStyle name="Обычный 4 4 3 3 2 2 4" xfId="16434"/>
    <cellStyle name="Обычный 4 4 3 3 2 2 4 2" xfId="16435"/>
    <cellStyle name="Обычный 4 4 3 3 2 2 5" xfId="16436"/>
    <cellStyle name="Обычный 4 4 3 3 2 3" xfId="16437"/>
    <cellStyle name="Обычный 4 4 3 3 2 3 2" xfId="16438"/>
    <cellStyle name="Обычный 4 4 3 3 2 3 2 2" xfId="16439"/>
    <cellStyle name="Обычный 4 4 3 3 2 3 2 2 2" xfId="16440"/>
    <cellStyle name="Обычный 4 4 3 3 2 3 2 3" xfId="16441"/>
    <cellStyle name="Обычный 4 4 3 3 2 3 3" xfId="16442"/>
    <cellStyle name="Обычный 4 4 3 3 2 3 3 2" xfId="16443"/>
    <cellStyle name="Обычный 4 4 3 3 2 3 4" xfId="16444"/>
    <cellStyle name="Обычный 4 4 3 3 2 4" xfId="16445"/>
    <cellStyle name="Обычный 4 4 3 3 2 4 2" xfId="16446"/>
    <cellStyle name="Обычный 4 4 3 3 2 4 2 2" xfId="16447"/>
    <cellStyle name="Обычный 4 4 3 3 2 4 3" xfId="16448"/>
    <cellStyle name="Обычный 4 4 3 3 2 5" xfId="16449"/>
    <cellStyle name="Обычный 4 4 3 3 2 5 2" xfId="16450"/>
    <cellStyle name="Обычный 4 4 3 3 2 6" xfId="16451"/>
    <cellStyle name="Обычный 4 4 3 3 3" xfId="16452"/>
    <cellStyle name="Обычный 4 4 3 3 3 2" xfId="16453"/>
    <cellStyle name="Обычный 4 4 3 3 3 2 2" xfId="16454"/>
    <cellStyle name="Обычный 4 4 3 3 3 2 2 2" xfId="16455"/>
    <cellStyle name="Обычный 4 4 3 3 3 2 2 2 2" xfId="16456"/>
    <cellStyle name="Обычный 4 4 3 3 3 2 2 3" xfId="16457"/>
    <cellStyle name="Обычный 4 4 3 3 3 2 3" xfId="16458"/>
    <cellStyle name="Обычный 4 4 3 3 3 2 3 2" xfId="16459"/>
    <cellStyle name="Обычный 4 4 3 3 3 2 4" xfId="16460"/>
    <cellStyle name="Обычный 4 4 3 3 3 3" xfId="16461"/>
    <cellStyle name="Обычный 4 4 3 3 3 3 2" xfId="16462"/>
    <cellStyle name="Обычный 4 4 3 3 3 3 2 2" xfId="16463"/>
    <cellStyle name="Обычный 4 4 3 3 3 3 3" xfId="16464"/>
    <cellStyle name="Обычный 4 4 3 3 3 4" xfId="16465"/>
    <cellStyle name="Обычный 4 4 3 3 3 4 2" xfId="16466"/>
    <cellStyle name="Обычный 4 4 3 3 3 5" xfId="16467"/>
    <cellStyle name="Обычный 4 4 3 3 4" xfId="16468"/>
    <cellStyle name="Обычный 4 4 3 3 4 2" xfId="16469"/>
    <cellStyle name="Обычный 4 4 3 3 4 2 2" xfId="16470"/>
    <cellStyle name="Обычный 4 4 3 3 4 2 2 2" xfId="16471"/>
    <cellStyle name="Обычный 4 4 3 3 4 2 3" xfId="16472"/>
    <cellStyle name="Обычный 4 4 3 3 4 3" xfId="16473"/>
    <cellStyle name="Обычный 4 4 3 3 4 3 2" xfId="16474"/>
    <cellStyle name="Обычный 4 4 3 3 4 4" xfId="16475"/>
    <cellStyle name="Обычный 4 4 3 3 5" xfId="16476"/>
    <cellStyle name="Обычный 4 4 3 3 5 2" xfId="16477"/>
    <cellStyle name="Обычный 4 4 3 3 5 2 2" xfId="16478"/>
    <cellStyle name="Обычный 4 4 3 3 5 3" xfId="16479"/>
    <cellStyle name="Обычный 4 4 3 3 6" xfId="16480"/>
    <cellStyle name="Обычный 4 4 3 3 6 2" xfId="16481"/>
    <cellStyle name="Обычный 4 4 3 3 7" xfId="16482"/>
    <cellStyle name="Обычный 4 4 3 4" xfId="16483"/>
    <cellStyle name="Обычный 4 4 3 4 2" xfId="16484"/>
    <cellStyle name="Обычный 4 4 3 4 2 2" xfId="16485"/>
    <cellStyle name="Обычный 4 4 3 4 2 2 2" xfId="16486"/>
    <cellStyle name="Обычный 4 4 3 4 2 2 2 2" xfId="16487"/>
    <cellStyle name="Обычный 4 4 3 4 2 2 2 2 2" xfId="16488"/>
    <cellStyle name="Обычный 4 4 3 4 2 2 2 3" xfId="16489"/>
    <cellStyle name="Обычный 4 4 3 4 2 2 3" xfId="16490"/>
    <cellStyle name="Обычный 4 4 3 4 2 2 3 2" xfId="16491"/>
    <cellStyle name="Обычный 4 4 3 4 2 2 4" xfId="16492"/>
    <cellStyle name="Обычный 4 4 3 4 2 3" xfId="16493"/>
    <cellStyle name="Обычный 4 4 3 4 2 3 2" xfId="16494"/>
    <cellStyle name="Обычный 4 4 3 4 2 3 2 2" xfId="16495"/>
    <cellStyle name="Обычный 4 4 3 4 2 3 3" xfId="16496"/>
    <cellStyle name="Обычный 4 4 3 4 2 4" xfId="16497"/>
    <cellStyle name="Обычный 4 4 3 4 2 4 2" xfId="16498"/>
    <cellStyle name="Обычный 4 4 3 4 2 5" xfId="16499"/>
    <cellStyle name="Обычный 4 4 3 4 3" xfId="16500"/>
    <cellStyle name="Обычный 4 4 3 4 3 2" xfId="16501"/>
    <cellStyle name="Обычный 4 4 3 4 3 2 2" xfId="16502"/>
    <cellStyle name="Обычный 4 4 3 4 3 2 2 2" xfId="16503"/>
    <cellStyle name="Обычный 4 4 3 4 3 2 3" xfId="16504"/>
    <cellStyle name="Обычный 4 4 3 4 3 3" xfId="16505"/>
    <cellStyle name="Обычный 4 4 3 4 3 3 2" xfId="16506"/>
    <cellStyle name="Обычный 4 4 3 4 3 4" xfId="16507"/>
    <cellStyle name="Обычный 4 4 3 4 4" xfId="16508"/>
    <cellStyle name="Обычный 4 4 3 4 4 2" xfId="16509"/>
    <cellStyle name="Обычный 4 4 3 4 4 2 2" xfId="16510"/>
    <cellStyle name="Обычный 4 4 3 4 4 3" xfId="16511"/>
    <cellStyle name="Обычный 4 4 3 4 5" xfId="16512"/>
    <cellStyle name="Обычный 4 4 3 4 5 2" xfId="16513"/>
    <cellStyle name="Обычный 4 4 3 4 6" xfId="16514"/>
    <cellStyle name="Обычный 4 4 3 5" xfId="16515"/>
    <cellStyle name="Обычный 4 4 3 5 2" xfId="16516"/>
    <cellStyle name="Обычный 4 4 3 5 2 2" xfId="16517"/>
    <cellStyle name="Обычный 4 4 3 5 2 2 2" xfId="16518"/>
    <cellStyle name="Обычный 4 4 3 5 2 2 2 2" xfId="16519"/>
    <cellStyle name="Обычный 4 4 3 5 2 2 3" xfId="16520"/>
    <cellStyle name="Обычный 4 4 3 5 2 3" xfId="16521"/>
    <cellStyle name="Обычный 4 4 3 5 2 3 2" xfId="16522"/>
    <cellStyle name="Обычный 4 4 3 5 2 4" xfId="16523"/>
    <cellStyle name="Обычный 4 4 3 5 3" xfId="16524"/>
    <cellStyle name="Обычный 4 4 3 5 3 2" xfId="16525"/>
    <cellStyle name="Обычный 4 4 3 5 3 2 2" xfId="16526"/>
    <cellStyle name="Обычный 4 4 3 5 3 3" xfId="16527"/>
    <cellStyle name="Обычный 4 4 3 5 4" xfId="16528"/>
    <cellStyle name="Обычный 4 4 3 5 4 2" xfId="16529"/>
    <cellStyle name="Обычный 4 4 3 5 5" xfId="16530"/>
    <cellStyle name="Обычный 4 4 3 6" xfId="16531"/>
    <cellStyle name="Обычный 4 4 3 6 2" xfId="16532"/>
    <cellStyle name="Обычный 4 4 3 6 2 2" xfId="16533"/>
    <cellStyle name="Обычный 4 4 3 6 2 2 2" xfId="16534"/>
    <cellStyle name="Обычный 4 4 3 6 2 3" xfId="16535"/>
    <cellStyle name="Обычный 4 4 3 6 3" xfId="16536"/>
    <cellStyle name="Обычный 4 4 3 6 3 2" xfId="16537"/>
    <cellStyle name="Обычный 4 4 3 6 4" xfId="16538"/>
    <cellStyle name="Обычный 4 4 3 7" xfId="16539"/>
    <cellStyle name="Обычный 4 4 3 7 2" xfId="16540"/>
    <cellStyle name="Обычный 4 4 3 7 2 2" xfId="16541"/>
    <cellStyle name="Обычный 4 4 3 7 3" xfId="16542"/>
    <cellStyle name="Обычный 4 4 3 8" xfId="16543"/>
    <cellStyle name="Обычный 4 4 3 8 2" xfId="16544"/>
    <cellStyle name="Обычный 4 4 3 9" xfId="16545"/>
    <cellStyle name="Обычный 4 4 4" xfId="16546"/>
    <cellStyle name="Обычный 4 4 4 2" xfId="16547"/>
    <cellStyle name="Обычный 4 4 4 2 2" xfId="16548"/>
    <cellStyle name="Обычный 4 4 4 2 2 2" xfId="16549"/>
    <cellStyle name="Обычный 4 4 4 2 2 2 2" xfId="16550"/>
    <cellStyle name="Обычный 4 4 4 2 2 2 2 2" xfId="16551"/>
    <cellStyle name="Обычный 4 4 4 2 2 2 2 2 2" xfId="16552"/>
    <cellStyle name="Обычный 4 4 4 2 2 2 2 2 2 2" xfId="16553"/>
    <cellStyle name="Обычный 4 4 4 2 2 2 2 2 3" xfId="16554"/>
    <cellStyle name="Обычный 4 4 4 2 2 2 2 3" xfId="16555"/>
    <cellStyle name="Обычный 4 4 4 2 2 2 2 3 2" xfId="16556"/>
    <cellStyle name="Обычный 4 4 4 2 2 2 2 4" xfId="16557"/>
    <cellStyle name="Обычный 4 4 4 2 2 2 3" xfId="16558"/>
    <cellStyle name="Обычный 4 4 4 2 2 2 3 2" xfId="16559"/>
    <cellStyle name="Обычный 4 4 4 2 2 2 3 2 2" xfId="16560"/>
    <cellStyle name="Обычный 4 4 4 2 2 2 3 3" xfId="16561"/>
    <cellStyle name="Обычный 4 4 4 2 2 2 4" xfId="16562"/>
    <cellStyle name="Обычный 4 4 4 2 2 2 4 2" xfId="16563"/>
    <cellStyle name="Обычный 4 4 4 2 2 2 5" xfId="16564"/>
    <cellStyle name="Обычный 4 4 4 2 2 3" xfId="16565"/>
    <cellStyle name="Обычный 4 4 4 2 2 3 2" xfId="16566"/>
    <cellStyle name="Обычный 4 4 4 2 2 3 2 2" xfId="16567"/>
    <cellStyle name="Обычный 4 4 4 2 2 3 2 2 2" xfId="16568"/>
    <cellStyle name="Обычный 4 4 4 2 2 3 2 3" xfId="16569"/>
    <cellStyle name="Обычный 4 4 4 2 2 3 3" xfId="16570"/>
    <cellStyle name="Обычный 4 4 4 2 2 3 3 2" xfId="16571"/>
    <cellStyle name="Обычный 4 4 4 2 2 3 4" xfId="16572"/>
    <cellStyle name="Обычный 4 4 4 2 2 4" xfId="16573"/>
    <cellStyle name="Обычный 4 4 4 2 2 4 2" xfId="16574"/>
    <cellStyle name="Обычный 4 4 4 2 2 4 2 2" xfId="16575"/>
    <cellStyle name="Обычный 4 4 4 2 2 4 3" xfId="16576"/>
    <cellStyle name="Обычный 4 4 4 2 2 5" xfId="16577"/>
    <cellStyle name="Обычный 4 4 4 2 2 5 2" xfId="16578"/>
    <cellStyle name="Обычный 4 4 4 2 2 6" xfId="16579"/>
    <cellStyle name="Обычный 4 4 4 2 3" xfId="16580"/>
    <cellStyle name="Обычный 4 4 4 2 3 2" xfId="16581"/>
    <cellStyle name="Обычный 4 4 4 2 3 2 2" xfId="16582"/>
    <cellStyle name="Обычный 4 4 4 2 3 2 2 2" xfId="16583"/>
    <cellStyle name="Обычный 4 4 4 2 3 2 2 2 2" xfId="16584"/>
    <cellStyle name="Обычный 4 4 4 2 3 2 2 3" xfId="16585"/>
    <cellStyle name="Обычный 4 4 4 2 3 2 3" xfId="16586"/>
    <cellStyle name="Обычный 4 4 4 2 3 2 3 2" xfId="16587"/>
    <cellStyle name="Обычный 4 4 4 2 3 2 4" xfId="16588"/>
    <cellStyle name="Обычный 4 4 4 2 3 3" xfId="16589"/>
    <cellStyle name="Обычный 4 4 4 2 3 3 2" xfId="16590"/>
    <cellStyle name="Обычный 4 4 4 2 3 3 2 2" xfId="16591"/>
    <cellStyle name="Обычный 4 4 4 2 3 3 3" xfId="16592"/>
    <cellStyle name="Обычный 4 4 4 2 3 4" xfId="16593"/>
    <cellStyle name="Обычный 4 4 4 2 3 4 2" xfId="16594"/>
    <cellStyle name="Обычный 4 4 4 2 3 5" xfId="16595"/>
    <cellStyle name="Обычный 4 4 4 2 4" xfId="16596"/>
    <cellStyle name="Обычный 4 4 4 2 4 2" xfId="16597"/>
    <cellStyle name="Обычный 4 4 4 2 4 2 2" xfId="16598"/>
    <cellStyle name="Обычный 4 4 4 2 4 2 2 2" xfId="16599"/>
    <cellStyle name="Обычный 4 4 4 2 4 2 3" xfId="16600"/>
    <cellStyle name="Обычный 4 4 4 2 4 3" xfId="16601"/>
    <cellStyle name="Обычный 4 4 4 2 4 3 2" xfId="16602"/>
    <cellStyle name="Обычный 4 4 4 2 4 4" xfId="16603"/>
    <cellStyle name="Обычный 4 4 4 2 5" xfId="16604"/>
    <cellStyle name="Обычный 4 4 4 2 5 2" xfId="16605"/>
    <cellStyle name="Обычный 4 4 4 2 5 2 2" xfId="16606"/>
    <cellStyle name="Обычный 4 4 4 2 5 3" xfId="16607"/>
    <cellStyle name="Обычный 4 4 4 2 6" xfId="16608"/>
    <cellStyle name="Обычный 4 4 4 2 6 2" xfId="16609"/>
    <cellStyle name="Обычный 4 4 4 2 7" xfId="16610"/>
    <cellStyle name="Обычный 4 4 4 3" xfId="16611"/>
    <cellStyle name="Обычный 4 4 4 3 2" xfId="16612"/>
    <cellStyle name="Обычный 4 4 4 3 2 2" xfId="16613"/>
    <cellStyle name="Обычный 4 4 4 3 2 2 2" xfId="16614"/>
    <cellStyle name="Обычный 4 4 4 3 2 2 2 2" xfId="16615"/>
    <cellStyle name="Обычный 4 4 4 3 2 2 2 2 2" xfId="16616"/>
    <cellStyle name="Обычный 4 4 4 3 2 2 2 3" xfId="16617"/>
    <cellStyle name="Обычный 4 4 4 3 2 2 3" xfId="16618"/>
    <cellStyle name="Обычный 4 4 4 3 2 2 3 2" xfId="16619"/>
    <cellStyle name="Обычный 4 4 4 3 2 2 4" xfId="16620"/>
    <cellStyle name="Обычный 4 4 4 3 2 3" xfId="16621"/>
    <cellStyle name="Обычный 4 4 4 3 2 3 2" xfId="16622"/>
    <cellStyle name="Обычный 4 4 4 3 2 3 2 2" xfId="16623"/>
    <cellStyle name="Обычный 4 4 4 3 2 3 3" xfId="16624"/>
    <cellStyle name="Обычный 4 4 4 3 2 4" xfId="16625"/>
    <cellStyle name="Обычный 4 4 4 3 2 4 2" xfId="16626"/>
    <cellStyle name="Обычный 4 4 4 3 2 5" xfId="16627"/>
    <cellStyle name="Обычный 4 4 4 3 3" xfId="16628"/>
    <cellStyle name="Обычный 4 4 4 3 3 2" xfId="16629"/>
    <cellStyle name="Обычный 4 4 4 3 3 2 2" xfId="16630"/>
    <cellStyle name="Обычный 4 4 4 3 3 2 2 2" xfId="16631"/>
    <cellStyle name="Обычный 4 4 4 3 3 2 3" xfId="16632"/>
    <cellStyle name="Обычный 4 4 4 3 3 3" xfId="16633"/>
    <cellStyle name="Обычный 4 4 4 3 3 3 2" xfId="16634"/>
    <cellStyle name="Обычный 4 4 4 3 3 4" xfId="16635"/>
    <cellStyle name="Обычный 4 4 4 3 4" xfId="16636"/>
    <cellStyle name="Обычный 4 4 4 3 4 2" xfId="16637"/>
    <cellStyle name="Обычный 4 4 4 3 4 2 2" xfId="16638"/>
    <cellStyle name="Обычный 4 4 4 3 4 3" xfId="16639"/>
    <cellStyle name="Обычный 4 4 4 3 5" xfId="16640"/>
    <cellStyle name="Обычный 4 4 4 3 5 2" xfId="16641"/>
    <cellStyle name="Обычный 4 4 4 3 6" xfId="16642"/>
    <cellStyle name="Обычный 4 4 4 4" xfId="16643"/>
    <cellStyle name="Обычный 4 4 4 4 2" xfId="16644"/>
    <cellStyle name="Обычный 4 4 4 4 2 2" xfId="16645"/>
    <cellStyle name="Обычный 4 4 4 4 2 2 2" xfId="16646"/>
    <cellStyle name="Обычный 4 4 4 4 2 2 2 2" xfId="16647"/>
    <cellStyle name="Обычный 4 4 4 4 2 2 3" xfId="16648"/>
    <cellStyle name="Обычный 4 4 4 4 2 3" xfId="16649"/>
    <cellStyle name="Обычный 4 4 4 4 2 3 2" xfId="16650"/>
    <cellStyle name="Обычный 4 4 4 4 2 4" xfId="16651"/>
    <cellStyle name="Обычный 4 4 4 4 3" xfId="16652"/>
    <cellStyle name="Обычный 4 4 4 4 3 2" xfId="16653"/>
    <cellStyle name="Обычный 4 4 4 4 3 2 2" xfId="16654"/>
    <cellStyle name="Обычный 4 4 4 4 3 3" xfId="16655"/>
    <cellStyle name="Обычный 4 4 4 4 4" xfId="16656"/>
    <cellStyle name="Обычный 4 4 4 4 4 2" xfId="16657"/>
    <cellStyle name="Обычный 4 4 4 4 5" xfId="16658"/>
    <cellStyle name="Обычный 4 4 4 5" xfId="16659"/>
    <cellStyle name="Обычный 4 4 4 5 2" xfId="16660"/>
    <cellStyle name="Обычный 4 4 4 5 2 2" xfId="16661"/>
    <cellStyle name="Обычный 4 4 4 5 2 2 2" xfId="16662"/>
    <cellStyle name="Обычный 4 4 4 5 2 3" xfId="16663"/>
    <cellStyle name="Обычный 4 4 4 5 3" xfId="16664"/>
    <cellStyle name="Обычный 4 4 4 5 3 2" xfId="16665"/>
    <cellStyle name="Обычный 4 4 4 5 4" xfId="16666"/>
    <cellStyle name="Обычный 4 4 4 6" xfId="16667"/>
    <cellStyle name="Обычный 4 4 4 6 2" xfId="16668"/>
    <cellStyle name="Обычный 4 4 4 6 2 2" xfId="16669"/>
    <cellStyle name="Обычный 4 4 4 6 3" xfId="16670"/>
    <cellStyle name="Обычный 4 4 4 7" xfId="16671"/>
    <cellStyle name="Обычный 4 4 4 7 2" xfId="16672"/>
    <cellStyle name="Обычный 4 4 4 8" xfId="16673"/>
    <cellStyle name="Обычный 4 4 5" xfId="16674"/>
    <cellStyle name="Обычный 4 4 5 2" xfId="16675"/>
    <cellStyle name="Обычный 4 4 5 2 2" xfId="16676"/>
    <cellStyle name="Обычный 4 4 5 2 2 2" xfId="16677"/>
    <cellStyle name="Обычный 4 4 5 2 2 2 2" xfId="16678"/>
    <cellStyle name="Обычный 4 4 5 2 2 2 2 2" xfId="16679"/>
    <cellStyle name="Обычный 4 4 5 2 2 2 2 2 2" xfId="16680"/>
    <cellStyle name="Обычный 4 4 5 2 2 2 2 3" xfId="16681"/>
    <cellStyle name="Обычный 4 4 5 2 2 2 3" xfId="16682"/>
    <cellStyle name="Обычный 4 4 5 2 2 2 3 2" xfId="16683"/>
    <cellStyle name="Обычный 4 4 5 2 2 2 4" xfId="16684"/>
    <cellStyle name="Обычный 4 4 5 2 2 3" xfId="16685"/>
    <cellStyle name="Обычный 4 4 5 2 2 3 2" xfId="16686"/>
    <cellStyle name="Обычный 4 4 5 2 2 3 2 2" xfId="16687"/>
    <cellStyle name="Обычный 4 4 5 2 2 3 3" xfId="16688"/>
    <cellStyle name="Обычный 4 4 5 2 2 4" xfId="16689"/>
    <cellStyle name="Обычный 4 4 5 2 2 4 2" xfId="16690"/>
    <cellStyle name="Обычный 4 4 5 2 2 5" xfId="16691"/>
    <cellStyle name="Обычный 4 4 5 2 3" xfId="16692"/>
    <cellStyle name="Обычный 4 4 5 2 3 2" xfId="16693"/>
    <cellStyle name="Обычный 4 4 5 2 3 2 2" xfId="16694"/>
    <cellStyle name="Обычный 4 4 5 2 3 2 2 2" xfId="16695"/>
    <cellStyle name="Обычный 4 4 5 2 3 2 3" xfId="16696"/>
    <cellStyle name="Обычный 4 4 5 2 3 3" xfId="16697"/>
    <cellStyle name="Обычный 4 4 5 2 3 3 2" xfId="16698"/>
    <cellStyle name="Обычный 4 4 5 2 3 4" xfId="16699"/>
    <cellStyle name="Обычный 4 4 5 2 4" xfId="16700"/>
    <cellStyle name="Обычный 4 4 5 2 4 2" xfId="16701"/>
    <cellStyle name="Обычный 4 4 5 2 4 2 2" xfId="16702"/>
    <cellStyle name="Обычный 4 4 5 2 4 3" xfId="16703"/>
    <cellStyle name="Обычный 4 4 5 2 5" xfId="16704"/>
    <cellStyle name="Обычный 4 4 5 2 5 2" xfId="16705"/>
    <cellStyle name="Обычный 4 4 5 2 6" xfId="16706"/>
    <cellStyle name="Обычный 4 4 5 3" xfId="16707"/>
    <cellStyle name="Обычный 4 4 5 3 2" xfId="16708"/>
    <cellStyle name="Обычный 4 4 5 3 2 2" xfId="16709"/>
    <cellStyle name="Обычный 4 4 5 3 2 2 2" xfId="16710"/>
    <cellStyle name="Обычный 4 4 5 3 2 2 2 2" xfId="16711"/>
    <cellStyle name="Обычный 4 4 5 3 2 2 3" xfId="16712"/>
    <cellStyle name="Обычный 4 4 5 3 2 3" xfId="16713"/>
    <cellStyle name="Обычный 4 4 5 3 2 3 2" xfId="16714"/>
    <cellStyle name="Обычный 4 4 5 3 2 4" xfId="16715"/>
    <cellStyle name="Обычный 4 4 5 3 3" xfId="16716"/>
    <cellStyle name="Обычный 4 4 5 3 3 2" xfId="16717"/>
    <cellStyle name="Обычный 4 4 5 3 3 2 2" xfId="16718"/>
    <cellStyle name="Обычный 4 4 5 3 3 3" xfId="16719"/>
    <cellStyle name="Обычный 4 4 5 3 4" xfId="16720"/>
    <cellStyle name="Обычный 4 4 5 3 4 2" xfId="16721"/>
    <cellStyle name="Обычный 4 4 5 3 5" xfId="16722"/>
    <cellStyle name="Обычный 4 4 5 4" xfId="16723"/>
    <cellStyle name="Обычный 4 4 5 4 2" xfId="16724"/>
    <cellStyle name="Обычный 4 4 5 4 2 2" xfId="16725"/>
    <cellStyle name="Обычный 4 4 5 4 2 2 2" xfId="16726"/>
    <cellStyle name="Обычный 4 4 5 4 2 3" xfId="16727"/>
    <cellStyle name="Обычный 4 4 5 4 3" xfId="16728"/>
    <cellStyle name="Обычный 4 4 5 4 3 2" xfId="16729"/>
    <cellStyle name="Обычный 4 4 5 4 4" xfId="16730"/>
    <cellStyle name="Обычный 4 4 5 5" xfId="16731"/>
    <cellStyle name="Обычный 4 4 5 5 2" xfId="16732"/>
    <cellStyle name="Обычный 4 4 5 5 2 2" xfId="16733"/>
    <cellStyle name="Обычный 4 4 5 5 3" xfId="16734"/>
    <cellStyle name="Обычный 4 4 5 6" xfId="16735"/>
    <cellStyle name="Обычный 4 4 5 6 2" xfId="16736"/>
    <cellStyle name="Обычный 4 4 5 7" xfId="16737"/>
    <cellStyle name="Обычный 4 4 6" xfId="16738"/>
    <cellStyle name="Обычный 4 4 6 2" xfId="16739"/>
    <cellStyle name="Обычный 4 4 6 2 2" xfId="16740"/>
    <cellStyle name="Обычный 4 4 6 2 2 2" xfId="16741"/>
    <cellStyle name="Обычный 4 4 6 2 2 2 2" xfId="16742"/>
    <cellStyle name="Обычный 4 4 6 2 2 2 2 2" xfId="16743"/>
    <cellStyle name="Обычный 4 4 6 2 2 2 3" xfId="16744"/>
    <cellStyle name="Обычный 4 4 6 2 2 3" xfId="16745"/>
    <cellStyle name="Обычный 4 4 6 2 2 3 2" xfId="16746"/>
    <cellStyle name="Обычный 4 4 6 2 2 4" xfId="16747"/>
    <cellStyle name="Обычный 4 4 6 2 3" xfId="16748"/>
    <cellStyle name="Обычный 4 4 6 2 3 2" xfId="16749"/>
    <cellStyle name="Обычный 4 4 6 2 3 2 2" xfId="16750"/>
    <cellStyle name="Обычный 4 4 6 2 3 3" xfId="16751"/>
    <cellStyle name="Обычный 4 4 6 2 4" xfId="16752"/>
    <cellStyle name="Обычный 4 4 6 2 4 2" xfId="16753"/>
    <cellStyle name="Обычный 4 4 6 2 5" xfId="16754"/>
    <cellStyle name="Обычный 4 4 6 3" xfId="16755"/>
    <cellStyle name="Обычный 4 4 6 3 2" xfId="16756"/>
    <cellStyle name="Обычный 4 4 6 3 2 2" xfId="16757"/>
    <cellStyle name="Обычный 4 4 6 3 2 2 2" xfId="16758"/>
    <cellStyle name="Обычный 4 4 6 3 2 3" xfId="16759"/>
    <cellStyle name="Обычный 4 4 6 3 3" xfId="16760"/>
    <cellStyle name="Обычный 4 4 6 3 3 2" xfId="16761"/>
    <cellStyle name="Обычный 4 4 6 3 4" xfId="16762"/>
    <cellStyle name="Обычный 4 4 6 4" xfId="16763"/>
    <cellStyle name="Обычный 4 4 6 4 2" xfId="16764"/>
    <cellStyle name="Обычный 4 4 6 4 2 2" xfId="16765"/>
    <cellStyle name="Обычный 4 4 6 4 3" xfId="16766"/>
    <cellStyle name="Обычный 4 4 6 5" xfId="16767"/>
    <cellStyle name="Обычный 4 4 6 5 2" xfId="16768"/>
    <cellStyle name="Обычный 4 4 6 6" xfId="16769"/>
    <cellStyle name="Обычный 4 4 7" xfId="16770"/>
    <cellStyle name="Обычный 4 4 7 2" xfId="16771"/>
    <cellStyle name="Обычный 4 4 7 2 2" xfId="16772"/>
    <cellStyle name="Обычный 4 4 7 2 2 2" xfId="16773"/>
    <cellStyle name="Обычный 4 4 7 2 2 2 2" xfId="16774"/>
    <cellStyle name="Обычный 4 4 7 2 2 3" xfId="16775"/>
    <cellStyle name="Обычный 4 4 7 2 3" xfId="16776"/>
    <cellStyle name="Обычный 4 4 7 2 3 2" xfId="16777"/>
    <cellStyle name="Обычный 4 4 7 2 4" xfId="16778"/>
    <cellStyle name="Обычный 4 4 7 3" xfId="16779"/>
    <cellStyle name="Обычный 4 4 7 3 2" xfId="16780"/>
    <cellStyle name="Обычный 4 4 7 3 2 2" xfId="16781"/>
    <cellStyle name="Обычный 4 4 7 3 3" xfId="16782"/>
    <cellStyle name="Обычный 4 4 7 4" xfId="16783"/>
    <cellStyle name="Обычный 4 4 7 4 2" xfId="16784"/>
    <cellStyle name="Обычный 4 4 7 5" xfId="16785"/>
    <cellStyle name="Обычный 4 4 8" xfId="16786"/>
    <cellStyle name="Обычный 4 4 8 2" xfId="16787"/>
    <cellStyle name="Обычный 4 4 8 2 2" xfId="16788"/>
    <cellStyle name="Обычный 4 4 8 2 2 2" xfId="16789"/>
    <cellStyle name="Обычный 4 4 8 2 3" xfId="16790"/>
    <cellStyle name="Обычный 4 4 8 3" xfId="16791"/>
    <cellStyle name="Обычный 4 4 8 3 2" xfId="16792"/>
    <cellStyle name="Обычный 4 4 8 4" xfId="16793"/>
    <cellStyle name="Обычный 4 4 9" xfId="16794"/>
    <cellStyle name="Обычный 4 4 9 2" xfId="16795"/>
    <cellStyle name="Обычный 4 4 9 2 2" xfId="16796"/>
    <cellStyle name="Обычный 4 4 9 3" xfId="16797"/>
    <cellStyle name="Обычный 4 5" xfId="16798"/>
    <cellStyle name="Обычный 4 5 10" xfId="16799"/>
    <cellStyle name="Обычный 4 5 11" xfId="16800"/>
    <cellStyle name="Обычный 4 5 2" xfId="16801"/>
    <cellStyle name="Обычный 4 5 2 2" xfId="16802"/>
    <cellStyle name="Обычный 4 5 2 2 2" xfId="16803"/>
    <cellStyle name="Обычный 4 5 2 2 2 2" xfId="16804"/>
    <cellStyle name="Обычный 4 5 2 2 2 2 2" xfId="16805"/>
    <cellStyle name="Обычный 4 5 2 2 2 2 2 2" xfId="16806"/>
    <cellStyle name="Обычный 4 5 2 2 2 2 2 2 2" xfId="16807"/>
    <cellStyle name="Обычный 4 5 2 2 2 2 2 2 2 2" xfId="16808"/>
    <cellStyle name="Обычный 4 5 2 2 2 2 2 2 2 2 2" xfId="16809"/>
    <cellStyle name="Обычный 4 5 2 2 2 2 2 2 2 3" xfId="16810"/>
    <cellStyle name="Обычный 4 5 2 2 2 2 2 2 3" xfId="16811"/>
    <cellStyle name="Обычный 4 5 2 2 2 2 2 2 3 2" xfId="16812"/>
    <cellStyle name="Обычный 4 5 2 2 2 2 2 2 4" xfId="16813"/>
    <cellStyle name="Обычный 4 5 2 2 2 2 2 3" xfId="16814"/>
    <cellStyle name="Обычный 4 5 2 2 2 2 2 3 2" xfId="16815"/>
    <cellStyle name="Обычный 4 5 2 2 2 2 2 3 2 2" xfId="16816"/>
    <cellStyle name="Обычный 4 5 2 2 2 2 2 3 3" xfId="16817"/>
    <cellStyle name="Обычный 4 5 2 2 2 2 2 4" xfId="16818"/>
    <cellStyle name="Обычный 4 5 2 2 2 2 2 4 2" xfId="16819"/>
    <cellStyle name="Обычный 4 5 2 2 2 2 2 5" xfId="16820"/>
    <cellStyle name="Обычный 4 5 2 2 2 2 3" xfId="16821"/>
    <cellStyle name="Обычный 4 5 2 2 2 2 3 2" xfId="16822"/>
    <cellStyle name="Обычный 4 5 2 2 2 2 3 2 2" xfId="16823"/>
    <cellStyle name="Обычный 4 5 2 2 2 2 3 2 2 2" xfId="16824"/>
    <cellStyle name="Обычный 4 5 2 2 2 2 3 2 3" xfId="16825"/>
    <cellStyle name="Обычный 4 5 2 2 2 2 3 3" xfId="16826"/>
    <cellStyle name="Обычный 4 5 2 2 2 2 3 3 2" xfId="16827"/>
    <cellStyle name="Обычный 4 5 2 2 2 2 3 4" xfId="16828"/>
    <cellStyle name="Обычный 4 5 2 2 2 2 4" xfId="16829"/>
    <cellStyle name="Обычный 4 5 2 2 2 2 4 2" xfId="16830"/>
    <cellStyle name="Обычный 4 5 2 2 2 2 4 2 2" xfId="16831"/>
    <cellStyle name="Обычный 4 5 2 2 2 2 4 3" xfId="16832"/>
    <cellStyle name="Обычный 4 5 2 2 2 2 5" xfId="16833"/>
    <cellStyle name="Обычный 4 5 2 2 2 2 5 2" xfId="16834"/>
    <cellStyle name="Обычный 4 5 2 2 2 2 6" xfId="16835"/>
    <cellStyle name="Обычный 4 5 2 2 2 3" xfId="16836"/>
    <cellStyle name="Обычный 4 5 2 2 2 3 2" xfId="16837"/>
    <cellStyle name="Обычный 4 5 2 2 2 3 2 2" xfId="16838"/>
    <cellStyle name="Обычный 4 5 2 2 2 3 2 2 2" xfId="16839"/>
    <cellStyle name="Обычный 4 5 2 2 2 3 2 2 2 2" xfId="16840"/>
    <cellStyle name="Обычный 4 5 2 2 2 3 2 2 3" xfId="16841"/>
    <cellStyle name="Обычный 4 5 2 2 2 3 2 3" xfId="16842"/>
    <cellStyle name="Обычный 4 5 2 2 2 3 2 3 2" xfId="16843"/>
    <cellStyle name="Обычный 4 5 2 2 2 3 2 4" xfId="16844"/>
    <cellStyle name="Обычный 4 5 2 2 2 3 3" xfId="16845"/>
    <cellStyle name="Обычный 4 5 2 2 2 3 3 2" xfId="16846"/>
    <cellStyle name="Обычный 4 5 2 2 2 3 3 2 2" xfId="16847"/>
    <cellStyle name="Обычный 4 5 2 2 2 3 3 3" xfId="16848"/>
    <cellStyle name="Обычный 4 5 2 2 2 3 4" xfId="16849"/>
    <cellStyle name="Обычный 4 5 2 2 2 3 4 2" xfId="16850"/>
    <cellStyle name="Обычный 4 5 2 2 2 3 5" xfId="16851"/>
    <cellStyle name="Обычный 4 5 2 2 2 4" xfId="16852"/>
    <cellStyle name="Обычный 4 5 2 2 2 4 2" xfId="16853"/>
    <cellStyle name="Обычный 4 5 2 2 2 4 2 2" xfId="16854"/>
    <cellStyle name="Обычный 4 5 2 2 2 4 2 2 2" xfId="16855"/>
    <cellStyle name="Обычный 4 5 2 2 2 4 2 3" xfId="16856"/>
    <cellStyle name="Обычный 4 5 2 2 2 4 3" xfId="16857"/>
    <cellStyle name="Обычный 4 5 2 2 2 4 3 2" xfId="16858"/>
    <cellStyle name="Обычный 4 5 2 2 2 4 4" xfId="16859"/>
    <cellStyle name="Обычный 4 5 2 2 2 5" xfId="16860"/>
    <cellStyle name="Обычный 4 5 2 2 2 5 2" xfId="16861"/>
    <cellStyle name="Обычный 4 5 2 2 2 5 2 2" xfId="16862"/>
    <cellStyle name="Обычный 4 5 2 2 2 5 3" xfId="16863"/>
    <cellStyle name="Обычный 4 5 2 2 2 6" xfId="16864"/>
    <cellStyle name="Обычный 4 5 2 2 2 6 2" xfId="16865"/>
    <cellStyle name="Обычный 4 5 2 2 2 7" xfId="16866"/>
    <cellStyle name="Обычный 4 5 2 2 3" xfId="16867"/>
    <cellStyle name="Обычный 4 5 2 2 3 2" xfId="16868"/>
    <cellStyle name="Обычный 4 5 2 2 3 2 2" xfId="16869"/>
    <cellStyle name="Обычный 4 5 2 2 3 2 2 2" xfId="16870"/>
    <cellStyle name="Обычный 4 5 2 2 3 2 2 2 2" xfId="16871"/>
    <cellStyle name="Обычный 4 5 2 2 3 2 2 2 2 2" xfId="16872"/>
    <cellStyle name="Обычный 4 5 2 2 3 2 2 2 3" xfId="16873"/>
    <cellStyle name="Обычный 4 5 2 2 3 2 2 3" xfId="16874"/>
    <cellStyle name="Обычный 4 5 2 2 3 2 2 3 2" xfId="16875"/>
    <cellStyle name="Обычный 4 5 2 2 3 2 2 4" xfId="16876"/>
    <cellStyle name="Обычный 4 5 2 2 3 2 3" xfId="16877"/>
    <cellStyle name="Обычный 4 5 2 2 3 2 3 2" xfId="16878"/>
    <cellStyle name="Обычный 4 5 2 2 3 2 3 2 2" xfId="16879"/>
    <cellStyle name="Обычный 4 5 2 2 3 2 3 3" xfId="16880"/>
    <cellStyle name="Обычный 4 5 2 2 3 2 4" xfId="16881"/>
    <cellStyle name="Обычный 4 5 2 2 3 2 4 2" xfId="16882"/>
    <cellStyle name="Обычный 4 5 2 2 3 2 5" xfId="16883"/>
    <cellStyle name="Обычный 4 5 2 2 3 3" xfId="16884"/>
    <cellStyle name="Обычный 4 5 2 2 3 3 2" xfId="16885"/>
    <cellStyle name="Обычный 4 5 2 2 3 3 2 2" xfId="16886"/>
    <cellStyle name="Обычный 4 5 2 2 3 3 2 2 2" xfId="16887"/>
    <cellStyle name="Обычный 4 5 2 2 3 3 2 3" xfId="16888"/>
    <cellStyle name="Обычный 4 5 2 2 3 3 3" xfId="16889"/>
    <cellStyle name="Обычный 4 5 2 2 3 3 3 2" xfId="16890"/>
    <cellStyle name="Обычный 4 5 2 2 3 3 4" xfId="16891"/>
    <cellStyle name="Обычный 4 5 2 2 3 4" xfId="16892"/>
    <cellStyle name="Обычный 4 5 2 2 3 4 2" xfId="16893"/>
    <cellStyle name="Обычный 4 5 2 2 3 4 2 2" xfId="16894"/>
    <cellStyle name="Обычный 4 5 2 2 3 4 3" xfId="16895"/>
    <cellStyle name="Обычный 4 5 2 2 3 5" xfId="16896"/>
    <cellStyle name="Обычный 4 5 2 2 3 5 2" xfId="16897"/>
    <cellStyle name="Обычный 4 5 2 2 3 6" xfId="16898"/>
    <cellStyle name="Обычный 4 5 2 2 4" xfId="16899"/>
    <cellStyle name="Обычный 4 5 2 2 4 2" xfId="16900"/>
    <cellStyle name="Обычный 4 5 2 2 4 2 2" xfId="16901"/>
    <cellStyle name="Обычный 4 5 2 2 4 2 2 2" xfId="16902"/>
    <cellStyle name="Обычный 4 5 2 2 4 2 2 2 2" xfId="16903"/>
    <cellStyle name="Обычный 4 5 2 2 4 2 2 3" xfId="16904"/>
    <cellStyle name="Обычный 4 5 2 2 4 2 3" xfId="16905"/>
    <cellStyle name="Обычный 4 5 2 2 4 2 3 2" xfId="16906"/>
    <cellStyle name="Обычный 4 5 2 2 4 2 4" xfId="16907"/>
    <cellStyle name="Обычный 4 5 2 2 4 3" xfId="16908"/>
    <cellStyle name="Обычный 4 5 2 2 4 3 2" xfId="16909"/>
    <cellStyle name="Обычный 4 5 2 2 4 3 2 2" xfId="16910"/>
    <cellStyle name="Обычный 4 5 2 2 4 3 3" xfId="16911"/>
    <cellStyle name="Обычный 4 5 2 2 4 4" xfId="16912"/>
    <cellStyle name="Обычный 4 5 2 2 4 4 2" xfId="16913"/>
    <cellStyle name="Обычный 4 5 2 2 4 5" xfId="16914"/>
    <cellStyle name="Обычный 4 5 2 2 5" xfId="16915"/>
    <cellStyle name="Обычный 4 5 2 2 5 2" xfId="16916"/>
    <cellStyle name="Обычный 4 5 2 2 5 2 2" xfId="16917"/>
    <cellStyle name="Обычный 4 5 2 2 5 2 2 2" xfId="16918"/>
    <cellStyle name="Обычный 4 5 2 2 5 2 3" xfId="16919"/>
    <cellStyle name="Обычный 4 5 2 2 5 3" xfId="16920"/>
    <cellStyle name="Обычный 4 5 2 2 5 3 2" xfId="16921"/>
    <cellStyle name="Обычный 4 5 2 2 5 4" xfId="16922"/>
    <cellStyle name="Обычный 4 5 2 2 6" xfId="16923"/>
    <cellStyle name="Обычный 4 5 2 2 6 2" xfId="16924"/>
    <cellStyle name="Обычный 4 5 2 2 6 2 2" xfId="16925"/>
    <cellStyle name="Обычный 4 5 2 2 6 3" xfId="16926"/>
    <cellStyle name="Обычный 4 5 2 2 7" xfId="16927"/>
    <cellStyle name="Обычный 4 5 2 2 7 2" xfId="16928"/>
    <cellStyle name="Обычный 4 5 2 2 8" xfId="16929"/>
    <cellStyle name="Обычный 4 5 2 3" xfId="16930"/>
    <cellStyle name="Обычный 4 5 2 3 2" xfId="16931"/>
    <cellStyle name="Обычный 4 5 2 3 2 2" xfId="16932"/>
    <cellStyle name="Обычный 4 5 2 3 2 2 2" xfId="16933"/>
    <cellStyle name="Обычный 4 5 2 3 2 2 2 2" xfId="16934"/>
    <cellStyle name="Обычный 4 5 2 3 2 2 2 2 2" xfId="16935"/>
    <cellStyle name="Обычный 4 5 2 3 2 2 2 2 2 2" xfId="16936"/>
    <cellStyle name="Обычный 4 5 2 3 2 2 2 2 3" xfId="16937"/>
    <cellStyle name="Обычный 4 5 2 3 2 2 2 3" xfId="16938"/>
    <cellStyle name="Обычный 4 5 2 3 2 2 2 3 2" xfId="16939"/>
    <cellStyle name="Обычный 4 5 2 3 2 2 2 4" xfId="16940"/>
    <cellStyle name="Обычный 4 5 2 3 2 2 3" xfId="16941"/>
    <cellStyle name="Обычный 4 5 2 3 2 2 3 2" xfId="16942"/>
    <cellStyle name="Обычный 4 5 2 3 2 2 3 2 2" xfId="16943"/>
    <cellStyle name="Обычный 4 5 2 3 2 2 3 3" xfId="16944"/>
    <cellStyle name="Обычный 4 5 2 3 2 2 4" xfId="16945"/>
    <cellStyle name="Обычный 4 5 2 3 2 2 4 2" xfId="16946"/>
    <cellStyle name="Обычный 4 5 2 3 2 2 5" xfId="16947"/>
    <cellStyle name="Обычный 4 5 2 3 2 3" xfId="16948"/>
    <cellStyle name="Обычный 4 5 2 3 2 3 2" xfId="16949"/>
    <cellStyle name="Обычный 4 5 2 3 2 3 2 2" xfId="16950"/>
    <cellStyle name="Обычный 4 5 2 3 2 3 2 2 2" xfId="16951"/>
    <cellStyle name="Обычный 4 5 2 3 2 3 2 3" xfId="16952"/>
    <cellStyle name="Обычный 4 5 2 3 2 3 3" xfId="16953"/>
    <cellStyle name="Обычный 4 5 2 3 2 3 3 2" xfId="16954"/>
    <cellStyle name="Обычный 4 5 2 3 2 3 4" xfId="16955"/>
    <cellStyle name="Обычный 4 5 2 3 2 4" xfId="16956"/>
    <cellStyle name="Обычный 4 5 2 3 2 4 2" xfId="16957"/>
    <cellStyle name="Обычный 4 5 2 3 2 4 2 2" xfId="16958"/>
    <cellStyle name="Обычный 4 5 2 3 2 4 3" xfId="16959"/>
    <cellStyle name="Обычный 4 5 2 3 2 5" xfId="16960"/>
    <cellStyle name="Обычный 4 5 2 3 2 5 2" xfId="16961"/>
    <cellStyle name="Обычный 4 5 2 3 2 6" xfId="16962"/>
    <cellStyle name="Обычный 4 5 2 3 3" xfId="16963"/>
    <cellStyle name="Обычный 4 5 2 3 3 2" xfId="16964"/>
    <cellStyle name="Обычный 4 5 2 3 3 2 2" xfId="16965"/>
    <cellStyle name="Обычный 4 5 2 3 3 2 2 2" xfId="16966"/>
    <cellStyle name="Обычный 4 5 2 3 3 2 2 2 2" xfId="16967"/>
    <cellStyle name="Обычный 4 5 2 3 3 2 2 3" xfId="16968"/>
    <cellStyle name="Обычный 4 5 2 3 3 2 3" xfId="16969"/>
    <cellStyle name="Обычный 4 5 2 3 3 2 3 2" xfId="16970"/>
    <cellStyle name="Обычный 4 5 2 3 3 2 4" xfId="16971"/>
    <cellStyle name="Обычный 4 5 2 3 3 3" xfId="16972"/>
    <cellStyle name="Обычный 4 5 2 3 3 3 2" xfId="16973"/>
    <cellStyle name="Обычный 4 5 2 3 3 3 2 2" xfId="16974"/>
    <cellStyle name="Обычный 4 5 2 3 3 3 3" xfId="16975"/>
    <cellStyle name="Обычный 4 5 2 3 3 4" xfId="16976"/>
    <cellStyle name="Обычный 4 5 2 3 3 4 2" xfId="16977"/>
    <cellStyle name="Обычный 4 5 2 3 3 5" xfId="16978"/>
    <cellStyle name="Обычный 4 5 2 3 4" xfId="16979"/>
    <cellStyle name="Обычный 4 5 2 3 4 2" xfId="16980"/>
    <cellStyle name="Обычный 4 5 2 3 4 2 2" xfId="16981"/>
    <cellStyle name="Обычный 4 5 2 3 4 2 2 2" xfId="16982"/>
    <cellStyle name="Обычный 4 5 2 3 4 2 3" xfId="16983"/>
    <cellStyle name="Обычный 4 5 2 3 4 3" xfId="16984"/>
    <cellStyle name="Обычный 4 5 2 3 4 3 2" xfId="16985"/>
    <cellStyle name="Обычный 4 5 2 3 4 4" xfId="16986"/>
    <cellStyle name="Обычный 4 5 2 3 5" xfId="16987"/>
    <cellStyle name="Обычный 4 5 2 3 5 2" xfId="16988"/>
    <cellStyle name="Обычный 4 5 2 3 5 2 2" xfId="16989"/>
    <cellStyle name="Обычный 4 5 2 3 5 3" xfId="16990"/>
    <cellStyle name="Обычный 4 5 2 3 6" xfId="16991"/>
    <cellStyle name="Обычный 4 5 2 3 6 2" xfId="16992"/>
    <cellStyle name="Обычный 4 5 2 3 7" xfId="16993"/>
    <cellStyle name="Обычный 4 5 2 4" xfId="16994"/>
    <cellStyle name="Обычный 4 5 2 4 2" xfId="16995"/>
    <cellStyle name="Обычный 4 5 2 4 2 2" xfId="16996"/>
    <cellStyle name="Обычный 4 5 2 4 2 2 2" xfId="16997"/>
    <cellStyle name="Обычный 4 5 2 4 2 2 2 2" xfId="16998"/>
    <cellStyle name="Обычный 4 5 2 4 2 2 2 2 2" xfId="16999"/>
    <cellStyle name="Обычный 4 5 2 4 2 2 2 3" xfId="17000"/>
    <cellStyle name="Обычный 4 5 2 4 2 2 3" xfId="17001"/>
    <cellStyle name="Обычный 4 5 2 4 2 2 3 2" xfId="17002"/>
    <cellStyle name="Обычный 4 5 2 4 2 2 4" xfId="17003"/>
    <cellStyle name="Обычный 4 5 2 4 2 3" xfId="17004"/>
    <cellStyle name="Обычный 4 5 2 4 2 3 2" xfId="17005"/>
    <cellStyle name="Обычный 4 5 2 4 2 3 2 2" xfId="17006"/>
    <cellStyle name="Обычный 4 5 2 4 2 3 3" xfId="17007"/>
    <cellStyle name="Обычный 4 5 2 4 2 4" xfId="17008"/>
    <cellStyle name="Обычный 4 5 2 4 2 4 2" xfId="17009"/>
    <cellStyle name="Обычный 4 5 2 4 2 5" xfId="17010"/>
    <cellStyle name="Обычный 4 5 2 4 3" xfId="17011"/>
    <cellStyle name="Обычный 4 5 2 4 3 2" xfId="17012"/>
    <cellStyle name="Обычный 4 5 2 4 3 2 2" xfId="17013"/>
    <cellStyle name="Обычный 4 5 2 4 3 2 2 2" xfId="17014"/>
    <cellStyle name="Обычный 4 5 2 4 3 2 3" xfId="17015"/>
    <cellStyle name="Обычный 4 5 2 4 3 3" xfId="17016"/>
    <cellStyle name="Обычный 4 5 2 4 3 3 2" xfId="17017"/>
    <cellStyle name="Обычный 4 5 2 4 3 4" xfId="17018"/>
    <cellStyle name="Обычный 4 5 2 4 4" xfId="17019"/>
    <cellStyle name="Обычный 4 5 2 4 4 2" xfId="17020"/>
    <cellStyle name="Обычный 4 5 2 4 4 2 2" xfId="17021"/>
    <cellStyle name="Обычный 4 5 2 4 4 3" xfId="17022"/>
    <cellStyle name="Обычный 4 5 2 4 5" xfId="17023"/>
    <cellStyle name="Обычный 4 5 2 4 5 2" xfId="17024"/>
    <cellStyle name="Обычный 4 5 2 4 6" xfId="17025"/>
    <cellStyle name="Обычный 4 5 2 5" xfId="17026"/>
    <cellStyle name="Обычный 4 5 2 5 2" xfId="17027"/>
    <cellStyle name="Обычный 4 5 2 5 2 2" xfId="17028"/>
    <cellStyle name="Обычный 4 5 2 5 2 2 2" xfId="17029"/>
    <cellStyle name="Обычный 4 5 2 5 2 2 2 2" xfId="17030"/>
    <cellStyle name="Обычный 4 5 2 5 2 2 3" xfId="17031"/>
    <cellStyle name="Обычный 4 5 2 5 2 3" xfId="17032"/>
    <cellStyle name="Обычный 4 5 2 5 2 3 2" xfId="17033"/>
    <cellStyle name="Обычный 4 5 2 5 2 4" xfId="17034"/>
    <cellStyle name="Обычный 4 5 2 5 3" xfId="17035"/>
    <cellStyle name="Обычный 4 5 2 5 3 2" xfId="17036"/>
    <cellStyle name="Обычный 4 5 2 5 3 2 2" xfId="17037"/>
    <cellStyle name="Обычный 4 5 2 5 3 3" xfId="17038"/>
    <cellStyle name="Обычный 4 5 2 5 4" xfId="17039"/>
    <cellStyle name="Обычный 4 5 2 5 4 2" xfId="17040"/>
    <cellStyle name="Обычный 4 5 2 5 5" xfId="17041"/>
    <cellStyle name="Обычный 4 5 2 6" xfId="17042"/>
    <cellStyle name="Обычный 4 5 2 6 2" xfId="17043"/>
    <cellStyle name="Обычный 4 5 2 6 2 2" xfId="17044"/>
    <cellStyle name="Обычный 4 5 2 6 2 2 2" xfId="17045"/>
    <cellStyle name="Обычный 4 5 2 6 2 3" xfId="17046"/>
    <cellStyle name="Обычный 4 5 2 6 3" xfId="17047"/>
    <cellStyle name="Обычный 4 5 2 6 3 2" xfId="17048"/>
    <cellStyle name="Обычный 4 5 2 6 4" xfId="17049"/>
    <cellStyle name="Обычный 4 5 2 7" xfId="17050"/>
    <cellStyle name="Обычный 4 5 2 7 2" xfId="17051"/>
    <cellStyle name="Обычный 4 5 2 7 2 2" xfId="17052"/>
    <cellStyle name="Обычный 4 5 2 7 3" xfId="17053"/>
    <cellStyle name="Обычный 4 5 2 8" xfId="17054"/>
    <cellStyle name="Обычный 4 5 2 8 2" xfId="17055"/>
    <cellStyle name="Обычный 4 5 2 9" xfId="17056"/>
    <cellStyle name="Обычный 4 5 3" xfId="17057"/>
    <cellStyle name="Обычный 4 5 3 2" xfId="17058"/>
    <cellStyle name="Обычный 4 5 3 2 2" xfId="17059"/>
    <cellStyle name="Обычный 4 5 3 2 2 2" xfId="17060"/>
    <cellStyle name="Обычный 4 5 3 2 2 2 2" xfId="17061"/>
    <cellStyle name="Обычный 4 5 3 2 2 2 2 2" xfId="17062"/>
    <cellStyle name="Обычный 4 5 3 2 2 2 2 2 2" xfId="17063"/>
    <cellStyle name="Обычный 4 5 3 2 2 2 2 2 2 2" xfId="17064"/>
    <cellStyle name="Обычный 4 5 3 2 2 2 2 2 3" xfId="17065"/>
    <cellStyle name="Обычный 4 5 3 2 2 2 2 3" xfId="17066"/>
    <cellStyle name="Обычный 4 5 3 2 2 2 2 3 2" xfId="17067"/>
    <cellStyle name="Обычный 4 5 3 2 2 2 2 4" xfId="17068"/>
    <cellStyle name="Обычный 4 5 3 2 2 2 3" xfId="17069"/>
    <cellStyle name="Обычный 4 5 3 2 2 2 3 2" xfId="17070"/>
    <cellStyle name="Обычный 4 5 3 2 2 2 3 2 2" xfId="17071"/>
    <cellStyle name="Обычный 4 5 3 2 2 2 3 3" xfId="17072"/>
    <cellStyle name="Обычный 4 5 3 2 2 2 4" xfId="17073"/>
    <cellStyle name="Обычный 4 5 3 2 2 2 4 2" xfId="17074"/>
    <cellStyle name="Обычный 4 5 3 2 2 2 5" xfId="17075"/>
    <cellStyle name="Обычный 4 5 3 2 2 3" xfId="17076"/>
    <cellStyle name="Обычный 4 5 3 2 2 3 2" xfId="17077"/>
    <cellStyle name="Обычный 4 5 3 2 2 3 2 2" xfId="17078"/>
    <cellStyle name="Обычный 4 5 3 2 2 3 2 2 2" xfId="17079"/>
    <cellStyle name="Обычный 4 5 3 2 2 3 2 3" xfId="17080"/>
    <cellStyle name="Обычный 4 5 3 2 2 3 3" xfId="17081"/>
    <cellStyle name="Обычный 4 5 3 2 2 3 3 2" xfId="17082"/>
    <cellStyle name="Обычный 4 5 3 2 2 3 4" xfId="17083"/>
    <cellStyle name="Обычный 4 5 3 2 2 4" xfId="17084"/>
    <cellStyle name="Обычный 4 5 3 2 2 4 2" xfId="17085"/>
    <cellStyle name="Обычный 4 5 3 2 2 4 2 2" xfId="17086"/>
    <cellStyle name="Обычный 4 5 3 2 2 4 3" xfId="17087"/>
    <cellStyle name="Обычный 4 5 3 2 2 5" xfId="17088"/>
    <cellStyle name="Обычный 4 5 3 2 2 5 2" xfId="17089"/>
    <cellStyle name="Обычный 4 5 3 2 2 6" xfId="17090"/>
    <cellStyle name="Обычный 4 5 3 2 3" xfId="17091"/>
    <cellStyle name="Обычный 4 5 3 2 3 2" xfId="17092"/>
    <cellStyle name="Обычный 4 5 3 2 3 2 2" xfId="17093"/>
    <cellStyle name="Обычный 4 5 3 2 3 2 2 2" xfId="17094"/>
    <cellStyle name="Обычный 4 5 3 2 3 2 2 2 2" xfId="17095"/>
    <cellStyle name="Обычный 4 5 3 2 3 2 2 3" xfId="17096"/>
    <cellStyle name="Обычный 4 5 3 2 3 2 3" xfId="17097"/>
    <cellStyle name="Обычный 4 5 3 2 3 2 3 2" xfId="17098"/>
    <cellStyle name="Обычный 4 5 3 2 3 2 4" xfId="17099"/>
    <cellStyle name="Обычный 4 5 3 2 3 3" xfId="17100"/>
    <cellStyle name="Обычный 4 5 3 2 3 3 2" xfId="17101"/>
    <cellStyle name="Обычный 4 5 3 2 3 3 2 2" xfId="17102"/>
    <cellStyle name="Обычный 4 5 3 2 3 3 3" xfId="17103"/>
    <cellStyle name="Обычный 4 5 3 2 3 4" xfId="17104"/>
    <cellStyle name="Обычный 4 5 3 2 3 4 2" xfId="17105"/>
    <cellStyle name="Обычный 4 5 3 2 3 5" xfId="17106"/>
    <cellStyle name="Обычный 4 5 3 2 4" xfId="17107"/>
    <cellStyle name="Обычный 4 5 3 2 4 2" xfId="17108"/>
    <cellStyle name="Обычный 4 5 3 2 4 2 2" xfId="17109"/>
    <cellStyle name="Обычный 4 5 3 2 4 2 2 2" xfId="17110"/>
    <cellStyle name="Обычный 4 5 3 2 4 2 3" xfId="17111"/>
    <cellStyle name="Обычный 4 5 3 2 4 3" xfId="17112"/>
    <cellStyle name="Обычный 4 5 3 2 4 3 2" xfId="17113"/>
    <cellStyle name="Обычный 4 5 3 2 4 4" xfId="17114"/>
    <cellStyle name="Обычный 4 5 3 2 5" xfId="17115"/>
    <cellStyle name="Обычный 4 5 3 2 5 2" xfId="17116"/>
    <cellStyle name="Обычный 4 5 3 2 5 2 2" xfId="17117"/>
    <cellStyle name="Обычный 4 5 3 2 5 3" xfId="17118"/>
    <cellStyle name="Обычный 4 5 3 2 6" xfId="17119"/>
    <cellStyle name="Обычный 4 5 3 2 6 2" xfId="17120"/>
    <cellStyle name="Обычный 4 5 3 2 7" xfId="17121"/>
    <cellStyle name="Обычный 4 5 3 3" xfId="17122"/>
    <cellStyle name="Обычный 4 5 3 3 2" xfId="17123"/>
    <cellStyle name="Обычный 4 5 3 3 2 2" xfId="17124"/>
    <cellStyle name="Обычный 4 5 3 3 2 2 2" xfId="17125"/>
    <cellStyle name="Обычный 4 5 3 3 2 2 2 2" xfId="17126"/>
    <cellStyle name="Обычный 4 5 3 3 2 2 2 2 2" xfId="17127"/>
    <cellStyle name="Обычный 4 5 3 3 2 2 2 3" xfId="17128"/>
    <cellStyle name="Обычный 4 5 3 3 2 2 3" xfId="17129"/>
    <cellStyle name="Обычный 4 5 3 3 2 2 3 2" xfId="17130"/>
    <cellStyle name="Обычный 4 5 3 3 2 2 4" xfId="17131"/>
    <cellStyle name="Обычный 4 5 3 3 2 3" xfId="17132"/>
    <cellStyle name="Обычный 4 5 3 3 2 3 2" xfId="17133"/>
    <cellStyle name="Обычный 4 5 3 3 2 3 2 2" xfId="17134"/>
    <cellStyle name="Обычный 4 5 3 3 2 3 3" xfId="17135"/>
    <cellStyle name="Обычный 4 5 3 3 2 4" xfId="17136"/>
    <cellStyle name="Обычный 4 5 3 3 2 4 2" xfId="17137"/>
    <cellStyle name="Обычный 4 5 3 3 2 5" xfId="17138"/>
    <cellStyle name="Обычный 4 5 3 3 3" xfId="17139"/>
    <cellStyle name="Обычный 4 5 3 3 3 2" xfId="17140"/>
    <cellStyle name="Обычный 4 5 3 3 3 2 2" xfId="17141"/>
    <cellStyle name="Обычный 4 5 3 3 3 2 2 2" xfId="17142"/>
    <cellStyle name="Обычный 4 5 3 3 3 2 3" xfId="17143"/>
    <cellStyle name="Обычный 4 5 3 3 3 3" xfId="17144"/>
    <cellStyle name="Обычный 4 5 3 3 3 3 2" xfId="17145"/>
    <cellStyle name="Обычный 4 5 3 3 3 4" xfId="17146"/>
    <cellStyle name="Обычный 4 5 3 3 4" xfId="17147"/>
    <cellStyle name="Обычный 4 5 3 3 4 2" xfId="17148"/>
    <cellStyle name="Обычный 4 5 3 3 4 2 2" xfId="17149"/>
    <cellStyle name="Обычный 4 5 3 3 4 3" xfId="17150"/>
    <cellStyle name="Обычный 4 5 3 3 5" xfId="17151"/>
    <cellStyle name="Обычный 4 5 3 3 5 2" xfId="17152"/>
    <cellStyle name="Обычный 4 5 3 3 6" xfId="17153"/>
    <cellStyle name="Обычный 4 5 3 4" xfId="17154"/>
    <cellStyle name="Обычный 4 5 3 4 2" xfId="17155"/>
    <cellStyle name="Обычный 4 5 3 4 2 2" xfId="17156"/>
    <cellStyle name="Обычный 4 5 3 4 2 2 2" xfId="17157"/>
    <cellStyle name="Обычный 4 5 3 4 2 2 2 2" xfId="17158"/>
    <cellStyle name="Обычный 4 5 3 4 2 2 3" xfId="17159"/>
    <cellStyle name="Обычный 4 5 3 4 2 3" xfId="17160"/>
    <cellStyle name="Обычный 4 5 3 4 2 3 2" xfId="17161"/>
    <cellStyle name="Обычный 4 5 3 4 2 4" xfId="17162"/>
    <cellStyle name="Обычный 4 5 3 4 3" xfId="17163"/>
    <cellStyle name="Обычный 4 5 3 4 3 2" xfId="17164"/>
    <cellStyle name="Обычный 4 5 3 4 3 2 2" xfId="17165"/>
    <cellStyle name="Обычный 4 5 3 4 3 3" xfId="17166"/>
    <cellStyle name="Обычный 4 5 3 4 4" xfId="17167"/>
    <cellStyle name="Обычный 4 5 3 4 4 2" xfId="17168"/>
    <cellStyle name="Обычный 4 5 3 4 5" xfId="17169"/>
    <cellStyle name="Обычный 4 5 3 5" xfId="17170"/>
    <cellStyle name="Обычный 4 5 3 5 2" xfId="17171"/>
    <cellStyle name="Обычный 4 5 3 5 2 2" xfId="17172"/>
    <cellStyle name="Обычный 4 5 3 5 2 2 2" xfId="17173"/>
    <cellStyle name="Обычный 4 5 3 5 2 3" xfId="17174"/>
    <cellStyle name="Обычный 4 5 3 5 3" xfId="17175"/>
    <cellStyle name="Обычный 4 5 3 5 3 2" xfId="17176"/>
    <cellStyle name="Обычный 4 5 3 5 4" xfId="17177"/>
    <cellStyle name="Обычный 4 5 3 6" xfId="17178"/>
    <cellStyle name="Обычный 4 5 3 6 2" xfId="17179"/>
    <cellStyle name="Обычный 4 5 3 6 2 2" xfId="17180"/>
    <cellStyle name="Обычный 4 5 3 6 3" xfId="17181"/>
    <cellStyle name="Обычный 4 5 3 7" xfId="17182"/>
    <cellStyle name="Обычный 4 5 3 7 2" xfId="17183"/>
    <cellStyle name="Обычный 4 5 3 8" xfId="17184"/>
    <cellStyle name="Обычный 4 5 4" xfId="17185"/>
    <cellStyle name="Обычный 4 5 4 2" xfId="17186"/>
    <cellStyle name="Обычный 4 5 4 2 2" xfId="17187"/>
    <cellStyle name="Обычный 4 5 4 2 2 2" xfId="17188"/>
    <cellStyle name="Обычный 4 5 4 2 2 2 2" xfId="17189"/>
    <cellStyle name="Обычный 4 5 4 2 2 2 2 2" xfId="17190"/>
    <cellStyle name="Обычный 4 5 4 2 2 2 2 2 2" xfId="17191"/>
    <cellStyle name="Обычный 4 5 4 2 2 2 2 3" xfId="17192"/>
    <cellStyle name="Обычный 4 5 4 2 2 2 3" xfId="17193"/>
    <cellStyle name="Обычный 4 5 4 2 2 2 3 2" xfId="17194"/>
    <cellStyle name="Обычный 4 5 4 2 2 2 4" xfId="17195"/>
    <cellStyle name="Обычный 4 5 4 2 2 3" xfId="17196"/>
    <cellStyle name="Обычный 4 5 4 2 2 3 2" xfId="17197"/>
    <cellStyle name="Обычный 4 5 4 2 2 3 2 2" xfId="17198"/>
    <cellStyle name="Обычный 4 5 4 2 2 3 3" xfId="17199"/>
    <cellStyle name="Обычный 4 5 4 2 2 4" xfId="17200"/>
    <cellStyle name="Обычный 4 5 4 2 2 4 2" xfId="17201"/>
    <cellStyle name="Обычный 4 5 4 2 2 5" xfId="17202"/>
    <cellStyle name="Обычный 4 5 4 2 3" xfId="17203"/>
    <cellStyle name="Обычный 4 5 4 2 3 2" xfId="17204"/>
    <cellStyle name="Обычный 4 5 4 2 3 2 2" xfId="17205"/>
    <cellStyle name="Обычный 4 5 4 2 3 2 2 2" xfId="17206"/>
    <cellStyle name="Обычный 4 5 4 2 3 2 3" xfId="17207"/>
    <cellStyle name="Обычный 4 5 4 2 3 3" xfId="17208"/>
    <cellStyle name="Обычный 4 5 4 2 3 3 2" xfId="17209"/>
    <cellStyle name="Обычный 4 5 4 2 3 4" xfId="17210"/>
    <cellStyle name="Обычный 4 5 4 2 4" xfId="17211"/>
    <cellStyle name="Обычный 4 5 4 2 4 2" xfId="17212"/>
    <cellStyle name="Обычный 4 5 4 2 4 2 2" xfId="17213"/>
    <cellStyle name="Обычный 4 5 4 2 4 3" xfId="17214"/>
    <cellStyle name="Обычный 4 5 4 2 5" xfId="17215"/>
    <cellStyle name="Обычный 4 5 4 2 5 2" xfId="17216"/>
    <cellStyle name="Обычный 4 5 4 2 6" xfId="17217"/>
    <cellStyle name="Обычный 4 5 4 3" xfId="17218"/>
    <cellStyle name="Обычный 4 5 4 3 2" xfId="17219"/>
    <cellStyle name="Обычный 4 5 4 3 2 2" xfId="17220"/>
    <cellStyle name="Обычный 4 5 4 3 2 2 2" xfId="17221"/>
    <cellStyle name="Обычный 4 5 4 3 2 2 2 2" xfId="17222"/>
    <cellStyle name="Обычный 4 5 4 3 2 2 3" xfId="17223"/>
    <cellStyle name="Обычный 4 5 4 3 2 3" xfId="17224"/>
    <cellStyle name="Обычный 4 5 4 3 2 3 2" xfId="17225"/>
    <cellStyle name="Обычный 4 5 4 3 2 4" xfId="17226"/>
    <cellStyle name="Обычный 4 5 4 3 3" xfId="17227"/>
    <cellStyle name="Обычный 4 5 4 3 3 2" xfId="17228"/>
    <cellStyle name="Обычный 4 5 4 3 3 2 2" xfId="17229"/>
    <cellStyle name="Обычный 4 5 4 3 3 3" xfId="17230"/>
    <cellStyle name="Обычный 4 5 4 3 4" xfId="17231"/>
    <cellStyle name="Обычный 4 5 4 3 4 2" xfId="17232"/>
    <cellStyle name="Обычный 4 5 4 3 5" xfId="17233"/>
    <cellStyle name="Обычный 4 5 4 4" xfId="17234"/>
    <cellStyle name="Обычный 4 5 4 4 2" xfId="17235"/>
    <cellStyle name="Обычный 4 5 4 4 2 2" xfId="17236"/>
    <cellStyle name="Обычный 4 5 4 4 2 2 2" xfId="17237"/>
    <cellStyle name="Обычный 4 5 4 4 2 3" xfId="17238"/>
    <cellStyle name="Обычный 4 5 4 4 3" xfId="17239"/>
    <cellStyle name="Обычный 4 5 4 4 3 2" xfId="17240"/>
    <cellStyle name="Обычный 4 5 4 4 4" xfId="17241"/>
    <cellStyle name="Обычный 4 5 4 5" xfId="17242"/>
    <cellStyle name="Обычный 4 5 4 5 2" xfId="17243"/>
    <cellStyle name="Обычный 4 5 4 5 2 2" xfId="17244"/>
    <cellStyle name="Обычный 4 5 4 5 3" xfId="17245"/>
    <cellStyle name="Обычный 4 5 4 6" xfId="17246"/>
    <cellStyle name="Обычный 4 5 4 6 2" xfId="17247"/>
    <cellStyle name="Обычный 4 5 4 7" xfId="17248"/>
    <cellStyle name="Обычный 4 5 5" xfId="17249"/>
    <cellStyle name="Обычный 4 5 5 2" xfId="17250"/>
    <cellStyle name="Обычный 4 5 5 2 2" xfId="17251"/>
    <cellStyle name="Обычный 4 5 5 2 2 2" xfId="17252"/>
    <cellStyle name="Обычный 4 5 5 2 2 2 2" xfId="17253"/>
    <cellStyle name="Обычный 4 5 5 2 2 2 2 2" xfId="17254"/>
    <cellStyle name="Обычный 4 5 5 2 2 2 3" xfId="17255"/>
    <cellStyle name="Обычный 4 5 5 2 2 3" xfId="17256"/>
    <cellStyle name="Обычный 4 5 5 2 2 3 2" xfId="17257"/>
    <cellStyle name="Обычный 4 5 5 2 2 4" xfId="17258"/>
    <cellStyle name="Обычный 4 5 5 2 3" xfId="17259"/>
    <cellStyle name="Обычный 4 5 5 2 3 2" xfId="17260"/>
    <cellStyle name="Обычный 4 5 5 2 3 2 2" xfId="17261"/>
    <cellStyle name="Обычный 4 5 5 2 3 3" xfId="17262"/>
    <cellStyle name="Обычный 4 5 5 2 4" xfId="17263"/>
    <cellStyle name="Обычный 4 5 5 2 4 2" xfId="17264"/>
    <cellStyle name="Обычный 4 5 5 2 5" xfId="17265"/>
    <cellStyle name="Обычный 4 5 5 3" xfId="17266"/>
    <cellStyle name="Обычный 4 5 5 3 2" xfId="17267"/>
    <cellStyle name="Обычный 4 5 5 3 2 2" xfId="17268"/>
    <cellStyle name="Обычный 4 5 5 3 2 2 2" xfId="17269"/>
    <cellStyle name="Обычный 4 5 5 3 2 3" xfId="17270"/>
    <cellStyle name="Обычный 4 5 5 3 3" xfId="17271"/>
    <cellStyle name="Обычный 4 5 5 3 3 2" xfId="17272"/>
    <cellStyle name="Обычный 4 5 5 3 4" xfId="17273"/>
    <cellStyle name="Обычный 4 5 5 4" xfId="17274"/>
    <cellStyle name="Обычный 4 5 5 4 2" xfId="17275"/>
    <cellStyle name="Обычный 4 5 5 4 2 2" xfId="17276"/>
    <cellStyle name="Обычный 4 5 5 4 3" xfId="17277"/>
    <cellStyle name="Обычный 4 5 5 5" xfId="17278"/>
    <cellStyle name="Обычный 4 5 5 5 2" xfId="17279"/>
    <cellStyle name="Обычный 4 5 5 6" xfId="17280"/>
    <cellStyle name="Обычный 4 5 6" xfId="17281"/>
    <cellStyle name="Обычный 4 5 6 2" xfId="17282"/>
    <cellStyle name="Обычный 4 5 6 2 2" xfId="17283"/>
    <cellStyle name="Обычный 4 5 6 2 2 2" xfId="17284"/>
    <cellStyle name="Обычный 4 5 6 2 2 2 2" xfId="17285"/>
    <cellStyle name="Обычный 4 5 6 2 2 3" xfId="17286"/>
    <cellStyle name="Обычный 4 5 6 2 3" xfId="17287"/>
    <cellStyle name="Обычный 4 5 6 2 3 2" xfId="17288"/>
    <cellStyle name="Обычный 4 5 6 2 4" xfId="17289"/>
    <cellStyle name="Обычный 4 5 6 3" xfId="17290"/>
    <cellStyle name="Обычный 4 5 6 3 2" xfId="17291"/>
    <cellStyle name="Обычный 4 5 6 3 2 2" xfId="17292"/>
    <cellStyle name="Обычный 4 5 6 3 3" xfId="17293"/>
    <cellStyle name="Обычный 4 5 6 4" xfId="17294"/>
    <cellStyle name="Обычный 4 5 6 4 2" xfId="17295"/>
    <cellStyle name="Обычный 4 5 6 5" xfId="17296"/>
    <cellStyle name="Обычный 4 5 7" xfId="17297"/>
    <cellStyle name="Обычный 4 5 7 2" xfId="17298"/>
    <cellStyle name="Обычный 4 5 7 2 2" xfId="17299"/>
    <cellStyle name="Обычный 4 5 7 2 2 2" xfId="17300"/>
    <cellStyle name="Обычный 4 5 7 2 3" xfId="17301"/>
    <cellStyle name="Обычный 4 5 7 3" xfId="17302"/>
    <cellStyle name="Обычный 4 5 7 3 2" xfId="17303"/>
    <cellStyle name="Обычный 4 5 7 4" xfId="17304"/>
    <cellStyle name="Обычный 4 5 8" xfId="17305"/>
    <cellStyle name="Обычный 4 5 8 2" xfId="17306"/>
    <cellStyle name="Обычный 4 5 8 2 2" xfId="17307"/>
    <cellStyle name="Обычный 4 5 8 3" xfId="17308"/>
    <cellStyle name="Обычный 4 5 9" xfId="17309"/>
    <cellStyle name="Обычный 4 5 9 2" xfId="17310"/>
    <cellStyle name="Обычный 4 6" xfId="17311"/>
    <cellStyle name="Обычный 4 6 10" xfId="17312"/>
    <cellStyle name="Обычный 4 6 2" xfId="17313"/>
    <cellStyle name="Обычный 4 6 2 2" xfId="17314"/>
    <cellStyle name="Обычный 4 6 2 2 2" xfId="17315"/>
    <cellStyle name="Обычный 4 6 2 2 2 2" xfId="17316"/>
    <cellStyle name="Обычный 4 6 2 2 2 2 2" xfId="17317"/>
    <cellStyle name="Обычный 4 6 2 2 2 2 2 2" xfId="17318"/>
    <cellStyle name="Обычный 4 6 2 2 2 2 2 2 2" xfId="17319"/>
    <cellStyle name="Обычный 4 6 2 2 2 2 2 2 2 2" xfId="17320"/>
    <cellStyle name="Обычный 4 6 2 2 2 2 2 2 3" xfId="17321"/>
    <cellStyle name="Обычный 4 6 2 2 2 2 2 3" xfId="17322"/>
    <cellStyle name="Обычный 4 6 2 2 2 2 2 3 2" xfId="17323"/>
    <cellStyle name="Обычный 4 6 2 2 2 2 2 4" xfId="17324"/>
    <cellStyle name="Обычный 4 6 2 2 2 2 3" xfId="17325"/>
    <cellStyle name="Обычный 4 6 2 2 2 2 3 2" xfId="17326"/>
    <cellStyle name="Обычный 4 6 2 2 2 2 3 2 2" xfId="17327"/>
    <cellStyle name="Обычный 4 6 2 2 2 2 3 3" xfId="17328"/>
    <cellStyle name="Обычный 4 6 2 2 2 2 4" xfId="17329"/>
    <cellStyle name="Обычный 4 6 2 2 2 2 4 2" xfId="17330"/>
    <cellStyle name="Обычный 4 6 2 2 2 2 5" xfId="17331"/>
    <cellStyle name="Обычный 4 6 2 2 2 3" xfId="17332"/>
    <cellStyle name="Обычный 4 6 2 2 2 3 2" xfId="17333"/>
    <cellStyle name="Обычный 4 6 2 2 2 3 2 2" xfId="17334"/>
    <cellStyle name="Обычный 4 6 2 2 2 3 2 2 2" xfId="17335"/>
    <cellStyle name="Обычный 4 6 2 2 2 3 2 3" xfId="17336"/>
    <cellStyle name="Обычный 4 6 2 2 2 3 3" xfId="17337"/>
    <cellStyle name="Обычный 4 6 2 2 2 3 3 2" xfId="17338"/>
    <cellStyle name="Обычный 4 6 2 2 2 3 4" xfId="17339"/>
    <cellStyle name="Обычный 4 6 2 2 2 4" xfId="17340"/>
    <cellStyle name="Обычный 4 6 2 2 2 4 2" xfId="17341"/>
    <cellStyle name="Обычный 4 6 2 2 2 4 2 2" xfId="17342"/>
    <cellStyle name="Обычный 4 6 2 2 2 4 3" xfId="17343"/>
    <cellStyle name="Обычный 4 6 2 2 2 5" xfId="17344"/>
    <cellStyle name="Обычный 4 6 2 2 2 5 2" xfId="17345"/>
    <cellStyle name="Обычный 4 6 2 2 2 6" xfId="17346"/>
    <cellStyle name="Обычный 4 6 2 2 3" xfId="17347"/>
    <cellStyle name="Обычный 4 6 2 2 3 2" xfId="17348"/>
    <cellStyle name="Обычный 4 6 2 2 3 2 2" xfId="17349"/>
    <cellStyle name="Обычный 4 6 2 2 3 2 2 2" xfId="17350"/>
    <cellStyle name="Обычный 4 6 2 2 3 2 2 2 2" xfId="17351"/>
    <cellStyle name="Обычный 4 6 2 2 3 2 2 3" xfId="17352"/>
    <cellStyle name="Обычный 4 6 2 2 3 2 3" xfId="17353"/>
    <cellStyle name="Обычный 4 6 2 2 3 2 3 2" xfId="17354"/>
    <cellStyle name="Обычный 4 6 2 2 3 2 4" xfId="17355"/>
    <cellStyle name="Обычный 4 6 2 2 3 3" xfId="17356"/>
    <cellStyle name="Обычный 4 6 2 2 3 3 2" xfId="17357"/>
    <cellStyle name="Обычный 4 6 2 2 3 3 2 2" xfId="17358"/>
    <cellStyle name="Обычный 4 6 2 2 3 3 3" xfId="17359"/>
    <cellStyle name="Обычный 4 6 2 2 3 4" xfId="17360"/>
    <cellStyle name="Обычный 4 6 2 2 3 4 2" xfId="17361"/>
    <cellStyle name="Обычный 4 6 2 2 3 5" xfId="17362"/>
    <cellStyle name="Обычный 4 6 2 2 4" xfId="17363"/>
    <cellStyle name="Обычный 4 6 2 2 4 2" xfId="17364"/>
    <cellStyle name="Обычный 4 6 2 2 4 2 2" xfId="17365"/>
    <cellStyle name="Обычный 4 6 2 2 4 2 2 2" xfId="17366"/>
    <cellStyle name="Обычный 4 6 2 2 4 2 3" xfId="17367"/>
    <cellStyle name="Обычный 4 6 2 2 4 3" xfId="17368"/>
    <cellStyle name="Обычный 4 6 2 2 4 3 2" xfId="17369"/>
    <cellStyle name="Обычный 4 6 2 2 4 4" xfId="17370"/>
    <cellStyle name="Обычный 4 6 2 2 5" xfId="17371"/>
    <cellStyle name="Обычный 4 6 2 2 5 2" xfId="17372"/>
    <cellStyle name="Обычный 4 6 2 2 5 2 2" xfId="17373"/>
    <cellStyle name="Обычный 4 6 2 2 5 3" xfId="17374"/>
    <cellStyle name="Обычный 4 6 2 2 6" xfId="17375"/>
    <cellStyle name="Обычный 4 6 2 2 6 2" xfId="17376"/>
    <cellStyle name="Обычный 4 6 2 2 7" xfId="17377"/>
    <cellStyle name="Обычный 4 6 2 3" xfId="17378"/>
    <cellStyle name="Обычный 4 6 2 3 2" xfId="17379"/>
    <cellStyle name="Обычный 4 6 2 3 2 2" xfId="17380"/>
    <cellStyle name="Обычный 4 6 2 3 2 2 2" xfId="17381"/>
    <cellStyle name="Обычный 4 6 2 3 2 2 2 2" xfId="17382"/>
    <cellStyle name="Обычный 4 6 2 3 2 2 2 2 2" xfId="17383"/>
    <cellStyle name="Обычный 4 6 2 3 2 2 2 3" xfId="17384"/>
    <cellStyle name="Обычный 4 6 2 3 2 2 3" xfId="17385"/>
    <cellStyle name="Обычный 4 6 2 3 2 2 3 2" xfId="17386"/>
    <cellStyle name="Обычный 4 6 2 3 2 2 4" xfId="17387"/>
    <cellStyle name="Обычный 4 6 2 3 2 3" xfId="17388"/>
    <cellStyle name="Обычный 4 6 2 3 2 3 2" xfId="17389"/>
    <cellStyle name="Обычный 4 6 2 3 2 3 2 2" xfId="17390"/>
    <cellStyle name="Обычный 4 6 2 3 2 3 3" xfId="17391"/>
    <cellStyle name="Обычный 4 6 2 3 2 4" xfId="17392"/>
    <cellStyle name="Обычный 4 6 2 3 2 4 2" xfId="17393"/>
    <cellStyle name="Обычный 4 6 2 3 2 5" xfId="17394"/>
    <cellStyle name="Обычный 4 6 2 3 3" xfId="17395"/>
    <cellStyle name="Обычный 4 6 2 3 3 2" xfId="17396"/>
    <cellStyle name="Обычный 4 6 2 3 3 2 2" xfId="17397"/>
    <cellStyle name="Обычный 4 6 2 3 3 2 2 2" xfId="17398"/>
    <cellStyle name="Обычный 4 6 2 3 3 2 3" xfId="17399"/>
    <cellStyle name="Обычный 4 6 2 3 3 3" xfId="17400"/>
    <cellStyle name="Обычный 4 6 2 3 3 3 2" xfId="17401"/>
    <cellStyle name="Обычный 4 6 2 3 3 4" xfId="17402"/>
    <cellStyle name="Обычный 4 6 2 3 4" xfId="17403"/>
    <cellStyle name="Обычный 4 6 2 3 4 2" xfId="17404"/>
    <cellStyle name="Обычный 4 6 2 3 4 2 2" xfId="17405"/>
    <cellStyle name="Обычный 4 6 2 3 4 3" xfId="17406"/>
    <cellStyle name="Обычный 4 6 2 3 5" xfId="17407"/>
    <cellStyle name="Обычный 4 6 2 3 5 2" xfId="17408"/>
    <cellStyle name="Обычный 4 6 2 3 6" xfId="17409"/>
    <cellStyle name="Обычный 4 6 2 4" xfId="17410"/>
    <cellStyle name="Обычный 4 6 2 4 2" xfId="17411"/>
    <cellStyle name="Обычный 4 6 2 4 2 2" xfId="17412"/>
    <cellStyle name="Обычный 4 6 2 4 2 2 2" xfId="17413"/>
    <cellStyle name="Обычный 4 6 2 4 2 2 2 2" xfId="17414"/>
    <cellStyle name="Обычный 4 6 2 4 2 2 3" xfId="17415"/>
    <cellStyle name="Обычный 4 6 2 4 2 3" xfId="17416"/>
    <cellStyle name="Обычный 4 6 2 4 2 3 2" xfId="17417"/>
    <cellStyle name="Обычный 4 6 2 4 2 4" xfId="17418"/>
    <cellStyle name="Обычный 4 6 2 4 3" xfId="17419"/>
    <cellStyle name="Обычный 4 6 2 4 3 2" xfId="17420"/>
    <cellStyle name="Обычный 4 6 2 4 3 2 2" xfId="17421"/>
    <cellStyle name="Обычный 4 6 2 4 3 3" xfId="17422"/>
    <cellStyle name="Обычный 4 6 2 4 4" xfId="17423"/>
    <cellStyle name="Обычный 4 6 2 4 4 2" xfId="17424"/>
    <cellStyle name="Обычный 4 6 2 4 5" xfId="17425"/>
    <cellStyle name="Обычный 4 6 2 5" xfId="17426"/>
    <cellStyle name="Обычный 4 6 2 5 2" xfId="17427"/>
    <cellStyle name="Обычный 4 6 2 5 2 2" xfId="17428"/>
    <cellStyle name="Обычный 4 6 2 5 2 2 2" xfId="17429"/>
    <cellStyle name="Обычный 4 6 2 5 2 3" xfId="17430"/>
    <cellStyle name="Обычный 4 6 2 5 3" xfId="17431"/>
    <cellStyle name="Обычный 4 6 2 5 3 2" xfId="17432"/>
    <cellStyle name="Обычный 4 6 2 5 4" xfId="17433"/>
    <cellStyle name="Обычный 4 6 2 6" xfId="17434"/>
    <cellStyle name="Обычный 4 6 2 6 2" xfId="17435"/>
    <cellStyle name="Обычный 4 6 2 6 2 2" xfId="17436"/>
    <cellStyle name="Обычный 4 6 2 6 3" xfId="17437"/>
    <cellStyle name="Обычный 4 6 2 7" xfId="17438"/>
    <cellStyle name="Обычный 4 6 2 7 2" xfId="17439"/>
    <cellStyle name="Обычный 4 6 2 8" xfId="17440"/>
    <cellStyle name="Обычный 4 6 3" xfId="17441"/>
    <cellStyle name="Обычный 4 6 3 2" xfId="17442"/>
    <cellStyle name="Обычный 4 6 3 2 2" xfId="17443"/>
    <cellStyle name="Обычный 4 6 3 2 2 2" xfId="17444"/>
    <cellStyle name="Обычный 4 6 3 2 2 2 2" xfId="17445"/>
    <cellStyle name="Обычный 4 6 3 2 2 2 2 2" xfId="17446"/>
    <cellStyle name="Обычный 4 6 3 2 2 2 2 2 2" xfId="17447"/>
    <cellStyle name="Обычный 4 6 3 2 2 2 2 3" xfId="17448"/>
    <cellStyle name="Обычный 4 6 3 2 2 2 3" xfId="17449"/>
    <cellStyle name="Обычный 4 6 3 2 2 2 3 2" xfId="17450"/>
    <cellStyle name="Обычный 4 6 3 2 2 2 4" xfId="17451"/>
    <cellStyle name="Обычный 4 6 3 2 2 3" xfId="17452"/>
    <cellStyle name="Обычный 4 6 3 2 2 3 2" xfId="17453"/>
    <cellStyle name="Обычный 4 6 3 2 2 3 2 2" xfId="17454"/>
    <cellStyle name="Обычный 4 6 3 2 2 3 3" xfId="17455"/>
    <cellStyle name="Обычный 4 6 3 2 2 4" xfId="17456"/>
    <cellStyle name="Обычный 4 6 3 2 2 4 2" xfId="17457"/>
    <cellStyle name="Обычный 4 6 3 2 2 5" xfId="17458"/>
    <cellStyle name="Обычный 4 6 3 2 3" xfId="17459"/>
    <cellStyle name="Обычный 4 6 3 2 3 2" xfId="17460"/>
    <cellStyle name="Обычный 4 6 3 2 3 2 2" xfId="17461"/>
    <cellStyle name="Обычный 4 6 3 2 3 2 2 2" xfId="17462"/>
    <cellStyle name="Обычный 4 6 3 2 3 2 3" xfId="17463"/>
    <cellStyle name="Обычный 4 6 3 2 3 3" xfId="17464"/>
    <cellStyle name="Обычный 4 6 3 2 3 3 2" xfId="17465"/>
    <cellStyle name="Обычный 4 6 3 2 3 4" xfId="17466"/>
    <cellStyle name="Обычный 4 6 3 2 4" xfId="17467"/>
    <cellStyle name="Обычный 4 6 3 2 4 2" xfId="17468"/>
    <cellStyle name="Обычный 4 6 3 2 4 2 2" xfId="17469"/>
    <cellStyle name="Обычный 4 6 3 2 4 3" xfId="17470"/>
    <cellStyle name="Обычный 4 6 3 2 5" xfId="17471"/>
    <cellStyle name="Обычный 4 6 3 2 5 2" xfId="17472"/>
    <cellStyle name="Обычный 4 6 3 2 6" xfId="17473"/>
    <cellStyle name="Обычный 4 6 3 3" xfId="17474"/>
    <cellStyle name="Обычный 4 6 3 3 2" xfId="17475"/>
    <cellStyle name="Обычный 4 6 3 3 2 2" xfId="17476"/>
    <cellStyle name="Обычный 4 6 3 3 2 2 2" xfId="17477"/>
    <cellStyle name="Обычный 4 6 3 3 2 2 2 2" xfId="17478"/>
    <cellStyle name="Обычный 4 6 3 3 2 2 3" xfId="17479"/>
    <cellStyle name="Обычный 4 6 3 3 2 3" xfId="17480"/>
    <cellStyle name="Обычный 4 6 3 3 2 3 2" xfId="17481"/>
    <cellStyle name="Обычный 4 6 3 3 2 4" xfId="17482"/>
    <cellStyle name="Обычный 4 6 3 3 3" xfId="17483"/>
    <cellStyle name="Обычный 4 6 3 3 3 2" xfId="17484"/>
    <cellStyle name="Обычный 4 6 3 3 3 2 2" xfId="17485"/>
    <cellStyle name="Обычный 4 6 3 3 3 3" xfId="17486"/>
    <cellStyle name="Обычный 4 6 3 3 4" xfId="17487"/>
    <cellStyle name="Обычный 4 6 3 3 4 2" xfId="17488"/>
    <cellStyle name="Обычный 4 6 3 3 5" xfId="17489"/>
    <cellStyle name="Обычный 4 6 3 4" xfId="17490"/>
    <cellStyle name="Обычный 4 6 3 4 2" xfId="17491"/>
    <cellStyle name="Обычный 4 6 3 4 2 2" xfId="17492"/>
    <cellStyle name="Обычный 4 6 3 4 2 2 2" xfId="17493"/>
    <cellStyle name="Обычный 4 6 3 4 2 3" xfId="17494"/>
    <cellStyle name="Обычный 4 6 3 4 3" xfId="17495"/>
    <cellStyle name="Обычный 4 6 3 4 3 2" xfId="17496"/>
    <cellStyle name="Обычный 4 6 3 4 4" xfId="17497"/>
    <cellStyle name="Обычный 4 6 3 5" xfId="17498"/>
    <cellStyle name="Обычный 4 6 3 5 2" xfId="17499"/>
    <cellStyle name="Обычный 4 6 3 5 2 2" xfId="17500"/>
    <cellStyle name="Обычный 4 6 3 5 3" xfId="17501"/>
    <cellStyle name="Обычный 4 6 3 6" xfId="17502"/>
    <cellStyle name="Обычный 4 6 3 6 2" xfId="17503"/>
    <cellStyle name="Обычный 4 6 3 7" xfId="17504"/>
    <cellStyle name="Обычный 4 6 4" xfId="17505"/>
    <cellStyle name="Обычный 4 6 4 2" xfId="17506"/>
    <cellStyle name="Обычный 4 6 4 2 2" xfId="17507"/>
    <cellStyle name="Обычный 4 6 4 2 2 2" xfId="17508"/>
    <cellStyle name="Обычный 4 6 4 2 2 2 2" xfId="17509"/>
    <cellStyle name="Обычный 4 6 4 2 2 2 2 2" xfId="17510"/>
    <cellStyle name="Обычный 4 6 4 2 2 2 3" xfId="17511"/>
    <cellStyle name="Обычный 4 6 4 2 2 3" xfId="17512"/>
    <cellStyle name="Обычный 4 6 4 2 2 3 2" xfId="17513"/>
    <cellStyle name="Обычный 4 6 4 2 2 4" xfId="17514"/>
    <cellStyle name="Обычный 4 6 4 2 3" xfId="17515"/>
    <cellStyle name="Обычный 4 6 4 2 3 2" xfId="17516"/>
    <cellStyle name="Обычный 4 6 4 2 3 2 2" xfId="17517"/>
    <cellStyle name="Обычный 4 6 4 2 3 3" xfId="17518"/>
    <cellStyle name="Обычный 4 6 4 2 4" xfId="17519"/>
    <cellStyle name="Обычный 4 6 4 2 4 2" xfId="17520"/>
    <cellStyle name="Обычный 4 6 4 2 5" xfId="17521"/>
    <cellStyle name="Обычный 4 6 4 3" xfId="17522"/>
    <cellStyle name="Обычный 4 6 4 3 2" xfId="17523"/>
    <cellStyle name="Обычный 4 6 4 3 2 2" xfId="17524"/>
    <cellStyle name="Обычный 4 6 4 3 2 2 2" xfId="17525"/>
    <cellStyle name="Обычный 4 6 4 3 2 3" xfId="17526"/>
    <cellStyle name="Обычный 4 6 4 3 3" xfId="17527"/>
    <cellStyle name="Обычный 4 6 4 3 3 2" xfId="17528"/>
    <cellStyle name="Обычный 4 6 4 3 4" xfId="17529"/>
    <cellStyle name="Обычный 4 6 4 4" xfId="17530"/>
    <cellStyle name="Обычный 4 6 4 4 2" xfId="17531"/>
    <cellStyle name="Обычный 4 6 4 4 2 2" xfId="17532"/>
    <cellStyle name="Обычный 4 6 4 4 3" xfId="17533"/>
    <cellStyle name="Обычный 4 6 4 5" xfId="17534"/>
    <cellStyle name="Обычный 4 6 4 5 2" xfId="17535"/>
    <cellStyle name="Обычный 4 6 4 6" xfId="17536"/>
    <cellStyle name="Обычный 4 6 5" xfId="17537"/>
    <cellStyle name="Обычный 4 6 5 2" xfId="17538"/>
    <cellStyle name="Обычный 4 6 5 2 2" xfId="17539"/>
    <cellStyle name="Обычный 4 6 5 2 2 2" xfId="17540"/>
    <cellStyle name="Обычный 4 6 5 2 2 2 2" xfId="17541"/>
    <cellStyle name="Обычный 4 6 5 2 2 3" xfId="17542"/>
    <cellStyle name="Обычный 4 6 5 2 3" xfId="17543"/>
    <cellStyle name="Обычный 4 6 5 2 3 2" xfId="17544"/>
    <cellStyle name="Обычный 4 6 5 2 4" xfId="17545"/>
    <cellStyle name="Обычный 4 6 5 3" xfId="17546"/>
    <cellStyle name="Обычный 4 6 5 3 2" xfId="17547"/>
    <cellStyle name="Обычный 4 6 5 3 2 2" xfId="17548"/>
    <cellStyle name="Обычный 4 6 5 3 3" xfId="17549"/>
    <cellStyle name="Обычный 4 6 5 4" xfId="17550"/>
    <cellStyle name="Обычный 4 6 5 4 2" xfId="17551"/>
    <cellStyle name="Обычный 4 6 5 5" xfId="17552"/>
    <cellStyle name="Обычный 4 6 6" xfId="17553"/>
    <cellStyle name="Обычный 4 6 6 2" xfId="17554"/>
    <cellStyle name="Обычный 4 6 6 2 2" xfId="17555"/>
    <cellStyle name="Обычный 4 6 6 2 2 2" xfId="17556"/>
    <cellStyle name="Обычный 4 6 6 2 3" xfId="17557"/>
    <cellStyle name="Обычный 4 6 6 3" xfId="17558"/>
    <cellStyle name="Обычный 4 6 6 3 2" xfId="17559"/>
    <cellStyle name="Обычный 4 6 6 4" xfId="17560"/>
    <cellStyle name="Обычный 4 6 7" xfId="17561"/>
    <cellStyle name="Обычный 4 6 7 2" xfId="17562"/>
    <cellStyle name="Обычный 4 6 7 2 2" xfId="17563"/>
    <cellStyle name="Обычный 4 6 7 3" xfId="17564"/>
    <cellStyle name="Обычный 4 6 8" xfId="17565"/>
    <cellStyle name="Обычный 4 6 8 2" xfId="17566"/>
    <cellStyle name="Обычный 4 6 9" xfId="17567"/>
    <cellStyle name="Обычный 4 7" xfId="17568"/>
    <cellStyle name="Обычный 4 7 2" xfId="17569"/>
    <cellStyle name="Обычный 4 7 2 2" xfId="17570"/>
    <cellStyle name="Обычный 4 7 2 2 2" xfId="17571"/>
    <cellStyle name="Обычный 4 7 2 2 2 2" xfId="17572"/>
    <cellStyle name="Обычный 4 7 2 2 2 2 2" xfId="17573"/>
    <cellStyle name="Обычный 4 7 2 2 2 2 2 2" xfId="17574"/>
    <cellStyle name="Обычный 4 7 2 2 2 2 2 2 2" xfId="17575"/>
    <cellStyle name="Обычный 4 7 2 2 2 2 2 3" xfId="17576"/>
    <cellStyle name="Обычный 4 7 2 2 2 2 3" xfId="17577"/>
    <cellStyle name="Обычный 4 7 2 2 2 2 3 2" xfId="17578"/>
    <cellStyle name="Обычный 4 7 2 2 2 2 4" xfId="17579"/>
    <cellStyle name="Обычный 4 7 2 2 2 3" xfId="17580"/>
    <cellStyle name="Обычный 4 7 2 2 2 3 2" xfId="17581"/>
    <cellStyle name="Обычный 4 7 2 2 2 3 2 2" xfId="17582"/>
    <cellStyle name="Обычный 4 7 2 2 2 3 3" xfId="17583"/>
    <cellStyle name="Обычный 4 7 2 2 2 4" xfId="17584"/>
    <cellStyle name="Обычный 4 7 2 2 2 4 2" xfId="17585"/>
    <cellStyle name="Обычный 4 7 2 2 2 5" xfId="17586"/>
    <cellStyle name="Обычный 4 7 2 2 3" xfId="17587"/>
    <cellStyle name="Обычный 4 7 2 2 3 2" xfId="17588"/>
    <cellStyle name="Обычный 4 7 2 2 3 2 2" xfId="17589"/>
    <cellStyle name="Обычный 4 7 2 2 3 2 2 2" xfId="17590"/>
    <cellStyle name="Обычный 4 7 2 2 3 2 3" xfId="17591"/>
    <cellStyle name="Обычный 4 7 2 2 3 3" xfId="17592"/>
    <cellStyle name="Обычный 4 7 2 2 3 3 2" xfId="17593"/>
    <cellStyle name="Обычный 4 7 2 2 3 4" xfId="17594"/>
    <cellStyle name="Обычный 4 7 2 2 4" xfId="17595"/>
    <cellStyle name="Обычный 4 7 2 2 4 2" xfId="17596"/>
    <cellStyle name="Обычный 4 7 2 2 4 2 2" xfId="17597"/>
    <cellStyle name="Обычный 4 7 2 2 4 3" xfId="17598"/>
    <cellStyle name="Обычный 4 7 2 2 5" xfId="17599"/>
    <cellStyle name="Обычный 4 7 2 2 5 2" xfId="17600"/>
    <cellStyle name="Обычный 4 7 2 2 6" xfId="17601"/>
    <cellStyle name="Обычный 4 7 2 3" xfId="17602"/>
    <cellStyle name="Обычный 4 7 2 3 2" xfId="17603"/>
    <cellStyle name="Обычный 4 7 2 3 2 2" xfId="17604"/>
    <cellStyle name="Обычный 4 7 2 3 2 2 2" xfId="17605"/>
    <cellStyle name="Обычный 4 7 2 3 2 2 2 2" xfId="17606"/>
    <cellStyle name="Обычный 4 7 2 3 2 2 3" xfId="17607"/>
    <cellStyle name="Обычный 4 7 2 3 2 3" xfId="17608"/>
    <cellStyle name="Обычный 4 7 2 3 2 3 2" xfId="17609"/>
    <cellStyle name="Обычный 4 7 2 3 2 4" xfId="17610"/>
    <cellStyle name="Обычный 4 7 2 3 3" xfId="17611"/>
    <cellStyle name="Обычный 4 7 2 3 3 2" xfId="17612"/>
    <cellStyle name="Обычный 4 7 2 3 3 2 2" xfId="17613"/>
    <cellStyle name="Обычный 4 7 2 3 3 3" xfId="17614"/>
    <cellStyle name="Обычный 4 7 2 3 4" xfId="17615"/>
    <cellStyle name="Обычный 4 7 2 3 4 2" xfId="17616"/>
    <cellStyle name="Обычный 4 7 2 3 5" xfId="17617"/>
    <cellStyle name="Обычный 4 7 2 4" xfId="17618"/>
    <cellStyle name="Обычный 4 7 2 4 2" xfId="17619"/>
    <cellStyle name="Обычный 4 7 2 4 2 2" xfId="17620"/>
    <cellStyle name="Обычный 4 7 2 4 2 2 2" xfId="17621"/>
    <cellStyle name="Обычный 4 7 2 4 2 3" xfId="17622"/>
    <cellStyle name="Обычный 4 7 2 4 3" xfId="17623"/>
    <cellStyle name="Обычный 4 7 2 4 3 2" xfId="17624"/>
    <cellStyle name="Обычный 4 7 2 4 4" xfId="17625"/>
    <cellStyle name="Обычный 4 7 2 5" xfId="17626"/>
    <cellStyle name="Обычный 4 7 2 5 2" xfId="17627"/>
    <cellStyle name="Обычный 4 7 2 5 2 2" xfId="17628"/>
    <cellStyle name="Обычный 4 7 2 5 3" xfId="17629"/>
    <cellStyle name="Обычный 4 7 2 6" xfId="17630"/>
    <cellStyle name="Обычный 4 7 2 6 2" xfId="17631"/>
    <cellStyle name="Обычный 4 7 2 7" xfId="17632"/>
    <cellStyle name="Обычный 4 7 3" xfId="17633"/>
    <cellStyle name="Обычный 4 7 3 2" xfId="17634"/>
    <cellStyle name="Обычный 4 7 3 2 2" xfId="17635"/>
    <cellStyle name="Обычный 4 7 3 2 2 2" xfId="17636"/>
    <cellStyle name="Обычный 4 7 3 2 2 2 2" xfId="17637"/>
    <cellStyle name="Обычный 4 7 3 2 2 2 2 2" xfId="17638"/>
    <cellStyle name="Обычный 4 7 3 2 2 2 3" xfId="17639"/>
    <cellStyle name="Обычный 4 7 3 2 2 3" xfId="17640"/>
    <cellStyle name="Обычный 4 7 3 2 2 3 2" xfId="17641"/>
    <cellStyle name="Обычный 4 7 3 2 2 4" xfId="17642"/>
    <cellStyle name="Обычный 4 7 3 2 3" xfId="17643"/>
    <cellStyle name="Обычный 4 7 3 2 3 2" xfId="17644"/>
    <cellStyle name="Обычный 4 7 3 2 3 2 2" xfId="17645"/>
    <cellStyle name="Обычный 4 7 3 2 3 3" xfId="17646"/>
    <cellStyle name="Обычный 4 7 3 2 4" xfId="17647"/>
    <cellStyle name="Обычный 4 7 3 2 4 2" xfId="17648"/>
    <cellStyle name="Обычный 4 7 3 2 5" xfId="17649"/>
    <cellStyle name="Обычный 4 7 3 3" xfId="17650"/>
    <cellStyle name="Обычный 4 7 3 3 2" xfId="17651"/>
    <cellStyle name="Обычный 4 7 3 3 2 2" xfId="17652"/>
    <cellStyle name="Обычный 4 7 3 3 2 2 2" xfId="17653"/>
    <cellStyle name="Обычный 4 7 3 3 2 3" xfId="17654"/>
    <cellStyle name="Обычный 4 7 3 3 3" xfId="17655"/>
    <cellStyle name="Обычный 4 7 3 3 3 2" xfId="17656"/>
    <cellStyle name="Обычный 4 7 3 3 4" xfId="17657"/>
    <cellStyle name="Обычный 4 7 3 4" xfId="17658"/>
    <cellStyle name="Обычный 4 7 3 4 2" xfId="17659"/>
    <cellStyle name="Обычный 4 7 3 4 2 2" xfId="17660"/>
    <cellStyle name="Обычный 4 7 3 4 3" xfId="17661"/>
    <cellStyle name="Обычный 4 7 3 5" xfId="17662"/>
    <cellStyle name="Обычный 4 7 3 5 2" xfId="17663"/>
    <cellStyle name="Обычный 4 7 3 6" xfId="17664"/>
    <cellStyle name="Обычный 4 7 4" xfId="17665"/>
    <cellStyle name="Обычный 4 7 4 2" xfId="17666"/>
    <cellStyle name="Обычный 4 7 4 2 2" xfId="17667"/>
    <cellStyle name="Обычный 4 7 4 2 2 2" xfId="17668"/>
    <cellStyle name="Обычный 4 7 4 2 2 2 2" xfId="17669"/>
    <cellStyle name="Обычный 4 7 4 2 2 3" xfId="17670"/>
    <cellStyle name="Обычный 4 7 4 2 3" xfId="17671"/>
    <cellStyle name="Обычный 4 7 4 2 3 2" xfId="17672"/>
    <cellStyle name="Обычный 4 7 4 2 4" xfId="17673"/>
    <cellStyle name="Обычный 4 7 4 3" xfId="17674"/>
    <cellStyle name="Обычный 4 7 4 3 2" xfId="17675"/>
    <cellStyle name="Обычный 4 7 4 3 2 2" xfId="17676"/>
    <cellStyle name="Обычный 4 7 4 3 3" xfId="17677"/>
    <cellStyle name="Обычный 4 7 4 4" xfId="17678"/>
    <cellStyle name="Обычный 4 7 4 4 2" xfId="17679"/>
    <cellStyle name="Обычный 4 7 4 5" xfId="17680"/>
    <cellStyle name="Обычный 4 7 5" xfId="17681"/>
    <cellStyle name="Обычный 4 7 5 2" xfId="17682"/>
    <cellStyle name="Обычный 4 7 5 2 2" xfId="17683"/>
    <cellStyle name="Обычный 4 7 5 2 2 2" xfId="17684"/>
    <cellStyle name="Обычный 4 7 5 2 3" xfId="17685"/>
    <cellStyle name="Обычный 4 7 5 3" xfId="17686"/>
    <cellStyle name="Обычный 4 7 5 3 2" xfId="17687"/>
    <cellStyle name="Обычный 4 7 5 4" xfId="17688"/>
    <cellStyle name="Обычный 4 7 6" xfId="17689"/>
    <cellStyle name="Обычный 4 7 6 2" xfId="17690"/>
    <cellStyle name="Обычный 4 7 6 2 2" xfId="17691"/>
    <cellStyle name="Обычный 4 7 6 3" xfId="17692"/>
    <cellStyle name="Обычный 4 7 7" xfId="17693"/>
    <cellStyle name="Обычный 4 7 7 2" xfId="17694"/>
    <cellStyle name="Обычный 4 7 8" xfId="17695"/>
    <cellStyle name="Обычный 4 8" xfId="17696"/>
    <cellStyle name="Обычный 4 8 2" xfId="17697"/>
    <cellStyle name="Обычный 4 8 2 2" xfId="17698"/>
    <cellStyle name="Обычный 4 8 2 2 2" xfId="17699"/>
    <cellStyle name="Обычный 4 8 2 2 2 2" xfId="17700"/>
    <cellStyle name="Обычный 4 8 2 2 2 2 2" xfId="17701"/>
    <cellStyle name="Обычный 4 8 2 2 2 2 2 2" xfId="17702"/>
    <cellStyle name="Обычный 4 8 2 2 2 2 3" xfId="17703"/>
    <cellStyle name="Обычный 4 8 2 2 2 3" xfId="17704"/>
    <cellStyle name="Обычный 4 8 2 2 2 3 2" xfId="17705"/>
    <cellStyle name="Обычный 4 8 2 2 2 4" xfId="17706"/>
    <cellStyle name="Обычный 4 8 2 2 3" xfId="17707"/>
    <cellStyle name="Обычный 4 8 2 2 3 2" xfId="17708"/>
    <cellStyle name="Обычный 4 8 2 2 3 2 2" xfId="17709"/>
    <cellStyle name="Обычный 4 8 2 2 3 3" xfId="17710"/>
    <cellStyle name="Обычный 4 8 2 2 4" xfId="17711"/>
    <cellStyle name="Обычный 4 8 2 2 4 2" xfId="17712"/>
    <cellStyle name="Обычный 4 8 2 2 5" xfId="17713"/>
    <cellStyle name="Обычный 4 8 2 3" xfId="17714"/>
    <cellStyle name="Обычный 4 8 2 3 2" xfId="17715"/>
    <cellStyle name="Обычный 4 8 2 3 2 2" xfId="17716"/>
    <cellStyle name="Обычный 4 8 2 3 2 2 2" xfId="17717"/>
    <cellStyle name="Обычный 4 8 2 3 2 3" xfId="17718"/>
    <cellStyle name="Обычный 4 8 2 3 3" xfId="17719"/>
    <cellStyle name="Обычный 4 8 2 3 3 2" xfId="17720"/>
    <cellStyle name="Обычный 4 8 2 3 4" xfId="17721"/>
    <cellStyle name="Обычный 4 8 2 4" xfId="17722"/>
    <cellStyle name="Обычный 4 8 2 4 2" xfId="17723"/>
    <cellStyle name="Обычный 4 8 2 4 2 2" xfId="17724"/>
    <cellStyle name="Обычный 4 8 2 4 3" xfId="17725"/>
    <cellStyle name="Обычный 4 8 2 5" xfId="17726"/>
    <cellStyle name="Обычный 4 8 2 5 2" xfId="17727"/>
    <cellStyle name="Обычный 4 8 2 6" xfId="17728"/>
    <cellStyle name="Обычный 4 8 3" xfId="17729"/>
    <cellStyle name="Обычный 4 8 3 2" xfId="17730"/>
    <cellStyle name="Обычный 4 8 3 2 2" xfId="17731"/>
    <cellStyle name="Обычный 4 8 3 2 2 2" xfId="17732"/>
    <cellStyle name="Обычный 4 8 3 2 2 2 2" xfId="17733"/>
    <cellStyle name="Обычный 4 8 3 2 2 3" xfId="17734"/>
    <cellStyle name="Обычный 4 8 3 2 3" xfId="17735"/>
    <cellStyle name="Обычный 4 8 3 2 3 2" xfId="17736"/>
    <cellStyle name="Обычный 4 8 3 2 4" xfId="17737"/>
    <cellStyle name="Обычный 4 8 3 3" xfId="17738"/>
    <cellStyle name="Обычный 4 8 3 3 2" xfId="17739"/>
    <cellStyle name="Обычный 4 8 3 3 2 2" xfId="17740"/>
    <cellStyle name="Обычный 4 8 3 3 3" xfId="17741"/>
    <cellStyle name="Обычный 4 8 3 4" xfId="17742"/>
    <cellStyle name="Обычный 4 8 3 4 2" xfId="17743"/>
    <cellStyle name="Обычный 4 8 3 5" xfId="17744"/>
    <cellStyle name="Обычный 4 8 4" xfId="17745"/>
    <cellStyle name="Обычный 4 8 4 2" xfId="17746"/>
    <cellStyle name="Обычный 4 8 4 2 2" xfId="17747"/>
    <cellStyle name="Обычный 4 8 4 2 2 2" xfId="17748"/>
    <cellStyle name="Обычный 4 8 4 2 3" xfId="17749"/>
    <cellStyle name="Обычный 4 8 4 3" xfId="17750"/>
    <cellStyle name="Обычный 4 8 4 3 2" xfId="17751"/>
    <cellStyle name="Обычный 4 8 4 4" xfId="17752"/>
    <cellStyle name="Обычный 4 8 5" xfId="17753"/>
    <cellStyle name="Обычный 4 8 5 2" xfId="17754"/>
    <cellStyle name="Обычный 4 8 5 2 2" xfId="17755"/>
    <cellStyle name="Обычный 4 8 5 3" xfId="17756"/>
    <cellStyle name="Обычный 4 8 6" xfId="17757"/>
    <cellStyle name="Обычный 4 8 6 2" xfId="17758"/>
    <cellStyle name="Обычный 4 8 7" xfId="17759"/>
    <cellStyle name="Обычный 4 9" xfId="17760"/>
    <cellStyle name="Обычный 4 9 2" xfId="17761"/>
    <cellStyle name="Обычный 4 9 2 2" xfId="17762"/>
    <cellStyle name="Обычный 4 9 2 2 2" xfId="17763"/>
    <cellStyle name="Обычный 4 9 2 2 2 2" xfId="17764"/>
    <cellStyle name="Обычный 4 9 2 2 2 2 2" xfId="17765"/>
    <cellStyle name="Обычный 4 9 2 2 2 3" xfId="17766"/>
    <cellStyle name="Обычный 4 9 2 2 3" xfId="17767"/>
    <cellStyle name="Обычный 4 9 2 2 3 2" xfId="17768"/>
    <cellStyle name="Обычный 4 9 2 2 4" xfId="17769"/>
    <cellStyle name="Обычный 4 9 2 3" xfId="17770"/>
    <cellStyle name="Обычный 4 9 2 3 2" xfId="17771"/>
    <cellStyle name="Обычный 4 9 2 3 2 2" xfId="17772"/>
    <cellStyle name="Обычный 4 9 2 3 3" xfId="17773"/>
    <cellStyle name="Обычный 4 9 2 4" xfId="17774"/>
    <cellStyle name="Обычный 4 9 2 4 2" xfId="17775"/>
    <cellStyle name="Обычный 4 9 2 5" xfId="17776"/>
    <cellStyle name="Обычный 4 9 3" xfId="17777"/>
    <cellStyle name="Обычный 4 9 3 2" xfId="17778"/>
    <cellStyle name="Обычный 4 9 3 2 2" xfId="17779"/>
    <cellStyle name="Обычный 4 9 3 2 2 2" xfId="17780"/>
    <cellStyle name="Обычный 4 9 3 2 3" xfId="17781"/>
    <cellStyle name="Обычный 4 9 3 3" xfId="17782"/>
    <cellStyle name="Обычный 4 9 3 3 2" xfId="17783"/>
    <cellStyle name="Обычный 4 9 3 4" xfId="17784"/>
    <cellStyle name="Обычный 4 9 4" xfId="17785"/>
    <cellStyle name="Обычный 4 9 4 2" xfId="17786"/>
    <cellStyle name="Обычный 4 9 4 2 2" xfId="17787"/>
    <cellStyle name="Обычный 4 9 4 3" xfId="17788"/>
    <cellStyle name="Обычный 4 9 5" xfId="17789"/>
    <cellStyle name="Обычный 4 9 5 2" xfId="17790"/>
    <cellStyle name="Обычный 4 9 6" xfId="17791"/>
    <cellStyle name="Обычный 4_ЦФ запрос2008-2009" xfId="17792"/>
    <cellStyle name="Обычный 40" xfId="17793"/>
    <cellStyle name="Обычный 40 2" xfId="17794"/>
    <cellStyle name="Обычный 40 2 2" xfId="17795"/>
    <cellStyle name="Обычный 40 2 2 2" xfId="17796"/>
    <cellStyle name="Обычный 40 2 3" xfId="17797"/>
    <cellStyle name="Обычный 40 2 4" xfId="17798"/>
    <cellStyle name="Обычный 40 3" xfId="17799"/>
    <cellStyle name="Обычный 40 3 2" xfId="17800"/>
    <cellStyle name="Обычный 40 3 2 2" xfId="17801"/>
    <cellStyle name="Обычный 40 3 3" xfId="17802"/>
    <cellStyle name="Обычный 40 4" xfId="17803"/>
    <cellStyle name="Обычный 40 4 2" xfId="17804"/>
    <cellStyle name="Обычный 40 5" xfId="17805"/>
    <cellStyle name="Обычный 41" xfId="17806"/>
    <cellStyle name="Обычный 41 2" xfId="17807"/>
    <cellStyle name="Обычный 41 2 2" xfId="17808"/>
    <cellStyle name="Обычный 41 2 2 2" xfId="17809"/>
    <cellStyle name="Обычный 41 2 3" xfId="17810"/>
    <cellStyle name="Обычный 41 2 4" xfId="17811"/>
    <cellStyle name="Обычный 41 3" xfId="17812"/>
    <cellStyle name="Обычный 41 3 2" xfId="17813"/>
    <cellStyle name="Обычный 41 3 2 2" xfId="17814"/>
    <cellStyle name="Обычный 41 3 3" xfId="17815"/>
    <cellStyle name="Обычный 41 4" xfId="17816"/>
    <cellStyle name="Обычный 41 4 2" xfId="17817"/>
    <cellStyle name="Обычный 41 5" xfId="17818"/>
    <cellStyle name="Обычный 42" xfId="17819"/>
    <cellStyle name="Обычный 42 2" xfId="17820"/>
    <cellStyle name="Обычный 42 2 2" xfId="17821"/>
    <cellStyle name="Обычный 42 2 2 2" xfId="17822"/>
    <cellStyle name="Обычный 42 2 3" xfId="17823"/>
    <cellStyle name="Обычный 42 2 4" xfId="17824"/>
    <cellStyle name="Обычный 42 3" xfId="17825"/>
    <cellStyle name="Обычный 42 3 2" xfId="17826"/>
    <cellStyle name="Обычный 42 3 2 2" xfId="17827"/>
    <cellStyle name="Обычный 42 3 3" xfId="17828"/>
    <cellStyle name="Обычный 42 4" xfId="17829"/>
    <cellStyle name="Обычный 42 4 2" xfId="17830"/>
    <cellStyle name="Обычный 42 5" xfId="17831"/>
    <cellStyle name="Обычный 43" xfId="17832"/>
    <cellStyle name="Обычный 43 2" xfId="17833"/>
    <cellStyle name="Обычный 43 2 2" xfId="17834"/>
    <cellStyle name="Обычный 43 2 2 2" xfId="17835"/>
    <cellStyle name="Обычный 43 2 3" xfId="17836"/>
    <cellStyle name="Обычный 43 2 4" xfId="17837"/>
    <cellStyle name="Обычный 43 3" xfId="17838"/>
    <cellStyle name="Обычный 43 3 2" xfId="17839"/>
    <cellStyle name="Обычный 43 3 2 2" xfId="17840"/>
    <cellStyle name="Обычный 43 3 3" xfId="17841"/>
    <cellStyle name="Обычный 43 4" xfId="17842"/>
    <cellStyle name="Обычный 43 4 2" xfId="17843"/>
    <cellStyle name="Обычный 43 5" xfId="17844"/>
    <cellStyle name="Обычный 44" xfId="17845"/>
    <cellStyle name="Обычный 44 2" xfId="17846"/>
    <cellStyle name="Обычный 44 2 2" xfId="17847"/>
    <cellStyle name="Обычный 45" xfId="17848"/>
    <cellStyle name="Обычный 45 2" xfId="17849"/>
    <cellStyle name="Обычный 45 2 2" xfId="17850"/>
    <cellStyle name="Обычный 46" xfId="17851"/>
    <cellStyle name="Обычный 46 2" xfId="17852"/>
    <cellStyle name="Обычный 46 2 2" xfId="17853"/>
    <cellStyle name="Обычный 47" xfId="17854"/>
    <cellStyle name="Обычный 47 2" xfId="17855"/>
    <cellStyle name="Обычный 48" xfId="17856"/>
    <cellStyle name="Обычный 48 2" xfId="17857"/>
    <cellStyle name="Обычный 49" xfId="17858"/>
    <cellStyle name="Обычный 49 2" xfId="17859"/>
    <cellStyle name="Обычный 5" xfId="17860"/>
    <cellStyle name="Обычный 5 10" xfId="17861"/>
    <cellStyle name="Обычный 5 10 2" xfId="17862"/>
    <cellStyle name="Обычный 5 10 2 2" xfId="17863"/>
    <cellStyle name="Обычный 5 10 2 2 2" xfId="17864"/>
    <cellStyle name="Обычный 5 10 2 2 2 2" xfId="17865"/>
    <cellStyle name="Обычный 5 10 2 2 3" xfId="17866"/>
    <cellStyle name="Обычный 5 10 2 3" xfId="17867"/>
    <cellStyle name="Обычный 5 10 2 3 2" xfId="17868"/>
    <cellStyle name="Обычный 5 10 2 4" xfId="17869"/>
    <cellStyle name="Обычный 5 10 3" xfId="17870"/>
    <cellStyle name="Обычный 5 10 3 2" xfId="17871"/>
    <cellStyle name="Обычный 5 10 3 2 2" xfId="17872"/>
    <cellStyle name="Обычный 5 10 3 3" xfId="17873"/>
    <cellStyle name="Обычный 5 10 4" xfId="17874"/>
    <cellStyle name="Обычный 5 10 4 2" xfId="17875"/>
    <cellStyle name="Обычный 5 10 5" xfId="17876"/>
    <cellStyle name="Обычный 5 11" xfId="17877"/>
    <cellStyle name="Обычный 5 11 2" xfId="17878"/>
    <cellStyle name="Обычный 5 11 2 2" xfId="17879"/>
    <cellStyle name="Обычный 5 11 2 2 2" xfId="17880"/>
    <cellStyle name="Обычный 5 11 2 3" xfId="17881"/>
    <cellStyle name="Обычный 5 11 3" xfId="17882"/>
    <cellStyle name="Обычный 5 11 3 2" xfId="17883"/>
    <cellStyle name="Обычный 5 11 4" xfId="17884"/>
    <cellStyle name="Обычный 5 12" xfId="17885"/>
    <cellStyle name="Обычный 5 12 2" xfId="17886"/>
    <cellStyle name="Обычный 5 12 2 2" xfId="17887"/>
    <cellStyle name="Обычный 5 12 3" xfId="17888"/>
    <cellStyle name="Обычный 5 13" xfId="17889"/>
    <cellStyle name="Обычный 5 13 2" xfId="17890"/>
    <cellStyle name="Обычный 5 14" xfId="17891"/>
    <cellStyle name="Обычный 5 15" xfId="17892"/>
    <cellStyle name="Обычный 5 16" xfId="17893"/>
    <cellStyle name="Обычный 5 2" xfId="17894"/>
    <cellStyle name="Обычный 5 2 2" xfId="17895"/>
    <cellStyle name="Обычный 5 2 2 2" xfId="17896"/>
    <cellStyle name="Обычный 5 2 3" xfId="17897"/>
    <cellStyle name="Обычный 5 3" xfId="17898"/>
    <cellStyle name="Обычный 5 3 10" xfId="17899"/>
    <cellStyle name="Обычный 5 3 10 2" xfId="17900"/>
    <cellStyle name="Обычный 5 3 10 2 2" xfId="17901"/>
    <cellStyle name="Обычный 5 3 10 3" xfId="17902"/>
    <cellStyle name="Обычный 5 3 11" xfId="17903"/>
    <cellStyle name="Обычный 5 3 11 2" xfId="17904"/>
    <cellStyle name="Обычный 5 3 12" xfId="17905"/>
    <cellStyle name="Обычный 5 3 13" xfId="17906"/>
    <cellStyle name="Обычный 5 3 14" xfId="17907"/>
    <cellStyle name="Обычный 5 3 2" xfId="17908"/>
    <cellStyle name="Обычный 5 3 2 10" xfId="17909"/>
    <cellStyle name="Обычный 5 3 2 10 2" xfId="17910"/>
    <cellStyle name="Обычный 5 3 2 11" xfId="17911"/>
    <cellStyle name="Обычный 5 3 2 2" xfId="17912"/>
    <cellStyle name="Обычный 5 3 2 2 10" xfId="17913"/>
    <cellStyle name="Обычный 5 3 2 2 2" xfId="17914"/>
    <cellStyle name="Обычный 5 3 2 2 2 2" xfId="17915"/>
    <cellStyle name="Обычный 5 3 2 2 2 2 2" xfId="17916"/>
    <cellStyle name="Обычный 5 3 2 2 2 2 2 2" xfId="17917"/>
    <cellStyle name="Обычный 5 3 2 2 2 2 2 2 2" xfId="17918"/>
    <cellStyle name="Обычный 5 3 2 2 2 2 2 2 2 2" xfId="17919"/>
    <cellStyle name="Обычный 5 3 2 2 2 2 2 2 2 2 2" xfId="17920"/>
    <cellStyle name="Обычный 5 3 2 2 2 2 2 2 2 2 2 2" xfId="17921"/>
    <cellStyle name="Обычный 5 3 2 2 2 2 2 2 2 2 2 2 2" xfId="17922"/>
    <cellStyle name="Обычный 5 3 2 2 2 2 2 2 2 2 2 3" xfId="17923"/>
    <cellStyle name="Обычный 5 3 2 2 2 2 2 2 2 2 3" xfId="17924"/>
    <cellStyle name="Обычный 5 3 2 2 2 2 2 2 2 2 3 2" xfId="17925"/>
    <cellStyle name="Обычный 5 3 2 2 2 2 2 2 2 2 4" xfId="17926"/>
    <cellStyle name="Обычный 5 3 2 2 2 2 2 2 2 3" xfId="17927"/>
    <cellStyle name="Обычный 5 3 2 2 2 2 2 2 2 3 2" xfId="17928"/>
    <cellStyle name="Обычный 5 3 2 2 2 2 2 2 2 3 2 2" xfId="17929"/>
    <cellStyle name="Обычный 5 3 2 2 2 2 2 2 2 3 3" xfId="17930"/>
    <cellStyle name="Обычный 5 3 2 2 2 2 2 2 2 4" xfId="17931"/>
    <cellStyle name="Обычный 5 3 2 2 2 2 2 2 2 4 2" xfId="17932"/>
    <cellStyle name="Обычный 5 3 2 2 2 2 2 2 2 5" xfId="17933"/>
    <cellStyle name="Обычный 5 3 2 2 2 2 2 2 3" xfId="17934"/>
    <cellStyle name="Обычный 5 3 2 2 2 2 2 2 3 2" xfId="17935"/>
    <cellStyle name="Обычный 5 3 2 2 2 2 2 2 3 2 2" xfId="17936"/>
    <cellStyle name="Обычный 5 3 2 2 2 2 2 2 3 2 2 2" xfId="17937"/>
    <cellStyle name="Обычный 5 3 2 2 2 2 2 2 3 2 3" xfId="17938"/>
    <cellStyle name="Обычный 5 3 2 2 2 2 2 2 3 3" xfId="17939"/>
    <cellStyle name="Обычный 5 3 2 2 2 2 2 2 3 3 2" xfId="17940"/>
    <cellStyle name="Обычный 5 3 2 2 2 2 2 2 3 4" xfId="17941"/>
    <cellStyle name="Обычный 5 3 2 2 2 2 2 2 4" xfId="17942"/>
    <cellStyle name="Обычный 5 3 2 2 2 2 2 2 4 2" xfId="17943"/>
    <cellStyle name="Обычный 5 3 2 2 2 2 2 2 4 2 2" xfId="17944"/>
    <cellStyle name="Обычный 5 3 2 2 2 2 2 2 4 3" xfId="17945"/>
    <cellStyle name="Обычный 5 3 2 2 2 2 2 2 5" xfId="17946"/>
    <cellStyle name="Обычный 5 3 2 2 2 2 2 2 5 2" xfId="17947"/>
    <cellStyle name="Обычный 5 3 2 2 2 2 2 2 6" xfId="17948"/>
    <cellStyle name="Обычный 5 3 2 2 2 2 2 3" xfId="17949"/>
    <cellStyle name="Обычный 5 3 2 2 2 2 2 3 2" xfId="17950"/>
    <cellStyle name="Обычный 5 3 2 2 2 2 2 3 2 2" xfId="17951"/>
    <cellStyle name="Обычный 5 3 2 2 2 2 2 3 2 2 2" xfId="17952"/>
    <cellStyle name="Обычный 5 3 2 2 2 2 2 3 2 2 2 2" xfId="17953"/>
    <cellStyle name="Обычный 5 3 2 2 2 2 2 3 2 2 3" xfId="17954"/>
    <cellStyle name="Обычный 5 3 2 2 2 2 2 3 2 3" xfId="17955"/>
    <cellStyle name="Обычный 5 3 2 2 2 2 2 3 2 3 2" xfId="17956"/>
    <cellStyle name="Обычный 5 3 2 2 2 2 2 3 2 4" xfId="17957"/>
    <cellStyle name="Обычный 5 3 2 2 2 2 2 3 3" xfId="17958"/>
    <cellStyle name="Обычный 5 3 2 2 2 2 2 3 3 2" xfId="17959"/>
    <cellStyle name="Обычный 5 3 2 2 2 2 2 3 3 2 2" xfId="17960"/>
    <cellStyle name="Обычный 5 3 2 2 2 2 2 3 3 3" xfId="17961"/>
    <cellStyle name="Обычный 5 3 2 2 2 2 2 3 4" xfId="17962"/>
    <cellStyle name="Обычный 5 3 2 2 2 2 2 3 4 2" xfId="17963"/>
    <cellStyle name="Обычный 5 3 2 2 2 2 2 3 5" xfId="17964"/>
    <cellStyle name="Обычный 5 3 2 2 2 2 2 4" xfId="17965"/>
    <cellStyle name="Обычный 5 3 2 2 2 2 2 4 2" xfId="17966"/>
    <cellStyle name="Обычный 5 3 2 2 2 2 2 4 2 2" xfId="17967"/>
    <cellStyle name="Обычный 5 3 2 2 2 2 2 4 2 2 2" xfId="17968"/>
    <cellStyle name="Обычный 5 3 2 2 2 2 2 4 2 3" xfId="17969"/>
    <cellStyle name="Обычный 5 3 2 2 2 2 2 4 3" xfId="17970"/>
    <cellStyle name="Обычный 5 3 2 2 2 2 2 4 3 2" xfId="17971"/>
    <cellStyle name="Обычный 5 3 2 2 2 2 2 4 4" xfId="17972"/>
    <cellStyle name="Обычный 5 3 2 2 2 2 2 5" xfId="17973"/>
    <cellStyle name="Обычный 5 3 2 2 2 2 2 5 2" xfId="17974"/>
    <cellStyle name="Обычный 5 3 2 2 2 2 2 5 2 2" xfId="17975"/>
    <cellStyle name="Обычный 5 3 2 2 2 2 2 5 3" xfId="17976"/>
    <cellStyle name="Обычный 5 3 2 2 2 2 2 6" xfId="17977"/>
    <cellStyle name="Обычный 5 3 2 2 2 2 2 6 2" xfId="17978"/>
    <cellStyle name="Обычный 5 3 2 2 2 2 2 7" xfId="17979"/>
    <cellStyle name="Обычный 5 3 2 2 2 2 3" xfId="17980"/>
    <cellStyle name="Обычный 5 3 2 2 2 2 3 2" xfId="17981"/>
    <cellStyle name="Обычный 5 3 2 2 2 2 3 2 2" xfId="17982"/>
    <cellStyle name="Обычный 5 3 2 2 2 2 3 2 2 2" xfId="17983"/>
    <cellStyle name="Обычный 5 3 2 2 2 2 3 2 2 2 2" xfId="17984"/>
    <cellStyle name="Обычный 5 3 2 2 2 2 3 2 2 2 2 2" xfId="17985"/>
    <cellStyle name="Обычный 5 3 2 2 2 2 3 2 2 2 3" xfId="17986"/>
    <cellStyle name="Обычный 5 3 2 2 2 2 3 2 2 3" xfId="17987"/>
    <cellStyle name="Обычный 5 3 2 2 2 2 3 2 2 3 2" xfId="17988"/>
    <cellStyle name="Обычный 5 3 2 2 2 2 3 2 2 4" xfId="17989"/>
    <cellStyle name="Обычный 5 3 2 2 2 2 3 2 3" xfId="17990"/>
    <cellStyle name="Обычный 5 3 2 2 2 2 3 2 3 2" xfId="17991"/>
    <cellStyle name="Обычный 5 3 2 2 2 2 3 2 3 2 2" xfId="17992"/>
    <cellStyle name="Обычный 5 3 2 2 2 2 3 2 3 3" xfId="17993"/>
    <cellStyle name="Обычный 5 3 2 2 2 2 3 2 4" xfId="17994"/>
    <cellStyle name="Обычный 5 3 2 2 2 2 3 2 4 2" xfId="17995"/>
    <cellStyle name="Обычный 5 3 2 2 2 2 3 2 5" xfId="17996"/>
    <cellStyle name="Обычный 5 3 2 2 2 2 3 3" xfId="17997"/>
    <cellStyle name="Обычный 5 3 2 2 2 2 3 3 2" xfId="17998"/>
    <cellStyle name="Обычный 5 3 2 2 2 2 3 3 2 2" xfId="17999"/>
    <cellStyle name="Обычный 5 3 2 2 2 2 3 3 2 2 2" xfId="18000"/>
    <cellStyle name="Обычный 5 3 2 2 2 2 3 3 2 3" xfId="18001"/>
    <cellStyle name="Обычный 5 3 2 2 2 2 3 3 3" xfId="18002"/>
    <cellStyle name="Обычный 5 3 2 2 2 2 3 3 3 2" xfId="18003"/>
    <cellStyle name="Обычный 5 3 2 2 2 2 3 3 4" xfId="18004"/>
    <cellStyle name="Обычный 5 3 2 2 2 2 3 4" xfId="18005"/>
    <cellStyle name="Обычный 5 3 2 2 2 2 3 4 2" xfId="18006"/>
    <cellStyle name="Обычный 5 3 2 2 2 2 3 4 2 2" xfId="18007"/>
    <cellStyle name="Обычный 5 3 2 2 2 2 3 4 3" xfId="18008"/>
    <cellStyle name="Обычный 5 3 2 2 2 2 3 5" xfId="18009"/>
    <cellStyle name="Обычный 5 3 2 2 2 2 3 5 2" xfId="18010"/>
    <cellStyle name="Обычный 5 3 2 2 2 2 3 6" xfId="18011"/>
    <cellStyle name="Обычный 5 3 2 2 2 2 4" xfId="18012"/>
    <cellStyle name="Обычный 5 3 2 2 2 2 4 2" xfId="18013"/>
    <cellStyle name="Обычный 5 3 2 2 2 2 4 2 2" xfId="18014"/>
    <cellStyle name="Обычный 5 3 2 2 2 2 4 2 2 2" xfId="18015"/>
    <cellStyle name="Обычный 5 3 2 2 2 2 4 2 2 2 2" xfId="18016"/>
    <cellStyle name="Обычный 5 3 2 2 2 2 4 2 2 3" xfId="18017"/>
    <cellStyle name="Обычный 5 3 2 2 2 2 4 2 3" xfId="18018"/>
    <cellStyle name="Обычный 5 3 2 2 2 2 4 2 3 2" xfId="18019"/>
    <cellStyle name="Обычный 5 3 2 2 2 2 4 2 4" xfId="18020"/>
    <cellStyle name="Обычный 5 3 2 2 2 2 4 3" xfId="18021"/>
    <cellStyle name="Обычный 5 3 2 2 2 2 4 3 2" xfId="18022"/>
    <cellStyle name="Обычный 5 3 2 2 2 2 4 3 2 2" xfId="18023"/>
    <cellStyle name="Обычный 5 3 2 2 2 2 4 3 3" xfId="18024"/>
    <cellStyle name="Обычный 5 3 2 2 2 2 4 4" xfId="18025"/>
    <cellStyle name="Обычный 5 3 2 2 2 2 4 4 2" xfId="18026"/>
    <cellStyle name="Обычный 5 3 2 2 2 2 4 5" xfId="18027"/>
    <cellStyle name="Обычный 5 3 2 2 2 2 5" xfId="18028"/>
    <cellStyle name="Обычный 5 3 2 2 2 2 5 2" xfId="18029"/>
    <cellStyle name="Обычный 5 3 2 2 2 2 5 2 2" xfId="18030"/>
    <cellStyle name="Обычный 5 3 2 2 2 2 5 2 2 2" xfId="18031"/>
    <cellStyle name="Обычный 5 3 2 2 2 2 5 2 3" xfId="18032"/>
    <cellStyle name="Обычный 5 3 2 2 2 2 5 3" xfId="18033"/>
    <cellStyle name="Обычный 5 3 2 2 2 2 5 3 2" xfId="18034"/>
    <cellStyle name="Обычный 5 3 2 2 2 2 5 4" xfId="18035"/>
    <cellStyle name="Обычный 5 3 2 2 2 2 6" xfId="18036"/>
    <cellStyle name="Обычный 5 3 2 2 2 2 6 2" xfId="18037"/>
    <cellStyle name="Обычный 5 3 2 2 2 2 6 2 2" xfId="18038"/>
    <cellStyle name="Обычный 5 3 2 2 2 2 6 3" xfId="18039"/>
    <cellStyle name="Обычный 5 3 2 2 2 2 7" xfId="18040"/>
    <cellStyle name="Обычный 5 3 2 2 2 2 7 2" xfId="18041"/>
    <cellStyle name="Обычный 5 3 2 2 2 2 8" xfId="18042"/>
    <cellStyle name="Обычный 5 3 2 2 2 3" xfId="18043"/>
    <cellStyle name="Обычный 5 3 2 2 2 3 2" xfId="18044"/>
    <cellStyle name="Обычный 5 3 2 2 2 3 2 2" xfId="18045"/>
    <cellStyle name="Обычный 5 3 2 2 2 3 2 2 2" xfId="18046"/>
    <cellStyle name="Обычный 5 3 2 2 2 3 2 2 2 2" xfId="18047"/>
    <cellStyle name="Обычный 5 3 2 2 2 3 2 2 2 2 2" xfId="18048"/>
    <cellStyle name="Обычный 5 3 2 2 2 3 2 2 2 2 2 2" xfId="18049"/>
    <cellStyle name="Обычный 5 3 2 2 2 3 2 2 2 2 3" xfId="18050"/>
    <cellStyle name="Обычный 5 3 2 2 2 3 2 2 2 3" xfId="18051"/>
    <cellStyle name="Обычный 5 3 2 2 2 3 2 2 2 3 2" xfId="18052"/>
    <cellStyle name="Обычный 5 3 2 2 2 3 2 2 2 4" xfId="18053"/>
    <cellStyle name="Обычный 5 3 2 2 2 3 2 2 3" xfId="18054"/>
    <cellStyle name="Обычный 5 3 2 2 2 3 2 2 3 2" xfId="18055"/>
    <cellStyle name="Обычный 5 3 2 2 2 3 2 2 3 2 2" xfId="18056"/>
    <cellStyle name="Обычный 5 3 2 2 2 3 2 2 3 3" xfId="18057"/>
    <cellStyle name="Обычный 5 3 2 2 2 3 2 2 4" xfId="18058"/>
    <cellStyle name="Обычный 5 3 2 2 2 3 2 2 4 2" xfId="18059"/>
    <cellStyle name="Обычный 5 3 2 2 2 3 2 2 5" xfId="18060"/>
    <cellStyle name="Обычный 5 3 2 2 2 3 2 3" xfId="18061"/>
    <cellStyle name="Обычный 5 3 2 2 2 3 2 3 2" xfId="18062"/>
    <cellStyle name="Обычный 5 3 2 2 2 3 2 3 2 2" xfId="18063"/>
    <cellStyle name="Обычный 5 3 2 2 2 3 2 3 2 2 2" xfId="18064"/>
    <cellStyle name="Обычный 5 3 2 2 2 3 2 3 2 3" xfId="18065"/>
    <cellStyle name="Обычный 5 3 2 2 2 3 2 3 3" xfId="18066"/>
    <cellStyle name="Обычный 5 3 2 2 2 3 2 3 3 2" xfId="18067"/>
    <cellStyle name="Обычный 5 3 2 2 2 3 2 3 4" xfId="18068"/>
    <cellStyle name="Обычный 5 3 2 2 2 3 2 4" xfId="18069"/>
    <cellStyle name="Обычный 5 3 2 2 2 3 2 4 2" xfId="18070"/>
    <cellStyle name="Обычный 5 3 2 2 2 3 2 4 2 2" xfId="18071"/>
    <cellStyle name="Обычный 5 3 2 2 2 3 2 4 3" xfId="18072"/>
    <cellStyle name="Обычный 5 3 2 2 2 3 2 5" xfId="18073"/>
    <cellStyle name="Обычный 5 3 2 2 2 3 2 5 2" xfId="18074"/>
    <cellStyle name="Обычный 5 3 2 2 2 3 2 6" xfId="18075"/>
    <cellStyle name="Обычный 5 3 2 2 2 3 3" xfId="18076"/>
    <cellStyle name="Обычный 5 3 2 2 2 3 3 2" xfId="18077"/>
    <cellStyle name="Обычный 5 3 2 2 2 3 3 2 2" xfId="18078"/>
    <cellStyle name="Обычный 5 3 2 2 2 3 3 2 2 2" xfId="18079"/>
    <cellStyle name="Обычный 5 3 2 2 2 3 3 2 2 2 2" xfId="18080"/>
    <cellStyle name="Обычный 5 3 2 2 2 3 3 2 2 3" xfId="18081"/>
    <cellStyle name="Обычный 5 3 2 2 2 3 3 2 3" xfId="18082"/>
    <cellStyle name="Обычный 5 3 2 2 2 3 3 2 3 2" xfId="18083"/>
    <cellStyle name="Обычный 5 3 2 2 2 3 3 2 4" xfId="18084"/>
    <cellStyle name="Обычный 5 3 2 2 2 3 3 3" xfId="18085"/>
    <cellStyle name="Обычный 5 3 2 2 2 3 3 3 2" xfId="18086"/>
    <cellStyle name="Обычный 5 3 2 2 2 3 3 3 2 2" xfId="18087"/>
    <cellStyle name="Обычный 5 3 2 2 2 3 3 3 3" xfId="18088"/>
    <cellStyle name="Обычный 5 3 2 2 2 3 3 4" xfId="18089"/>
    <cellStyle name="Обычный 5 3 2 2 2 3 3 4 2" xfId="18090"/>
    <cellStyle name="Обычный 5 3 2 2 2 3 3 5" xfId="18091"/>
    <cellStyle name="Обычный 5 3 2 2 2 3 4" xfId="18092"/>
    <cellStyle name="Обычный 5 3 2 2 2 3 4 2" xfId="18093"/>
    <cellStyle name="Обычный 5 3 2 2 2 3 4 2 2" xfId="18094"/>
    <cellStyle name="Обычный 5 3 2 2 2 3 4 2 2 2" xfId="18095"/>
    <cellStyle name="Обычный 5 3 2 2 2 3 4 2 3" xfId="18096"/>
    <cellStyle name="Обычный 5 3 2 2 2 3 4 3" xfId="18097"/>
    <cellStyle name="Обычный 5 3 2 2 2 3 4 3 2" xfId="18098"/>
    <cellStyle name="Обычный 5 3 2 2 2 3 4 4" xfId="18099"/>
    <cellStyle name="Обычный 5 3 2 2 2 3 5" xfId="18100"/>
    <cellStyle name="Обычный 5 3 2 2 2 3 5 2" xfId="18101"/>
    <cellStyle name="Обычный 5 3 2 2 2 3 5 2 2" xfId="18102"/>
    <cellStyle name="Обычный 5 3 2 2 2 3 5 3" xfId="18103"/>
    <cellStyle name="Обычный 5 3 2 2 2 3 6" xfId="18104"/>
    <cellStyle name="Обычный 5 3 2 2 2 3 6 2" xfId="18105"/>
    <cellStyle name="Обычный 5 3 2 2 2 3 7" xfId="18106"/>
    <cellStyle name="Обычный 5 3 2 2 2 4" xfId="18107"/>
    <cellStyle name="Обычный 5 3 2 2 2 4 2" xfId="18108"/>
    <cellStyle name="Обычный 5 3 2 2 2 4 2 2" xfId="18109"/>
    <cellStyle name="Обычный 5 3 2 2 2 4 2 2 2" xfId="18110"/>
    <cellStyle name="Обычный 5 3 2 2 2 4 2 2 2 2" xfId="18111"/>
    <cellStyle name="Обычный 5 3 2 2 2 4 2 2 2 2 2" xfId="18112"/>
    <cellStyle name="Обычный 5 3 2 2 2 4 2 2 2 3" xfId="18113"/>
    <cellStyle name="Обычный 5 3 2 2 2 4 2 2 3" xfId="18114"/>
    <cellStyle name="Обычный 5 3 2 2 2 4 2 2 3 2" xfId="18115"/>
    <cellStyle name="Обычный 5 3 2 2 2 4 2 2 4" xfId="18116"/>
    <cellStyle name="Обычный 5 3 2 2 2 4 2 3" xfId="18117"/>
    <cellStyle name="Обычный 5 3 2 2 2 4 2 3 2" xfId="18118"/>
    <cellStyle name="Обычный 5 3 2 2 2 4 2 3 2 2" xfId="18119"/>
    <cellStyle name="Обычный 5 3 2 2 2 4 2 3 3" xfId="18120"/>
    <cellStyle name="Обычный 5 3 2 2 2 4 2 4" xfId="18121"/>
    <cellStyle name="Обычный 5 3 2 2 2 4 2 4 2" xfId="18122"/>
    <cellStyle name="Обычный 5 3 2 2 2 4 2 5" xfId="18123"/>
    <cellStyle name="Обычный 5 3 2 2 2 4 3" xfId="18124"/>
    <cellStyle name="Обычный 5 3 2 2 2 4 3 2" xfId="18125"/>
    <cellStyle name="Обычный 5 3 2 2 2 4 3 2 2" xfId="18126"/>
    <cellStyle name="Обычный 5 3 2 2 2 4 3 2 2 2" xfId="18127"/>
    <cellStyle name="Обычный 5 3 2 2 2 4 3 2 3" xfId="18128"/>
    <cellStyle name="Обычный 5 3 2 2 2 4 3 3" xfId="18129"/>
    <cellStyle name="Обычный 5 3 2 2 2 4 3 3 2" xfId="18130"/>
    <cellStyle name="Обычный 5 3 2 2 2 4 3 4" xfId="18131"/>
    <cellStyle name="Обычный 5 3 2 2 2 4 4" xfId="18132"/>
    <cellStyle name="Обычный 5 3 2 2 2 4 4 2" xfId="18133"/>
    <cellStyle name="Обычный 5 3 2 2 2 4 4 2 2" xfId="18134"/>
    <cellStyle name="Обычный 5 3 2 2 2 4 4 3" xfId="18135"/>
    <cellStyle name="Обычный 5 3 2 2 2 4 5" xfId="18136"/>
    <cellStyle name="Обычный 5 3 2 2 2 4 5 2" xfId="18137"/>
    <cellStyle name="Обычный 5 3 2 2 2 4 6" xfId="18138"/>
    <cellStyle name="Обычный 5 3 2 2 2 5" xfId="18139"/>
    <cellStyle name="Обычный 5 3 2 2 2 5 2" xfId="18140"/>
    <cellStyle name="Обычный 5 3 2 2 2 5 2 2" xfId="18141"/>
    <cellStyle name="Обычный 5 3 2 2 2 5 2 2 2" xfId="18142"/>
    <cellStyle name="Обычный 5 3 2 2 2 5 2 2 2 2" xfId="18143"/>
    <cellStyle name="Обычный 5 3 2 2 2 5 2 2 3" xfId="18144"/>
    <cellStyle name="Обычный 5 3 2 2 2 5 2 3" xfId="18145"/>
    <cellStyle name="Обычный 5 3 2 2 2 5 2 3 2" xfId="18146"/>
    <cellStyle name="Обычный 5 3 2 2 2 5 2 4" xfId="18147"/>
    <cellStyle name="Обычный 5 3 2 2 2 5 3" xfId="18148"/>
    <cellStyle name="Обычный 5 3 2 2 2 5 3 2" xfId="18149"/>
    <cellStyle name="Обычный 5 3 2 2 2 5 3 2 2" xfId="18150"/>
    <cellStyle name="Обычный 5 3 2 2 2 5 3 3" xfId="18151"/>
    <cellStyle name="Обычный 5 3 2 2 2 5 4" xfId="18152"/>
    <cellStyle name="Обычный 5 3 2 2 2 5 4 2" xfId="18153"/>
    <cellStyle name="Обычный 5 3 2 2 2 5 5" xfId="18154"/>
    <cellStyle name="Обычный 5 3 2 2 2 6" xfId="18155"/>
    <cellStyle name="Обычный 5 3 2 2 2 6 2" xfId="18156"/>
    <cellStyle name="Обычный 5 3 2 2 2 6 2 2" xfId="18157"/>
    <cellStyle name="Обычный 5 3 2 2 2 6 2 2 2" xfId="18158"/>
    <cellStyle name="Обычный 5 3 2 2 2 6 2 3" xfId="18159"/>
    <cellStyle name="Обычный 5 3 2 2 2 6 3" xfId="18160"/>
    <cellStyle name="Обычный 5 3 2 2 2 6 3 2" xfId="18161"/>
    <cellStyle name="Обычный 5 3 2 2 2 6 4" xfId="18162"/>
    <cellStyle name="Обычный 5 3 2 2 2 7" xfId="18163"/>
    <cellStyle name="Обычный 5 3 2 2 2 7 2" xfId="18164"/>
    <cellStyle name="Обычный 5 3 2 2 2 7 2 2" xfId="18165"/>
    <cellStyle name="Обычный 5 3 2 2 2 7 3" xfId="18166"/>
    <cellStyle name="Обычный 5 3 2 2 2 8" xfId="18167"/>
    <cellStyle name="Обычный 5 3 2 2 2 8 2" xfId="18168"/>
    <cellStyle name="Обычный 5 3 2 2 2 9" xfId="18169"/>
    <cellStyle name="Обычный 5 3 2 2 3" xfId="18170"/>
    <cellStyle name="Обычный 5 3 2 2 3 2" xfId="18171"/>
    <cellStyle name="Обычный 5 3 2 2 3 2 2" xfId="18172"/>
    <cellStyle name="Обычный 5 3 2 2 3 2 2 2" xfId="18173"/>
    <cellStyle name="Обычный 5 3 2 2 3 2 2 2 2" xfId="18174"/>
    <cellStyle name="Обычный 5 3 2 2 3 2 2 2 2 2" xfId="18175"/>
    <cellStyle name="Обычный 5 3 2 2 3 2 2 2 2 2 2" xfId="18176"/>
    <cellStyle name="Обычный 5 3 2 2 3 2 2 2 2 2 2 2" xfId="18177"/>
    <cellStyle name="Обычный 5 3 2 2 3 2 2 2 2 2 3" xfId="18178"/>
    <cellStyle name="Обычный 5 3 2 2 3 2 2 2 2 3" xfId="18179"/>
    <cellStyle name="Обычный 5 3 2 2 3 2 2 2 2 3 2" xfId="18180"/>
    <cellStyle name="Обычный 5 3 2 2 3 2 2 2 2 4" xfId="18181"/>
    <cellStyle name="Обычный 5 3 2 2 3 2 2 2 3" xfId="18182"/>
    <cellStyle name="Обычный 5 3 2 2 3 2 2 2 3 2" xfId="18183"/>
    <cellStyle name="Обычный 5 3 2 2 3 2 2 2 3 2 2" xfId="18184"/>
    <cellStyle name="Обычный 5 3 2 2 3 2 2 2 3 3" xfId="18185"/>
    <cellStyle name="Обычный 5 3 2 2 3 2 2 2 4" xfId="18186"/>
    <cellStyle name="Обычный 5 3 2 2 3 2 2 2 4 2" xfId="18187"/>
    <cellStyle name="Обычный 5 3 2 2 3 2 2 2 5" xfId="18188"/>
    <cellStyle name="Обычный 5 3 2 2 3 2 2 3" xfId="18189"/>
    <cellStyle name="Обычный 5 3 2 2 3 2 2 3 2" xfId="18190"/>
    <cellStyle name="Обычный 5 3 2 2 3 2 2 3 2 2" xfId="18191"/>
    <cellStyle name="Обычный 5 3 2 2 3 2 2 3 2 2 2" xfId="18192"/>
    <cellStyle name="Обычный 5 3 2 2 3 2 2 3 2 3" xfId="18193"/>
    <cellStyle name="Обычный 5 3 2 2 3 2 2 3 3" xfId="18194"/>
    <cellStyle name="Обычный 5 3 2 2 3 2 2 3 3 2" xfId="18195"/>
    <cellStyle name="Обычный 5 3 2 2 3 2 2 3 4" xfId="18196"/>
    <cellStyle name="Обычный 5 3 2 2 3 2 2 4" xfId="18197"/>
    <cellStyle name="Обычный 5 3 2 2 3 2 2 4 2" xfId="18198"/>
    <cellStyle name="Обычный 5 3 2 2 3 2 2 4 2 2" xfId="18199"/>
    <cellStyle name="Обычный 5 3 2 2 3 2 2 4 3" xfId="18200"/>
    <cellStyle name="Обычный 5 3 2 2 3 2 2 5" xfId="18201"/>
    <cellStyle name="Обычный 5 3 2 2 3 2 2 5 2" xfId="18202"/>
    <cellStyle name="Обычный 5 3 2 2 3 2 2 6" xfId="18203"/>
    <cellStyle name="Обычный 5 3 2 2 3 2 3" xfId="18204"/>
    <cellStyle name="Обычный 5 3 2 2 3 2 3 2" xfId="18205"/>
    <cellStyle name="Обычный 5 3 2 2 3 2 3 2 2" xfId="18206"/>
    <cellStyle name="Обычный 5 3 2 2 3 2 3 2 2 2" xfId="18207"/>
    <cellStyle name="Обычный 5 3 2 2 3 2 3 2 2 2 2" xfId="18208"/>
    <cellStyle name="Обычный 5 3 2 2 3 2 3 2 2 3" xfId="18209"/>
    <cellStyle name="Обычный 5 3 2 2 3 2 3 2 3" xfId="18210"/>
    <cellStyle name="Обычный 5 3 2 2 3 2 3 2 3 2" xfId="18211"/>
    <cellStyle name="Обычный 5 3 2 2 3 2 3 2 4" xfId="18212"/>
    <cellStyle name="Обычный 5 3 2 2 3 2 3 3" xfId="18213"/>
    <cellStyle name="Обычный 5 3 2 2 3 2 3 3 2" xfId="18214"/>
    <cellStyle name="Обычный 5 3 2 2 3 2 3 3 2 2" xfId="18215"/>
    <cellStyle name="Обычный 5 3 2 2 3 2 3 3 3" xfId="18216"/>
    <cellStyle name="Обычный 5 3 2 2 3 2 3 4" xfId="18217"/>
    <cellStyle name="Обычный 5 3 2 2 3 2 3 4 2" xfId="18218"/>
    <cellStyle name="Обычный 5 3 2 2 3 2 3 5" xfId="18219"/>
    <cellStyle name="Обычный 5 3 2 2 3 2 4" xfId="18220"/>
    <cellStyle name="Обычный 5 3 2 2 3 2 4 2" xfId="18221"/>
    <cellStyle name="Обычный 5 3 2 2 3 2 4 2 2" xfId="18222"/>
    <cellStyle name="Обычный 5 3 2 2 3 2 4 2 2 2" xfId="18223"/>
    <cellStyle name="Обычный 5 3 2 2 3 2 4 2 3" xfId="18224"/>
    <cellStyle name="Обычный 5 3 2 2 3 2 4 3" xfId="18225"/>
    <cellStyle name="Обычный 5 3 2 2 3 2 4 3 2" xfId="18226"/>
    <cellStyle name="Обычный 5 3 2 2 3 2 4 4" xfId="18227"/>
    <cellStyle name="Обычный 5 3 2 2 3 2 5" xfId="18228"/>
    <cellStyle name="Обычный 5 3 2 2 3 2 5 2" xfId="18229"/>
    <cellStyle name="Обычный 5 3 2 2 3 2 5 2 2" xfId="18230"/>
    <cellStyle name="Обычный 5 3 2 2 3 2 5 3" xfId="18231"/>
    <cellStyle name="Обычный 5 3 2 2 3 2 6" xfId="18232"/>
    <cellStyle name="Обычный 5 3 2 2 3 2 6 2" xfId="18233"/>
    <cellStyle name="Обычный 5 3 2 2 3 2 7" xfId="18234"/>
    <cellStyle name="Обычный 5 3 2 2 3 3" xfId="18235"/>
    <cellStyle name="Обычный 5 3 2 2 3 3 2" xfId="18236"/>
    <cellStyle name="Обычный 5 3 2 2 3 3 2 2" xfId="18237"/>
    <cellStyle name="Обычный 5 3 2 2 3 3 2 2 2" xfId="18238"/>
    <cellStyle name="Обычный 5 3 2 2 3 3 2 2 2 2" xfId="18239"/>
    <cellStyle name="Обычный 5 3 2 2 3 3 2 2 2 2 2" xfId="18240"/>
    <cellStyle name="Обычный 5 3 2 2 3 3 2 2 2 3" xfId="18241"/>
    <cellStyle name="Обычный 5 3 2 2 3 3 2 2 3" xfId="18242"/>
    <cellStyle name="Обычный 5 3 2 2 3 3 2 2 3 2" xfId="18243"/>
    <cellStyle name="Обычный 5 3 2 2 3 3 2 2 4" xfId="18244"/>
    <cellStyle name="Обычный 5 3 2 2 3 3 2 3" xfId="18245"/>
    <cellStyle name="Обычный 5 3 2 2 3 3 2 3 2" xfId="18246"/>
    <cellStyle name="Обычный 5 3 2 2 3 3 2 3 2 2" xfId="18247"/>
    <cellStyle name="Обычный 5 3 2 2 3 3 2 3 3" xfId="18248"/>
    <cellStyle name="Обычный 5 3 2 2 3 3 2 4" xfId="18249"/>
    <cellStyle name="Обычный 5 3 2 2 3 3 2 4 2" xfId="18250"/>
    <cellStyle name="Обычный 5 3 2 2 3 3 2 5" xfId="18251"/>
    <cellStyle name="Обычный 5 3 2 2 3 3 3" xfId="18252"/>
    <cellStyle name="Обычный 5 3 2 2 3 3 3 2" xfId="18253"/>
    <cellStyle name="Обычный 5 3 2 2 3 3 3 2 2" xfId="18254"/>
    <cellStyle name="Обычный 5 3 2 2 3 3 3 2 2 2" xfId="18255"/>
    <cellStyle name="Обычный 5 3 2 2 3 3 3 2 3" xfId="18256"/>
    <cellStyle name="Обычный 5 3 2 2 3 3 3 3" xfId="18257"/>
    <cellStyle name="Обычный 5 3 2 2 3 3 3 3 2" xfId="18258"/>
    <cellStyle name="Обычный 5 3 2 2 3 3 3 4" xfId="18259"/>
    <cellStyle name="Обычный 5 3 2 2 3 3 4" xfId="18260"/>
    <cellStyle name="Обычный 5 3 2 2 3 3 4 2" xfId="18261"/>
    <cellStyle name="Обычный 5 3 2 2 3 3 4 2 2" xfId="18262"/>
    <cellStyle name="Обычный 5 3 2 2 3 3 4 3" xfId="18263"/>
    <cellStyle name="Обычный 5 3 2 2 3 3 5" xfId="18264"/>
    <cellStyle name="Обычный 5 3 2 2 3 3 5 2" xfId="18265"/>
    <cellStyle name="Обычный 5 3 2 2 3 3 6" xfId="18266"/>
    <cellStyle name="Обычный 5 3 2 2 3 4" xfId="18267"/>
    <cellStyle name="Обычный 5 3 2 2 3 4 2" xfId="18268"/>
    <cellStyle name="Обычный 5 3 2 2 3 4 2 2" xfId="18269"/>
    <cellStyle name="Обычный 5 3 2 2 3 4 2 2 2" xfId="18270"/>
    <cellStyle name="Обычный 5 3 2 2 3 4 2 2 2 2" xfId="18271"/>
    <cellStyle name="Обычный 5 3 2 2 3 4 2 2 3" xfId="18272"/>
    <cellStyle name="Обычный 5 3 2 2 3 4 2 3" xfId="18273"/>
    <cellStyle name="Обычный 5 3 2 2 3 4 2 3 2" xfId="18274"/>
    <cellStyle name="Обычный 5 3 2 2 3 4 2 4" xfId="18275"/>
    <cellStyle name="Обычный 5 3 2 2 3 4 3" xfId="18276"/>
    <cellStyle name="Обычный 5 3 2 2 3 4 3 2" xfId="18277"/>
    <cellStyle name="Обычный 5 3 2 2 3 4 3 2 2" xfId="18278"/>
    <cellStyle name="Обычный 5 3 2 2 3 4 3 3" xfId="18279"/>
    <cellStyle name="Обычный 5 3 2 2 3 4 4" xfId="18280"/>
    <cellStyle name="Обычный 5 3 2 2 3 4 4 2" xfId="18281"/>
    <cellStyle name="Обычный 5 3 2 2 3 4 5" xfId="18282"/>
    <cellStyle name="Обычный 5 3 2 2 3 5" xfId="18283"/>
    <cellStyle name="Обычный 5 3 2 2 3 5 2" xfId="18284"/>
    <cellStyle name="Обычный 5 3 2 2 3 5 2 2" xfId="18285"/>
    <cellStyle name="Обычный 5 3 2 2 3 5 2 2 2" xfId="18286"/>
    <cellStyle name="Обычный 5 3 2 2 3 5 2 3" xfId="18287"/>
    <cellStyle name="Обычный 5 3 2 2 3 5 3" xfId="18288"/>
    <cellStyle name="Обычный 5 3 2 2 3 5 3 2" xfId="18289"/>
    <cellStyle name="Обычный 5 3 2 2 3 5 4" xfId="18290"/>
    <cellStyle name="Обычный 5 3 2 2 3 6" xfId="18291"/>
    <cellStyle name="Обычный 5 3 2 2 3 6 2" xfId="18292"/>
    <cellStyle name="Обычный 5 3 2 2 3 6 2 2" xfId="18293"/>
    <cellStyle name="Обычный 5 3 2 2 3 6 3" xfId="18294"/>
    <cellStyle name="Обычный 5 3 2 2 3 7" xfId="18295"/>
    <cellStyle name="Обычный 5 3 2 2 3 7 2" xfId="18296"/>
    <cellStyle name="Обычный 5 3 2 2 3 8" xfId="18297"/>
    <cellStyle name="Обычный 5 3 2 2 4" xfId="18298"/>
    <cellStyle name="Обычный 5 3 2 2 4 2" xfId="18299"/>
    <cellStyle name="Обычный 5 3 2 2 4 2 2" xfId="18300"/>
    <cellStyle name="Обычный 5 3 2 2 4 2 2 2" xfId="18301"/>
    <cellStyle name="Обычный 5 3 2 2 4 2 2 2 2" xfId="18302"/>
    <cellStyle name="Обычный 5 3 2 2 4 2 2 2 2 2" xfId="18303"/>
    <cellStyle name="Обычный 5 3 2 2 4 2 2 2 2 2 2" xfId="18304"/>
    <cellStyle name="Обычный 5 3 2 2 4 2 2 2 2 3" xfId="18305"/>
    <cellStyle name="Обычный 5 3 2 2 4 2 2 2 3" xfId="18306"/>
    <cellStyle name="Обычный 5 3 2 2 4 2 2 2 3 2" xfId="18307"/>
    <cellStyle name="Обычный 5 3 2 2 4 2 2 2 4" xfId="18308"/>
    <cellStyle name="Обычный 5 3 2 2 4 2 2 3" xfId="18309"/>
    <cellStyle name="Обычный 5 3 2 2 4 2 2 3 2" xfId="18310"/>
    <cellStyle name="Обычный 5 3 2 2 4 2 2 3 2 2" xfId="18311"/>
    <cellStyle name="Обычный 5 3 2 2 4 2 2 3 3" xfId="18312"/>
    <cellStyle name="Обычный 5 3 2 2 4 2 2 4" xfId="18313"/>
    <cellStyle name="Обычный 5 3 2 2 4 2 2 4 2" xfId="18314"/>
    <cellStyle name="Обычный 5 3 2 2 4 2 2 5" xfId="18315"/>
    <cellStyle name="Обычный 5 3 2 2 4 2 3" xfId="18316"/>
    <cellStyle name="Обычный 5 3 2 2 4 2 3 2" xfId="18317"/>
    <cellStyle name="Обычный 5 3 2 2 4 2 3 2 2" xfId="18318"/>
    <cellStyle name="Обычный 5 3 2 2 4 2 3 2 2 2" xfId="18319"/>
    <cellStyle name="Обычный 5 3 2 2 4 2 3 2 3" xfId="18320"/>
    <cellStyle name="Обычный 5 3 2 2 4 2 3 3" xfId="18321"/>
    <cellStyle name="Обычный 5 3 2 2 4 2 3 3 2" xfId="18322"/>
    <cellStyle name="Обычный 5 3 2 2 4 2 3 4" xfId="18323"/>
    <cellStyle name="Обычный 5 3 2 2 4 2 4" xfId="18324"/>
    <cellStyle name="Обычный 5 3 2 2 4 2 4 2" xfId="18325"/>
    <cellStyle name="Обычный 5 3 2 2 4 2 4 2 2" xfId="18326"/>
    <cellStyle name="Обычный 5 3 2 2 4 2 4 3" xfId="18327"/>
    <cellStyle name="Обычный 5 3 2 2 4 2 5" xfId="18328"/>
    <cellStyle name="Обычный 5 3 2 2 4 2 5 2" xfId="18329"/>
    <cellStyle name="Обычный 5 3 2 2 4 2 6" xfId="18330"/>
    <cellStyle name="Обычный 5 3 2 2 4 3" xfId="18331"/>
    <cellStyle name="Обычный 5 3 2 2 4 3 2" xfId="18332"/>
    <cellStyle name="Обычный 5 3 2 2 4 3 2 2" xfId="18333"/>
    <cellStyle name="Обычный 5 3 2 2 4 3 2 2 2" xfId="18334"/>
    <cellStyle name="Обычный 5 3 2 2 4 3 2 2 2 2" xfId="18335"/>
    <cellStyle name="Обычный 5 3 2 2 4 3 2 2 3" xfId="18336"/>
    <cellStyle name="Обычный 5 3 2 2 4 3 2 3" xfId="18337"/>
    <cellStyle name="Обычный 5 3 2 2 4 3 2 3 2" xfId="18338"/>
    <cellStyle name="Обычный 5 3 2 2 4 3 2 4" xfId="18339"/>
    <cellStyle name="Обычный 5 3 2 2 4 3 3" xfId="18340"/>
    <cellStyle name="Обычный 5 3 2 2 4 3 3 2" xfId="18341"/>
    <cellStyle name="Обычный 5 3 2 2 4 3 3 2 2" xfId="18342"/>
    <cellStyle name="Обычный 5 3 2 2 4 3 3 3" xfId="18343"/>
    <cellStyle name="Обычный 5 3 2 2 4 3 4" xfId="18344"/>
    <cellStyle name="Обычный 5 3 2 2 4 3 4 2" xfId="18345"/>
    <cellStyle name="Обычный 5 3 2 2 4 3 5" xfId="18346"/>
    <cellStyle name="Обычный 5 3 2 2 4 4" xfId="18347"/>
    <cellStyle name="Обычный 5 3 2 2 4 4 2" xfId="18348"/>
    <cellStyle name="Обычный 5 3 2 2 4 4 2 2" xfId="18349"/>
    <cellStyle name="Обычный 5 3 2 2 4 4 2 2 2" xfId="18350"/>
    <cellStyle name="Обычный 5 3 2 2 4 4 2 3" xfId="18351"/>
    <cellStyle name="Обычный 5 3 2 2 4 4 3" xfId="18352"/>
    <cellStyle name="Обычный 5 3 2 2 4 4 3 2" xfId="18353"/>
    <cellStyle name="Обычный 5 3 2 2 4 4 4" xfId="18354"/>
    <cellStyle name="Обычный 5 3 2 2 4 5" xfId="18355"/>
    <cellStyle name="Обычный 5 3 2 2 4 5 2" xfId="18356"/>
    <cellStyle name="Обычный 5 3 2 2 4 5 2 2" xfId="18357"/>
    <cellStyle name="Обычный 5 3 2 2 4 5 3" xfId="18358"/>
    <cellStyle name="Обычный 5 3 2 2 4 6" xfId="18359"/>
    <cellStyle name="Обычный 5 3 2 2 4 6 2" xfId="18360"/>
    <cellStyle name="Обычный 5 3 2 2 4 7" xfId="18361"/>
    <cellStyle name="Обычный 5 3 2 2 5" xfId="18362"/>
    <cellStyle name="Обычный 5 3 2 2 5 2" xfId="18363"/>
    <cellStyle name="Обычный 5 3 2 2 5 2 2" xfId="18364"/>
    <cellStyle name="Обычный 5 3 2 2 5 2 2 2" xfId="18365"/>
    <cellStyle name="Обычный 5 3 2 2 5 2 2 2 2" xfId="18366"/>
    <cellStyle name="Обычный 5 3 2 2 5 2 2 2 2 2" xfId="18367"/>
    <cellStyle name="Обычный 5 3 2 2 5 2 2 2 3" xfId="18368"/>
    <cellStyle name="Обычный 5 3 2 2 5 2 2 3" xfId="18369"/>
    <cellStyle name="Обычный 5 3 2 2 5 2 2 3 2" xfId="18370"/>
    <cellStyle name="Обычный 5 3 2 2 5 2 2 4" xfId="18371"/>
    <cellStyle name="Обычный 5 3 2 2 5 2 3" xfId="18372"/>
    <cellStyle name="Обычный 5 3 2 2 5 2 3 2" xfId="18373"/>
    <cellStyle name="Обычный 5 3 2 2 5 2 3 2 2" xfId="18374"/>
    <cellStyle name="Обычный 5 3 2 2 5 2 3 3" xfId="18375"/>
    <cellStyle name="Обычный 5 3 2 2 5 2 4" xfId="18376"/>
    <cellStyle name="Обычный 5 3 2 2 5 2 4 2" xfId="18377"/>
    <cellStyle name="Обычный 5 3 2 2 5 2 5" xfId="18378"/>
    <cellStyle name="Обычный 5 3 2 2 5 3" xfId="18379"/>
    <cellStyle name="Обычный 5 3 2 2 5 3 2" xfId="18380"/>
    <cellStyle name="Обычный 5 3 2 2 5 3 2 2" xfId="18381"/>
    <cellStyle name="Обычный 5 3 2 2 5 3 2 2 2" xfId="18382"/>
    <cellStyle name="Обычный 5 3 2 2 5 3 2 3" xfId="18383"/>
    <cellStyle name="Обычный 5 3 2 2 5 3 3" xfId="18384"/>
    <cellStyle name="Обычный 5 3 2 2 5 3 3 2" xfId="18385"/>
    <cellStyle name="Обычный 5 3 2 2 5 3 4" xfId="18386"/>
    <cellStyle name="Обычный 5 3 2 2 5 4" xfId="18387"/>
    <cellStyle name="Обычный 5 3 2 2 5 4 2" xfId="18388"/>
    <cellStyle name="Обычный 5 3 2 2 5 4 2 2" xfId="18389"/>
    <cellStyle name="Обычный 5 3 2 2 5 4 3" xfId="18390"/>
    <cellStyle name="Обычный 5 3 2 2 5 5" xfId="18391"/>
    <cellStyle name="Обычный 5 3 2 2 5 5 2" xfId="18392"/>
    <cellStyle name="Обычный 5 3 2 2 5 6" xfId="18393"/>
    <cellStyle name="Обычный 5 3 2 2 6" xfId="18394"/>
    <cellStyle name="Обычный 5 3 2 2 6 2" xfId="18395"/>
    <cellStyle name="Обычный 5 3 2 2 6 2 2" xfId="18396"/>
    <cellStyle name="Обычный 5 3 2 2 6 2 2 2" xfId="18397"/>
    <cellStyle name="Обычный 5 3 2 2 6 2 2 2 2" xfId="18398"/>
    <cellStyle name="Обычный 5 3 2 2 6 2 2 3" xfId="18399"/>
    <cellStyle name="Обычный 5 3 2 2 6 2 3" xfId="18400"/>
    <cellStyle name="Обычный 5 3 2 2 6 2 3 2" xfId="18401"/>
    <cellStyle name="Обычный 5 3 2 2 6 2 4" xfId="18402"/>
    <cellStyle name="Обычный 5 3 2 2 6 3" xfId="18403"/>
    <cellStyle name="Обычный 5 3 2 2 6 3 2" xfId="18404"/>
    <cellStyle name="Обычный 5 3 2 2 6 3 2 2" xfId="18405"/>
    <cellStyle name="Обычный 5 3 2 2 6 3 3" xfId="18406"/>
    <cellStyle name="Обычный 5 3 2 2 6 4" xfId="18407"/>
    <cellStyle name="Обычный 5 3 2 2 6 4 2" xfId="18408"/>
    <cellStyle name="Обычный 5 3 2 2 6 5" xfId="18409"/>
    <cellStyle name="Обычный 5 3 2 2 7" xfId="18410"/>
    <cellStyle name="Обычный 5 3 2 2 7 2" xfId="18411"/>
    <cellStyle name="Обычный 5 3 2 2 7 2 2" xfId="18412"/>
    <cellStyle name="Обычный 5 3 2 2 7 2 2 2" xfId="18413"/>
    <cellStyle name="Обычный 5 3 2 2 7 2 3" xfId="18414"/>
    <cellStyle name="Обычный 5 3 2 2 7 3" xfId="18415"/>
    <cellStyle name="Обычный 5 3 2 2 7 3 2" xfId="18416"/>
    <cellStyle name="Обычный 5 3 2 2 7 4" xfId="18417"/>
    <cellStyle name="Обычный 5 3 2 2 8" xfId="18418"/>
    <cellStyle name="Обычный 5 3 2 2 8 2" xfId="18419"/>
    <cellStyle name="Обычный 5 3 2 2 8 2 2" xfId="18420"/>
    <cellStyle name="Обычный 5 3 2 2 8 3" xfId="18421"/>
    <cellStyle name="Обычный 5 3 2 2 9" xfId="18422"/>
    <cellStyle name="Обычный 5 3 2 2 9 2" xfId="18423"/>
    <cellStyle name="Обычный 5 3 2 3" xfId="18424"/>
    <cellStyle name="Обычный 5 3 2 3 2" xfId="18425"/>
    <cellStyle name="Обычный 5 3 2 3 2 2" xfId="18426"/>
    <cellStyle name="Обычный 5 3 2 3 2 2 2" xfId="18427"/>
    <cellStyle name="Обычный 5 3 2 3 2 2 2 2" xfId="18428"/>
    <cellStyle name="Обычный 5 3 2 3 2 2 2 2 2" xfId="18429"/>
    <cellStyle name="Обычный 5 3 2 3 2 2 2 2 2 2" xfId="18430"/>
    <cellStyle name="Обычный 5 3 2 3 2 2 2 2 2 2 2" xfId="18431"/>
    <cellStyle name="Обычный 5 3 2 3 2 2 2 2 2 2 2 2" xfId="18432"/>
    <cellStyle name="Обычный 5 3 2 3 2 2 2 2 2 2 3" xfId="18433"/>
    <cellStyle name="Обычный 5 3 2 3 2 2 2 2 2 3" xfId="18434"/>
    <cellStyle name="Обычный 5 3 2 3 2 2 2 2 2 3 2" xfId="18435"/>
    <cellStyle name="Обычный 5 3 2 3 2 2 2 2 2 4" xfId="18436"/>
    <cellStyle name="Обычный 5 3 2 3 2 2 2 2 3" xfId="18437"/>
    <cellStyle name="Обычный 5 3 2 3 2 2 2 2 3 2" xfId="18438"/>
    <cellStyle name="Обычный 5 3 2 3 2 2 2 2 3 2 2" xfId="18439"/>
    <cellStyle name="Обычный 5 3 2 3 2 2 2 2 3 3" xfId="18440"/>
    <cellStyle name="Обычный 5 3 2 3 2 2 2 2 4" xfId="18441"/>
    <cellStyle name="Обычный 5 3 2 3 2 2 2 2 4 2" xfId="18442"/>
    <cellStyle name="Обычный 5 3 2 3 2 2 2 2 5" xfId="18443"/>
    <cellStyle name="Обычный 5 3 2 3 2 2 2 3" xfId="18444"/>
    <cellStyle name="Обычный 5 3 2 3 2 2 2 3 2" xfId="18445"/>
    <cellStyle name="Обычный 5 3 2 3 2 2 2 3 2 2" xfId="18446"/>
    <cellStyle name="Обычный 5 3 2 3 2 2 2 3 2 2 2" xfId="18447"/>
    <cellStyle name="Обычный 5 3 2 3 2 2 2 3 2 3" xfId="18448"/>
    <cellStyle name="Обычный 5 3 2 3 2 2 2 3 3" xfId="18449"/>
    <cellStyle name="Обычный 5 3 2 3 2 2 2 3 3 2" xfId="18450"/>
    <cellStyle name="Обычный 5 3 2 3 2 2 2 3 4" xfId="18451"/>
    <cellStyle name="Обычный 5 3 2 3 2 2 2 4" xfId="18452"/>
    <cellStyle name="Обычный 5 3 2 3 2 2 2 4 2" xfId="18453"/>
    <cellStyle name="Обычный 5 3 2 3 2 2 2 4 2 2" xfId="18454"/>
    <cellStyle name="Обычный 5 3 2 3 2 2 2 4 3" xfId="18455"/>
    <cellStyle name="Обычный 5 3 2 3 2 2 2 5" xfId="18456"/>
    <cellStyle name="Обычный 5 3 2 3 2 2 2 5 2" xfId="18457"/>
    <cellStyle name="Обычный 5 3 2 3 2 2 2 6" xfId="18458"/>
    <cellStyle name="Обычный 5 3 2 3 2 2 3" xfId="18459"/>
    <cellStyle name="Обычный 5 3 2 3 2 2 3 2" xfId="18460"/>
    <cellStyle name="Обычный 5 3 2 3 2 2 3 2 2" xfId="18461"/>
    <cellStyle name="Обычный 5 3 2 3 2 2 3 2 2 2" xfId="18462"/>
    <cellStyle name="Обычный 5 3 2 3 2 2 3 2 2 2 2" xfId="18463"/>
    <cellStyle name="Обычный 5 3 2 3 2 2 3 2 2 3" xfId="18464"/>
    <cellStyle name="Обычный 5 3 2 3 2 2 3 2 3" xfId="18465"/>
    <cellStyle name="Обычный 5 3 2 3 2 2 3 2 3 2" xfId="18466"/>
    <cellStyle name="Обычный 5 3 2 3 2 2 3 2 4" xfId="18467"/>
    <cellStyle name="Обычный 5 3 2 3 2 2 3 3" xfId="18468"/>
    <cellStyle name="Обычный 5 3 2 3 2 2 3 3 2" xfId="18469"/>
    <cellStyle name="Обычный 5 3 2 3 2 2 3 3 2 2" xfId="18470"/>
    <cellStyle name="Обычный 5 3 2 3 2 2 3 3 3" xfId="18471"/>
    <cellStyle name="Обычный 5 3 2 3 2 2 3 4" xfId="18472"/>
    <cellStyle name="Обычный 5 3 2 3 2 2 3 4 2" xfId="18473"/>
    <cellStyle name="Обычный 5 3 2 3 2 2 3 5" xfId="18474"/>
    <cellStyle name="Обычный 5 3 2 3 2 2 4" xfId="18475"/>
    <cellStyle name="Обычный 5 3 2 3 2 2 4 2" xfId="18476"/>
    <cellStyle name="Обычный 5 3 2 3 2 2 4 2 2" xfId="18477"/>
    <cellStyle name="Обычный 5 3 2 3 2 2 4 2 2 2" xfId="18478"/>
    <cellStyle name="Обычный 5 3 2 3 2 2 4 2 3" xfId="18479"/>
    <cellStyle name="Обычный 5 3 2 3 2 2 4 3" xfId="18480"/>
    <cellStyle name="Обычный 5 3 2 3 2 2 4 3 2" xfId="18481"/>
    <cellStyle name="Обычный 5 3 2 3 2 2 4 4" xfId="18482"/>
    <cellStyle name="Обычный 5 3 2 3 2 2 5" xfId="18483"/>
    <cellStyle name="Обычный 5 3 2 3 2 2 5 2" xfId="18484"/>
    <cellStyle name="Обычный 5 3 2 3 2 2 5 2 2" xfId="18485"/>
    <cellStyle name="Обычный 5 3 2 3 2 2 5 3" xfId="18486"/>
    <cellStyle name="Обычный 5 3 2 3 2 2 6" xfId="18487"/>
    <cellStyle name="Обычный 5 3 2 3 2 2 6 2" xfId="18488"/>
    <cellStyle name="Обычный 5 3 2 3 2 2 7" xfId="18489"/>
    <cellStyle name="Обычный 5 3 2 3 2 3" xfId="18490"/>
    <cellStyle name="Обычный 5 3 2 3 2 3 2" xfId="18491"/>
    <cellStyle name="Обычный 5 3 2 3 2 3 2 2" xfId="18492"/>
    <cellStyle name="Обычный 5 3 2 3 2 3 2 2 2" xfId="18493"/>
    <cellStyle name="Обычный 5 3 2 3 2 3 2 2 2 2" xfId="18494"/>
    <cellStyle name="Обычный 5 3 2 3 2 3 2 2 2 2 2" xfId="18495"/>
    <cellStyle name="Обычный 5 3 2 3 2 3 2 2 2 3" xfId="18496"/>
    <cellStyle name="Обычный 5 3 2 3 2 3 2 2 3" xfId="18497"/>
    <cellStyle name="Обычный 5 3 2 3 2 3 2 2 3 2" xfId="18498"/>
    <cellStyle name="Обычный 5 3 2 3 2 3 2 2 4" xfId="18499"/>
    <cellStyle name="Обычный 5 3 2 3 2 3 2 3" xfId="18500"/>
    <cellStyle name="Обычный 5 3 2 3 2 3 2 3 2" xfId="18501"/>
    <cellStyle name="Обычный 5 3 2 3 2 3 2 3 2 2" xfId="18502"/>
    <cellStyle name="Обычный 5 3 2 3 2 3 2 3 3" xfId="18503"/>
    <cellStyle name="Обычный 5 3 2 3 2 3 2 4" xfId="18504"/>
    <cellStyle name="Обычный 5 3 2 3 2 3 2 4 2" xfId="18505"/>
    <cellStyle name="Обычный 5 3 2 3 2 3 2 5" xfId="18506"/>
    <cellStyle name="Обычный 5 3 2 3 2 3 3" xfId="18507"/>
    <cellStyle name="Обычный 5 3 2 3 2 3 3 2" xfId="18508"/>
    <cellStyle name="Обычный 5 3 2 3 2 3 3 2 2" xfId="18509"/>
    <cellStyle name="Обычный 5 3 2 3 2 3 3 2 2 2" xfId="18510"/>
    <cellStyle name="Обычный 5 3 2 3 2 3 3 2 3" xfId="18511"/>
    <cellStyle name="Обычный 5 3 2 3 2 3 3 3" xfId="18512"/>
    <cellStyle name="Обычный 5 3 2 3 2 3 3 3 2" xfId="18513"/>
    <cellStyle name="Обычный 5 3 2 3 2 3 3 4" xfId="18514"/>
    <cellStyle name="Обычный 5 3 2 3 2 3 4" xfId="18515"/>
    <cellStyle name="Обычный 5 3 2 3 2 3 4 2" xfId="18516"/>
    <cellStyle name="Обычный 5 3 2 3 2 3 4 2 2" xfId="18517"/>
    <cellStyle name="Обычный 5 3 2 3 2 3 4 3" xfId="18518"/>
    <cellStyle name="Обычный 5 3 2 3 2 3 5" xfId="18519"/>
    <cellStyle name="Обычный 5 3 2 3 2 3 5 2" xfId="18520"/>
    <cellStyle name="Обычный 5 3 2 3 2 3 6" xfId="18521"/>
    <cellStyle name="Обычный 5 3 2 3 2 4" xfId="18522"/>
    <cellStyle name="Обычный 5 3 2 3 2 4 2" xfId="18523"/>
    <cellStyle name="Обычный 5 3 2 3 2 4 2 2" xfId="18524"/>
    <cellStyle name="Обычный 5 3 2 3 2 4 2 2 2" xfId="18525"/>
    <cellStyle name="Обычный 5 3 2 3 2 4 2 2 2 2" xfId="18526"/>
    <cellStyle name="Обычный 5 3 2 3 2 4 2 2 3" xfId="18527"/>
    <cellStyle name="Обычный 5 3 2 3 2 4 2 3" xfId="18528"/>
    <cellStyle name="Обычный 5 3 2 3 2 4 2 3 2" xfId="18529"/>
    <cellStyle name="Обычный 5 3 2 3 2 4 2 4" xfId="18530"/>
    <cellStyle name="Обычный 5 3 2 3 2 4 3" xfId="18531"/>
    <cellStyle name="Обычный 5 3 2 3 2 4 3 2" xfId="18532"/>
    <cellStyle name="Обычный 5 3 2 3 2 4 3 2 2" xfId="18533"/>
    <cellStyle name="Обычный 5 3 2 3 2 4 3 3" xfId="18534"/>
    <cellStyle name="Обычный 5 3 2 3 2 4 4" xfId="18535"/>
    <cellStyle name="Обычный 5 3 2 3 2 4 4 2" xfId="18536"/>
    <cellStyle name="Обычный 5 3 2 3 2 4 5" xfId="18537"/>
    <cellStyle name="Обычный 5 3 2 3 2 5" xfId="18538"/>
    <cellStyle name="Обычный 5 3 2 3 2 5 2" xfId="18539"/>
    <cellStyle name="Обычный 5 3 2 3 2 5 2 2" xfId="18540"/>
    <cellStyle name="Обычный 5 3 2 3 2 5 2 2 2" xfId="18541"/>
    <cellStyle name="Обычный 5 3 2 3 2 5 2 3" xfId="18542"/>
    <cellStyle name="Обычный 5 3 2 3 2 5 3" xfId="18543"/>
    <cellStyle name="Обычный 5 3 2 3 2 5 3 2" xfId="18544"/>
    <cellStyle name="Обычный 5 3 2 3 2 5 4" xfId="18545"/>
    <cellStyle name="Обычный 5 3 2 3 2 6" xfId="18546"/>
    <cellStyle name="Обычный 5 3 2 3 2 6 2" xfId="18547"/>
    <cellStyle name="Обычный 5 3 2 3 2 6 2 2" xfId="18548"/>
    <cellStyle name="Обычный 5 3 2 3 2 6 3" xfId="18549"/>
    <cellStyle name="Обычный 5 3 2 3 2 7" xfId="18550"/>
    <cellStyle name="Обычный 5 3 2 3 2 7 2" xfId="18551"/>
    <cellStyle name="Обычный 5 3 2 3 2 8" xfId="18552"/>
    <cellStyle name="Обычный 5 3 2 3 3" xfId="18553"/>
    <cellStyle name="Обычный 5 3 2 3 3 2" xfId="18554"/>
    <cellStyle name="Обычный 5 3 2 3 3 2 2" xfId="18555"/>
    <cellStyle name="Обычный 5 3 2 3 3 2 2 2" xfId="18556"/>
    <cellStyle name="Обычный 5 3 2 3 3 2 2 2 2" xfId="18557"/>
    <cellStyle name="Обычный 5 3 2 3 3 2 2 2 2 2" xfId="18558"/>
    <cellStyle name="Обычный 5 3 2 3 3 2 2 2 2 2 2" xfId="18559"/>
    <cellStyle name="Обычный 5 3 2 3 3 2 2 2 2 3" xfId="18560"/>
    <cellStyle name="Обычный 5 3 2 3 3 2 2 2 3" xfId="18561"/>
    <cellStyle name="Обычный 5 3 2 3 3 2 2 2 3 2" xfId="18562"/>
    <cellStyle name="Обычный 5 3 2 3 3 2 2 2 4" xfId="18563"/>
    <cellStyle name="Обычный 5 3 2 3 3 2 2 3" xfId="18564"/>
    <cellStyle name="Обычный 5 3 2 3 3 2 2 3 2" xfId="18565"/>
    <cellStyle name="Обычный 5 3 2 3 3 2 2 3 2 2" xfId="18566"/>
    <cellStyle name="Обычный 5 3 2 3 3 2 2 3 3" xfId="18567"/>
    <cellStyle name="Обычный 5 3 2 3 3 2 2 4" xfId="18568"/>
    <cellStyle name="Обычный 5 3 2 3 3 2 2 4 2" xfId="18569"/>
    <cellStyle name="Обычный 5 3 2 3 3 2 2 5" xfId="18570"/>
    <cellStyle name="Обычный 5 3 2 3 3 2 3" xfId="18571"/>
    <cellStyle name="Обычный 5 3 2 3 3 2 3 2" xfId="18572"/>
    <cellStyle name="Обычный 5 3 2 3 3 2 3 2 2" xfId="18573"/>
    <cellStyle name="Обычный 5 3 2 3 3 2 3 2 2 2" xfId="18574"/>
    <cellStyle name="Обычный 5 3 2 3 3 2 3 2 3" xfId="18575"/>
    <cellStyle name="Обычный 5 3 2 3 3 2 3 3" xfId="18576"/>
    <cellStyle name="Обычный 5 3 2 3 3 2 3 3 2" xfId="18577"/>
    <cellStyle name="Обычный 5 3 2 3 3 2 3 4" xfId="18578"/>
    <cellStyle name="Обычный 5 3 2 3 3 2 4" xfId="18579"/>
    <cellStyle name="Обычный 5 3 2 3 3 2 4 2" xfId="18580"/>
    <cellStyle name="Обычный 5 3 2 3 3 2 4 2 2" xfId="18581"/>
    <cellStyle name="Обычный 5 3 2 3 3 2 4 3" xfId="18582"/>
    <cellStyle name="Обычный 5 3 2 3 3 2 5" xfId="18583"/>
    <cellStyle name="Обычный 5 3 2 3 3 2 5 2" xfId="18584"/>
    <cellStyle name="Обычный 5 3 2 3 3 2 6" xfId="18585"/>
    <cellStyle name="Обычный 5 3 2 3 3 3" xfId="18586"/>
    <cellStyle name="Обычный 5 3 2 3 3 3 2" xfId="18587"/>
    <cellStyle name="Обычный 5 3 2 3 3 3 2 2" xfId="18588"/>
    <cellStyle name="Обычный 5 3 2 3 3 3 2 2 2" xfId="18589"/>
    <cellStyle name="Обычный 5 3 2 3 3 3 2 2 2 2" xfId="18590"/>
    <cellStyle name="Обычный 5 3 2 3 3 3 2 2 3" xfId="18591"/>
    <cellStyle name="Обычный 5 3 2 3 3 3 2 3" xfId="18592"/>
    <cellStyle name="Обычный 5 3 2 3 3 3 2 3 2" xfId="18593"/>
    <cellStyle name="Обычный 5 3 2 3 3 3 2 4" xfId="18594"/>
    <cellStyle name="Обычный 5 3 2 3 3 3 3" xfId="18595"/>
    <cellStyle name="Обычный 5 3 2 3 3 3 3 2" xfId="18596"/>
    <cellStyle name="Обычный 5 3 2 3 3 3 3 2 2" xfId="18597"/>
    <cellStyle name="Обычный 5 3 2 3 3 3 3 3" xfId="18598"/>
    <cellStyle name="Обычный 5 3 2 3 3 3 4" xfId="18599"/>
    <cellStyle name="Обычный 5 3 2 3 3 3 4 2" xfId="18600"/>
    <cellStyle name="Обычный 5 3 2 3 3 3 5" xfId="18601"/>
    <cellStyle name="Обычный 5 3 2 3 3 4" xfId="18602"/>
    <cellStyle name="Обычный 5 3 2 3 3 4 2" xfId="18603"/>
    <cellStyle name="Обычный 5 3 2 3 3 4 2 2" xfId="18604"/>
    <cellStyle name="Обычный 5 3 2 3 3 4 2 2 2" xfId="18605"/>
    <cellStyle name="Обычный 5 3 2 3 3 4 2 3" xfId="18606"/>
    <cellStyle name="Обычный 5 3 2 3 3 4 3" xfId="18607"/>
    <cellStyle name="Обычный 5 3 2 3 3 4 3 2" xfId="18608"/>
    <cellStyle name="Обычный 5 3 2 3 3 4 4" xfId="18609"/>
    <cellStyle name="Обычный 5 3 2 3 3 5" xfId="18610"/>
    <cellStyle name="Обычный 5 3 2 3 3 5 2" xfId="18611"/>
    <cellStyle name="Обычный 5 3 2 3 3 5 2 2" xfId="18612"/>
    <cellStyle name="Обычный 5 3 2 3 3 5 3" xfId="18613"/>
    <cellStyle name="Обычный 5 3 2 3 3 6" xfId="18614"/>
    <cellStyle name="Обычный 5 3 2 3 3 6 2" xfId="18615"/>
    <cellStyle name="Обычный 5 3 2 3 3 7" xfId="18616"/>
    <cellStyle name="Обычный 5 3 2 3 4" xfId="18617"/>
    <cellStyle name="Обычный 5 3 2 3 4 2" xfId="18618"/>
    <cellStyle name="Обычный 5 3 2 3 4 2 2" xfId="18619"/>
    <cellStyle name="Обычный 5 3 2 3 4 2 2 2" xfId="18620"/>
    <cellStyle name="Обычный 5 3 2 3 4 2 2 2 2" xfId="18621"/>
    <cellStyle name="Обычный 5 3 2 3 4 2 2 2 2 2" xfId="18622"/>
    <cellStyle name="Обычный 5 3 2 3 4 2 2 2 3" xfId="18623"/>
    <cellStyle name="Обычный 5 3 2 3 4 2 2 3" xfId="18624"/>
    <cellStyle name="Обычный 5 3 2 3 4 2 2 3 2" xfId="18625"/>
    <cellStyle name="Обычный 5 3 2 3 4 2 2 4" xfId="18626"/>
    <cellStyle name="Обычный 5 3 2 3 4 2 3" xfId="18627"/>
    <cellStyle name="Обычный 5 3 2 3 4 2 3 2" xfId="18628"/>
    <cellStyle name="Обычный 5 3 2 3 4 2 3 2 2" xfId="18629"/>
    <cellStyle name="Обычный 5 3 2 3 4 2 3 3" xfId="18630"/>
    <cellStyle name="Обычный 5 3 2 3 4 2 4" xfId="18631"/>
    <cellStyle name="Обычный 5 3 2 3 4 2 4 2" xfId="18632"/>
    <cellStyle name="Обычный 5 3 2 3 4 2 5" xfId="18633"/>
    <cellStyle name="Обычный 5 3 2 3 4 3" xfId="18634"/>
    <cellStyle name="Обычный 5 3 2 3 4 3 2" xfId="18635"/>
    <cellStyle name="Обычный 5 3 2 3 4 3 2 2" xfId="18636"/>
    <cellStyle name="Обычный 5 3 2 3 4 3 2 2 2" xfId="18637"/>
    <cellStyle name="Обычный 5 3 2 3 4 3 2 3" xfId="18638"/>
    <cellStyle name="Обычный 5 3 2 3 4 3 3" xfId="18639"/>
    <cellStyle name="Обычный 5 3 2 3 4 3 3 2" xfId="18640"/>
    <cellStyle name="Обычный 5 3 2 3 4 3 4" xfId="18641"/>
    <cellStyle name="Обычный 5 3 2 3 4 4" xfId="18642"/>
    <cellStyle name="Обычный 5 3 2 3 4 4 2" xfId="18643"/>
    <cellStyle name="Обычный 5 3 2 3 4 4 2 2" xfId="18644"/>
    <cellStyle name="Обычный 5 3 2 3 4 4 3" xfId="18645"/>
    <cellStyle name="Обычный 5 3 2 3 4 5" xfId="18646"/>
    <cellStyle name="Обычный 5 3 2 3 4 5 2" xfId="18647"/>
    <cellStyle name="Обычный 5 3 2 3 4 6" xfId="18648"/>
    <cellStyle name="Обычный 5 3 2 3 5" xfId="18649"/>
    <cellStyle name="Обычный 5 3 2 3 5 2" xfId="18650"/>
    <cellStyle name="Обычный 5 3 2 3 5 2 2" xfId="18651"/>
    <cellStyle name="Обычный 5 3 2 3 5 2 2 2" xfId="18652"/>
    <cellStyle name="Обычный 5 3 2 3 5 2 2 2 2" xfId="18653"/>
    <cellStyle name="Обычный 5 3 2 3 5 2 2 3" xfId="18654"/>
    <cellStyle name="Обычный 5 3 2 3 5 2 3" xfId="18655"/>
    <cellStyle name="Обычный 5 3 2 3 5 2 3 2" xfId="18656"/>
    <cellStyle name="Обычный 5 3 2 3 5 2 4" xfId="18657"/>
    <cellStyle name="Обычный 5 3 2 3 5 3" xfId="18658"/>
    <cellStyle name="Обычный 5 3 2 3 5 3 2" xfId="18659"/>
    <cellStyle name="Обычный 5 3 2 3 5 3 2 2" xfId="18660"/>
    <cellStyle name="Обычный 5 3 2 3 5 3 3" xfId="18661"/>
    <cellStyle name="Обычный 5 3 2 3 5 4" xfId="18662"/>
    <cellStyle name="Обычный 5 3 2 3 5 4 2" xfId="18663"/>
    <cellStyle name="Обычный 5 3 2 3 5 5" xfId="18664"/>
    <cellStyle name="Обычный 5 3 2 3 6" xfId="18665"/>
    <cellStyle name="Обычный 5 3 2 3 6 2" xfId="18666"/>
    <cellStyle name="Обычный 5 3 2 3 6 2 2" xfId="18667"/>
    <cellStyle name="Обычный 5 3 2 3 6 2 2 2" xfId="18668"/>
    <cellStyle name="Обычный 5 3 2 3 6 2 3" xfId="18669"/>
    <cellStyle name="Обычный 5 3 2 3 6 3" xfId="18670"/>
    <cellStyle name="Обычный 5 3 2 3 6 3 2" xfId="18671"/>
    <cellStyle name="Обычный 5 3 2 3 6 4" xfId="18672"/>
    <cellStyle name="Обычный 5 3 2 3 7" xfId="18673"/>
    <cellStyle name="Обычный 5 3 2 3 7 2" xfId="18674"/>
    <cellStyle name="Обычный 5 3 2 3 7 2 2" xfId="18675"/>
    <cellStyle name="Обычный 5 3 2 3 7 3" xfId="18676"/>
    <cellStyle name="Обычный 5 3 2 3 8" xfId="18677"/>
    <cellStyle name="Обычный 5 3 2 3 8 2" xfId="18678"/>
    <cellStyle name="Обычный 5 3 2 3 9" xfId="18679"/>
    <cellStyle name="Обычный 5 3 2 4" xfId="18680"/>
    <cellStyle name="Обычный 5 3 2 4 2" xfId="18681"/>
    <cellStyle name="Обычный 5 3 2 4 2 2" xfId="18682"/>
    <cellStyle name="Обычный 5 3 2 4 2 2 2" xfId="18683"/>
    <cellStyle name="Обычный 5 3 2 4 2 2 2 2" xfId="18684"/>
    <cellStyle name="Обычный 5 3 2 4 2 2 2 2 2" xfId="18685"/>
    <cellStyle name="Обычный 5 3 2 4 2 2 2 2 2 2" xfId="18686"/>
    <cellStyle name="Обычный 5 3 2 4 2 2 2 2 2 2 2" xfId="18687"/>
    <cellStyle name="Обычный 5 3 2 4 2 2 2 2 2 3" xfId="18688"/>
    <cellStyle name="Обычный 5 3 2 4 2 2 2 2 3" xfId="18689"/>
    <cellStyle name="Обычный 5 3 2 4 2 2 2 2 3 2" xfId="18690"/>
    <cellStyle name="Обычный 5 3 2 4 2 2 2 2 4" xfId="18691"/>
    <cellStyle name="Обычный 5 3 2 4 2 2 2 3" xfId="18692"/>
    <cellStyle name="Обычный 5 3 2 4 2 2 2 3 2" xfId="18693"/>
    <cellStyle name="Обычный 5 3 2 4 2 2 2 3 2 2" xfId="18694"/>
    <cellStyle name="Обычный 5 3 2 4 2 2 2 3 3" xfId="18695"/>
    <cellStyle name="Обычный 5 3 2 4 2 2 2 4" xfId="18696"/>
    <cellStyle name="Обычный 5 3 2 4 2 2 2 4 2" xfId="18697"/>
    <cellStyle name="Обычный 5 3 2 4 2 2 2 5" xfId="18698"/>
    <cellStyle name="Обычный 5 3 2 4 2 2 3" xfId="18699"/>
    <cellStyle name="Обычный 5 3 2 4 2 2 3 2" xfId="18700"/>
    <cellStyle name="Обычный 5 3 2 4 2 2 3 2 2" xfId="18701"/>
    <cellStyle name="Обычный 5 3 2 4 2 2 3 2 2 2" xfId="18702"/>
    <cellStyle name="Обычный 5 3 2 4 2 2 3 2 3" xfId="18703"/>
    <cellStyle name="Обычный 5 3 2 4 2 2 3 3" xfId="18704"/>
    <cellStyle name="Обычный 5 3 2 4 2 2 3 3 2" xfId="18705"/>
    <cellStyle name="Обычный 5 3 2 4 2 2 3 4" xfId="18706"/>
    <cellStyle name="Обычный 5 3 2 4 2 2 4" xfId="18707"/>
    <cellStyle name="Обычный 5 3 2 4 2 2 4 2" xfId="18708"/>
    <cellStyle name="Обычный 5 3 2 4 2 2 4 2 2" xfId="18709"/>
    <cellStyle name="Обычный 5 3 2 4 2 2 4 3" xfId="18710"/>
    <cellStyle name="Обычный 5 3 2 4 2 2 5" xfId="18711"/>
    <cellStyle name="Обычный 5 3 2 4 2 2 5 2" xfId="18712"/>
    <cellStyle name="Обычный 5 3 2 4 2 2 6" xfId="18713"/>
    <cellStyle name="Обычный 5 3 2 4 2 3" xfId="18714"/>
    <cellStyle name="Обычный 5 3 2 4 2 3 2" xfId="18715"/>
    <cellStyle name="Обычный 5 3 2 4 2 3 2 2" xfId="18716"/>
    <cellStyle name="Обычный 5 3 2 4 2 3 2 2 2" xfId="18717"/>
    <cellStyle name="Обычный 5 3 2 4 2 3 2 2 2 2" xfId="18718"/>
    <cellStyle name="Обычный 5 3 2 4 2 3 2 2 3" xfId="18719"/>
    <cellStyle name="Обычный 5 3 2 4 2 3 2 3" xfId="18720"/>
    <cellStyle name="Обычный 5 3 2 4 2 3 2 3 2" xfId="18721"/>
    <cellStyle name="Обычный 5 3 2 4 2 3 2 4" xfId="18722"/>
    <cellStyle name="Обычный 5 3 2 4 2 3 3" xfId="18723"/>
    <cellStyle name="Обычный 5 3 2 4 2 3 3 2" xfId="18724"/>
    <cellStyle name="Обычный 5 3 2 4 2 3 3 2 2" xfId="18725"/>
    <cellStyle name="Обычный 5 3 2 4 2 3 3 3" xfId="18726"/>
    <cellStyle name="Обычный 5 3 2 4 2 3 4" xfId="18727"/>
    <cellStyle name="Обычный 5 3 2 4 2 3 4 2" xfId="18728"/>
    <cellStyle name="Обычный 5 3 2 4 2 3 5" xfId="18729"/>
    <cellStyle name="Обычный 5 3 2 4 2 4" xfId="18730"/>
    <cellStyle name="Обычный 5 3 2 4 2 4 2" xfId="18731"/>
    <cellStyle name="Обычный 5 3 2 4 2 4 2 2" xfId="18732"/>
    <cellStyle name="Обычный 5 3 2 4 2 4 2 2 2" xfId="18733"/>
    <cellStyle name="Обычный 5 3 2 4 2 4 2 3" xfId="18734"/>
    <cellStyle name="Обычный 5 3 2 4 2 4 3" xfId="18735"/>
    <cellStyle name="Обычный 5 3 2 4 2 4 3 2" xfId="18736"/>
    <cellStyle name="Обычный 5 3 2 4 2 4 4" xfId="18737"/>
    <cellStyle name="Обычный 5 3 2 4 2 5" xfId="18738"/>
    <cellStyle name="Обычный 5 3 2 4 2 5 2" xfId="18739"/>
    <cellStyle name="Обычный 5 3 2 4 2 5 2 2" xfId="18740"/>
    <cellStyle name="Обычный 5 3 2 4 2 5 3" xfId="18741"/>
    <cellStyle name="Обычный 5 3 2 4 2 6" xfId="18742"/>
    <cellStyle name="Обычный 5 3 2 4 2 6 2" xfId="18743"/>
    <cellStyle name="Обычный 5 3 2 4 2 7" xfId="18744"/>
    <cellStyle name="Обычный 5 3 2 4 3" xfId="18745"/>
    <cellStyle name="Обычный 5 3 2 4 3 2" xfId="18746"/>
    <cellStyle name="Обычный 5 3 2 4 3 2 2" xfId="18747"/>
    <cellStyle name="Обычный 5 3 2 4 3 2 2 2" xfId="18748"/>
    <cellStyle name="Обычный 5 3 2 4 3 2 2 2 2" xfId="18749"/>
    <cellStyle name="Обычный 5 3 2 4 3 2 2 2 2 2" xfId="18750"/>
    <cellStyle name="Обычный 5 3 2 4 3 2 2 2 3" xfId="18751"/>
    <cellStyle name="Обычный 5 3 2 4 3 2 2 3" xfId="18752"/>
    <cellStyle name="Обычный 5 3 2 4 3 2 2 3 2" xfId="18753"/>
    <cellStyle name="Обычный 5 3 2 4 3 2 2 4" xfId="18754"/>
    <cellStyle name="Обычный 5 3 2 4 3 2 3" xfId="18755"/>
    <cellStyle name="Обычный 5 3 2 4 3 2 3 2" xfId="18756"/>
    <cellStyle name="Обычный 5 3 2 4 3 2 3 2 2" xfId="18757"/>
    <cellStyle name="Обычный 5 3 2 4 3 2 3 3" xfId="18758"/>
    <cellStyle name="Обычный 5 3 2 4 3 2 4" xfId="18759"/>
    <cellStyle name="Обычный 5 3 2 4 3 2 4 2" xfId="18760"/>
    <cellStyle name="Обычный 5 3 2 4 3 2 5" xfId="18761"/>
    <cellStyle name="Обычный 5 3 2 4 3 3" xfId="18762"/>
    <cellStyle name="Обычный 5 3 2 4 3 3 2" xfId="18763"/>
    <cellStyle name="Обычный 5 3 2 4 3 3 2 2" xfId="18764"/>
    <cellStyle name="Обычный 5 3 2 4 3 3 2 2 2" xfId="18765"/>
    <cellStyle name="Обычный 5 3 2 4 3 3 2 3" xfId="18766"/>
    <cellStyle name="Обычный 5 3 2 4 3 3 3" xfId="18767"/>
    <cellStyle name="Обычный 5 3 2 4 3 3 3 2" xfId="18768"/>
    <cellStyle name="Обычный 5 3 2 4 3 3 4" xfId="18769"/>
    <cellStyle name="Обычный 5 3 2 4 3 4" xfId="18770"/>
    <cellStyle name="Обычный 5 3 2 4 3 4 2" xfId="18771"/>
    <cellStyle name="Обычный 5 3 2 4 3 4 2 2" xfId="18772"/>
    <cellStyle name="Обычный 5 3 2 4 3 4 3" xfId="18773"/>
    <cellStyle name="Обычный 5 3 2 4 3 5" xfId="18774"/>
    <cellStyle name="Обычный 5 3 2 4 3 5 2" xfId="18775"/>
    <cellStyle name="Обычный 5 3 2 4 3 6" xfId="18776"/>
    <cellStyle name="Обычный 5 3 2 4 4" xfId="18777"/>
    <cellStyle name="Обычный 5 3 2 4 4 2" xfId="18778"/>
    <cellStyle name="Обычный 5 3 2 4 4 2 2" xfId="18779"/>
    <cellStyle name="Обычный 5 3 2 4 4 2 2 2" xfId="18780"/>
    <cellStyle name="Обычный 5 3 2 4 4 2 2 2 2" xfId="18781"/>
    <cellStyle name="Обычный 5 3 2 4 4 2 2 3" xfId="18782"/>
    <cellStyle name="Обычный 5 3 2 4 4 2 3" xfId="18783"/>
    <cellStyle name="Обычный 5 3 2 4 4 2 3 2" xfId="18784"/>
    <cellStyle name="Обычный 5 3 2 4 4 2 4" xfId="18785"/>
    <cellStyle name="Обычный 5 3 2 4 4 3" xfId="18786"/>
    <cellStyle name="Обычный 5 3 2 4 4 3 2" xfId="18787"/>
    <cellStyle name="Обычный 5 3 2 4 4 3 2 2" xfId="18788"/>
    <cellStyle name="Обычный 5 3 2 4 4 3 3" xfId="18789"/>
    <cellStyle name="Обычный 5 3 2 4 4 4" xfId="18790"/>
    <cellStyle name="Обычный 5 3 2 4 4 4 2" xfId="18791"/>
    <cellStyle name="Обычный 5 3 2 4 4 5" xfId="18792"/>
    <cellStyle name="Обычный 5 3 2 4 5" xfId="18793"/>
    <cellStyle name="Обычный 5 3 2 4 5 2" xfId="18794"/>
    <cellStyle name="Обычный 5 3 2 4 5 2 2" xfId="18795"/>
    <cellStyle name="Обычный 5 3 2 4 5 2 2 2" xfId="18796"/>
    <cellStyle name="Обычный 5 3 2 4 5 2 3" xfId="18797"/>
    <cellStyle name="Обычный 5 3 2 4 5 3" xfId="18798"/>
    <cellStyle name="Обычный 5 3 2 4 5 3 2" xfId="18799"/>
    <cellStyle name="Обычный 5 3 2 4 5 4" xfId="18800"/>
    <cellStyle name="Обычный 5 3 2 4 6" xfId="18801"/>
    <cellStyle name="Обычный 5 3 2 4 6 2" xfId="18802"/>
    <cellStyle name="Обычный 5 3 2 4 6 2 2" xfId="18803"/>
    <cellStyle name="Обычный 5 3 2 4 6 3" xfId="18804"/>
    <cellStyle name="Обычный 5 3 2 4 7" xfId="18805"/>
    <cellStyle name="Обычный 5 3 2 4 7 2" xfId="18806"/>
    <cellStyle name="Обычный 5 3 2 4 8" xfId="18807"/>
    <cellStyle name="Обычный 5 3 2 5" xfId="18808"/>
    <cellStyle name="Обычный 5 3 2 5 2" xfId="18809"/>
    <cellStyle name="Обычный 5 3 2 5 2 2" xfId="18810"/>
    <cellStyle name="Обычный 5 3 2 5 2 2 2" xfId="18811"/>
    <cellStyle name="Обычный 5 3 2 5 2 2 2 2" xfId="18812"/>
    <cellStyle name="Обычный 5 3 2 5 2 2 2 2 2" xfId="18813"/>
    <cellStyle name="Обычный 5 3 2 5 2 2 2 2 2 2" xfId="18814"/>
    <cellStyle name="Обычный 5 3 2 5 2 2 2 2 3" xfId="18815"/>
    <cellStyle name="Обычный 5 3 2 5 2 2 2 3" xfId="18816"/>
    <cellStyle name="Обычный 5 3 2 5 2 2 2 3 2" xfId="18817"/>
    <cellStyle name="Обычный 5 3 2 5 2 2 2 4" xfId="18818"/>
    <cellStyle name="Обычный 5 3 2 5 2 2 3" xfId="18819"/>
    <cellStyle name="Обычный 5 3 2 5 2 2 3 2" xfId="18820"/>
    <cellStyle name="Обычный 5 3 2 5 2 2 3 2 2" xfId="18821"/>
    <cellStyle name="Обычный 5 3 2 5 2 2 3 3" xfId="18822"/>
    <cellStyle name="Обычный 5 3 2 5 2 2 4" xfId="18823"/>
    <cellStyle name="Обычный 5 3 2 5 2 2 4 2" xfId="18824"/>
    <cellStyle name="Обычный 5 3 2 5 2 2 5" xfId="18825"/>
    <cellStyle name="Обычный 5 3 2 5 2 3" xfId="18826"/>
    <cellStyle name="Обычный 5 3 2 5 2 3 2" xfId="18827"/>
    <cellStyle name="Обычный 5 3 2 5 2 3 2 2" xfId="18828"/>
    <cellStyle name="Обычный 5 3 2 5 2 3 2 2 2" xfId="18829"/>
    <cellStyle name="Обычный 5 3 2 5 2 3 2 3" xfId="18830"/>
    <cellStyle name="Обычный 5 3 2 5 2 3 3" xfId="18831"/>
    <cellStyle name="Обычный 5 3 2 5 2 3 3 2" xfId="18832"/>
    <cellStyle name="Обычный 5 3 2 5 2 3 4" xfId="18833"/>
    <cellStyle name="Обычный 5 3 2 5 2 4" xfId="18834"/>
    <cellStyle name="Обычный 5 3 2 5 2 4 2" xfId="18835"/>
    <cellStyle name="Обычный 5 3 2 5 2 4 2 2" xfId="18836"/>
    <cellStyle name="Обычный 5 3 2 5 2 4 3" xfId="18837"/>
    <cellStyle name="Обычный 5 3 2 5 2 5" xfId="18838"/>
    <cellStyle name="Обычный 5 3 2 5 2 5 2" xfId="18839"/>
    <cellStyle name="Обычный 5 3 2 5 2 6" xfId="18840"/>
    <cellStyle name="Обычный 5 3 2 5 3" xfId="18841"/>
    <cellStyle name="Обычный 5 3 2 5 3 2" xfId="18842"/>
    <cellStyle name="Обычный 5 3 2 5 3 2 2" xfId="18843"/>
    <cellStyle name="Обычный 5 3 2 5 3 2 2 2" xfId="18844"/>
    <cellStyle name="Обычный 5 3 2 5 3 2 2 2 2" xfId="18845"/>
    <cellStyle name="Обычный 5 3 2 5 3 2 2 3" xfId="18846"/>
    <cellStyle name="Обычный 5 3 2 5 3 2 3" xfId="18847"/>
    <cellStyle name="Обычный 5 3 2 5 3 2 3 2" xfId="18848"/>
    <cellStyle name="Обычный 5 3 2 5 3 2 4" xfId="18849"/>
    <cellStyle name="Обычный 5 3 2 5 3 3" xfId="18850"/>
    <cellStyle name="Обычный 5 3 2 5 3 3 2" xfId="18851"/>
    <cellStyle name="Обычный 5 3 2 5 3 3 2 2" xfId="18852"/>
    <cellStyle name="Обычный 5 3 2 5 3 3 3" xfId="18853"/>
    <cellStyle name="Обычный 5 3 2 5 3 4" xfId="18854"/>
    <cellStyle name="Обычный 5 3 2 5 3 4 2" xfId="18855"/>
    <cellStyle name="Обычный 5 3 2 5 3 5" xfId="18856"/>
    <cellStyle name="Обычный 5 3 2 5 4" xfId="18857"/>
    <cellStyle name="Обычный 5 3 2 5 4 2" xfId="18858"/>
    <cellStyle name="Обычный 5 3 2 5 4 2 2" xfId="18859"/>
    <cellStyle name="Обычный 5 3 2 5 4 2 2 2" xfId="18860"/>
    <cellStyle name="Обычный 5 3 2 5 4 2 3" xfId="18861"/>
    <cellStyle name="Обычный 5 3 2 5 4 3" xfId="18862"/>
    <cellStyle name="Обычный 5 3 2 5 4 3 2" xfId="18863"/>
    <cellStyle name="Обычный 5 3 2 5 4 4" xfId="18864"/>
    <cellStyle name="Обычный 5 3 2 5 5" xfId="18865"/>
    <cellStyle name="Обычный 5 3 2 5 5 2" xfId="18866"/>
    <cellStyle name="Обычный 5 3 2 5 5 2 2" xfId="18867"/>
    <cellStyle name="Обычный 5 3 2 5 5 3" xfId="18868"/>
    <cellStyle name="Обычный 5 3 2 5 6" xfId="18869"/>
    <cellStyle name="Обычный 5 3 2 5 6 2" xfId="18870"/>
    <cellStyle name="Обычный 5 3 2 5 7" xfId="18871"/>
    <cellStyle name="Обычный 5 3 2 6" xfId="18872"/>
    <cellStyle name="Обычный 5 3 2 6 2" xfId="18873"/>
    <cellStyle name="Обычный 5 3 2 6 2 2" xfId="18874"/>
    <cellStyle name="Обычный 5 3 2 6 2 2 2" xfId="18875"/>
    <cellStyle name="Обычный 5 3 2 6 2 2 2 2" xfId="18876"/>
    <cellStyle name="Обычный 5 3 2 6 2 2 2 2 2" xfId="18877"/>
    <cellStyle name="Обычный 5 3 2 6 2 2 2 3" xfId="18878"/>
    <cellStyle name="Обычный 5 3 2 6 2 2 3" xfId="18879"/>
    <cellStyle name="Обычный 5 3 2 6 2 2 3 2" xfId="18880"/>
    <cellStyle name="Обычный 5 3 2 6 2 2 4" xfId="18881"/>
    <cellStyle name="Обычный 5 3 2 6 2 3" xfId="18882"/>
    <cellStyle name="Обычный 5 3 2 6 2 3 2" xfId="18883"/>
    <cellStyle name="Обычный 5 3 2 6 2 3 2 2" xfId="18884"/>
    <cellStyle name="Обычный 5 3 2 6 2 3 3" xfId="18885"/>
    <cellStyle name="Обычный 5 3 2 6 2 4" xfId="18886"/>
    <cellStyle name="Обычный 5 3 2 6 2 4 2" xfId="18887"/>
    <cellStyle name="Обычный 5 3 2 6 2 5" xfId="18888"/>
    <cellStyle name="Обычный 5 3 2 6 3" xfId="18889"/>
    <cellStyle name="Обычный 5 3 2 6 3 2" xfId="18890"/>
    <cellStyle name="Обычный 5 3 2 6 3 2 2" xfId="18891"/>
    <cellStyle name="Обычный 5 3 2 6 3 2 2 2" xfId="18892"/>
    <cellStyle name="Обычный 5 3 2 6 3 2 3" xfId="18893"/>
    <cellStyle name="Обычный 5 3 2 6 3 3" xfId="18894"/>
    <cellStyle name="Обычный 5 3 2 6 3 3 2" xfId="18895"/>
    <cellStyle name="Обычный 5 3 2 6 3 4" xfId="18896"/>
    <cellStyle name="Обычный 5 3 2 6 4" xfId="18897"/>
    <cellStyle name="Обычный 5 3 2 6 4 2" xfId="18898"/>
    <cellStyle name="Обычный 5 3 2 6 4 2 2" xfId="18899"/>
    <cellStyle name="Обычный 5 3 2 6 4 3" xfId="18900"/>
    <cellStyle name="Обычный 5 3 2 6 5" xfId="18901"/>
    <cellStyle name="Обычный 5 3 2 6 5 2" xfId="18902"/>
    <cellStyle name="Обычный 5 3 2 6 6" xfId="18903"/>
    <cellStyle name="Обычный 5 3 2 7" xfId="18904"/>
    <cellStyle name="Обычный 5 3 2 7 2" xfId="18905"/>
    <cellStyle name="Обычный 5 3 2 7 2 2" xfId="18906"/>
    <cellStyle name="Обычный 5 3 2 7 2 2 2" xfId="18907"/>
    <cellStyle name="Обычный 5 3 2 7 2 2 2 2" xfId="18908"/>
    <cellStyle name="Обычный 5 3 2 7 2 2 3" xfId="18909"/>
    <cellStyle name="Обычный 5 3 2 7 2 3" xfId="18910"/>
    <cellStyle name="Обычный 5 3 2 7 2 3 2" xfId="18911"/>
    <cellStyle name="Обычный 5 3 2 7 2 4" xfId="18912"/>
    <cellStyle name="Обычный 5 3 2 7 3" xfId="18913"/>
    <cellStyle name="Обычный 5 3 2 7 3 2" xfId="18914"/>
    <cellStyle name="Обычный 5 3 2 7 3 2 2" xfId="18915"/>
    <cellStyle name="Обычный 5 3 2 7 3 3" xfId="18916"/>
    <cellStyle name="Обычный 5 3 2 7 4" xfId="18917"/>
    <cellStyle name="Обычный 5 3 2 7 4 2" xfId="18918"/>
    <cellStyle name="Обычный 5 3 2 7 5" xfId="18919"/>
    <cellStyle name="Обычный 5 3 2 8" xfId="18920"/>
    <cellStyle name="Обычный 5 3 2 8 2" xfId="18921"/>
    <cellStyle name="Обычный 5 3 2 8 2 2" xfId="18922"/>
    <cellStyle name="Обычный 5 3 2 8 2 2 2" xfId="18923"/>
    <cellStyle name="Обычный 5 3 2 8 2 3" xfId="18924"/>
    <cellStyle name="Обычный 5 3 2 8 3" xfId="18925"/>
    <cellStyle name="Обычный 5 3 2 8 3 2" xfId="18926"/>
    <cellStyle name="Обычный 5 3 2 8 4" xfId="18927"/>
    <cellStyle name="Обычный 5 3 2 9" xfId="18928"/>
    <cellStyle name="Обычный 5 3 2 9 2" xfId="18929"/>
    <cellStyle name="Обычный 5 3 2 9 2 2" xfId="18930"/>
    <cellStyle name="Обычный 5 3 2 9 3" xfId="18931"/>
    <cellStyle name="Обычный 5 3 3" xfId="18932"/>
    <cellStyle name="Обычный 5 3 3 10" xfId="18933"/>
    <cellStyle name="Обычный 5 3 3 2" xfId="18934"/>
    <cellStyle name="Обычный 5 3 3 2 2" xfId="18935"/>
    <cellStyle name="Обычный 5 3 3 2 2 2" xfId="18936"/>
    <cellStyle name="Обычный 5 3 3 2 2 2 2" xfId="18937"/>
    <cellStyle name="Обычный 5 3 3 2 2 2 2 2" xfId="18938"/>
    <cellStyle name="Обычный 5 3 3 2 2 2 2 2 2" xfId="18939"/>
    <cellStyle name="Обычный 5 3 3 2 2 2 2 2 2 2" xfId="18940"/>
    <cellStyle name="Обычный 5 3 3 2 2 2 2 2 2 2 2" xfId="18941"/>
    <cellStyle name="Обычный 5 3 3 2 2 2 2 2 2 2 2 2" xfId="18942"/>
    <cellStyle name="Обычный 5 3 3 2 2 2 2 2 2 2 3" xfId="18943"/>
    <cellStyle name="Обычный 5 3 3 2 2 2 2 2 2 3" xfId="18944"/>
    <cellStyle name="Обычный 5 3 3 2 2 2 2 2 2 3 2" xfId="18945"/>
    <cellStyle name="Обычный 5 3 3 2 2 2 2 2 2 4" xfId="18946"/>
    <cellStyle name="Обычный 5 3 3 2 2 2 2 2 3" xfId="18947"/>
    <cellStyle name="Обычный 5 3 3 2 2 2 2 2 3 2" xfId="18948"/>
    <cellStyle name="Обычный 5 3 3 2 2 2 2 2 3 2 2" xfId="18949"/>
    <cellStyle name="Обычный 5 3 3 2 2 2 2 2 3 3" xfId="18950"/>
    <cellStyle name="Обычный 5 3 3 2 2 2 2 2 4" xfId="18951"/>
    <cellStyle name="Обычный 5 3 3 2 2 2 2 2 4 2" xfId="18952"/>
    <cellStyle name="Обычный 5 3 3 2 2 2 2 2 5" xfId="18953"/>
    <cellStyle name="Обычный 5 3 3 2 2 2 2 3" xfId="18954"/>
    <cellStyle name="Обычный 5 3 3 2 2 2 2 3 2" xfId="18955"/>
    <cellStyle name="Обычный 5 3 3 2 2 2 2 3 2 2" xfId="18956"/>
    <cellStyle name="Обычный 5 3 3 2 2 2 2 3 2 2 2" xfId="18957"/>
    <cellStyle name="Обычный 5 3 3 2 2 2 2 3 2 3" xfId="18958"/>
    <cellStyle name="Обычный 5 3 3 2 2 2 2 3 3" xfId="18959"/>
    <cellStyle name="Обычный 5 3 3 2 2 2 2 3 3 2" xfId="18960"/>
    <cellStyle name="Обычный 5 3 3 2 2 2 2 3 4" xfId="18961"/>
    <cellStyle name="Обычный 5 3 3 2 2 2 2 4" xfId="18962"/>
    <cellStyle name="Обычный 5 3 3 2 2 2 2 4 2" xfId="18963"/>
    <cellStyle name="Обычный 5 3 3 2 2 2 2 4 2 2" xfId="18964"/>
    <cellStyle name="Обычный 5 3 3 2 2 2 2 4 3" xfId="18965"/>
    <cellStyle name="Обычный 5 3 3 2 2 2 2 5" xfId="18966"/>
    <cellStyle name="Обычный 5 3 3 2 2 2 2 5 2" xfId="18967"/>
    <cellStyle name="Обычный 5 3 3 2 2 2 2 6" xfId="18968"/>
    <cellStyle name="Обычный 5 3 3 2 2 2 3" xfId="18969"/>
    <cellStyle name="Обычный 5 3 3 2 2 2 3 2" xfId="18970"/>
    <cellStyle name="Обычный 5 3 3 2 2 2 3 2 2" xfId="18971"/>
    <cellStyle name="Обычный 5 3 3 2 2 2 3 2 2 2" xfId="18972"/>
    <cellStyle name="Обычный 5 3 3 2 2 2 3 2 2 2 2" xfId="18973"/>
    <cellStyle name="Обычный 5 3 3 2 2 2 3 2 2 3" xfId="18974"/>
    <cellStyle name="Обычный 5 3 3 2 2 2 3 2 3" xfId="18975"/>
    <cellStyle name="Обычный 5 3 3 2 2 2 3 2 3 2" xfId="18976"/>
    <cellStyle name="Обычный 5 3 3 2 2 2 3 2 4" xfId="18977"/>
    <cellStyle name="Обычный 5 3 3 2 2 2 3 3" xfId="18978"/>
    <cellStyle name="Обычный 5 3 3 2 2 2 3 3 2" xfId="18979"/>
    <cellStyle name="Обычный 5 3 3 2 2 2 3 3 2 2" xfId="18980"/>
    <cellStyle name="Обычный 5 3 3 2 2 2 3 3 3" xfId="18981"/>
    <cellStyle name="Обычный 5 3 3 2 2 2 3 4" xfId="18982"/>
    <cellStyle name="Обычный 5 3 3 2 2 2 3 4 2" xfId="18983"/>
    <cellStyle name="Обычный 5 3 3 2 2 2 3 5" xfId="18984"/>
    <cellStyle name="Обычный 5 3 3 2 2 2 4" xfId="18985"/>
    <cellStyle name="Обычный 5 3 3 2 2 2 4 2" xfId="18986"/>
    <cellStyle name="Обычный 5 3 3 2 2 2 4 2 2" xfId="18987"/>
    <cellStyle name="Обычный 5 3 3 2 2 2 4 2 2 2" xfId="18988"/>
    <cellStyle name="Обычный 5 3 3 2 2 2 4 2 3" xfId="18989"/>
    <cellStyle name="Обычный 5 3 3 2 2 2 4 3" xfId="18990"/>
    <cellStyle name="Обычный 5 3 3 2 2 2 4 3 2" xfId="18991"/>
    <cellStyle name="Обычный 5 3 3 2 2 2 4 4" xfId="18992"/>
    <cellStyle name="Обычный 5 3 3 2 2 2 5" xfId="18993"/>
    <cellStyle name="Обычный 5 3 3 2 2 2 5 2" xfId="18994"/>
    <cellStyle name="Обычный 5 3 3 2 2 2 5 2 2" xfId="18995"/>
    <cellStyle name="Обычный 5 3 3 2 2 2 5 3" xfId="18996"/>
    <cellStyle name="Обычный 5 3 3 2 2 2 6" xfId="18997"/>
    <cellStyle name="Обычный 5 3 3 2 2 2 6 2" xfId="18998"/>
    <cellStyle name="Обычный 5 3 3 2 2 2 7" xfId="18999"/>
    <cellStyle name="Обычный 5 3 3 2 2 3" xfId="19000"/>
    <cellStyle name="Обычный 5 3 3 2 2 3 2" xfId="19001"/>
    <cellStyle name="Обычный 5 3 3 2 2 3 2 2" xfId="19002"/>
    <cellStyle name="Обычный 5 3 3 2 2 3 2 2 2" xfId="19003"/>
    <cellStyle name="Обычный 5 3 3 2 2 3 2 2 2 2" xfId="19004"/>
    <cellStyle name="Обычный 5 3 3 2 2 3 2 2 2 2 2" xfId="19005"/>
    <cellStyle name="Обычный 5 3 3 2 2 3 2 2 2 3" xfId="19006"/>
    <cellStyle name="Обычный 5 3 3 2 2 3 2 2 3" xfId="19007"/>
    <cellStyle name="Обычный 5 3 3 2 2 3 2 2 3 2" xfId="19008"/>
    <cellStyle name="Обычный 5 3 3 2 2 3 2 2 4" xfId="19009"/>
    <cellStyle name="Обычный 5 3 3 2 2 3 2 3" xfId="19010"/>
    <cellStyle name="Обычный 5 3 3 2 2 3 2 3 2" xfId="19011"/>
    <cellStyle name="Обычный 5 3 3 2 2 3 2 3 2 2" xfId="19012"/>
    <cellStyle name="Обычный 5 3 3 2 2 3 2 3 3" xfId="19013"/>
    <cellStyle name="Обычный 5 3 3 2 2 3 2 4" xfId="19014"/>
    <cellStyle name="Обычный 5 3 3 2 2 3 2 4 2" xfId="19015"/>
    <cellStyle name="Обычный 5 3 3 2 2 3 2 5" xfId="19016"/>
    <cellStyle name="Обычный 5 3 3 2 2 3 3" xfId="19017"/>
    <cellStyle name="Обычный 5 3 3 2 2 3 3 2" xfId="19018"/>
    <cellStyle name="Обычный 5 3 3 2 2 3 3 2 2" xfId="19019"/>
    <cellStyle name="Обычный 5 3 3 2 2 3 3 2 2 2" xfId="19020"/>
    <cellStyle name="Обычный 5 3 3 2 2 3 3 2 3" xfId="19021"/>
    <cellStyle name="Обычный 5 3 3 2 2 3 3 3" xfId="19022"/>
    <cellStyle name="Обычный 5 3 3 2 2 3 3 3 2" xfId="19023"/>
    <cellStyle name="Обычный 5 3 3 2 2 3 3 4" xfId="19024"/>
    <cellStyle name="Обычный 5 3 3 2 2 3 4" xfId="19025"/>
    <cellStyle name="Обычный 5 3 3 2 2 3 4 2" xfId="19026"/>
    <cellStyle name="Обычный 5 3 3 2 2 3 4 2 2" xfId="19027"/>
    <cellStyle name="Обычный 5 3 3 2 2 3 4 3" xfId="19028"/>
    <cellStyle name="Обычный 5 3 3 2 2 3 5" xfId="19029"/>
    <cellStyle name="Обычный 5 3 3 2 2 3 5 2" xfId="19030"/>
    <cellStyle name="Обычный 5 3 3 2 2 3 6" xfId="19031"/>
    <cellStyle name="Обычный 5 3 3 2 2 4" xfId="19032"/>
    <cellStyle name="Обычный 5 3 3 2 2 4 2" xfId="19033"/>
    <cellStyle name="Обычный 5 3 3 2 2 4 2 2" xfId="19034"/>
    <cellStyle name="Обычный 5 3 3 2 2 4 2 2 2" xfId="19035"/>
    <cellStyle name="Обычный 5 3 3 2 2 4 2 2 2 2" xfId="19036"/>
    <cellStyle name="Обычный 5 3 3 2 2 4 2 2 3" xfId="19037"/>
    <cellStyle name="Обычный 5 3 3 2 2 4 2 3" xfId="19038"/>
    <cellStyle name="Обычный 5 3 3 2 2 4 2 3 2" xfId="19039"/>
    <cellStyle name="Обычный 5 3 3 2 2 4 2 4" xfId="19040"/>
    <cellStyle name="Обычный 5 3 3 2 2 4 3" xfId="19041"/>
    <cellStyle name="Обычный 5 3 3 2 2 4 3 2" xfId="19042"/>
    <cellStyle name="Обычный 5 3 3 2 2 4 3 2 2" xfId="19043"/>
    <cellStyle name="Обычный 5 3 3 2 2 4 3 3" xfId="19044"/>
    <cellStyle name="Обычный 5 3 3 2 2 4 4" xfId="19045"/>
    <cellStyle name="Обычный 5 3 3 2 2 4 4 2" xfId="19046"/>
    <cellStyle name="Обычный 5 3 3 2 2 4 5" xfId="19047"/>
    <cellStyle name="Обычный 5 3 3 2 2 5" xfId="19048"/>
    <cellStyle name="Обычный 5 3 3 2 2 5 2" xfId="19049"/>
    <cellStyle name="Обычный 5 3 3 2 2 5 2 2" xfId="19050"/>
    <cellStyle name="Обычный 5 3 3 2 2 5 2 2 2" xfId="19051"/>
    <cellStyle name="Обычный 5 3 3 2 2 5 2 3" xfId="19052"/>
    <cellStyle name="Обычный 5 3 3 2 2 5 3" xfId="19053"/>
    <cellStyle name="Обычный 5 3 3 2 2 5 3 2" xfId="19054"/>
    <cellStyle name="Обычный 5 3 3 2 2 5 4" xfId="19055"/>
    <cellStyle name="Обычный 5 3 3 2 2 6" xfId="19056"/>
    <cellStyle name="Обычный 5 3 3 2 2 6 2" xfId="19057"/>
    <cellStyle name="Обычный 5 3 3 2 2 6 2 2" xfId="19058"/>
    <cellStyle name="Обычный 5 3 3 2 2 6 3" xfId="19059"/>
    <cellStyle name="Обычный 5 3 3 2 2 7" xfId="19060"/>
    <cellStyle name="Обычный 5 3 3 2 2 7 2" xfId="19061"/>
    <cellStyle name="Обычный 5 3 3 2 2 8" xfId="19062"/>
    <cellStyle name="Обычный 5 3 3 2 3" xfId="19063"/>
    <cellStyle name="Обычный 5 3 3 2 3 2" xfId="19064"/>
    <cellStyle name="Обычный 5 3 3 2 3 2 2" xfId="19065"/>
    <cellStyle name="Обычный 5 3 3 2 3 2 2 2" xfId="19066"/>
    <cellStyle name="Обычный 5 3 3 2 3 2 2 2 2" xfId="19067"/>
    <cellStyle name="Обычный 5 3 3 2 3 2 2 2 2 2" xfId="19068"/>
    <cellStyle name="Обычный 5 3 3 2 3 2 2 2 2 2 2" xfId="19069"/>
    <cellStyle name="Обычный 5 3 3 2 3 2 2 2 2 3" xfId="19070"/>
    <cellStyle name="Обычный 5 3 3 2 3 2 2 2 3" xfId="19071"/>
    <cellStyle name="Обычный 5 3 3 2 3 2 2 2 3 2" xfId="19072"/>
    <cellStyle name="Обычный 5 3 3 2 3 2 2 2 4" xfId="19073"/>
    <cellStyle name="Обычный 5 3 3 2 3 2 2 3" xfId="19074"/>
    <cellStyle name="Обычный 5 3 3 2 3 2 2 3 2" xfId="19075"/>
    <cellStyle name="Обычный 5 3 3 2 3 2 2 3 2 2" xfId="19076"/>
    <cellStyle name="Обычный 5 3 3 2 3 2 2 3 3" xfId="19077"/>
    <cellStyle name="Обычный 5 3 3 2 3 2 2 4" xfId="19078"/>
    <cellStyle name="Обычный 5 3 3 2 3 2 2 4 2" xfId="19079"/>
    <cellStyle name="Обычный 5 3 3 2 3 2 2 5" xfId="19080"/>
    <cellStyle name="Обычный 5 3 3 2 3 2 3" xfId="19081"/>
    <cellStyle name="Обычный 5 3 3 2 3 2 3 2" xfId="19082"/>
    <cellStyle name="Обычный 5 3 3 2 3 2 3 2 2" xfId="19083"/>
    <cellStyle name="Обычный 5 3 3 2 3 2 3 2 2 2" xfId="19084"/>
    <cellStyle name="Обычный 5 3 3 2 3 2 3 2 3" xfId="19085"/>
    <cellStyle name="Обычный 5 3 3 2 3 2 3 3" xfId="19086"/>
    <cellStyle name="Обычный 5 3 3 2 3 2 3 3 2" xfId="19087"/>
    <cellStyle name="Обычный 5 3 3 2 3 2 3 4" xfId="19088"/>
    <cellStyle name="Обычный 5 3 3 2 3 2 4" xfId="19089"/>
    <cellStyle name="Обычный 5 3 3 2 3 2 4 2" xfId="19090"/>
    <cellStyle name="Обычный 5 3 3 2 3 2 4 2 2" xfId="19091"/>
    <cellStyle name="Обычный 5 3 3 2 3 2 4 3" xfId="19092"/>
    <cellStyle name="Обычный 5 3 3 2 3 2 5" xfId="19093"/>
    <cellStyle name="Обычный 5 3 3 2 3 2 5 2" xfId="19094"/>
    <cellStyle name="Обычный 5 3 3 2 3 2 6" xfId="19095"/>
    <cellStyle name="Обычный 5 3 3 2 3 3" xfId="19096"/>
    <cellStyle name="Обычный 5 3 3 2 3 3 2" xfId="19097"/>
    <cellStyle name="Обычный 5 3 3 2 3 3 2 2" xfId="19098"/>
    <cellStyle name="Обычный 5 3 3 2 3 3 2 2 2" xfId="19099"/>
    <cellStyle name="Обычный 5 3 3 2 3 3 2 2 2 2" xfId="19100"/>
    <cellStyle name="Обычный 5 3 3 2 3 3 2 2 3" xfId="19101"/>
    <cellStyle name="Обычный 5 3 3 2 3 3 2 3" xfId="19102"/>
    <cellStyle name="Обычный 5 3 3 2 3 3 2 3 2" xfId="19103"/>
    <cellStyle name="Обычный 5 3 3 2 3 3 2 4" xfId="19104"/>
    <cellStyle name="Обычный 5 3 3 2 3 3 3" xfId="19105"/>
    <cellStyle name="Обычный 5 3 3 2 3 3 3 2" xfId="19106"/>
    <cellStyle name="Обычный 5 3 3 2 3 3 3 2 2" xfId="19107"/>
    <cellStyle name="Обычный 5 3 3 2 3 3 3 3" xfId="19108"/>
    <cellStyle name="Обычный 5 3 3 2 3 3 4" xfId="19109"/>
    <cellStyle name="Обычный 5 3 3 2 3 3 4 2" xfId="19110"/>
    <cellStyle name="Обычный 5 3 3 2 3 3 5" xfId="19111"/>
    <cellStyle name="Обычный 5 3 3 2 3 4" xfId="19112"/>
    <cellStyle name="Обычный 5 3 3 2 3 4 2" xfId="19113"/>
    <cellStyle name="Обычный 5 3 3 2 3 4 2 2" xfId="19114"/>
    <cellStyle name="Обычный 5 3 3 2 3 4 2 2 2" xfId="19115"/>
    <cellStyle name="Обычный 5 3 3 2 3 4 2 3" xfId="19116"/>
    <cellStyle name="Обычный 5 3 3 2 3 4 3" xfId="19117"/>
    <cellStyle name="Обычный 5 3 3 2 3 4 3 2" xfId="19118"/>
    <cellStyle name="Обычный 5 3 3 2 3 4 4" xfId="19119"/>
    <cellStyle name="Обычный 5 3 3 2 3 5" xfId="19120"/>
    <cellStyle name="Обычный 5 3 3 2 3 5 2" xfId="19121"/>
    <cellStyle name="Обычный 5 3 3 2 3 5 2 2" xfId="19122"/>
    <cellStyle name="Обычный 5 3 3 2 3 5 3" xfId="19123"/>
    <cellStyle name="Обычный 5 3 3 2 3 6" xfId="19124"/>
    <cellStyle name="Обычный 5 3 3 2 3 6 2" xfId="19125"/>
    <cellStyle name="Обычный 5 3 3 2 3 7" xfId="19126"/>
    <cellStyle name="Обычный 5 3 3 2 4" xfId="19127"/>
    <cellStyle name="Обычный 5 3 3 2 4 2" xfId="19128"/>
    <cellStyle name="Обычный 5 3 3 2 4 2 2" xfId="19129"/>
    <cellStyle name="Обычный 5 3 3 2 4 2 2 2" xfId="19130"/>
    <cellStyle name="Обычный 5 3 3 2 4 2 2 2 2" xfId="19131"/>
    <cellStyle name="Обычный 5 3 3 2 4 2 2 2 2 2" xfId="19132"/>
    <cellStyle name="Обычный 5 3 3 2 4 2 2 2 3" xfId="19133"/>
    <cellStyle name="Обычный 5 3 3 2 4 2 2 3" xfId="19134"/>
    <cellStyle name="Обычный 5 3 3 2 4 2 2 3 2" xfId="19135"/>
    <cellStyle name="Обычный 5 3 3 2 4 2 2 4" xfId="19136"/>
    <cellStyle name="Обычный 5 3 3 2 4 2 3" xfId="19137"/>
    <cellStyle name="Обычный 5 3 3 2 4 2 3 2" xfId="19138"/>
    <cellStyle name="Обычный 5 3 3 2 4 2 3 2 2" xfId="19139"/>
    <cellStyle name="Обычный 5 3 3 2 4 2 3 3" xfId="19140"/>
    <cellStyle name="Обычный 5 3 3 2 4 2 4" xfId="19141"/>
    <cellStyle name="Обычный 5 3 3 2 4 2 4 2" xfId="19142"/>
    <cellStyle name="Обычный 5 3 3 2 4 2 5" xfId="19143"/>
    <cellStyle name="Обычный 5 3 3 2 4 3" xfId="19144"/>
    <cellStyle name="Обычный 5 3 3 2 4 3 2" xfId="19145"/>
    <cellStyle name="Обычный 5 3 3 2 4 3 2 2" xfId="19146"/>
    <cellStyle name="Обычный 5 3 3 2 4 3 2 2 2" xfId="19147"/>
    <cellStyle name="Обычный 5 3 3 2 4 3 2 3" xfId="19148"/>
    <cellStyle name="Обычный 5 3 3 2 4 3 3" xfId="19149"/>
    <cellStyle name="Обычный 5 3 3 2 4 3 3 2" xfId="19150"/>
    <cellStyle name="Обычный 5 3 3 2 4 3 4" xfId="19151"/>
    <cellStyle name="Обычный 5 3 3 2 4 4" xfId="19152"/>
    <cellStyle name="Обычный 5 3 3 2 4 4 2" xfId="19153"/>
    <cellStyle name="Обычный 5 3 3 2 4 4 2 2" xfId="19154"/>
    <cellStyle name="Обычный 5 3 3 2 4 4 3" xfId="19155"/>
    <cellStyle name="Обычный 5 3 3 2 4 5" xfId="19156"/>
    <cellStyle name="Обычный 5 3 3 2 4 5 2" xfId="19157"/>
    <cellStyle name="Обычный 5 3 3 2 4 6" xfId="19158"/>
    <cellStyle name="Обычный 5 3 3 2 5" xfId="19159"/>
    <cellStyle name="Обычный 5 3 3 2 5 2" xfId="19160"/>
    <cellStyle name="Обычный 5 3 3 2 5 2 2" xfId="19161"/>
    <cellStyle name="Обычный 5 3 3 2 5 2 2 2" xfId="19162"/>
    <cellStyle name="Обычный 5 3 3 2 5 2 2 2 2" xfId="19163"/>
    <cellStyle name="Обычный 5 3 3 2 5 2 2 3" xfId="19164"/>
    <cellStyle name="Обычный 5 3 3 2 5 2 3" xfId="19165"/>
    <cellStyle name="Обычный 5 3 3 2 5 2 3 2" xfId="19166"/>
    <cellStyle name="Обычный 5 3 3 2 5 2 4" xfId="19167"/>
    <cellStyle name="Обычный 5 3 3 2 5 3" xfId="19168"/>
    <cellStyle name="Обычный 5 3 3 2 5 3 2" xfId="19169"/>
    <cellStyle name="Обычный 5 3 3 2 5 3 2 2" xfId="19170"/>
    <cellStyle name="Обычный 5 3 3 2 5 3 3" xfId="19171"/>
    <cellStyle name="Обычный 5 3 3 2 5 4" xfId="19172"/>
    <cellStyle name="Обычный 5 3 3 2 5 4 2" xfId="19173"/>
    <cellStyle name="Обычный 5 3 3 2 5 5" xfId="19174"/>
    <cellStyle name="Обычный 5 3 3 2 6" xfId="19175"/>
    <cellStyle name="Обычный 5 3 3 2 6 2" xfId="19176"/>
    <cellStyle name="Обычный 5 3 3 2 6 2 2" xfId="19177"/>
    <cellStyle name="Обычный 5 3 3 2 6 2 2 2" xfId="19178"/>
    <cellStyle name="Обычный 5 3 3 2 6 2 3" xfId="19179"/>
    <cellStyle name="Обычный 5 3 3 2 6 3" xfId="19180"/>
    <cellStyle name="Обычный 5 3 3 2 6 3 2" xfId="19181"/>
    <cellStyle name="Обычный 5 3 3 2 6 4" xfId="19182"/>
    <cellStyle name="Обычный 5 3 3 2 7" xfId="19183"/>
    <cellStyle name="Обычный 5 3 3 2 7 2" xfId="19184"/>
    <cellStyle name="Обычный 5 3 3 2 7 2 2" xfId="19185"/>
    <cellStyle name="Обычный 5 3 3 2 7 3" xfId="19186"/>
    <cellStyle name="Обычный 5 3 3 2 8" xfId="19187"/>
    <cellStyle name="Обычный 5 3 3 2 8 2" xfId="19188"/>
    <cellStyle name="Обычный 5 3 3 2 9" xfId="19189"/>
    <cellStyle name="Обычный 5 3 3 3" xfId="19190"/>
    <cellStyle name="Обычный 5 3 3 3 2" xfId="19191"/>
    <cellStyle name="Обычный 5 3 3 3 2 2" xfId="19192"/>
    <cellStyle name="Обычный 5 3 3 3 2 2 2" xfId="19193"/>
    <cellStyle name="Обычный 5 3 3 3 2 2 2 2" xfId="19194"/>
    <cellStyle name="Обычный 5 3 3 3 2 2 2 2 2" xfId="19195"/>
    <cellStyle name="Обычный 5 3 3 3 2 2 2 2 2 2" xfId="19196"/>
    <cellStyle name="Обычный 5 3 3 3 2 2 2 2 2 2 2" xfId="19197"/>
    <cellStyle name="Обычный 5 3 3 3 2 2 2 2 2 3" xfId="19198"/>
    <cellStyle name="Обычный 5 3 3 3 2 2 2 2 3" xfId="19199"/>
    <cellStyle name="Обычный 5 3 3 3 2 2 2 2 3 2" xfId="19200"/>
    <cellStyle name="Обычный 5 3 3 3 2 2 2 2 4" xfId="19201"/>
    <cellStyle name="Обычный 5 3 3 3 2 2 2 3" xfId="19202"/>
    <cellStyle name="Обычный 5 3 3 3 2 2 2 3 2" xfId="19203"/>
    <cellStyle name="Обычный 5 3 3 3 2 2 2 3 2 2" xfId="19204"/>
    <cellStyle name="Обычный 5 3 3 3 2 2 2 3 3" xfId="19205"/>
    <cellStyle name="Обычный 5 3 3 3 2 2 2 4" xfId="19206"/>
    <cellStyle name="Обычный 5 3 3 3 2 2 2 4 2" xfId="19207"/>
    <cellStyle name="Обычный 5 3 3 3 2 2 2 5" xfId="19208"/>
    <cellStyle name="Обычный 5 3 3 3 2 2 3" xfId="19209"/>
    <cellStyle name="Обычный 5 3 3 3 2 2 3 2" xfId="19210"/>
    <cellStyle name="Обычный 5 3 3 3 2 2 3 2 2" xfId="19211"/>
    <cellStyle name="Обычный 5 3 3 3 2 2 3 2 2 2" xfId="19212"/>
    <cellStyle name="Обычный 5 3 3 3 2 2 3 2 3" xfId="19213"/>
    <cellStyle name="Обычный 5 3 3 3 2 2 3 3" xfId="19214"/>
    <cellStyle name="Обычный 5 3 3 3 2 2 3 3 2" xfId="19215"/>
    <cellStyle name="Обычный 5 3 3 3 2 2 3 4" xfId="19216"/>
    <cellStyle name="Обычный 5 3 3 3 2 2 4" xfId="19217"/>
    <cellStyle name="Обычный 5 3 3 3 2 2 4 2" xfId="19218"/>
    <cellStyle name="Обычный 5 3 3 3 2 2 4 2 2" xfId="19219"/>
    <cellStyle name="Обычный 5 3 3 3 2 2 4 3" xfId="19220"/>
    <cellStyle name="Обычный 5 3 3 3 2 2 5" xfId="19221"/>
    <cellStyle name="Обычный 5 3 3 3 2 2 5 2" xfId="19222"/>
    <cellStyle name="Обычный 5 3 3 3 2 2 6" xfId="19223"/>
    <cellStyle name="Обычный 5 3 3 3 2 3" xfId="19224"/>
    <cellStyle name="Обычный 5 3 3 3 2 3 2" xfId="19225"/>
    <cellStyle name="Обычный 5 3 3 3 2 3 2 2" xfId="19226"/>
    <cellStyle name="Обычный 5 3 3 3 2 3 2 2 2" xfId="19227"/>
    <cellStyle name="Обычный 5 3 3 3 2 3 2 2 2 2" xfId="19228"/>
    <cellStyle name="Обычный 5 3 3 3 2 3 2 2 3" xfId="19229"/>
    <cellStyle name="Обычный 5 3 3 3 2 3 2 3" xfId="19230"/>
    <cellStyle name="Обычный 5 3 3 3 2 3 2 3 2" xfId="19231"/>
    <cellStyle name="Обычный 5 3 3 3 2 3 2 4" xfId="19232"/>
    <cellStyle name="Обычный 5 3 3 3 2 3 3" xfId="19233"/>
    <cellStyle name="Обычный 5 3 3 3 2 3 3 2" xfId="19234"/>
    <cellStyle name="Обычный 5 3 3 3 2 3 3 2 2" xfId="19235"/>
    <cellStyle name="Обычный 5 3 3 3 2 3 3 3" xfId="19236"/>
    <cellStyle name="Обычный 5 3 3 3 2 3 4" xfId="19237"/>
    <cellStyle name="Обычный 5 3 3 3 2 3 4 2" xfId="19238"/>
    <cellStyle name="Обычный 5 3 3 3 2 3 5" xfId="19239"/>
    <cellStyle name="Обычный 5 3 3 3 2 4" xfId="19240"/>
    <cellStyle name="Обычный 5 3 3 3 2 4 2" xfId="19241"/>
    <cellStyle name="Обычный 5 3 3 3 2 4 2 2" xfId="19242"/>
    <cellStyle name="Обычный 5 3 3 3 2 4 2 2 2" xfId="19243"/>
    <cellStyle name="Обычный 5 3 3 3 2 4 2 3" xfId="19244"/>
    <cellStyle name="Обычный 5 3 3 3 2 4 3" xfId="19245"/>
    <cellStyle name="Обычный 5 3 3 3 2 4 3 2" xfId="19246"/>
    <cellStyle name="Обычный 5 3 3 3 2 4 4" xfId="19247"/>
    <cellStyle name="Обычный 5 3 3 3 2 5" xfId="19248"/>
    <cellStyle name="Обычный 5 3 3 3 2 5 2" xfId="19249"/>
    <cellStyle name="Обычный 5 3 3 3 2 5 2 2" xfId="19250"/>
    <cellStyle name="Обычный 5 3 3 3 2 5 3" xfId="19251"/>
    <cellStyle name="Обычный 5 3 3 3 2 6" xfId="19252"/>
    <cellStyle name="Обычный 5 3 3 3 2 6 2" xfId="19253"/>
    <cellStyle name="Обычный 5 3 3 3 2 7" xfId="19254"/>
    <cellStyle name="Обычный 5 3 3 3 3" xfId="19255"/>
    <cellStyle name="Обычный 5 3 3 3 3 2" xfId="19256"/>
    <cellStyle name="Обычный 5 3 3 3 3 2 2" xfId="19257"/>
    <cellStyle name="Обычный 5 3 3 3 3 2 2 2" xfId="19258"/>
    <cellStyle name="Обычный 5 3 3 3 3 2 2 2 2" xfId="19259"/>
    <cellStyle name="Обычный 5 3 3 3 3 2 2 2 2 2" xfId="19260"/>
    <cellStyle name="Обычный 5 3 3 3 3 2 2 2 3" xfId="19261"/>
    <cellStyle name="Обычный 5 3 3 3 3 2 2 3" xfId="19262"/>
    <cellStyle name="Обычный 5 3 3 3 3 2 2 3 2" xfId="19263"/>
    <cellStyle name="Обычный 5 3 3 3 3 2 2 4" xfId="19264"/>
    <cellStyle name="Обычный 5 3 3 3 3 2 3" xfId="19265"/>
    <cellStyle name="Обычный 5 3 3 3 3 2 3 2" xfId="19266"/>
    <cellStyle name="Обычный 5 3 3 3 3 2 3 2 2" xfId="19267"/>
    <cellStyle name="Обычный 5 3 3 3 3 2 3 3" xfId="19268"/>
    <cellStyle name="Обычный 5 3 3 3 3 2 4" xfId="19269"/>
    <cellStyle name="Обычный 5 3 3 3 3 2 4 2" xfId="19270"/>
    <cellStyle name="Обычный 5 3 3 3 3 2 5" xfId="19271"/>
    <cellStyle name="Обычный 5 3 3 3 3 3" xfId="19272"/>
    <cellStyle name="Обычный 5 3 3 3 3 3 2" xfId="19273"/>
    <cellStyle name="Обычный 5 3 3 3 3 3 2 2" xfId="19274"/>
    <cellStyle name="Обычный 5 3 3 3 3 3 2 2 2" xfId="19275"/>
    <cellStyle name="Обычный 5 3 3 3 3 3 2 3" xfId="19276"/>
    <cellStyle name="Обычный 5 3 3 3 3 3 3" xfId="19277"/>
    <cellStyle name="Обычный 5 3 3 3 3 3 3 2" xfId="19278"/>
    <cellStyle name="Обычный 5 3 3 3 3 3 4" xfId="19279"/>
    <cellStyle name="Обычный 5 3 3 3 3 4" xfId="19280"/>
    <cellStyle name="Обычный 5 3 3 3 3 4 2" xfId="19281"/>
    <cellStyle name="Обычный 5 3 3 3 3 4 2 2" xfId="19282"/>
    <cellStyle name="Обычный 5 3 3 3 3 4 3" xfId="19283"/>
    <cellStyle name="Обычный 5 3 3 3 3 5" xfId="19284"/>
    <cellStyle name="Обычный 5 3 3 3 3 5 2" xfId="19285"/>
    <cellStyle name="Обычный 5 3 3 3 3 6" xfId="19286"/>
    <cellStyle name="Обычный 5 3 3 3 4" xfId="19287"/>
    <cellStyle name="Обычный 5 3 3 3 4 2" xfId="19288"/>
    <cellStyle name="Обычный 5 3 3 3 4 2 2" xfId="19289"/>
    <cellStyle name="Обычный 5 3 3 3 4 2 2 2" xfId="19290"/>
    <cellStyle name="Обычный 5 3 3 3 4 2 2 2 2" xfId="19291"/>
    <cellStyle name="Обычный 5 3 3 3 4 2 2 3" xfId="19292"/>
    <cellStyle name="Обычный 5 3 3 3 4 2 3" xfId="19293"/>
    <cellStyle name="Обычный 5 3 3 3 4 2 3 2" xfId="19294"/>
    <cellStyle name="Обычный 5 3 3 3 4 2 4" xfId="19295"/>
    <cellStyle name="Обычный 5 3 3 3 4 3" xfId="19296"/>
    <cellStyle name="Обычный 5 3 3 3 4 3 2" xfId="19297"/>
    <cellStyle name="Обычный 5 3 3 3 4 3 2 2" xfId="19298"/>
    <cellStyle name="Обычный 5 3 3 3 4 3 3" xfId="19299"/>
    <cellStyle name="Обычный 5 3 3 3 4 4" xfId="19300"/>
    <cellStyle name="Обычный 5 3 3 3 4 4 2" xfId="19301"/>
    <cellStyle name="Обычный 5 3 3 3 4 5" xfId="19302"/>
    <cellStyle name="Обычный 5 3 3 3 5" xfId="19303"/>
    <cellStyle name="Обычный 5 3 3 3 5 2" xfId="19304"/>
    <cellStyle name="Обычный 5 3 3 3 5 2 2" xfId="19305"/>
    <cellStyle name="Обычный 5 3 3 3 5 2 2 2" xfId="19306"/>
    <cellStyle name="Обычный 5 3 3 3 5 2 3" xfId="19307"/>
    <cellStyle name="Обычный 5 3 3 3 5 3" xfId="19308"/>
    <cellStyle name="Обычный 5 3 3 3 5 3 2" xfId="19309"/>
    <cellStyle name="Обычный 5 3 3 3 5 4" xfId="19310"/>
    <cellStyle name="Обычный 5 3 3 3 6" xfId="19311"/>
    <cellStyle name="Обычный 5 3 3 3 6 2" xfId="19312"/>
    <cellStyle name="Обычный 5 3 3 3 6 2 2" xfId="19313"/>
    <cellStyle name="Обычный 5 3 3 3 6 3" xfId="19314"/>
    <cellStyle name="Обычный 5 3 3 3 7" xfId="19315"/>
    <cellStyle name="Обычный 5 3 3 3 7 2" xfId="19316"/>
    <cellStyle name="Обычный 5 3 3 3 8" xfId="19317"/>
    <cellStyle name="Обычный 5 3 3 4" xfId="19318"/>
    <cellStyle name="Обычный 5 3 3 4 2" xfId="19319"/>
    <cellStyle name="Обычный 5 3 3 4 2 2" xfId="19320"/>
    <cellStyle name="Обычный 5 3 3 4 2 2 2" xfId="19321"/>
    <cellStyle name="Обычный 5 3 3 4 2 2 2 2" xfId="19322"/>
    <cellStyle name="Обычный 5 3 3 4 2 2 2 2 2" xfId="19323"/>
    <cellStyle name="Обычный 5 3 3 4 2 2 2 2 2 2" xfId="19324"/>
    <cellStyle name="Обычный 5 3 3 4 2 2 2 2 3" xfId="19325"/>
    <cellStyle name="Обычный 5 3 3 4 2 2 2 3" xfId="19326"/>
    <cellStyle name="Обычный 5 3 3 4 2 2 2 3 2" xfId="19327"/>
    <cellStyle name="Обычный 5 3 3 4 2 2 2 4" xfId="19328"/>
    <cellStyle name="Обычный 5 3 3 4 2 2 3" xfId="19329"/>
    <cellStyle name="Обычный 5 3 3 4 2 2 3 2" xfId="19330"/>
    <cellStyle name="Обычный 5 3 3 4 2 2 3 2 2" xfId="19331"/>
    <cellStyle name="Обычный 5 3 3 4 2 2 3 3" xfId="19332"/>
    <cellStyle name="Обычный 5 3 3 4 2 2 4" xfId="19333"/>
    <cellStyle name="Обычный 5 3 3 4 2 2 4 2" xfId="19334"/>
    <cellStyle name="Обычный 5 3 3 4 2 2 5" xfId="19335"/>
    <cellStyle name="Обычный 5 3 3 4 2 3" xfId="19336"/>
    <cellStyle name="Обычный 5 3 3 4 2 3 2" xfId="19337"/>
    <cellStyle name="Обычный 5 3 3 4 2 3 2 2" xfId="19338"/>
    <cellStyle name="Обычный 5 3 3 4 2 3 2 2 2" xfId="19339"/>
    <cellStyle name="Обычный 5 3 3 4 2 3 2 3" xfId="19340"/>
    <cellStyle name="Обычный 5 3 3 4 2 3 3" xfId="19341"/>
    <cellStyle name="Обычный 5 3 3 4 2 3 3 2" xfId="19342"/>
    <cellStyle name="Обычный 5 3 3 4 2 3 4" xfId="19343"/>
    <cellStyle name="Обычный 5 3 3 4 2 4" xfId="19344"/>
    <cellStyle name="Обычный 5 3 3 4 2 4 2" xfId="19345"/>
    <cellStyle name="Обычный 5 3 3 4 2 4 2 2" xfId="19346"/>
    <cellStyle name="Обычный 5 3 3 4 2 4 3" xfId="19347"/>
    <cellStyle name="Обычный 5 3 3 4 2 5" xfId="19348"/>
    <cellStyle name="Обычный 5 3 3 4 2 5 2" xfId="19349"/>
    <cellStyle name="Обычный 5 3 3 4 2 6" xfId="19350"/>
    <cellStyle name="Обычный 5 3 3 4 3" xfId="19351"/>
    <cellStyle name="Обычный 5 3 3 4 3 2" xfId="19352"/>
    <cellStyle name="Обычный 5 3 3 4 3 2 2" xfId="19353"/>
    <cellStyle name="Обычный 5 3 3 4 3 2 2 2" xfId="19354"/>
    <cellStyle name="Обычный 5 3 3 4 3 2 2 2 2" xfId="19355"/>
    <cellStyle name="Обычный 5 3 3 4 3 2 2 3" xfId="19356"/>
    <cellStyle name="Обычный 5 3 3 4 3 2 3" xfId="19357"/>
    <cellStyle name="Обычный 5 3 3 4 3 2 3 2" xfId="19358"/>
    <cellStyle name="Обычный 5 3 3 4 3 2 4" xfId="19359"/>
    <cellStyle name="Обычный 5 3 3 4 3 3" xfId="19360"/>
    <cellStyle name="Обычный 5 3 3 4 3 3 2" xfId="19361"/>
    <cellStyle name="Обычный 5 3 3 4 3 3 2 2" xfId="19362"/>
    <cellStyle name="Обычный 5 3 3 4 3 3 3" xfId="19363"/>
    <cellStyle name="Обычный 5 3 3 4 3 4" xfId="19364"/>
    <cellStyle name="Обычный 5 3 3 4 3 4 2" xfId="19365"/>
    <cellStyle name="Обычный 5 3 3 4 3 5" xfId="19366"/>
    <cellStyle name="Обычный 5 3 3 4 4" xfId="19367"/>
    <cellStyle name="Обычный 5 3 3 4 4 2" xfId="19368"/>
    <cellStyle name="Обычный 5 3 3 4 4 2 2" xfId="19369"/>
    <cellStyle name="Обычный 5 3 3 4 4 2 2 2" xfId="19370"/>
    <cellStyle name="Обычный 5 3 3 4 4 2 3" xfId="19371"/>
    <cellStyle name="Обычный 5 3 3 4 4 3" xfId="19372"/>
    <cellStyle name="Обычный 5 3 3 4 4 3 2" xfId="19373"/>
    <cellStyle name="Обычный 5 3 3 4 4 4" xfId="19374"/>
    <cellStyle name="Обычный 5 3 3 4 5" xfId="19375"/>
    <cellStyle name="Обычный 5 3 3 4 5 2" xfId="19376"/>
    <cellStyle name="Обычный 5 3 3 4 5 2 2" xfId="19377"/>
    <cellStyle name="Обычный 5 3 3 4 5 3" xfId="19378"/>
    <cellStyle name="Обычный 5 3 3 4 6" xfId="19379"/>
    <cellStyle name="Обычный 5 3 3 4 6 2" xfId="19380"/>
    <cellStyle name="Обычный 5 3 3 4 7" xfId="19381"/>
    <cellStyle name="Обычный 5 3 3 5" xfId="19382"/>
    <cellStyle name="Обычный 5 3 3 5 2" xfId="19383"/>
    <cellStyle name="Обычный 5 3 3 5 2 2" xfId="19384"/>
    <cellStyle name="Обычный 5 3 3 5 2 2 2" xfId="19385"/>
    <cellStyle name="Обычный 5 3 3 5 2 2 2 2" xfId="19386"/>
    <cellStyle name="Обычный 5 3 3 5 2 2 2 2 2" xfId="19387"/>
    <cellStyle name="Обычный 5 3 3 5 2 2 2 3" xfId="19388"/>
    <cellStyle name="Обычный 5 3 3 5 2 2 3" xfId="19389"/>
    <cellStyle name="Обычный 5 3 3 5 2 2 3 2" xfId="19390"/>
    <cellStyle name="Обычный 5 3 3 5 2 2 4" xfId="19391"/>
    <cellStyle name="Обычный 5 3 3 5 2 3" xfId="19392"/>
    <cellStyle name="Обычный 5 3 3 5 2 3 2" xfId="19393"/>
    <cellStyle name="Обычный 5 3 3 5 2 3 2 2" xfId="19394"/>
    <cellStyle name="Обычный 5 3 3 5 2 3 3" xfId="19395"/>
    <cellStyle name="Обычный 5 3 3 5 2 4" xfId="19396"/>
    <cellStyle name="Обычный 5 3 3 5 2 4 2" xfId="19397"/>
    <cellStyle name="Обычный 5 3 3 5 2 5" xfId="19398"/>
    <cellStyle name="Обычный 5 3 3 5 3" xfId="19399"/>
    <cellStyle name="Обычный 5 3 3 5 3 2" xfId="19400"/>
    <cellStyle name="Обычный 5 3 3 5 3 2 2" xfId="19401"/>
    <cellStyle name="Обычный 5 3 3 5 3 2 2 2" xfId="19402"/>
    <cellStyle name="Обычный 5 3 3 5 3 2 3" xfId="19403"/>
    <cellStyle name="Обычный 5 3 3 5 3 3" xfId="19404"/>
    <cellStyle name="Обычный 5 3 3 5 3 3 2" xfId="19405"/>
    <cellStyle name="Обычный 5 3 3 5 3 4" xfId="19406"/>
    <cellStyle name="Обычный 5 3 3 5 4" xfId="19407"/>
    <cellStyle name="Обычный 5 3 3 5 4 2" xfId="19408"/>
    <cellStyle name="Обычный 5 3 3 5 4 2 2" xfId="19409"/>
    <cellStyle name="Обычный 5 3 3 5 4 3" xfId="19410"/>
    <cellStyle name="Обычный 5 3 3 5 5" xfId="19411"/>
    <cellStyle name="Обычный 5 3 3 5 5 2" xfId="19412"/>
    <cellStyle name="Обычный 5 3 3 5 6" xfId="19413"/>
    <cellStyle name="Обычный 5 3 3 6" xfId="19414"/>
    <cellStyle name="Обычный 5 3 3 6 2" xfId="19415"/>
    <cellStyle name="Обычный 5 3 3 6 2 2" xfId="19416"/>
    <cellStyle name="Обычный 5 3 3 6 2 2 2" xfId="19417"/>
    <cellStyle name="Обычный 5 3 3 6 2 2 2 2" xfId="19418"/>
    <cellStyle name="Обычный 5 3 3 6 2 2 3" xfId="19419"/>
    <cellStyle name="Обычный 5 3 3 6 2 3" xfId="19420"/>
    <cellStyle name="Обычный 5 3 3 6 2 3 2" xfId="19421"/>
    <cellStyle name="Обычный 5 3 3 6 2 4" xfId="19422"/>
    <cellStyle name="Обычный 5 3 3 6 3" xfId="19423"/>
    <cellStyle name="Обычный 5 3 3 6 3 2" xfId="19424"/>
    <cellStyle name="Обычный 5 3 3 6 3 2 2" xfId="19425"/>
    <cellStyle name="Обычный 5 3 3 6 3 3" xfId="19426"/>
    <cellStyle name="Обычный 5 3 3 6 4" xfId="19427"/>
    <cellStyle name="Обычный 5 3 3 6 4 2" xfId="19428"/>
    <cellStyle name="Обычный 5 3 3 6 5" xfId="19429"/>
    <cellStyle name="Обычный 5 3 3 7" xfId="19430"/>
    <cellStyle name="Обычный 5 3 3 7 2" xfId="19431"/>
    <cellStyle name="Обычный 5 3 3 7 2 2" xfId="19432"/>
    <cellStyle name="Обычный 5 3 3 7 2 2 2" xfId="19433"/>
    <cellStyle name="Обычный 5 3 3 7 2 3" xfId="19434"/>
    <cellStyle name="Обычный 5 3 3 7 3" xfId="19435"/>
    <cellStyle name="Обычный 5 3 3 7 3 2" xfId="19436"/>
    <cellStyle name="Обычный 5 3 3 7 4" xfId="19437"/>
    <cellStyle name="Обычный 5 3 3 8" xfId="19438"/>
    <cellStyle name="Обычный 5 3 3 8 2" xfId="19439"/>
    <cellStyle name="Обычный 5 3 3 8 2 2" xfId="19440"/>
    <cellStyle name="Обычный 5 3 3 8 3" xfId="19441"/>
    <cellStyle name="Обычный 5 3 3 9" xfId="19442"/>
    <cellStyle name="Обычный 5 3 3 9 2" xfId="19443"/>
    <cellStyle name="Обычный 5 3 4" xfId="19444"/>
    <cellStyle name="Обычный 5 3 4 2" xfId="19445"/>
    <cellStyle name="Обычный 5 3 4 2 2" xfId="19446"/>
    <cellStyle name="Обычный 5 3 4 2 2 2" xfId="19447"/>
    <cellStyle name="Обычный 5 3 4 2 2 2 2" xfId="19448"/>
    <cellStyle name="Обычный 5 3 4 2 2 2 2 2" xfId="19449"/>
    <cellStyle name="Обычный 5 3 4 2 2 2 2 2 2" xfId="19450"/>
    <cellStyle name="Обычный 5 3 4 2 2 2 2 2 2 2" xfId="19451"/>
    <cellStyle name="Обычный 5 3 4 2 2 2 2 2 2 2 2" xfId="19452"/>
    <cellStyle name="Обычный 5 3 4 2 2 2 2 2 2 3" xfId="19453"/>
    <cellStyle name="Обычный 5 3 4 2 2 2 2 2 3" xfId="19454"/>
    <cellStyle name="Обычный 5 3 4 2 2 2 2 2 3 2" xfId="19455"/>
    <cellStyle name="Обычный 5 3 4 2 2 2 2 2 4" xfId="19456"/>
    <cellStyle name="Обычный 5 3 4 2 2 2 2 3" xfId="19457"/>
    <cellStyle name="Обычный 5 3 4 2 2 2 2 3 2" xfId="19458"/>
    <cellStyle name="Обычный 5 3 4 2 2 2 2 3 2 2" xfId="19459"/>
    <cellStyle name="Обычный 5 3 4 2 2 2 2 3 3" xfId="19460"/>
    <cellStyle name="Обычный 5 3 4 2 2 2 2 4" xfId="19461"/>
    <cellStyle name="Обычный 5 3 4 2 2 2 2 4 2" xfId="19462"/>
    <cellStyle name="Обычный 5 3 4 2 2 2 2 5" xfId="19463"/>
    <cellStyle name="Обычный 5 3 4 2 2 2 3" xfId="19464"/>
    <cellStyle name="Обычный 5 3 4 2 2 2 3 2" xfId="19465"/>
    <cellStyle name="Обычный 5 3 4 2 2 2 3 2 2" xfId="19466"/>
    <cellStyle name="Обычный 5 3 4 2 2 2 3 2 2 2" xfId="19467"/>
    <cellStyle name="Обычный 5 3 4 2 2 2 3 2 3" xfId="19468"/>
    <cellStyle name="Обычный 5 3 4 2 2 2 3 3" xfId="19469"/>
    <cellStyle name="Обычный 5 3 4 2 2 2 3 3 2" xfId="19470"/>
    <cellStyle name="Обычный 5 3 4 2 2 2 3 4" xfId="19471"/>
    <cellStyle name="Обычный 5 3 4 2 2 2 4" xfId="19472"/>
    <cellStyle name="Обычный 5 3 4 2 2 2 4 2" xfId="19473"/>
    <cellStyle name="Обычный 5 3 4 2 2 2 4 2 2" xfId="19474"/>
    <cellStyle name="Обычный 5 3 4 2 2 2 4 3" xfId="19475"/>
    <cellStyle name="Обычный 5 3 4 2 2 2 5" xfId="19476"/>
    <cellStyle name="Обычный 5 3 4 2 2 2 5 2" xfId="19477"/>
    <cellStyle name="Обычный 5 3 4 2 2 2 6" xfId="19478"/>
    <cellStyle name="Обычный 5 3 4 2 2 3" xfId="19479"/>
    <cellStyle name="Обычный 5 3 4 2 2 3 2" xfId="19480"/>
    <cellStyle name="Обычный 5 3 4 2 2 3 2 2" xfId="19481"/>
    <cellStyle name="Обычный 5 3 4 2 2 3 2 2 2" xfId="19482"/>
    <cellStyle name="Обычный 5 3 4 2 2 3 2 2 2 2" xfId="19483"/>
    <cellStyle name="Обычный 5 3 4 2 2 3 2 2 3" xfId="19484"/>
    <cellStyle name="Обычный 5 3 4 2 2 3 2 3" xfId="19485"/>
    <cellStyle name="Обычный 5 3 4 2 2 3 2 3 2" xfId="19486"/>
    <cellStyle name="Обычный 5 3 4 2 2 3 2 4" xfId="19487"/>
    <cellStyle name="Обычный 5 3 4 2 2 3 3" xfId="19488"/>
    <cellStyle name="Обычный 5 3 4 2 2 3 3 2" xfId="19489"/>
    <cellStyle name="Обычный 5 3 4 2 2 3 3 2 2" xfId="19490"/>
    <cellStyle name="Обычный 5 3 4 2 2 3 3 3" xfId="19491"/>
    <cellStyle name="Обычный 5 3 4 2 2 3 4" xfId="19492"/>
    <cellStyle name="Обычный 5 3 4 2 2 3 4 2" xfId="19493"/>
    <cellStyle name="Обычный 5 3 4 2 2 3 5" xfId="19494"/>
    <cellStyle name="Обычный 5 3 4 2 2 4" xfId="19495"/>
    <cellStyle name="Обычный 5 3 4 2 2 4 2" xfId="19496"/>
    <cellStyle name="Обычный 5 3 4 2 2 4 2 2" xfId="19497"/>
    <cellStyle name="Обычный 5 3 4 2 2 4 2 2 2" xfId="19498"/>
    <cellStyle name="Обычный 5 3 4 2 2 4 2 3" xfId="19499"/>
    <cellStyle name="Обычный 5 3 4 2 2 4 3" xfId="19500"/>
    <cellStyle name="Обычный 5 3 4 2 2 4 3 2" xfId="19501"/>
    <cellStyle name="Обычный 5 3 4 2 2 4 4" xfId="19502"/>
    <cellStyle name="Обычный 5 3 4 2 2 5" xfId="19503"/>
    <cellStyle name="Обычный 5 3 4 2 2 5 2" xfId="19504"/>
    <cellStyle name="Обычный 5 3 4 2 2 5 2 2" xfId="19505"/>
    <cellStyle name="Обычный 5 3 4 2 2 5 3" xfId="19506"/>
    <cellStyle name="Обычный 5 3 4 2 2 6" xfId="19507"/>
    <cellStyle name="Обычный 5 3 4 2 2 6 2" xfId="19508"/>
    <cellStyle name="Обычный 5 3 4 2 2 7" xfId="19509"/>
    <cellStyle name="Обычный 5 3 4 2 3" xfId="19510"/>
    <cellStyle name="Обычный 5 3 4 2 3 2" xfId="19511"/>
    <cellStyle name="Обычный 5 3 4 2 3 2 2" xfId="19512"/>
    <cellStyle name="Обычный 5 3 4 2 3 2 2 2" xfId="19513"/>
    <cellStyle name="Обычный 5 3 4 2 3 2 2 2 2" xfId="19514"/>
    <cellStyle name="Обычный 5 3 4 2 3 2 2 2 2 2" xfId="19515"/>
    <cellStyle name="Обычный 5 3 4 2 3 2 2 2 3" xfId="19516"/>
    <cellStyle name="Обычный 5 3 4 2 3 2 2 3" xfId="19517"/>
    <cellStyle name="Обычный 5 3 4 2 3 2 2 3 2" xfId="19518"/>
    <cellStyle name="Обычный 5 3 4 2 3 2 2 4" xfId="19519"/>
    <cellStyle name="Обычный 5 3 4 2 3 2 3" xfId="19520"/>
    <cellStyle name="Обычный 5 3 4 2 3 2 3 2" xfId="19521"/>
    <cellStyle name="Обычный 5 3 4 2 3 2 3 2 2" xfId="19522"/>
    <cellStyle name="Обычный 5 3 4 2 3 2 3 3" xfId="19523"/>
    <cellStyle name="Обычный 5 3 4 2 3 2 4" xfId="19524"/>
    <cellStyle name="Обычный 5 3 4 2 3 2 4 2" xfId="19525"/>
    <cellStyle name="Обычный 5 3 4 2 3 2 5" xfId="19526"/>
    <cellStyle name="Обычный 5 3 4 2 3 3" xfId="19527"/>
    <cellStyle name="Обычный 5 3 4 2 3 3 2" xfId="19528"/>
    <cellStyle name="Обычный 5 3 4 2 3 3 2 2" xfId="19529"/>
    <cellStyle name="Обычный 5 3 4 2 3 3 2 2 2" xfId="19530"/>
    <cellStyle name="Обычный 5 3 4 2 3 3 2 3" xfId="19531"/>
    <cellStyle name="Обычный 5 3 4 2 3 3 3" xfId="19532"/>
    <cellStyle name="Обычный 5 3 4 2 3 3 3 2" xfId="19533"/>
    <cellStyle name="Обычный 5 3 4 2 3 3 4" xfId="19534"/>
    <cellStyle name="Обычный 5 3 4 2 3 4" xfId="19535"/>
    <cellStyle name="Обычный 5 3 4 2 3 4 2" xfId="19536"/>
    <cellStyle name="Обычный 5 3 4 2 3 4 2 2" xfId="19537"/>
    <cellStyle name="Обычный 5 3 4 2 3 4 3" xfId="19538"/>
    <cellStyle name="Обычный 5 3 4 2 3 5" xfId="19539"/>
    <cellStyle name="Обычный 5 3 4 2 3 5 2" xfId="19540"/>
    <cellStyle name="Обычный 5 3 4 2 3 6" xfId="19541"/>
    <cellStyle name="Обычный 5 3 4 2 4" xfId="19542"/>
    <cellStyle name="Обычный 5 3 4 2 4 2" xfId="19543"/>
    <cellStyle name="Обычный 5 3 4 2 4 2 2" xfId="19544"/>
    <cellStyle name="Обычный 5 3 4 2 4 2 2 2" xfId="19545"/>
    <cellStyle name="Обычный 5 3 4 2 4 2 2 2 2" xfId="19546"/>
    <cellStyle name="Обычный 5 3 4 2 4 2 2 3" xfId="19547"/>
    <cellStyle name="Обычный 5 3 4 2 4 2 3" xfId="19548"/>
    <cellStyle name="Обычный 5 3 4 2 4 2 3 2" xfId="19549"/>
    <cellStyle name="Обычный 5 3 4 2 4 2 4" xfId="19550"/>
    <cellStyle name="Обычный 5 3 4 2 4 3" xfId="19551"/>
    <cellStyle name="Обычный 5 3 4 2 4 3 2" xfId="19552"/>
    <cellStyle name="Обычный 5 3 4 2 4 3 2 2" xfId="19553"/>
    <cellStyle name="Обычный 5 3 4 2 4 3 3" xfId="19554"/>
    <cellStyle name="Обычный 5 3 4 2 4 4" xfId="19555"/>
    <cellStyle name="Обычный 5 3 4 2 4 4 2" xfId="19556"/>
    <cellStyle name="Обычный 5 3 4 2 4 5" xfId="19557"/>
    <cellStyle name="Обычный 5 3 4 2 5" xfId="19558"/>
    <cellStyle name="Обычный 5 3 4 2 5 2" xfId="19559"/>
    <cellStyle name="Обычный 5 3 4 2 5 2 2" xfId="19560"/>
    <cellStyle name="Обычный 5 3 4 2 5 2 2 2" xfId="19561"/>
    <cellStyle name="Обычный 5 3 4 2 5 2 3" xfId="19562"/>
    <cellStyle name="Обычный 5 3 4 2 5 3" xfId="19563"/>
    <cellStyle name="Обычный 5 3 4 2 5 3 2" xfId="19564"/>
    <cellStyle name="Обычный 5 3 4 2 5 4" xfId="19565"/>
    <cellStyle name="Обычный 5 3 4 2 6" xfId="19566"/>
    <cellStyle name="Обычный 5 3 4 2 6 2" xfId="19567"/>
    <cellStyle name="Обычный 5 3 4 2 6 2 2" xfId="19568"/>
    <cellStyle name="Обычный 5 3 4 2 6 3" xfId="19569"/>
    <cellStyle name="Обычный 5 3 4 2 7" xfId="19570"/>
    <cellStyle name="Обычный 5 3 4 2 7 2" xfId="19571"/>
    <cellStyle name="Обычный 5 3 4 2 8" xfId="19572"/>
    <cellStyle name="Обычный 5 3 4 3" xfId="19573"/>
    <cellStyle name="Обычный 5 3 4 3 2" xfId="19574"/>
    <cellStyle name="Обычный 5 3 4 3 2 2" xfId="19575"/>
    <cellStyle name="Обычный 5 3 4 3 2 2 2" xfId="19576"/>
    <cellStyle name="Обычный 5 3 4 3 2 2 2 2" xfId="19577"/>
    <cellStyle name="Обычный 5 3 4 3 2 2 2 2 2" xfId="19578"/>
    <cellStyle name="Обычный 5 3 4 3 2 2 2 2 2 2" xfId="19579"/>
    <cellStyle name="Обычный 5 3 4 3 2 2 2 2 3" xfId="19580"/>
    <cellStyle name="Обычный 5 3 4 3 2 2 2 3" xfId="19581"/>
    <cellStyle name="Обычный 5 3 4 3 2 2 2 3 2" xfId="19582"/>
    <cellStyle name="Обычный 5 3 4 3 2 2 2 4" xfId="19583"/>
    <cellStyle name="Обычный 5 3 4 3 2 2 3" xfId="19584"/>
    <cellStyle name="Обычный 5 3 4 3 2 2 3 2" xfId="19585"/>
    <cellStyle name="Обычный 5 3 4 3 2 2 3 2 2" xfId="19586"/>
    <cellStyle name="Обычный 5 3 4 3 2 2 3 3" xfId="19587"/>
    <cellStyle name="Обычный 5 3 4 3 2 2 4" xfId="19588"/>
    <cellStyle name="Обычный 5 3 4 3 2 2 4 2" xfId="19589"/>
    <cellStyle name="Обычный 5 3 4 3 2 2 5" xfId="19590"/>
    <cellStyle name="Обычный 5 3 4 3 2 3" xfId="19591"/>
    <cellStyle name="Обычный 5 3 4 3 2 3 2" xfId="19592"/>
    <cellStyle name="Обычный 5 3 4 3 2 3 2 2" xfId="19593"/>
    <cellStyle name="Обычный 5 3 4 3 2 3 2 2 2" xfId="19594"/>
    <cellStyle name="Обычный 5 3 4 3 2 3 2 3" xfId="19595"/>
    <cellStyle name="Обычный 5 3 4 3 2 3 3" xfId="19596"/>
    <cellStyle name="Обычный 5 3 4 3 2 3 3 2" xfId="19597"/>
    <cellStyle name="Обычный 5 3 4 3 2 3 4" xfId="19598"/>
    <cellStyle name="Обычный 5 3 4 3 2 4" xfId="19599"/>
    <cellStyle name="Обычный 5 3 4 3 2 4 2" xfId="19600"/>
    <cellStyle name="Обычный 5 3 4 3 2 4 2 2" xfId="19601"/>
    <cellStyle name="Обычный 5 3 4 3 2 4 3" xfId="19602"/>
    <cellStyle name="Обычный 5 3 4 3 2 5" xfId="19603"/>
    <cellStyle name="Обычный 5 3 4 3 2 5 2" xfId="19604"/>
    <cellStyle name="Обычный 5 3 4 3 2 6" xfId="19605"/>
    <cellStyle name="Обычный 5 3 4 3 3" xfId="19606"/>
    <cellStyle name="Обычный 5 3 4 3 3 2" xfId="19607"/>
    <cellStyle name="Обычный 5 3 4 3 3 2 2" xfId="19608"/>
    <cellStyle name="Обычный 5 3 4 3 3 2 2 2" xfId="19609"/>
    <cellStyle name="Обычный 5 3 4 3 3 2 2 2 2" xfId="19610"/>
    <cellStyle name="Обычный 5 3 4 3 3 2 2 3" xfId="19611"/>
    <cellStyle name="Обычный 5 3 4 3 3 2 3" xfId="19612"/>
    <cellStyle name="Обычный 5 3 4 3 3 2 3 2" xfId="19613"/>
    <cellStyle name="Обычный 5 3 4 3 3 2 4" xfId="19614"/>
    <cellStyle name="Обычный 5 3 4 3 3 3" xfId="19615"/>
    <cellStyle name="Обычный 5 3 4 3 3 3 2" xfId="19616"/>
    <cellStyle name="Обычный 5 3 4 3 3 3 2 2" xfId="19617"/>
    <cellStyle name="Обычный 5 3 4 3 3 3 3" xfId="19618"/>
    <cellStyle name="Обычный 5 3 4 3 3 4" xfId="19619"/>
    <cellStyle name="Обычный 5 3 4 3 3 4 2" xfId="19620"/>
    <cellStyle name="Обычный 5 3 4 3 3 5" xfId="19621"/>
    <cellStyle name="Обычный 5 3 4 3 4" xfId="19622"/>
    <cellStyle name="Обычный 5 3 4 3 4 2" xfId="19623"/>
    <cellStyle name="Обычный 5 3 4 3 4 2 2" xfId="19624"/>
    <cellStyle name="Обычный 5 3 4 3 4 2 2 2" xfId="19625"/>
    <cellStyle name="Обычный 5 3 4 3 4 2 3" xfId="19626"/>
    <cellStyle name="Обычный 5 3 4 3 4 3" xfId="19627"/>
    <cellStyle name="Обычный 5 3 4 3 4 3 2" xfId="19628"/>
    <cellStyle name="Обычный 5 3 4 3 4 4" xfId="19629"/>
    <cellStyle name="Обычный 5 3 4 3 5" xfId="19630"/>
    <cellStyle name="Обычный 5 3 4 3 5 2" xfId="19631"/>
    <cellStyle name="Обычный 5 3 4 3 5 2 2" xfId="19632"/>
    <cellStyle name="Обычный 5 3 4 3 5 3" xfId="19633"/>
    <cellStyle name="Обычный 5 3 4 3 6" xfId="19634"/>
    <cellStyle name="Обычный 5 3 4 3 6 2" xfId="19635"/>
    <cellStyle name="Обычный 5 3 4 3 7" xfId="19636"/>
    <cellStyle name="Обычный 5 3 4 4" xfId="19637"/>
    <cellStyle name="Обычный 5 3 4 4 2" xfId="19638"/>
    <cellStyle name="Обычный 5 3 4 4 2 2" xfId="19639"/>
    <cellStyle name="Обычный 5 3 4 4 2 2 2" xfId="19640"/>
    <cellStyle name="Обычный 5 3 4 4 2 2 2 2" xfId="19641"/>
    <cellStyle name="Обычный 5 3 4 4 2 2 2 2 2" xfId="19642"/>
    <cellStyle name="Обычный 5 3 4 4 2 2 2 3" xfId="19643"/>
    <cellStyle name="Обычный 5 3 4 4 2 2 3" xfId="19644"/>
    <cellStyle name="Обычный 5 3 4 4 2 2 3 2" xfId="19645"/>
    <cellStyle name="Обычный 5 3 4 4 2 2 4" xfId="19646"/>
    <cellStyle name="Обычный 5 3 4 4 2 3" xfId="19647"/>
    <cellStyle name="Обычный 5 3 4 4 2 3 2" xfId="19648"/>
    <cellStyle name="Обычный 5 3 4 4 2 3 2 2" xfId="19649"/>
    <cellStyle name="Обычный 5 3 4 4 2 3 3" xfId="19650"/>
    <cellStyle name="Обычный 5 3 4 4 2 4" xfId="19651"/>
    <cellStyle name="Обычный 5 3 4 4 2 4 2" xfId="19652"/>
    <cellStyle name="Обычный 5 3 4 4 2 5" xfId="19653"/>
    <cellStyle name="Обычный 5 3 4 4 3" xfId="19654"/>
    <cellStyle name="Обычный 5 3 4 4 3 2" xfId="19655"/>
    <cellStyle name="Обычный 5 3 4 4 3 2 2" xfId="19656"/>
    <cellStyle name="Обычный 5 3 4 4 3 2 2 2" xfId="19657"/>
    <cellStyle name="Обычный 5 3 4 4 3 2 3" xfId="19658"/>
    <cellStyle name="Обычный 5 3 4 4 3 3" xfId="19659"/>
    <cellStyle name="Обычный 5 3 4 4 3 3 2" xfId="19660"/>
    <cellStyle name="Обычный 5 3 4 4 3 4" xfId="19661"/>
    <cellStyle name="Обычный 5 3 4 4 4" xfId="19662"/>
    <cellStyle name="Обычный 5 3 4 4 4 2" xfId="19663"/>
    <cellStyle name="Обычный 5 3 4 4 4 2 2" xfId="19664"/>
    <cellStyle name="Обычный 5 3 4 4 4 3" xfId="19665"/>
    <cellStyle name="Обычный 5 3 4 4 5" xfId="19666"/>
    <cellStyle name="Обычный 5 3 4 4 5 2" xfId="19667"/>
    <cellStyle name="Обычный 5 3 4 4 6" xfId="19668"/>
    <cellStyle name="Обычный 5 3 4 5" xfId="19669"/>
    <cellStyle name="Обычный 5 3 4 5 2" xfId="19670"/>
    <cellStyle name="Обычный 5 3 4 5 2 2" xfId="19671"/>
    <cellStyle name="Обычный 5 3 4 5 2 2 2" xfId="19672"/>
    <cellStyle name="Обычный 5 3 4 5 2 2 2 2" xfId="19673"/>
    <cellStyle name="Обычный 5 3 4 5 2 2 3" xfId="19674"/>
    <cellStyle name="Обычный 5 3 4 5 2 3" xfId="19675"/>
    <cellStyle name="Обычный 5 3 4 5 2 3 2" xfId="19676"/>
    <cellStyle name="Обычный 5 3 4 5 2 4" xfId="19677"/>
    <cellStyle name="Обычный 5 3 4 5 3" xfId="19678"/>
    <cellStyle name="Обычный 5 3 4 5 3 2" xfId="19679"/>
    <cellStyle name="Обычный 5 3 4 5 3 2 2" xfId="19680"/>
    <cellStyle name="Обычный 5 3 4 5 3 3" xfId="19681"/>
    <cellStyle name="Обычный 5 3 4 5 4" xfId="19682"/>
    <cellStyle name="Обычный 5 3 4 5 4 2" xfId="19683"/>
    <cellStyle name="Обычный 5 3 4 5 5" xfId="19684"/>
    <cellStyle name="Обычный 5 3 4 6" xfId="19685"/>
    <cellStyle name="Обычный 5 3 4 6 2" xfId="19686"/>
    <cellStyle name="Обычный 5 3 4 6 2 2" xfId="19687"/>
    <cellStyle name="Обычный 5 3 4 6 2 2 2" xfId="19688"/>
    <cellStyle name="Обычный 5 3 4 6 2 3" xfId="19689"/>
    <cellStyle name="Обычный 5 3 4 6 3" xfId="19690"/>
    <cellStyle name="Обычный 5 3 4 6 3 2" xfId="19691"/>
    <cellStyle name="Обычный 5 3 4 6 4" xfId="19692"/>
    <cellStyle name="Обычный 5 3 4 7" xfId="19693"/>
    <cellStyle name="Обычный 5 3 4 7 2" xfId="19694"/>
    <cellStyle name="Обычный 5 3 4 7 2 2" xfId="19695"/>
    <cellStyle name="Обычный 5 3 4 7 3" xfId="19696"/>
    <cellStyle name="Обычный 5 3 4 8" xfId="19697"/>
    <cellStyle name="Обычный 5 3 4 8 2" xfId="19698"/>
    <cellStyle name="Обычный 5 3 4 9" xfId="19699"/>
    <cellStyle name="Обычный 5 3 5" xfId="19700"/>
    <cellStyle name="Обычный 5 3 5 2" xfId="19701"/>
    <cellStyle name="Обычный 5 3 5 2 2" xfId="19702"/>
    <cellStyle name="Обычный 5 3 5 2 2 2" xfId="19703"/>
    <cellStyle name="Обычный 5 3 5 2 2 2 2" xfId="19704"/>
    <cellStyle name="Обычный 5 3 5 2 2 2 2 2" xfId="19705"/>
    <cellStyle name="Обычный 5 3 5 2 2 2 2 2 2" xfId="19706"/>
    <cellStyle name="Обычный 5 3 5 2 2 2 2 2 2 2" xfId="19707"/>
    <cellStyle name="Обычный 5 3 5 2 2 2 2 2 3" xfId="19708"/>
    <cellStyle name="Обычный 5 3 5 2 2 2 2 3" xfId="19709"/>
    <cellStyle name="Обычный 5 3 5 2 2 2 2 3 2" xfId="19710"/>
    <cellStyle name="Обычный 5 3 5 2 2 2 2 4" xfId="19711"/>
    <cellStyle name="Обычный 5 3 5 2 2 2 3" xfId="19712"/>
    <cellStyle name="Обычный 5 3 5 2 2 2 3 2" xfId="19713"/>
    <cellStyle name="Обычный 5 3 5 2 2 2 3 2 2" xfId="19714"/>
    <cellStyle name="Обычный 5 3 5 2 2 2 3 3" xfId="19715"/>
    <cellStyle name="Обычный 5 3 5 2 2 2 4" xfId="19716"/>
    <cellStyle name="Обычный 5 3 5 2 2 2 4 2" xfId="19717"/>
    <cellStyle name="Обычный 5 3 5 2 2 2 5" xfId="19718"/>
    <cellStyle name="Обычный 5 3 5 2 2 3" xfId="19719"/>
    <cellStyle name="Обычный 5 3 5 2 2 3 2" xfId="19720"/>
    <cellStyle name="Обычный 5 3 5 2 2 3 2 2" xfId="19721"/>
    <cellStyle name="Обычный 5 3 5 2 2 3 2 2 2" xfId="19722"/>
    <cellStyle name="Обычный 5 3 5 2 2 3 2 3" xfId="19723"/>
    <cellStyle name="Обычный 5 3 5 2 2 3 3" xfId="19724"/>
    <cellStyle name="Обычный 5 3 5 2 2 3 3 2" xfId="19725"/>
    <cellStyle name="Обычный 5 3 5 2 2 3 4" xfId="19726"/>
    <cellStyle name="Обычный 5 3 5 2 2 4" xfId="19727"/>
    <cellStyle name="Обычный 5 3 5 2 2 4 2" xfId="19728"/>
    <cellStyle name="Обычный 5 3 5 2 2 4 2 2" xfId="19729"/>
    <cellStyle name="Обычный 5 3 5 2 2 4 3" xfId="19730"/>
    <cellStyle name="Обычный 5 3 5 2 2 5" xfId="19731"/>
    <cellStyle name="Обычный 5 3 5 2 2 5 2" xfId="19732"/>
    <cellStyle name="Обычный 5 3 5 2 2 6" xfId="19733"/>
    <cellStyle name="Обычный 5 3 5 2 3" xfId="19734"/>
    <cellStyle name="Обычный 5 3 5 2 3 2" xfId="19735"/>
    <cellStyle name="Обычный 5 3 5 2 3 2 2" xfId="19736"/>
    <cellStyle name="Обычный 5 3 5 2 3 2 2 2" xfId="19737"/>
    <cellStyle name="Обычный 5 3 5 2 3 2 2 2 2" xfId="19738"/>
    <cellStyle name="Обычный 5 3 5 2 3 2 2 3" xfId="19739"/>
    <cellStyle name="Обычный 5 3 5 2 3 2 3" xfId="19740"/>
    <cellStyle name="Обычный 5 3 5 2 3 2 3 2" xfId="19741"/>
    <cellStyle name="Обычный 5 3 5 2 3 2 4" xfId="19742"/>
    <cellStyle name="Обычный 5 3 5 2 3 3" xfId="19743"/>
    <cellStyle name="Обычный 5 3 5 2 3 3 2" xfId="19744"/>
    <cellStyle name="Обычный 5 3 5 2 3 3 2 2" xfId="19745"/>
    <cellStyle name="Обычный 5 3 5 2 3 3 3" xfId="19746"/>
    <cellStyle name="Обычный 5 3 5 2 3 4" xfId="19747"/>
    <cellStyle name="Обычный 5 3 5 2 3 4 2" xfId="19748"/>
    <cellStyle name="Обычный 5 3 5 2 3 5" xfId="19749"/>
    <cellStyle name="Обычный 5 3 5 2 4" xfId="19750"/>
    <cellStyle name="Обычный 5 3 5 2 4 2" xfId="19751"/>
    <cellStyle name="Обычный 5 3 5 2 4 2 2" xfId="19752"/>
    <cellStyle name="Обычный 5 3 5 2 4 2 2 2" xfId="19753"/>
    <cellStyle name="Обычный 5 3 5 2 4 2 3" xfId="19754"/>
    <cellStyle name="Обычный 5 3 5 2 4 3" xfId="19755"/>
    <cellStyle name="Обычный 5 3 5 2 4 3 2" xfId="19756"/>
    <cellStyle name="Обычный 5 3 5 2 4 4" xfId="19757"/>
    <cellStyle name="Обычный 5 3 5 2 5" xfId="19758"/>
    <cellStyle name="Обычный 5 3 5 2 5 2" xfId="19759"/>
    <cellStyle name="Обычный 5 3 5 2 5 2 2" xfId="19760"/>
    <cellStyle name="Обычный 5 3 5 2 5 3" xfId="19761"/>
    <cellStyle name="Обычный 5 3 5 2 6" xfId="19762"/>
    <cellStyle name="Обычный 5 3 5 2 6 2" xfId="19763"/>
    <cellStyle name="Обычный 5 3 5 2 7" xfId="19764"/>
    <cellStyle name="Обычный 5 3 5 3" xfId="19765"/>
    <cellStyle name="Обычный 5 3 5 3 2" xfId="19766"/>
    <cellStyle name="Обычный 5 3 5 3 2 2" xfId="19767"/>
    <cellStyle name="Обычный 5 3 5 3 2 2 2" xfId="19768"/>
    <cellStyle name="Обычный 5 3 5 3 2 2 2 2" xfId="19769"/>
    <cellStyle name="Обычный 5 3 5 3 2 2 2 2 2" xfId="19770"/>
    <cellStyle name="Обычный 5 3 5 3 2 2 2 3" xfId="19771"/>
    <cellStyle name="Обычный 5 3 5 3 2 2 3" xfId="19772"/>
    <cellStyle name="Обычный 5 3 5 3 2 2 3 2" xfId="19773"/>
    <cellStyle name="Обычный 5 3 5 3 2 2 4" xfId="19774"/>
    <cellStyle name="Обычный 5 3 5 3 2 3" xfId="19775"/>
    <cellStyle name="Обычный 5 3 5 3 2 3 2" xfId="19776"/>
    <cellStyle name="Обычный 5 3 5 3 2 3 2 2" xfId="19777"/>
    <cellStyle name="Обычный 5 3 5 3 2 3 3" xfId="19778"/>
    <cellStyle name="Обычный 5 3 5 3 2 4" xfId="19779"/>
    <cellStyle name="Обычный 5 3 5 3 2 4 2" xfId="19780"/>
    <cellStyle name="Обычный 5 3 5 3 2 5" xfId="19781"/>
    <cellStyle name="Обычный 5 3 5 3 3" xfId="19782"/>
    <cellStyle name="Обычный 5 3 5 3 3 2" xfId="19783"/>
    <cellStyle name="Обычный 5 3 5 3 3 2 2" xfId="19784"/>
    <cellStyle name="Обычный 5 3 5 3 3 2 2 2" xfId="19785"/>
    <cellStyle name="Обычный 5 3 5 3 3 2 3" xfId="19786"/>
    <cellStyle name="Обычный 5 3 5 3 3 3" xfId="19787"/>
    <cellStyle name="Обычный 5 3 5 3 3 3 2" xfId="19788"/>
    <cellStyle name="Обычный 5 3 5 3 3 4" xfId="19789"/>
    <cellStyle name="Обычный 5 3 5 3 4" xfId="19790"/>
    <cellStyle name="Обычный 5 3 5 3 4 2" xfId="19791"/>
    <cellStyle name="Обычный 5 3 5 3 4 2 2" xfId="19792"/>
    <cellStyle name="Обычный 5 3 5 3 4 3" xfId="19793"/>
    <cellStyle name="Обычный 5 3 5 3 5" xfId="19794"/>
    <cellStyle name="Обычный 5 3 5 3 5 2" xfId="19795"/>
    <cellStyle name="Обычный 5 3 5 3 6" xfId="19796"/>
    <cellStyle name="Обычный 5 3 5 4" xfId="19797"/>
    <cellStyle name="Обычный 5 3 5 4 2" xfId="19798"/>
    <cellStyle name="Обычный 5 3 5 4 2 2" xfId="19799"/>
    <cellStyle name="Обычный 5 3 5 4 2 2 2" xfId="19800"/>
    <cellStyle name="Обычный 5 3 5 4 2 2 2 2" xfId="19801"/>
    <cellStyle name="Обычный 5 3 5 4 2 2 3" xfId="19802"/>
    <cellStyle name="Обычный 5 3 5 4 2 3" xfId="19803"/>
    <cellStyle name="Обычный 5 3 5 4 2 3 2" xfId="19804"/>
    <cellStyle name="Обычный 5 3 5 4 2 4" xfId="19805"/>
    <cellStyle name="Обычный 5 3 5 4 3" xfId="19806"/>
    <cellStyle name="Обычный 5 3 5 4 3 2" xfId="19807"/>
    <cellStyle name="Обычный 5 3 5 4 3 2 2" xfId="19808"/>
    <cellStyle name="Обычный 5 3 5 4 3 3" xfId="19809"/>
    <cellStyle name="Обычный 5 3 5 4 4" xfId="19810"/>
    <cellStyle name="Обычный 5 3 5 4 4 2" xfId="19811"/>
    <cellStyle name="Обычный 5 3 5 4 5" xfId="19812"/>
    <cellStyle name="Обычный 5 3 5 5" xfId="19813"/>
    <cellStyle name="Обычный 5 3 5 5 2" xfId="19814"/>
    <cellStyle name="Обычный 5 3 5 5 2 2" xfId="19815"/>
    <cellStyle name="Обычный 5 3 5 5 2 2 2" xfId="19816"/>
    <cellStyle name="Обычный 5 3 5 5 2 3" xfId="19817"/>
    <cellStyle name="Обычный 5 3 5 5 3" xfId="19818"/>
    <cellStyle name="Обычный 5 3 5 5 3 2" xfId="19819"/>
    <cellStyle name="Обычный 5 3 5 5 4" xfId="19820"/>
    <cellStyle name="Обычный 5 3 5 6" xfId="19821"/>
    <cellStyle name="Обычный 5 3 5 6 2" xfId="19822"/>
    <cellStyle name="Обычный 5 3 5 6 2 2" xfId="19823"/>
    <cellStyle name="Обычный 5 3 5 6 3" xfId="19824"/>
    <cellStyle name="Обычный 5 3 5 7" xfId="19825"/>
    <cellStyle name="Обычный 5 3 5 7 2" xfId="19826"/>
    <cellStyle name="Обычный 5 3 5 8" xfId="19827"/>
    <cellStyle name="Обычный 5 3 6" xfId="19828"/>
    <cellStyle name="Обычный 5 3 6 2" xfId="19829"/>
    <cellStyle name="Обычный 5 3 6 2 2" xfId="19830"/>
    <cellStyle name="Обычный 5 3 6 2 2 2" xfId="19831"/>
    <cellStyle name="Обычный 5 3 6 2 2 2 2" xfId="19832"/>
    <cellStyle name="Обычный 5 3 6 2 2 2 2 2" xfId="19833"/>
    <cellStyle name="Обычный 5 3 6 2 2 2 2 2 2" xfId="19834"/>
    <cellStyle name="Обычный 5 3 6 2 2 2 2 3" xfId="19835"/>
    <cellStyle name="Обычный 5 3 6 2 2 2 3" xfId="19836"/>
    <cellStyle name="Обычный 5 3 6 2 2 2 3 2" xfId="19837"/>
    <cellStyle name="Обычный 5 3 6 2 2 2 4" xfId="19838"/>
    <cellStyle name="Обычный 5 3 6 2 2 3" xfId="19839"/>
    <cellStyle name="Обычный 5 3 6 2 2 3 2" xfId="19840"/>
    <cellStyle name="Обычный 5 3 6 2 2 3 2 2" xfId="19841"/>
    <cellStyle name="Обычный 5 3 6 2 2 3 3" xfId="19842"/>
    <cellStyle name="Обычный 5 3 6 2 2 4" xfId="19843"/>
    <cellStyle name="Обычный 5 3 6 2 2 4 2" xfId="19844"/>
    <cellStyle name="Обычный 5 3 6 2 2 5" xfId="19845"/>
    <cellStyle name="Обычный 5 3 6 2 3" xfId="19846"/>
    <cellStyle name="Обычный 5 3 6 2 3 2" xfId="19847"/>
    <cellStyle name="Обычный 5 3 6 2 3 2 2" xfId="19848"/>
    <cellStyle name="Обычный 5 3 6 2 3 2 2 2" xfId="19849"/>
    <cellStyle name="Обычный 5 3 6 2 3 2 3" xfId="19850"/>
    <cellStyle name="Обычный 5 3 6 2 3 3" xfId="19851"/>
    <cellStyle name="Обычный 5 3 6 2 3 3 2" xfId="19852"/>
    <cellStyle name="Обычный 5 3 6 2 3 4" xfId="19853"/>
    <cellStyle name="Обычный 5 3 6 2 4" xfId="19854"/>
    <cellStyle name="Обычный 5 3 6 2 4 2" xfId="19855"/>
    <cellStyle name="Обычный 5 3 6 2 4 2 2" xfId="19856"/>
    <cellStyle name="Обычный 5 3 6 2 4 3" xfId="19857"/>
    <cellStyle name="Обычный 5 3 6 2 5" xfId="19858"/>
    <cellStyle name="Обычный 5 3 6 2 5 2" xfId="19859"/>
    <cellStyle name="Обычный 5 3 6 2 6" xfId="19860"/>
    <cellStyle name="Обычный 5 3 6 3" xfId="19861"/>
    <cellStyle name="Обычный 5 3 6 3 2" xfId="19862"/>
    <cellStyle name="Обычный 5 3 6 3 2 2" xfId="19863"/>
    <cellStyle name="Обычный 5 3 6 3 2 2 2" xfId="19864"/>
    <cellStyle name="Обычный 5 3 6 3 2 2 2 2" xfId="19865"/>
    <cellStyle name="Обычный 5 3 6 3 2 2 3" xfId="19866"/>
    <cellStyle name="Обычный 5 3 6 3 2 3" xfId="19867"/>
    <cellStyle name="Обычный 5 3 6 3 2 3 2" xfId="19868"/>
    <cellStyle name="Обычный 5 3 6 3 2 4" xfId="19869"/>
    <cellStyle name="Обычный 5 3 6 3 3" xfId="19870"/>
    <cellStyle name="Обычный 5 3 6 3 3 2" xfId="19871"/>
    <cellStyle name="Обычный 5 3 6 3 3 2 2" xfId="19872"/>
    <cellStyle name="Обычный 5 3 6 3 3 3" xfId="19873"/>
    <cellStyle name="Обычный 5 3 6 3 4" xfId="19874"/>
    <cellStyle name="Обычный 5 3 6 3 4 2" xfId="19875"/>
    <cellStyle name="Обычный 5 3 6 3 5" xfId="19876"/>
    <cellStyle name="Обычный 5 3 6 4" xfId="19877"/>
    <cellStyle name="Обычный 5 3 6 4 2" xfId="19878"/>
    <cellStyle name="Обычный 5 3 6 4 2 2" xfId="19879"/>
    <cellStyle name="Обычный 5 3 6 4 2 2 2" xfId="19880"/>
    <cellStyle name="Обычный 5 3 6 4 2 3" xfId="19881"/>
    <cellStyle name="Обычный 5 3 6 4 3" xfId="19882"/>
    <cellStyle name="Обычный 5 3 6 4 3 2" xfId="19883"/>
    <cellStyle name="Обычный 5 3 6 4 4" xfId="19884"/>
    <cellStyle name="Обычный 5 3 6 5" xfId="19885"/>
    <cellStyle name="Обычный 5 3 6 5 2" xfId="19886"/>
    <cellStyle name="Обычный 5 3 6 5 2 2" xfId="19887"/>
    <cellStyle name="Обычный 5 3 6 5 3" xfId="19888"/>
    <cellStyle name="Обычный 5 3 6 6" xfId="19889"/>
    <cellStyle name="Обычный 5 3 6 6 2" xfId="19890"/>
    <cellStyle name="Обычный 5 3 6 7" xfId="19891"/>
    <cellStyle name="Обычный 5 3 7" xfId="19892"/>
    <cellStyle name="Обычный 5 3 7 2" xfId="19893"/>
    <cellStyle name="Обычный 5 3 7 2 2" xfId="19894"/>
    <cellStyle name="Обычный 5 3 7 2 2 2" xfId="19895"/>
    <cellStyle name="Обычный 5 3 7 2 2 2 2" xfId="19896"/>
    <cellStyle name="Обычный 5 3 7 2 2 2 2 2" xfId="19897"/>
    <cellStyle name="Обычный 5 3 7 2 2 2 3" xfId="19898"/>
    <cellStyle name="Обычный 5 3 7 2 2 3" xfId="19899"/>
    <cellStyle name="Обычный 5 3 7 2 2 3 2" xfId="19900"/>
    <cellStyle name="Обычный 5 3 7 2 2 4" xfId="19901"/>
    <cellStyle name="Обычный 5 3 7 2 3" xfId="19902"/>
    <cellStyle name="Обычный 5 3 7 2 3 2" xfId="19903"/>
    <cellStyle name="Обычный 5 3 7 2 3 2 2" xfId="19904"/>
    <cellStyle name="Обычный 5 3 7 2 3 3" xfId="19905"/>
    <cellStyle name="Обычный 5 3 7 2 4" xfId="19906"/>
    <cellStyle name="Обычный 5 3 7 2 4 2" xfId="19907"/>
    <cellStyle name="Обычный 5 3 7 2 5" xfId="19908"/>
    <cellStyle name="Обычный 5 3 7 3" xfId="19909"/>
    <cellStyle name="Обычный 5 3 7 3 2" xfId="19910"/>
    <cellStyle name="Обычный 5 3 7 3 2 2" xfId="19911"/>
    <cellStyle name="Обычный 5 3 7 3 2 2 2" xfId="19912"/>
    <cellStyle name="Обычный 5 3 7 3 2 3" xfId="19913"/>
    <cellStyle name="Обычный 5 3 7 3 3" xfId="19914"/>
    <cellStyle name="Обычный 5 3 7 3 3 2" xfId="19915"/>
    <cellStyle name="Обычный 5 3 7 3 4" xfId="19916"/>
    <cellStyle name="Обычный 5 3 7 4" xfId="19917"/>
    <cellStyle name="Обычный 5 3 7 4 2" xfId="19918"/>
    <cellStyle name="Обычный 5 3 7 4 2 2" xfId="19919"/>
    <cellStyle name="Обычный 5 3 7 4 3" xfId="19920"/>
    <cellStyle name="Обычный 5 3 7 5" xfId="19921"/>
    <cellStyle name="Обычный 5 3 7 5 2" xfId="19922"/>
    <cellStyle name="Обычный 5 3 7 6" xfId="19923"/>
    <cellStyle name="Обычный 5 3 8" xfId="19924"/>
    <cellStyle name="Обычный 5 3 8 2" xfId="19925"/>
    <cellStyle name="Обычный 5 3 8 2 2" xfId="19926"/>
    <cellStyle name="Обычный 5 3 8 2 2 2" xfId="19927"/>
    <cellStyle name="Обычный 5 3 8 2 2 2 2" xfId="19928"/>
    <cellStyle name="Обычный 5 3 8 2 2 3" xfId="19929"/>
    <cellStyle name="Обычный 5 3 8 2 3" xfId="19930"/>
    <cellStyle name="Обычный 5 3 8 2 3 2" xfId="19931"/>
    <cellStyle name="Обычный 5 3 8 2 4" xfId="19932"/>
    <cellStyle name="Обычный 5 3 8 3" xfId="19933"/>
    <cellStyle name="Обычный 5 3 8 3 2" xfId="19934"/>
    <cellStyle name="Обычный 5 3 8 3 2 2" xfId="19935"/>
    <cellStyle name="Обычный 5 3 8 3 3" xfId="19936"/>
    <cellStyle name="Обычный 5 3 8 4" xfId="19937"/>
    <cellStyle name="Обычный 5 3 8 4 2" xfId="19938"/>
    <cellStyle name="Обычный 5 3 8 5" xfId="19939"/>
    <cellStyle name="Обычный 5 3 9" xfId="19940"/>
    <cellStyle name="Обычный 5 3 9 2" xfId="19941"/>
    <cellStyle name="Обычный 5 3 9 2 2" xfId="19942"/>
    <cellStyle name="Обычный 5 3 9 2 2 2" xfId="19943"/>
    <cellStyle name="Обычный 5 3 9 2 3" xfId="19944"/>
    <cellStyle name="Обычный 5 3 9 3" xfId="19945"/>
    <cellStyle name="Обычный 5 3 9 3 2" xfId="19946"/>
    <cellStyle name="Обычный 5 3 9 4" xfId="19947"/>
    <cellStyle name="Обычный 5 4" xfId="19948"/>
    <cellStyle name="Обычный 5 4 10" xfId="19949"/>
    <cellStyle name="Обычный 5 4 10 2" xfId="19950"/>
    <cellStyle name="Обычный 5 4 11" xfId="19951"/>
    <cellStyle name="Обычный 5 4 12" xfId="19952"/>
    <cellStyle name="Обычный 5 4 13" xfId="19953"/>
    <cellStyle name="Обычный 5 4 14" xfId="19954"/>
    <cellStyle name="Обычный 5 4 2" xfId="19955"/>
    <cellStyle name="Обычный 5 4 2 10" xfId="19956"/>
    <cellStyle name="Обычный 5 4 2 11" xfId="19957"/>
    <cellStyle name="Обычный 5 4 2 2" xfId="19958"/>
    <cellStyle name="Обычный 5 4 2 2 2" xfId="19959"/>
    <cellStyle name="Обычный 5 4 2 2 2 2" xfId="19960"/>
    <cellStyle name="Обычный 5 4 2 2 2 2 2" xfId="19961"/>
    <cellStyle name="Обычный 5 4 2 2 2 2 2 2" xfId="19962"/>
    <cellStyle name="Обычный 5 4 2 2 2 2 2 2 2" xfId="19963"/>
    <cellStyle name="Обычный 5 4 2 2 2 2 2 2 2 2" xfId="19964"/>
    <cellStyle name="Обычный 5 4 2 2 2 2 2 2 2 2 2" xfId="19965"/>
    <cellStyle name="Обычный 5 4 2 2 2 2 2 2 2 2 2 2" xfId="19966"/>
    <cellStyle name="Обычный 5 4 2 2 2 2 2 2 2 2 3" xfId="19967"/>
    <cellStyle name="Обычный 5 4 2 2 2 2 2 2 2 3" xfId="19968"/>
    <cellStyle name="Обычный 5 4 2 2 2 2 2 2 2 3 2" xfId="19969"/>
    <cellStyle name="Обычный 5 4 2 2 2 2 2 2 2 4" xfId="19970"/>
    <cellStyle name="Обычный 5 4 2 2 2 2 2 2 3" xfId="19971"/>
    <cellStyle name="Обычный 5 4 2 2 2 2 2 2 3 2" xfId="19972"/>
    <cellStyle name="Обычный 5 4 2 2 2 2 2 2 3 2 2" xfId="19973"/>
    <cellStyle name="Обычный 5 4 2 2 2 2 2 2 3 3" xfId="19974"/>
    <cellStyle name="Обычный 5 4 2 2 2 2 2 2 4" xfId="19975"/>
    <cellStyle name="Обычный 5 4 2 2 2 2 2 2 4 2" xfId="19976"/>
    <cellStyle name="Обычный 5 4 2 2 2 2 2 2 5" xfId="19977"/>
    <cellStyle name="Обычный 5 4 2 2 2 2 2 3" xfId="19978"/>
    <cellStyle name="Обычный 5 4 2 2 2 2 2 3 2" xfId="19979"/>
    <cellStyle name="Обычный 5 4 2 2 2 2 2 3 2 2" xfId="19980"/>
    <cellStyle name="Обычный 5 4 2 2 2 2 2 3 2 2 2" xfId="19981"/>
    <cellStyle name="Обычный 5 4 2 2 2 2 2 3 2 3" xfId="19982"/>
    <cellStyle name="Обычный 5 4 2 2 2 2 2 3 3" xfId="19983"/>
    <cellStyle name="Обычный 5 4 2 2 2 2 2 3 3 2" xfId="19984"/>
    <cellStyle name="Обычный 5 4 2 2 2 2 2 3 4" xfId="19985"/>
    <cellStyle name="Обычный 5 4 2 2 2 2 2 4" xfId="19986"/>
    <cellStyle name="Обычный 5 4 2 2 2 2 2 4 2" xfId="19987"/>
    <cellStyle name="Обычный 5 4 2 2 2 2 2 4 2 2" xfId="19988"/>
    <cellStyle name="Обычный 5 4 2 2 2 2 2 4 3" xfId="19989"/>
    <cellStyle name="Обычный 5 4 2 2 2 2 2 5" xfId="19990"/>
    <cellStyle name="Обычный 5 4 2 2 2 2 2 5 2" xfId="19991"/>
    <cellStyle name="Обычный 5 4 2 2 2 2 2 6" xfId="19992"/>
    <cellStyle name="Обычный 5 4 2 2 2 2 3" xfId="19993"/>
    <cellStyle name="Обычный 5 4 2 2 2 2 3 2" xfId="19994"/>
    <cellStyle name="Обычный 5 4 2 2 2 2 3 2 2" xfId="19995"/>
    <cellStyle name="Обычный 5 4 2 2 2 2 3 2 2 2" xfId="19996"/>
    <cellStyle name="Обычный 5 4 2 2 2 2 3 2 2 2 2" xfId="19997"/>
    <cellStyle name="Обычный 5 4 2 2 2 2 3 2 2 3" xfId="19998"/>
    <cellStyle name="Обычный 5 4 2 2 2 2 3 2 3" xfId="19999"/>
    <cellStyle name="Обычный 5 4 2 2 2 2 3 2 3 2" xfId="20000"/>
    <cellStyle name="Обычный 5 4 2 2 2 2 3 2 4" xfId="20001"/>
    <cellStyle name="Обычный 5 4 2 2 2 2 3 3" xfId="20002"/>
    <cellStyle name="Обычный 5 4 2 2 2 2 3 3 2" xfId="20003"/>
    <cellStyle name="Обычный 5 4 2 2 2 2 3 3 2 2" xfId="20004"/>
    <cellStyle name="Обычный 5 4 2 2 2 2 3 3 3" xfId="20005"/>
    <cellStyle name="Обычный 5 4 2 2 2 2 3 4" xfId="20006"/>
    <cellStyle name="Обычный 5 4 2 2 2 2 3 4 2" xfId="20007"/>
    <cellStyle name="Обычный 5 4 2 2 2 2 3 5" xfId="20008"/>
    <cellStyle name="Обычный 5 4 2 2 2 2 4" xfId="20009"/>
    <cellStyle name="Обычный 5 4 2 2 2 2 4 2" xfId="20010"/>
    <cellStyle name="Обычный 5 4 2 2 2 2 4 2 2" xfId="20011"/>
    <cellStyle name="Обычный 5 4 2 2 2 2 4 2 2 2" xfId="20012"/>
    <cellStyle name="Обычный 5 4 2 2 2 2 4 2 3" xfId="20013"/>
    <cellStyle name="Обычный 5 4 2 2 2 2 4 3" xfId="20014"/>
    <cellStyle name="Обычный 5 4 2 2 2 2 4 3 2" xfId="20015"/>
    <cellStyle name="Обычный 5 4 2 2 2 2 4 4" xfId="20016"/>
    <cellStyle name="Обычный 5 4 2 2 2 2 5" xfId="20017"/>
    <cellStyle name="Обычный 5 4 2 2 2 2 5 2" xfId="20018"/>
    <cellStyle name="Обычный 5 4 2 2 2 2 5 2 2" xfId="20019"/>
    <cellStyle name="Обычный 5 4 2 2 2 2 5 3" xfId="20020"/>
    <cellStyle name="Обычный 5 4 2 2 2 2 6" xfId="20021"/>
    <cellStyle name="Обычный 5 4 2 2 2 2 6 2" xfId="20022"/>
    <cellStyle name="Обычный 5 4 2 2 2 2 7" xfId="20023"/>
    <cellStyle name="Обычный 5 4 2 2 2 3" xfId="20024"/>
    <cellStyle name="Обычный 5 4 2 2 2 3 2" xfId="20025"/>
    <cellStyle name="Обычный 5 4 2 2 2 3 2 2" xfId="20026"/>
    <cellStyle name="Обычный 5 4 2 2 2 3 2 2 2" xfId="20027"/>
    <cellStyle name="Обычный 5 4 2 2 2 3 2 2 2 2" xfId="20028"/>
    <cellStyle name="Обычный 5 4 2 2 2 3 2 2 2 2 2" xfId="20029"/>
    <cellStyle name="Обычный 5 4 2 2 2 3 2 2 2 3" xfId="20030"/>
    <cellStyle name="Обычный 5 4 2 2 2 3 2 2 3" xfId="20031"/>
    <cellStyle name="Обычный 5 4 2 2 2 3 2 2 3 2" xfId="20032"/>
    <cellStyle name="Обычный 5 4 2 2 2 3 2 2 4" xfId="20033"/>
    <cellStyle name="Обычный 5 4 2 2 2 3 2 3" xfId="20034"/>
    <cellStyle name="Обычный 5 4 2 2 2 3 2 3 2" xfId="20035"/>
    <cellStyle name="Обычный 5 4 2 2 2 3 2 3 2 2" xfId="20036"/>
    <cellStyle name="Обычный 5 4 2 2 2 3 2 3 3" xfId="20037"/>
    <cellStyle name="Обычный 5 4 2 2 2 3 2 4" xfId="20038"/>
    <cellStyle name="Обычный 5 4 2 2 2 3 2 4 2" xfId="20039"/>
    <cellStyle name="Обычный 5 4 2 2 2 3 2 5" xfId="20040"/>
    <cellStyle name="Обычный 5 4 2 2 2 3 3" xfId="20041"/>
    <cellStyle name="Обычный 5 4 2 2 2 3 3 2" xfId="20042"/>
    <cellStyle name="Обычный 5 4 2 2 2 3 3 2 2" xfId="20043"/>
    <cellStyle name="Обычный 5 4 2 2 2 3 3 2 2 2" xfId="20044"/>
    <cellStyle name="Обычный 5 4 2 2 2 3 3 2 3" xfId="20045"/>
    <cellStyle name="Обычный 5 4 2 2 2 3 3 3" xfId="20046"/>
    <cellStyle name="Обычный 5 4 2 2 2 3 3 3 2" xfId="20047"/>
    <cellStyle name="Обычный 5 4 2 2 2 3 3 4" xfId="20048"/>
    <cellStyle name="Обычный 5 4 2 2 2 3 4" xfId="20049"/>
    <cellStyle name="Обычный 5 4 2 2 2 3 4 2" xfId="20050"/>
    <cellStyle name="Обычный 5 4 2 2 2 3 4 2 2" xfId="20051"/>
    <cellStyle name="Обычный 5 4 2 2 2 3 4 3" xfId="20052"/>
    <cellStyle name="Обычный 5 4 2 2 2 3 5" xfId="20053"/>
    <cellStyle name="Обычный 5 4 2 2 2 3 5 2" xfId="20054"/>
    <cellStyle name="Обычный 5 4 2 2 2 3 6" xfId="20055"/>
    <cellStyle name="Обычный 5 4 2 2 2 4" xfId="20056"/>
    <cellStyle name="Обычный 5 4 2 2 2 4 2" xfId="20057"/>
    <cellStyle name="Обычный 5 4 2 2 2 4 2 2" xfId="20058"/>
    <cellStyle name="Обычный 5 4 2 2 2 4 2 2 2" xfId="20059"/>
    <cellStyle name="Обычный 5 4 2 2 2 4 2 2 2 2" xfId="20060"/>
    <cellStyle name="Обычный 5 4 2 2 2 4 2 2 3" xfId="20061"/>
    <cellStyle name="Обычный 5 4 2 2 2 4 2 3" xfId="20062"/>
    <cellStyle name="Обычный 5 4 2 2 2 4 2 3 2" xfId="20063"/>
    <cellStyle name="Обычный 5 4 2 2 2 4 2 4" xfId="20064"/>
    <cellStyle name="Обычный 5 4 2 2 2 4 3" xfId="20065"/>
    <cellStyle name="Обычный 5 4 2 2 2 4 3 2" xfId="20066"/>
    <cellStyle name="Обычный 5 4 2 2 2 4 3 2 2" xfId="20067"/>
    <cellStyle name="Обычный 5 4 2 2 2 4 3 3" xfId="20068"/>
    <cellStyle name="Обычный 5 4 2 2 2 4 4" xfId="20069"/>
    <cellStyle name="Обычный 5 4 2 2 2 4 4 2" xfId="20070"/>
    <cellStyle name="Обычный 5 4 2 2 2 4 5" xfId="20071"/>
    <cellStyle name="Обычный 5 4 2 2 2 5" xfId="20072"/>
    <cellStyle name="Обычный 5 4 2 2 2 5 2" xfId="20073"/>
    <cellStyle name="Обычный 5 4 2 2 2 5 2 2" xfId="20074"/>
    <cellStyle name="Обычный 5 4 2 2 2 5 2 2 2" xfId="20075"/>
    <cellStyle name="Обычный 5 4 2 2 2 5 2 3" xfId="20076"/>
    <cellStyle name="Обычный 5 4 2 2 2 5 3" xfId="20077"/>
    <cellStyle name="Обычный 5 4 2 2 2 5 3 2" xfId="20078"/>
    <cellStyle name="Обычный 5 4 2 2 2 5 4" xfId="20079"/>
    <cellStyle name="Обычный 5 4 2 2 2 6" xfId="20080"/>
    <cellStyle name="Обычный 5 4 2 2 2 6 2" xfId="20081"/>
    <cellStyle name="Обычный 5 4 2 2 2 6 2 2" xfId="20082"/>
    <cellStyle name="Обычный 5 4 2 2 2 6 3" xfId="20083"/>
    <cellStyle name="Обычный 5 4 2 2 2 7" xfId="20084"/>
    <cellStyle name="Обычный 5 4 2 2 2 7 2" xfId="20085"/>
    <cellStyle name="Обычный 5 4 2 2 2 8" xfId="20086"/>
    <cellStyle name="Обычный 5 4 2 2 3" xfId="20087"/>
    <cellStyle name="Обычный 5 4 2 2 3 2" xfId="20088"/>
    <cellStyle name="Обычный 5 4 2 2 3 2 2" xfId="20089"/>
    <cellStyle name="Обычный 5 4 2 2 3 2 2 2" xfId="20090"/>
    <cellStyle name="Обычный 5 4 2 2 3 2 2 2 2" xfId="20091"/>
    <cellStyle name="Обычный 5 4 2 2 3 2 2 2 2 2" xfId="20092"/>
    <cellStyle name="Обычный 5 4 2 2 3 2 2 2 2 2 2" xfId="20093"/>
    <cellStyle name="Обычный 5 4 2 2 3 2 2 2 2 3" xfId="20094"/>
    <cellStyle name="Обычный 5 4 2 2 3 2 2 2 3" xfId="20095"/>
    <cellStyle name="Обычный 5 4 2 2 3 2 2 2 3 2" xfId="20096"/>
    <cellStyle name="Обычный 5 4 2 2 3 2 2 2 4" xfId="20097"/>
    <cellStyle name="Обычный 5 4 2 2 3 2 2 3" xfId="20098"/>
    <cellStyle name="Обычный 5 4 2 2 3 2 2 3 2" xfId="20099"/>
    <cellStyle name="Обычный 5 4 2 2 3 2 2 3 2 2" xfId="20100"/>
    <cellStyle name="Обычный 5 4 2 2 3 2 2 3 3" xfId="20101"/>
    <cellStyle name="Обычный 5 4 2 2 3 2 2 4" xfId="20102"/>
    <cellStyle name="Обычный 5 4 2 2 3 2 2 4 2" xfId="20103"/>
    <cellStyle name="Обычный 5 4 2 2 3 2 2 5" xfId="20104"/>
    <cellStyle name="Обычный 5 4 2 2 3 2 3" xfId="20105"/>
    <cellStyle name="Обычный 5 4 2 2 3 2 3 2" xfId="20106"/>
    <cellStyle name="Обычный 5 4 2 2 3 2 3 2 2" xfId="20107"/>
    <cellStyle name="Обычный 5 4 2 2 3 2 3 2 2 2" xfId="20108"/>
    <cellStyle name="Обычный 5 4 2 2 3 2 3 2 3" xfId="20109"/>
    <cellStyle name="Обычный 5 4 2 2 3 2 3 3" xfId="20110"/>
    <cellStyle name="Обычный 5 4 2 2 3 2 3 3 2" xfId="20111"/>
    <cellStyle name="Обычный 5 4 2 2 3 2 3 4" xfId="20112"/>
    <cellStyle name="Обычный 5 4 2 2 3 2 4" xfId="20113"/>
    <cellStyle name="Обычный 5 4 2 2 3 2 4 2" xfId="20114"/>
    <cellStyle name="Обычный 5 4 2 2 3 2 4 2 2" xfId="20115"/>
    <cellStyle name="Обычный 5 4 2 2 3 2 4 3" xfId="20116"/>
    <cellStyle name="Обычный 5 4 2 2 3 2 5" xfId="20117"/>
    <cellStyle name="Обычный 5 4 2 2 3 2 5 2" xfId="20118"/>
    <cellStyle name="Обычный 5 4 2 2 3 2 6" xfId="20119"/>
    <cellStyle name="Обычный 5 4 2 2 3 3" xfId="20120"/>
    <cellStyle name="Обычный 5 4 2 2 3 3 2" xfId="20121"/>
    <cellStyle name="Обычный 5 4 2 2 3 3 2 2" xfId="20122"/>
    <cellStyle name="Обычный 5 4 2 2 3 3 2 2 2" xfId="20123"/>
    <cellStyle name="Обычный 5 4 2 2 3 3 2 2 2 2" xfId="20124"/>
    <cellStyle name="Обычный 5 4 2 2 3 3 2 2 3" xfId="20125"/>
    <cellStyle name="Обычный 5 4 2 2 3 3 2 3" xfId="20126"/>
    <cellStyle name="Обычный 5 4 2 2 3 3 2 3 2" xfId="20127"/>
    <cellStyle name="Обычный 5 4 2 2 3 3 2 4" xfId="20128"/>
    <cellStyle name="Обычный 5 4 2 2 3 3 3" xfId="20129"/>
    <cellStyle name="Обычный 5 4 2 2 3 3 3 2" xfId="20130"/>
    <cellStyle name="Обычный 5 4 2 2 3 3 3 2 2" xfId="20131"/>
    <cellStyle name="Обычный 5 4 2 2 3 3 3 3" xfId="20132"/>
    <cellStyle name="Обычный 5 4 2 2 3 3 4" xfId="20133"/>
    <cellStyle name="Обычный 5 4 2 2 3 3 4 2" xfId="20134"/>
    <cellStyle name="Обычный 5 4 2 2 3 3 5" xfId="20135"/>
    <cellStyle name="Обычный 5 4 2 2 3 4" xfId="20136"/>
    <cellStyle name="Обычный 5 4 2 2 3 4 2" xfId="20137"/>
    <cellStyle name="Обычный 5 4 2 2 3 4 2 2" xfId="20138"/>
    <cellStyle name="Обычный 5 4 2 2 3 4 2 2 2" xfId="20139"/>
    <cellStyle name="Обычный 5 4 2 2 3 4 2 3" xfId="20140"/>
    <cellStyle name="Обычный 5 4 2 2 3 4 3" xfId="20141"/>
    <cellStyle name="Обычный 5 4 2 2 3 4 3 2" xfId="20142"/>
    <cellStyle name="Обычный 5 4 2 2 3 4 4" xfId="20143"/>
    <cellStyle name="Обычный 5 4 2 2 3 5" xfId="20144"/>
    <cellStyle name="Обычный 5 4 2 2 3 5 2" xfId="20145"/>
    <cellStyle name="Обычный 5 4 2 2 3 5 2 2" xfId="20146"/>
    <cellStyle name="Обычный 5 4 2 2 3 5 3" xfId="20147"/>
    <cellStyle name="Обычный 5 4 2 2 3 6" xfId="20148"/>
    <cellStyle name="Обычный 5 4 2 2 3 6 2" xfId="20149"/>
    <cellStyle name="Обычный 5 4 2 2 3 7" xfId="20150"/>
    <cellStyle name="Обычный 5 4 2 2 4" xfId="20151"/>
    <cellStyle name="Обычный 5 4 2 2 4 2" xfId="20152"/>
    <cellStyle name="Обычный 5 4 2 2 4 2 2" xfId="20153"/>
    <cellStyle name="Обычный 5 4 2 2 4 2 2 2" xfId="20154"/>
    <cellStyle name="Обычный 5 4 2 2 4 2 2 2 2" xfId="20155"/>
    <cellStyle name="Обычный 5 4 2 2 4 2 2 2 2 2" xfId="20156"/>
    <cellStyle name="Обычный 5 4 2 2 4 2 2 2 3" xfId="20157"/>
    <cellStyle name="Обычный 5 4 2 2 4 2 2 3" xfId="20158"/>
    <cellStyle name="Обычный 5 4 2 2 4 2 2 3 2" xfId="20159"/>
    <cellStyle name="Обычный 5 4 2 2 4 2 2 4" xfId="20160"/>
    <cellStyle name="Обычный 5 4 2 2 4 2 3" xfId="20161"/>
    <cellStyle name="Обычный 5 4 2 2 4 2 3 2" xfId="20162"/>
    <cellStyle name="Обычный 5 4 2 2 4 2 3 2 2" xfId="20163"/>
    <cellStyle name="Обычный 5 4 2 2 4 2 3 3" xfId="20164"/>
    <cellStyle name="Обычный 5 4 2 2 4 2 4" xfId="20165"/>
    <cellStyle name="Обычный 5 4 2 2 4 2 4 2" xfId="20166"/>
    <cellStyle name="Обычный 5 4 2 2 4 2 5" xfId="20167"/>
    <cellStyle name="Обычный 5 4 2 2 4 3" xfId="20168"/>
    <cellStyle name="Обычный 5 4 2 2 4 3 2" xfId="20169"/>
    <cellStyle name="Обычный 5 4 2 2 4 3 2 2" xfId="20170"/>
    <cellStyle name="Обычный 5 4 2 2 4 3 2 2 2" xfId="20171"/>
    <cellStyle name="Обычный 5 4 2 2 4 3 2 3" xfId="20172"/>
    <cellStyle name="Обычный 5 4 2 2 4 3 3" xfId="20173"/>
    <cellStyle name="Обычный 5 4 2 2 4 3 3 2" xfId="20174"/>
    <cellStyle name="Обычный 5 4 2 2 4 3 4" xfId="20175"/>
    <cellStyle name="Обычный 5 4 2 2 4 4" xfId="20176"/>
    <cellStyle name="Обычный 5 4 2 2 4 4 2" xfId="20177"/>
    <cellStyle name="Обычный 5 4 2 2 4 4 2 2" xfId="20178"/>
    <cellStyle name="Обычный 5 4 2 2 4 4 3" xfId="20179"/>
    <cellStyle name="Обычный 5 4 2 2 4 5" xfId="20180"/>
    <cellStyle name="Обычный 5 4 2 2 4 5 2" xfId="20181"/>
    <cellStyle name="Обычный 5 4 2 2 4 6" xfId="20182"/>
    <cellStyle name="Обычный 5 4 2 2 5" xfId="20183"/>
    <cellStyle name="Обычный 5 4 2 2 5 2" xfId="20184"/>
    <cellStyle name="Обычный 5 4 2 2 5 2 2" xfId="20185"/>
    <cellStyle name="Обычный 5 4 2 2 5 2 2 2" xfId="20186"/>
    <cellStyle name="Обычный 5 4 2 2 5 2 2 2 2" xfId="20187"/>
    <cellStyle name="Обычный 5 4 2 2 5 2 2 3" xfId="20188"/>
    <cellStyle name="Обычный 5 4 2 2 5 2 3" xfId="20189"/>
    <cellStyle name="Обычный 5 4 2 2 5 2 3 2" xfId="20190"/>
    <cellStyle name="Обычный 5 4 2 2 5 2 4" xfId="20191"/>
    <cellStyle name="Обычный 5 4 2 2 5 3" xfId="20192"/>
    <cellStyle name="Обычный 5 4 2 2 5 3 2" xfId="20193"/>
    <cellStyle name="Обычный 5 4 2 2 5 3 2 2" xfId="20194"/>
    <cellStyle name="Обычный 5 4 2 2 5 3 3" xfId="20195"/>
    <cellStyle name="Обычный 5 4 2 2 5 4" xfId="20196"/>
    <cellStyle name="Обычный 5 4 2 2 5 4 2" xfId="20197"/>
    <cellStyle name="Обычный 5 4 2 2 5 5" xfId="20198"/>
    <cellStyle name="Обычный 5 4 2 2 6" xfId="20199"/>
    <cellStyle name="Обычный 5 4 2 2 6 2" xfId="20200"/>
    <cellStyle name="Обычный 5 4 2 2 6 2 2" xfId="20201"/>
    <cellStyle name="Обычный 5 4 2 2 6 2 2 2" xfId="20202"/>
    <cellStyle name="Обычный 5 4 2 2 6 2 3" xfId="20203"/>
    <cellStyle name="Обычный 5 4 2 2 6 3" xfId="20204"/>
    <cellStyle name="Обычный 5 4 2 2 6 3 2" xfId="20205"/>
    <cellStyle name="Обычный 5 4 2 2 6 4" xfId="20206"/>
    <cellStyle name="Обычный 5 4 2 2 7" xfId="20207"/>
    <cellStyle name="Обычный 5 4 2 2 7 2" xfId="20208"/>
    <cellStyle name="Обычный 5 4 2 2 7 2 2" xfId="20209"/>
    <cellStyle name="Обычный 5 4 2 2 7 3" xfId="20210"/>
    <cellStyle name="Обычный 5 4 2 2 8" xfId="20211"/>
    <cellStyle name="Обычный 5 4 2 2 8 2" xfId="20212"/>
    <cellStyle name="Обычный 5 4 2 2 9" xfId="20213"/>
    <cellStyle name="Обычный 5 4 2 3" xfId="20214"/>
    <cellStyle name="Обычный 5 4 2 3 2" xfId="20215"/>
    <cellStyle name="Обычный 5 4 2 3 2 2" xfId="20216"/>
    <cellStyle name="Обычный 5 4 2 3 2 2 2" xfId="20217"/>
    <cellStyle name="Обычный 5 4 2 3 2 2 2 2" xfId="20218"/>
    <cellStyle name="Обычный 5 4 2 3 2 2 2 2 2" xfId="20219"/>
    <cellStyle name="Обычный 5 4 2 3 2 2 2 2 2 2" xfId="20220"/>
    <cellStyle name="Обычный 5 4 2 3 2 2 2 2 2 2 2" xfId="20221"/>
    <cellStyle name="Обычный 5 4 2 3 2 2 2 2 2 3" xfId="20222"/>
    <cellStyle name="Обычный 5 4 2 3 2 2 2 2 3" xfId="20223"/>
    <cellStyle name="Обычный 5 4 2 3 2 2 2 2 3 2" xfId="20224"/>
    <cellStyle name="Обычный 5 4 2 3 2 2 2 2 4" xfId="20225"/>
    <cellStyle name="Обычный 5 4 2 3 2 2 2 3" xfId="20226"/>
    <cellStyle name="Обычный 5 4 2 3 2 2 2 3 2" xfId="20227"/>
    <cellStyle name="Обычный 5 4 2 3 2 2 2 3 2 2" xfId="20228"/>
    <cellStyle name="Обычный 5 4 2 3 2 2 2 3 3" xfId="20229"/>
    <cellStyle name="Обычный 5 4 2 3 2 2 2 4" xfId="20230"/>
    <cellStyle name="Обычный 5 4 2 3 2 2 2 4 2" xfId="20231"/>
    <cellStyle name="Обычный 5 4 2 3 2 2 2 5" xfId="20232"/>
    <cellStyle name="Обычный 5 4 2 3 2 2 3" xfId="20233"/>
    <cellStyle name="Обычный 5 4 2 3 2 2 3 2" xfId="20234"/>
    <cellStyle name="Обычный 5 4 2 3 2 2 3 2 2" xfId="20235"/>
    <cellStyle name="Обычный 5 4 2 3 2 2 3 2 2 2" xfId="20236"/>
    <cellStyle name="Обычный 5 4 2 3 2 2 3 2 3" xfId="20237"/>
    <cellStyle name="Обычный 5 4 2 3 2 2 3 3" xfId="20238"/>
    <cellStyle name="Обычный 5 4 2 3 2 2 3 3 2" xfId="20239"/>
    <cellStyle name="Обычный 5 4 2 3 2 2 3 4" xfId="20240"/>
    <cellStyle name="Обычный 5 4 2 3 2 2 4" xfId="20241"/>
    <cellStyle name="Обычный 5 4 2 3 2 2 4 2" xfId="20242"/>
    <cellStyle name="Обычный 5 4 2 3 2 2 4 2 2" xfId="20243"/>
    <cellStyle name="Обычный 5 4 2 3 2 2 4 3" xfId="20244"/>
    <cellStyle name="Обычный 5 4 2 3 2 2 5" xfId="20245"/>
    <cellStyle name="Обычный 5 4 2 3 2 2 5 2" xfId="20246"/>
    <cellStyle name="Обычный 5 4 2 3 2 2 6" xfId="20247"/>
    <cellStyle name="Обычный 5 4 2 3 2 3" xfId="20248"/>
    <cellStyle name="Обычный 5 4 2 3 2 3 2" xfId="20249"/>
    <cellStyle name="Обычный 5 4 2 3 2 3 2 2" xfId="20250"/>
    <cellStyle name="Обычный 5 4 2 3 2 3 2 2 2" xfId="20251"/>
    <cellStyle name="Обычный 5 4 2 3 2 3 2 2 2 2" xfId="20252"/>
    <cellStyle name="Обычный 5 4 2 3 2 3 2 2 3" xfId="20253"/>
    <cellStyle name="Обычный 5 4 2 3 2 3 2 3" xfId="20254"/>
    <cellStyle name="Обычный 5 4 2 3 2 3 2 3 2" xfId="20255"/>
    <cellStyle name="Обычный 5 4 2 3 2 3 2 4" xfId="20256"/>
    <cellStyle name="Обычный 5 4 2 3 2 3 3" xfId="20257"/>
    <cellStyle name="Обычный 5 4 2 3 2 3 3 2" xfId="20258"/>
    <cellStyle name="Обычный 5 4 2 3 2 3 3 2 2" xfId="20259"/>
    <cellStyle name="Обычный 5 4 2 3 2 3 3 3" xfId="20260"/>
    <cellStyle name="Обычный 5 4 2 3 2 3 4" xfId="20261"/>
    <cellStyle name="Обычный 5 4 2 3 2 3 4 2" xfId="20262"/>
    <cellStyle name="Обычный 5 4 2 3 2 3 5" xfId="20263"/>
    <cellStyle name="Обычный 5 4 2 3 2 4" xfId="20264"/>
    <cellStyle name="Обычный 5 4 2 3 2 4 2" xfId="20265"/>
    <cellStyle name="Обычный 5 4 2 3 2 4 2 2" xfId="20266"/>
    <cellStyle name="Обычный 5 4 2 3 2 4 2 2 2" xfId="20267"/>
    <cellStyle name="Обычный 5 4 2 3 2 4 2 3" xfId="20268"/>
    <cellStyle name="Обычный 5 4 2 3 2 4 3" xfId="20269"/>
    <cellStyle name="Обычный 5 4 2 3 2 4 3 2" xfId="20270"/>
    <cellStyle name="Обычный 5 4 2 3 2 4 4" xfId="20271"/>
    <cellStyle name="Обычный 5 4 2 3 2 5" xfId="20272"/>
    <cellStyle name="Обычный 5 4 2 3 2 5 2" xfId="20273"/>
    <cellStyle name="Обычный 5 4 2 3 2 5 2 2" xfId="20274"/>
    <cellStyle name="Обычный 5 4 2 3 2 5 3" xfId="20275"/>
    <cellStyle name="Обычный 5 4 2 3 2 6" xfId="20276"/>
    <cellStyle name="Обычный 5 4 2 3 2 6 2" xfId="20277"/>
    <cellStyle name="Обычный 5 4 2 3 2 7" xfId="20278"/>
    <cellStyle name="Обычный 5 4 2 3 3" xfId="20279"/>
    <cellStyle name="Обычный 5 4 2 3 3 2" xfId="20280"/>
    <cellStyle name="Обычный 5 4 2 3 3 2 2" xfId="20281"/>
    <cellStyle name="Обычный 5 4 2 3 3 2 2 2" xfId="20282"/>
    <cellStyle name="Обычный 5 4 2 3 3 2 2 2 2" xfId="20283"/>
    <cellStyle name="Обычный 5 4 2 3 3 2 2 2 2 2" xfId="20284"/>
    <cellStyle name="Обычный 5 4 2 3 3 2 2 2 3" xfId="20285"/>
    <cellStyle name="Обычный 5 4 2 3 3 2 2 3" xfId="20286"/>
    <cellStyle name="Обычный 5 4 2 3 3 2 2 3 2" xfId="20287"/>
    <cellStyle name="Обычный 5 4 2 3 3 2 2 4" xfId="20288"/>
    <cellStyle name="Обычный 5 4 2 3 3 2 3" xfId="20289"/>
    <cellStyle name="Обычный 5 4 2 3 3 2 3 2" xfId="20290"/>
    <cellStyle name="Обычный 5 4 2 3 3 2 3 2 2" xfId="20291"/>
    <cellStyle name="Обычный 5 4 2 3 3 2 3 3" xfId="20292"/>
    <cellStyle name="Обычный 5 4 2 3 3 2 4" xfId="20293"/>
    <cellStyle name="Обычный 5 4 2 3 3 2 4 2" xfId="20294"/>
    <cellStyle name="Обычный 5 4 2 3 3 2 5" xfId="20295"/>
    <cellStyle name="Обычный 5 4 2 3 3 3" xfId="20296"/>
    <cellStyle name="Обычный 5 4 2 3 3 3 2" xfId="20297"/>
    <cellStyle name="Обычный 5 4 2 3 3 3 2 2" xfId="20298"/>
    <cellStyle name="Обычный 5 4 2 3 3 3 2 2 2" xfId="20299"/>
    <cellStyle name="Обычный 5 4 2 3 3 3 2 3" xfId="20300"/>
    <cellStyle name="Обычный 5 4 2 3 3 3 3" xfId="20301"/>
    <cellStyle name="Обычный 5 4 2 3 3 3 3 2" xfId="20302"/>
    <cellStyle name="Обычный 5 4 2 3 3 3 4" xfId="20303"/>
    <cellStyle name="Обычный 5 4 2 3 3 4" xfId="20304"/>
    <cellStyle name="Обычный 5 4 2 3 3 4 2" xfId="20305"/>
    <cellStyle name="Обычный 5 4 2 3 3 4 2 2" xfId="20306"/>
    <cellStyle name="Обычный 5 4 2 3 3 4 3" xfId="20307"/>
    <cellStyle name="Обычный 5 4 2 3 3 5" xfId="20308"/>
    <cellStyle name="Обычный 5 4 2 3 3 5 2" xfId="20309"/>
    <cellStyle name="Обычный 5 4 2 3 3 6" xfId="20310"/>
    <cellStyle name="Обычный 5 4 2 3 4" xfId="20311"/>
    <cellStyle name="Обычный 5 4 2 3 4 2" xfId="20312"/>
    <cellStyle name="Обычный 5 4 2 3 4 2 2" xfId="20313"/>
    <cellStyle name="Обычный 5 4 2 3 4 2 2 2" xfId="20314"/>
    <cellStyle name="Обычный 5 4 2 3 4 2 2 2 2" xfId="20315"/>
    <cellStyle name="Обычный 5 4 2 3 4 2 2 3" xfId="20316"/>
    <cellStyle name="Обычный 5 4 2 3 4 2 3" xfId="20317"/>
    <cellStyle name="Обычный 5 4 2 3 4 2 3 2" xfId="20318"/>
    <cellStyle name="Обычный 5 4 2 3 4 2 4" xfId="20319"/>
    <cellStyle name="Обычный 5 4 2 3 4 3" xfId="20320"/>
    <cellStyle name="Обычный 5 4 2 3 4 3 2" xfId="20321"/>
    <cellStyle name="Обычный 5 4 2 3 4 3 2 2" xfId="20322"/>
    <cellStyle name="Обычный 5 4 2 3 4 3 3" xfId="20323"/>
    <cellStyle name="Обычный 5 4 2 3 4 4" xfId="20324"/>
    <cellStyle name="Обычный 5 4 2 3 4 4 2" xfId="20325"/>
    <cellStyle name="Обычный 5 4 2 3 4 5" xfId="20326"/>
    <cellStyle name="Обычный 5 4 2 3 5" xfId="20327"/>
    <cellStyle name="Обычный 5 4 2 3 5 2" xfId="20328"/>
    <cellStyle name="Обычный 5 4 2 3 5 2 2" xfId="20329"/>
    <cellStyle name="Обычный 5 4 2 3 5 2 2 2" xfId="20330"/>
    <cellStyle name="Обычный 5 4 2 3 5 2 3" xfId="20331"/>
    <cellStyle name="Обычный 5 4 2 3 5 3" xfId="20332"/>
    <cellStyle name="Обычный 5 4 2 3 5 3 2" xfId="20333"/>
    <cellStyle name="Обычный 5 4 2 3 5 4" xfId="20334"/>
    <cellStyle name="Обычный 5 4 2 3 6" xfId="20335"/>
    <cellStyle name="Обычный 5 4 2 3 6 2" xfId="20336"/>
    <cellStyle name="Обычный 5 4 2 3 6 2 2" xfId="20337"/>
    <cellStyle name="Обычный 5 4 2 3 6 3" xfId="20338"/>
    <cellStyle name="Обычный 5 4 2 3 7" xfId="20339"/>
    <cellStyle name="Обычный 5 4 2 3 7 2" xfId="20340"/>
    <cellStyle name="Обычный 5 4 2 3 8" xfId="20341"/>
    <cellStyle name="Обычный 5 4 2 4" xfId="20342"/>
    <cellStyle name="Обычный 5 4 2 4 2" xfId="20343"/>
    <cellStyle name="Обычный 5 4 2 4 2 2" xfId="20344"/>
    <cellStyle name="Обычный 5 4 2 4 2 2 2" xfId="20345"/>
    <cellStyle name="Обычный 5 4 2 4 2 2 2 2" xfId="20346"/>
    <cellStyle name="Обычный 5 4 2 4 2 2 2 2 2" xfId="20347"/>
    <cellStyle name="Обычный 5 4 2 4 2 2 2 2 2 2" xfId="20348"/>
    <cellStyle name="Обычный 5 4 2 4 2 2 2 2 3" xfId="20349"/>
    <cellStyle name="Обычный 5 4 2 4 2 2 2 3" xfId="20350"/>
    <cellStyle name="Обычный 5 4 2 4 2 2 2 3 2" xfId="20351"/>
    <cellStyle name="Обычный 5 4 2 4 2 2 2 4" xfId="20352"/>
    <cellStyle name="Обычный 5 4 2 4 2 2 3" xfId="20353"/>
    <cellStyle name="Обычный 5 4 2 4 2 2 3 2" xfId="20354"/>
    <cellStyle name="Обычный 5 4 2 4 2 2 3 2 2" xfId="20355"/>
    <cellStyle name="Обычный 5 4 2 4 2 2 3 3" xfId="20356"/>
    <cellStyle name="Обычный 5 4 2 4 2 2 4" xfId="20357"/>
    <cellStyle name="Обычный 5 4 2 4 2 2 4 2" xfId="20358"/>
    <cellStyle name="Обычный 5 4 2 4 2 2 5" xfId="20359"/>
    <cellStyle name="Обычный 5 4 2 4 2 3" xfId="20360"/>
    <cellStyle name="Обычный 5 4 2 4 2 3 2" xfId="20361"/>
    <cellStyle name="Обычный 5 4 2 4 2 3 2 2" xfId="20362"/>
    <cellStyle name="Обычный 5 4 2 4 2 3 2 2 2" xfId="20363"/>
    <cellStyle name="Обычный 5 4 2 4 2 3 2 3" xfId="20364"/>
    <cellStyle name="Обычный 5 4 2 4 2 3 3" xfId="20365"/>
    <cellStyle name="Обычный 5 4 2 4 2 3 3 2" xfId="20366"/>
    <cellStyle name="Обычный 5 4 2 4 2 3 4" xfId="20367"/>
    <cellStyle name="Обычный 5 4 2 4 2 4" xfId="20368"/>
    <cellStyle name="Обычный 5 4 2 4 2 4 2" xfId="20369"/>
    <cellStyle name="Обычный 5 4 2 4 2 4 2 2" xfId="20370"/>
    <cellStyle name="Обычный 5 4 2 4 2 4 3" xfId="20371"/>
    <cellStyle name="Обычный 5 4 2 4 2 5" xfId="20372"/>
    <cellStyle name="Обычный 5 4 2 4 2 5 2" xfId="20373"/>
    <cellStyle name="Обычный 5 4 2 4 2 6" xfId="20374"/>
    <cellStyle name="Обычный 5 4 2 4 3" xfId="20375"/>
    <cellStyle name="Обычный 5 4 2 4 3 2" xfId="20376"/>
    <cellStyle name="Обычный 5 4 2 4 3 2 2" xfId="20377"/>
    <cellStyle name="Обычный 5 4 2 4 3 2 2 2" xfId="20378"/>
    <cellStyle name="Обычный 5 4 2 4 3 2 2 2 2" xfId="20379"/>
    <cellStyle name="Обычный 5 4 2 4 3 2 2 3" xfId="20380"/>
    <cellStyle name="Обычный 5 4 2 4 3 2 3" xfId="20381"/>
    <cellStyle name="Обычный 5 4 2 4 3 2 3 2" xfId="20382"/>
    <cellStyle name="Обычный 5 4 2 4 3 2 4" xfId="20383"/>
    <cellStyle name="Обычный 5 4 2 4 3 3" xfId="20384"/>
    <cellStyle name="Обычный 5 4 2 4 3 3 2" xfId="20385"/>
    <cellStyle name="Обычный 5 4 2 4 3 3 2 2" xfId="20386"/>
    <cellStyle name="Обычный 5 4 2 4 3 3 3" xfId="20387"/>
    <cellStyle name="Обычный 5 4 2 4 3 4" xfId="20388"/>
    <cellStyle name="Обычный 5 4 2 4 3 4 2" xfId="20389"/>
    <cellStyle name="Обычный 5 4 2 4 3 5" xfId="20390"/>
    <cellStyle name="Обычный 5 4 2 4 4" xfId="20391"/>
    <cellStyle name="Обычный 5 4 2 4 4 2" xfId="20392"/>
    <cellStyle name="Обычный 5 4 2 4 4 2 2" xfId="20393"/>
    <cellStyle name="Обычный 5 4 2 4 4 2 2 2" xfId="20394"/>
    <cellStyle name="Обычный 5 4 2 4 4 2 3" xfId="20395"/>
    <cellStyle name="Обычный 5 4 2 4 4 3" xfId="20396"/>
    <cellStyle name="Обычный 5 4 2 4 4 3 2" xfId="20397"/>
    <cellStyle name="Обычный 5 4 2 4 4 4" xfId="20398"/>
    <cellStyle name="Обычный 5 4 2 4 5" xfId="20399"/>
    <cellStyle name="Обычный 5 4 2 4 5 2" xfId="20400"/>
    <cellStyle name="Обычный 5 4 2 4 5 2 2" xfId="20401"/>
    <cellStyle name="Обычный 5 4 2 4 5 3" xfId="20402"/>
    <cellStyle name="Обычный 5 4 2 4 6" xfId="20403"/>
    <cellStyle name="Обычный 5 4 2 4 6 2" xfId="20404"/>
    <cellStyle name="Обычный 5 4 2 4 7" xfId="20405"/>
    <cellStyle name="Обычный 5 4 2 5" xfId="20406"/>
    <cellStyle name="Обычный 5 4 2 5 2" xfId="20407"/>
    <cellStyle name="Обычный 5 4 2 5 2 2" xfId="20408"/>
    <cellStyle name="Обычный 5 4 2 5 2 2 2" xfId="20409"/>
    <cellStyle name="Обычный 5 4 2 5 2 2 2 2" xfId="20410"/>
    <cellStyle name="Обычный 5 4 2 5 2 2 2 2 2" xfId="20411"/>
    <cellStyle name="Обычный 5 4 2 5 2 2 2 3" xfId="20412"/>
    <cellStyle name="Обычный 5 4 2 5 2 2 3" xfId="20413"/>
    <cellStyle name="Обычный 5 4 2 5 2 2 3 2" xfId="20414"/>
    <cellStyle name="Обычный 5 4 2 5 2 2 4" xfId="20415"/>
    <cellStyle name="Обычный 5 4 2 5 2 3" xfId="20416"/>
    <cellStyle name="Обычный 5 4 2 5 2 3 2" xfId="20417"/>
    <cellStyle name="Обычный 5 4 2 5 2 3 2 2" xfId="20418"/>
    <cellStyle name="Обычный 5 4 2 5 2 3 3" xfId="20419"/>
    <cellStyle name="Обычный 5 4 2 5 2 4" xfId="20420"/>
    <cellStyle name="Обычный 5 4 2 5 2 4 2" xfId="20421"/>
    <cellStyle name="Обычный 5 4 2 5 2 5" xfId="20422"/>
    <cellStyle name="Обычный 5 4 2 5 3" xfId="20423"/>
    <cellStyle name="Обычный 5 4 2 5 3 2" xfId="20424"/>
    <cellStyle name="Обычный 5 4 2 5 3 2 2" xfId="20425"/>
    <cellStyle name="Обычный 5 4 2 5 3 2 2 2" xfId="20426"/>
    <cellStyle name="Обычный 5 4 2 5 3 2 3" xfId="20427"/>
    <cellStyle name="Обычный 5 4 2 5 3 3" xfId="20428"/>
    <cellStyle name="Обычный 5 4 2 5 3 3 2" xfId="20429"/>
    <cellStyle name="Обычный 5 4 2 5 3 4" xfId="20430"/>
    <cellStyle name="Обычный 5 4 2 5 4" xfId="20431"/>
    <cellStyle name="Обычный 5 4 2 5 4 2" xfId="20432"/>
    <cellStyle name="Обычный 5 4 2 5 4 2 2" xfId="20433"/>
    <cellStyle name="Обычный 5 4 2 5 4 3" xfId="20434"/>
    <cellStyle name="Обычный 5 4 2 5 5" xfId="20435"/>
    <cellStyle name="Обычный 5 4 2 5 5 2" xfId="20436"/>
    <cellStyle name="Обычный 5 4 2 5 6" xfId="20437"/>
    <cellStyle name="Обычный 5 4 2 6" xfId="20438"/>
    <cellStyle name="Обычный 5 4 2 6 2" xfId="20439"/>
    <cellStyle name="Обычный 5 4 2 6 2 2" xfId="20440"/>
    <cellStyle name="Обычный 5 4 2 6 2 2 2" xfId="20441"/>
    <cellStyle name="Обычный 5 4 2 6 2 2 2 2" xfId="20442"/>
    <cellStyle name="Обычный 5 4 2 6 2 2 3" xfId="20443"/>
    <cellStyle name="Обычный 5 4 2 6 2 3" xfId="20444"/>
    <cellStyle name="Обычный 5 4 2 6 2 3 2" xfId="20445"/>
    <cellStyle name="Обычный 5 4 2 6 2 4" xfId="20446"/>
    <cellStyle name="Обычный 5 4 2 6 3" xfId="20447"/>
    <cellStyle name="Обычный 5 4 2 6 3 2" xfId="20448"/>
    <cellStyle name="Обычный 5 4 2 6 3 2 2" xfId="20449"/>
    <cellStyle name="Обычный 5 4 2 6 3 3" xfId="20450"/>
    <cellStyle name="Обычный 5 4 2 6 4" xfId="20451"/>
    <cellStyle name="Обычный 5 4 2 6 4 2" xfId="20452"/>
    <cellStyle name="Обычный 5 4 2 6 5" xfId="20453"/>
    <cellStyle name="Обычный 5 4 2 7" xfId="20454"/>
    <cellStyle name="Обычный 5 4 2 7 2" xfId="20455"/>
    <cellStyle name="Обычный 5 4 2 7 2 2" xfId="20456"/>
    <cellStyle name="Обычный 5 4 2 7 2 2 2" xfId="20457"/>
    <cellStyle name="Обычный 5 4 2 7 2 3" xfId="20458"/>
    <cellStyle name="Обычный 5 4 2 7 3" xfId="20459"/>
    <cellStyle name="Обычный 5 4 2 7 3 2" xfId="20460"/>
    <cellStyle name="Обычный 5 4 2 7 4" xfId="20461"/>
    <cellStyle name="Обычный 5 4 2 8" xfId="20462"/>
    <cellStyle name="Обычный 5 4 2 8 2" xfId="20463"/>
    <cellStyle name="Обычный 5 4 2 8 2 2" xfId="20464"/>
    <cellStyle name="Обычный 5 4 2 8 3" xfId="20465"/>
    <cellStyle name="Обычный 5 4 2 9" xfId="20466"/>
    <cellStyle name="Обычный 5 4 2 9 2" xfId="20467"/>
    <cellStyle name="Обычный 5 4 3" xfId="20468"/>
    <cellStyle name="Обычный 5 4 3 2" xfId="20469"/>
    <cellStyle name="Обычный 5 4 3 2 2" xfId="20470"/>
    <cellStyle name="Обычный 5 4 3 2 2 2" xfId="20471"/>
    <cellStyle name="Обычный 5 4 3 2 2 2 2" xfId="20472"/>
    <cellStyle name="Обычный 5 4 3 2 2 2 2 2" xfId="20473"/>
    <cellStyle name="Обычный 5 4 3 2 2 2 2 2 2" xfId="20474"/>
    <cellStyle name="Обычный 5 4 3 2 2 2 2 2 2 2" xfId="20475"/>
    <cellStyle name="Обычный 5 4 3 2 2 2 2 2 2 2 2" xfId="20476"/>
    <cellStyle name="Обычный 5 4 3 2 2 2 2 2 2 3" xfId="20477"/>
    <cellStyle name="Обычный 5 4 3 2 2 2 2 2 3" xfId="20478"/>
    <cellStyle name="Обычный 5 4 3 2 2 2 2 2 3 2" xfId="20479"/>
    <cellStyle name="Обычный 5 4 3 2 2 2 2 2 4" xfId="20480"/>
    <cellStyle name="Обычный 5 4 3 2 2 2 2 3" xfId="20481"/>
    <cellStyle name="Обычный 5 4 3 2 2 2 2 3 2" xfId="20482"/>
    <cellStyle name="Обычный 5 4 3 2 2 2 2 3 2 2" xfId="20483"/>
    <cellStyle name="Обычный 5 4 3 2 2 2 2 3 3" xfId="20484"/>
    <cellStyle name="Обычный 5 4 3 2 2 2 2 4" xfId="20485"/>
    <cellStyle name="Обычный 5 4 3 2 2 2 2 4 2" xfId="20486"/>
    <cellStyle name="Обычный 5 4 3 2 2 2 2 5" xfId="20487"/>
    <cellStyle name="Обычный 5 4 3 2 2 2 3" xfId="20488"/>
    <cellStyle name="Обычный 5 4 3 2 2 2 3 2" xfId="20489"/>
    <cellStyle name="Обычный 5 4 3 2 2 2 3 2 2" xfId="20490"/>
    <cellStyle name="Обычный 5 4 3 2 2 2 3 2 2 2" xfId="20491"/>
    <cellStyle name="Обычный 5 4 3 2 2 2 3 2 3" xfId="20492"/>
    <cellStyle name="Обычный 5 4 3 2 2 2 3 3" xfId="20493"/>
    <cellStyle name="Обычный 5 4 3 2 2 2 3 3 2" xfId="20494"/>
    <cellStyle name="Обычный 5 4 3 2 2 2 3 4" xfId="20495"/>
    <cellStyle name="Обычный 5 4 3 2 2 2 4" xfId="20496"/>
    <cellStyle name="Обычный 5 4 3 2 2 2 4 2" xfId="20497"/>
    <cellStyle name="Обычный 5 4 3 2 2 2 4 2 2" xfId="20498"/>
    <cellStyle name="Обычный 5 4 3 2 2 2 4 3" xfId="20499"/>
    <cellStyle name="Обычный 5 4 3 2 2 2 5" xfId="20500"/>
    <cellStyle name="Обычный 5 4 3 2 2 2 5 2" xfId="20501"/>
    <cellStyle name="Обычный 5 4 3 2 2 2 6" xfId="20502"/>
    <cellStyle name="Обычный 5 4 3 2 2 3" xfId="20503"/>
    <cellStyle name="Обычный 5 4 3 2 2 3 2" xfId="20504"/>
    <cellStyle name="Обычный 5 4 3 2 2 3 2 2" xfId="20505"/>
    <cellStyle name="Обычный 5 4 3 2 2 3 2 2 2" xfId="20506"/>
    <cellStyle name="Обычный 5 4 3 2 2 3 2 2 2 2" xfId="20507"/>
    <cellStyle name="Обычный 5 4 3 2 2 3 2 2 3" xfId="20508"/>
    <cellStyle name="Обычный 5 4 3 2 2 3 2 3" xfId="20509"/>
    <cellStyle name="Обычный 5 4 3 2 2 3 2 3 2" xfId="20510"/>
    <cellStyle name="Обычный 5 4 3 2 2 3 2 4" xfId="20511"/>
    <cellStyle name="Обычный 5 4 3 2 2 3 3" xfId="20512"/>
    <cellStyle name="Обычный 5 4 3 2 2 3 3 2" xfId="20513"/>
    <cellStyle name="Обычный 5 4 3 2 2 3 3 2 2" xfId="20514"/>
    <cellStyle name="Обычный 5 4 3 2 2 3 3 3" xfId="20515"/>
    <cellStyle name="Обычный 5 4 3 2 2 3 4" xfId="20516"/>
    <cellStyle name="Обычный 5 4 3 2 2 3 4 2" xfId="20517"/>
    <cellStyle name="Обычный 5 4 3 2 2 3 5" xfId="20518"/>
    <cellStyle name="Обычный 5 4 3 2 2 4" xfId="20519"/>
    <cellStyle name="Обычный 5 4 3 2 2 4 2" xfId="20520"/>
    <cellStyle name="Обычный 5 4 3 2 2 4 2 2" xfId="20521"/>
    <cellStyle name="Обычный 5 4 3 2 2 4 2 2 2" xfId="20522"/>
    <cellStyle name="Обычный 5 4 3 2 2 4 2 3" xfId="20523"/>
    <cellStyle name="Обычный 5 4 3 2 2 4 3" xfId="20524"/>
    <cellStyle name="Обычный 5 4 3 2 2 4 3 2" xfId="20525"/>
    <cellStyle name="Обычный 5 4 3 2 2 4 4" xfId="20526"/>
    <cellStyle name="Обычный 5 4 3 2 2 5" xfId="20527"/>
    <cellStyle name="Обычный 5 4 3 2 2 5 2" xfId="20528"/>
    <cellStyle name="Обычный 5 4 3 2 2 5 2 2" xfId="20529"/>
    <cellStyle name="Обычный 5 4 3 2 2 5 3" xfId="20530"/>
    <cellStyle name="Обычный 5 4 3 2 2 6" xfId="20531"/>
    <cellStyle name="Обычный 5 4 3 2 2 6 2" xfId="20532"/>
    <cellStyle name="Обычный 5 4 3 2 2 7" xfId="20533"/>
    <cellStyle name="Обычный 5 4 3 2 3" xfId="20534"/>
    <cellStyle name="Обычный 5 4 3 2 3 2" xfId="20535"/>
    <cellStyle name="Обычный 5 4 3 2 3 2 2" xfId="20536"/>
    <cellStyle name="Обычный 5 4 3 2 3 2 2 2" xfId="20537"/>
    <cellStyle name="Обычный 5 4 3 2 3 2 2 2 2" xfId="20538"/>
    <cellStyle name="Обычный 5 4 3 2 3 2 2 2 2 2" xfId="20539"/>
    <cellStyle name="Обычный 5 4 3 2 3 2 2 2 3" xfId="20540"/>
    <cellStyle name="Обычный 5 4 3 2 3 2 2 3" xfId="20541"/>
    <cellStyle name="Обычный 5 4 3 2 3 2 2 3 2" xfId="20542"/>
    <cellStyle name="Обычный 5 4 3 2 3 2 2 4" xfId="20543"/>
    <cellStyle name="Обычный 5 4 3 2 3 2 3" xfId="20544"/>
    <cellStyle name="Обычный 5 4 3 2 3 2 3 2" xfId="20545"/>
    <cellStyle name="Обычный 5 4 3 2 3 2 3 2 2" xfId="20546"/>
    <cellStyle name="Обычный 5 4 3 2 3 2 3 3" xfId="20547"/>
    <cellStyle name="Обычный 5 4 3 2 3 2 4" xfId="20548"/>
    <cellStyle name="Обычный 5 4 3 2 3 2 4 2" xfId="20549"/>
    <cellStyle name="Обычный 5 4 3 2 3 2 5" xfId="20550"/>
    <cellStyle name="Обычный 5 4 3 2 3 3" xfId="20551"/>
    <cellStyle name="Обычный 5 4 3 2 3 3 2" xfId="20552"/>
    <cellStyle name="Обычный 5 4 3 2 3 3 2 2" xfId="20553"/>
    <cellStyle name="Обычный 5 4 3 2 3 3 2 2 2" xfId="20554"/>
    <cellStyle name="Обычный 5 4 3 2 3 3 2 3" xfId="20555"/>
    <cellStyle name="Обычный 5 4 3 2 3 3 3" xfId="20556"/>
    <cellStyle name="Обычный 5 4 3 2 3 3 3 2" xfId="20557"/>
    <cellStyle name="Обычный 5 4 3 2 3 3 4" xfId="20558"/>
    <cellStyle name="Обычный 5 4 3 2 3 4" xfId="20559"/>
    <cellStyle name="Обычный 5 4 3 2 3 4 2" xfId="20560"/>
    <cellStyle name="Обычный 5 4 3 2 3 4 2 2" xfId="20561"/>
    <cellStyle name="Обычный 5 4 3 2 3 4 3" xfId="20562"/>
    <cellStyle name="Обычный 5 4 3 2 3 5" xfId="20563"/>
    <cellStyle name="Обычный 5 4 3 2 3 5 2" xfId="20564"/>
    <cellStyle name="Обычный 5 4 3 2 3 6" xfId="20565"/>
    <cellStyle name="Обычный 5 4 3 2 4" xfId="20566"/>
    <cellStyle name="Обычный 5 4 3 2 4 2" xfId="20567"/>
    <cellStyle name="Обычный 5 4 3 2 4 2 2" xfId="20568"/>
    <cellStyle name="Обычный 5 4 3 2 4 2 2 2" xfId="20569"/>
    <cellStyle name="Обычный 5 4 3 2 4 2 2 2 2" xfId="20570"/>
    <cellStyle name="Обычный 5 4 3 2 4 2 2 3" xfId="20571"/>
    <cellStyle name="Обычный 5 4 3 2 4 2 3" xfId="20572"/>
    <cellStyle name="Обычный 5 4 3 2 4 2 3 2" xfId="20573"/>
    <cellStyle name="Обычный 5 4 3 2 4 2 4" xfId="20574"/>
    <cellStyle name="Обычный 5 4 3 2 4 3" xfId="20575"/>
    <cellStyle name="Обычный 5 4 3 2 4 3 2" xfId="20576"/>
    <cellStyle name="Обычный 5 4 3 2 4 3 2 2" xfId="20577"/>
    <cellStyle name="Обычный 5 4 3 2 4 3 3" xfId="20578"/>
    <cellStyle name="Обычный 5 4 3 2 4 4" xfId="20579"/>
    <cellStyle name="Обычный 5 4 3 2 4 4 2" xfId="20580"/>
    <cellStyle name="Обычный 5 4 3 2 4 5" xfId="20581"/>
    <cellStyle name="Обычный 5 4 3 2 5" xfId="20582"/>
    <cellStyle name="Обычный 5 4 3 2 5 2" xfId="20583"/>
    <cellStyle name="Обычный 5 4 3 2 5 2 2" xfId="20584"/>
    <cellStyle name="Обычный 5 4 3 2 5 2 2 2" xfId="20585"/>
    <cellStyle name="Обычный 5 4 3 2 5 2 3" xfId="20586"/>
    <cellStyle name="Обычный 5 4 3 2 5 3" xfId="20587"/>
    <cellStyle name="Обычный 5 4 3 2 5 3 2" xfId="20588"/>
    <cellStyle name="Обычный 5 4 3 2 5 4" xfId="20589"/>
    <cellStyle name="Обычный 5 4 3 2 6" xfId="20590"/>
    <cellStyle name="Обычный 5 4 3 2 6 2" xfId="20591"/>
    <cellStyle name="Обычный 5 4 3 2 6 2 2" xfId="20592"/>
    <cellStyle name="Обычный 5 4 3 2 6 3" xfId="20593"/>
    <cellStyle name="Обычный 5 4 3 2 7" xfId="20594"/>
    <cellStyle name="Обычный 5 4 3 2 7 2" xfId="20595"/>
    <cellStyle name="Обычный 5 4 3 2 8" xfId="20596"/>
    <cellStyle name="Обычный 5 4 3 3" xfId="20597"/>
    <cellStyle name="Обычный 5 4 3 3 2" xfId="20598"/>
    <cellStyle name="Обычный 5 4 3 3 2 2" xfId="20599"/>
    <cellStyle name="Обычный 5 4 3 3 2 2 2" xfId="20600"/>
    <cellStyle name="Обычный 5 4 3 3 2 2 2 2" xfId="20601"/>
    <cellStyle name="Обычный 5 4 3 3 2 2 2 2 2" xfId="20602"/>
    <cellStyle name="Обычный 5 4 3 3 2 2 2 2 2 2" xfId="20603"/>
    <cellStyle name="Обычный 5 4 3 3 2 2 2 2 3" xfId="20604"/>
    <cellStyle name="Обычный 5 4 3 3 2 2 2 3" xfId="20605"/>
    <cellStyle name="Обычный 5 4 3 3 2 2 2 3 2" xfId="20606"/>
    <cellStyle name="Обычный 5 4 3 3 2 2 2 4" xfId="20607"/>
    <cellStyle name="Обычный 5 4 3 3 2 2 3" xfId="20608"/>
    <cellStyle name="Обычный 5 4 3 3 2 2 3 2" xfId="20609"/>
    <cellStyle name="Обычный 5 4 3 3 2 2 3 2 2" xfId="20610"/>
    <cellStyle name="Обычный 5 4 3 3 2 2 3 3" xfId="20611"/>
    <cellStyle name="Обычный 5 4 3 3 2 2 4" xfId="20612"/>
    <cellStyle name="Обычный 5 4 3 3 2 2 4 2" xfId="20613"/>
    <cellStyle name="Обычный 5 4 3 3 2 2 5" xfId="20614"/>
    <cellStyle name="Обычный 5 4 3 3 2 3" xfId="20615"/>
    <cellStyle name="Обычный 5 4 3 3 2 3 2" xfId="20616"/>
    <cellStyle name="Обычный 5 4 3 3 2 3 2 2" xfId="20617"/>
    <cellStyle name="Обычный 5 4 3 3 2 3 2 2 2" xfId="20618"/>
    <cellStyle name="Обычный 5 4 3 3 2 3 2 3" xfId="20619"/>
    <cellStyle name="Обычный 5 4 3 3 2 3 3" xfId="20620"/>
    <cellStyle name="Обычный 5 4 3 3 2 3 3 2" xfId="20621"/>
    <cellStyle name="Обычный 5 4 3 3 2 3 4" xfId="20622"/>
    <cellStyle name="Обычный 5 4 3 3 2 4" xfId="20623"/>
    <cellStyle name="Обычный 5 4 3 3 2 4 2" xfId="20624"/>
    <cellStyle name="Обычный 5 4 3 3 2 4 2 2" xfId="20625"/>
    <cellStyle name="Обычный 5 4 3 3 2 4 3" xfId="20626"/>
    <cellStyle name="Обычный 5 4 3 3 2 5" xfId="20627"/>
    <cellStyle name="Обычный 5 4 3 3 2 5 2" xfId="20628"/>
    <cellStyle name="Обычный 5 4 3 3 2 6" xfId="20629"/>
    <cellStyle name="Обычный 5 4 3 3 3" xfId="20630"/>
    <cellStyle name="Обычный 5 4 3 3 3 2" xfId="20631"/>
    <cellStyle name="Обычный 5 4 3 3 3 2 2" xfId="20632"/>
    <cellStyle name="Обычный 5 4 3 3 3 2 2 2" xfId="20633"/>
    <cellStyle name="Обычный 5 4 3 3 3 2 2 2 2" xfId="20634"/>
    <cellStyle name="Обычный 5 4 3 3 3 2 2 3" xfId="20635"/>
    <cellStyle name="Обычный 5 4 3 3 3 2 3" xfId="20636"/>
    <cellStyle name="Обычный 5 4 3 3 3 2 3 2" xfId="20637"/>
    <cellStyle name="Обычный 5 4 3 3 3 2 4" xfId="20638"/>
    <cellStyle name="Обычный 5 4 3 3 3 3" xfId="20639"/>
    <cellStyle name="Обычный 5 4 3 3 3 3 2" xfId="20640"/>
    <cellStyle name="Обычный 5 4 3 3 3 3 2 2" xfId="20641"/>
    <cellStyle name="Обычный 5 4 3 3 3 3 3" xfId="20642"/>
    <cellStyle name="Обычный 5 4 3 3 3 4" xfId="20643"/>
    <cellStyle name="Обычный 5 4 3 3 3 4 2" xfId="20644"/>
    <cellStyle name="Обычный 5 4 3 3 3 5" xfId="20645"/>
    <cellStyle name="Обычный 5 4 3 3 4" xfId="20646"/>
    <cellStyle name="Обычный 5 4 3 3 4 2" xfId="20647"/>
    <cellStyle name="Обычный 5 4 3 3 4 2 2" xfId="20648"/>
    <cellStyle name="Обычный 5 4 3 3 4 2 2 2" xfId="20649"/>
    <cellStyle name="Обычный 5 4 3 3 4 2 3" xfId="20650"/>
    <cellStyle name="Обычный 5 4 3 3 4 3" xfId="20651"/>
    <cellStyle name="Обычный 5 4 3 3 4 3 2" xfId="20652"/>
    <cellStyle name="Обычный 5 4 3 3 4 4" xfId="20653"/>
    <cellStyle name="Обычный 5 4 3 3 5" xfId="20654"/>
    <cellStyle name="Обычный 5 4 3 3 5 2" xfId="20655"/>
    <cellStyle name="Обычный 5 4 3 3 5 2 2" xfId="20656"/>
    <cellStyle name="Обычный 5 4 3 3 5 3" xfId="20657"/>
    <cellStyle name="Обычный 5 4 3 3 6" xfId="20658"/>
    <cellStyle name="Обычный 5 4 3 3 6 2" xfId="20659"/>
    <cellStyle name="Обычный 5 4 3 3 7" xfId="20660"/>
    <cellStyle name="Обычный 5 4 3 4" xfId="20661"/>
    <cellStyle name="Обычный 5 4 3 4 2" xfId="20662"/>
    <cellStyle name="Обычный 5 4 3 4 2 2" xfId="20663"/>
    <cellStyle name="Обычный 5 4 3 4 2 2 2" xfId="20664"/>
    <cellStyle name="Обычный 5 4 3 4 2 2 2 2" xfId="20665"/>
    <cellStyle name="Обычный 5 4 3 4 2 2 2 2 2" xfId="20666"/>
    <cellStyle name="Обычный 5 4 3 4 2 2 2 3" xfId="20667"/>
    <cellStyle name="Обычный 5 4 3 4 2 2 3" xfId="20668"/>
    <cellStyle name="Обычный 5 4 3 4 2 2 3 2" xfId="20669"/>
    <cellStyle name="Обычный 5 4 3 4 2 2 4" xfId="20670"/>
    <cellStyle name="Обычный 5 4 3 4 2 3" xfId="20671"/>
    <cellStyle name="Обычный 5 4 3 4 2 3 2" xfId="20672"/>
    <cellStyle name="Обычный 5 4 3 4 2 3 2 2" xfId="20673"/>
    <cellStyle name="Обычный 5 4 3 4 2 3 3" xfId="20674"/>
    <cellStyle name="Обычный 5 4 3 4 2 4" xfId="20675"/>
    <cellStyle name="Обычный 5 4 3 4 2 4 2" xfId="20676"/>
    <cellStyle name="Обычный 5 4 3 4 2 5" xfId="20677"/>
    <cellStyle name="Обычный 5 4 3 4 3" xfId="20678"/>
    <cellStyle name="Обычный 5 4 3 4 3 2" xfId="20679"/>
    <cellStyle name="Обычный 5 4 3 4 3 2 2" xfId="20680"/>
    <cellStyle name="Обычный 5 4 3 4 3 2 2 2" xfId="20681"/>
    <cellStyle name="Обычный 5 4 3 4 3 2 3" xfId="20682"/>
    <cellStyle name="Обычный 5 4 3 4 3 3" xfId="20683"/>
    <cellStyle name="Обычный 5 4 3 4 3 3 2" xfId="20684"/>
    <cellStyle name="Обычный 5 4 3 4 3 4" xfId="20685"/>
    <cellStyle name="Обычный 5 4 3 4 4" xfId="20686"/>
    <cellStyle name="Обычный 5 4 3 4 4 2" xfId="20687"/>
    <cellStyle name="Обычный 5 4 3 4 4 2 2" xfId="20688"/>
    <cellStyle name="Обычный 5 4 3 4 4 3" xfId="20689"/>
    <cellStyle name="Обычный 5 4 3 4 5" xfId="20690"/>
    <cellStyle name="Обычный 5 4 3 4 5 2" xfId="20691"/>
    <cellStyle name="Обычный 5 4 3 4 6" xfId="20692"/>
    <cellStyle name="Обычный 5 4 3 5" xfId="20693"/>
    <cellStyle name="Обычный 5 4 3 5 2" xfId="20694"/>
    <cellStyle name="Обычный 5 4 3 5 2 2" xfId="20695"/>
    <cellStyle name="Обычный 5 4 3 5 2 2 2" xfId="20696"/>
    <cellStyle name="Обычный 5 4 3 5 2 2 2 2" xfId="20697"/>
    <cellStyle name="Обычный 5 4 3 5 2 2 3" xfId="20698"/>
    <cellStyle name="Обычный 5 4 3 5 2 3" xfId="20699"/>
    <cellStyle name="Обычный 5 4 3 5 2 3 2" xfId="20700"/>
    <cellStyle name="Обычный 5 4 3 5 2 4" xfId="20701"/>
    <cellStyle name="Обычный 5 4 3 5 3" xfId="20702"/>
    <cellStyle name="Обычный 5 4 3 5 3 2" xfId="20703"/>
    <cellStyle name="Обычный 5 4 3 5 3 2 2" xfId="20704"/>
    <cellStyle name="Обычный 5 4 3 5 3 3" xfId="20705"/>
    <cellStyle name="Обычный 5 4 3 5 4" xfId="20706"/>
    <cellStyle name="Обычный 5 4 3 5 4 2" xfId="20707"/>
    <cellStyle name="Обычный 5 4 3 5 5" xfId="20708"/>
    <cellStyle name="Обычный 5 4 3 6" xfId="20709"/>
    <cellStyle name="Обычный 5 4 3 6 2" xfId="20710"/>
    <cellStyle name="Обычный 5 4 3 6 2 2" xfId="20711"/>
    <cellStyle name="Обычный 5 4 3 6 2 2 2" xfId="20712"/>
    <cellStyle name="Обычный 5 4 3 6 2 3" xfId="20713"/>
    <cellStyle name="Обычный 5 4 3 6 3" xfId="20714"/>
    <cellStyle name="Обычный 5 4 3 6 3 2" xfId="20715"/>
    <cellStyle name="Обычный 5 4 3 6 4" xfId="20716"/>
    <cellStyle name="Обычный 5 4 3 7" xfId="20717"/>
    <cellStyle name="Обычный 5 4 3 7 2" xfId="20718"/>
    <cellStyle name="Обычный 5 4 3 7 2 2" xfId="20719"/>
    <cellStyle name="Обычный 5 4 3 7 3" xfId="20720"/>
    <cellStyle name="Обычный 5 4 3 8" xfId="20721"/>
    <cellStyle name="Обычный 5 4 3 8 2" xfId="20722"/>
    <cellStyle name="Обычный 5 4 3 9" xfId="20723"/>
    <cellStyle name="Обычный 5 4 4" xfId="20724"/>
    <cellStyle name="Обычный 5 4 4 2" xfId="20725"/>
    <cellStyle name="Обычный 5 4 4 2 2" xfId="20726"/>
    <cellStyle name="Обычный 5 4 4 2 2 2" xfId="20727"/>
    <cellStyle name="Обычный 5 4 4 2 2 2 2" xfId="20728"/>
    <cellStyle name="Обычный 5 4 4 2 2 2 2 2" xfId="20729"/>
    <cellStyle name="Обычный 5 4 4 2 2 2 2 2 2" xfId="20730"/>
    <cellStyle name="Обычный 5 4 4 2 2 2 2 2 2 2" xfId="20731"/>
    <cellStyle name="Обычный 5 4 4 2 2 2 2 2 3" xfId="20732"/>
    <cellStyle name="Обычный 5 4 4 2 2 2 2 3" xfId="20733"/>
    <cellStyle name="Обычный 5 4 4 2 2 2 2 3 2" xfId="20734"/>
    <cellStyle name="Обычный 5 4 4 2 2 2 2 4" xfId="20735"/>
    <cellStyle name="Обычный 5 4 4 2 2 2 3" xfId="20736"/>
    <cellStyle name="Обычный 5 4 4 2 2 2 3 2" xfId="20737"/>
    <cellStyle name="Обычный 5 4 4 2 2 2 3 2 2" xfId="20738"/>
    <cellStyle name="Обычный 5 4 4 2 2 2 3 3" xfId="20739"/>
    <cellStyle name="Обычный 5 4 4 2 2 2 4" xfId="20740"/>
    <cellStyle name="Обычный 5 4 4 2 2 2 4 2" xfId="20741"/>
    <cellStyle name="Обычный 5 4 4 2 2 2 5" xfId="20742"/>
    <cellStyle name="Обычный 5 4 4 2 2 3" xfId="20743"/>
    <cellStyle name="Обычный 5 4 4 2 2 3 2" xfId="20744"/>
    <cellStyle name="Обычный 5 4 4 2 2 3 2 2" xfId="20745"/>
    <cellStyle name="Обычный 5 4 4 2 2 3 2 2 2" xfId="20746"/>
    <cellStyle name="Обычный 5 4 4 2 2 3 2 3" xfId="20747"/>
    <cellStyle name="Обычный 5 4 4 2 2 3 3" xfId="20748"/>
    <cellStyle name="Обычный 5 4 4 2 2 3 3 2" xfId="20749"/>
    <cellStyle name="Обычный 5 4 4 2 2 3 4" xfId="20750"/>
    <cellStyle name="Обычный 5 4 4 2 2 4" xfId="20751"/>
    <cellStyle name="Обычный 5 4 4 2 2 4 2" xfId="20752"/>
    <cellStyle name="Обычный 5 4 4 2 2 4 2 2" xfId="20753"/>
    <cellStyle name="Обычный 5 4 4 2 2 4 3" xfId="20754"/>
    <cellStyle name="Обычный 5 4 4 2 2 5" xfId="20755"/>
    <cellStyle name="Обычный 5 4 4 2 2 5 2" xfId="20756"/>
    <cellStyle name="Обычный 5 4 4 2 2 6" xfId="20757"/>
    <cellStyle name="Обычный 5 4 4 2 3" xfId="20758"/>
    <cellStyle name="Обычный 5 4 4 2 3 2" xfId="20759"/>
    <cellStyle name="Обычный 5 4 4 2 3 2 2" xfId="20760"/>
    <cellStyle name="Обычный 5 4 4 2 3 2 2 2" xfId="20761"/>
    <cellStyle name="Обычный 5 4 4 2 3 2 2 2 2" xfId="20762"/>
    <cellStyle name="Обычный 5 4 4 2 3 2 2 3" xfId="20763"/>
    <cellStyle name="Обычный 5 4 4 2 3 2 3" xfId="20764"/>
    <cellStyle name="Обычный 5 4 4 2 3 2 3 2" xfId="20765"/>
    <cellStyle name="Обычный 5 4 4 2 3 2 4" xfId="20766"/>
    <cellStyle name="Обычный 5 4 4 2 3 3" xfId="20767"/>
    <cellStyle name="Обычный 5 4 4 2 3 3 2" xfId="20768"/>
    <cellStyle name="Обычный 5 4 4 2 3 3 2 2" xfId="20769"/>
    <cellStyle name="Обычный 5 4 4 2 3 3 3" xfId="20770"/>
    <cellStyle name="Обычный 5 4 4 2 3 4" xfId="20771"/>
    <cellStyle name="Обычный 5 4 4 2 3 4 2" xfId="20772"/>
    <cellStyle name="Обычный 5 4 4 2 3 5" xfId="20773"/>
    <cellStyle name="Обычный 5 4 4 2 4" xfId="20774"/>
    <cellStyle name="Обычный 5 4 4 2 4 2" xfId="20775"/>
    <cellStyle name="Обычный 5 4 4 2 4 2 2" xfId="20776"/>
    <cellStyle name="Обычный 5 4 4 2 4 2 2 2" xfId="20777"/>
    <cellStyle name="Обычный 5 4 4 2 4 2 3" xfId="20778"/>
    <cellStyle name="Обычный 5 4 4 2 4 3" xfId="20779"/>
    <cellStyle name="Обычный 5 4 4 2 4 3 2" xfId="20780"/>
    <cellStyle name="Обычный 5 4 4 2 4 4" xfId="20781"/>
    <cellStyle name="Обычный 5 4 4 2 5" xfId="20782"/>
    <cellStyle name="Обычный 5 4 4 2 5 2" xfId="20783"/>
    <cellStyle name="Обычный 5 4 4 2 5 2 2" xfId="20784"/>
    <cellStyle name="Обычный 5 4 4 2 5 3" xfId="20785"/>
    <cellStyle name="Обычный 5 4 4 2 6" xfId="20786"/>
    <cellStyle name="Обычный 5 4 4 2 6 2" xfId="20787"/>
    <cellStyle name="Обычный 5 4 4 2 7" xfId="20788"/>
    <cellStyle name="Обычный 5 4 4 3" xfId="20789"/>
    <cellStyle name="Обычный 5 4 4 3 2" xfId="20790"/>
    <cellStyle name="Обычный 5 4 4 3 2 2" xfId="20791"/>
    <cellStyle name="Обычный 5 4 4 3 2 2 2" xfId="20792"/>
    <cellStyle name="Обычный 5 4 4 3 2 2 2 2" xfId="20793"/>
    <cellStyle name="Обычный 5 4 4 3 2 2 2 2 2" xfId="20794"/>
    <cellStyle name="Обычный 5 4 4 3 2 2 2 3" xfId="20795"/>
    <cellStyle name="Обычный 5 4 4 3 2 2 3" xfId="20796"/>
    <cellStyle name="Обычный 5 4 4 3 2 2 3 2" xfId="20797"/>
    <cellStyle name="Обычный 5 4 4 3 2 2 4" xfId="20798"/>
    <cellStyle name="Обычный 5 4 4 3 2 3" xfId="20799"/>
    <cellStyle name="Обычный 5 4 4 3 2 3 2" xfId="20800"/>
    <cellStyle name="Обычный 5 4 4 3 2 3 2 2" xfId="20801"/>
    <cellStyle name="Обычный 5 4 4 3 2 3 3" xfId="20802"/>
    <cellStyle name="Обычный 5 4 4 3 2 4" xfId="20803"/>
    <cellStyle name="Обычный 5 4 4 3 2 4 2" xfId="20804"/>
    <cellStyle name="Обычный 5 4 4 3 2 5" xfId="20805"/>
    <cellStyle name="Обычный 5 4 4 3 3" xfId="20806"/>
    <cellStyle name="Обычный 5 4 4 3 3 2" xfId="20807"/>
    <cellStyle name="Обычный 5 4 4 3 3 2 2" xfId="20808"/>
    <cellStyle name="Обычный 5 4 4 3 3 2 2 2" xfId="20809"/>
    <cellStyle name="Обычный 5 4 4 3 3 2 3" xfId="20810"/>
    <cellStyle name="Обычный 5 4 4 3 3 3" xfId="20811"/>
    <cellStyle name="Обычный 5 4 4 3 3 3 2" xfId="20812"/>
    <cellStyle name="Обычный 5 4 4 3 3 4" xfId="20813"/>
    <cellStyle name="Обычный 5 4 4 3 4" xfId="20814"/>
    <cellStyle name="Обычный 5 4 4 3 4 2" xfId="20815"/>
    <cellStyle name="Обычный 5 4 4 3 4 2 2" xfId="20816"/>
    <cellStyle name="Обычный 5 4 4 3 4 3" xfId="20817"/>
    <cellStyle name="Обычный 5 4 4 3 5" xfId="20818"/>
    <cellStyle name="Обычный 5 4 4 3 5 2" xfId="20819"/>
    <cellStyle name="Обычный 5 4 4 3 6" xfId="20820"/>
    <cellStyle name="Обычный 5 4 4 4" xfId="20821"/>
    <cellStyle name="Обычный 5 4 4 4 2" xfId="20822"/>
    <cellStyle name="Обычный 5 4 4 4 2 2" xfId="20823"/>
    <cellStyle name="Обычный 5 4 4 4 2 2 2" xfId="20824"/>
    <cellStyle name="Обычный 5 4 4 4 2 2 2 2" xfId="20825"/>
    <cellStyle name="Обычный 5 4 4 4 2 2 3" xfId="20826"/>
    <cellStyle name="Обычный 5 4 4 4 2 3" xfId="20827"/>
    <cellStyle name="Обычный 5 4 4 4 2 3 2" xfId="20828"/>
    <cellStyle name="Обычный 5 4 4 4 2 4" xfId="20829"/>
    <cellStyle name="Обычный 5 4 4 4 3" xfId="20830"/>
    <cellStyle name="Обычный 5 4 4 4 3 2" xfId="20831"/>
    <cellStyle name="Обычный 5 4 4 4 3 2 2" xfId="20832"/>
    <cellStyle name="Обычный 5 4 4 4 3 3" xfId="20833"/>
    <cellStyle name="Обычный 5 4 4 4 4" xfId="20834"/>
    <cellStyle name="Обычный 5 4 4 4 4 2" xfId="20835"/>
    <cellStyle name="Обычный 5 4 4 4 5" xfId="20836"/>
    <cellStyle name="Обычный 5 4 4 5" xfId="20837"/>
    <cellStyle name="Обычный 5 4 4 5 2" xfId="20838"/>
    <cellStyle name="Обычный 5 4 4 5 2 2" xfId="20839"/>
    <cellStyle name="Обычный 5 4 4 5 2 2 2" xfId="20840"/>
    <cellStyle name="Обычный 5 4 4 5 2 3" xfId="20841"/>
    <cellStyle name="Обычный 5 4 4 5 3" xfId="20842"/>
    <cellStyle name="Обычный 5 4 4 5 3 2" xfId="20843"/>
    <cellStyle name="Обычный 5 4 4 5 4" xfId="20844"/>
    <cellStyle name="Обычный 5 4 4 6" xfId="20845"/>
    <cellStyle name="Обычный 5 4 4 6 2" xfId="20846"/>
    <cellStyle name="Обычный 5 4 4 6 2 2" xfId="20847"/>
    <cellStyle name="Обычный 5 4 4 6 3" xfId="20848"/>
    <cellStyle name="Обычный 5 4 4 7" xfId="20849"/>
    <cellStyle name="Обычный 5 4 4 7 2" xfId="20850"/>
    <cellStyle name="Обычный 5 4 4 8" xfId="20851"/>
    <cellStyle name="Обычный 5 4 5" xfId="20852"/>
    <cellStyle name="Обычный 5 4 5 2" xfId="20853"/>
    <cellStyle name="Обычный 5 4 5 2 2" xfId="20854"/>
    <cellStyle name="Обычный 5 4 5 2 2 2" xfId="20855"/>
    <cellStyle name="Обычный 5 4 5 2 2 2 2" xfId="20856"/>
    <cellStyle name="Обычный 5 4 5 2 2 2 2 2" xfId="20857"/>
    <cellStyle name="Обычный 5 4 5 2 2 2 2 2 2" xfId="20858"/>
    <cellStyle name="Обычный 5 4 5 2 2 2 2 3" xfId="20859"/>
    <cellStyle name="Обычный 5 4 5 2 2 2 3" xfId="20860"/>
    <cellStyle name="Обычный 5 4 5 2 2 2 3 2" xfId="20861"/>
    <cellStyle name="Обычный 5 4 5 2 2 2 4" xfId="20862"/>
    <cellStyle name="Обычный 5 4 5 2 2 3" xfId="20863"/>
    <cellStyle name="Обычный 5 4 5 2 2 3 2" xfId="20864"/>
    <cellStyle name="Обычный 5 4 5 2 2 3 2 2" xfId="20865"/>
    <cellStyle name="Обычный 5 4 5 2 2 3 3" xfId="20866"/>
    <cellStyle name="Обычный 5 4 5 2 2 4" xfId="20867"/>
    <cellStyle name="Обычный 5 4 5 2 2 4 2" xfId="20868"/>
    <cellStyle name="Обычный 5 4 5 2 2 5" xfId="20869"/>
    <cellStyle name="Обычный 5 4 5 2 3" xfId="20870"/>
    <cellStyle name="Обычный 5 4 5 2 3 2" xfId="20871"/>
    <cellStyle name="Обычный 5 4 5 2 3 2 2" xfId="20872"/>
    <cellStyle name="Обычный 5 4 5 2 3 2 2 2" xfId="20873"/>
    <cellStyle name="Обычный 5 4 5 2 3 2 3" xfId="20874"/>
    <cellStyle name="Обычный 5 4 5 2 3 3" xfId="20875"/>
    <cellStyle name="Обычный 5 4 5 2 3 3 2" xfId="20876"/>
    <cellStyle name="Обычный 5 4 5 2 3 4" xfId="20877"/>
    <cellStyle name="Обычный 5 4 5 2 4" xfId="20878"/>
    <cellStyle name="Обычный 5 4 5 2 4 2" xfId="20879"/>
    <cellStyle name="Обычный 5 4 5 2 4 2 2" xfId="20880"/>
    <cellStyle name="Обычный 5 4 5 2 4 3" xfId="20881"/>
    <cellStyle name="Обычный 5 4 5 2 5" xfId="20882"/>
    <cellStyle name="Обычный 5 4 5 2 5 2" xfId="20883"/>
    <cellStyle name="Обычный 5 4 5 2 6" xfId="20884"/>
    <cellStyle name="Обычный 5 4 5 3" xfId="20885"/>
    <cellStyle name="Обычный 5 4 5 3 2" xfId="20886"/>
    <cellStyle name="Обычный 5 4 5 3 2 2" xfId="20887"/>
    <cellStyle name="Обычный 5 4 5 3 2 2 2" xfId="20888"/>
    <cellStyle name="Обычный 5 4 5 3 2 2 2 2" xfId="20889"/>
    <cellStyle name="Обычный 5 4 5 3 2 2 3" xfId="20890"/>
    <cellStyle name="Обычный 5 4 5 3 2 3" xfId="20891"/>
    <cellStyle name="Обычный 5 4 5 3 2 3 2" xfId="20892"/>
    <cellStyle name="Обычный 5 4 5 3 2 4" xfId="20893"/>
    <cellStyle name="Обычный 5 4 5 3 3" xfId="20894"/>
    <cellStyle name="Обычный 5 4 5 3 3 2" xfId="20895"/>
    <cellStyle name="Обычный 5 4 5 3 3 2 2" xfId="20896"/>
    <cellStyle name="Обычный 5 4 5 3 3 3" xfId="20897"/>
    <cellStyle name="Обычный 5 4 5 3 4" xfId="20898"/>
    <cellStyle name="Обычный 5 4 5 3 4 2" xfId="20899"/>
    <cellStyle name="Обычный 5 4 5 3 5" xfId="20900"/>
    <cellStyle name="Обычный 5 4 5 4" xfId="20901"/>
    <cellStyle name="Обычный 5 4 5 4 2" xfId="20902"/>
    <cellStyle name="Обычный 5 4 5 4 2 2" xfId="20903"/>
    <cellStyle name="Обычный 5 4 5 4 2 2 2" xfId="20904"/>
    <cellStyle name="Обычный 5 4 5 4 2 3" xfId="20905"/>
    <cellStyle name="Обычный 5 4 5 4 3" xfId="20906"/>
    <cellStyle name="Обычный 5 4 5 4 3 2" xfId="20907"/>
    <cellStyle name="Обычный 5 4 5 4 4" xfId="20908"/>
    <cellStyle name="Обычный 5 4 5 5" xfId="20909"/>
    <cellStyle name="Обычный 5 4 5 5 2" xfId="20910"/>
    <cellStyle name="Обычный 5 4 5 5 2 2" xfId="20911"/>
    <cellStyle name="Обычный 5 4 5 5 3" xfId="20912"/>
    <cellStyle name="Обычный 5 4 5 6" xfId="20913"/>
    <cellStyle name="Обычный 5 4 5 6 2" xfId="20914"/>
    <cellStyle name="Обычный 5 4 5 7" xfId="20915"/>
    <cellStyle name="Обычный 5 4 6" xfId="20916"/>
    <cellStyle name="Обычный 5 4 6 2" xfId="20917"/>
    <cellStyle name="Обычный 5 4 6 2 2" xfId="20918"/>
    <cellStyle name="Обычный 5 4 6 2 2 2" xfId="20919"/>
    <cellStyle name="Обычный 5 4 6 2 2 2 2" xfId="20920"/>
    <cellStyle name="Обычный 5 4 6 2 2 2 2 2" xfId="20921"/>
    <cellStyle name="Обычный 5 4 6 2 2 2 3" xfId="20922"/>
    <cellStyle name="Обычный 5 4 6 2 2 3" xfId="20923"/>
    <cellStyle name="Обычный 5 4 6 2 2 3 2" xfId="20924"/>
    <cellStyle name="Обычный 5 4 6 2 2 4" xfId="20925"/>
    <cellStyle name="Обычный 5 4 6 2 3" xfId="20926"/>
    <cellStyle name="Обычный 5 4 6 2 3 2" xfId="20927"/>
    <cellStyle name="Обычный 5 4 6 2 3 2 2" xfId="20928"/>
    <cellStyle name="Обычный 5 4 6 2 3 3" xfId="20929"/>
    <cellStyle name="Обычный 5 4 6 2 4" xfId="20930"/>
    <cellStyle name="Обычный 5 4 6 2 4 2" xfId="20931"/>
    <cellStyle name="Обычный 5 4 6 2 5" xfId="20932"/>
    <cellStyle name="Обычный 5 4 6 3" xfId="20933"/>
    <cellStyle name="Обычный 5 4 6 3 2" xfId="20934"/>
    <cellStyle name="Обычный 5 4 6 3 2 2" xfId="20935"/>
    <cellStyle name="Обычный 5 4 6 3 2 2 2" xfId="20936"/>
    <cellStyle name="Обычный 5 4 6 3 2 3" xfId="20937"/>
    <cellStyle name="Обычный 5 4 6 3 3" xfId="20938"/>
    <cellStyle name="Обычный 5 4 6 3 3 2" xfId="20939"/>
    <cellStyle name="Обычный 5 4 6 3 4" xfId="20940"/>
    <cellStyle name="Обычный 5 4 6 4" xfId="20941"/>
    <cellStyle name="Обычный 5 4 6 4 2" xfId="20942"/>
    <cellStyle name="Обычный 5 4 6 4 2 2" xfId="20943"/>
    <cellStyle name="Обычный 5 4 6 4 3" xfId="20944"/>
    <cellStyle name="Обычный 5 4 6 5" xfId="20945"/>
    <cellStyle name="Обычный 5 4 6 5 2" xfId="20946"/>
    <cellStyle name="Обычный 5 4 6 6" xfId="20947"/>
    <cellStyle name="Обычный 5 4 7" xfId="20948"/>
    <cellStyle name="Обычный 5 4 7 2" xfId="20949"/>
    <cellStyle name="Обычный 5 4 7 2 2" xfId="20950"/>
    <cellStyle name="Обычный 5 4 7 2 2 2" xfId="20951"/>
    <cellStyle name="Обычный 5 4 7 2 2 2 2" xfId="20952"/>
    <cellStyle name="Обычный 5 4 7 2 2 3" xfId="20953"/>
    <cellStyle name="Обычный 5 4 7 2 3" xfId="20954"/>
    <cellStyle name="Обычный 5 4 7 2 3 2" xfId="20955"/>
    <cellStyle name="Обычный 5 4 7 2 4" xfId="20956"/>
    <cellStyle name="Обычный 5 4 7 3" xfId="20957"/>
    <cellStyle name="Обычный 5 4 7 3 2" xfId="20958"/>
    <cellStyle name="Обычный 5 4 7 3 2 2" xfId="20959"/>
    <cellStyle name="Обычный 5 4 7 3 3" xfId="20960"/>
    <cellStyle name="Обычный 5 4 7 4" xfId="20961"/>
    <cellStyle name="Обычный 5 4 7 4 2" xfId="20962"/>
    <cellStyle name="Обычный 5 4 7 5" xfId="20963"/>
    <cellStyle name="Обычный 5 4 8" xfId="20964"/>
    <cellStyle name="Обычный 5 4 8 2" xfId="20965"/>
    <cellStyle name="Обычный 5 4 8 2 2" xfId="20966"/>
    <cellStyle name="Обычный 5 4 8 2 2 2" xfId="20967"/>
    <cellStyle name="Обычный 5 4 8 2 3" xfId="20968"/>
    <cellStyle name="Обычный 5 4 8 3" xfId="20969"/>
    <cellStyle name="Обычный 5 4 8 3 2" xfId="20970"/>
    <cellStyle name="Обычный 5 4 8 4" xfId="20971"/>
    <cellStyle name="Обычный 5 4 9" xfId="20972"/>
    <cellStyle name="Обычный 5 4 9 2" xfId="20973"/>
    <cellStyle name="Обычный 5 4 9 2 2" xfId="20974"/>
    <cellStyle name="Обычный 5 4 9 3" xfId="20975"/>
    <cellStyle name="Обычный 5 5" xfId="20976"/>
    <cellStyle name="Обычный 5 5 10" xfId="20977"/>
    <cellStyle name="Обычный 5 5 11" xfId="20978"/>
    <cellStyle name="Обычный 5 5 12" xfId="20979"/>
    <cellStyle name="Обычный 5 5 13" xfId="20980"/>
    <cellStyle name="Обычный 5 5 2" xfId="20981"/>
    <cellStyle name="Обычный 5 5 2 10" xfId="20982"/>
    <cellStyle name="Обычный 5 5 2 2" xfId="20983"/>
    <cellStyle name="Обычный 5 5 2 2 2" xfId="20984"/>
    <cellStyle name="Обычный 5 5 2 2 2 2" xfId="20985"/>
    <cellStyle name="Обычный 5 5 2 2 2 2 2" xfId="20986"/>
    <cellStyle name="Обычный 5 5 2 2 2 2 2 2" xfId="20987"/>
    <cellStyle name="Обычный 5 5 2 2 2 2 2 2 2" xfId="20988"/>
    <cellStyle name="Обычный 5 5 2 2 2 2 2 2 2 2" xfId="20989"/>
    <cellStyle name="Обычный 5 5 2 2 2 2 2 2 2 2 2" xfId="20990"/>
    <cellStyle name="Обычный 5 5 2 2 2 2 2 2 2 3" xfId="20991"/>
    <cellStyle name="Обычный 5 5 2 2 2 2 2 2 3" xfId="20992"/>
    <cellStyle name="Обычный 5 5 2 2 2 2 2 2 3 2" xfId="20993"/>
    <cellStyle name="Обычный 5 5 2 2 2 2 2 2 4" xfId="20994"/>
    <cellStyle name="Обычный 5 5 2 2 2 2 2 3" xfId="20995"/>
    <cellStyle name="Обычный 5 5 2 2 2 2 2 3 2" xfId="20996"/>
    <cellStyle name="Обычный 5 5 2 2 2 2 2 3 2 2" xfId="20997"/>
    <cellStyle name="Обычный 5 5 2 2 2 2 2 3 3" xfId="20998"/>
    <cellStyle name="Обычный 5 5 2 2 2 2 2 4" xfId="20999"/>
    <cellStyle name="Обычный 5 5 2 2 2 2 2 4 2" xfId="21000"/>
    <cellStyle name="Обычный 5 5 2 2 2 2 2 5" xfId="21001"/>
    <cellStyle name="Обычный 5 5 2 2 2 2 3" xfId="21002"/>
    <cellStyle name="Обычный 5 5 2 2 2 2 3 2" xfId="21003"/>
    <cellStyle name="Обычный 5 5 2 2 2 2 3 2 2" xfId="21004"/>
    <cellStyle name="Обычный 5 5 2 2 2 2 3 2 2 2" xfId="21005"/>
    <cellStyle name="Обычный 5 5 2 2 2 2 3 2 3" xfId="21006"/>
    <cellStyle name="Обычный 5 5 2 2 2 2 3 3" xfId="21007"/>
    <cellStyle name="Обычный 5 5 2 2 2 2 3 3 2" xfId="21008"/>
    <cellStyle name="Обычный 5 5 2 2 2 2 3 4" xfId="21009"/>
    <cellStyle name="Обычный 5 5 2 2 2 2 4" xfId="21010"/>
    <cellStyle name="Обычный 5 5 2 2 2 2 4 2" xfId="21011"/>
    <cellStyle name="Обычный 5 5 2 2 2 2 4 2 2" xfId="21012"/>
    <cellStyle name="Обычный 5 5 2 2 2 2 4 3" xfId="21013"/>
    <cellStyle name="Обычный 5 5 2 2 2 2 5" xfId="21014"/>
    <cellStyle name="Обычный 5 5 2 2 2 2 5 2" xfId="21015"/>
    <cellStyle name="Обычный 5 5 2 2 2 2 6" xfId="21016"/>
    <cellStyle name="Обычный 5 5 2 2 2 3" xfId="21017"/>
    <cellStyle name="Обычный 5 5 2 2 2 3 2" xfId="21018"/>
    <cellStyle name="Обычный 5 5 2 2 2 3 2 2" xfId="21019"/>
    <cellStyle name="Обычный 5 5 2 2 2 3 2 2 2" xfId="21020"/>
    <cellStyle name="Обычный 5 5 2 2 2 3 2 2 2 2" xfId="21021"/>
    <cellStyle name="Обычный 5 5 2 2 2 3 2 2 3" xfId="21022"/>
    <cellStyle name="Обычный 5 5 2 2 2 3 2 3" xfId="21023"/>
    <cellStyle name="Обычный 5 5 2 2 2 3 2 3 2" xfId="21024"/>
    <cellStyle name="Обычный 5 5 2 2 2 3 2 4" xfId="21025"/>
    <cellStyle name="Обычный 5 5 2 2 2 3 3" xfId="21026"/>
    <cellStyle name="Обычный 5 5 2 2 2 3 3 2" xfId="21027"/>
    <cellStyle name="Обычный 5 5 2 2 2 3 3 2 2" xfId="21028"/>
    <cellStyle name="Обычный 5 5 2 2 2 3 3 3" xfId="21029"/>
    <cellStyle name="Обычный 5 5 2 2 2 3 4" xfId="21030"/>
    <cellStyle name="Обычный 5 5 2 2 2 3 4 2" xfId="21031"/>
    <cellStyle name="Обычный 5 5 2 2 2 3 5" xfId="21032"/>
    <cellStyle name="Обычный 5 5 2 2 2 4" xfId="21033"/>
    <cellStyle name="Обычный 5 5 2 2 2 4 2" xfId="21034"/>
    <cellStyle name="Обычный 5 5 2 2 2 4 2 2" xfId="21035"/>
    <cellStyle name="Обычный 5 5 2 2 2 4 2 2 2" xfId="21036"/>
    <cellStyle name="Обычный 5 5 2 2 2 4 2 3" xfId="21037"/>
    <cellStyle name="Обычный 5 5 2 2 2 4 3" xfId="21038"/>
    <cellStyle name="Обычный 5 5 2 2 2 4 3 2" xfId="21039"/>
    <cellStyle name="Обычный 5 5 2 2 2 4 4" xfId="21040"/>
    <cellStyle name="Обычный 5 5 2 2 2 5" xfId="21041"/>
    <cellStyle name="Обычный 5 5 2 2 2 5 2" xfId="21042"/>
    <cellStyle name="Обычный 5 5 2 2 2 5 2 2" xfId="21043"/>
    <cellStyle name="Обычный 5 5 2 2 2 5 3" xfId="21044"/>
    <cellStyle name="Обычный 5 5 2 2 2 6" xfId="21045"/>
    <cellStyle name="Обычный 5 5 2 2 2 6 2" xfId="21046"/>
    <cellStyle name="Обычный 5 5 2 2 2 7" xfId="21047"/>
    <cellStyle name="Обычный 5 5 2 2 3" xfId="21048"/>
    <cellStyle name="Обычный 5 5 2 2 3 2" xfId="21049"/>
    <cellStyle name="Обычный 5 5 2 2 3 2 2" xfId="21050"/>
    <cellStyle name="Обычный 5 5 2 2 3 2 2 2" xfId="21051"/>
    <cellStyle name="Обычный 5 5 2 2 3 2 2 2 2" xfId="21052"/>
    <cellStyle name="Обычный 5 5 2 2 3 2 2 2 2 2" xfId="21053"/>
    <cellStyle name="Обычный 5 5 2 2 3 2 2 2 3" xfId="21054"/>
    <cellStyle name="Обычный 5 5 2 2 3 2 2 3" xfId="21055"/>
    <cellStyle name="Обычный 5 5 2 2 3 2 2 3 2" xfId="21056"/>
    <cellStyle name="Обычный 5 5 2 2 3 2 2 4" xfId="21057"/>
    <cellStyle name="Обычный 5 5 2 2 3 2 3" xfId="21058"/>
    <cellStyle name="Обычный 5 5 2 2 3 2 3 2" xfId="21059"/>
    <cellStyle name="Обычный 5 5 2 2 3 2 3 2 2" xfId="21060"/>
    <cellStyle name="Обычный 5 5 2 2 3 2 3 3" xfId="21061"/>
    <cellStyle name="Обычный 5 5 2 2 3 2 4" xfId="21062"/>
    <cellStyle name="Обычный 5 5 2 2 3 2 4 2" xfId="21063"/>
    <cellStyle name="Обычный 5 5 2 2 3 2 5" xfId="21064"/>
    <cellStyle name="Обычный 5 5 2 2 3 3" xfId="21065"/>
    <cellStyle name="Обычный 5 5 2 2 3 3 2" xfId="21066"/>
    <cellStyle name="Обычный 5 5 2 2 3 3 2 2" xfId="21067"/>
    <cellStyle name="Обычный 5 5 2 2 3 3 2 2 2" xfId="21068"/>
    <cellStyle name="Обычный 5 5 2 2 3 3 2 3" xfId="21069"/>
    <cellStyle name="Обычный 5 5 2 2 3 3 3" xfId="21070"/>
    <cellStyle name="Обычный 5 5 2 2 3 3 3 2" xfId="21071"/>
    <cellStyle name="Обычный 5 5 2 2 3 3 4" xfId="21072"/>
    <cellStyle name="Обычный 5 5 2 2 3 4" xfId="21073"/>
    <cellStyle name="Обычный 5 5 2 2 3 4 2" xfId="21074"/>
    <cellStyle name="Обычный 5 5 2 2 3 4 2 2" xfId="21075"/>
    <cellStyle name="Обычный 5 5 2 2 3 4 3" xfId="21076"/>
    <cellStyle name="Обычный 5 5 2 2 3 5" xfId="21077"/>
    <cellStyle name="Обычный 5 5 2 2 3 5 2" xfId="21078"/>
    <cellStyle name="Обычный 5 5 2 2 3 6" xfId="21079"/>
    <cellStyle name="Обычный 5 5 2 2 4" xfId="21080"/>
    <cellStyle name="Обычный 5 5 2 2 4 2" xfId="21081"/>
    <cellStyle name="Обычный 5 5 2 2 4 2 2" xfId="21082"/>
    <cellStyle name="Обычный 5 5 2 2 4 2 2 2" xfId="21083"/>
    <cellStyle name="Обычный 5 5 2 2 4 2 2 2 2" xfId="21084"/>
    <cellStyle name="Обычный 5 5 2 2 4 2 2 3" xfId="21085"/>
    <cellStyle name="Обычный 5 5 2 2 4 2 3" xfId="21086"/>
    <cellStyle name="Обычный 5 5 2 2 4 2 3 2" xfId="21087"/>
    <cellStyle name="Обычный 5 5 2 2 4 2 4" xfId="21088"/>
    <cellStyle name="Обычный 5 5 2 2 4 3" xfId="21089"/>
    <cellStyle name="Обычный 5 5 2 2 4 3 2" xfId="21090"/>
    <cellStyle name="Обычный 5 5 2 2 4 3 2 2" xfId="21091"/>
    <cellStyle name="Обычный 5 5 2 2 4 3 3" xfId="21092"/>
    <cellStyle name="Обычный 5 5 2 2 4 4" xfId="21093"/>
    <cellStyle name="Обычный 5 5 2 2 4 4 2" xfId="21094"/>
    <cellStyle name="Обычный 5 5 2 2 4 5" xfId="21095"/>
    <cellStyle name="Обычный 5 5 2 2 5" xfId="21096"/>
    <cellStyle name="Обычный 5 5 2 2 5 2" xfId="21097"/>
    <cellStyle name="Обычный 5 5 2 2 5 2 2" xfId="21098"/>
    <cellStyle name="Обычный 5 5 2 2 5 2 2 2" xfId="21099"/>
    <cellStyle name="Обычный 5 5 2 2 5 2 3" xfId="21100"/>
    <cellStyle name="Обычный 5 5 2 2 5 3" xfId="21101"/>
    <cellStyle name="Обычный 5 5 2 2 5 3 2" xfId="21102"/>
    <cellStyle name="Обычный 5 5 2 2 5 4" xfId="21103"/>
    <cellStyle name="Обычный 5 5 2 2 6" xfId="21104"/>
    <cellStyle name="Обычный 5 5 2 2 6 2" xfId="21105"/>
    <cellStyle name="Обычный 5 5 2 2 6 2 2" xfId="21106"/>
    <cellStyle name="Обычный 5 5 2 2 6 3" xfId="21107"/>
    <cellStyle name="Обычный 5 5 2 2 7" xfId="21108"/>
    <cellStyle name="Обычный 5 5 2 2 7 2" xfId="21109"/>
    <cellStyle name="Обычный 5 5 2 2 8" xfId="21110"/>
    <cellStyle name="Обычный 5 5 2 3" xfId="21111"/>
    <cellStyle name="Обычный 5 5 2 3 2" xfId="21112"/>
    <cellStyle name="Обычный 5 5 2 3 2 2" xfId="21113"/>
    <cellStyle name="Обычный 5 5 2 3 2 2 2" xfId="21114"/>
    <cellStyle name="Обычный 5 5 2 3 2 2 2 2" xfId="21115"/>
    <cellStyle name="Обычный 5 5 2 3 2 2 2 2 2" xfId="21116"/>
    <cellStyle name="Обычный 5 5 2 3 2 2 2 2 2 2" xfId="21117"/>
    <cellStyle name="Обычный 5 5 2 3 2 2 2 2 3" xfId="21118"/>
    <cellStyle name="Обычный 5 5 2 3 2 2 2 3" xfId="21119"/>
    <cellStyle name="Обычный 5 5 2 3 2 2 2 3 2" xfId="21120"/>
    <cellStyle name="Обычный 5 5 2 3 2 2 2 4" xfId="21121"/>
    <cellStyle name="Обычный 5 5 2 3 2 2 3" xfId="21122"/>
    <cellStyle name="Обычный 5 5 2 3 2 2 3 2" xfId="21123"/>
    <cellStyle name="Обычный 5 5 2 3 2 2 3 2 2" xfId="21124"/>
    <cellStyle name="Обычный 5 5 2 3 2 2 3 3" xfId="21125"/>
    <cellStyle name="Обычный 5 5 2 3 2 2 4" xfId="21126"/>
    <cellStyle name="Обычный 5 5 2 3 2 2 4 2" xfId="21127"/>
    <cellStyle name="Обычный 5 5 2 3 2 2 5" xfId="21128"/>
    <cellStyle name="Обычный 5 5 2 3 2 3" xfId="21129"/>
    <cellStyle name="Обычный 5 5 2 3 2 3 2" xfId="21130"/>
    <cellStyle name="Обычный 5 5 2 3 2 3 2 2" xfId="21131"/>
    <cellStyle name="Обычный 5 5 2 3 2 3 2 2 2" xfId="21132"/>
    <cellStyle name="Обычный 5 5 2 3 2 3 2 3" xfId="21133"/>
    <cellStyle name="Обычный 5 5 2 3 2 3 3" xfId="21134"/>
    <cellStyle name="Обычный 5 5 2 3 2 3 3 2" xfId="21135"/>
    <cellStyle name="Обычный 5 5 2 3 2 3 4" xfId="21136"/>
    <cellStyle name="Обычный 5 5 2 3 2 4" xfId="21137"/>
    <cellStyle name="Обычный 5 5 2 3 2 4 2" xfId="21138"/>
    <cellStyle name="Обычный 5 5 2 3 2 4 2 2" xfId="21139"/>
    <cellStyle name="Обычный 5 5 2 3 2 4 3" xfId="21140"/>
    <cellStyle name="Обычный 5 5 2 3 2 5" xfId="21141"/>
    <cellStyle name="Обычный 5 5 2 3 2 5 2" xfId="21142"/>
    <cellStyle name="Обычный 5 5 2 3 2 6" xfId="21143"/>
    <cellStyle name="Обычный 5 5 2 3 3" xfId="21144"/>
    <cellStyle name="Обычный 5 5 2 3 3 2" xfId="21145"/>
    <cellStyle name="Обычный 5 5 2 3 3 2 2" xfId="21146"/>
    <cellStyle name="Обычный 5 5 2 3 3 2 2 2" xfId="21147"/>
    <cellStyle name="Обычный 5 5 2 3 3 2 2 2 2" xfId="21148"/>
    <cellStyle name="Обычный 5 5 2 3 3 2 2 3" xfId="21149"/>
    <cellStyle name="Обычный 5 5 2 3 3 2 3" xfId="21150"/>
    <cellStyle name="Обычный 5 5 2 3 3 2 3 2" xfId="21151"/>
    <cellStyle name="Обычный 5 5 2 3 3 2 4" xfId="21152"/>
    <cellStyle name="Обычный 5 5 2 3 3 3" xfId="21153"/>
    <cellStyle name="Обычный 5 5 2 3 3 3 2" xfId="21154"/>
    <cellStyle name="Обычный 5 5 2 3 3 3 2 2" xfId="21155"/>
    <cellStyle name="Обычный 5 5 2 3 3 3 3" xfId="21156"/>
    <cellStyle name="Обычный 5 5 2 3 3 4" xfId="21157"/>
    <cellStyle name="Обычный 5 5 2 3 3 4 2" xfId="21158"/>
    <cellStyle name="Обычный 5 5 2 3 3 5" xfId="21159"/>
    <cellStyle name="Обычный 5 5 2 3 4" xfId="21160"/>
    <cellStyle name="Обычный 5 5 2 3 4 2" xfId="21161"/>
    <cellStyle name="Обычный 5 5 2 3 4 2 2" xfId="21162"/>
    <cellStyle name="Обычный 5 5 2 3 4 2 2 2" xfId="21163"/>
    <cellStyle name="Обычный 5 5 2 3 4 2 3" xfId="21164"/>
    <cellStyle name="Обычный 5 5 2 3 4 3" xfId="21165"/>
    <cellStyle name="Обычный 5 5 2 3 4 3 2" xfId="21166"/>
    <cellStyle name="Обычный 5 5 2 3 4 4" xfId="21167"/>
    <cellStyle name="Обычный 5 5 2 3 5" xfId="21168"/>
    <cellStyle name="Обычный 5 5 2 3 5 2" xfId="21169"/>
    <cellStyle name="Обычный 5 5 2 3 5 2 2" xfId="21170"/>
    <cellStyle name="Обычный 5 5 2 3 5 3" xfId="21171"/>
    <cellStyle name="Обычный 5 5 2 3 6" xfId="21172"/>
    <cellStyle name="Обычный 5 5 2 3 6 2" xfId="21173"/>
    <cellStyle name="Обычный 5 5 2 3 7" xfId="21174"/>
    <cellStyle name="Обычный 5 5 2 4" xfId="21175"/>
    <cellStyle name="Обычный 5 5 2 4 2" xfId="21176"/>
    <cellStyle name="Обычный 5 5 2 4 2 2" xfId="21177"/>
    <cellStyle name="Обычный 5 5 2 4 2 2 2" xfId="21178"/>
    <cellStyle name="Обычный 5 5 2 4 2 2 2 2" xfId="21179"/>
    <cellStyle name="Обычный 5 5 2 4 2 2 2 2 2" xfId="21180"/>
    <cellStyle name="Обычный 5 5 2 4 2 2 2 3" xfId="21181"/>
    <cellStyle name="Обычный 5 5 2 4 2 2 3" xfId="21182"/>
    <cellStyle name="Обычный 5 5 2 4 2 2 3 2" xfId="21183"/>
    <cellStyle name="Обычный 5 5 2 4 2 2 4" xfId="21184"/>
    <cellStyle name="Обычный 5 5 2 4 2 3" xfId="21185"/>
    <cellStyle name="Обычный 5 5 2 4 2 3 2" xfId="21186"/>
    <cellStyle name="Обычный 5 5 2 4 2 3 2 2" xfId="21187"/>
    <cellStyle name="Обычный 5 5 2 4 2 3 3" xfId="21188"/>
    <cellStyle name="Обычный 5 5 2 4 2 4" xfId="21189"/>
    <cellStyle name="Обычный 5 5 2 4 2 4 2" xfId="21190"/>
    <cellStyle name="Обычный 5 5 2 4 2 5" xfId="21191"/>
    <cellStyle name="Обычный 5 5 2 4 3" xfId="21192"/>
    <cellStyle name="Обычный 5 5 2 4 3 2" xfId="21193"/>
    <cellStyle name="Обычный 5 5 2 4 3 2 2" xfId="21194"/>
    <cellStyle name="Обычный 5 5 2 4 3 2 2 2" xfId="21195"/>
    <cellStyle name="Обычный 5 5 2 4 3 2 3" xfId="21196"/>
    <cellStyle name="Обычный 5 5 2 4 3 3" xfId="21197"/>
    <cellStyle name="Обычный 5 5 2 4 3 3 2" xfId="21198"/>
    <cellStyle name="Обычный 5 5 2 4 3 4" xfId="21199"/>
    <cellStyle name="Обычный 5 5 2 4 4" xfId="21200"/>
    <cellStyle name="Обычный 5 5 2 4 4 2" xfId="21201"/>
    <cellStyle name="Обычный 5 5 2 4 4 2 2" xfId="21202"/>
    <cellStyle name="Обычный 5 5 2 4 4 3" xfId="21203"/>
    <cellStyle name="Обычный 5 5 2 4 5" xfId="21204"/>
    <cellStyle name="Обычный 5 5 2 4 5 2" xfId="21205"/>
    <cellStyle name="Обычный 5 5 2 4 6" xfId="21206"/>
    <cellStyle name="Обычный 5 5 2 5" xfId="21207"/>
    <cellStyle name="Обычный 5 5 2 5 2" xfId="21208"/>
    <cellStyle name="Обычный 5 5 2 5 2 2" xfId="21209"/>
    <cellStyle name="Обычный 5 5 2 5 2 2 2" xfId="21210"/>
    <cellStyle name="Обычный 5 5 2 5 2 2 2 2" xfId="21211"/>
    <cellStyle name="Обычный 5 5 2 5 2 2 3" xfId="21212"/>
    <cellStyle name="Обычный 5 5 2 5 2 3" xfId="21213"/>
    <cellStyle name="Обычный 5 5 2 5 2 3 2" xfId="21214"/>
    <cellStyle name="Обычный 5 5 2 5 2 4" xfId="21215"/>
    <cellStyle name="Обычный 5 5 2 5 3" xfId="21216"/>
    <cellStyle name="Обычный 5 5 2 5 3 2" xfId="21217"/>
    <cellStyle name="Обычный 5 5 2 5 3 2 2" xfId="21218"/>
    <cellStyle name="Обычный 5 5 2 5 3 3" xfId="21219"/>
    <cellStyle name="Обычный 5 5 2 5 4" xfId="21220"/>
    <cellStyle name="Обычный 5 5 2 5 4 2" xfId="21221"/>
    <cellStyle name="Обычный 5 5 2 5 5" xfId="21222"/>
    <cellStyle name="Обычный 5 5 2 6" xfId="21223"/>
    <cellStyle name="Обычный 5 5 2 6 2" xfId="21224"/>
    <cellStyle name="Обычный 5 5 2 6 2 2" xfId="21225"/>
    <cellStyle name="Обычный 5 5 2 6 2 2 2" xfId="21226"/>
    <cellStyle name="Обычный 5 5 2 6 2 3" xfId="21227"/>
    <cellStyle name="Обычный 5 5 2 6 3" xfId="21228"/>
    <cellStyle name="Обычный 5 5 2 6 3 2" xfId="21229"/>
    <cellStyle name="Обычный 5 5 2 6 4" xfId="21230"/>
    <cellStyle name="Обычный 5 5 2 7" xfId="21231"/>
    <cellStyle name="Обычный 5 5 2 7 2" xfId="21232"/>
    <cellStyle name="Обычный 5 5 2 7 2 2" xfId="21233"/>
    <cellStyle name="Обычный 5 5 2 7 3" xfId="21234"/>
    <cellStyle name="Обычный 5 5 2 8" xfId="21235"/>
    <cellStyle name="Обычный 5 5 2 8 2" xfId="21236"/>
    <cellStyle name="Обычный 5 5 2 9" xfId="21237"/>
    <cellStyle name="Обычный 5 5 3" xfId="21238"/>
    <cellStyle name="Обычный 5 5 3 2" xfId="21239"/>
    <cellStyle name="Обычный 5 5 3 2 2" xfId="21240"/>
    <cellStyle name="Обычный 5 5 3 2 2 2" xfId="21241"/>
    <cellStyle name="Обычный 5 5 3 2 2 2 2" xfId="21242"/>
    <cellStyle name="Обычный 5 5 3 2 2 2 2 2" xfId="21243"/>
    <cellStyle name="Обычный 5 5 3 2 2 2 2 2 2" xfId="21244"/>
    <cellStyle name="Обычный 5 5 3 2 2 2 2 2 2 2" xfId="21245"/>
    <cellStyle name="Обычный 5 5 3 2 2 2 2 2 3" xfId="21246"/>
    <cellStyle name="Обычный 5 5 3 2 2 2 2 3" xfId="21247"/>
    <cellStyle name="Обычный 5 5 3 2 2 2 2 3 2" xfId="21248"/>
    <cellStyle name="Обычный 5 5 3 2 2 2 2 4" xfId="21249"/>
    <cellStyle name="Обычный 5 5 3 2 2 2 3" xfId="21250"/>
    <cellStyle name="Обычный 5 5 3 2 2 2 3 2" xfId="21251"/>
    <cellStyle name="Обычный 5 5 3 2 2 2 3 2 2" xfId="21252"/>
    <cellStyle name="Обычный 5 5 3 2 2 2 3 3" xfId="21253"/>
    <cellStyle name="Обычный 5 5 3 2 2 2 4" xfId="21254"/>
    <cellStyle name="Обычный 5 5 3 2 2 2 4 2" xfId="21255"/>
    <cellStyle name="Обычный 5 5 3 2 2 2 5" xfId="21256"/>
    <cellStyle name="Обычный 5 5 3 2 2 3" xfId="21257"/>
    <cellStyle name="Обычный 5 5 3 2 2 3 2" xfId="21258"/>
    <cellStyle name="Обычный 5 5 3 2 2 3 2 2" xfId="21259"/>
    <cellStyle name="Обычный 5 5 3 2 2 3 2 2 2" xfId="21260"/>
    <cellStyle name="Обычный 5 5 3 2 2 3 2 3" xfId="21261"/>
    <cellStyle name="Обычный 5 5 3 2 2 3 3" xfId="21262"/>
    <cellStyle name="Обычный 5 5 3 2 2 3 3 2" xfId="21263"/>
    <cellStyle name="Обычный 5 5 3 2 2 3 4" xfId="21264"/>
    <cellStyle name="Обычный 5 5 3 2 2 4" xfId="21265"/>
    <cellStyle name="Обычный 5 5 3 2 2 4 2" xfId="21266"/>
    <cellStyle name="Обычный 5 5 3 2 2 4 2 2" xfId="21267"/>
    <cellStyle name="Обычный 5 5 3 2 2 4 3" xfId="21268"/>
    <cellStyle name="Обычный 5 5 3 2 2 5" xfId="21269"/>
    <cellStyle name="Обычный 5 5 3 2 2 5 2" xfId="21270"/>
    <cellStyle name="Обычный 5 5 3 2 2 6" xfId="21271"/>
    <cellStyle name="Обычный 5 5 3 2 3" xfId="21272"/>
    <cellStyle name="Обычный 5 5 3 2 3 2" xfId="21273"/>
    <cellStyle name="Обычный 5 5 3 2 3 2 2" xfId="21274"/>
    <cellStyle name="Обычный 5 5 3 2 3 2 2 2" xfId="21275"/>
    <cellStyle name="Обычный 5 5 3 2 3 2 2 2 2" xfId="21276"/>
    <cellStyle name="Обычный 5 5 3 2 3 2 2 3" xfId="21277"/>
    <cellStyle name="Обычный 5 5 3 2 3 2 3" xfId="21278"/>
    <cellStyle name="Обычный 5 5 3 2 3 2 3 2" xfId="21279"/>
    <cellStyle name="Обычный 5 5 3 2 3 2 4" xfId="21280"/>
    <cellStyle name="Обычный 5 5 3 2 3 3" xfId="21281"/>
    <cellStyle name="Обычный 5 5 3 2 3 3 2" xfId="21282"/>
    <cellStyle name="Обычный 5 5 3 2 3 3 2 2" xfId="21283"/>
    <cellStyle name="Обычный 5 5 3 2 3 3 3" xfId="21284"/>
    <cellStyle name="Обычный 5 5 3 2 3 4" xfId="21285"/>
    <cellStyle name="Обычный 5 5 3 2 3 4 2" xfId="21286"/>
    <cellStyle name="Обычный 5 5 3 2 3 5" xfId="21287"/>
    <cellStyle name="Обычный 5 5 3 2 4" xfId="21288"/>
    <cellStyle name="Обычный 5 5 3 2 4 2" xfId="21289"/>
    <cellStyle name="Обычный 5 5 3 2 4 2 2" xfId="21290"/>
    <cellStyle name="Обычный 5 5 3 2 4 2 2 2" xfId="21291"/>
    <cellStyle name="Обычный 5 5 3 2 4 2 3" xfId="21292"/>
    <cellStyle name="Обычный 5 5 3 2 4 3" xfId="21293"/>
    <cellStyle name="Обычный 5 5 3 2 4 3 2" xfId="21294"/>
    <cellStyle name="Обычный 5 5 3 2 4 4" xfId="21295"/>
    <cellStyle name="Обычный 5 5 3 2 5" xfId="21296"/>
    <cellStyle name="Обычный 5 5 3 2 5 2" xfId="21297"/>
    <cellStyle name="Обычный 5 5 3 2 5 2 2" xfId="21298"/>
    <cellStyle name="Обычный 5 5 3 2 5 3" xfId="21299"/>
    <cellStyle name="Обычный 5 5 3 2 6" xfId="21300"/>
    <cellStyle name="Обычный 5 5 3 2 6 2" xfId="21301"/>
    <cellStyle name="Обычный 5 5 3 2 7" xfId="21302"/>
    <cellStyle name="Обычный 5 5 3 3" xfId="21303"/>
    <cellStyle name="Обычный 5 5 3 3 2" xfId="21304"/>
    <cellStyle name="Обычный 5 5 3 3 2 2" xfId="21305"/>
    <cellStyle name="Обычный 5 5 3 3 2 2 2" xfId="21306"/>
    <cellStyle name="Обычный 5 5 3 3 2 2 2 2" xfId="21307"/>
    <cellStyle name="Обычный 5 5 3 3 2 2 2 2 2" xfId="21308"/>
    <cellStyle name="Обычный 5 5 3 3 2 2 2 3" xfId="21309"/>
    <cellStyle name="Обычный 5 5 3 3 2 2 3" xfId="21310"/>
    <cellStyle name="Обычный 5 5 3 3 2 2 3 2" xfId="21311"/>
    <cellStyle name="Обычный 5 5 3 3 2 2 4" xfId="21312"/>
    <cellStyle name="Обычный 5 5 3 3 2 3" xfId="21313"/>
    <cellStyle name="Обычный 5 5 3 3 2 3 2" xfId="21314"/>
    <cellStyle name="Обычный 5 5 3 3 2 3 2 2" xfId="21315"/>
    <cellStyle name="Обычный 5 5 3 3 2 3 3" xfId="21316"/>
    <cellStyle name="Обычный 5 5 3 3 2 4" xfId="21317"/>
    <cellStyle name="Обычный 5 5 3 3 2 4 2" xfId="21318"/>
    <cellStyle name="Обычный 5 5 3 3 2 5" xfId="21319"/>
    <cellStyle name="Обычный 5 5 3 3 3" xfId="21320"/>
    <cellStyle name="Обычный 5 5 3 3 3 2" xfId="21321"/>
    <cellStyle name="Обычный 5 5 3 3 3 2 2" xfId="21322"/>
    <cellStyle name="Обычный 5 5 3 3 3 2 2 2" xfId="21323"/>
    <cellStyle name="Обычный 5 5 3 3 3 2 3" xfId="21324"/>
    <cellStyle name="Обычный 5 5 3 3 3 3" xfId="21325"/>
    <cellStyle name="Обычный 5 5 3 3 3 3 2" xfId="21326"/>
    <cellStyle name="Обычный 5 5 3 3 3 4" xfId="21327"/>
    <cellStyle name="Обычный 5 5 3 3 4" xfId="21328"/>
    <cellStyle name="Обычный 5 5 3 3 4 2" xfId="21329"/>
    <cellStyle name="Обычный 5 5 3 3 4 2 2" xfId="21330"/>
    <cellStyle name="Обычный 5 5 3 3 4 3" xfId="21331"/>
    <cellStyle name="Обычный 5 5 3 3 5" xfId="21332"/>
    <cellStyle name="Обычный 5 5 3 3 5 2" xfId="21333"/>
    <cellStyle name="Обычный 5 5 3 3 6" xfId="21334"/>
    <cellStyle name="Обычный 5 5 3 4" xfId="21335"/>
    <cellStyle name="Обычный 5 5 3 4 2" xfId="21336"/>
    <cellStyle name="Обычный 5 5 3 4 2 2" xfId="21337"/>
    <cellStyle name="Обычный 5 5 3 4 2 2 2" xfId="21338"/>
    <cellStyle name="Обычный 5 5 3 4 2 2 2 2" xfId="21339"/>
    <cellStyle name="Обычный 5 5 3 4 2 2 3" xfId="21340"/>
    <cellStyle name="Обычный 5 5 3 4 2 3" xfId="21341"/>
    <cellStyle name="Обычный 5 5 3 4 2 3 2" xfId="21342"/>
    <cellStyle name="Обычный 5 5 3 4 2 4" xfId="21343"/>
    <cellStyle name="Обычный 5 5 3 4 3" xfId="21344"/>
    <cellStyle name="Обычный 5 5 3 4 3 2" xfId="21345"/>
    <cellStyle name="Обычный 5 5 3 4 3 2 2" xfId="21346"/>
    <cellStyle name="Обычный 5 5 3 4 3 3" xfId="21347"/>
    <cellStyle name="Обычный 5 5 3 4 4" xfId="21348"/>
    <cellStyle name="Обычный 5 5 3 4 4 2" xfId="21349"/>
    <cellStyle name="Обычный 5 5 3 4 5" xfId="21350"/>
    <cellStyle name="Обычный 5 5 3 5" xfId="21351"/>
    <cellStyle name="Обычный 5 5 3 5 2" xfId="21352"/>
    <cellStyle name="Обычный 5 5 3 5 2 2" xfId="21353"/>
    <cellStyle name="Обычный 5 5 3 5 2 2 2" xfId="21354"/>
    <cellStyle name="Обычный 5 5 3 5 2 3" xfId="21355"/>
    <cellStyle name="Обычный 5 5 3 5 3" xfId="21356"/>
    <cellStyle name="Обычный 5 5 3 5 3 2" xfId="21357"/>
    <cellStyle name="Обычный 5 5 3 5 4" xfId="21358"/>
    <cellStyle name="Обычный 5 5 3 6" xfId="21359"/>
    <cellStyle name="Обычный 5 5 3 6 2" xfId="21360"/>
    <cellStyle name="Обычный 5 5 3 6 2 2" xfId="21361"/>
    <cellStyle name="Обычный 5 5 3 6 3" xfId="21362"/>
    <cellStyle name="Обычный 5 5 3 7" xfId="21363"/>
    <cellStyle name="Обычный 5 5 3 7 2" xfId="21364"/>
    <cellStyle name="Обычный 5 5 3 8" xfId="21365"/>
    <cellStyle name="Обычный 5 5 4" xfId="21366"/>
    <cellStyle name="Обычный 5 5 4 2" xfId="21367"/>
    <cellStyle name="Обычный 5 5 4 2 2" xfId="21368"/>
    <cellStyle name="Обычный 5 5 4 2 2 2" xfId="21369"/>
    <cellStyle name="Обычный 5 5 4 2 2 2 2" xfId="21370"/>
    <cellStyle name="Обычный 5 5 4 2 2 2 2 2" xfId="21371"/>
    <cellStyle name="Обычный 5 5 4 2 2 2 2 2 2" xfId="21372"/>
    <cellStyle name="Обычный 5 5 4 2 2 2 2 3" xfId="21373"/>
    <cellStyle name="Обычный 5 5 4 2 2 2 3" xfId="21374"/>
    <cellStyle name="Обычный 5 5 4 2 2 2 3 2" xfId="21375"/>
    <cellStyle name="Обычный 5 5 4 2 2 2 4" xfId="21376"/>
    <cellStyle name="Обычный 5 5 4 2 2 3" xfId="21377"/>
    <cellStyle name="Обычный 5 5 4 2 2 3 2" xfId="21378"/>
    <cellStyle name="Обычный 5 5 4 2 2 3 2 2" xfId="21379"/>
    <cellStyle name="Обычный 5 5 4 2 2 3 3" xfId="21380"/>
    <cellStyle name="Обычный 5 5 4 2 2 4" xfId="21381"/>
    <cellStyle name="Обычный 5 5 4 2 2 4 2" xfId="21382"/>
    <cellStyle name="Обычный 5 5 4 2 2 5" xfId="21383"/>
    <cellStyle name="Обычный 5 5 4 2 3" xfId="21384"/>
    <cellStyle name="Обычный 5 5 4 2 3 2" xfId="21385"/>
    <cellStyle name="Обычный 5 5 4 2 3 2 2" xfId="21386"/>
    <cellStyle name="Обычный 5 5 4 2 3 2 2 2" xfId="21387"/>
    <cellStyle name="Обычный 5 5 4 2 3 2 3" xfId="21388"/>
    <cellStyle name="Обычный 5 5 4 2 3 3" xfId="21389"/>
    <cellStyle name="Обычный 5 5 4 2 3 3 2" xfId="21390"/>
    <cellStyle name="Обычный 5 5 4 2 3 4" xfId="21391"/>
    <cellStyle name="Обычный 5 5 4 2 4" xfId="21392"/>
    <cellStyle name="Обычный 5 5 4 2 4 2" xfId="21393"/>
    <cellStyle name="Обычный 5 5 4 2 4 2 2" xfId="21394"/>
    <cellStyle name="Обычный 5 5 4 2 4 3" xfId="21395"/>
    <cellStyle name="Обычный 5 5 4 2 5" xfId="21396"/>
    <cellStyle name="Обычный 5 5 4 2 5 2" xfId="21397"/>
    <cellStyle name="Обычный 5 5 4 2 6" xfId="21398"/>
    <cellStyle name="Обычный 5 5 4 3" xfId="21399"/>
    <cellStyle name="Обычный 5 5 4 3 2" xfId="21400"/>
    <cellStyle name="Обычный 5 5 4 3 2 2" xfId="21401"/>
    <cellStyle name="Обычный 5 5 4 3 2 2 2" xfId="21402"/>
    <cellStyle name="Обычный 5 5 4 3 2 2 2 2" xfId="21403"/>
    <cellStyle name="Обычный 5 5 4 3 2 2 3" xfId="21404"/>
    <cellStyle name="Обычный 5 5 4 3 2 3" xfId="21405"/>
    <cellStyle name="Обычный 5 5 4 3 2 3 2" xfId="21406"/>
    <cellStyle name="Обычный 5 5 4 3 2 4" xfId="21407"/>
    <cellStyle name="Обычный 5 5 4 3 3" xfId="21408"/>
    <cellStyle name="Обычный 5 5 4 3 3 2" xfId="21409"/>
    <cellStyle name="Обычный 5 5 4 3 3 2 2" xfId="21410"/>
    <cellStyle name="Обычный 5 5 4 3 3 3" xfId="21411"/>
    <cellStyle name="Обычный 5 5 4 3 4" xfId="21412"/>
    <cellStyle name="Обычный 5 5 4 3 4 2" xfId="21413"/>
    <cellStyle name="Обычный 5 5 4 3 5" xfId="21414"/>
    <cellStyle name="Обычный 5 5 4 4" xfId="21415"/>
    <cellStyle name="Обычный 5 5 4 4 2" xfId="21416"/>
    <cellStyle name="Обычный 5 5 4 4 2 2" xfId="21417"/>
    <cellStyle name="Обычный 5 5 4 4 2 2 2" xfId="21418"/>
    <cellStyle name="Обычный 5 5 4 4 2 3" xfId="21419"/>
    <cellStyle name="Обычный 5 5 4 4 3" xfId="21420"/>
    <cellStyle name="Обычный 5 5 4 4 3 2" xfId="21421"/>
    <cellStyle name="Обычный 5 5 4 4 4" xfId="21422"/>
    <cellStyle name="Обычный 5 5 4 5" xfId="21423"/>
    <cellStyle name="Обычный 5 5 4 5 2" xfId="21424"/>
    <cellStyle name="Обычный 5 5 4 5 2 2" xfId="21425"/>
    <cellStyle name="Обычный 5 5 4 5 3" xfId="21426"/>
    <cellStyle name="Обычный 5 5 4 6" xfId="21427"/>
    <cellStyle name="Обычный 5 5 4 6 2" xfId="21428"/>
    <cellStyle name="Обычный 5 5 4 7" xfId="21429"/>
    <cellStyle name="Обычный 5 5 5" xfId="21430"/>
    <cellStyle name="Обычный 5 5 5 2" xfId="21431"/>
    <cellStyle name="Обычный 5 5 5 2 2" xfId="21432"/>
    <cellStyle name="Обычный 5 5 5 2 2 2" xfId="21433"/>
    <cellStyle name="Обычный 5 5 5 2 2 2 2" xfId="21434"/>
    <cellStyle name="Обычный 5 5 5 2 2 2 2 2" xfId="21435"/>
    <cellStyle name="Обычный 5 5 5 2 2 2 3" xfId="21436"/>
    <cellStyle name="Обычный 5 5 5 2 2 3" xfId="21437"/>
    <cellStyle name="Обычный 5 5 5 2 2 3 2" xfId="21438"/>
    <cellStyle name="Обычный 5 5 5 2 2 4" xfId="21439"/>
    <cellStyle name="Обычный 5 5 5 2 3" xfId="21440"/>
    <cellStyle name="Обычный 5 5 5 2 3 2" xfId="21441"/>
    <cellStyle name="Обычный 5 5 5 2 3 2 2" xfId="21442"/>
    <cellStyle name="Обычный 5 5 5 2 3 3" xfId="21443"/>
    <cellStyle name="Обычный 5 5 5 2 4" xfId="21444"/>
    <cellStyle name="Обычный 5 5 5 2 4 2" xfId="21445"/>
    <cellStyle name="Обычный 5 5 5 2 5" xfId="21446"/>
    <cellStyle name="Обычный 5 5 5 3" xfId="21447"/>
    <cellStyle name="Обычный 5 5 5 3 2" xfId="21448"/>
    <cellStyle name="Обычный 5 5 5 3 2 2" xfId="21449"/>
    <cellStyle name="Обычный 5 5 5 3 2 2 2" xfId="21450"/>
    <cellStyle name="Обычный 5 5 5 3 2 3" xfId="21451"/>
    <cellStyle name="Обычный 5 5 5 3 3" xfId="21452"/>
    <cellStyle name="Обычный 5 5 5 3 3 2" xfId="21453"/>
    <cellStyle name="Обычный 5 5 5 3 4" xfId="21454"/>
    <cellStyle name="Обычный 5 5 5 4" xfId="21455"/>
    <cellStyle name="Обычный 5 5 5 4 2" xfId="21456"/>
    <cellStyle name="Обычный 5 5 5 4 2 2" xfId="21457"/>
    <cellStyle name="Обычный 5 5 5 4 3" xfId="21458"/>
    <cellStyle name="Обычный 5 5 5 5" xfId="21459"/>
    <cellStyle name="Обычный 5 5 5 5 2" xfId="21460"/>
    <cellStyle name="Обычный 5 5 5 6" xfId="21461"/>
    <cellStyle name="Обычный 5 5 6" xfId="21462"/>
    <cellStyle name="Обычный 5 5 6 2" xfId="21463"/>
    <cellStyle name="Обычный 5 5 6 2 2" xfId="21464"/>
    <cellStyle name="Обычный 5 5 6 2 2 2" xfId="21465"/>
    <cellStyle name="Обычный 5 5 6 2 2 2 2" xfId="21466"/>
    <cellStyle name="Обычный 5 5 6 2 2 3" xfId="21467"/>
    <cellStyle name="Обычный 5 5 6 2 3" xfId="21468"/>
    <cellStyle name="Обычный 5 5 6 2 3 2" xfId="21469"/>
    <cellStyle name="Обычный 5 5 6 2 4" xfId="21470"/>
    <cellStyle name="Обычный 5 5 6 3" xfId="21471"/>
    <cellStyle name="Обычный 5 5 6 3 2" xfId="21472"/>
    <cellStyle name="Обычный 5 5 6 3 2 2" xfId="21473"/>
    <cellStyle name="Обычный 5 5 6 3 3" xfId="21474"/>
    <cellStyle name="Обычный 5 5 6 4" xfId="21475"/>
    <cellStyle name="Обычный 5 5 6 4 2" xfId="21476"/>
    <cellStyle name="Обычный 5 5 6 5" xfId="21477"/>
    <cellStyle name="Обычный 5 5 7" xfId="21478"/>
    <cellStyle name="Обычный 5 5 7 2" xfId="21479"/>
    <cellStyle name="Обычный 5 5 7 2 2" xfId="21480"/>
    <cellStyle name="Обычный 5 5 7 2 2 2" xfId="21481"/>
    <cellStyle name="Обычный 5 5 7 2 3" xfId="21482"/>
    <cellStyle name="Обычный 5 5 7 3" xfId="21483"/>
    <cellStyle name="Обычный 5 5 7 3 2" xfId="21484"/>
    <cellStyle name="Обычный 5 5 7 4" xfId="21485"/>
    <cellStyle name="Обычный 5 5 8" xfId="21486"/>
    <cellStyle name="Обычный 5 5 8 2" xfId="21487"/>
    <cellStyle name="Обычный 5 5 8 2 2" xfId="21488"/>
    <cellStyle name="Обычный 5 5 8 3" xfId="21489"/>
    <cellStyle name="Обычный 5 5 9" xfId="21490"/>
    <cellStyle name="Обычный 5 5 9 2" xfId="21491"/>
    <cellStyle name="Обычный 5 6" xfId="21492"/>
    <cellStyle name="Обычный 5 6 10" xfId="21493"/>
    <cellStyle name="Обычный 5 6 11" xfId="21494"/>
    <cellStyle name="Обычный 5 6 12" xfId="21495"/>
    <cellStyle name="Обычный 5 6 2" xfId="21496"/>
    <cellStyle name="Обычный 5 6 2 2" xfId="21497"/>
    <cellStyle name="Обычный 5 6 2 2 2" xfId="21498"/>
    <cellStyle name="Обычный 5 6 2 2 2 2" xfId="21499"/>
    <cellStyle name="Обычный 5 6 2 2 2 2 2" xfId="21500"/>
    <cellStyle name="Обычный 5 6 2 2 2 2 2 2" xfId="21501"/>
    <cellStyle name="Обычный 5 6 2 2 2 2 2 2 2" xfId="21502"/>
    <cellStyle name="Обычный 5 6 2 2 2 2 2 2 2 2" xfId="21503"/>
    <cellStyle name="Обычный 5 6 2 2 2 2 2 2 3" xfId="21504"/>
    <cellStyle name="Обычный 5 6 2 2 2 2 2 3" xfId="21505"/>
    <cellStyle name="Обычный 5 6 2 2 2 2 2 3 2" xfId="21506"/>
    <cellStyle name="Обычный 5 6 2 2 2 2 2 4" xfId="21507"/>
    <cellStyle name="Обычный 5 6 2 2 2 2 3" xfId="21508"/>
    <cellStyle name="Обычный 5 6 2 2 2 2 3 2" xfId="21509"/>
    <cellStyle name="Обычный 5 6 2 2 2 2 3 2 2" xfId="21510"/>
    <cellStyle name="Обычный 5 6 2 2 2 2 3 3" xfId="21511"/>
    <cellStyle name="Обычный 5 6 2 2 2 2 4" xfId="21512"/>
    <cellStyle name="Обычный 5 6 2 2 2 2 4 2" xfId="21513"/>
    <cellStyle name="Обычный 5 6 2 2 2 2 5" xfId="21514"/>
    <cellStyle name="Обычный 5 6 2 2 2 3" xfId="21515"/>
    <cellStyle name="Обычный 5 6 2 2 2 3 2" xfId="21516"/>
    <cellStyle name="Обычный 5 6 2 2 2 3 2 2" xfId="21517"/>
    <cellStyle name="Обычный 5 6 2 2 2 3 2 2 2" xfId="21518"/>
    <cellStyle name="Обычный 5 6 2 2 2 3 2 3" xfId="21519"/>
    <cellStyle name="Обычный 5 6 2 2 2 3 3" xfId="21520"/>
    <cellStyle name="Обычный 5 6 2 2 2 3 3 2" xfId="21521"/>
    <cellStyle name="Обычный 5 6 2 2 2 3 4" xfId="21522"/>
    <cellStyle name="Обычный 5 6 2 2 2 4" xfId="21523"/>
    <cellStyle name="Обычный 5 6 2 2 2 4 2" xfId="21524"/>
    <cellStyle name="Обычный 5 6 2 2 2 4 2 2" xfId="21525"/>
    <cellStyle name="Обычный 5 6 2 2 2 4 3" xfId="21526"/>
    <cellStyle name="Обычный 5 6 2 2 2 5" xfId="21527"/>
    <cellStyle name="Обычный 5 6 2 2 2 5 2" xfId="21528"/>
    <cellStyle name="Обычный 5 6 2 2 2 6" xfId="21529"/>
    <cellStyle name="Обычный 5 6 2 2 3" xfId="21530"/>
    <cellStyle name="Обычный 5 6 2 2 3 2" xfId="21531"/>
    <cellStyle name="Обычный 5 6 2 2 3 2 2" xfId="21532"/>
    <cellStyle name="Обычный 5 6 2 2 3 2 2 2" xfId="21533"/>
    <cellStyle name="Обычный 5 6 2 2 3 2 2 2 2" xfId="21534"/>
    <cellStyle name="Обычный 5 6 2 2 3 2 2 3" xfId="21535"/>
    <cellStyle name="Обычный 5 6 2 2 3 2 3" xfId="21536"/>
    <cellStyle name="Обычный 5 6 2 2 3 2 3 2" xfId="21537"/>
    <cellStyle name="Обычный 5 6 2 2 3 2 4" xfId="21538"/>
    <cellStyle name="Обычный 5 6 2 2 3 3" xfId="21539"/>
    <cellStyle name="Обычный 5 6 2 2 3 3 2" xfId="21540"/>
    <cellStyle name="Обычный 5 6 2 2 3 3 2 2" xfId="21541"/>
    <cellStyle name="Обычный 5 6 2 2 3 3 3" xfId="21542"/>
    <cellStyle name="Обычный 5 6 2 2 3 4" xfId="21543"/>
    <cellStyle name="Обычный 5 6 2 2 3 4 2" xfId="21544"/>
    <cellStyle name="Обычный 5 6 2 2 3 5" xfId="21545"/>
    <cellStyle name="Обычный 5 6 2 2 4" xfId="21546"/>
    <cellStyle name="Обычный 5 6 2 2 4 2" xfId="21547"/>
    <cellStyle name="Обычный 5 6 2 2 4 2 2" xfId="21548"/>
    <cellStyle name="Обычный 5 6 2 2 4 2 2 2" xfId="21549"/>
    <cellStyle name="Обычный 5 6 2 2 4 2 3" xfId="21550"/>
    <cellStyle name="Обычный 5 6 2 2 4 3" xfId="21551"/>
    <cellStyle name="Обычный 5 6 2 2 4 3 2" xfId="21552"/>
    <cellStyle name="Обычный 5 6 2 2 4 4" xfId="21553"/>
    <cellStyle name="Обычный 5 6 2 2 5" xfId="21554"/>
    <cellStyle name="Обычный 5 6 2 2 5 2" xfId="21555"/>
    <cellStyle name="Обычный 5 6 2 2 5 2 2" xfId="21556"/>
    <cellStyle name="Обычный 5 6 2 2 5 3" xfId="21557"/>
    <cellStyle name="Обычный 5 6 2 2 6" xfId="21558"/>
    <cellStyle name="Обычный 5 6 2 2 6 2" xfId="21559"/>
    <cellStyle name="Обычный 5 6 2 2 7" xfId="21560"/>
    <cellStyle name="Обычный 5 6 2 3" xfId="21561"/>
    <cellStyle name="Обычный 5 6 2 3 2" xfId="21562"/>
    <cellStyle name="Обычный 5 6 2 3 2 2" xfId="21563"/>
    <cellStyle name="Обычный 5 6 2 3 2 2 2" xfId="21564"/>
    <cellStyle name="Обычный 5 6 2 3 2 2 2 2" xfId="21565"/>
    <cellStyle name="Обычный 5 6 2 3 2 2 2 2 2" xfId="21566"/>
    <cellStyle name="Обычный 5 6 2 3 2 2 2 3" xfId="21567"/>
    <cellStyle name="Обычный 5 6 2 3 2 2 3" xfId="21568"/>
    <cellStyle name="Обычный 5 6 2 3 2 2 3 2" xfId="21569"/>
    <cellStyle name="Обычный 5 6 2 3 2 2 4" xfId="21570"/>
    <cellStyle name="Обычный 5 6 2 3 2 3" xfId="21571"/>
    <cellStyle name="Обычный 5 6 2 3 2 3 2" xfId="21572"/>
    <cellStyle name="Обычный 5 6 2 3 2 3 2 2" xfId="21573"/>
    <cellStyle name="Обычный 5 6 2 3 2 3 3" xfId="21574"/>
    <cellStyle name="Обычный 5 6 2 3 2 4" xfId="21575"/>
    <cellStyle name="Обычный 5 6 2 3 2 4 2" xfId="21576"/>
    <cellStyle name="Обычный 5 6 2 3 2 5" xfId="21577"/>
    <cellStyle name="Обычный 5 6 2 3 3" xfId="21578"/>
    <cellStyle name="Обычный 5 6 2 3 3 2" xfId="21579"/>
    <cellStyle name="Обычный 5 6 2 3 3 2 2" xfId="21580"/>
    <cellStyle name="Обычный 5 6 2 3 3 2 2 2" xfId="21581"/>
    <cellStyle name="Обычный 5 6 2 3 3 2 3" xfId="21582"/>
    <cellStyle name="Обычный 5 6 2 3 3 3" xfId="21583"/>
    <cellStyle name="Обычный 5 6 2 3 3 3 2" xfId="21584"/>
    <cellStyle name="Обычный 5 6 2 3 3 4" xfId="21585"/>
    <cellStyle name="Обычный 5 6 2 3 4" xfId="21586"/>
    <cellStyle name="Обычный 5 6 2 3 4 2" xfId="21587"/>
    <cellStyle name="Обычный 5 6 2 3 4 2 2" xfId="21588"/>
    <cellStyle name="Обычный 5 6 2 3 4 3" xfId="21589"/>
    <cellStyle name="Обычный 5 6 2 3 5" xfId="21590"/>
    <cellStyle name="Обычный 5 6 2 3 5 2" xfId="21591"/>
    <cellStyle name="Обычный 5 6 2 3 6" xfId="21592"/>
    <cellStyle name="Обычный 5 6 2 4" xfId="21593"/>
    <cellStyle name="Обычный 5 6 2 4 2" xfId="21594"/>
    <cellStyle name="Обычный 5 6 2 4 2 2" xfId="21595"/>
    <cellStyle name="Обычный 5 6 2 4 2 2 2" xfId="21596"/>
    <cellStyle name="Обычный 5 6 2 4 2 2 2 2" xfId="21597"/>
    <cellStyle name="Обычный 5 6 2 4 2 2 3" xfId="21598"/>
    <cellStyle name="Обычный 5 6 2 4 2 3" xfId="21599"/>
    <cellStyle name="Обычный 5 6 2 4 2 3 2" xfId="21600"/>
    <cellStyle name="Обычный 5 6 2 4 2 4" xfId="21601"/>
    <cellStyle name="Обычный 5 6 2 4 3" xfId="21602"/>
    <cellStyle name="Обычный 5 6 2 4 3 2" xfId="21603"/>
    <cellStyle name="Обычный 5 6 2 4 3 2 2" xfId="21604"/>
    <cellStyle name="Обычный 5 6 2 4 3 3" xfId="21605"/>
    <cellStyle name="Обычный 5 6 2 4 4" xfId="21606"/>
    <cellStyle name="Обычный 5 6 2 4 4 2" xfId="21607"/>
    <cellStyle name="Обычный 5 6 2 4 5" xfId="21608"/>
    <cellStyle name="Обычный 5 6 2 5" xfId="21609"/>
    <cellStyle name="Обычный 5 6 2 5 2" xfId="21610"/>
    <cellStyle name="Обычный 5 6 2 5 2 2" xfId="21611"/>
    <cellStyle name="Обычный 5 6 2 5 2 2 2" xfId="21612"/>
    <cellStyle name="Обычный 5 6 2 5 2 3" xfId="21613"/>
    <cellStyle name="Обычный 5 6 2 5 3" xfId="21614"/>
    <cellStyle name="Обычный 5 6 2 5 3 2" xfId="21615"/>
    <cellStyle name="Обычный 5 6 2 5 4" xfId="21616"/>
    <cellStyle name="Обычный 5 6 2 6" xfId="21617"/>
    <cellStyle name="Обычный 5 6 2 6 2" xfId="21618"/>
    <cellStyle name="Обычный 5 6 2 6 2 2" xfId="21619"/>
    <cellStyle name="Обычный 5 6 2 6 3" xfId="21620"/>
    <cellStyle name="Обычный 5 6 2 7" xfId="21621"/>
    <cellStyle name="Обычный 5 6 2 7 2" xfId="21622"/>
    <cellStyle name="Обычный 5 6 2 8" xfId="21623"/>
    <cellStyle name="Обычный 5 6 2 9" xfId="21624"/>
    <cellStyle name="Обычный 5 6 3" xfId="21625"/>
    <cellStyle name="Обычный 5 6 3 2" xfId="21626"/>
    <cellStyle name="Обычный 5 6 3 2 2" xfId="21627"/>
    <cellStyle name="Обычный 5 6 3 2 2 2" xfId="21628"/>
    <cellStyle name="Обычный 5 6 3 2 2 2 2" xfId="21629"/>
    <cellStyle name="Обычный 5 6 3 2 2 2 2 2" xfId="21630"/>
    <cellStyle name="Обычный 5 6 3 2 2 2 2 2 2" xfId="21631"/>
    <cellStyle name="Обычный 5 6 3 2 2 2 2 3" xfId="21632"/>
    <cellStyle name="Обычный 5 6 3 2 2 2 3" xfId="21633"/>
    <cellStyle name="Обычный 5 6 3 2 2 2 3 2" xfId="21634"/>
    <cellStyle name="Обычный 5 6 3 2 2 2 4" xfId="21635"/>
    <cellStyle name="Обычный 5 6 3 2 2 3" xfId="21636"/>
    <cellStyle name="Обычный 5 6 3 2 2 3 2" xfId="21637"/>
    <cellStyle name="Обычный 5 6 3 2 2 3 2 2" xfId="21638"/>
    <cellStyle name="Обычный 5 6 3 2 2 3 3" xfId="21639"/>
    <cellStyle name="Обычный 5 6 3 2 2 4" xfId="21640"/>
    <cellStyle name="Обычный 5 6 3 2 2 4 2" xfId="21641"/>
    <cellStyle name="Обычный 5 6 3 2 2 5" xfId="21642"/>
    <cellStyle name="Обычный 5 6 3 2 3" xfId="21643"/>
    <cellStyle name="Обычный 5 6 3 2 3 2" xfId="21644"/>
    <cellStyle name="Обычный 5 6 3 2 3 2 2" xfId="21645"/>
    <cellStyle name="Обычный 5 6 3 2 3 2 2 2" xfId="21646"/>
    <cellStyle name="Обычный 5 6 3 2 3 2 3" xfId="21647"/>
    <cellStyle name="Обычный 5 6 3 2 3 3" xfId="21648"/>
    <cellStyle name="Обычный 5 6 3 2 3 3 2" xfId="21649"/>
    <cellStyle name="Обычный 5 6 3 2 3 4" xfId="21650"/>
    <cellStyle name="Обычный 5 6 3 2 4" xfId="21651"/>
    <cellStyle name="Обычный 5 6 3 2 4 2" xfId="21652"/>
    <cellStyle name="Обычный 5 6 3 2 4 2 2" xfId="21653"/>
    <cellStyle name="Обычный 5 6 3 2 4 3" xfId="21654"/>
    <cellStyle name="Обычный 5 6 3 2 5" xfId="21655"/>
    <cellStyle name="Обычный 5 6 3 2 5 2" xfId="21656"/>
    <cellStyle name="Обычный 5 6 3 2 6" xfId="21657"/>
    <cellStyle name="Обычный 5 6 3 3" xfId="21658"/>
    <cellStyle name="Обычный 5 6 3 3 2" xfId="21659"/>
    <cellStyle name="Обычный 5 6 3 3 2 2" xfId="21660"/>
    <cellStyle name="Обычный 5 6 3 3 2 2 2" xfId="21661"/>
    <cellStyle name="Обычный 5 6 3 3 2 2 2 2" xfId="21662"/>
    <cellStyle name="Обычный 5 6 3 3 2 2 3" xfId="21663"/>
    <cellStyle name="Обычный 5 6 3 3 2 3" xfId="21664"/>
    <cellStyle name="Обычный 5 6 3 3 2 3 2" xfId="21665"/>
    <cellStyle name="Обычный 5 6 3 3 2 4" xfId="21666"/>
    <cellStyle name="Обычный 5 6 3 3 3" xfId="21667"/>
    <cellStyle name="Обычный 5 6 3 3 3 2" xfId="21668"/>
    <cellStyle name="Обычный 5 6 3 3 3 2 2" xfId="21669"/>
    <cellStyle name="Обычный 5 6 3 3 3 3" xfId="21670"/>
    <cellStyle name="Обычный 5 6 3 3 4" xfId="21671"/>
    <cellStyle name="Обычный 5 6 3 3 4 2" xfId="21672"/>
    <cellStyle name="Обычный 5 6 3 3 5" xfId="21673"/>
    <cellStyle name="Обычный 5 6 3 4" xfId="21674"/>
    <cellStyle name="Обычный 5 6 3 4 2" xfId="21675"/>
    <cellStyle name="Обычный 5 6 3 4 2 2" xfId="21676"/>
    <cellStyle name="Обычный 5 6 3 4 2 2 2" xfId="21677"/>
    <cellStyle name="Обычный 5 6 3 4 2 3" xfId="21678"/>
    <cellStyle name="Обычный 5 6 3 4 3" xfId="21679"/>
    <cellStyle name="Обычный 5 6 3 4 3 2" xfId="21680"/>
    <cellStyle name="Обычный 5 6 3 4 4" xfId="21681"/>
    <cellStyle name="Обычный 5 6 3 5" xfId="21682"/>
    <cellStyle name="Обычный 5 6 3 5 2" xfId="21683"/>
    <cellStyle name="Обычный 5 6 3 5 2 2" xfId="21684"/>
    <cellStyle name="Обычный 5 6 3 5 3" xfId="21685"/>
    <cellStyle name="Обычный 5 6 3 6" xfId="21686"/>
    <cellStyle name="Обычный 5 6 3 6 2" xfId="21687"/>
    <cellStyle name="Обычный 5 6 3 7" xfId="21688"/>
    <cellStyle name="Обычный 5 6 4" xfId="21689"/>
    <cellStyle name="Обычный 5 6 4 2" xfId="21690"/>
    <cellStyle name="Обычный 5 6 4 2 2" xfId="21691"/>
    <cellStyle name="Обычный 5 6 4 2 2 2" xfId="21692"/>
    <cellStyle name="Обычный 5 6 4 2 2 2 2" xfId="21693"/>
    <cellStyle name="Обычный 5 6 4 2 2 2 2 2" xfId="21694"/>
    <cellStyle name="Обычный 5 6 4 2 2 2 3" xfId="21695"/>
    <cellStyle name="Обычный 5 6 4 2 2 3" xfId="21696"/>
    <cellStyle name="Обычный 5 6 4 2 2 3 2" xfId="21697"/>
    <cellStyle name="Обычный 5 6 4 2 2 4" xfId="21698"/>
    <cellStyle name="Обычный 5 6 4 2 3" xfId="21699"/>
    <cellStyle name="Обычный 5 6 4 2 3 2" xfId="21700"/>
    <cellStyle name="Обычный 5 6 4 2 3 2 2" xfId="21701"/>
    <cellStyle name="Обычный 5 6 4 2 3 3" xfId="21702"/>
    <cellStyle name="Обычный 5 6 4 2 4" xfId="21703"/>
    <cellStyle name="Обычный 5 6 4 2 4 2" xfId="21704"/>
    <cellStyle name="Обычный 5 6 4 2 5" xfId="21705"/>
    <cellStyle name="Обычный 5 6 4 3" xfId="21706"/>
    <cellStyle name="Обычный 5 6 4 3 2" xfId="21707"/>
    <cellStyle name="Обычный 5 6 4 3 2 2" xfId="21708"/>
    <cellStyle name="Обычный 5 6 4 3 2 2 2" xfId="21709"/>
    <cellStyle name="Обычный 5 6 4 3 2 3" xfId="21710"/>
    <cellStyle name="Обычный 5 6 4 3 3" xfId="21711"/>
    <cellStyle name="Обычный 5 6 4 3 3 2" xfId="21712"/>
    <cellStyle name="Обычный 5 6 4 3 4" xfId="21713"/>
    <cellStyle name="Обычный 5 6 4 4" xfId="21714"/>
    <cellStyle name="Обычный 5 6 4 4 2" xfId="21715"/>
    <cellStyle name="Обычный 5 6 4 4 2 2" xfId="21716"/>
    <cellStyle name="Обычный 5 6 4 4 3" xfId="21717"/>
    <cellStyle name="Обычный 5 6 4 5" xfId="21718"/>
    <cellStyle name="Обычный 5 6 4 5 2" xfId="21719"/>
    <cellStyle name="Обычный 5 6 4 6" xfId="21720"/>
    <cellStyle name="Обычный 5 6 5" xfId="21721"/>
    <cellStyle name="Обычный 5 6 5 2" xfId="21722"/>
    <cellStyle name="Обычный 5 6 5 2 2" xfId="21723"/>
    <cellStyle name="Обычный 5 6 5 2 2 2" xfId="21724"/>
    <cellStyle name="Обычный 5 6 5 2 2 2 2" xfId="21725"/>
    <cellStyle name="Обычный 5 6 5 2 2 3" xfId="21726"/>
    <cellStyle name="Обычный 5 6 5 2 3" xfId="21727"/>
    <cellStyle name="Обычный 5 6 5 2 3 2" xfId="21728"/>
    <cellStyle name="Обычный 5 6 5 2 4" xfId="21729"/>
    <cellStyle name="Обычный 5 6 5 3" xfId="21730"/>
    <cellStyle name="Обычный 5 6 5 3 2" xfId="21731"/>
    <cellStyle name="Обычный 5 6 5 3 2 2" xfId="21732"/>
    <cellStyle name="Обычный 5 6 5 3 3" xfId="21733"/>
    <cellStyle name="Обычный 5 6 5 4" xfId="21734"/>
    <cellStyle name="Обычный 5 6 5 4 2" xfId="21735"/>
    <cellStyle name="Обычный 5 6 5 5" xfId="21736"/>
    <cellStyle name="Обычный 5 6 6" xfId="21737"/>
    <cellStyle name="Обычный 5 6 6 2" xfId="21738"/>
    <cellStyle name="Обычный 5 6 6 2 2" xfId="21739"/>
    <cellStyle name="Обычный 5 6 6 2 2 2" xfId="21740"/>
    <cellStyle name="Обычный 5 6 6 2 3" xfId="21741"/>
    <cellStyle name="Обычный 5 6 6 3" xfId="21742"/>
    <cellStyle name="Обычный 5 6 6 3 2" xfId="21743"/>
    <cellStyle name="Обычный 5 6 6 4" xfId="21744"/>
    <cellStyle name="Обычный 5 6 7" xfId="21745"/>
    <cellStyle name="Обычный 5 6 7 2" xfId="21746"/>
    <cellStyle name="Обычный 5 6 7 2 2" xfId="21747"/>
    <cellStyle name="Обычный 5 6 7 3" xfId="21748"/>
    <cellStyle name="Обычный 5 6 8" xfId="21749"/>
    <cellStyle name="Обычный 5 6 8 2" xfId="21750"/>
    <cellStyle name="Обычный 5 6 9" xfId="21751"/>
    <cellStyle name="Обычный 5 7" xfId="21752"/>
    <cellStyle name="Обычный 5 7 2" xfId="21753"/>
    <cellStyle name="Обычный 5 7 2 2" xfId="21754"/>
    <cellStyle name="Обычный 5 7 2 2 2" xfId="21755"/>
    <cellStyle name="Обычный 5 7 2 2 2 2" xfId="21756"/>
    <cellStyle name="Обычный 5 7 2 2 2 2 2" xfId="21757"/>
    <cellStyle name="Обычный 5 7 2 2 2 2 2 2" xfId="21758"/>
    <cellStyle name="Обычный 5 7 2 2 2 2 2 2 2" xfId="21759"/>
    <cellStyle name="Обычный 5 7 2 2 2 2 2 3" xfId="21760"/>
    <cellStyle name="Обычный 5 7 2 2 2 2 3" xfId="21761"/>
    <cellStyle name="Обычный 5 7 2 2 2 2 3 2" xfId="21762"/>
    <cellStyle name="Обычный 5 7 2 2 2 2 4" xfId="21763"/>
    <cellStyle name="Обычный 5 7 2 2 2 3" xfId="21764"/>
    <cellStyle name="Обычный 5 7 2 2 2 3 2" xfId="21765"/>
    <cellStyle name="Обычный 5 7 2 2 2 3 2 2" xfId="21766"/>
    <cellStyle name="Обычный 5 7 2 2 2 3 3" xfId="21767"/>
    <cellStyle name="Обычный 5 7 2 2 2 4" xfId="21768"/>
    <cellStyle name="Обычный 5 7 2 2 2 4 2" xfId="21769"/>
    <cellStyle name="Обычный 5 7 2 2 2 5" xfId="21770"/>
    <cellStyle name="Обычный 5 7 2 2 3" xfId="21771"/>
    <cellStyle name="Обычный 5 7 2 2 3 2" xfId="21772"/>
    <cellStyle name="Обычный 5 7 2 2 3 2 2" xfId="21773"/>
    <cellStyle name="Обычный 5 7 2 2 3 2 2 2" xfId="21774"/>
    <cellStyle name="Обычный 5 7 2 2 3 2 3" xfId="21775"/>
    <cellStyle name="Обычный 5 7 2 2 3 3" xfId="21776"/>
    <cellStyle name="Обычный 5 7 2 2 3 3 2" xfId="21777"/>
    <cellStyle name="Обычный 5 7 2 2 3 4" xfId="21778"/>
    <cellStyle name="Обычный 5 7 2 2 4" xfId="21779"/>
    <cellStyle name="Обычный 5 7 2 2 4 2" xfId="21780"/>
    <cellStyle name="Обычный 5 7 2 2 4 2 2" xfId="21781"/>
    <cellStyle name="Обычный 5 7 2 2 4 3" xfId="21782"/>
    <cellStyle name="Обычный 5 7 2 2 5" xfId="21783"/>
    <cellStyle name="Обычный 5 7 2 2 5 2" xfId="21784"/>
    <cellStyle name="Обычный 5 7 2 2 6" xfId="21785"/>
    <cellStyle name="Обычный 5 7 2 3" xfId="21786"/>
    <cellStyle name="Обычный 5 7 2 3 2" xfId="21787"/>
    <cellStyle name="Обычный 5 7 2 3 2 2" xfId="21788"/>
    <cellStyle name="Обычный 5 7 2 3 2 2 2" xfId="21789"/>
    <cellStyle name="Обычный 5 7 2 3 2 2 2 2" xfId="21790"/>
    <cellStyle name="Обычный 5 7 2 3 2 2 3" xfId="21791"/>
    <cellStyle name="Обычный 5 7 2 3 2 3" xfId="21792"/>
    <cellStyle name="Обычный 5 7 2 3 2 3 2" xfId="21793"/>
    <cellStyle name="Обычный 5 7 2 3 2 4" xfId="21794"/>
    <cellStyle name="Обычный 5 7 2 3 3" xfId="21795"/>
    <cellStyle name="Обычный 5 7 2 3 3 2" xfId="21796"/>
    <cellStyle name="Обычный 5 7 2 3 3 2 2" xfId="21797"/>
    <cellStyle name="Обычный 5 7 2 3 3 3" xfId="21798"/>
    <cellStyle name="Обычный 5 7 2 3 4" xfId="21799"/>
    <cellStyle name="Обычный 5 7 2 3 4 2" xfId="21800"/>
    <cellStyle name="Обычный 5 7 2 3 5" xfId="21801"/>
    <cellStyle name="Обычный 5 7 2 4" xfId="21802"/>
    <cellStyle name="Обычный 5 7 2 4 2" xfId="21803"/>
    <cellStyle name="Обычный 5 7 2 4 2 2" xfId="21804"/>
    <cellStyle name="Обычный 5 7 2 4 2 2 2" xfId="21805"/>
    <cellStyle name="Обычный 5 7 2 4 2 3" xfId="21806"/>
    <cellStyle name="Обычный 5 7 2 4 3" xfId="21807"/>
    <cellStyle name="Обычный 5 7 2 4 3 2" xfId="21808"/>
    <cellStyle name="Обычный 5 7 2 4 4" xfId="21809"/>
    <cellStyle name="Обычный 5 7 2 5" xfId="21810"/>
    <cellStyle name="Обычный 5 7 2 5 2" xfId="21811"/>
    <cellStyle name="Обычный 5 7 2 5 2 2" xfId="21812"/>
    <cellStyle name="Обычный 5 7 2 5 3" xfId="21813"/>
    <cellStyle name="Обычный 5 7 2 6" xfId="21814"/>
    <cellStyle name="Обычный 5 7 2 6 2" xfId="21815"/>
    <cellStyle name="Обычный 5 7 2 7" xfId="21816"/>
    <cellStyle name="Обычный 5 7 3" xfId="21817"/>
    <cellStyle name="Обычный 5 7 3 2" xfId="21818"/>
    <cellStyle name="Обычный 5 7 3 2 2" xfId="21819"/>
    <cellStyle name="Обычный 5 7 3 2 2 2" xfId="21820"/>
    <cellStyle name="Обычный 5 7 3 2 2 2 2" xfId="21821"/>
    <cellStyle name="Обычный 5 7 3 2 2 2 2 2" xfId="21822"/>
    <cellStyle name="Обычный 5 7 3 2 2 2 3" xfId="21823"/>
    <cellStyle name="Обычный 5 7 3 2 2 3" xfId="21824"/>
    <cellStyle name="Обычный 5 7 3 2 2 3 2" xfId="21825"/>
    <cellStyle name="Обычный 5 7 3 2 2 4" xfId="21826"/>
    <cellStyle name="Обычный 5 7 3 2 3" xfId="21827"/>
    <cellStyle name="Обычный 5 7 3 2 3 2" xfId="21828"/>
    <cellStyle name="Обычный 5 7 3 2 3 2 2" xfId="21829"/>
    <cellStyle name="Обычный 5 7 3 2 3 3" xfId="21830"/>
    <cellStyle name="Обычный 5 7 3 2 4" xfId="21831"/>
    <cellStyle name="Обычный 5 7 3 2 4 2" xfId="21832"/>
    <cellStyle name="Обычный 5 7 3 2 5" xfId="21833"/>
    <cellStyle name="Обычный 5 7 3 3" xfId="21834"/>
    <cellStyle name="Обычный 5 7 3 3 2" xfId="21835"/>
    <cellStyle name="Обычный 5 7 3 3 2 2" xfId="21836"/>
    <cellStyle name="Обычный 5 7 3 3 2 2 2" xfId="21837"/>
    <cellStyle name="Обычный 5 7 3 3 2 3" xfId="21838"/>
    <cellStyle name="Обычный 5 7 3 3 3" xfId="21839"/>
    <cellStyle name="Обычный 5 7 3 3 3 2" xfId="21840"/>
    <cellStyle name="Обычный 5 7 3 3 4" xfId="21841"/>
    <cellStyle name="Обычный 5 7 3 4" xfId="21842"/>
    <cellStyle name="Обычный 5 7 3 4 2" xfId="21843"/>
    <cellStyle name="Обычный 5 7 3 4 2 2" xfId="21844"/>
    <cellStyle name="Обычный 5 7 3 4 3" xfId="21845"/>
    <cellStyle name="Обычный 5 7 3 5" xfId="21846"/>
    <cellStyle name="Обычный 5 7 3 5 2" xfId="21847"/>
    <cellStyle name="Обычный 5 7 3 6" xfId="21848"/>
    <cellStyle name="Обычный 5 7 4" xfId="21849"/>
    <cellStyle name="Обычный 5 7 4 2" xfId="21850"/>
    <cellStyle name="Обычный 5 7 4 2 2" xfId="21851"/>
    <cellStyle name="Обычный 5 7 4 2 2 2" xfId="21852"/>
    <cellStyle name="Обычный 5 7 4 2 2 2 2" xfId="21853"/>
    <cellStyle name="Обычный 5 7 4 2 2 3" xfId="21854"/>
    <cellStyle name="Обычный 5 7 4 2 3" xfId="21855"/>
    <cellStyle name="Обычный 5 7 4 2 3 2" xfId="21856"/>
    <cellStyle name="Обычный 5 7 4 2 4" xfId="21857"/>
    <cellStyle name="Обычный 5 7 4 3" xfId="21858"/>
    <cellStyle name="Обычный 5 7 4 3 2" xfId="21859"/>
    <cellStyle name="Обычный 5 7 4 3 2 2" xfId="21860"/>
    <cellStyle name="Обычный 5 7 4 3 3" xfId="21861"/>
    <cellStyle name="Обычный 5 7 4 4" xfId="21862"/>
    <cellStyle name="Обычный 5 7 4 4 2" xfId="21863"/>
    <cellStyle name="Обычный 5 7 4 5" xfId="21864"/>
    <cellStyle name="Обычный 5 7 5" xfId="21865"/>
    <cellStyle name="Обычный 5 7 5 2" xfId="21866"/>
    <cellStyle name="Обычный 5 7 5 2 2" xfId="21867"/>
    <cellStyle name="Обычный 5 7 5 2 2 2" xfId="21868"/>
    <cellStyle name="Обычный 5 7 5 2 3" xfId="21869"/>
    <cellStyle name="Обычный 5 7 5 3" xfId="21870"/>
    <cellStyle name="Обычный 5 7 5 3 2" xfId="21871"/>
    <cellStyle name="Обычный 5 7 5 4" xfId="21872"/>
    <cellStyle name="Обычный 5 7 6" xfId="21873"/>
    <cellStyle name="Обычный 5 7 6 2" xfId="21874"/>
    <cellStyle name="Обычный 5 7 6 2 2" xfId="21875"/>
    <cellStyle name="Обычный 5 7 6 3" xfId="21876"/>
    <cellStyle name="Обычный 5 7 7" xfId="21877"/>
    <cellStyle name="Обычный 5 7 7 2" xfId="21878"/>
    <cellStyle name="Обычный 5 7 8" xfId="21879"/>
    <cellStyle name="Обычный 5 7 9" xfId="21880"/>
    <cellStyle name="Обычный 5 8" xfId="21881"/>
    <cellStyle name="Обычный 5 8 2" xfId="21882"/>
    <cellStyle name="Обычный 5 8 2 2" xfId="21883"/>
    <cellStyle name="Обычный 5 8 2 2 2" xfId="21884"/>
    <cellStyle name="Обычный 5 8 2 2 2 2" xfId="21885"/>
    <cellStyle name="Обычный 5 8 2 2 2 2 2" xfId="21886"/>
    <cellStyle name="Обычный 5 8 2 2 2 2 2 2" xfId="21887"/>
    <cellStyle name="Обычный 5 8 2 2 2 2 3" xfId="21888"/>
    <cellStyle name="Обычный 5 8 2 2 2 3" xfId="21889"/>
    <cellStyle name="Обычный 5 8 2 2 2 3 2" xfId="21890"/>
    <cellStyle name="Обычный 5 8 2 2 2 4" xfId="21891"/>
    <cellStyle name="Обычный 5 8 2 2 3" xfId="21892"/>
    <cellStyle name="Обычный 5 8 2 2 3 2" xfId="21893"/>
    <cellStyle name="Обычный 5 8 2 2 3 2 2" xfId="21894"/>
    <cellStyle name="Обычный 5 8 2 2 3 3" xfId="21895"/>
    <cellStyle name="Обычный 5 8 2 2 4" xfId="21896"/>
    <cellStyle name="Обычный 5 8 2 2 4 2" xfId="21897"/>
    <cellStyle name="Обычный 5 8 2 2 5" xfId="21898"/>
    <cellStyle name="Обычный 5 8 2 3" xfId="21899"/>
    <cellStyle name="Обычный 5 8 2 3 2" xfId="21900"/>
    <cellStyle name="Обычный 5 8 2 3 2 2" xfId="21901"/>
    <cellStyle name="Обычный 5 8 2 3 2 2 2" xfId="21902"/>
    <cellStyle name="Обычный 5 8 2 3 2 3" xfId="21903"/>
    <cellStyle name="Обычный 5 8 2 3 3" xfId="21904"/>
    <cellStyle name="Обычный 5 8 2 3 3 2" xfId="21905"/>
    <cellStyle name="Обычный 5 8 2 3 4" xfId="21906"/>
    <cellStyle name="Обычный 5 8 2 4" xfId="21907"/>
    <cellStyle name="Обычный 5 8 2 4 2" xfId="21908"/>
    <cellStyle name="Обычный 5 8 2 4 2 2" xfId="21909"/>
    <cellStyle name="Обычный 5 8 2 4 3" xfId="21910"/>
    <cellStyle name="Обычный 5 8 2 5" xfId="21911"/>
    <cellStyle name="Обычный 5 8 2 5 2" xfId="21912"/>
    <cellStyle name="Обычный 5 8 2 6" xfId="21913"/>
    <cellStyle name="Обычный 5 8 3" xfId="21914"/>
    <cellStyle name="Обычный 5 8 3 2" xfId="21915"/>
    <cellStyle name="Обычный 5 8 3 2 2" xfId="21916"/>
    <cellStyle name="Обычный 5 8 3 2 2 2" xfId="21917"/>
    <cellStyle name="Обычный 5 8 3 2 2 2 2" xfId="21918"/>
    <cellStyle name="Обычный 5 8 3 2 2 3" xfId="21919"/>
    <cellStyle name="Обычный 5 8 3 2 3" xfId="21920"/>
    <cellStyle name="Обычный 5 8 3 2 3 2" xfId="21921"/>
    <cellStyle name="Обычный 5 8 3 2 4" xfId="21922"/>
    <cellStyle name="Обычный 5 8 3 3" xfId="21923"/>
    <cellStyle name="Обычный 5 8 3 3 2" xfId="21924"/>
    <cellStyle name="Обычный 5 8 3 3 2 2" xfId="21925"/>
    <cellStyle name="Обычный 5 8 3 3 3" xfId="21926"/>
    <cellStyle name="Обычный 5 8 3 4" xfId="21927"/>
    <cellStyle name="Обычный 5 8 3 4 2" xfId="21928"/>
    <cellStyle name="Обычный 5 8 3 5" xfId="21929"/>
    <cellStyle name="Обычный 5 8 4" xfId="21930"/>
    <cellStyle name="Обычный 5 8 4 2" xfId="21931"/>
    <cellStyle name="Обычный 5 8 4 2 2" xfId="21932"/>
    <cellStyle name="Обычный 5 8 4 2 2 2" xfId="21933"/>
    <cellStyle name="Обычный 5 8 4 2 3" xfId="21934"/>
    <cellStyle name="Обычный 5 8 4 3" xfId="21935"/>
    <cellStyle name="Обычный 5 8 4 3 2" xfId="21936"/>
    <cellStyle name="Обычный 5 8 4 4" xfId="21937"/>
    <cellStyle name="Обычный 5 8 5" xfId="21938"/>
    <cellStyle name="Обычный 5 8 5 2" xfId="21939"/>
    <cellStyle name="Обычный 5 8 5 2 2" xfId="21940"/>
    <cellStyle name="Обычный 5 8 5 3" xfId="21941"/>
    <cellStyle name="Обычный 5 8 6" xfId="21942"/>
    <cellStyle name="Обычный 5 8 6 2" xfId="21943"/>
    <cellStyle name="Обычный 5 8 7" xfId="21944"/>
    <cellStyle name="Обычный 5 9" xfId="21945"/>
    <cellStyle name="Обычный 5 9 2" xfId="21946"/>
    <cellStyle name="Обычный 5 9 2 2" xfId="21947"/>
    <cellStyle name="Обычный 5 9 2 2 2" xfId="21948"/>
    <cellStyle name="Обычный 5 9 2 2 2 2" xfId="21949"/>
    <cellStyle name="Обычный 5 9 2 2 2 2 2" xfId="21950"/>
    <cellStyle name="Обычный 5 9 2 2 2 3" xfId="21951"/>
    <cellStyle name="Обычный 5 9 2 2 3" xfId="21952"/>
    <cellStyle name="Обычный 5 9 2 2 3 2" xfId="21953"/>
    <cellStyle name="Обычный 5 9 2 2 4" xfId="21954"/>
    <cellStyle name="Обычный 5 9 2 3" xfId="21955"/>
    <cellStyle name="Обычный 5 9 2 3 2" xfId="21956"/>
    <cellStyle name="Обычный 5 9 2 3 2 2" xfId="21957"/>
    <cellStyle name="Обычный 5 9 2 3 3" xfId="21958"/>
    <cellStyle name="Обычный 5 9 2 4" xfId="21959"/>
    <cellStyle name="Обычный 5 9 2 4 2" xfId="21960"/>
    <cellStyle name="Обычный 5 9 2 5" xfId="21961"/>
    <cellStyle name="Обычный 5 9 3" xfId="21962"/>
    <cellStyle name="Обычный 5 9 3 2" xfId="21963"/>
    <cellStyle name="Обычный 5 9 3 2 2" xfId="21964"/>
    <cellStyle name="Обычный 5 9 3 2 2 2" xfId="21965"/>
    <cellStyle name="Обычный 5 9 3 2 3" xfId="21966"/>
    <cellStyle name="Обычный 5 9 3 3" xfId="21967"/>
    <cellStyle name="Обычный 5 9 3 3 2" xfId="21968"/>
    <cellStyle name="Обычный 5 9 3 4" xfId="21969"/>
    <cellStyle name="Обычный 5 9 4" xfId="21970"/>
    <cellStyle name="Обычный 5 9 4 2" xfId="21971"/>
    <cellStyle name="Обычный 5 9 4 2 2" xfId="21972"/>
    <cellStyle name="Обычный 5 9 4 3" xfId="21973"/>
    <cellStyle name="Обычный 5 9 5" xfId="21974"/>
    <cellStyle name="Обычный 5 9 5 2" xfId="21975"/>
    <cellStyle name="Обычный 5 9 6" xfId="21976"/>
    <cellStyle name="Обычный 50" xfId="21977"/>
    <cellStyle name="Обычный 50 2" xfId="21978"/>
    <cellStyle name="Обычный 51" xfId="21979"/>
    <cellStyle name="Обычный 51 2" xfId="21980"/>
    <cellStyle name="Обычный 52" xfId="21981"/>
    <cellStyle name="Обычный 52 2" xfId="21982"/>
    <cellStyle name="Обычный 53" xfId="21983"/>
    <cellStyle name="Обычный 53 2" xfId="21984"/>
    <cellStyle name="Обычный 54" xfId="21985"/>
    <cellStyle name="Обычный 54 2" xfId="21986"/>
    <cellStyle name="Обычный 55" xfId="21987"/>
    <cellStyle name="Обычный 55 2" xfId="21988"/>
    <cellStyle name="Обычный 56" xfId="21989"/>
    <cellStyle name="Обычный 56 2" xfId="21990"/>
    <cellStyle name="Обычный 57" xfId="21991"/>
    <cellStyle name="Обычный 57 2" xfId="21992"/>
    <cellStyle name="Обычный 58" xfId="21993"/>
    <cellStyle name="Обычный 58 2" xfId="21994"/>
    <cellStyle name="Обычный 59" xfId="21995"/>
    <cellStyle name="Обычный 59 2" xfId="21996"/>
    <cellStyle name="Обычный 6" xfId="21997"/>
    <cellStyle name="Обычный 6 10" xfId="21998"/>
    <cellStyle name="Обычный 6 10 2" xfId="21999"/>
    <cellStyle name="Обычный 6 10 2 2" xfId="22000"/>
    <cellStyle name="Обычный 6 10 2 2 2" xfId="22001"/>
    <cellStyle name="Обычный 6 10 2 3" xfId="22002"/>
    <cellStyle name="Обычный 6 10 3" xfId="22003"/>
    <cellStyle name="Обычный 6 10 3 2" xfId="22004"/>
    <cellStyle name="Обычный 6 10 4" xfId="22005"/>
    <cellStyle name="Обычный 6 11" xfId="22006"/>
    <cellStyle name="Обычный 6 11 2" xfId="22007"/>
    <cellStyle name="Обычный 6 11 2 2" xfId="22008"/>
    <cellStyle name="Обычный 6 11 3" xfId="22009"/>
    <cellStyle name="Обычный 6 12" xfId="22010"/>
    <cellStyle name="Обычный 6 12 2" xfId="22011"/>
    <cellStyle name="Обычный 6 13" xfId="22012"/>
    <cellStyle name="Обычный 6 14" xfId="22013"/>
    <cellStyle name="Обычный 6 15" xfId="22014"/>
    <cellStyle name="Обычный 6 16" xfId="22015"/>
    <cellStyle name="Обычный 6 17" xfId="22016"/>
    <cellStyle name="Обычный 6 2" xfId="22017"/>
    <cellStyle name="Обычный 6 2 2" xfId="22018"/>
    <cellStyle name="Обычный 6 3" xfId="22019"/>
    <cellStyle name="Обычный 6 3 10" xfId="22020"/>
    <cellStyle name="Обычный 6 3 10 2" xfId="22021"/>
    <cellStyle name="Обычный 6 3 11" xfId="22022"/>
    <cellStyle name="Обычный 6 3 12" xfId="22023"/>
    <cellStyle name="Обычный 6 3 13" xfId="22024"/>
    <cellStyle name="Обычный 6 3 14" xfId="22025"/>
    <cellStyle name="Обычный 6 3 2" xfId="22026"/>
    <cellStyle name="Обычный 6 3 2 10" xfId="22027"/>
    <cellStyle name="Обычный 6 3 2 11" xfId="22028"/>
    <cellStyle name="Обычный 6 3 2 2" xfId="22029"/>
    <cellStyle name="Обычный 6 3 2 2 2" xfId="22030"/>
    <cellStyle name="Обычный 6 3 2 2 2 2" xfId="22031"/>
    <cellStyle name="Обычный 6 3 2 2 2 2 2" xfId="22032"/>
    <cellStyle name="Обычный 6 3 2 2 2 2 2 2" xfId="22033"/>
    <cellStyle name="Обычный 6 3 2 2 2 2 2 2 2" xfId="22034"/>
    <cellStyle name="Обычный 6 3 2 2 2 2 2 2 2 2" xfId="22035"/>
    <cellStyle name="Обычный 6 3 2 2 2 2 2 2 2 2 2" xfId="22036"/>
    <cellStyle name="Обычный 6 3 2 2 2 2 2 2 2 2 2 2" xfId="22037"/>
    <cellStyle name="Обычный 6 3 2 2 2 2 2 2 2 2 3" xfId="22038"/>
    <cellStyle name="Обычный 6 3 2 2 2 2 2 2 2 3" xfId="22039"/>
    <cellStyle name="Обычный 6 3 2 2 2 2 2 2 2 3 2" xfId="22040"/>
    <cellStyle name="Обычный 6 3 2 2 2 2 2 2 2 4" xfId="22041"/>
    <cellStyle name="Обычный 6 3 2 2 2 2 2 2 3" xfId="22042"/>
    <cellStyle name="Обычный 6 3 2 2 2 2 2 2 3 2" xfId="22043"/>
    <cellStyle name="Обычный 6 3 2 2 2 2 2 2 3 2 2" xfId="22044"/>
    <cellStyle name="Обычный 6 3 2 2 2 2 2 2 3 3" xfId="22045"/>
    <cellStyle name="Обычный 6 3 2 2 2 2 2 2 4" xfId="22046"/>
    <cellStyle name="Обычный 6 3 2 2 2 2 2 2 4 2" xfId="22047"/>
    <cellStyle name="Обычный 6 3 2 2 2 2 2 2 5" xfId="22048"/>
    <cellStyle name="Обычный 6 3 2 2 2 2 2 3" xfId="22049"/>
    <cellStyle name="Обычный 6 3 2 2 2 2 2 3 2" xfId="22050"/>
    <cellStyle name="Обычный 6 3 2 2 2 2 2 3 2 2" xfId="22051"/>
    <cellStyle name="Обычный 6 3 2 2 2 2 2 3 2 2 2" xfId="22052"/>
    <cellStyle name="Обычный 6 3 2 2 2 2 2 3 2 3" xfId="22053"/>
    <cellStyle name="Обычный 6 3 2 2 2 2 2 3 3" xfId="22054"/>
    <cellStyle name="Обычный 6 3 2 2 2 2 2 3 3 2" xfId="22055"/>
    <cellStyle name="Обычный 6 3 2 2 2 2 2 3 4" xfId="22056"/>
    <cellStyle name="Обычный 6 3 2 2 2 2 2 4" xfId="22057"/>
    <cellStyle name="Обычный 6 3 2 2 2 2 2 4 2" xfId="22058"/>
    <cellStyle name="Обычный 6 3 2 2 2 2 2 4 2 2" xfId="22059"/>
    <cellStyle name="Обычный 6 3 2 2 2 2 2 4 3" xfId="22060"/>
    <cellStyle name="Обычный 6 3 2 2 2 2 2 5" xfId="22061"/>
    <cellStyle name="Обычный 6 3 2 2 2 2 2 5 2" xfId="22062"/>
    <cellStyle name="Обычный 6 3 2 2 2 2 2 6" xfId="22063"/>
    <cellStyle name="Обычный 6 3 2 2 2 2 3" xfId="22064"/>
    <cellStyle name="Обычный 6 3 2 2 2 2 3 2" xfId="22065"/>
    <cellStyle name="Обычный 6 3 2 2 2 2 3 2 2" xfId="22066"/>
    <cellStyle name="Обычный 6 3 2 2 2 2 3 2 2 2" xfId="22067"/>
    <cellStyle name="Обычный 6 3 2 2 2 2 3 2 2 2 2" xfId="22068"/>
    <cellStyle name="Обычный 6 3 2 2 2 2 3 2 2 3" xfId="22069"/>
    <cellStyle name="Обычный 6 3 2 2 2 2 3 2 3" xfId="22070"/>
    <cellStyle name="Обычный 6 3 2 2 2 2 3 2 3 2" xfId="22071"/>
    <cellStyle name="Обычный 6 3 2 2 2 2 3 2 4" xfId="22072"/>
    <cellStyle name="Обычный 6 3 2 2 2 2 3 3" xfId="22073"/>
    <cellStyle name="Обычный 6 3 2 2 2 2 3 3 2" xfId="22074"/>
    <cellStyle name="Обычный 6 3 2 2 2 2 3 3 2 2" xfId="22075"/>
    <cellStyle name="Обычный 6 3 2 2 2 2 3 3 3" xfId="22076"/>
    <cellStyle name="Обычный 6 3 2 2 2 2 3 4" xfId="22077"/>
    <cellStyle name="Обычный 6 3 2 2 2 2 3 4 2" xfId="22078"/>
    <cellStyle name="Обычный 6 3 2 2 2 2 3 5" xfId="22079"/>
    <cellStyle name="Обычный 6 3 2 2 2 2 4" xfId="22080"/>
    <cellStyle name="Обычный 6 3 2 2 2 2 4 2" xfId="22081"/>
    <cellStyle name="Обычный 6 3 2 2 2 2 4 2 2" xfId="22082"/>
    <cellStyle name="Обычный 6 3 2 2 2 2 4 2 2 2" xfId="22083"/>
    <cellStyle name="Обычный 6 3 2 2 2 2 4 2 3" xfId="22084"/>
    <cellStyle name="Обычный 6 3 2 2 2 2 4 3" xfId="22085"/>
    <cellStyle name="Обычный 6 3 2 2 2 2 4 3 2" xfId="22086"/>
    <cellStyle name="Обычный 6 3 2 2 2 2 4 4" xfId="22087"/>
    <cellStyle name="Обычный 6 3 2 2 2 2 5" xfId="22088"/>
    <cellStyle name="Обычный 6 3 2 2 2 2 5 2" xfId="22089"/>
    <cellStyle name="Обычный 6 3 2 2 2 2 5 2 2" xfId="22090"/>
    <cellStyle name="Обычный 6 3 2 2 2 2 5 3" xfId="22091"/>
    <cellStyle name="Обычный 6 3 2 2 2 2 6" xfId="22092"/>
    <cellStyle name="Обычный 6 3 2 2 2 2 6 2" xfId="22093"/>
    <cellStyle name="Обычный 6 3 2 2 2 2 7" xfId="22094"/>
    <cellStyle name="Обычный 6 3 2 2 2 3" xfId="22095"/>
    <cellStyle name="Обычный 6 3 2 2 2 3 2" xfId="22096"/>
    <cellStyle name="Обычный 6 3 2 2 2 3 2 2" xfId="22097"/>
    <cellStyle name="Обычный 6 3 2 2 2 3 2 2 2" xfId="22098"/>
    <cellStyle name="Обычный 6 3 2 2 2 3 2 2 2 2" xfId="22099"/>
    <cellStyle name="Обычный 6 3 2 2 2 3 2 2 2 2 2" xfId="22100"/>
    <cellStyle name="Обычный 6 3 2 2 2 3 2 2 2 3" xfId="22101"/>
    <cellStyle name="Обычный 6 3 2 2 2 3 2 2 3" xfId="22102"/>
    <cellStyle name="Обычный 6 3 2 2 2 3 2 2 3 2" xfId="22103"/>
    <cellStyle name="Обычный 6 3 2 2 2 3 2 2 4" xfId="22104"/>
    <cellStyle name="Обычный 6 3 2 2 2 3 2 3" xfId="22105"/>
    <cellStyle name="Обычный 6 3 2 2 2 3 2 3 2" xfId="22106"/>
    <cellStyle name="Обычный 6 3 2 2 2 3 2 3 2 2" xfId="22107"/>
    <cellStyle name="Обычный 6 3 2 2 2 3 2 3 3" xfId="22108"/>
    <cellStyle name="Обычный 6 3 2 2 2 3 2 4" xfId="22109"/>
    <cellStyle name="Обычный 6 3 2 2 2 3 2 4 2" xfId="22110"/>
    <cellStyle name="Обычный 6 3 2 2 2 3 2 5" xfId="22111"/>
    <cellStyle name="Обычный 6 3 2 2 2 3 3" xfId="22112"/>
    <cellStyle name="Обычный 6 3 2 2 2 3 3 2" xfId="22113"/>
    <cellStyle name="Обычный 6 3 2 2 2 3 3 2 2" xfId="22114"/>
    <cellStyle name="Обычный 6 3 2 2 2 3 3 2 2 2" xfId="22115"/>
    <cellStyle name="Обычный 6 3 2 2 2 3 3 2 3" xfId="22116"/>
    <cellStyle name="Обычный 6 3 2 2 2 3 3 3" xfId="22117"/>
    <cellStyle name="Обычный 6 3 2 2 2 3 3 3 2" xfId="22118"/>
    <cellStyle name="Обычный 6 3 2 2 2 3 3 4" xfId="22119"/>
    <cellStyle name="Обычный 6 3 2 2 2 3 4" xfId="22120"/>
    <cellStyle name="Обычный 6 3 2 2 2 3 4 2" xfId="22121"/>
    <cellStyle name="Обычный 6 3 2 2 2 3 4 2 2" xfId="22122"/>
    <cellStyle name="Обычный 6 3 2 2 2 3 4 3" xfId="22123"/>
    <cellStyle name="Обычный 6 3 2 2 2 3 5" xfId="22124"/>
    <cellStyle name="Обычный 6 3 2 2 2 3 5 2" xfId="22125"/>
    <cellStyle name="Обычный 6 3 2 2 2 3 6" xfId="22126"/>
    <cellStyle name="Обычный 6 3 2 2 2 4" xfId="22127"/>
    <cellStyle name="Обычный 6 3 2 2 2 4 2" xfId="22128"/>
    <cellStyle name="Обычный 6 3 2 2 2 4 2 2" xfId="22129"/>
    <cellStyle name="Обычный 6 3 2 2 2 4 2 2 2" xfId="22130"/>
    <cellStyle name="Обычный 6 3 2 2 2 4 2 2 2 2" xfId="22131"/>
    <cellStyle name="Обычный 6 3 2 2 2 4 2 2 3" xfId="22132"/>
    <cellStyle name="Обычный 6 3 2 2 2 4 2 3" xfId="22133"/>
    <cellStyle name="Обычный 6 3 2 2 2 4 2 3 2" xfId="22134"/>
    <cellStyle name="Обычный 6 3 2 2 2 4 2 4" xfId="22135"/>
    <cellStyle name="Обычный 6 3 2 2 2 4 3" xfId="22136"/>
    <cellStyle name="Обычный 6 3 2 2 2 4 3 2" xfId="22137"/>
    <cellStyle name="Обычный 6 3 2 2 2 4 3 2 2" xfId="22138"/>
    <cellStyle name="Обычный 6 3 2 2 2 4 3 3" xfId="22139"/>
    <cellStyle name="Обычный 6 3 2 2 2 4 4" xfId="22140"/>
    <cellStyle name="Обычный 6 3 2 2 2 4 4 2" xfId="22141"/>
    <cellStyle name="Обычный 6 3 2 2 2 4 5" xfId="22142"/>
    <cellStyle name="Обычный 6 3 2 2 2 5" xfId="22143"/>
    <cellStyle name="Обычный 6 3 2 2 2 5 2" xfId="22144"/>
    <cellStyle name="Обычный 6 3 2 2 2 5 2 2" xfId="22145"/>
    <cellStyle name="Обычный 6 3 2 2 2 5 2 2 2" xfId="22146"/>
    <cellStyle name="Обычный 6 3 2 2 2 5 2 3" xfId="22147"/>
    <cellStyle name="Обычный 6 3 2 2 2 5 3" xfId="22148"/>
    <cellStyle name="Обычный 6 3 2 2 2 5 3 2" xfId="22149"/>
    <cellStyle name="Обычный 6 3 2 2 2 5 4" xfId="22150"/>
    <cellStyle name="Обычный 6 3 2 2 2 6" xfId="22151"/>
    <cellStyle name="Обычный 6 3 2 2 2 6 2" xfId="22152"/>
    <cellStyle name="Обычный 6 3 2 2 2 6 2 2" xfId="22153"/>
    <cellStyle name="Обычный 6 3 2 2 2 6 3" xfId="22154"/>
    <cellStyle name="Обычный 6 3 2 2 2 7" xfId="22155"/>
    <cellStyle name="Обычный 6 3 2 2 2 7 2" xfId="22156"/>
    <cellStyle name="Обычный 6 3 2 2 2 8" xfId="22157"/>
    <cellStyle name="Обычный 6 3 2 2 3" xfId="22158"/>
    <cellStyle name="Обычный 6 3 2 2 3 2" xfId="22159"/>
    <cellStyle name="Обычный 6 3 2 2 3 2 2" xfId="22160"/>
    <cellStyle name="Обычный 6 3 2 2 3 2 2 2" xfId="22161"/>
    <cellStyle name="Обычный 6 3 2 2 3 2 2 2 2" xfId="22162"/>
    <cellStyle name="Обычный 6 3 2 2 3 2 2 2 2 2" xfId="22163"/>
    <cellStyle name="Обычный 6 3 2 2 3 2 2 2 2 2 2" xfId="22164"/>
    <cellStyle name="Обычный 6 3 2 2 3 2 2 2 2 3" xfId="22165"/>
    <cellStyle name="Обычный 6 3 2 2 3 2 2 2 3" xfId="22166"/>
    <cellStyle name="Обычный 6 3 2 2 3 2 2 2 3 2" xfId="22167"/>
    <cellStyle name="Обычный 6 3 2 2 3 2 2 2 4" xfId="22168"/>
    <cellStyle name="Обычный 6 3 2 2 3 2 2 3" xfId="22169"/>
    <cellStyle name="Обычный 6 3 2 2 3 2 2 3 2" xfId="22170"/>
    <cellStyle name="Обычный 6 3 2 2 3 2 2 3 2 2" xfId="22171"/>
    <cellStyle name="Обычный 6 3 2 2 3 2 2 3 3" xfId="22172"/>
    <cellStyle name="Обычный 6 3 2 2 3 2 2 4" xfId="22173"/>
    <cellStyle name="Обычный 6 3 2 2 3 2 2 4 2" xfId="22174"/>
    <cellStyle name="Обычный 6 3 2 2 3 2 2 5" xfId="22175"/>
    <cellStyle name="Обычный 6 3 2 2 3 2 3" xfId="22176"/>
    <cellStyle name="Обычный 6 3 2 2 3 2 3 2" xfId="22177"/>
    <cellStyle name="Обычный 6 3 2 2 3 2 3 2 2" xfId="22178"/>
    <cellStyle name="Обычный 6 3 2 2 3 2 3 2 2 2" xfId="22179"/>
    <cellStyle name="Обычный 6 3 2 2 3 2 3 2 3" xfId="22180"/>
    <cellStyle name="Обычный 6 3 2 2 3 2 3 3" xfId="22181"/>
    <cellStyle name="Обычный 6 3 2 2 3 2 3 3 2" xfId="22182"/>
    <cellStyle name="Обычный 6 3 2 2 3 2 3 4" xfId="22183"/>
    <cellStyle name="Обычный 6 3 2 2 3 2 4" xfId="22184"/>
    <cellStyle name="Обычный 6 3 2 2 3 2 4 2" xfId="22185"/>
    <cellStyle name="Обычный 6 3 2 2 3 2 4 2 2" xfId="22186"/>
    <cellStyle name="Обычный 6 3 2 2 3 2 4 3" xfId="22187"/>
    <cellStyle name="Обычный 6 3 2 2 3 2 5" xfId="22188"/>
    <cellStyle name="Обычный 6 3 2 2 3 2 5 2" xfId="22189"/>
    <cellStyle name="Обычный 6 3 2 2 3 2 6" xfId="22190"/>
    <cellStyle name="Обычный 6 3 2 2 3 3" xfId="22191"/>
    <cellStyle name="Обычный 6 3 2 2 3 3 2" xfId="22192"/>
    <cellStyle name="Обычный 6 3 2 2 3 3 2 2" xfId="22193"/>
    <cellStyle name="Обычный 6 3 2 2 3 3 2 2 2" xfId="22194"/>
    <cellStyle name="Обычный 6 3 2 2 3 3 2 2 2 2" xfId="22195"/>
    <cellStyle name="Обычный 6 3 2 2 3 3 2 2 3" xfId="22196"/>
    <cellStyle name="Обычный 6 3 2 2 3 3 2 3" xfId="22197"/>
    <cellStyle name="Обычный 6 3 2 2 3 3 2 3 2" xfId="22198"/>
    <cellStyle name="Обычный 6 3 2 2 3 3 2 4" xfId="22199"/>
    <cellStyle name="Обычный 6 3 2 2 3 3 3" xfId="22200"/>
    <cellStyle name="Обычный 6 3 2 2 3 3 3 2" xfId="22201"/>
    <cellStyle name="Обычный 6 3 2 2 3 3 3 2 2" xfId="22202"/>
    <cellStyle name="Обычный 6 3 2 2 3 3 3 3" xfId="22203"/>
    <cellStyle name="Обычный 6 3 2 2 3 3 4" xfId="22204"/>
    <cellStyle name="Обычный 6 3 2 2 3 3 4 2" xfId="22205"/>
    <cellStyle name="Обычный 6 3 2 2 3 3 5" xfId="22206"/>
    <cellStyle name="Обычный 6 3 2 2 3 4" xfId="22207"/>
    <cellStyle name="Обычный 6 3 2 2 3 4 2" xfId="22208"/>
    <cellStyle name="Обычный 6 3 2 2 3 4 2 2" xfId="22209"/>
    <cellStyle name="Обычный 6 3 2 2 3 4 2 2 2" xfId="22210"/>
    <cellStyle name="Обычный 6 3 2 2 3 4 2 3" xfId="22211"/>
    <cellStyle name="Обычный 6 3 2 2 3 4 3" xfId="22212"/>
    <cellStyle name="Обычный 6 3 2 2 3 4 3 2" xfId="22213"/>
    <cellStyle name="Обычный 6 3 2 2 3 4 4" xfId="22214"/>
    <cellStyle name="Обычный 6 3 2 2 3 5" xfId="22215"/>
    <cellStyle name="Обычный 6 3 2 2 3 5 2" xfId="22216"/>
    <cellStyle name="Обычный 6 3 2 2 3 5 2 2" xfId="22217"/>
    <cellStyle name="Обычный 6 3 2 2 3 5 3" xfId="22218"/>
    <cellStyle name="Обычный 6 3 2 2 3 6" xfId="22219"/>
    <cellStyle name="Обычный 6 3 2 2 3 6 2" xfId="22220"/>
    <cellStyle name="Обычный 6 3 2 2 3 7" xfId="22221"/>
    <cellStyle name="Обычный 6 3 2 2 4" xfId="22222"/>
    <cellStyle name="Обычный 6 3 2 2 4 2" xfId="22223"/>
    <cellStyle name="Обычный 6 3 2 2 4 2 2" xfId="22224"/>
    <cellStyle name="Обычный 6 3 2 2 4 2 2 2" xfId="22225"/>
    <cellStyle name="Обычный 6 3 2 2 4 2 2 2 2" xfId="22226"/>
    <cellStyle name="Обычный 6 3 2 2 4 2 2 2 2 2" xfId="22227"/>
    <cellStyle name="Обычный 6 3 2 2 4 2 2 2 3" xfId="22228"/>
    <cellStyle name="Обычный 6 3 2 2 4 2 2 3" xfId="22229"/>
    <cellStyle name="Обычный 6 3 2 2 4 2 2 3 2" xfId="22230"/>
    <cellStyle name="Обычный 6 3 2 2 4 2 2 4" xfId="22231"/>
    <cellStyle name="Обычный 6 3 2 2 4 2 3" xfId="22232"/>
    <cellStyle name="Обычный 6 3 2 2 4 2 3 2" xfId="22233"/>
    <cellStyle name="Обычный 6 3 2 2 4 2 3 2 2" xfId="22234"/>
    <cellStyle name="Обычный 6 3 2 2 4 2 3 3" xfId="22235"/>
    <cellStyle name="Обычный 6 3 2 2 4 2 4" xfId="22236"/>
    <cellStyle name="Обычный 6 3 2 2 4 2 4 2" xfId="22237"/>
    <cellStyle name="Обычный 6 3 2 2 4 2 5" xfId="22238"/>
    <cellStyle name="Обычный 6 3 2 2 4 3" xfId="22239"/>
    <cellStyle name="Обычный 6 3 2 2 4 3 2" xfId="22240"/>
    <cellStyle name="Обычный 6 3 2 2 4 3 2 2" xfId="22241"/>
    <cellStyle name="Обычный 6 3 2 2 4 3 2 2 2" xfId="22242"/>
    <cellStyle name="Обычный 6 3 2 2 4 3 2 3" xfId="22243"/>
    <cellStyle name="Обычный 6 3 2 2 4 3 3" xfId="22244"/>
    <cellStyle name="Обычный 6 3 2 2 4 3 3 2" xfId="22245"/>
    <cellStyle name="Обычный 6 3 2 2 4 3 4" xfId="22246"/>
    <cellStyle name="Обычный 6 3 2 2 4 4" xfId="22247"/>
    <cellStyle name="Обычный 6 3 2 2 4 4 2" xfId="22248"/>
    <cellStyle name="Обычный 6 3 2 2 4 4 2 2" xfId="22249"/>
    <cellStyle name="Обычный 6 3 2 2 4 4 3" xfId="22250"/>
    <cellStyle name="Обычный 6 3 2 2 4 5" xfId="22251"/>
    <cellStyle name="Обычный 6 3 2 2 4 5 2" xfId="22252"/>
    <cellStyle name="Обычный 6 3 2 2 4 6" xfId="22253"/>
    <cellStyle name="Обычный 6 3 2 2 5" xfId="22254"/>
    <cellStyle name="Обычный 6 3 2 2 5 2" xfId="22255"/>
    <cellStyle name="Обычный 6 3 2 2 5 2 2" xfId="22256"/>
    <cellStyle name="Обычный 6 3 2 2 5 2 2 2" xfId="22257"/>
    <cellStyle name="Обычный 6 3 2 2 5 2 2 2 2" xfId="22258"/>
    <cellStyle name="Обычный 6 3 2 2 5 2 2 3" xfId="22259"/>
    <cellStyle name="Обычный 6 3 2 2 5 2 3" xfId="22260"/>
    <cellStyle name="Обычный 6 3 2 2 5 2 3 2" xfId="22261"/>
    <cellStyle name="Обычный 6 3 2 2 5 2 4" xfId="22262"/>
    <cellStyle name="Обычный 6 3 2 2 5 3" xfId="22263"/>
    <cellStyle name="Обычный 6 3 2 2 5 3 2" xfId="22264"/>
    <cellStyle name="Обычный 6 3 2 2 5 3 2 2" xfId="22265"/>
    <cellStyle name="Обычный 6 3 2 2 5 3 3" xfId="22266"/>
    <cellStyle name="Обычный 6 3 2 2 5 4" xfId="22267"/>
    <cellStyle name="Обычный 6 3 2 2 5 4 2" xfId="22268"/>
    <cellStyle name="Обычный 6 3 2 2 5 5" xfId="22269"/>
    <cellStyle name="Обычный 6 3 2 2 6" xfId="22270"/>
    <cellStyle name="Обычный 6 3 2 2 6 2" xfId="22271"/>
    <cellStyle name="Обычный 6 3 2 2 6 2 2" xfId="22272"/>
    <cellStyle name="Обычный 6 3 2 2 6 2 2 2" xfId="22273"/>
    <cellStyle name="Обычный 6 3 2 2 6 2 3" xfId="22274"/>
    <cellStyle name="Обычный 6 3 2 2 6 3" xfId="22275"/>
    <cellStyle name="Обычный 6 3 2 2 6 3 2" xfId="22276"/>
    <cellStyle name="Обычный 6 3 2 2 6 4" xfId="22277"/>
    <cellStyle name="Обычный 6 3 2 2 7" xfId="22278"/>
    <cellStyle name="Обычный 6 3 2 2 7 2" xfId="22279"/>
    <cellStyle name="Обычный 6 3 2 2 7 2 2" xfId="22280"/>
    <cellStyle name="Обычный 6 3 2 2 7 3" xfId="22281"/>
    <cellStyle name="Обычный 6 3 2 2 8" xfId="22282"/>
    <cellStyle name="Обычный 6 3 2 2 8 2" xfId="22283"/>
    <cellStyle name="Обычный 6 3 2 2 9" xfId="22284"/>
    <cellStyle name="Обычный 6 3 2 3" xfId="22285"/>
    <cellStyle name="Обычный 6 3 2 3 2" xfId="22286"/>
    <cellStyle name="Обычный 6 3 2 3 2 2" xfId="22287"/>
    <cellStyle name="Обычный 6 3 2 3 2 2 2" xfId="22288"/>
    <cellStyle name="Обычный 6 3 2 3 2 2 2 2" xfId="22289"/>
    <cellStyle name="Обычный 6 3 2 3 2 2 2 2 2" xfId="22290"/>
    <cellStyle name="Обычный 6 3 2 3 2 2 2 2 2 2" xfId="22291"/>
    <cellStyle name="Обычный 6 3 2 3 2 2 2 2 2 2 2" xfId="22292"/>
    <cellStyle name="Обычный 6 3 2 3 2 2 2 2 2 3" xfId="22293"/>
    <cellStyle name="Обычный 6 3 2 3 2 2 2 2 3" xfId="22294"/>
    <cellStyle name="Обычный 6 3 2 3 2 2 2 2 3 2" xfId="22295"/>
    <cellStyle name="Обычный 6 3 2 3 2 2 2 2 4" xfId="22296"/>
    <cellStyle name="Обычный 6 3 2 3 2 2 2 3" xfId="22297"/>
    <cellStyle name="Обычный 6 3 2 3 2 2 2 3 2" xfId="22298"/>
    <cellStyle name="Обычный 6 3 2 3 2 2 2 3 2 2" xfId="22299"/>
    <cellStyle name="Обычный 6 3 2 3 2 2 2 3 3" xfId="22300"/>
    <cellStyle name="Обычный 6 3 2 3 2 2 2 4" xfId="22301"/>
    <cellStyle name="Обычный 6 3 2 3 2 2 2 4 2" xfId="22302"/>
    <cellStyle name="Обычный 6 3 2 3 2 2 2 5" xfId="22303"/>
    <cellStyle name="Обычный 6 3 2 3 2 2 3" xfId="22304"/>
    <cellStyle name="Обычный 6 3 2 3 2 2 3 2" xfId="22305"/>
    <cellStyle name="Обычный 6 3 2 3 2 2 3 2 2" xfId="22306"/>
    <cellStyle name="Обычный 6 3 2 3 2 2 3 2 2 2" xfId="22307"/>
    <cellStyle name="Обычный 6 3 2 3 2 2 3 2 3" xfId="22308"/>
    <cellStyle name="Обычный 6 3 2 3 2 2 3 3" xfId="22309"/>
    <cellStyle name="Обычный 6 3 2 3 2 2 3 3 2" xfId="22310"/>
    <cellStyle name="Обычный 6 3 2 3 2 2 3 4" xfId="22311"/>
    <cellStyle name="Обычный 6 3 2 3 2 2 4" xfId="22312"/>
    <cellStyle name="Обычный 6 3 2 3 2 2 4 2" xfId="22313"/>
    <cellStyle name="Обычный 6 3 2 3 2 2 4 2 2" xfId="22314"/>
    <cellStyle name="Обычный 6 3 2 3 2 2 4 3" xfId="22315"/>
    <cellStyle name="Обычный 6 3 2 3 2 2 5" xfId="22316"/>
    <cellStyle name="Обычный 6 3 2 3 2 2 5 2" xfId="22317"/>
    <cellStyle name="Обычный 6 3 2 3 2 2 6" xfId="22318"/>
    <cellStyle name="Обычный 6 3 2 3 2 3" xfId="22319"/>
    <cellStyle name="Обычный 6 3 2 3 2 3 2" xfId="22320"/>
    <cellStyle name="Обычный 6 3 2 3 2 3 2 2" xfId="22321"/>
    <cellStyle name="Обычный 6 3 2 3 2 3 2 2 2" xfId="22322"/>
    <cellStyle name="Обычный 6 3 2 3 2 3 2 2 2 2" xfId="22323"/>
    <cellStyle name="Обычный 6 3 2 3 2 3 2 2 3" xfId="22324"/>
    <cellStyle name="Обычный 6 3 2 3 2 3 2 3" xfId="22325"/>
    <cellStyle name="Обычный 6 3 2 3 2 3 2 3 2" xfId="22326"/>
    <cellStyle name="Обычный 6 3 2 3 2 3 2 4" xfId="22327"/>
    <cellStyle name="Обычный 6 3 2 3 2 3 3" xfId="22328"/>
    <cellStyle name="Обычный 6 3 2 3 2 3 3 2" xfId="22329"/>
    <cellStyle name="Обычный 6 3 2 3 2 3 3 2 2" xfId="22330"/>
    <cellStyle name="Обычный 6 3 2 3 2 3 3 3" xfId="22331"/>
    <cellStyle name="Обычный 6 3 2 3 2 3 4" xfId="22332"/>
    <cellStyle name="Обычный 6 3 2 3 2 3 4 2" xfId="22333"/>
    <cellStyle name="Обычный 6 3 2 3 2 3 5" xfId="22334"/>
    <cellStyle name="Обычный 6 3 2 3 2 4" xfId="22335"/>
    <cellStyle name="Обычный 6 3 2 3 2 4 2" xfId="22336"/>
    <cellStyle name="Обычный 6 3 2 3 2 4 2 2" xfId="22337"/>
    <cellStyle name="Обычный 6 3 2 3 2 4 2 2 2" xfId="22338"/>
    <cellStyle name="Обычный 6 3 2 3 2 4 2 3" xfId="22339"/>
    <cellStyle name="Обычный 6 3 2 3 2 4 3" xfId="22340"/>
    <cellStyle name="Обычный 6 3 2 3 2 4 3 2" xfId="22341"/>
    <cellStyle name="Обычный 6 3 2 3 2 4 4" xfId="22342"/>
    <cellStyle name="Обычный 6 3 2 3 2 5" xfId="22343"/>
    <cellStyle name="Обычный 6 3 2 3 2 5 2" xfId="22344"/>
    <cellStyle name="Обычный 6 3 2 3 2 5 2 2" xfId="22345"/>
    <cellStyle name="Обычный 6 3 2 3 2 5 3" xfId="22346"/>
    <cellStyle name="Обычный 6 3 2 3 2 6" xfId="22347"/>
    <cellStyle name="Обычный 6 3 2 3 2 6 2" xfId="22348"/>
    <cellStyle name="Обычный 6 3 2 3 2 7" xfId="22349"/>
    <cellStyle name="Обычный 6 3 2 3 3" xfId="22350"/>
    <cellStyle name="Обычный 6 3 2 3 3 2" xfId="22351"/>
    <cellStyle name="Обычный 6 3 2 3 3 2 2" xfId="22352"/>
    <cellStyle name="Обычный 6 3 2 3 3 2 2 2" xfId="22353"/>
    <cellStyle name="Обычный 6 3 2 3 3 2 2 2 2" xfId="22354"/>
    <cellStyle name="Обычный 6 3 2 3 3 2 2 2 2 2" xfId="22355"/>
    <cellStyle name="Обычный 6 3 2 3 3 2 2 2 3" xfId="22356"/>
    <cellStyle name="Обычный 6 3 2 3 3 2 2 3" xfId="22357"/>
    <cellStyle name="Обычный 6 3 2 3 3 2 2 3 2" xfId="22358"/>
    <cellStyle name="Обычный 6 3 2 3 3 2 2 4" xfId="22359"/>
    <cellStyle name="Обычный 6 3 2 3 3 2 3" xfId="22360"/>
    <cellStyle name="Обычный 6 3 2 3 3 2 3 2" xfId="22361"/>
    <cellStyle name="Обычный 6 3 2 3 3 2 3 2 2" xfId="22362"/>
    <cellStyle name="Обычный 6 3 2 3 3 2 3 3" xfId="22363"/>
    <cellStyle name="Обычный 6 3 2 3 3 2 4" xfId="22364"/>
    <cellStyle name="Обычный 6 3 2 3 3 2 4 2" xfId="22365"/>
    <cellStyle name="Обычный 6 3 2 3 3 2 5" xfId="22366"/>
    <cellStyle name="Обычный 6 3 2 3 3 3" xfId="22367"/>
    <cellStyle name="Обычный 6 3 2 3 3 3 2" xfId="22368"/>
    <cellStyle name="Обычный 6 3 2 3 3 3 2 2" xfId="22369"/>
    <cellStyle name="Обычный 6 3 2 3 3 3 2 2 2" xfId="22370"/>
    <cellStyle name="Обычный 6 3 2 3 3 3 2 3" xfId="22371"/>
    <cellStyle name="Обычный 6 3 2 3 3 3 3" xfId="22372"/>
    <cellStyle name="Обычный 6 3 2 3 3 3 3 2" xfId="22373"/>
    <cellStyle name="Обычный 6 3 2 3 3 3 4" xfId="22374"/>
    <cellStyle name="Обычный 6 3 2 3 3 4" xfId="22375"/>
    <cellStyle name="Обычный 6 3 2 3 3 4 2" xfId="22376"/>
    <cellStyle name="Обычный 6 3 2 3 3 4 2 2" xfId="22377"/>
    <cellStyle name="Обычный 6 3 2 3 3 4 3" xfId="22378"/>
    <cellStyle name="Обычный 6 3 2 3 3 5" xfId="22379"/>
    <cellStyle name="Обычный 6 3 2 3 3 5 2" xfId="22380"/>
    <cellStyle name="Обычный 6 3 2 3 3 6" xfId="22381"/>
    <cellStyle name="Обычный 6 3 2 3 4" xfId="22382"/>
    <cellStyle name="Обычный 6 3 2 3 4 2" xfId="22383"/>
    <cellStyle name="Обычный 6 3 2 3 4 2 2" xfId="22384"/>
    <cellStyle name="Обычный 6 3 2 3 4 2 2 2" xfId="22385"/>
    <cellStyle name="Обычный 6 3 2 3 4 2 2 2 2" xfId="22386"/>
    <cellStyle name="Обычный 6 3 2 3 4 2 2 3" xfId="22387"/>
    <cellStyle name="Обычный 6 3 2 3 4 2 3" xfId="22388"/>
    <cellStyle name="Обычный 6 3 2 3 4 2 3 2" xfId="22389"/>
    <cellStyle name="Обычный 6 3 2 3 4 2 4" xfId="22390"/>
    <cellStyle name="Обычный 6 3 2 3 4 3" xfId="22391"/>
    <cellStyle name="Обычный 6 3 2 3 4 3 2" xfId="22392"/>
    <cellStyle name="Обычный 6 3 2 3 4 3 2 2" xfId="22393"/>
    <cellStyle name="Обычный 6 3 2 3 4 3 3" xfId="22394"/>
    <cellStyle name="Обычный 6 3 2 3 4 4" xfId="22395"/>
    <cellStyle name="Обычный 6 3 2 3 4 4 2" xfId="22396"/>
    <cellStyle name="Обычный 6 3 2 3 4 5" xfId="22397"/>
    <cellStyle name="Обычный 6 3 2 3 5" xfId="22398"/>
    <cellStyle name="Обычный 6 3 2 3 5 2" xfId="22399"/>
    <cellStyle name="Обычный 6 3 2 3 5 2 2" xfId="22400"/>
    <cellStyle name="Обычный 6 3 2 3 5 2 2 2" xfId="22401"/>
    <cellStyle name="Обычный 6 3 2 3 5 2 3" xfId="22402"/>
    <cellStyle name="Обычный 6 3 2 3 5 3" xfId="22403"/>
    <cellStyle name="Обычный 6 3 2 3 5 3 2" xfId="22404"/>
    <cellStyle name="Обычный 6 3 2 3 5 4" xfId="22405"/>
    <cellStyle name="Обычный 6 3 2 3 6" xfId="22406"/>
    <cellStyle name="Обычный 6 3 2 3 6 2" xfId="22407"/>
    <cellStyle name="Обычный 6 3 2 3 6 2 2" xfId="22408"/>
    <cellStyle name="Обычный 6 3 2 3 6 3" xfId="22409"/>
    <cellStyle name="Обычный 6 3 2 3 7" xfId="22410"/>
    <cellStyle name="Обычный 6 3 2 3 7 2" xfId="22411"/>
    <cellStyle name="Обычный 6 3 2 3 8" xfId="22412"/>
    <cellStyle name="Обычный 6 3 2 4" xfId="22413"/>
    <cellStyle name="Обычный 6 3 2 4 2" xfId="22414"/>
    <cellStyle name="Обычный 6 3 2 4 2 2" xfId="22415"/>
    <cellStyle name="Обычный 6 3 2 4 2 2 2" xfId="22416"/>
    <cellStyle name="Обычный 6 3 2 4 2 2 2 2" xfId="22417"/>
    <cellStyle name="Обычный 6 3 2 4 2 2 2 2 2" xfId="22418"/>
    <cellStyle name="Обычный 6 3 2 4 2 2 2 2 2 2" xfId="22419"/>
    <cellStyle name="Обычный 6 3 2 4 2 2 2 2 3" xfId="22420"/>
    <cellStyle name="Обычный 6 3 2 4 2 2 2 3" xfId="22421"/>
    <cellStyle name="Обычный 6 3 2 4 2 2 2 3 2" xfId="22422"/>
    <cellStyle name="Обычный 6 3 2 4 2 2 2 4" xfId="22423"/>
    <cellStyle name="Обычный 6 3 2 4 2 2 3" xfId="22424"/>
    <cellStyle name="Обычный 6 3 2 4 2 2 3 2" xfId="22425"/>
    <cellStyle name="Обычный 6 3 2 4 2 2 3 2 2" xfId="22426"/>
    <cellStyle name="Обычный 6 3 2 4 2 2 3 3" xfId="22427"/>
    <cellStyle name="Обычный 6 3 2 4 2 2 4" xfId="22428"/>
    <cellStyle name="Обычный 6 3 2 4 2 2 4 2" xfId="22429"/>
    <cellStyle name="Обычный 6 3 2 4 2 2 5" xfId="22430"/>
    <cellStyle name="Обычный 6 3 2 4 2 3" xfId="22431"/>
    <cellStyle name="Обычный 6 3 2 4 2 3 2" xfId="22432"/>
    <cellStyle name="Обычный 6 3 2 4 2 3 2 2" xfId="22433"/>
    <cellStyle name="Обычный 6 3 2 4 2 3 2 2 2" xfId="22434"/>
    <cellStyle name="Обычный 6 3 2 4 2 3 2 3" xfId="22435"/>
    <cellStyle name="Обычный 6 3 2 4 2 3 3" xfId="22436"/>
    <cellStyle name="Обычный 6 3 2 4 2 3 3 2" xfId="22437"/>
    <cellStyle name="Обычный 6 3 2 4 2 3 4" xfId="22438"/>
    <cellStyle name="Обычный 6 3 2 4 2 4" xfId="22439"/>
    <cellStyle name="Обычный 6 3 2 4 2 4 2" xfId="22440"/>
    <cellStyle name="Обычный 6 3 2 4 2 4 2 2" xfId="22441"/>
    <cellStyle name="Обычный 6 3 2 4 2 4 3" xfId="22442"/>
    <cellStyle name="Обычный 6 3 2 4 2 5" xfId="22443"/>
    <cellStyle name="Обычный 6 3 2 4 2 5 2" xfId="22444"/>
    <cellStyle name="Обычный 6 3 2 4 2 6" xfId="22445"/>
    <cellStyle name="Обычный 6 3 2 4 3" xfId="22446"/>
    <cellStyle name="Обычный 6 3 2 4 3 2" xfId="22447"/>
    <cellStyle name="Обычный 6 3 2 4 3 2 2" xfId="22448"/>
    <cellStyle name="Обычный 6 3 2 4 3 2 2 2" xfId="22449"/>
    <cellStyle name="Обычный 6 3 2 4 3 2 2 2 2" xfId="22450"/>
    <cellStyle name="Обычный 6 3 2 4 3 2 2 3" xfId="22451"/>
    <cellStyle name="Обычный 6 3 2 4 3 2 3" xfId="22452"/>
    <cellStyle name="Обычный 6 3 2 4 3 2 3 2" xfId="22453"/>
    <cellStyle name="Обычный 6 3 2 4 3 2 4" xfId="22454"/>
    <cellStyle name="Обычный 6 3 2 4 3 3" xfId="22455"/>
    <cellStyle name="Обычный 6 3 2 4 3 3 2" xfId="22456"/>
    <cellStyle name="Обычный 6 3 2 4 3 3 2 2" xfId="22457"/>
    <cellStyle name="Обычный 6 3 2 4 3 3 3" xfId="22458"/>
    <cellStyle name="Обычный 6 3 2 4 3 4" xfId="22459"/>
    <cellStyle name="Обычный 6 3 2 4 3 4 2" xfId="22460"/>
    <cellStyle name="Обычный 6 3 2 4 3 5" xfId="22461"/>
    <cellStyle name="Обычный 6 3 2 4 4" xfId="22462"/>
    <cellStyle name="Обычный 6 3 2 4 4 2" xfId="22463"/>
    <cellStyle name="Обычный 6 3 2 4 4 2 2" xfId="22464"/>
    <cellStyle name="Обычный 6 3 2 4 4 2 2 2" xfId="22465"/>
    <cellStyle name="Обычный 6 3 2 4 4 2 3" xfId="22466"/>
    <cellStyle name="Обычный 6 3 2 4 4 3" xfId="22467"/>
    <cellStyle name="Обычный 6 3 2 4 4 3 2" xfId="22468"/>
    <cellStyle name="Обычный 6 3 2 4 4 4" xfId="22469"/>
    <cellStyle name="Обычный 6 3 2 4 5" xfId="22470"/>
    <cellStyle name="Обычный 6 3 2 4 5 2" xfId="22471"/>
    <cellStyle name="Обычный 6 3 2 4 5 2 2" xfId="22472"/>
    <cellStyle name="Обычный 6 3 2 4 5 3" xfId="22473"/>
    <cellStyle name="Обычный 6 3 2 4 6" xfId="22474"/>
    <cellStyle name="Обычный 6 3 2 4 6 2" xfId="22475"/>
    <cellStyle name="Обычный 6 3 2 4 7" xfId="22476"/>
    <cellStyle name="Обычный 6 3 2 5" xfId="22477"/>
    <cellStyle name="Обычный 6 3 2 5 2" xfId="22478"/>
    <cellStyle name="Обычный 6 3 2 5 2 2" xfId="22479"/>
    <cellStyle name="Обычный 6 3 2 5 2 2 2" xfId="22480"/>
    <cellStyle name="Обычный 6 3 2 5 2 2 2 2" xfId="22481"/>
    <cellStyle name="Обычный 6 3 2 5 2 2 2 2 2" xfId="22482"/>
    <cellStyle name="Обычный 6 3 2 5 2 2 2 3" xfId="22483"/>
    <cellStyle name="Обычный 6 3 2 5 2 2 3" xfId="22484"/>
    <cellStyle name="Обычный 6 3 2 5 2 2 3 2" xfId="22485"/>
    <cellStyle name="Обычный 6 3 2 5 2 2 4" xfId="22486"/>
    <cellStyle name="Обычный 6 3 2 5 2 3" xfId="22487"/>
    <cellStyle name="Обычный 6 3 2 5 2 3 2" xfId="22488"/>
    <cellStyle name="Обычный 6 3 2 5 2 3 2 2" xfId="22489"/>
    <cellStyle name="Обычный 6 3 2 5 2 3 3" xfId="22490"/>
    <cellStyle name="Обычный 6 3 2 5 2 4" xfId="22491"/>
    <cellStyle name="Обычный 6 3 2 5 2 4 2" xfId="22492"/>
    <cellStyle name="Обычный 6 3 2 5 2 5" xfId="22493"/>
    <cellStyle name="Обычный 6 3 2 5 3" xfId="22494"/>
    <cellStyle name="Обычный 6 3 2 5 3 2" xfId="22495"/>
    <cellStyle name="Обычный 6 3 2 5 3 2 2" xfId="22496"/>
    <cellStyle name="Обычный 6 3 2 5 3 2 2 2" xfId="22497"/>
    <cellStyle name="Обычный 6 3 2 5 3 2 3" xfId="22498"/>
    <cellStyle name="Обычный 6 3 2 5 3 3" xfId="22499"/>
    <cellStyle name="Обычный 6 3 2 5 3 3 2" xfId="22500"/>
    <cellStyle name="Обычный 6 3 2 5 3 4" xfId="22501"/>
    <cellStyle name="Обычный 6 3 2 5 4" xfId="22502"/>
    <cellStyle name="Обычный 6 3 2 5 4 2" xfId="22503"/>
    <cellStyle name="Обычный 6 3 2 5 4 2 2" xfId="22504"/>
    <cellStyle name="Обычный 6 3 2 5 4 3" xfId="22505"/>
    <cellStyle name="Обычный 6 3 2 5 5" xfId="22506"/>
    <cellStyle name="Обычный 6 3 2 5 5 2" xfId="22507"/>
    <cellStyle name="Обычный 6 3 2 5 6" xfId="22508"/>
    <cellStyle name="Обычный 6 3 2 6" xfId="22509"/>
    <cellStyle name="Обычный 6 3 2 6 2" xfId="22510"/>
    <cellStyle name="Обычный 6 3 2 6 2 2" xfId="22511"/>
    <cellStyle name="Обычный 6 3 2 6 2 2 2" xfId="22512"/>
    <cellStyle name="Обычный 6 3 2 6 2 2 2 2" xfId="22513"/>
    <cellStyle name="Обычный 6 3 2 6 2 2 3" xfId="22514"/>
    <cellStyle name="Обычный 6 3 2 6 2 3" xfId="22515"/>
    <cellStyle name="Обычный 6 3 2 6 2 3 2" xfId="22516"/>
    <cellStyle name="Обычный 6 3 2 6 2 4" xfId="22517"/>
    <cellStyle name="Обычный 6 3 2 6 3" xfId="22518"/>
    <cellStyle name="Обычный 6 3 2 6 3 2" xfId="22519"/>
    <cellStyle name="Обычный 6 3 2 6 3 2 2" xfId="22520"/>
    <cellStyle name="Обычный 6 3 2 6 3 3" xfId="22521"/>
    <cellStyle name="Обычный 6 3 2 6 4" xfId="22522"/>
    <cellStyle name="Обычный 6 3 2 6 4 2" xfId="22523"/>
    <cellStyle name="Обычный 6 3 2 6 5" xfId="22524"/>
    <cellStyle name="Обычный 6 3 2 7" xfId="22525"/>
    <cellStyle name="Обычный 6 3 2 7 2" xfId="22526"/>
    <cellStyle name="Обычный 6 3 2 7 2 2" xfId="22527"/>
    <cellStyle name="Обычный 6 3 2 7 2 2 2" xfId="22528"/>
    <cellStyle name="Обычный 6 3 2 7 2 3" xfId="22529"/>
    <cellStyle name="Обычный 6 3 2 7 3" xfId="22530"/>
    <cellStyle name="Обычный 6 3 2 7 3 2" xfId="22531"/>
    <cellStyle name="Обычный 6 3 2 7 4" xfId="22532"/>
    <cellStyle name="Обычный 6 3 2 8" xfId="22533"/>
    <cellStyle name="Обычный 6 3 2 8 2" xfId="22534"/>
    <cellStyle name="Обычный 6 3 2 8 2 2" xfId="22535"/>
    <cellStyle name="Обычный 6 3 2 8 3" xfId="22536"/>
    <cellStyle name="Обычный 6 3 2 9" xfId="22537"/>
    <cellStyle name="Обычный 6 3 2 9 2" xfId="22538"/>
    <cellStyle name="Обычный 6 3 3" xfId="22539"/>
    <cellStyle name="Обычный 6 3 3 2" xfId="22540"/>
    <cellStyle name="Обычный 6 3 3 2 2" xfId="22541"/>
    <cellStyle name="Обычный 6 3 3 2 2 2" xfId="22542"/>
    <cellStyle name="Обычный 6 3 3 2 2 2 2" xfId="22543"/>
    <cellStyle name="Обычный 6 3 3 2 2 2 2 2" xfId="22544"/>
    <cellStyle name="Обычный 6 3 3 2 2 2 2 2 2" xfId="22545"/>
    <cellStyle name="Обычный 6 3 3 2 2 2 2 2 2 2" xfId="22546"/>
    <cellStyle name="Обычный 6 3 3 2 2 2 2 2 2 2 2" xfId="22547"/>
    <cellStyle name="Обычный 6 3 3 2 2 2 2 2 2 3" xfId="22548"/>
    <cellStyle name="Обычный 6 3 3 2 2 2 2 2 3" xfId="22549"/>
    <cellStyle name="Обычный 6 3 3 2 2 2 2 2 3 2" xfId="22550"/>
    <cellStyle name="Обычный 6 3 3 2 2 2 2 2 4" xfId="22551"/>
    <cellStyle name="Обычный 6 3 3 2 2 2 2 3" xfId="22552"/>
    <cellStyle name="Обычный 6 3 3 2 2 2 2 3 2" xfId="22553"/>
    <cellStyle name="Обычный 6 3 3 2 2 2 2 3 2 2" xfId="22554"/>
    <cellStyle name="Обычный 6 3 3 2 2 2 2 3 3" xfId="22555"/>
    <cellStyle name="Обычный 6 3 3 2 2 2 2 4" xfId="22556"/>
    <cellStyle name="Обычный 6 3 3 2 2 2 2 4 2" xfId="22557"/>
    <cellStyle name="Обычный 6 3 3 2 2 2 2 5" xfId="22558"/>
    <cellStyle name="Обычный 6 3 3 2 2 2 3" xfId="22559"/>
    <cellStyle name="Обычный 6 3 3 2 2 2 3 2" xfId="22560"/>
    <cellStyle name="Обычный 6 3 3 2 2 2 3 2 2" xfId="22561"/>
    <cellStyle name="Обычный 6 3 3 2 2 2 3 2 2 2" xfId="22562"/>
    <cellStyle name="Обычный 6 3 3 2 2 2 3 2 3" xfId="22563"/>
    <cellStyle name="Обычный 6 3 3 2 2 2 3 3" xfId="22564"/>
    <cellStyle name="Обычный 6 3 3 2 2 2 3 3 2" xfId="22565"/>
    <cellStyle name="Обычный 6 3 3 2 2 2 3 4" xfId="22566"/>
    <cellStyle name="Обычный 6 3 3 2 2 2 4" xfId="22567"/>
    <cellStyle name="Обычный 6 3 3 2 2 2 4 2" xfId="22568"/>
    <cellStyle name="Обычный 6 3 3 2 2 2 4 2 2" xfId="22569"/>
    <cellStyle name="Обычный 6 3 3 2 2 2 4 3" xfId="22570"/>
    <cellStyle name="Обычный 6 3 3 2 2 2 5" xfId="22571"/>
    <cellStyle name="Обычный 6 3 3 2 2 2 5 2" xfId="22572"/>
    <cellStyle name="Обычный 6 3 3 2 2 2 6" xfId="22573"/>
    <cellStyle name="Обычный 6 3 3 2 2 3" xfId="22574"/>
    <cellStyle name="Обычный 6 3 3 2 2 3 2" xfId="22575"/>
    <cellStyle name="Обычный 6 3 3 2 2 3 2 2" xfId="22576"/>
    <cellStyle name="Обычный 6 3 3 2 2 3 2 2 2" xfId="22577"/>
    <cellStyle name="Обычный 6 3 3 2 2 3 2 2 2 2" xfId="22578"/>
    <cellStyle name="Обычный 6 3 3 2 2 3 2 2 3" xfId="22579"/>
    <cellStyle name="Обычный 6 3 3 2 2 3 2 3" xfId="22580"/>
    <cellStyle name="Обычный 6 3 3 2 2 3 2 3 2" xfId="22581"/>
    <cellStyle name="Обычный 6 3 3 2 2 3 2 4" xfId="22582"/>
    <cellStyle name="Обычный 6 3 3 2 2 3 3" xfId="22583"/>
    <cellStyle name="Обычный 6 3 3 2 2 3 3 2" xfId="22584"/>
    <cellStyle name="Обычный 6 3 3 2 2 3 3 2 2" xfId="22585"/>
    <cellStyle name="Обычный 6 3 3 2 2 3 3 3" xfId="22586"/>
    <cellStyle name="Обычный 6 3 3 2 2 3 4" xfId="22587"/>
    <cellStyle name="Обычный 6 3 3 2 2 3 4 2" xfId="22588"/>
    <cellStyle name="Обычный 6 3 3 2 2 3 5" xfId="22589"/>
    <cellStyle name="Обычный 6 3 3 2 2 4" xfId="22590"/>
    <cellStyle name="Обычный 6 3 3 2 2 4 2" xfId="22591"/>
    <cellStyle name="Обычный 6 3 3 2 2 4 2 2" xfId="22592"/>
    <cellStyle name="Обычный 6 3 3 2 2 4 2 2 2" xfId="22593"/>
    <cellStyle name="Обычный 6 3 3 2 2 4 2 3" xfId="22594"/>
    <cellStyle name="Обычный 6 3 3 2 2 4 3" xfId="22595"/>
    <cellStyle name="Обычный 6 3 3 2 2 4 3 2" xfId="22596"/>
    <cellStyle name="Обычный 6 3 3 2 2 4 4" xfId="22597"/>
    <cellStyle name="Обычный 6 3 3 2 2 5" xfId="22598"/>
    <cellStyle name="Обычный 6 3 3 2 2 5 2" xfId="22599"/>
    <cellStyle name="Обычный 6 3 3 2 2 5 2 2" xfId="22600"/>
    <cellStyle name="Обычный 6 3 3 2 2 5 3" xfId="22601"/>
    <cellStyle name="Обычный 6 3 3 2 2 6" xfId="22602"/>
    <cellStyle name="Обычный 6 3 3 2 2 6 2" xfId="22603"/>
    <cellStyle name="Обычный 6 3 3 2 2 7" xfId="22604"/>
    <cellStyle name="Обычный 6 3 3 2 3" xfId="22605"/>
    <cellStyle name="Обычный 6 3 3 2 3 2" xfId="22606"/>
    <cellStyle name="Обычный 6 3 3 2 3 2 2" xfId="22607"/>
    <cellStyle name="Обычный 6 3 3 2 3 2 2 2" xfId="22608"/>
    <cellStyle name="Обычный 6 3 3 2 3 2 2 2 2" xfId="22609"/>
    <cellStyle name="Обычный 6 3 3 2 3 2 2 2 2 2" xfId="22610"/>
    <cellStyle name="Обычный 6 3 3 2 3 2 2 2 3" xfId="22611"/>
    <cellStyle name="Обычный 6 3 3 2 3 2 2 3" xfId="22612"/>
    <cellStyle name="Обычный 6 3 3 2 3 2 2 3 2" xfId="22613"/>
    <cellStyle name="Обычный 6 3 3 2 3 2 2 4" xfId="22614"/>
    <cellStyle name="Обычный 6 3 3 2 3 2 3" xfId="22615"/>
    <cellStyle name="Обычный 6 3 3 2 3 2 3 2" xfId="22616"/>
    <cellStyle name="Обычный 6 3 3 2 3 2 3 2 2" xfId="22617"/>
    <cellStyle name="Обычный 6 3 3 2 3 2 3 3" xfId="22618"/>
    <cellStyle name="Обычный 6 3 3 2 3 2 4" xfId="22619"/>
    <cellStyle name="Обычный 6 3 3 2 3 2 4 2" xfId="22620"/>
    <cellStyle name="Обычный 6 3 3 2 3 2 5" xfId="22621"/>
    <cellStyle name="Обычный 6 3 3 2 3 3" xfId="22622"/>
    <cellStyle name="Обычный 6 3 3 2 3 3 2" xfId="22623"/>
    <cellStyle name="Обычный 6 3 3 2 3 3 2 2" xfId="22624"/>
    <cellStyle name="Обычный 6 3 3 2 3 3 2 2 2" xfId="22625"/>
    <cellStyle name="Обычный 6 3 3 2 3 3 2 3" xfId="22626"/>
    <cellStyle name="Обычный 6 3 3 2 3 3 3" xfId="22627"/>
    <cellStyle name="Обычный 6 3 3 2 3 3 3 2" xfId="22628"/>
    <cellStyle name="Обычный 6 3 3 2 3 3 4" xfId="22629"/>
    <cellStyle name="Обычный 6 3 3 2 3 4" xfId="22630"/>
    <cellStyle name="Обычный 6 3 3 2 3 4 2" xfId="22631"/>
    <cellStyle name="Обычный 6 3 3 2 3 4 2 2" xfId="22632"/>
    <cellStyle name="Обычный 6 3 3 2 3 4 3" xfId="22633"/>
    <cellStyle name="Обычный 6 3 3 2 3 5" xfId="22634"/>
    <cellStyle name="Обычный 6 3 3 2 3 5 2" xfId="22635"/>
    <cellStyle name="Обычный 6 3 3 2 3 6" xfId="22636"/>
    <cellStyle name="Обычный 6 3 3 2 4" xfId="22637"/>
    <cellStyle name="Обычный 6 3 3 2 4 2" xfId="22638"/>
    <cellStyle name="Обычный 6 3 3 2 4 2 2" xfId="22639"/>
    <cellStyle name="Обычный 6 3 3 2 4 2 2 2" xfId="22640"/>
    <cellStyle name="Обычный 6 3 3 2 4 2 2 2 2" xfId="22641"/>
    <cellStyle name="Обычный 6 3 3 2 4 2 2 3" xfId="22642"/>
    <cellStyle name="Обычный 6 3 3 2 4 2 3" xfId="22643"/>
    <cellStyle name="Обычный 6 3 3 2 4 2 3 2" xfId="22644"/>
    <cellStyle name="Обычный 6 3 3 2 4 2 4" xfId="22645"/>
    <cellStyle name="Обычный 6 3 3 2 4 3" xfId="22646"/>
    <cellStyle name="Обычный 6 3 3 2 4 3 2" xfId="22647"/>
    <cellStyle name="Обычный 6 3 3 2 4 3 2 2" xfId="22648"/>
    <cellStyle name="Обычный 6 3 3 2 4 3 3" xfId="22649"/>
    <cellStyle name="Обычный 6 3 3 2 4 4" xfId="22650"/>
    <cellStyle name="Обычный 6 3 3 2 4 4 2" xfId="22651"/>
    <cellStyle name="Обычный 6 3 3 2 4 5" xfId="22652"/>
    <cellStyle name="Обычный 6 3 3 2 5" xfId="22653"/>
    <cellStyle name="Обычный 6 3 3 2 5 2" xfId="22654"/>
    <cellStyle name="Обычный 6 3 3 2 5 2 2" xfId="22655"/>
    <cellStyle name="Обычный 6 3 3 2 5 2 2 2" xfId="22656"/>
    <cellStyle name="Обычный 6 3 3 2 5 2 3" xfId="22657"/>
    <cellStyle name="Обычный 6 3 3 2 5 3" xfId="22658"/>
    <cellStyle name="Обычный 6 3 3 2 5 3 2" xfId="22659"/>
    <cellStyle name="Обычный 6 3 3 2 5 4" xfId="22660"/>
    <cellStyle name="Обычный 6 3 3 2 6" xfId="22661"/>
    <cellStyle name="Обычный 6 3 3 2 6 2" xfId="22662"/>
    <cellStyle name="Обычный 6 3 3 2 6 2 2" xfId="22663"/>
    <cellStyle name="Обычный 6 3 3 2 6 3" xfId="22664"/>
    <cellStyle name="Обычный 6 3 3 2 7" xfId="22665"/>
    <cellStyle name="Обычный 6 3 3 2 7 2" xfId="22666"/>
    <cellStyle name="Обычный 6 3 3 2 8" xfId="22667"/>
    <cellStyle name="Обычный 6 3 3 3" xfId="22668"/>
    <cellStyle name="Обычный 6 3 3 3 2" xfId="22669"/>
    <cellStyle name="Обычный 6 3 3 3 2 2" xfId="22670"/>
    <cellStyle name="Обычный 6 3 3 3 2 2 2" xfId="22671"/>
    <cellStyle name="Обычный 6 3 3 3 2 2 2 2" xfId="22672"/>
    <cellStyle name="Обычный 6 3 3 3 2 2 2 2 2" xfId="22673"/>
    <cellStyle name="Обычный 6 3 3 3 2 2 2 2 2 2" xfId="22674"/>
    <cellStyle name="Обычный 6 3 3 3 2 2 2 2 3" xfId="22675"/>
    <cellStyle name="Обычный 6 3 3 3 2 2 2 3" xfId="22676"/>
    <cellStyle name="Обычный 6 3 3 3 2 2 2 3 2" xfId="22677"/>
    <cellStyle name="Обычный 6 3 3 3 2 2 2 4" xfId="22678"/>
    <cellStyle name="Обычный 6 3 3 3 2 2 3" xfId="22679"/>
    <cellStyle name="Обычный 6 3 3 3 2 2 3 2" xfId="22680"/>
    <cellStyle name="Обычный 6 3 3 3 2 2 3 2 2" xfId="22681"/>
    <cellStyle name="Обычный 6 3 3 3 2 2 3 3" xfId="22682"/>
    <cellStyle name="Обычный 6 3 3 3 2 2 4" xfId="22683"/>
    <cellStyle name="Обычный 6 3 3 3 2 2 4 2" xfId="22684"/>
    <cellStyle name="Обычный 6 3 3 3 2 2 5" xfId="22685"/>
    <cellStyle name="Обычный 6 3 3 3 2 3" xfId="22686"/>
    <cellStyle name="Обычный 6 3 3 3 2 3 2" xfId="22687"/>
    <cellStyle name="Обычный 6 3 3 3 2 3 2 2" xfId="22688"/>
    <cellStyle name="Обычный 6 3 3 3 2 3 2 2 2" xfId="22689"/>
    <cellStyle name="Обычный 6 3 3 3 2 3 2 3" xfId="22690"/>
    <cellStyle name="Обычный 6 3 3 3 2 3 3" xfId="22691"/>
    <cellStyle name="Обычный 6 3 3 3 2 3 3 2" xfId="22692"/>
    <cellStyle name="Обычный 6 3 3 3 2 3 4" xfId="22693"/>
    <cellStyle name="Обычный 6 3 3 3 2 4" xfId="22694"/>
    <cellStyle name="Обычный 6 3 3 3 2 4 2" xfId="22695"/>
    <cellStyle name="Обычный 6 3 3 3 2 4 2 2" xfId="22696"/>
    <cellStyle name="Обычный 6 3 3 3 2 4 3" xfId="22697"/>
    <cellStyle name="Обычный 6 3 3 3 2 5" xfId="22698"/>
    <cellStyle name="Обычный 6 3 3 3 2 5 2" xfId="22699"/>
    <cellStyle name="Обычный 6 3 3 3 2 6" xfId="22700"/>
    <cellStyle name="Обычный 6 3 3 3 3" xfId="22701"/>
    <cellStyle name="Обычный 6 3 3 3 3 2" xfId="22702"/>
    <cellStyle name="Обычный 6 3 3 3 3 2 2" xfId="22703"/>
    <cellStyle name="Обычный 6 3 3 3 3 2 2 2" xfId="22704"/>
    <cellStyle name="Обычный 6 3 3 3 3 2 2 2 2" xfId="22705"/>
    <cellStyle name="Обычный 6 3 3 3 3 2 2 3" xfId="22706"/>
    <cellStyle name="Обычный 6 3 3 3 3 2 3" xfId="22707"/>
    <cellStyle name="Обычный 6 3 3 3 3 2 3 2" xfId="22708"/>
    <cellStyle name="Обычный 6 3 3 3 3 2 4" xfId="22709"/>
    <cellStyle name="Обычный 6 3 3 3 3 3" xfId="22710"/>
    <cellStyle name="Обычный 6 3 3 3 3 3 2" xfId="22711"/>
    <cellStyle name="Обычный 6 3 3 3 3 3 2 2" xfId="22712"/>
    <cellStyle name="Обычный 6 3 3 3 3 3 3" xfId="22713"/>
    <cellStyle name="Обычный 6 3 3 3 3 4" xfId="22714"/>
    <cellStyle name="Обычный 6 3 3 3 3 4 2" xfId="22715"/>
    <cellStyle name="Обычный 6 3 3 3 3 5" xfId="22716"/>
    <cellStyle name="Обычный 6 3 3 3 4" xfId="22717"/>
    <cellStyle name="Обычный 6 3 3 3 4 2" xfId="22718"/>
    <cellStyle name="Обычный 6 3 3 3 4 2 2" xfId="22719"/>
    <cellStyle name="Обычный 6 3 3 3 4 2 2 2" xfId="22720"/>
    <cellStyle name="Обычный 6 3 3 3 4 2 3" xfId="22721"/>
    <cellStyle name="Обычный 6 3 3 3 4 3" xfId="22722"/>
    <cellStyle name="Обычный 6 3 3 3 4 3 2" xfId="22723"/>
    <cellStyle name="Обычный 6 3 3 3 4 4" xfId="22724"/>
    <cellStyle name="Обычный 6 3 3 3 5" xfId="22725"/>
    <cellStyle name="Обычный 6 3 3 3 5 2" xfId="22726"/>
    <cellStyle name="Обычный 6 3 3 3 5 2 2" xfId="22727"/>
    <cellStyle name="Обычный 6 3 3 3 5 3" xfId="22728"/>
    <cellStyle name="Обычный 6 3 3 3 6" xfId="22729"/>
    <cellStyle name="Обычный 6 3 3 3 6 2" xfId="22730"/>
    <cellStyle name="Обычный 6 3 3 3 7" xfId="22731"/>
    <cellStyle name="Обычный 6 3 3 4" xfId="22732"/>
    <cellStyle name="Обычный 6 3 3 4 2" xfId="22733"/>
    <cellStyle name="Обычный 6 3 3 4 2 2" xfId="22734"/>
    <cellStyle name="Обычный 6 3 3 4 2 2 2" xfId="22735"/>
    <cellStyle name="Обычный 6 3 3 4 2 2 2 2" xfId="22736"/>
    <cellStyle name="Обычный 6 3 3 4 2 2 2 2 2" xfId="22737"/>
    <cellStyle name="Обычный 6 3 3 4 2 2 2 3" xfId="22738"/>
    <cellStyle name="Обычный 6 3 3 4 2 2 3" xfId="22739"/>
    <cellStyle name="Обычный 6 3 3 4 2 2 3 2" xfId="22740"/>
    <cellStyle name="Обычный 6 3 3 4 2 2 4" xfId="22741"/>
    <cellStyle name="Обычный 6 3 3 4 2 3" xfId="22742"/>
    <cellStyle name="Обычный 6 3 3 4 2 3 2" xfId="22743"/>
    <cellStyle name="Обычный 6 3 3 4 2 3 2 2" xfId="22744"/>
    <cellStyle name="Обычный 6 3 3 4 2 3 3" xfId="22745"/>
    <cellStyle name="Обычный 6 3 3 4 2 4" xfId="22746"/>
    <cellStyle name="Обычный 6 3 3 4 2 4 2" xfId="22747"/>
    <cellStyle name="Обычный 6 3 3 4 2 5" xfId="22748"/>
    <cellStyle name="Обычный 6 3 3 4 3" xfId="22749"/>
    <cellStyle name="Обычный 6 3 3 4 3 2" xfId="22750"/>
    <cellStyle name="Обычный 6 3 3 4 3 2 2" xfId="22751"/>
    <cellStyle name="Обычный 6 3 3 4 3 2 2 2" xfId="22752"/>
    <cellStyle name="Обычный 6 3 3 4 3 2 3" xfId="22753"/>
    <cellStyle name="Обычный 6 3 3 4 3 3" xfId="22754"/>
    <cellStyle name="Обычный 6 3 3 4 3 3 2" xfId="22755"/>
    <cellStyle name="Обычный 6 3 3 4 3 4" xfId="22756"/>
    <cellStyle name="Обычный 6 3 3 4 4" xfId="22757"/>
    <cellStyle name="Обычный 6 3 3 4 4 2" xfId="22758"/>
    <cellStyle name="Обычный 6 3 3 4 4 2 2" xfId="22759"/>
    <cellStyle name="Обычный 6 3 3 4 4 3" xfId="22760"/>
    <cellStyle name="Обычный 6 3 3 4 5" xfId="22761"/>
    <cellStyle name="Обычный 6 3 3 4 5 2" xfId="22762"/>
    <cellStyle name="Обычный 6 3 3 4 6" xfId="22763"/>
    <cellStyle name="Обычный 6 3 3 5" xfId="22764"/>
    <cellStyle name="Обычный 6 3 3 5 2" xfId="22765"/>
    <cellStyle name="Обычный 6 3 3 5 2 2" xfId="22766"/>
    <cellStyle name="Обычный 6 3 3 5 2 2 2" xfId="22767"/>
    <cellStyle name="Обычный 6 3 3 5 2 2 2 2" xfId="22768"/>
    <cellStyle name="Обычный 6 3 3 5 2 2 3" xfId="22769"/>
    <cellStyle name="Обычный 6 3 3 5 2 3" xfId="22770"/>
    <cellStyle name="Обычный 6 3 3 5 2 3 2" xfId="22771"/>
    <cellStyle name="Обычный 6 3 3 5 2 4" xfId="22772"/>
    <cellStyle name="Обычный 6 3 3 5 3" xfId="22773"/>
    <cellStyle name="Обычный 6 3 3 5 3 2" xfId="22774"/>
    <cellStyle name="Обычный 6 3 3 5 3 2 2" xfId="22775"/>
    <cellStyle name="Обычный 6 3 3 5 3 3" xfId="22776"/>
    <cellStyle name="Обычный 6 3 3 5 4" xfId="22777"/>
    <cellStyle name="Обычный 6 3 3 5 4 2" xfId="22778"/>
    <cellStyle name="Обычный 6 3 3 5 5" xfId="22779"/>
    <cellStyle name="Обычный 6 3 3 6" xfId="22780"/>
    <cellStyle name="Обычный 6 3 3 6 2" xfId="22781"/>
    <cellStyle name="Обычный 6 3 3 6 2 2" xfId="22782"/>
    <cellStyle name="Обычный 6 3 3 6 2 2 2" xfId="22783"/>
    <cellStyle name="Обычный 6 3 3 6 2 3" xfId="22784"/>
    <cellStyle name="Обычный 6 3 3 6 3" xfId="22785"/>
    <cellStyle name="Обычный 6 3 3 6 3 2" xfId="22786"/>
    <cellStyle name="Обычный 6 3 3 6 4" xfId="22787"/>
    <cellStyle name="Обычный 6 3 3 7" xfId="22788"/>
    <cellStyle name="Обычный 6 3 3 7 2" xfId="22789"/>
    <cellStyle name="Обычный 6 3 3 7 2 2" xfId="22790"/>
    <cellStyle name="Обычный 6 3 3 7 3" xfId="22791"/>
    <cellStyle name="Обычный 6 3 3 8" xfId="22792"/>
    <cellStyle name="Обычный 6 3 3 8 2" xfId="22793"/>
    <cellStyle name="Обычный 6 3 3 9" xfId="22794"/>
    <cellStyle name="Обычный 6 3 4" xfId="22795"/>
    <cellStyle name="Обычный 6 3 4 2" xfId="22796"/>
    <cellStyle name="Обычный 6 3 4 2 2" xfId="22797"/>
    <cellStyle name="Обычный 6 3 4 2 2 2" xfId="22798"/>
    <cellStyle name="Обычный 6 3 4 2 2 2 2" xfId="22799"/>
    <cellStyle name="Обычный 6 3 4 2 2 2 2 2" xfId="22800"/>
    <cellStyle name="Обычный 6 3 4 2 2 2 2 2 2" xfId="22801"/>
    <cellStyle name="Обычный 6 3 4 2 2 2 2 2 2 2" xfId="22802"/>
    <cellStyle name="Обычный 6 3 4 2 2 2 2 2 3" xfId="22803"/>
    <cellStyle name="Обычный 6 3 4 2 2 2 2 3" xfId="22804"/>
    <cellStyle name="Обычный 6 3 4 2 2 2 2 3 2" xfId="22805"/>
    <cellStyle name="Обычный 6 3 4 2 2 2 2 4" xfId="22806"/>
    <cellStyle name="Обычный 6 3 4 2 2 2 3" xfId="22807"/>
    <cellStyle name="Обычный 6 3 4 2 2 2 3 2" xfId="22808"/>
    <cellStyle name="Обычный 6 3 4 2 2 2 3 2 2" xfId="22809"/>
    <cellStyle name="Обычный 6 3 4 2 2 2 3 3" xfId="22810"/>
    <cellStyle name="Обычный 6 3 4 2 2 2 4" xfId="22811"/>
    <cellStyle name="Обычный 6 3 4 2 2 2 4 2" xfId="22812"/>
    <cellStyle name="Обычный 6 3 4 2 2 2 5" xfId="22813"/>
    <cellStyle name="Обычный 6 3 4 2 2 3" xfId="22814"/>
    <cellStyle name="Обычный 6 3 4 2 2 3 2" xfId="22815"/>
    <cellStyle name="Обычный 6 3 4 2 2 3 2 2" xfId="22816"/>
    <cellStyle name="Обычный 6 3 4 2 2 3 2 2 2" xfId="22817"/>
    <cellStyle name="Обычный 6 3 4 2 2 3 2 3" xfId="22818"/>
    <cellStyle name="Обычный 6 3 4 2 2 3 3" xfId="22819"/>
    <cellStyle name="Обычный 6 3 4 2 2 3 3 2" xfId="22820"/>
    <cellStyle name="Обычный 6 3 4 2 2 3 4" xfId="22821"/>
    <cellStyle name="Обычный 6 3 4 2 2 4" xfId="22822"/>
    <cellStyle name="Обычный 6 3 4 2 2 4 2" xfId="22823"/>
    <cellStyle name="Обычный 6 3 4 2 2 4 2 2" xfId="22824"/>
    <cellStyle name="Обычный 6 3 4 2 2 4 3" xfId="22825"/>
    <cellStyle name="Обычный 6 3 4 2 2 5" xfId="22826"/>
    <cellStyle name="Обычный 6 3 4 2 2 5 2" xfId="22827"/>
    <cellStyle name="Обычный 6 3 4 2 2 6" xfId="22828"/>
    <cellStyle name="Обычный 6 3 4 2 3" xfId="22829"/>
    <cellStyle name="Обычный 6 3 4 2 3 2" xfId="22830"/>
    <cellStyle name="Обычный 6 3 4 2 3 2 2" xfId="22831"/>
    <cellStyle name="Обычный 6 3 4 2 3 2 2 2" xfId="22832"/>
    <cellStyle name="Обычный 6 3 4 2 3 2 2 2 2" xfId="22833"/>
    <cellStyle name="Обычный 6 3 4 2 3 2 2 3" xfId="22834"/>
    <cellStyle name="Обычный 6 3 4 2 3 2 3" xfId="22835"/>
    <cellStyle name="Обычный 6 3 4 2 3 2 3 2" xfId="22836"/>
    <cellStyle name="Обычный 6 3 4 2 3 2 4" xfId="22837"/>
    <cellStyle name="Обычный 6 3 4 2 3 3" xfId="22838"/>
    <cellStyle name="Обычный 6 3 4 2 3 3 2" xfId="22839"/>
    <cellStyle name="Обычный 6 3 4 2 3 3 2 2" xfId="22840"/>
    <cellStyle name="Обычный 6 3 4 2 3 3 3" xfId="22841"/>
    <cellStyle name="Обычный 6 3 4 2 3 4" xfId="22842"/>
    <cellStyle name="Обычный 6 3 4 2 3 4 2" xfId="22843"/>
    <cellStyle name="Обычный 6 3 4 2 3 5" xfId="22844"/>
    <cellStyle name="Обычный 6 3 4 2 4" xfId="22845"/>
    <cellStyle name="Обычный 6 3 4 2 4 2" xfId="22846"/>
    <cellStyle name="Обычный 6 3 4 2 4 2 2" xfId="22847"/>
    <cellStyle name="Обычный 6 3 4 2 4 2 2 2" xfId="22848"/>
    <cellStyle name="Обычный 6 3 4 2 4 2 3" xfId="22849"/>
    <cellStyle name="Обычный 6 3 4 2 4 3" xfId="22850"/>
    <cellStyle name="Обычный 6 3 4 2 4 3 2" xfId="22851"/>
    <cellStyle name="Обычный 6 3 4 2 4 4" xfId="22852"/>
    <cellStyle name="Обычный 6 3 4 2 5" xfId="22853"/>
    <cellStyle name="Обычный 6 3 4 2 5 2" xfId="22854"/>
    <cellStyle name="Обычный 6 3 4 2 5 2 2" xfId="22855"/>
    <cellStyle name="Обычный 6 3 4 2 5 3" xfId="22856"/>
    <cellStyle name="Обычный 6 3 4 2 6" xfId="22857"/>
    <cellStyle name="Обычный 6 3 4 2 6 2" xfId="22858"/>
    <cellStyle name="Обычный 6 3 4 2 7" xfId="22859"/>
    <cellStyle name="Обычный 6 3 4 3" xfId="22860"/>
    <cellStyle name="Обычный 6 3 4 3 2" xfId="22861"/>
    <cellStyle name="Обычный 6 3 4 3 2 2" xfId="22862"/>
    <cellStyle name="Обычный 6 3 4 3 2 2 2" xfId="22863"/>
    <cellStyle name="Обычный 6 3 4 3 2 2 2 2" xfId="22864"/>
    <cellStyle name="Обычный 6 3 4 3 2 2 2 2 2" xfId="22865"/>
    <cellStyle name="Обычный 6 3 4 3 2 2 2 3" xfId="22866"/>
    <cellStyle name="Обычный 6 3 4 3 2 2 3" xfId="22867"/>
    <cellStyle name="Обычный 6 3 4 3 2 2 3 2" xfId="22868"/>
    <cellStyle name="Обычный 6 3 4 3 2 2 4" xfId="22869"/>
    <cellStyle name="Обычный 6 3 4 3 2 3" xfId="22870"/>
    <cellStyle name="Обычный 6 3 4 3 2 3 2" xfId="22871"/>
    <cellStyle name="Обычный 6 3 4 3 2 3 2 2" xfId="22872"/>
    <cellStyle name="Обычный 6 3 4 3 2 3 3" xfId="22873"/>
    <cellStyle name="Обычный 6 3 4 3 2 4" xfId="22874"/>
    <cellStyle name="Обычный 6 3 4 3 2 4 2" xfId="22875"/>
    <cellStyle name="Обычный 6 3 4 3 2 5" xfId="22876"/>
    <cellStyle name="Обычный 6 3 4 3 3" xfId="22877"/>
    <cellStyle name="Обычный 6 3 4 3 3 2" xfId="22878"/>
    <cellStyle name="Обычный 6 3 4 3 3 2 2" xfId="22879"/>
    <cellStyle name="Обычный 6 3 4 3 3 2 2 2" xfId="22880"/>
    <cellStyle name="Обычный 6 3 4 3 3 2 3" xfId="22881"/>
    <cellStyle name="Обычный 6 3 4 3 3 3" xfId="22882"/>
    <cellStyle name="Обычный 6 3 4 3 3 3 2" xfId="22883"/>
    <cellStyle name="Обычный 6 3 4 3 3 4" xfId="22884"/>
    <cellStyle name="Обычный 6 3 4 3 4" xfId="22885"/>
    <cellStyle name="Обычный 6 3 4 3 4 2" xfId="22886"/>
    <cellStyle name="Обычный 6 3 4 3 4 2 2" xfId="22887"/>
    <cellStyle name="Обычный 6 3 4 3 4 3" xfId="22888"/>
    <cellStyle name="Обычный 6 3 4 3 5" xfId="22889"/>
    <cellStyle name="Обычный 6 3 4 3 5 2" xfId="22890"/>
    <cellStyle name="Обычный 6 3 4 3 6" xfId="22891"/>
    <cellStyle name="Обычный 6 3 4 4" xfId="22892"/>
    <cellStyle name="Обычный 6 3 4 4 2" xfId="22893"/>
    <cellStyle name="Обычный 6 3 4 4 2 2" xfId="22894"/>
    <cellStyle name="Обычный 6 3 4 4 2 2 2" xfId="22895"/>
    <cellStyle name="Обычный 6 3 4 4 2 2 2 2" xfId="22896"/>
    <cellStyle name="Обычный 6 3 4 4 2 2 3" xfId="22897"/>
    <cellStyle name="Обычный 6 3 4 4 2 3" xfId="22898"/>
    <cellStyle name="Обычный 6 3 4 4 2 3 2" xfId="22899"/>
    <cellStyle name="Обычный 6 3 4 4 2 4" xfId="22900"/>
    <cellStyle name="Обычный 6 3 4 4 3" xfId="22901"/>
    <cellStyle name="Обычный 6 3 4 4 3 2" xfId="22902"/>
    <cellStyle name="Обычный 6 3 4 4 3 2 2" xfId="22903"/>
    <cellStyle name="Обычный 6 3 4 4 3 3" xfId="22904"/>
    <cellStyle name="Обычный 6 3 4 4 4" xfId="22905"/>
    <cellStyle name="Обычный 6 3 4 4 4 2" xfId="22906"/>
    <cellStyle name="Обычный 6 3 4 4 5" xfId="22907"/>
    <cellStyle name="Обычный 6 3 4 5" xfId="22908"/>
    <cellStyle name="Обычный 6 3 4 5 2" xfId="22909"/>
    <cellStyle name="Обычный 6 3 4 5 2 2" xfId="22910"/>
    <cellStyle name="Обычный 6 3 4 5 2 2 2" xfId="22911"/>
    <cellStyle name="Обычный 6 3 4 5 2 3" xfId="22912"/>
    <cellStyle name="Обычный 6 3 4 5 3" xfId="22913"/>
    <cellStyle name="Обычный 6 3 4 5 3 2" xfId="22914"/>
    <cellStyle name="Обычный 6 3 4 5 4" xfId="22915"/>
    <cellStyle name="Обычный 6 3 4 6" xfId="22916"/>
    <cellStyle name="Обычный 6 3 4 6 2" xfId="22917"/>
    <cellStyle name="Обычный 6 3 4 6 2 2" xfId="22918"/>
    <cellStyle name="Обычный 6 3 4 6 3" xfId="22919"/>
    <cellStyle name="Обычный 6 3 4 7" xfId="22920"/>
    <cellStyle name="Обычный 6 3 4 7 2" xfId="22921"/>
    <cellStyle name="Обычный 6 3 4 8" xfId="22922"/>
    <cellStyle name="Обычный 6 3 5" xfId="22923"/>
    <cellStyle name="Обычный 6 3 5 2" xfId="22924"/>
    <cellStyle name="Обычный 6 3 5 2 2" xfId="22925"/>
    <cellStyle name="Обычный 6 3 5 2 2 2" xfId="22926"/>
    <cellStyle name="Обычный 6 3 5 2 2 2 2" xfId="22927"/>
    <cellStyle name="Обычный 6 3 5 2 2 2 2 2" xfId="22928"/>
    <cellStyle name="Обычный 6 3 5 2 2 2 2 2 2" xfId="22929"/>
    <cellStyle name="Обычный 6 3 5 2 2 2 2 3" xfId="22930"/>
    <cellStyle name="Обычный 6 3 5 2 2 2 3" xfId="22931"/>
    <cellStyle name="Обычный 6 3 5 2 2 2 3 2" xfId="22932"/>
    <cellStyle name="Обычный 6 3 5 2 2 2 4" xfId="22933"/>
    <cellStyle name="Обычный 6 3 5 2 2 3" xfId="22934"/>
    <cellStyle name="Обычный 6 3 5 2 2 3 2" xfId="22935"/>
    <cellStyle name="Обычный 6 3 5 2 2 3 2 2" xfId="22936"/>
    <cellStyle name="Обычный 6 3 5 2 2 3 3" xfId="22937"/>
    <cellStyle name="Обычный 6 3 5 2 2 4" xfId="22938"/>
    <cellStyle name="Обычный 6 3 5 2 2 4 2" xfId="22939"/>
    <cellStyle name="Обычный 6 3 5 2 2 5" xfId="22940"/>
    <cellStyle name="Обычный 6 3 5 2 3" xfId="22941"/>
    <cellStyle name="Обычный 6 3 5 2 3 2" xfId="22942"/>
    <cellStyle name="Обычный 6 3 5 2 3 2 2" xfId="22943"/>
    <cellStyle name="Обычный 6 3 5 2 3 2 2 2" xfId="22944"/>
    <cellStyle name="Обычный 6 3 5 2 3 2 3" xfId="22945"/>
    <cellStyle name="Обычный 6 3 5 2 3 3" xfId="22946"/>
    <cellStyle name="Обычный 6 3 5 2 3 3 2" xfId="22947"/>
    <cellStyle name="Обычный 6 3 5 2 3 4" xfId="22948"/>
    <cellStyle name="Обычный 6 3 5 2 4" xfId="22949"/>
    <cellStyle name="Обычный 6 3 5 2 4 2" xfId="22950"/>
    <cellStyle name="Обычный 6 3 5 2 4 2 2" xfId="22951"/>
    <cellStyle name="Обычный 6 3 5 2 4 3" xfId="22952"/>
    <cellStyle name="Обычный 6 3 5 2 5" xfId="22953"/>
    <cellStyle name="Обычный 6 3 5 2 5 2" xfId="22954"/>
    <cellStyle name="Обычный 6 3 5 2 6" xfId="22955"/>
    <cellStyle name="Обычный 6 3 5 3" xfId="22956"/>
    <cellStyle name="Обычный 6 3 5 3 2" xfId="22957"/>
    <cellStyle name="Обычный 6 3 5 3 2 2" xfId="22958"/>
    <cellStyle name="Обычный 6 3 5 3 2 2 2" xfId="22959"/>
    <cellStyle name="Обычный 6 3 5 3 2 2 2 2" xfId="22960"/>
    <cellStyle name="Обычный 6 3 5 3 2 2 3" xfId="22961"/>
    <cellStyle name="Обычный 6 3 5 3 2 3" xfId="22962"/>
    <cellStyle name="Обычный 6 3 5 3 2 3 2" xfId="22963"/>
    <cellStyle name="Обычный 6 3 5 3 2 4" xfId="22964"/>
    <cellStyle name="Обычный 6 3 5 3 3" xfId="22965"/>
    <cellStyle name="Обычный 6 3 5 3 3 2" xfId="22966"/>
    <cellStyle name="Обычный 6 3 5 3 3 2 2" xfId="22967"/>
    <cellStyle name="Обычный 6 3 5 3 3 3" xfId="22968"/>
    <cellStyle name="Обычный 6 3 5 3 4" xfId="22969"/>
    <cellStyle name="Обычный 6 3 5 3 4 2" xfId="22970"/>
    <cellStyle name="Обычный 6 3 5 3 5" xfId="22971"/>
    <cellStyle name="Обычный 6 3 5 4" xfId="22972"/>
    <cellStyle name="Обычный 6 3 5 4 2" xfId="22973"/>
    <cellStyle name="Обычный 6 3 5 4 2 2" xfId="22974"/>
    <cellStyle name="Обычный 6 3 5 4 2 2 2" xfId="22975"/>
    <cellStyle name="Обычный 6 3 5 4 2 3" xfId="22976"/>
    <cellStyle name="Обычный 6 3 5 4 3" xfId="22977"/>
    <cellStyle name="Обычный 6 3 5 4 3 2" xfId="22978"/>
    <cellStyle name="Обычный 6 3 5 4 4" xfId="22979"/>
    <cellStyle name="Обычный 6 3 5 5" xfId="22980"/>
    <cellStyle name="Обычный 6 3 5 5 2" xfId="22981"/>
    <cellStyle name="Обычный 6 3 5 5 2 2" xfId="22982"/>
    <cellStyle name="Обычный 6 3 5 5 3" xfId="22983"/>
    <cellStyle name="Обычный 6 3 5 6" xfId="22984"/>
    <cellStyle name="Обычный 6 3 5 6 2" xfId="22985"/>
    <cellStyle name="Обычный 6 3 5 7" xfId="22986"/>
    <cellStyle name="Обычный 6 3 6" xfId="22987"/>
    <cellStyle name="Обычный 6 3 6 2" xfId="22988"/>
    <cellStyle name="Обычный 6 3 6 2 2" xfId="22989"/>
    <cellStyle name="Обычный 6 3 6 2 2 2" xfId="22990"/>
    <cellStyle name="Обычный 6 3 6 2 2 2 2" xfId="22991"/>
    <cellStyle name="Обычный 6 3 6 2 2 2 2 2" xfId="22992"/>
    <cellStyle name="Обычный 6 3 6 2 2 2 3" xfId="22993"/>
    <cellStyle name="Обычный 6 3 6 2 2 3" xfId="22994"/>
    <cellStyle name="Обычный 6 3 6 2 2 3 2" xfId="22995"/>
    <cellStyle name="Обычный 6 3 6 2 2 4" xfId="22996"/>
    <cellStyle name="Обычный 6 3 6 2 3" xfId="22997"/>
    <cellStyle name="Обычный 6 3 6 2 3 2" xfId="22998"/>
    <cellStyle name="Обычный 6 3 6 2 3 2 2" xfId="22999"/>
    <cellStyle name="Обычный 6 3 6 2 3 3" xfId="23000"/>
    <cellStyle name="Обычный 6 3 6 2 4" xfId="23001"/>
    <cellStyle name="Обычный 6 3 6 2 4 2" xfId="23002"/>
    <cellStyle name="Обычный 6 3 6 2 5" xfId="23003"/>
    <cellStyle name="Обычный 6 3 6 3" xfId="23004"/>
    <cellStyle name="Обычный 6 3 6 3 2" xfId="23005"/>
    <cellStyle name="Обычный 6 3 6 3 2 2" xfId="23006"/>
    <cellStyle name="Обычный 6 3 6 3 2 2 2" xfId="23007"/>
    <cellStyle name="Обычный 6 3 6 3 2 3" xfId="23008"/>
    <cellStyle name="Обычный 6 3 6 3 3" xfId="23009"/>
    <cellStyle name="Обычный 6 3 6 3 3 2" xfId="23010"/>
    <cellStyle name="Обычный 6 3 6 3 4" xfId="23011"/>
    <cellStyle name="Обычный 6 3 6 4" xfId="23012"/>
    <cellStyle name="Обычный 6 3 6 4 2" xfId="23013"/>
    <cellStyle name="Обычный 6 3 6 4 2 2" xfId="23014"/>
    <cellStyle name="Обычный 6 3 6 4 3" xfId="23015"/>
    <cellStyle name="Обычный 6 3 6 5" xfId="23016"/>
    <cellStyle name="Обычный 6 3 6 5 2" xfId="23017"/>
    <cellStyle name="Обычный 6 3 6 6" xfId="23018"/>
    <cellStyle name="Обычный 6 3 7" xfId="23019"/>
    <cellStyle name="Обычный 6 3 7 2" xfId="23020"/>
    <cellStyle name="Обычный 6 3 7 2 2" xfId="23021"/>
    <cellStyle name="Обычный 6 3 7 2 2 2" xfId="23022"/>
    <cellStyle name="Обычный 6 3 7 2 2 2 2" xfId="23023"/>
    <cellStyle name="Обычный 6 3 7 2 2 3" xfId="23024"/>
    <cellStyle name="Обычный 6 3 7 2 3" xfId="23025"/>
    <cellStyle name="Обычный 6 3 7 2 3 2" xfId="23026"/>
    <cellStyle name="Обычный 6 3 7 2 4" xfId="23027"/>
    <cellStyle name="Обычный 6 3 7 3" xfId="23028"/>
    <cellStyle name="Обычный 6 3 7 3 2" xfId="23029"/>
    <cellStyle name="Обычный 6 3 7 3 2 2" xfId="23030"/>
    <cellStyle name="Обычный 6 3 7 3 3" xfId="23031"/>
    <cellStyle name="Обычный 6 3 7 4" xfId="23032"/>
    <cellStyle name="Обычный 6 3 7 4 2" xfId="23033"/>
    <cellStyle name="Обычный 6 3 7 5" xfId="23034"/>
    <cellStyle name="Обычный 6 3 8" xfId="23035"/>
    <cellStyle name="Обычный 6 3 8 2" xfId="23036"/>
    <cellStyle name="Обычный 6 3 8 2 2" xfId="23037"/>
    <cellStyle name="Обычный 6 3 8 2 2 2" xfId="23038"/>
    <cellStyle name="Обычный 6 3 8 2 3" xfId="23039"/>
    <cellStyle name="Обычный 6 3 8 3" xfId="23040"/>
    <cellStyle name="Обычный 6 3 8 3 2" xfId="23041"/>
    <cellStyle name="Обычный 6 3 8 4" xfId="23042"/>
    <cellStyle name="Обычный 6 3 9" xfId="23043"/>
    <cellStyle name="Обычный 6 3 9 2" xfId="23044"/>
    <cellStyle name="Обычный 6 3 9 2 2" xfId="23045"/>
    <cellStyle name="Обычный 6 3 9 3" xfId="23046"/>
    <cellStyle name="Обычный 6 4" xfId="23047"/>
    <cellStyle name="Обычный 6 4 10" xfId="23048"/>
    <cellStyle name="Обычный 6 4 11" xfId="23049"/>
    <cellStyle name="Обычный 6 4 12" xfId="23050"/>
    <cellStyle name="Обычный 6 4 13" xfId="23051"/>
    <cellStyle name="Обычный 6 4 2" xfId="23052"/>
    <cellStyle name="Обычный 6 4 2 10" xfId="23053"/>
    <cellStyle name="Обычный 6 4 2 2" xfId="23054"/>
    <cellStyle name="Обычный 6 4 2 2 2" xfId="23055"/>
    <cellStyle name="Обычный 6 4 2 2 2 2" xfId="23056"/>
    <cellStyle name="Обычный 6 4 2 2 2 2 2" xfId="23057"/>
    <cellStyle name="Обычный 6 4 2 2 2 2 2 2" xfId="23058"/>
    <cellStyle name="Обычный 6 4 2 2 2 2 2 2 2" xfId="23059"/>
    <cellStyle name="Обычный 6 4 2 2 2 2 2 2 2 2" xfId="23060"/>
    <cellStyle name="Обычный 6 4 2 2 2 2 2 2 2 2 2" xfId="23061"/>
    <cellStyle name="Обычный 6 4 2 2 2 2 2 2 2 3" xfId="23062"/>
    <cellStyle name="Обычный 6 4 2 2 2 2 2 2 3" xfId="23063"/>
    <cellStyle name="Обычный 6 4 2 2 2 2 2 2 3 2" xfId="23064"/>
    <cellStyle name="Обычный 6 4 2 2 2 2 2 2 4" xfId="23065"/>
    <cellStyle name="Обычный 6 4 2 2 2 2 2 3" xfId="23066"/>
    <cellStyle name="Обычный 6 4 2 2 2 2 2 3 2" xfId="23067"/>
    <cellStyle name="Обычный 6 4 2 2 2 2 2 3 2 2" xfId="23068"/>
    <cellStyle name="Обычный 6 4 2 2 2 2 2 3 3" xfId="23069"/>
    <cellStyle name="Обычный 6 4 2 2 2 2 2 4" xfId="23070"/>
    <cellStyle name="Обычный 6 4 2 2 2 2 2 4 2" xfId="23071"/>
    <cellStyle name="Обычный 6 4 2 2 2 2 2 5" xfId="23072"/>
    <cellStyle name="Обычный 6 4 2 2 2 2 3" xfId="23073"/>
    <cellStyle name="Обычный 6 4 2 2 2 2 3 2" xfId="23074"/>
    <cellStyle name="Обычный 6 4 2 2 2 2 3 2 2" xfId="23075"/>
    <cellStyle name="Обычный 6 4 2 2 2 2 3 2 2 2" xfId="23076"/>
    <cellStyle name="Обычный 6 4 2 2 2 2 3 2 3" xfId="23077"/>
    <cellStyle name="Обычный 6 4 2 2 2 2 3 3" xfId="23078"/>
    <cellStyle name="Обычный 6 4 2 2 2 2 3 3 2" xfId="23079"/>
    <cellStyle name="Обычный 6 4 2 2 2 2 3 4" xfId="23080"/>
    <cellStyle name="Обычный 6 4 2 2 2 2 4" xfId="23081"/>
    <cellStyle name="Обычный 6 4 2 2 2 2 4 2" xfId="23082"/>
    <cellStyle name="Обычный 6 4 2 2 2 2 4 2 2" xfId="23083"/>
    <cellStyle name="Обычный 6 4 2 2 2 2 4 3" xfId="23084"/>
    <cellStyle name="Обычный 6 4 2 2 2 2 5" xfId="23085"/>
    <cellStyle name="Обычный 6 4 2 2 2 2 5 2" xfId="23086"/>
    <cellStyle name="Обычный 6 4 2 2 2 2 6" xfId="23087"/>
    <cellStyle name="Обычный 6 4 2 2 2 3" xfId="23088"/>
    <cellStyle name="Обычный 6 4 2 2 2 3 2" xfId="23089"/>
    <cellStyle name="Обычный 6 4 2 2 2 3 2 2" xfId="23090"/>
    <cellStyle name="Обычный 6 4 2 2 2 3 2 2 2" xfId="23091"/>
    <cellStyle name="Обычный 6 4 2 2 2 3 2 2 2 2" xfId="23092"/>
    <cellStyle name="Обычный 6 4 2 2 2 3 2 2 3" xfId="23093"/>
    <cellStyle name="Обычный 6 4 2 2 2 3 2 3" xfId="23094"/>
    <cellStyle name="Обычный 6 4 2 2 2 3 2 3 2" xfId="23095"/>
    <cellStyle name="Обычный 6 4 2 2 2 3 2 4" xfId="23096"/>
    <cellStyle name="Обычный 6 4 2 2 2 3 3" xfId="23097"/>
    <cellStyle name="Обычный 6 4 2 2 2 3 3 2" xfId="23098"/>
    <cellStyle name="Обычный 6 4 2 2 2 3 3 2 2" xfId="23099"/>
    <cellStyle name="Обычный 6 4 2 2 2 3 3 3" xfId="23100"/>
    <cellStyle name="Обычный 6 4 2 2 2 3 4" xfId="23101"/>
    <cellStyle name="Обычный 6 4 2 2 2 3 4 2" xfId="23102"/>
    <cellStyle name="Обычный 6 4 2 2 2 3 5" xfId="23103"/>
    <cellStyle name="Обычный 6 4 2 2 2 4" xfId="23104"/>
    <cellStyle name="Обычный 6 4 2 2 2 4 2" xfId="23105"/>
    <cellStyle name="Обычный 6 4 2 2 2 4 2 2" xfId="23106"/>
    <cellStyle name="Обычный 6 4 2 2 2 4 2 2 2" xfId="23107"/>
    <cellStyle name="Обычный 6 4 2 2 2 4 2 3" xfId="23108"/>
    <cellStyle name="Обычный 6 4 2 2 2 4 3" xfId="23109"/>
    <cellStyle name="Обычный 6 4 2 2 2 4 3 2" xfId="23110"/>
    <cellStyle name="Обычный 6 4 2 2 2 4 4" xfId="23111"/>
    <cellStyle name="Обычный 6 4 2 2 2 5" xfId="23112"/>
    <cellStyle name="Обычный 6 4 2 2 2 5 2" xfId="23113"/>
    <cellStyle name="Обычный 6 4 2 2 2 5 2 2" xfId="23114"/>
    <cellStyle name="Обычный 6 4 2 2 2 5 3" xfId="23115"/>
    <cellStyle name="Обычный 6 4 2 2 2 6" xfId="23116"/>
    <cellStyle name="Обычный 6 4 2 2 2 6 2" xfId="23117"/>
    <cellStyle name="Обычный 6 4 2 2 2 7" xfId="23118"/>
    <cellStyle name="Обычный 6 4 2 2 3" xfId="23119"/>
    <cellStyle name="Обычный 6 4 2 2 3 2" xfId="23120"/>
    <cellStyle name="Обычный 6 4 2 2 3 2 2" xfId="23121"/>
    <cellStyle name="Обычный 6 4 2 2 3 2 2 2" xfId="23122"/>
    <cellStyle name="Обычный 6 4 2 2 3 2 2 2 2" xfId="23123"/>
    <cellStyle name="Обычный 6 4 2 2 3 2 2 2 2 2" xfId="23124"/>
    <cellStyle name="Обычный 6 4 2 2 3 2 2 2 3" xfId="23125"/>
    <cellStyle name="Обычный 6 4 2 2 3 2 2 3" xfId="23126"/>
    <cellStyle name="Обычный 6 4 2 2 3 2 2 3 2" xfId="23127"/>
    <cellStyle name="Обычный 6 4 2 2 3 2 2 4" xfId="23128"/>
    <cellStyle name="Обычный 6 4 2 2 3 2 3" xfId="23129"/>
    <cellStyle name="Обычный 6 4 2 2 3 2 3 2" xfId="23130"/>
    <cellStyle name="Обычный 6 4 2 2 3 2 3 2 2" xfId="23131"/>
    <cellStyle name="Обычный 6 4 2 2 3 2 3 3" xfId="23132"/>
    <cellStyle name="Обычный 6 4 2 2 3 2 4" xfId="23133"/>
    <cellStyle name="Обычный 6 4 2 2 3 2 4 2" xfId="23134"/>
    <cellStyle name="Обычный 6 4 2 2 3 2 5" xfId="23135"/>
    <cellStyle name="Обычный 6 4 2 2 3 3" xfId="23136"/>
    <cellStyle name="Обычный 6 4 2 2 3 3 2" xfId="23137"/>
    <cellStyle name="Обычный 6 4 2 2 3 3 2 2" xfId="23138"/>
    <cellStyle name="Обычный 6 4 2 2 3 3 2 2 2" xfId="23139"/>
    <cellStyle name="Обычный 6 4 2 2 3 3 2 3" xfId="23140"/>
    <cellStyle name="Обычный 6 4 2 2 3 3 3" xfId="23141"/>
    <cellStyle name="Обычный 6 4 2 2 3 3 3 2" xfId="23142"/>
    <cellStyle name="Обычный 6 4 2 2 3 3 4" xfId="23143"/>
    <cellStyle name="Обычный 6 4 2 2 3 4" xfId="23144"/>
    <cellStyle name="Обычный 6 4 2 2 3 4 2" xfId="23145"/>
    <cellStyle name="Обычный 6 4 2 2 3 4 2 2" xfId="23146"/>
    <cellStyle name="Обычный 6 4 2 2 3 4 3" xfId="23147"/>
    <cellStyle name="Обычный 6 4 2 2 3 5" xfId="23148"/>
    <cellStyle name="Обычный 6 4 2 2 3 5 2" xfId="23149"/>
    <cellStyle name="Обычный 6 4 2 2 3 6" xfId="23150"/>
    <cellStyle name="Обычный 6 4 2 2 4" xfId="23151"/>
    <cellStyle name="Обычный 6 4 2 2 4 2" xfId="23152"/>
    <cellStyle name="Обычный 6 4 2 2 4 2 2" xfId="23153"/>
    <cellStyle name="Обычный 6 4 2 2 4 2 2 2" xfId="23154"/>
    <cellStyle name="Обычный 6 4 2 2 4 2 2 2 2" xfId="23155"/>
    <cellStyle name="Обычный 6 4 2 2 4 2 2 3" xfId="23156"/>
    <cellStyle name="Обычный 6 4 2 2 4 2 3" xfId="23157"/>
    <cellStyle name="Обычный 6 4 2 2 4 2 3 2" xfId="23158"/>
    <cellStyle name="Обычный 6 4 2 2 4 2 4" xfId="23159"/>
    <cellStyle name="Обычный 6 4 2 2 4 3" xfId="23160"/>
    <cellStyle name="Обычный 6 4 2 2 4 3 2" xfId="23161"/>
    <cellStyle name="Обычный 6 4 2 2 4 3 2 2" xfId="23162"/>
    <cellStyle name="Обычный 6 4 2 2 4 3 3" xfId="23163"/>
    <cellStyle name="Обычный 6 4 2 2 4 4" xfId="23164"/>
    <cellStyle name="Обычный 6 4 2 2 4 4 2" xfId="23165"/>
    <cellStyle name="Обычный 6 4 2 2 4 5" xfId="23166"/>
    <cellStyle name="Обычный 6 4 2 2 5" xfId="23167"/>
    <cellStyle name="Обычный 6 4 2 2 5 2" xfId="23168"/>
    <cellStyle name="Обычный 6 4 2 2 5 2 2" xfId="23169"/>
    <cellStyle name="Обычный 6 4 2 2 5 2 2 2" xfId="23170"/>
    <cellStyle name="Обычный 6 4 2 2 5 2 3" xfId="23171"/>
    <cellStyle name="Обычный 6 4 2 2 5 3" xfId="23172"/>
    <cellStyle name="Обычный 6 4 2 2 5 3 2" xfId="23173"/>
    <cellStyle name="Обычный 6 4 2 2 5 4" xfId="23174"/>
    <cellStyle name="Обычный 6 4 2 2 6" xfId="23175"/>
    <cellStyle name="Обычный 6 4 2 2 6 2" xfId="23176"/>
    <cellStyle name="Обычный 6 4 2 2 6 2 2" xfId="23177"/>
    <cellStyle name="Обычный 6 4 2 2 6 3" xfId="23178"/>
    <cellStyle name="Обычный 6 4 2 2 7" xfId="23179"/>
    <cellStyle name="Обычный 6 4 2 2 7 2" xfId="23180"/>
    <cellStyle name="Обычный 6 4 2 2 8" xfId="23181"/>
    <cellStyle name="Обычный 6 4 2 3" xfId="23182"/>
    <cellStyle name="Обычный 6 4 2 3 2" xfId="23183"/>
    <cellStyle name="Обычный 6 4 2 3 2 2" xfId="23184"/>
    <cellStyle name="Обычный 6 4 2 3 2 2 2" xfId="23185"/>
    <cellStyle name="Обычный 6 4 2 3 2 2 2 2" xfId="23186"/>
    <cellStyle name="Обычный 6 4 2 3 2 2 2 2 2" xfId="23187"/>
    <cellStyle name="Обычный 6 4 2 3 2 2 2 2 2 2" xfId="23188"/>
    <cellStyle name="Обычный 6 4 2 3 2 2 2 2 3" xfId="23189"/>
    <cellStyle name="Обычный 6 4 2 3 2 2 2 3" xfId="23190"/>
    <cellStyle name="Обычный 6 4 2 3 2 2 2 3 2" xfId="23191"/>
    <cellStyle name="Обычный 6 4 2 3 2 2 2 4" xfId="23192"/>
    <cellStyle name="Обычный 6 4 2 3 2 2 3" xfId="23193"/>
    <cellStyle name="Обычный 6 4 2 3 2 2 3 2" xfId="23194"/>
    <cellStyle name="Обычный 6 4 2 3 2 2 3 2 2" xfId="23195"/>
    <cellStyle name="Обычный 6 4 2 3 2 2 3 3" xfId="23196"/>
    <cellStyle name="Обычный 6 4 2 3 2 2 4" xfId="23197"/>
    <cellStyle name="Обычный 6 4 2 3 2 2 4 2" xfId="23198"/>
    <cellStyle name="Обычный 6 4 2 3 2 2 5" xfId="23199"/>
    <cellStyle name="Обычный 6 4 2 3 2 3" xfId="23200"/>
    <cellStyle name="Обычный 6 4 2 3 2 3 2" xfId="23201"/>
    <cellStyle name="Обычный 6 4 2 3 2 3 2 2" xfId="23202"/>
    <cellStyle name="Обычный 6 4 2 3 2 3 2 2 2" xfId="23203"/>
    <cellStyle name="Обычный 6 4 2 3 2 3 2 3" xfId="23204"/>
    <cellStyle name="Обычный 6 4 2 3 2 3 3" xfId="23205"/>
    <cellStyle name="Обычный 6 4 2 3 2 3 3 2" xfId="23206"/>
    <cellStyle name="Обычный 6 4 2 3 2 3 4" xfId="23207"/>
    <cellStyle name="Обычный 6 4 2 3 2 4" xfId="23208"/>
    <cellStyle name="Обычный 6 4 2 3 2 4 2" xfId="23209"/>
    <cellStyle name="Обычный 6 4 2 3 2 4 2 2" xfId="23210"/>
    <cellStyle name="Обычный 6 4 2 3 2 4 3" xfId="23211"/>
    <cellStyle name="Обычный 6 4 2 3 2 5" xfId="23212"/>
    <cellStyle name="Обычный 6 4 2 3 2 5 2" xfId="23213"/>
    <cellStyle name="Обычный 6 4 2 3 2 6" xfId="23214"/>
    <cellStyle name="Обычный 6 4 2 3 3" xfId="23215"/>
    <cellStyle name="Обычный 6 4 2 3 3 2" xfId="23216"/>
    <cellStyle name="Обычный 6 4 2 3 3 2 2" xfId="23217"/>
    <cellStyle name="Обычный 6 4 2 3 3 2 2 2" xfId="23218"/>
    <cellStyle name="Обычный 6 4 2 3 3 2 2 2 2" xfId="23219"/>
    <cellStyle name="Обычный 6 4 2 3 3 2 2 3" xfId="23220"/>
    <cellStyle name="Обычный 6 4 2 3 3 2 3" xfId="23221"/>
    <cellStyle name="Обычный 6 4 2 3 3 2 3 2" xfId="23222"/>
    <cellStyle name="Обычный 6 4 2 3 3 2 4" xfId="23223"/>
    <cellStyle name="Обычный 6 4 2 3 3 3" xfId="23224"/>
    <cellStyle name="Обычный 6 4 2 3 3 3 2" xfId="23225"/>
    <cellStyle name="Обычный 6 4 2 3 3 3 2 2" xfId="23226"/>
    <cellStyle name="Обычный 6 4 2 3 3 3 3" xfId="23227"/>
    <cellStyle name="Обычный 6 4 2 3 3 4" xfId="23228"/>
    <cellStyle name="Обычный 6 4 2 3 3 4 2" xfId="23229"/>
    <cellStyle name="Обычный 6 4 2 3 3 5" xfId="23230"/>
    <cellStyle name="Обычный 6 4 2 3 4" xfId="23231"/>
    <cellStyle name="Обычный 6 4 2 3 4 2" xfId="23232"/>
    <cellStyle name="Обычный 6 4 2 3 4 2 2" xfId="23233"/>
    <cellStyle name="Обычный 6 4 2 3 4 2 2 2" xfId="23234"/>
    <cellStyle name="Обычный 6 4 2 3 4 2 3" xfId="23235"/>
    <cellStyle name="Обычный 6 4 2 3 4 3" xfId="23236"/>
    <cellStyle name="Обычный 6 4 2 3 4 3 2" xfId="23237"/>
    <cellStyle name="Обычный 6 4 2 3 4 4" xfId="23238"/>
    <cellStyle name="Обычный 6 4 2 3 5" xfId="23239"/>
    <cellStyle name="Обычный 6 4 2 3 5 2" xfId="23240"/>
    <cellStyle name="Обычный 6 4 2 3 5 2 2" xfId="23241"/>
    <cellStyle name="Обычный 6 4 2 3 5 3" xfId="23242"/>
    <cellStyle name="Обычный 6 4 2 3 6" xfId="23243"/>
    <cellStyle name="Обычный 6 4 2 3 6 2" xfId="23244"/>
    <cellStyle name="Обычный 6 4 2 3 7" xfId="23245"/>
    <cellStyle name="Обычный 6 4 2 4" xfId="23246"/>
    <cellStyle name="Обычный 6 4 2 4 2" xfId="23247"/>
    <cellStyle name="Обычный 6 4 2 4 2 2" xfId="23248"/>
    <cellStyle name="Обычный 6 4 2 4 2 2 2" xfId="23249"/>
    <cellStyle name="Обычный 6 4 2 4 2 2 2 2" xfId="23250"/>
    <cellStyle name="Обычный 6 4 2 4 2 2 2 2 2" xfId="23251"/>
    <cellStyle name="Обычный 6 4 2 4 2 2 2 3" xfId="23252"/>
    <cellStyle name="Обычный 6 4 2 4 2 2 3" xfId="23253"/>
    <cellStyle name="Обычный 6 4 2 4 2 2 3 2" xfId="23254"/>
    <cellStyle name="Обычный 6 4 2 4 2 2 4" xfId="23255"/>
    <cellStyle name="Обычный 6 4 2 4 2 3" xfId="23256"/>
    <cellStyle name="Обычный 6 4 2 4 2 3 2" xfId="23257"/>
    <cellStyle name="Обычный 6 4 2 4 2 3 2 2" xfId="23258"/>
    <cellStyle name="Обычный 6 4 2 4 2 3 3" xfId="23259"/>
    <cellStyle name="Обычный 6 4 2 4 2 4" xfId="23260"/>
    <cellStyle name="Обычный 6 4 2 4 2 4 2" xfId="23261"/>
    <cellStyle name="Обычный 6 4 2 4 2 5" xfId="23262"/>
    <cellStyle name="Обычный 6 4 2 4 3" xfId="23263"/>
    <cellStyle name="Обычный 6 4 2 4 3 2" xfId="23264"/>
    <cellStyle name="Обычный 6 4 2 4 3 2 2" xfId="23265"/>
    <cellStyle name="Обычный 6 4 2 4 3 2 2 2" xfId="23266"/>
    <cellStyle name="Обычный 6 4 2 4 3 2 3" xfId="23267"/>
    <cellStyle name="Обычный 6 4 2 4 3 3" xfId="23268"/>
    <cellStyle name="Обычный 6 4 2 4 3 3 2" xfId="23269"/>
    <cellStyle name="Обычный 6 4 2 4 3 4" xfId="23270"/>
    <cellStyle name="Обычный 6 4 2 4 4" xfId="23271"/>
    <cellStyle name="Обычный 6 4 2 4 4 2" xfId="23272"/>
    <cellStyle name="Обычный 6 4 2 4 4 2 2" xfId="23273"/>
    <cellStyle name="Обычный 6 4 2 4 4 3" xfId="23274"/>
    <cellStyle name="Обычный 6 4 2 4 5" xfId="23275"/>
    <cellStyle name="Обычный 6 4 2 4 5 2" xfId="23276"/>
    <cellStyle name="Обычный 6 4 2 4 6" xfId="23277"/>
    <cellStyle name="Обычный 6 4 2 5" xfId="23278"/>
    <cellStyle name="Обычный 6 4 2 5 2" xfId="23279"/>
    <cellStyle name="Обычный 6 4 2 5 2 2" xfId="23280"/>
    <cellStyle name="Обычный 6 4 2 5 2 2 2" xfId="23281"/>
    <cellStyle name="Обычный 6 4 2 5 2 2 2 2" xfId="23282"/>
    <cellStyle name="Обычный 6 4 2 5 2 2 3" xfId="23283"/>
    <cellStyle name="Обычный 6 4 2 5 2 3" xfId="23284"/>
    <cellStyle name="Обычный 6 4 2 5 2 3 2" xfId="23285"/>
    <cellStyle name="Обычный 6 4 2 5 2 4" xfId="23286"/>
    <cellStyle name="Обычный 6 4 2 5 3" xfId="23287"/>
    <cellStyle name="Обычный 6 4 2 5 3 2" xfId="23288"/>
    <cellStyle name="Обычный 6 4 2 5 3 2 2" xfId="23289"/>
    <cellStyle name="Обычный 6 4 2 5 3 3" xfId="23290"/>
    <cellStyle name="Обычный 6 4 2 5 4" xfId="23291"/>
    <cellStyle name="Обычный 6 4 2 5 4 2" xfId="23292"/>
    <cellStyle name="Обычный 6 4 2 5 5" xfId="23293"/>
    <cellStyle name="Обычный 6 4 2 6" xfId="23294"/>
    <cellStyle name="Обычный 6 4 2 6 2" xfId="23295"/>
    <cellStyle name="Обычный 6 4 2 6 2 2" xfId="23296"/>
    <cellStyle name="Обычный 6 4 2 6 2 2 2" xfId="23297"/>
    <cellStyle name="Обычный 6 4 2 6 2 3" xfId="23298"/>
    <cellStyle name="Обычный 6 4 2 6 3" xfId="23299"/>
    <cellStyle name="Обычный 6 4 2 6 3 2" xfId="23300"/>
    <cellStyle name="Обычный 6 4 2 6 4" xfId="23301"/>
    <cellStyle name="Обычный 6 4 2 7" xfId="23302"/>
    <cellStyle name="Обычный 6 4 2 7 2" xfId="23303"/>
    <cellStyle name="Обычный 6 4 2 7 2 2" xfId="23304"/>
    <cellStyle name="Обычный 6 4 2 7 3" xfId="23305"/>
    <cellStyle name="Обычный 6 4 2 8" xfId="23306"/>
    <cellStyle name="Обычный 6 4 2 8 2" xfId="23307"/>
    <cellStyle name="Обычный 6 4 2 9" xfId="23308"/>
    <cellStyle name="Обычный 6 4 3" xfId="23309"/>
    <cellStyle name="Обычный 6 4 3 2" xfId="23310"/>
    <cellStyle name="Обычный 6 4 3 2 2" xfId="23311"/>
    <cellStyle name="Обычный 6 4 3 2 2 2" xfId="23312"/>
    <cellStyle name="Обычный 6 4 3 2 2 2 2" xfId="23313"/>
    <cellStyle name="Обычный 6 4 3 2 2 2 2 2" xfId="23314"/>
    <cellStyle name="Обычный 6 4 3 2 2 2 2 2 2" xfId="23315"/>
    <cellStyle name="Обычный 6 4 3 2 2 2 2 2 2 2" xfId="23316"/>
    <cellStyle name="Обычный 6 4 3 2 2 2 2 2 3" xfId="23317"/>
    <cellStyle name="Обычный 6 4 3 2 2 2 2 3" xfId="23318"/>
    <cellStyle name="Обычный 6 4 3 2 2 2 2 3 2" xfId="23319"/>
    <cellStyle name="Обычный 6 4 3 2 2 2 2 4" xfId="23320"/>
    <cellStyle name="Обычный 6 4 3 2 2 2 3" xfId="23321"/>
    <cellStyle name="Обычный 6 4 3 2 2 2 3 2" xfId="23322"/>
    <cellStyle name="Обычный 6 4 3 2 2 2 3 2 2" xfId="23323"/>
    <cellStyle name="Обычный 6 4 3 2 2 2 3 3" xfId="23324"/>
    <cellStyle name="Обычный 6 4 3 2 2 2 4" xfId="23325"/>
    <cellStyle name="Обычный 6 4 3 2 2 2 4 2" xfId="23326"/>
    <cellStyle name="Обычный 6 4 3 2 2 2 5" xfId="23327"/>
    <cellStyle name="Обычный 6 4 3 2 2 3" xfId="23328"/>
    <cellStyle name="Обычный 6 4 3 2 2 3 2" xfId="23329"/>
    <cellStyle name="Обычный 6 4 3 2 2 3 2 2" xfId="23330"/>
    <cellStyle name="Обычный 6 4 3 2 2 3 2 2 2" xfId="23331"/>
    <cellStyle name="Обычный 6 4 3 2 2 3 2 3" xfId="23332"/>
    <cellStyle name="Обычный 6 4 3 2 2 3 3" xfId="23333"/>
    <cellStyle name="Обычный 6 4 3 2 2 3 3 2" xfId="23334"/>
    <cellStyle name="Обычный 6 4 3 2 2 3 4" xfId="23335"/>
    <cellStyle name="Обычный 6 4 3 2 2 4" xfId="23336"/>
    <cellStyle name="Обычный 6 4 3 2 2 4 2" xfId="23337"/>
    <cellStyle name="Обычный 6 4 3 2 2 4 2 2" xfId="23338"/>
    <cellStyle name="Обычный 6 4 3 2 2 4 3" xfId="23339"/>
    <cellStyle name="Обычный 6 4 3 2 2 5" xfId="23340"/>
    <cellStyle name="Обычный 6 4 3 2 2 5 2" xfId="23341"/>
    <cellStyle name="Обычный 6 4 3 2 2 6" xfId="23342"/>
    <cellStyle name="Обычный 6 4 3 2 3" xfId="23343"/>
    <cellStyle name="Обычный 6 4 3 2 3 2" xfId="23344"/>
    <cellStyle name="Обычный 6 4 3 2 3 2 2" xfId="23345"/>
    <cellStyle name="Обычный 6 4 3 2 3 2 2 2" xfId="23346"/>
    <cellStyle name="Обычный 6 4 3 2 3 2 2 2 2" xfId="23347"/>
    <cellStyle name="Обычный 6 4 3 2 3 2 2 3" xfId="23348"/>
    <cellStyle name="Обычный 6 4 3 2 3 2 3" xfId="23349"/>
    <cellStyle name="Обычный 6 4 3 2 3 2 3 2" xfId="23350"/>
    <cellStyle name="Обычный 6 4 3 2 3 2 4" xfId="23351"/>
    <cellStyle name="Обычный 6 4 3 2 3 3" xfId="23352"/>
    <cellStyle name="Обычный 6 4 3 2 3 3 2" xfId="23353"/>
    <cellStyle name="Обычный 6 4 3 2 3 3 2 2" xfId="23354"/>
    <cellStyle name="Обычный 6 4 3 2 3 3 3" xfId="23355"/>
    <cellStyle name="Обычный 6 4 3 2 3 4" xfId="23356"/>
    <cellStyle name="Обычный 6 4 3 2 3 4 2" xfId="23357"/>
    <cellStyle name="Обычный 6 4 3 2 3 5" xfId="23358"/>
    <cellStyle name="Обычный 6 4 3 2 4" xfId="23359"/>
    <cellStyle name="Обычный 6 4 3 2 4 2" xfId="23360"/>
    <cellStyle name="Обычный 6 4 3 2 4 2 2" xfId="23361"/>
    <cellStyle name="Обычный 6 4 3 2 4 2 2 2" xfId="23362"/>
    <cellStyle name="Обычный 6 4 3 2 4 2 3" xfId="23363"/>
    <cellStyle name="Обычный 6 4 3 2 4 3" xfId="23364"/>
    <cellStyle name="Обычный 6 4 3 2 4 3 2" xfId="23365"/>
    <cellStyle name="Обычный 6 4 3 2 4 4" xfId="23366"/>
    <cellStyle name="Обычный 6 4 3 2 5" xfId="23367"/>
    <cellStyle name="Обычный 6 4 3 2 5 2" xfId="23368"/>
    <cellStyle name="Обычный 6 4 3 2 5 2 2" xfId="23369"/>
    <cellStyle name="Обычный 6 4 3 2 5 3" xfId="23370"/>
    <cellStyle name="Обычный 6 4 3 2 6" xfId="23371"/>
    <cellStyle name="Обычный 6 4 3 2 6 2" xfId="23372"/>
    <cellStyle name="Обычный 6 4 3 2 7" xfId="23373"/>
    <cellStyle name="Обычный 6 4 3 3" xfId="23374"/>
    <cellStyle name="Обычный 6 4 3 3 2" xfId="23375"/>
    <cellStyle name="Обычный 6 4 3 3 2 2" xfId="23376"/>
    <cellStyle name="Обычный 6 4 3 3 2 2 2" xfId="23377"/>
    <cellStyle name="Обычный 6 4 3 3 2 2 2 2" xfId="23378"/>
    <cellStyle name="Обычный 6 4 3 3 2 2 2 2 2" xfId="23379"/>
    <cellStyle name="Обычный 6 4 3 3 2 2 2 3" xfId="23380"/>
    <cellStyle name="Обычный 6 4 3 3 2 2 3" xfId="23381"/>
    <cellStyle name="Обычный 6 4 3 3 2 2 3 2" xfId="23382"/>
    <cellStyle name="Обычный 6 4 3 3 2 2 4" xfId="23383"/>
    <cellStyle name="Обычный 6 4 3 3 2 3" xfId="23384"/>
    <cellStyle name="Обычный 6 4 3 3 2 3 2" xfId="23385"/>
    <cellStyle name="Обычный 6 4 3 3 2 3 2 2" xfId="23386"/>
    <cellStyle name="Обычный 6 4 3 3 2 3 3" xfId="23387"/>
    <cellStyle name="Обычный 6 4 3 3 2 4" xfId="23388"/>
    <cellStyle name="Обычный 6 4 3 3 2 4 2" xfId="23389"/>
    <cellStyle name="Обычный 6 4 3 3 2 5" xfId="23390"/>
    <cellStyle name="Обычный 6 4 3 3 3" xfId="23391"/>
    <cellStyle name="Обычный 6 4 3 3 3 2" xfId="23392"/>
    <cellStyle name="Обычный 6 4 3 3 3 2 2" xfId="23393"/>
    <cellStyle name="Обычный 6 4 3 3 3 2 2 2" xfId="23394"/>
    <cellStyle name="Обычный 6 4 3 3 3 2 3" xfId="23395"/>
    <cellStyle name="Обычный 6 4 3 3 3 3" xfId="23396"/>
    <cellStyle name="Обычный 6 4 3 3 3 3 2" xfId="23397"/>
    <cellStyle name="Обычный 6 4 3 3 3 4" xfId="23398"/>
    <cellStyle name="Обычный 6 4 3 3 4" xfId="23399"/>
    <cellStyle name="Обычный 6 4 3 3 4 2" xfId="23400"/>
    <cellStyle name="Обычный 6 4 3 3 4 2 2" xfId="23401"/>
    <cellStyle name="Обычный 6 4 3 3 4 3" xfId="23402"/>
    <cellStyle name="Обычный 6 4 3 3 5" xfId="23403"/>
    <cellStyle name="Обычный 6 4 3 3 5 2" xfId="23404"/>
    <cellStyle name="Обычный 6 4 3 3 6" xfId="23405"/>
    <cellStyle name="Обычный 6 4 3 4" xfId="23406"/>
    <cellStyle name="Обычный 6 4 3 4 2" xfId="23407"/>
    <cellStyle name="Обычный 6 4 3 4 2 2" xfId="23408"/>
    <cellStyle name="Обычный 6 4 3 4 2 2 2" xfId="23409"/>
    <cellStyle name="Обычный 6 4 3 4 2 2 2 2" xfId="23410"/>
    <cellStyle name="Обычный 6 4 3 4 2 2 3" xfId="23411"/>
    <cellStyle name="Обычный 6 4 3 4 2 3" xfId="23412"/>
    <cellStyle name="Обычный 6 4 3 4 2 3 2" xfId="23413"/>
    <cellStyle name="Обычный 6 4 3 4 2 4" xfId="23414"/>
    <cellStyle name="Обычный 6 4 3 4 3" xfId="23415"/>
    <cellStyle name="Обычный 6 4 3 4 3 2" xfId="23416"/>
    <cellStyle name="Обычный 6 4 3 4 3 2 2" xfId="23417"/>
    <cellStyle name="Обычный 6 4 3 4 3 3" xfId="23418"/>
    <cellStyle name="Обычный 6 4 3 4 4" xfId="23419"/>
    <cellStyle name="Обычный 6 4 3 4 4 2" xfId="23420"/>
    <cellStyle name="Обычный 6 4 3 4 5" xfId="23421"/>
    <cellStyle name="Обычный 6 4 3 5" xfId="23422"/>
    <cellStyle name="Обычный 6 4 3 5 2" xfId="23423"/>
    <cellStyle name="Обычный 6 4 3 5 2 2" xfId="23424"/>
    <cellStyle name="Обычный 6 4 3 5 2 2 2" xfId="23425"/>
    <cellStyle name="Обычный 6 4 3 5 2 3" xfId="23426"/>
    <cellStyle name="Обычный 6 4 3 5 3" xfId="23427"/>
    <cellStyle name="Обычный 6 4 3 5 3 2" xfId="23428"/>
    <cellStyle name="Обычный 6 4 3 5 4" xfId="23429"/>
    <cellStyle name="Обычный 6 4 3 6" xfId="23430"/>
    <cellStyle name="Обычный 6 4 3 6 2" xfId="23431"/>
    <cellStyle name="Обычный 6 4 3 6 2 2" xfId="23432"/>
    <cellStyle name="Обычный 6 4 3 6 3" xfId="23433"/>
    <cellStyle name="Обычный 6 4 3 7" xfId="23434"/>
    <cellStyle name="Обычный 6 4 3 7 2" xfId="23435"/>
    <cellStyle name="Обычный 6 4 3 8" xfId="23436"/>
    <cellStyle name="Обычный 6 4 4" xfId="23437"/>
    <cellStyle name="Обычный 6 4 4 2" xfId="23438"/>
    <cellStyle name="Обычный 6 4 4 2 2" xfId="23439"/>
    <cellStyle name="Обычный 6 4 4 2 2 2" xfId="23440"/>
    <cellStyle name="Обычный 6 4 4 2 2 2 2" xfId="23441"/>
    <cellStyle name="Обычный 6 4 4 2 2 2 2 2" xfId="23442"/>
    <cellStyle name="Обычный 6 4 4 2 2 2 2 2 2" xfId="23443"/>
    <cellStyle name="Обычный 6 4 4 2 2 2 2 3" xfId="23444"/>
    <cellStyle name="Обычный 6 4 4 2 2 2 3" xfId="23445"/>
    <cellStyle name="Обычный 6 4 4 2 2 2 3 2" xfId="23446"/>
    <cellStyle name="Обычный 6 4 4 2 2 2 4" xfId="23447"/>
    <cellStyle name="Обычный 6 4 4 2 2 3" xfId="23448"/>
    <cellStyle name="Обычный 6 4 4 2 2 3 2" xfId="23449"/>
    <cellStyle name="Обычный 6 4 4 2 2 3 2 2" xfId="23450"/>
    <cellStyle name="Обычный 6 4 4 2 2 3 3" xfId="23451"/>
    <cellStyle name="Обычный 6 4 4 2 2 4" xfId="23452"/>
    <cellStyle name="Обычный 6 4 4 2 2 4 2" xfId="23453"/>
    <cellStyle name="Обычный 6 4 4 2 2 5" xfId="23454"/>
    <cellStyle name="Обычный 6 4 4 2 3" xfId="23455"/>
    <cellStyle name="Обычный 6 4 4 2 3 2" xfId="23456"/>
    <cellStyle name="Обычный 6 4 4 2 3 2 2" xfId="23457"/>
    <cellStyle name="Обычный 6 4 4 2 3 2 2 2" xfId="23458"/>
    <cellStyle name="Обычный 6 4 4 2 3 2 3" xfId="23459"/>
    <cellStyle name="Обычный 6 4 4 2 3 3" xfId="23460"/>
    <cellStyle name="Обычный 6 4 4 2 3 3 2" xfId="23461"/>
    <cellStyle name="Обычный 6 4 4 2 3 4" xfId="23462"/>
    <cellStyle name="Обычный 6 4 4 2 4" xfId="23463"/>
    <cellStyle name="Обычный 6 4 4 2 4 2" xfId="23464"/>
    <cellStyle name="Обычный 6 4 4 2 4 2 2" xfId="23465"/>
    <cellStyle name="Обычный 6 4 4 2 4 3" xfId="23466"/>
    <cellStyle name="Обычный 6 4 4 2 5" xfId="23467"/>
    <cellStyle name="Обычный 6 4 4 2 5 2" xfId="23468"/>
    <cellStyle name="Обычный 6 4 4 2 6" xfId="23469"/>
    <cellStyle name="Обычный 6 4 4 3" xfId="23470"/>
    <cellStyle name="Обычный 6 4 4 3 2" xfId="23471"/>
    <cellStyle name="Обычный 6 4 4 3 2 2" xfId="23472"/>
    <cellStyle name="Обычный 6 4 4 3 2 2 2" xfId="23473"/>
    <cellStyle name="Обычный 6 4 4 3 2 2 2 2" xfId="23474"/>
    <cellStyle name="Обычный 6 4 4 3 2 2 3" xfId="23475"/>
    <cellStyle name="Обычный 6 4 4 3 2 3" xfId="23476"/>
    <cellStyle name="Обычный 6 4 4 3 2 3 2" xfId="23477"/>
    <cellStyle name="Обычный 6 4 4 3 2 4" xfId="23478"/>
    <cellStyle name="Обычный 6 4 4 3 3" xfId="23479"/>
    <cellStyle name="Обычный 6 4 4 3 3 2" xfId="23480"/>
    <cellStyle name="Обычный 6 4 4 3 3 2 2" xfId="23481"/>
    <cellStyle name="Обычный 6 4 4 3 3 3" xfId="23482"/>
    <cellStyle name="Обычный 6 4 4 3 4" xfId="23483"/>
    <cellStyle name="Обычный 6 4 4 3 4 2" xfId="23484"/>
    <cellStyle name="Обычный 6 4 4 3 5" xfId="23485"/>
    <cellStyle name="Обычный 6 4 4 4" xfId="23486"/>
    <cellStyle name="Обычный 6 4 4 4 2" xfId="23487"/>
    <cellStyle name="Обычный 6 4 4 4 2 2" xfId="23488"/>
    <cellStyle name="Обычный 6 4 4 4 2 2 2" xfId="23489"/>
    <cellStyle name="Обычный 6 4 4 4 2 3" xfId="23490"/>
    <cellStyle name="Обычный 6 4 4 4 3" xfId="23491"/>
    <cellStyle name="Обычный 6 4 4 4 3 2" xfId="23492"/>
    <cellStyle name="Обычный 6 4 4 4 4" xfId="23493"/>
    <cellStyle name="Обычный 6 4 4 5" xfId="23494"/>
    <cellStyle name="Обычный 6 4 4 5 2" xfId="23495"/>
    <cellStyle name="Обычный 6 4 4 5 2 2" xfId="23496"/>
    <cellStyle name="Обычный 6 4 4 5 3" xfId="23497"/>
    <cellStyle name="Обычный 6 4 4 6" xfId="23498"/>
    <cellStyle name="Обычный 6 4 4 6 2" xfId="23499"/>
    <cellStyle name="Обычный 6 4 4 7" xfId="23500"/>
    <cellStyle name="Обычный 6 4 5" xfId="23501"/>
    <cellStyle name="Обычный 6 4 5 2" xfId="23502"/>
    <cellStyle name="Обычный 6 4 5 2 2" xfId="23503"/>
    <cellStyle name="Обычный 6 4 5 2 2 2" xfId="23504"/>
    <cellStyle name="Обычный 6 4 5 2 2 2 2" xfId="23505"/>
    <cellStyle name="Обычный 6 4 5 2 2 2 2 2" xfId="23506"/>
    <cellStyle name="Обычный 6 4 5 2 2 2 3" xfId="23507"/>
    <cellStyle name="Обычный 6 4 5 2 2 3" xfId="23508"/>
    <cellStyle name="Обычный 6 4 5 2 2 3 2" xfId="23509"/>
    <cellStyle name="Обычный 6 4 5 2 2 4" xfId="23510"/>
    <cellStyle name="Обычный 6 4 5 2 3" xfId="23511"/>
    <cellStyle name="Обычный 6 4 5 2 3 2" xfId="23512"/>
    <cellStyle name="Обычный 6 4 5 2 3 2 2" xfId="23513"/>
    <cellStyle name="Обычный 6 4 5 2 3 3" xfId="23514"/>
    <cellStyle name="Обычный 6 4 5 2 4" xfId="23515"/>
    <cellStyle name="Обычный 6 4 5 2 4 2" xfId="23516"/>
    <cellStyle name="Обычный 6 4 5 2 5" xfId="23517"/>
    <cellStyle name="Обычный 6 4 5 3" xfId="23518"/>
    <cellStyle name="Обычный 6 4 5 3 2" xfId="23519"/>
    <cellStyle name="Обычный 6 4 5 3 2 2" xfId="23520"/>
    <cellStyle name="Обычный 6 4 5 3 2 2 2" xfId="23521"/>
    <cellStyle name="Обычный 6 4 5 3 2 3" xfId="23522"/>
    <cellStyle name="Обычный 6 4 5 3 3" xfId="23523"/>
    <cellStyle name="Обычный 6 4 5 3 3 2" xfId="23524"/>
    <cellStyle name="Обычный 6 4 5 3 4" xfId="23525"/>
    <cellStyle name="Обычный 6 4 5 4" xfId="23526"/>
    <cellStyle name="Обычный 6 4 5 4 2" xfId="23527"/>
    <cellStyle name="Обычный 6 4 5 4 2 2" xfId="23528"/>
    <cellStyle name="Обычный 6 4 5 4 3" xfId="23529"/>
    <cellStyle name="Обычный 6 4 5 5" xfId="23530"/>
    <cellStyle name="Обычный 6 4 5 5 2" xfId="23531"/>
    <cellStyle name="Обычный 6 4 5 6" xfId="23532"/>
    <cellStyle name="Обычный 6 4 6" xfId="23533"/>
    <cellStyle name="Обычный 6 4 6 2" xfId="23534"/>
    <cellStyle name="Обычный 6 4 6 2 2" xfId="23535"/>
    <cellStyle name="Обычный 6 4 6 2 2 2" xfId="23536"/>
    <cellStyle name="Обычный 6 4 6 2 2 2 2" xfId="23537"/>
    <cellStyle name="Обычный 6 4 6 2 2 3" xfId="23538"/>
    <cellStyle name="Обычный 6 4 6 2 3" xfId="23539"/>
    <cellStyle name="Обычный 6 4 6 2 3 2" xfId="23540"/>
    <cellStyle name="Обычный 6 4 6 2 4" xfId="23541"/>
    <cellStyle name="Обычный 6 4 6 3" xfId="23542"/>
    <cellStyle name="Обычный 6 4 6 3 2" xfId="23543"/>
    <cellStyle name="Обычный 6 4 6 3 2 2" xfId="23544"/>
    <cellStyle name="Обычный 6 4 6 3 3" xfId="23545"/>
    <cellStyle name="Обычный 6 4 6 4" xfId="23546"/>
    <cellStyle name="Обычный 6 4 6 4 2" xfId="23547"/>
    <cellStyle name="Обычный 6 4 6 5" xfId="23548"/>
    <cellStyle name="Обычный 6 4 7" xfId="23549"/>
    <cellStyle name="Обычный 6 4 7 2" xfId="23550"/>
    <cellStyle name="Обычный 6 4 7 2 2" xfId="23551"/>
    <cellStyle name="Обычный 6 4 7 2 2 2" xfId="23552"/>
    <cellStyle name="Обычный 6 4 7 2 3" xfId="23553"/>
    <cellStyle name="Обычный 6 4 7 3" xfId="23554"/>
    <cellStyle name="Обычный 6 4 7 3 2" xfId="23555"/>
    <cellStyle name="Обычный 6 4 7 4" xfId="23556"/>
    <cellStyle name="Обычный 6 4 8" xfId="23557"/>
    <cellStyle name="Обычный 6 4 8 2" xfId="23558"/>
    <cellStyle name="Обычный 6 4 8 2 2" xfId="23559"/>
    <cellStyle name="Обычный 6 4 8 3" xfId="23560"/>
    <cellStyle name="Обычный 6 4 9" xfId="23561"/>
    <cellStyle name="Обычный 6 4 9 2" xfId="23562"/>
    <cellStyle name="Обычный 6 5" xfId="23563"/>
    <cellStyle name="Обычный 6 5 10" xfId="23564"/>
    <cellStyle name="Обычный 6 5 2" xfId="23565"/>
    <cellStyle name="Обычный 6 5 2 2" xfId="23566"/>
    <cellStyle name="Обычный 6 5 2 2 2" xfId="23567"/>
    <cellStyle name="Обычный 6 5 2 2 2 2" xfId="23568"/>
    <cellStyle name="Обычный 6 5 2 2 2 2 2" xfId="23569"/>
    <cellStyle name="Обычный 6 5 2 2 2 2 2 2" xfId="23570"/>
    <cellStyle name="Обычный 6 5 2 2 2 2 2 2 2" xfId="23571"/>
    <cellStyle name="Обычный 6 5 2 2 2 2 2 2 2 2" xfId="23572"/>
    <cellStyle name="Обычный 6 5 2 2 2 2 2 2 3" xfId="23573"/>
    <cellStyle name="Обычный 6 5 2 2 2 2 2 3" xfId="23574"/>
    <cellStyle name="Обычный 6 5 2 2 2 2 2 3 2" xfId="23575"/>
    <cellStyle name="Обычный 6 5 2 2 2 2 2 4" xfId="23576"/>
    <cellStyle name="Обычный 6 5 2 2 2 2 3" xfId="23577"/>
    <cellStyle name="Обычный 6 5 2 2 2 2 3 2" xfId="23578"/>
    <cellStyle name="Обычный 6 5 2 2 2 2 3 2 2" xfId="23579"/>
    <cellStyle name="Обычный 6 5 2 2 2 2 3 3" xfId="23580"/>
    <cellStyle name="Обычный 6 5 2 2 2 2 4" xfId="23581"/>
    <cellStyle name="Обычный 6 5 2 2 2 2 4 2" xfId="23582"/>
    <cellStyle name="Обычный 6 5 2 2 2 2 5" xfId="23583"/>
    <cellStyle name="Обычный 6 5 2 2 2 3" xfId="23584"/>
    <cellStyle name="Обычный 6 5 2 2 2 3 2" xfId="23585"/>
    <cellStyle name="Обычный 6 5 2 2 2 3 2 2" xfId="23586"/>
    <cellStyle name="Обычный 6 5 2 2 2 3 2 2 2" xfId="23587"/>
    <cellStyle name="Обычный 6 5 2 2 2 3 2 3" xfId="23588"/>
    <cellStyle name="Обычный 6 5 2 2 2 3 3" xfId="23589"/>
    <cellStyle name="Обычный 6 5 2 2 2 3 3 2" xfId="23590"/>
    <cellStyle name="Обычный 6 5 2 2 2 3 4" xfId="23591"/>
    <cellStyle name="Обычный 6 5 2 2 2 4" xfId="23592"/>
    <cellStyle name="Обычный 6 5 2 2 2 4 2" xfId="23593"/>
    <cellStyle name="Обычный 6 5 2 2 2 4 2 2" xfId="23594"/>
    <cellStyle name="Обычный 6 5 2 2 2 4 3" xfId="23595"/>
    <cellStyle name="Обычный 6 5 2 2 2 5" xfId="23596"/>
    <cellStyle name="Обычный 6 5 2 2 2 5 2" xfId="23597"/>
    <cellStyle name="Обычный 6 5 2 2 2 6" xfId="23598"/>
    <cellStyle name="Обычный 6 5 2 2 3" xfId="23599"/>
    <cellStyle name="Обычный 6 5 2 2 3 2" xfId="23600"/>
    <cellStyle name="Обычный 6 5 2 2 3 2 2" xfId="23601"/>
    <cellStyle name="Обычный 6 5 2 2 3 2 2 2" xfId="23602"/>
    <cellStyle name="Обычный 6 5 2 2 3 2 2 2 2" xfId="23603"/>
    <cellStyle name="Обычный 6 5 2 2 3 2 2 3" xfId="23604"/>
    <cellStyle name="Обычный 6 5 2 2 3 2 3" xfId="23605"/>
    <cellStyle name="Обычный 6 5 2 2 3 2 3 2" xfId="23606"/>
    <cellStyle name="Обычный 6 5 2 2 3 2 4" xfId="23607"/>
    <cellStyle name="Обычный 6 5 2 2 3 3" xfId="23608"/>
    <cellStyle name="Обычный 6 5 2 2 3 3 2" xfId="23609"/>
    <cellStyle name="Обычный 6 5 2 2 3 3 2 2" xfId="23610"/>
    <cellStyle name="Обычный 6 5 2 2 3 3 3" xfId="23611"/>
    <cellStyle name="Обычный 6 5 2 2 3 4" xfId="23612"/>
    <cellStyle name="Обычный 6 5 2 2 3 4 2" xfId="23613"/>
    <cellStyle name="Обычный 6 5 2 2 3 5" xfId="23614"/>
    <cellStyle name="Обычный 6 5 2 2 4" xfId="23615"/>
    <cellStyle name="Обычный 6 5 2 2 4 2" xfId="23616"/>
    <cellStyle name="Обычный 6 5 2 2 4 2 2" xfId="23617"/>
    <cellStyle name="Обычный 6 5 2 2 4 2 2 2" xfId="23618"/>
    <cellStyle name="Обычный 6 5 2 2 4 2 3" xfId="23619"/>
    <cellStyle name="Обычный 6 5 2 2 4 3" xfId="23620"/>
    <cellStyle name="Обычный 6 5 2 2 4 3 2" xfId="23621"/>
    <cellStyle name="Обычный 6 5 2 2 4 4" xfId="23622"/>
    <cellStyle name="Обычный 6 5 2 2 5" xfId="23623"/>
    <cellStyle name="Обычный 6 5 2 2 5 2" xfId="23624"/>
    <cellStyle name="Обычный 6 5 2 2 5 2 2" xfId="23625"/>
    <cellStyle name="Обычный 6 5 2 2 5 3" xfId="23626"/>
    <cellStyle name="Обычный 6 5 2 2 6" xfId="23627"/>
    <cellStyle name="Обычный 6 5 2 2 6 2" xfId="23628"/>
    <cellStyle name="Обычный 6 5 2 2 7" xfId="23629"/>
    <cellStyle name="Обычный 6 5 2 3" xfId="23630"/>
    <cellStyle name="Обычный 6 5 2 3 2" xfId="23631"/>
    <cellStyle name="Обычный 6 5 2 3 2 2" xfId="23632"/>
    <cellStyle name="Обычный 6 5 2 3 2 2 2" xfId="23633"/>
    <cellStyle name="Обычный 6 5 2 3 2 2 2 2" xfId="23634"/>
    <cellStyle name="Обычный 6 5 2 3 2 2 2 2 2" xfId="23635"/>
    <cellStyle name="Обычный 6 5 2 3 2 2 2 3" xfId="23636"/>
    <cellStyle name="Обычный 6 5 2 3 2 2 3" xfId="23637"/>
    <cellStyle name="Обычный 6 5 2 3 2 2 3 2" xfId="23638"/>
    <cellStyle name="Обычный 6 5 2 3 2 2 4" xfId="23639"/>
    <cellStyle name="Обычный 6 5 2 3 2 3" xfId="23640"/>
    <cellStyle name="Обычный 6 5 2 3 2 3 2" xfId="23641"/>
    <cellStyle name="Обычный 6 5 2 3 2 3 2 2" xfId="23642"/>
    <cellStyle name="Обычный 6 5 2 3 2 3 3" xfId="23643"/>
    <cellStyle name="Обычный 6 5 2 3 2 4" xfId="23644"/>
    <cellStyle name="Обычный 6 5 2 3 2 4 2" xfId="23645"/>
    <cellStyle name="Обычный 6 5 2 3 2 5" xfId="23646"/>
    <cellStyle name="Обычный 6 5 2 3 3" xfId="23647"/>
    <cellStyle name="Обычный 6 5 2 3 3 2" xfId="23648"/>
    <cellStyle name="Обычный 6 5 2 3 3 2 2" xfId="23649"/>
    <cellStyle name="Обычный 6 5 2 3 3 2 2 2" xfId="23650"/>
    <cellStyle name="Обычный 6 5 2 3 3 2 3" xfId="23651"/>
    <cellStyle name="Обычный 6 5 2 3 3 3" xfId="23652"/>
    <cellStyle name="Обычный 6 5 2 3 3 3 2" xfId="23653"/>
    <cellStyle name="Обычный 6 5 2 3 3 4" xfId="23654"/>
    <cellStyle name="Обычный 6 5 2 3 4" xfId="23655"/>
    <cellStyle name="Обычный 6 5 2 3 4 2" xfId="23656"/>
    <cellStyle name="Обычный 6 5 2 3 4 2 2" xfId="23657"/>
    <cellStyle name="Обычный 6 5 2 3 4 3" xfId="23658"/>
    <cellStyle name="Обычный 6 5 2 3 5" xfId="23659"/>
    <cellStyle name="Обычный 6 5 2 3 5 2" xfId="23660"/>
    <cellStyle name="Обычный 6 5 2 3 6" xfId="23661"/>
    <cellStyle name="Обычный 6 5 2 4" xfId="23662"/>
    <cellStyle name="Обычный 6 5 2 4 2" xfId="23663"/>
    <cellStyle name="Обычный 6 5 2 4 2 2" xfId="23664"/>
    <cellStyle name="Обычный 6 5 2 4 2 2 2" xfId="23665"/>
    <cellStyle name="Обычный 6 5 2 4 2 2 2 2" xfId="23666"/>
    <cellStyle name="Обычный 6 5 2 4 2 2 3" xfId="23667"/>
    <cellStyle name="Обычный 6 5 2 4 2 3" xfId="23668"/>
    <cellStyle name="Обычный 6 5 2 4 2 3 2" xfId="23669"/>
    <cellStyle name="Обычный 6 5 2 4 2 4" xfId="23670"/>
    <cellStyle name="Обычный 6 5 2 4 3" xfId="23671"/>
    <cellStyle name="Обычный 6 5 2 4 3 2" xfId="23672"/>
    <cellStyle name="Обычный 6 5 2 4 3 2 2" xfId="23673"/>
    <cellStyle name="Обычный 6 5 2 4 3 3" xfId="23674"/>
    <cellStyle name="Обычный 6 5 2 4 4" xfId="23675"/>
    <cellStyle name="Обычный 6 5 2 4 4 2" xfId="23676"/>
    <cellStyle name="Обычный 6 5 2 4 5" xfId="23677"/>
    <cellStyle name="Обычный 6 5 2 5" xfId="23678"/>
    <cellStyle name="Обычный 6 5 2 5 2" xfId="23679"/>
    <cellStyle name="Обычный 6 5 2 5 2 2" xfId="23680"/>
    <cellStyle name="Обычный 6 5 2 5 2 2 2" xfId="23681"/>
    <cellStyle name="Обычный 6 5 2 5 2 3" xfId="23682"/>
    <cellStyle name="Обычный 6 5 2 5 3" xfId="23683"/>
    <cellStyle name="Обычный 6 5 2 5 3 2" xfId="23684"/>
    <cellStyle name="Обычный 6 5 2 5 4" xfId="23685"/>
    <cellStyle name="Обычный 6 5 2 6" xfId="23686"/>
    <cellStyle name="Обычный 6 5 2 6 2" xfId="23687"/>
    <cellStyle name="Обычный 6 5 2 6 2 2" xfId="23688"/>
    <cellStyle name="Обычный 6 5 2 6 3" xfId="23689"/>
    <cellStyle name="Обычный 6 5 2 7" xfId="23690"/>
    <cellStyle name="Обычный 6 5 2 7 2" xfId="23691"/>
    <cellStyle name="Обычный 6 5 2 8" xfId="23692"/>
    <cellStyle name="Обычный 6 5 3" xfId="23693"/>
    <cellStyle name="Обычный 6 5 3 2" xfId="23694"/>
    <cellStyle name="Обычный 6 5 3 2 2" xfId="23695"/>
    <cellStyle name="Обычный 6 5 3 2 2 2" xfId="23696"/>
    <cellStyle name="Обычный 6 5 3 2 2 2 2" xfId="23697"/>
    <cellStyle name="Обычный 6 5 3 2 2 2 2 2" xfId="23698"/>
    <cellStyle name="Обычный 6 5 3 2 2 2 2 2 2" xfId="23699"/>
    <cellStyle name="Обычный 6 5 3 2 2 2 2 3" xfId="23700"/>
    <cellStyle name="Обычный 6 5 3 2 2 2 3" xfId="23701"/>
    <cellStyle name="Обычный 6 5 3 2 2 2 3 2" xfId="23702"/>
    <cellStyle name="Обычный 6 5 3 2 2 2 4" xfId="23703"/>
    <cellStyle name="Обычный 6 5 3 2 2 3" xfId="23704"/>
    <cellStyle name="Обычный 6 5 3 2 2 3 2" xfId="23705"/>
    <cellStyle name="Обычный 6 5 3 2 2 3 2 2" xfId="23706"/>
    <cellStyle name="Обычный 6 5 3 2 2 3 3" xfId="23707"/>
    <cellStyle name="Обычный 6 5 3 2 2 4" xfId="23708"/>
    <cellStyle name="Обычный 6 5 3 2 2 4 2" xfId="23709"/>
    <cellStyle name="Обычный 6 5 3 2 2 5" xfId="23710"/>
    <cellStyle name="Обычный 6 5 3 2 3" xfId="23711"/>
    <cellStyle name="Обычный 6 5 3 2 3 2" xfId="23712"/>
    <cellStyle name="Обычный 6 5 3 2 3 2 2" xfId="23713"/>
    <cellStyle name="Обычный 6 5 3 2 3 2 2 2" xfId="23714"/>
    <cellStyle name="Обычный 6 5 3 2 3 2 3" xfId="23715"/>
    <cellStyle name="Обычный 6 5 3 2 3 3" xfId="23716"/>
    <cellStyle name="Обычный 6 5 3 2 3 3 2" xfId="23717"/>
    <cellStyle name="Обычный 6 5 3 2 3 4" xfId="23718"/>
    <cellStyle name="Обычный 6 5 3 2 4" xfId="23719"/>
    <cellStyle name="Обычный 6 5 3 2 4 2" xfId="23720"/>
    <cellStyle name="Обычный 6 5 3 2 4 2 2" xfId="23721"/>
    <cellStyle name="Обычный 6 5 3 2 4 3" xfId="23722"/>
    <cellStyle name="Обычный 6 5 3 2 5" xfId="23723"/>
    <cellStyle name="Обычный 6 5 3 2 5 2" xfId="23724"/>
    <cellStyle name="Обычный 6 5 3 2 6" xfId="23725"/>
    <cellStyle name="Обычный 6 5 3 3" xfId="23726"/>
    <cellStyle name="Обычный 6 5 3 3 2" xfId="23727"/>
    <cellStyle name="Обычный 6 5 3 3 2 2" xfId="23728"/>
    <cellStyle name="Обычный 6 5 3 3 2 2 2" xfId="23729"/>
    <cellStyle name="Обычный 6 5 3 3 2 2 2 2" xfId="23730"/>
    <cellStyle name="Обычный 6 5 3 3 2 2 3" xfId="23731"/>
    <cellStyle name="Обычный 6 5 3 3 2 3" xfId="23732"/>
    <cellStyle name="Обычный 6 5 3 3 2 3 2" xfId="23733"/>
    <cellStyle name="Обычный 6 5 3 3 2 4" xfId="23734"/>
    <cellStyle name="Обычный 6 5 3 3 3" xfId="23735"/>
    <cellStyle name="Обычный 6 5 3 3 3 2" xfId="23736"/>
    <cellStyle name="Обычный 6 5 3 3 3 2 2" xfId="23737"/>
    <cellStyle name="Обычный 6 5 3 3 3 3" xfId="23738"/>
    <cellStyle name="Обычный 6 5 3 3 4" xfId="23739"/>
    <cellStyle name="Обычный 6 5 3 3 4 2" xfId="23740"/>
    <cellStyle name="Обычный 6 5 3 3 5" xfId="23741"/>
    <cellStyle name="Обычный 6 5 3 4" xfId="23742"/>
    <cellStyle name="Обычный 6 5 3 4 2" xfId="23743"/>
    <cellStyle name="Обычный 6 5 3 4 2 2" xfId="23744"/>
    <cellStyle name="Обычный 6 5 3 4 2 2 2" xfId="23745"/>
    <cellStyle name="Обычный 6 5 3 4 2 3" xfId="23746"/>
    <cellStyle name="Обычный 6 5 3 4 3" xfId="23747"/>
    <cellStyle name="Обычный 6 5 3 4 3 2" xfId="23748"/>
    <cellStyle name="Обычный 6 5 3 4 4" xfId="23749"/>
    <cellStyle name="Обычный 6 5 3 5" xfId="23750"/>
    <cellStyle name="Обычный 6 5 3 5 2" xfId="23751"/>
    <cellStyle name="Обычный 6 5 3 5 2 2" xfId="23752"/>
    <cellStyle name="Обычный 6 5 3 5 3" xfId="23753"/>
    <cellStyle name="Обычный 6 5 3 6" xfId="23754"/>
    <cellStyle name="Обычный 6 5 3 6 2" xfId="23755"/>
    <cellStyle name="Обычный 6 5 3 7" xfId="23756"/>
    <cellStyle name="Обычный 6 5 4" xfId="23757"/>
    <cellStyle name="Обычный 6 5 4 2" xfId="23758"/>
    <cellStyle name="Обычный 6 5 4 2 2" xfId="23759"/>
    <cellStyle name="Обычный 6 5 4 2 2 2" xfId="23760"/>
    <cellStyle name="Обычный 6 5 4 2 2 2 2" xfId="23761"/>
    <cellStyle name="Обычный 6 5 4 2 2 2 2 2" xfId="23762"/>
    <cellStyle name="Обычный 6 5 4 2 2 2 3" xfId="23763"/>
    <cellStyle name="Обычный 6 5 4 2 2 3" xfId="23764"/>
    <cellStyle name="Обычный 6 5 4 2 2 3 2" xfId="23765"/>
    <cellStyle name="Обычный 6 5 4 2 2 4" xfId="23766"/>
    <cellStyle name="Обычный 6 5 4 2 3" xfId="23767"/>
    <cellStyle name="Обычный 6 5 4 2 3 2" xfId="23768"/>
    <cellStyle name="Обычный 6 5 4 2 3 2 2" xfId="23769"/>
    <cellStyle name="Обычный 6 5 4 2 3 3" xfId="23770"/>
    <cellStyle name="Обычный 6 5 4 2 4" xfId="23771"/>
    <cellStyle name="Обычный 6 5 4 2 4 2" xfId="23772"/>
    <cellStyle name="Обычный 6 5 4 2 5" xfId="23773"/>
    <cellStyle name="Обычный 6 5 4 3" xfId="23774"/>
    <cellStyle name="Обычный 6 5 4 3 2" xfId="23775"/>
    <cellStyle name="Обычный 6 5 4 3 2 2" xfId="23776"/>
    <cellStyle name="Обычный 6 5 4 3 2 2 2" xfId="23777"/>
    <cellStyle name="Обычный 6 5 4 3 2 3" xfId="23778"/>
    <cellStyle name="Обычный 6 5 4 3 3" xfId="23779"/>
    <cellStyle name="Обычный 6 5 4 3 3 2" xfId="23780"/>
    <cellStyle name="Обычный 6 5 4 3 4" xfId="23781"/>
    <cellStyle name="Обычный 6 5 4 4" xfId="23782"/>
    <cellStyle name="Обычный 6 5 4 4 2" xfId="23783"/>
    <cellStyle name="Обычный 6 5 4 4 2 2" xfId="23784"/>
    <cellStyle name="Обычный 6 5 4 4 3" xfId="23785"/>
    <cellStyle name="Обычный 6 5 4 5" xfId="23786"/>
    <cellStyle name="Обычный 6 5 4 5 2" xfId="23787"/>
    <cellStyle name="Обычный 6 5 4 6" xfId="23788"/>
    <cellStyle name="Обычный 6 5 5" xfId="23789"/>
    <cellStyle name="Обычный 6 5 5 2" xfId="23790"/>
    <cellStyle name="Обычный 6 5 5 2 2" xfId="23791"/>
    <cellStyle name="Обычный 6 5 5 2 2 2" xfId="23792"/>
    <cellStyle name="Обычный 6 5 5 2 2 2 2" xfId="23793"/>
    <cellStyle name="Обычный 6 5 5 2 2 3" xfId="23794"/>
    <cellStyle name="Обычный 6 5 5 2 3" xfId="23795"/>
    <cellStyle name="Обычный 6 5 5 2 3 2" xfId="23796"/>
    <cellStyle name="Обычный 6 5 5 2 4" xfId="23797"/>
    <cellStyle name="Обычный 6 5 5 3" xfId="23798"/>
    <cellStyle name="Обычный 6 5 5 3 2" xfId="23799"/>
    <cellStyle name="Обычный 6 5 5 3 2 2" xfId="23800"/>
    <cellStyle name="Обычный 6 5 5 3 3" xfId="23801"/>
    <cellStyle name="Обычный 6 5 5 4" xfId="23802"/>
    <cellStyle name="Обычный 6 5 5 4 2" xfId="23803"/>
    <cellStyle name="Обычный 6 5 5 5" xfId="23804"/>
    <cellStyle name="Обычный 6 5 6" xfId="23805"/>
    <cellStyle name="Обычный 6 5 6 2" xfId="23806"/>
    <cellStyle name="Обычный 6 5 6 2 2" xfId="23807"/>
    <cellStyle name="Обычный 6 5 6 2 2 2" xfId="23808"/>
    <cellStyle name="Обычный 6 5 6 2 3" xfId="23809"/>
    <cellStyle name="Обычный 6 5 6 3" xfId="23810"/>
    <cellStyle name="Обычный 6 5 6 3 2" xfId="23811"/>
    <cellStyle name="Обычный 6 5 6 4" xfId="23812"/>
    <cellStyle name="Обычный 6 5 7" xfId="23813"/>
    <cellStyle name="Обычный 6 5 7 2" xfId="23814"/>
    <cellStyle name="Обычный 6 5 7 2 2" xfId="23815"/>
    <cellStyle name="Обычный 6 5 7 3" xfId="23816"/>
    <cellStyle name="Обычный 6 5 8" xfId="23817"/>
    <cellStyle name="Обычный 6 5 8 2" xfId="23818"/>
    <cellStyle name="Обычный 6 5 9" xfId="23819"/>
    <cellStyle name="Обычный 6 6" xfId="23820"/>
    <cellStyle name="Обычный 6 6 2" xfId="23821"/>
    <cellStyle name="Обычный 6 6 2 2" xfId="23822"/>
    <cellStyle name="Обычный 6 6 2 2 2" xfId="23823"/>
    <cellStyle name="Обычный 6 6 2 2 2 2" xfId="23824"/>
    <cellStyle name="Обычный 6 6 2 2 2 2 2" xfId="23825"/>
    <cellStyle name="Обычный 6 6 2 2 2 2 2 2" xfId="23826"/>
    <cellStyle name="Обычный 6 6 2 2 2 2 2 2 2" xfId="23827"/>
    <cellStyle name="Обычный 6 6 2 2 2 2 2 3" xfId="23828"/>
    <cellStyle name="Обычный 6 6 2 2 2 2 3" xfId="23829"/>
    <cellStyle name="Обычный 6 6 2 2 2 2 3 2" xfId="23830"/>
    <cellStyle name="Обычный 6 6 2 2 2 2 4" xfId="23831"/>
    <cellStyle name="Обычный 6 6 2 2 2 3" xfId="23832"/>
    <cellStyle name="Обычный 6 6 2 2 2 3 2" xfId="23833"/>
    <cellStyle name="Обычный 6 6 2 2 2 3 2 2" xfId="23834"/>
    <cellStyle name="Обычный 6 6 2 2 2 3 3" xfId="23835"/>
    <cellStyle name="Обычный 6 6 2 2 2 4" xfId="23836"/>
    <cellStyle name="Обычный 6 6 2 2 2 4 2" xfId="23837"/>
    <cellStyle name="Обычный 6 6 2 2 2 5" xfId="23838"/>
    <cellStyle name="Обычный 6 6 2 2 3" xfId="23839"/>
    <cellStyle name="Обычный 6 6 2 2 3 2" xfId="23840"/>
    <cellStyle name="Обычный 6 6 2 2 3 2 2" xfId="23841"/>
    <cellStyle name="Обычный 6 6 2 2 3 2 2 2" xfId="23842"/>
    <cellStyle name="Обычный 6 6 2 2 3 2 3" xfId="23843"/>
    <cellStyle name="Обычный 6 6 2 2 3 3" xfId="23844"/>
    <cellStyle name="Обычный 6 6 2 2 3 3 2" xfId="23845"/>
    <cellStyle name="Обычный 6 6 2 2 3 4" xfId="23846"/>
    <cellStyle name="Обычный 6 6 2 2 4" xfId="23847"/>
    <cellStyle name="Обычный 6 6 2 2 4 2" xfId="23848"/>
    <cellStyle name="Обычный 6 6 2 2 4 2 2" xfId="23849"/>
    <cellStyle name="Обычный 6 6 2 2 4 3" xfId="23850"/>
    <cellStyle name="Обычный 6 6 2 2 5" xfId="23851"/>
    <cellStyle name="Обычный 6 6 2 2 5 2" xfId="23852"/>
    <cellStyle name="Обычный 6 6 2 2 6" xfId="23853"/>
    <cellStyle name="Обычный 6 6 2 3" xfId="23854"/>
    <cellStyle name="Обычный 6 6 2 3 2" xfId="23855"/>
    <cellStyle name="Обычный 6 6 2 3 2 2" xfId="23856"/>
    <cellStyle name="Обычный 6 6 2 3 2 2 2" xfId="23857"/>
    <cellStyle name="Обычный 6 6 2 3 2 2 2 2" xfId="23858"/>
    <cellStyle name="Обычный 6 6 2 3 2 2 3" xfId="23859"/>
    <cellStyle name="Обычный 6 6 2 3 2 3" xfId="23860"/>
    <cellStyle name="Обычный 6 6 2 3 2 3 2" xfId="23861"/>
    <cellStyle name="Обычный 6 6 2 3 2 4" xfId="23862"/>
    <cellStyle name="Обычный 6 6 2 3 3" xfId="23863"/>
    <cellStyle name="Обычный 6 6 2 3 3 2" xfId="23864"/>
    <cellStyle name="Обычный 6 6 2 3 3 2 2" xfId="23865"/>
    <cellStyle name="Обычный 6 6 2 3 3 3" xfId="23866"/>
    <cellStyle name="Обычный 6 6 2 3 4" xfId="23867"/>
    <cellStyle name="Обычный 6 6 2 3 4 2" xfId="23868"/>
    <cellStyle name="Обычный 6 6 2 3 5" xfId="23869"/>
    <cellStyle name="Обычный 6 6 2 4" xfId="23870"/>
    <cellStyle name="Обычный 6 6 2 4 2" xfId="23871"/>
    <cellStyle name="Обычный 6 6 2 4 2 2" xfId="23872"/>
    <cellStyle name="Обычный 6 6 2 4 2 2 2" xfId="23873"/>
    <cellStyle name="Обычный 6 6 2 4 2 3" xfId="23874"/>
    <cellStyle name="Обычный 6 6 2 4 3" xfId="23875"/>
    <cellStyle name="Обычный 6 6 2 4 3 2" xfId="23876"/>
    <cellStyle name="Обычный 6 6 2 4 4" xfId="23877"/>
    <cellStyle name="Обычный 6 6 2 5" xfId="23878"/>
    <cellStyle name="Обычный 6 6 2 5 2" xfId="23879"/>
    <cellStyle name="Обычный 6 6 2 5 2 2" xfId="23880"/>
    <cellStyle name="Обычный 6 6 2 5 3" xfId="23881"/>
    <cellStyle name="Обычный 6 6 2 6" xfId="23882"/>
    <cellStyle name="Обычный 6 6 2 6 2" xfId="23883"/>
    <cellStyle name="Обычный 6 6 2 7" xfId="23884"/>
    <cellStyle name="Обычный 6 6 3" xfId="23885"/>
    <cellStyle name="Обычный 6 6 3 2" xfId="23886"/>
    <cellStyle name="Обычный 6 6 3 2 2" xfId="23887"/>
    <cellStyle name="Обычный 6 6 3 2 2 2" xfId="23888"/>
    <cellStyle name="Обычный 6 6 3 2 2 2 2" xfId="23889"/>
    <cellStyle name="Обычный 6 6 3 2 2 2 2 2" xfId="23890"/>
    <cellStyle name="Обычный 6 6 3 2 2 2 3" xfId="23891"/>
    <cellStyle name="Обычный 6 6 3 2 2 3" xfId="23892"/>
    <cellStyle name="Обычный 6 6 3 2 2 3 2" xfId="23893"/>
    <cellStyle name="Обычный 6 6 3 2 2 4" xfId="23894"/>
    <cellStyle name="Обычный 6 6 3 2 3" xfId="23895"/>
    <cellStyle name="Обычный 6 6 3 2 3 2" xfId="23896"/>
    <cellStyle name="Обычный 6 6 3 2 3 2 2" xfId="23897"/>
    <cellStyle name="Обычный 6 6 3 2 3 3" xfId="23898"/>
    <cellStyle name="Обычный 6 6 3 2 4" xfId="23899"/>
    <cellStyle name="Обычный 6 6 3 2 4 2" xfId="23900"/>
    <cellStyle name="Обычный 6 6 3 2 5" xfId="23901"/>
    <cellStyle name="Обычный 6 6 3 3" xfId="23902"/>
    <cellStyle name="Обычный 6 6 3 3 2" xfId="23903"/>
    <cellStyle name="Обычный 6 6 3 3 2 2" xfId="23904"/>
    <cellStyle name="Обычный 6 6 3 3 2 2 2" xfId="23905"/>
    <cellStyle name="Обычный 6 6 3 3 2 3" xfId="23906"/>
    <cellStyle name="Обычный 6 6 3 3 3" xfId="23907"/>
    <cellStyle name="Обычный 6 6 3 3 3 2" xfId="23908"/>
    <cellStyle name="Обычный 6 6 3 3 4" xfId="23909"/>
    <cellStyle name="Обычный 6 6 3 4" xfId="23910"/>
    <cellStyle name="Обычный 6 6 3 4 2" xfId="23911"/>
    <cellStyle name="Обычный 6 6 3 4 2 2" xfId="23912"/>
    <cellStyle name="Обычный 6 6 3 4 3" xfId="23913"/>
    <cellStyle name="Обычный 6 6 3 5" xfId="23914"/>
    <cellStyle name="Обычный 6 6 3 5 2" xfId="23915"/>
    <cellStyle name="Обычный 6 6 3 6" xfId="23916"/>
    <cellStyle name="Обычный 6 6 4" xfId="23917"/>
    <cellStyle name="Обычный 6 6 4 2" xfId="23918"/>
    <cellStyle name="Обычный 6 6 4 2 2" xfId="23919"/>
    <cellStyle name="Обычный 6 6 4 2 2 2" xfId="23920"/>
    <cellStyle name="Обычный 6 6 4 2 2 2 2" xfId="23921"/>
    <cellStyle name="Обычный 6 6 4 2 2 3" xfId="23922"/>
    <cellStyle name="Обычный 6 6 4 2 3" xfId="23923"/>
    <cellStyle name="Обычный 6 6 4 2 3 2" xfId="23924"/>
    <cellStyle name="Обычный 6 6 4 2 4" xfId="23925"/>
    <cellStyle name="Обычный 6 6 4 3" xfId="23926"/>
    <cellStyle name="Обычный 6 6 4 3 2" xfId="23927"/>
    <cellStyle name="Обычный 6 6 4 3 2 2" xfId="23928"/>
    <cellStyle name="Обычный 6 6 4 3 3" xfId="23929"/>
    <cellStyle name="Обычный 6 6 4 4" xfId="23930"/>
    <cellStyle name="Обычный 6 6 4 4 2" xfId="23931"/>
    <cellStyle name="Обычный 6 6 4 5" xfId="23932"/>
    <cellStyle name="Обычный 6 6 5" xfId="23933"/>
    <cellStyle name="Обычный 6 6 5 2" xfId="23934"/>
    <cellStyle name="Обычный 6 6 5 2 2" xfId="23935"/>
    <cellStyle name="Обычный 6 6 5 2 2 2" xfId="23936"/>
    <cellStyle name="Обычный 6 6 5 2 3" xfId="23937"/>
    <cellStyle name="Обычный 6 6 5 3" xfId="23938"/>
    <cellStyle name="Обычный 6 6 5 3 2" xfId="23939"/>
    <cellStyle name="Обычный 6 6 5 4" xfId="23940"/>
    <cellStyle name="Обычный 6 6 6" xfId="23941"/>
    <cellStyle name="Обычный 6 6 6 2" xfId="23942"/>
    <cellStyle name="Обычный 6 6 6 2 2" xfId="23943"/>
    <cellStyle name="Обычный 6 6 6 3" xfId="23944"/>
    <cellStyle name="Обычный 6 6 7" xfId="23945"/>
    <cellStyle name="Обычный 6 6 7 2" xfId="23946"/>
    <cellStyle name="Обычный 6 6 8" xfId="23947"/>
    <cellStyle name="Обычный 6 7" xfId="23948"/>
    <cellStyle name="Обычный 6 7 2" xfId="23949"/>
    <cellStyle name="Обычный 6 7 2 2" xfId="23950"/>
    <cellStyle name="Обычный 6 7 2 2 2" xfId="23951"/>
    <cellStyle name="Обычный 6 7 2 2 2 2" xfId="23952"/>
    <cellStyle name="Обычный 6 7 2 2 2 2 2" xfId="23953"/>
    <cellStyle name="Обычный 6 7 2 2 2 2 2 2" xfId="23954"/>
    <cellStyle name="Обычный 6 7 2 2 2 2 3" xfId="23955"/>
    <cellStyle name="Обычный 6 7 2 2 2 3" xfId="23956"/>
    <cellStyle name="Обычный 6 7 2 2 2 3 2" xfId="23957"/>
    <cellStyle name="Обычный 6 7 2 2 2 4" xfId="23958"/>
    <cellStyle name="Обычный 6 7 2 2 3" xfId="23959"/>
    <cellStyle name="Обычный 6 7 2 2 3 2" xfId="23960"/>
    <cellStyle name="Обычный 6 7 2 2 3 2 2" xfId="23961"/>
    <cellStyle name="Обычный 6 7 2 2 3 3" xfId="23962"/>
    <cellStyle name="Обычный 6 7 2 2 4" xfId="23963"/>
    <cellStyle name="Обычный 6 7 2 2 4 2" xfId="23964"/>
    <cellStyle name="Обычный 6 7 2 2 5" xfId="23965"/>
    <cellStyle name="Обычный 6 7 2 3" xfId="23966"/>
    <cellStyle name="Обычный 6 7 2 3 2" xfId="23967"/>
    <cellStyle name="Обычный 6 7 2 3 2 2" xfId="23968"/>
    <cellStyle name="Обычный 6 7 2 3 2 2 2" xfId="23969"/>
    <cellStyle name="Обычный 6 7 2 3 2 3" xfId="23970"/>
    <cellStyle name="Обычный 6 7 2 3 3" xfId="23971"/>
    <cellStyle name="Обычный 6 7 2 3 3 2" xfId="23972"/>
    <cellStyle name="Обычный 6 7 2 3 4" xfId="23973"/>
    <cellStyle name="Обычный 6 7 2 4" xfId="23974"/>
    <cellStyle name="Обычный 6 7 2 4 2" xfId="23975"/>
    <cellStyle name="Обычный 6 7 2 4 2 2" xfId="23976"/>
    <cellStyle name="Обычный 6 7 2 4 3" xfId="23977"/>
    <cellStyle name="Обычный 6 7 2 5" xfId="23978"/>
    <cellStyle name="Обычный 6 7 2 5 2" xfId="23979"/>
    <cellStyle name="Обычный 6 7 2 6" xfId="23980"/>
    <cellStyle name="Обычный 6 7 3" xfId="23981"/>
    <cellStyle name="Обычный 6 7 3 2" xfId="23982"/>
    <cellStyle name="Обычный 6 7 3 2 2" xfId="23983"/>
    <cellStyle name="Обычный 6 7 3 2 2 2" xfId="23984"/>
    <cellStyle name="Обычный 6 7 3 2 2 2 2" xfId="23985"/>
    <cellStyle name="Обычный 6 7 3 2 2 3" xfId="23986"/>
    <cellStyle name="Обычный 6 7 3 2 3" xfId="23987"/>
    <cellStyle name="Обычный 6 7 3 2 3 2" xfId="23988"/>
    <cellStyle name="Обычный 6 7 3 2 4" xfId="23989"/>
    <cellStyle name="Обычный 6 7 3 3" xfId="23990"/>
    <cellStyle name="Обычный 6 7 3 3 2" xfId="23991"/>
    <cellStyle name="Обычный 6 7 3 3 2 2" xfId="23992"/>
    <cellStyle name="Обычный 6 7 3 3 3" xfId="23993"/>
    <cellStyle name="Обычный 6 7 3 4" xfId="23994"/>
    <cellStyle name="Обычный 6 7 3 4 2" xfId="23995"/>
    <cellStyle name="Обычный 6 7 3 5" xfId="23996"/>
    <cellStyle name="Обычный 6 7 4" xfId="23997"/>
    <cellStyle name="Обычный 6 7 4 2" xfId="23998"/>
    <cellStyle name="Обычный 6 7 4 2 2" xfId="23999"/>
    <cellStyle name="Обычный 6 7 4 2 2 2" xfId="24000"/>
    <cellStyle name="Обычный 6 7 4 2 3" xfId="24001"/>
    <cellStyle name="Обычный 6 7 4 3" xfId="24002"/>
    <cellStyle name="Обычный 6 7 4 3 2" xfId="24003"/>
    <cellStyle name="Обычный 6 7 4 4" xfId="24004"/>
    <cellStyle name="Обычный 6 7 5" xfId="24005"/>
    <cellStyle name="Обычный 6 7 5 2" xfId="24006"/>
    <cellStyle name="Обычный 6 7 5 2 2" xfId="24007"/>
    <cellStyle name="Обычный 6 7 5 3" xfId="24008"/>
    <cellStyle name="Обычный 6 7 6" xfId="24009"/>
    <cellStyle name="Обычный 6 7 6 2" xfId="24010"/>
    <cellStyle name="Обычный 6 7 7" xfId="24011"/>
    <cellStyle name="Обычный 6 8" xfId="24012"/>
    <cellStyle name="Обычный 6 8 2" xfId="24013"/>
    <cellStyle name="Обычный 6 8 2 2" xfId="24014"/>
    <cellStyle name="Обычный 6 8 2 2 2" xfId="24015"/>
    <cellStyle name="Обычный 6 8 2 2 2 2" xfId="24016"/>
    <cellStyle name="Обычный 6 8 2 2 2 2 2" xfId="24017"/>
    <cellStyle name="Обычный 6 8 2 2 2 3" xfId="24018"/>
    <cellStyle name="Обычный 6 8 2 2 3" xfId="24019"/>
    <cellStyle name="Обычный 6 8 2 2 3 2" xfId="24020"/>
    <cellStyle name="Обычный 6 8 2 2 4" xfId="24021"/>
    <cellStyle name="Обычный 6 8 2 3" xfId="24022"/>
    <cellStyle name="Обычный 6 8 2 3 2" xfId="24023"/>
    <cellStyle name="Обычный 6 8 2 3 2 2" xfId="24024"/>
    <cellStyle name="Обычный 6 8 2 3 3" xfId="24025"/>
    <cellStyle name="Обычный 6 8 2 4" xfId="24026"/>
    <cellStyle name="Обычный 6 8 2 4 2" xfId="24027"/>
    <cellStyle name="Обычный 6 8 2 5" xfId="24028"/>
    <cellStyle name="Обычный 6 8 3" xfId="24029"/>
    <cellStyle name="Обычный 6 8 3 2" xfId="24030"/>
    <cellStyle name="Обычный 6 8 3 2 2" xfId="24031"/>
    <cellStyle name="Обычный 6 8 3 2 2 2" xfId="24032"/>
    <cellStyle name="Обычный 6 8 3 2 3" xfId="24033"/>
    <cellStyle name="Обычный 6 8 3 3" xfId="24034"/>
    <cellStyle name="Обычный 6 8 3 3 2" xfId="24035"/>
    <cellStyle name="Обычный 6 8 3 4" xfId="24036"/>
    <cellStyle name="Обычный 6 8 4" xfId="24037"/>
    <cellStyle name="Обычный 6 8 4 2" xfId="24038"/>
    <cellStyle name="Обычный 6 8 4 2 2" xfId="24039"/>
    <cellStyle name="Обычный 6 8 4 3" xfId="24040"/>
    <cellStyle name="Обычный 6 8 5" xfId="24041"/>
    <cellStyle name="Обычный 6 8 5 2" xfId="24042"/>
    <cellStyle name="Обычный 6 8 6" xfId="24043"/>
    <cellStyle name="Обычный 6 9" xfId="24044"/>
    <cellStyle name="Обычный 6 9 2" xfId="24045"/>
    <cellStyle name="Обычный 6 9 2 2" xfId="24046"/>
    <cellStyle name="Обычный 6 9 2 2 2" xfId="24047"/>
    <cellStyle name="Обычный 6 9 2 2 2 2" xfId="24048"/>
    <cellStyle name="Обычный 6 9 2 2 3" xfId="24049"/>
    <cellStyle name="Обычный 6 9 2 3" xfId="24050"/>
    <cellStyle name="Обычный 6 9 2 3 2" xfId="24051"/>
    <cellStyle name="Обычный 6 9 2 4" xfId="24052"/>
    <cellStyle name="Обычный 6 9 3" xfId="24053"/>
    <cellStyle name="Обычный 6 9 3 2" xfId="24054"/>
    <cellStyle name="Обычный 6 9 3 2 2" xfId="24055"/>
    <cellStyle name="Обычный 6 9 3 3" xfId="24056"/>
    <cellStyle name="Обычный 6 9 4" xfId="24057"/>
    <cellStyle name="Обычный 6 9 4 2" xfId="24058"/>
    <cellStyle name="Обычный 6 9 5" xfId="24059"/>
    <cellStyle name="Обычный 60" xfId="24060"/>
    <cellStyle name="Обычный 60 2" xfId="24061"/>
    <cellStyle name="Обычный 61" xfId="24062"/>
    <cellStyle name="Обычный 61 2" xfId="24063"/>
    <cellStyle name="Обычный 62" xfId="24064"/>
    <cellStyle name="Обычный 63" xfId="24065"/>
    <cellStyle name="Обычный 64" xfId="24066"/>
    <cellStyle name="Обычный 65" xfId="24067"/>
    <cellStyle name="Обычный 65 2" xfId="24068"/>
    <cellStyle name="Обычный 65 2 2" xfId="24069"/>
    <cellStyle name="Обычный 65 3" xfId="24070"/>
    <cellStyle name="Обычный 65 4" xfId="24071"/>
    <cellStyle name="Обычный 66" xfId="24072"/>
    <cellStyle name="Обычный 67" xfId="24073"/>
    <cellStyle name="Обычный 68" xfId="24074"/>
    <cellStyle name="Обычный 69" xfId="24075"/>
    <cellStyle name="Обычный 7" xfId="24076"/>
    <cellStyle name="Обычный 7 10" xfId="24077"/>
    <cellStyle name="Обычный 7 10 2" xfId="24078"/>
    <cellStyle name="Обычный 7 10 2 2" xfId="24079"/>
    <cellStyle name="Обычный 7 10 3" xfId="24080"/>
    <cellStyle name="Обычный 7 11" xfId="24081"/>
    <cellStyle name="Обычный 7 11 2" xfId="24082"/>
    <cellStyle name="Обычный 7 12" xfId="24083"/>
    <cellStyle name="Обычный 7 13" xfId="24084"/>
    <cellStyle name="Обычный 7 14" xfId="24085"/>
    <cellStyle name="Обычный 7 15" xfId="24086"/>
    <cellStyle name="Обычный 7 16" xfId="24087"/>
    <cellStyle name="Обычный 7 2" xfId="24088"/>
    <cellStyle name="Обычный 7 2 2" xfId="24089"/>
    <cellStyle name="Обычный 7 2 2 2" xfId="24090"/>
    <cellStyle name="Обычный 7 2 3" xfId="24091"/>
    <cellStyle name="Обычный 7 2 4" xfId="24092"/>
    <cellStyle name="Обычный 7 3" xfId="24093"/>
    <cellStyle name="Обычный 7 3 10" xfId="24094"/>
    <cellStyle name="Обычный 7 3 11" xfId="24095"/>
    <cellStyle name="Обычный 7 3 2" xfId="24096"/>
    <cellStyle name="Обычный 7 3 2 2" xfId="24097"/>
    <cellStyle name="Обычный 7 3 2 2 2" xfId="24098"/>
    <cellStyle name="Обычный 7 3 2 2 2 2" xfId="24099"/>
    <cellStyle name="Обычный 7 3 2 2 2 2 2" xfId="24100"/>
    <cellStyle name="Обычный 7 3 2 2 2 2 2 2" xfId="24101"/>
    <cellStyle name="Обычный 7 3 2 2 2 2 2 2 2" xfId="24102"/>
    <cellStyle name="Обычный 7 3 2 2 2 2 2 2 2 2" xfId="24103"/>
    <cellStyle name="Обычный 7 3 2 2 2 2 2 2 2 2 2" xfId="24104"/>
    <cellStyle name="Обычный 7 3 2 2 2 2 2 2 2 3" xfId="24105"/>
    <cellStyle name="Обычный 7 3 2 2 2 2 2 2 3" xfId="24106"/>
    <cellStyle name="Обычный 7 3 2 2 2 2 2 2 3 2" xfId="24107"/>
    <cellStyle name="Обычный 7 3 2 2 2 2 2 2 4" xfId="24108"/>
    <cellStyle name="Обычный 7 3 2 2 2 2 2 3" xfId="24109"/>
    <cellStyle name="Обычный 7 3 2 2 2 2 2 3 2" xfId="24110"/>
    <cellStyle name="Обычный 7 3 2 2 2 2 2 3 2 2" xfId="24111"/>
    <cellStyle name="Обычный 7 3 2 2 2 2 2 3 3" xfId="24112"/>
    <cellStyle name="Обычный 7 3 2 2 2 2 2 4" xfId="24113"/>
    <cellStyle name="Обычный 7 3 2 2 2 2 2 4 2" xfId="24114"/>
    <cellStyle name="Обычный 7 3 2 2 2 2 2 5" xfId="24115"/>
    <cellStyle name="Обычный 7 3 2 2 2 2 3" xfId="24116"/>
    <cellStyle name="Обычный 7 3 2 2 2 2 3 2" xfId="24117"/>
    <cellStyle name="Обычный 7 3 2 2 2 2 3 2 2" xfId="24118"/>
    <cellStyle name="Обычный 7 3 2 2 2 2 3 2 2 2" xfId="24119"/>
    <cellStyle name="Обычный 7 3 2 2 2 2 3 2 3" xfId="24120"/>
    <cellStyle name="Обычный 7 3 2 2 2 2 3 3" xfId="24121"/>
    <cellStyle name="Обычный 7 3 2 2 2 2 3 3 2" xfId="24122"/>
    <cellStyle name="Обычный 7 3 2 2 2 2 3 4" xfId="24123"/>
    <cellStyle name="Обычный 7 3 2 2 2 2 4" xfId="24124"/>
    <cellStyle name="Обычный 7 3 2 2 2 2 4 2" xfId="24125"/>
    <cellStyle name="Обычный 7 3 2 2 2 2 4 2 2" xfId="24126"/>
    <cellStyle name="Обычный 7 3 2 2 2 2 4 3" xfId="24127"/>
    <cellStyle name="Обычный 7 3 2 2 2 2 5" xfId="24128"/>
    <cellStyle name="Обычный 7 3 2 2 2 2 5 2" xfId="24129"/>
    <cellStyle name="Обычный 7 3 2 2 2 2 6" xfId="24130"/>
    <cellStyle name="Обычный 7 3 2 2 2 3" xfId="24131"/>
    <cellStyle name="Обычный 7 3 2 2 2 3 2" xfId="24132"/>
    <cellStyle name="Обычный 7 3 2 2 2 3 2 2" xfId="24133"/>
    <cellStyle name="Обычный 7 3 2 2 2 3 2 2 2" xfId="24134"/>
    <cellStyle name="Обычный 7 3 2 2 2 3 2 2 2 2" xfId="24135"/>
    <cellStyle name="Обычный 7 3 2 2 2 3 2 2 3" xfId="24136"/>
    <cellStyle name="Обычный 7 3 2 2 2 3 2 3" xfId="24137"/>
    <cellStyle name="Обычный 7 3 2 2 2 3 2 3 2" xfId="24138"/>
    <cellStyle name="Обычный 7 3 2 2 2 3 2 4" xfId="24139"/>
    <cellStyle name="Обычный 7 3 2 2 2 3 3" xfId="24140"/>
    <cellStyle name="Обычный 7 3 2 2 2 3 3 2" xfId="24141"/>
    <cellStyle name="Обычный 7 3 2 2 2 3 3 2 2" xfId="24142"/>
    <cellStyle name="Обычный 7 3 2 2 2 3 3 3" xfId="24143"/>
    <cellStyle name="Обычный 7 3 2 2 2 3 4" xfId="24144"/>
    <cellStyle name="Обычный 7 3 2 2 2 3 4 2" xfId="24145"/>
    <cellStyle name="Обычный 7 3 2 2 2 3 5" xfId="24146"/>
    <cellStyle name="Обычный 7 3 2 2 2 4" xfId="24147"/>
    <cellStyle name="Обычный 7 3 2 2 2 4 2" xfId="24148"/>
    <cellStyle name="Обычный 7 3 2 2 2 4 2 2" xfId="24149"/>
    <cellStyle name="Обычный 7 3 2 2 2 4 2 2 2" xfId="24150"/>
    <cellStyle name="Обычный 7 3 2 2 2 4 2 3" xfId="24151"/>
    <cellStyle name="Обычный 7 3 2 2 2 4 3" xfId="24152"/>
    <cellStyle name="Обычный 7 3 2 2 2 4 3 2" xfId="24153"/>
    <cellStyle name="Обычный 7 3 2 2 2 4 4" xfId="24154"/>
    <cellStyle name="Обычный 7 3 2 2 2 5" xfId="24155"/>
    <cellStyle name="Обычный 7 3 2 2 2 5 2" xfId="24156"/>
    <cellStyle name="Обычный 7 3 2 2 2 5 2 2" xfId="24157"/>
    <cellStyle name="Обычный 7 3 2 2 2 5 3" xfId="24158"/>
    <cellStyle name="Обычный 7 3 2 2 2 6" xfId="24159"/>
    <cellStyle name="Обычный 7 3 2 2 2 6 2" xfId="24160"/>
    <cellStyle name="Обычный 7 3 2 2 2 7" xfId="24161"/>
    <cellStyle name="Обычный 7 3 2 2 3" xfId="24162"/>
    <cellStyle name="Обычный 7 3 2 2 3 2" xfId="24163"/>
    <cellStyle name="Обычный 7 3 2 2 3 2 2" xfId="24164"/>
    <cellStyle name="Обычный 7 3 2 2 3 2 2 2" xfId="24165"/>
    <cellStyle name="Обычный 7 3 2 2 3 2 2 2 2" xfId="24166"/>
    <cellStyle name="Обычный 7 3 2 2 3 2 2 2 2 2" xfId="24167"/>
    <cellStyle name="Обычный 7 3 2 2 3 2 2 2 3" xfId="24168"/>
    <cellStyle name="Обычный 7 3 2 2 3 2 2 3" xfId="24169"/>
    <cellStyle name="Обычный 7 3 2 2 3 2 2 3 2" xfId="24170"/>
    <cellStyle name="Обычный 7 3 2 2 3 2 2 4" xfId="24171"/>
    <cellStyle name="Обычный 7 3 2 2 3 2 3" xfId="24172"/>
    <cellStyle name="Обычный 7 3 2 2 3 2 3 2" xfId="24173"/>
    <cellStyle name="Обычный 7 3 2 2 3 2 3 2 2" xfId="24174"/>
    <cellStyle name="Обычный 7 3 2 2 3 2 3 3" xfId="24175"/>
    <cellStyle name="Обычный 7 3 2 2 3 2 4" xfId="24176"/>
    <cellStyle name="Обычный 7 3 2 2 3 2 4 2" xfId="24177"/>
    <cellStyle name="Обычный 7 3 2 2 3 2 5" xfId="24178"/>
    <cellStyle name="Обычный 7 3 2 2 3 3" xfId="24179"/>
    <cellStyle name="Обычный 7 3 2 2 3 3 2" xfId="24180"/>
    <cellStyle name="Обычный 7 3 2 2 3 3 2 2" xfId="24181"/>
    <cellStyle name="Обычный 7 3 2 2 3 3 2 2 2" xfId="24182"/>
    <cellStyle name="Обычный 7 3 2 2 3 3 2 3" xfId="24183"/>
    <cellStyle name="Обычный 7 3 2 2 3 3 3" xfId="24184"/>
    <cellStyle name="Обычный 7 3 2 2 3 3 3 2" xfId="24185"/>
    <cellStyle name="Обычный 7 3 2 2 3 3 4" xfId="24186"/>
    <cellStyle name="Обычный 7 3 2 2 3 4" xfId="24187"/>
    <cellStyle name="Обычный 7 3 2 2 3 4 2" xfId="24188"/>
    <cellStyle name="Обычный 7 3 2 2 3 4 2 2" xfId="24189"/>
    <cellStyle name="Обычный 7 3 2 2 3 4 3" xfId="24190"/>
    <cellStyle name="Обычный 7 3 2 2 3 5" xfId="24191"/>
    <cellStyle name="Обычный 7 3 2 2 3 5 2" xfId="24192"/>
    <cellStyle name="Обычный 7 3 2 2 3 6" xfId="24193"/>
    <cellStyle name="Обычный 7 3 2 2 4" xfId="24194"/>
    <cellStyle name="Обычный 7 3 2 2 4 2" xfId="24195"/>
    <cellStyle name="Обычный 7 3 2 2 4 2 2" xfId="24196"/>
    <cellStyle name="Обычный 7 3 2 2 4 2 2 2" xfId="24197"/>
    <cellStyle name="Обычный 7 3 2 2 4 2 2 2 2" xfId="24198"/>
    <cellStyle name="Обычный 7 3 2 2 4 2 2 3" xfId="24199"/>
    <cellStyle name="Обычный 7 3 2 2 4 2 3" xfId="24200"/>
    <cellStyle name="Обычный 7 3 2 2 4 2 3 2" xfId="24201"/>
    <cellStyle name="Обычный 7 3 2 2 4 2 4" xfId="24202"/>
    <cellStyle name="Обычный 7 3 2 2 4 3" xfId="24203"/>
    <cellStyle name="Обычный 7 3 2 2 4 3 2" xfId="24204"/>
    <cellStyle name="Обычный 7 3 2 2 4 3 2 2" xfId="24205"/>
    <cellStyle name="Обычный 7 3 2 2 4 3 3" xfId="24206"/>
    <cellStyle name="Обычный 7 3 2 2 4 4" xfId="24207"/>
    <cellStyle name="Обычный 7 3 2 2 4 4 2" xfId="24208"/>
    <cellStyle name="Обычный 7 3 2 2 4 5" xfId="24209"/>
    <cellStyle name="Обычный 7 3 2 2 5" xfId="24210"/>
    <cellStyle name="Обычный 7 3 2 2 5 2" xfId="24211"/>
    <cellStyle name="Обычный 7 3 2 2 5 2 2" xfId="24212"/>
    <cellStyle name="Обычный 7 3 2 2 5 2 2 2" xfId="24213"/>
    <cellStyle name="Обычный 7 3 2 2 5 2 3" xfId="24214"/>
    <cellStyle name="Обычный 7 3 2 2 5 3" xfId="24215"/>
    <cellStyle name="Обычный 7 3 2 2 5 3 2" xfId="24216"/>
    <cellStyle name="Обычный 7 3 2 2 5 4" xfId="24217"/>
    <cellStyle name="Обычный 7 3 2 2 6" xfId="24218"/>
    <cellStyle name="Обычный 7 3 2 2 6 2" xfId="24219"/>
    <cellStyle name="Обычный 7 3 2 2 6 2 2" xfId="24220"/>
    <cellStyle name="Обычный 7 3 2 2 6 3" xfId="24221"/>
    <cellStyle name="Обычный 7 3 2 2 7" xfId="24222"/>
    <cellStyle name="Обычный 7 3 2 2 7 2" xfId="24223"/>
    <cellStyle name="Обычный 7 3 2 2 8" xfId="24224"/>
    <cellStyle name="Обычный 7 3 2 3" xfId="24225"/>
    <cellStyle name="Обычный 7 3 2 3 2" xfId="24226"/>
    <cellStyle name="Обычный 7 3 2 3 2 2" xfId="24227"/>
    <cellStyle name="Обычный 7 3 2 3 2 2 2" xfId="24228"/>
    <cellStyle name="Обычный 7 3 2 3 2 2 2 2" xfId="24229"/>
    <cellStyle name="Обычный 7 3 2 3 2 2 2 2 2" xfId="24230"/>
    <cellStyle name="Обычный 7 3 2 3 2 2 2 2 2 2" xfId="24231"/>
    <cellStyle name="Обычный 7 3 2 3 2 2 2 2 3" xfId="24232"/>
    <cellStyle name="Обычный 7 3 2 3 2 2 2 3" xfId="24233"/>
    <cellStyle name="Обычный 7 3 2 3 2 2 2 3 2" xfId="24234"/>
    <cellStyle name="Обычный 7 3 2 3 2 2 2 4" xfId="24235"/>
    <cellStyle name="Обычный 7 3 2 3 2 2 3" xfId="24236"/>
    <cellStyle name="Обычный 7 3 2 3 2 2 3 2" xfId="24237"/>
    <cellStyle name="Обычный 7 3 2 3 2 2 3 2 2" xfId="24238"/>
    <cellStyle name="Обычный 7 3 2 3 2 2 3 3" xfId="24239"/>
    <cellStyle name="Обычный 7 3 2 3 2 2 4" xfId="24240"/>
    <cellStyle name="Обычный 7 3 2 3 2 2 4 2" xfId="24241"/>
    <cellStyle name="Обычный 7 3 2 3 2 2 5" xfId="24242"/>
    <cellStyle name="Обычный 7 3 2 3 2 3" xfId="24243"/>
    <cellStyle name="Обычный 7 3 2 3 2 3 2" xfId="24244"/>
    <cellStyle name="Обычный 7 3 2 3 2 3 2 2" xfId="24245"/>
    <cellStyle name="Обычный 7 3 2 3 2 3 2 2 2" xfId="24246"/>
    <cellStyle name="Обычный 7 3 2 3 2 3 2 3" xfId="24247"/>
    <cellStyle name="Обычный 7 3 2 3 2 3 3" xfId="24248"/>
    <cellStyle name="Обычный 7 3 2 3 2 3 3 2" xfId="24249"/>
    <cellStyle name="Обычный 7 3 2 3 2 3 4" xfId="24250"/>
    <cellStyle name="Обычный 7 3 2 3 2 4" xfId="24251"/>
    <cellStyle name="Обычный 7 3 2 3 2 4 2" xfId="24252"/>
    <cellStyle name="Обычный 7 3 2 3 2 4 2 2" xfId="24253"/>
    <cellStyle name="Обычный 7 3 2 3 2 4 3" xfId="24254"/>
    <cellStyle name="Обычный 7 3 2 3 2 5" xfId="24255"/>
    <cellStyle name="Обычный 7 3 2 3 2 5 2" xfId="24256"/>
    <cellStyle name="Обычный 7 3 2 3 2 6" xfId="24257"/>
    <cellStyle name="Обычный 7 3 2 3 3" xfId="24258"/>
    <cellStyle name="Обычный 7 3 2 3 3 2" xfId="24259"/>
    <cellStyle name="Обычный 7 3 2 3 3 2 2" xfId="24260"/>
    <cellStyle name="Обычный 7 3 2 3 3 2 2 2" xfId="24261"/>
    <cellStyle name="Обычный 7 3 2 3 3 2 2 2 2" xfId="24262"/>
    <cellStyle name="Обычный 7 3 2 3 3 2 2 3" xfId="24263"/>
    <cellStyle name="Обычный 7 3 2 3 3 2 3" xfId="24264"/>
    <cellStyle name="Обычный 7 3 2 3 3 2 3 2" xfId="24265"/>
    <cellStyle name="Обычный 7 3 2 3 3 2 4" xfId="24266"/>
    <cellStyle name="Обычный 7 3 2 3 3 3" xfId="24267"/>
    <cellStyle name="Обычный 7 3 2 3 3 3 2" xfId="24268"/>
    <cellStyle name="Обычный 7 3 2 3 3 3 2 2" xfId="24269"/>
    <cellStyle name="Обычный 7 3 2 3 3 3 3" xfId="24270"/>
    <cellStyle name="Обычный 7 3 2 3 3 4" xfId="24271"/>
    <cellStyle name="Обычный 7 3 2 3 3 4 2" xfId="24272"/>
    <cellStyle name="Обычный 7 3 2 3 3 5" xfId="24273"/>
    <cellStyle name="Обычный 7 3 2 3 4" xfId="24274"/>
    <cellStyle name="Обычный 7 3 2 3 4 2" xfId="24275"/>
    <cellStyle name="Обычный 7 3 2 3 4 2 2" xfId="24276"/>
    <cellStyle name="Обычный 7 3 2 3 4 2 2 2" xfId="24277"/>
    <cellStyle name="Обычный 7 3 2 3 4 2 3" xfId="24278"/>
    <cellStyle name="Обычный 7 3 2 3 4 3" xfId="24279"/>
    <cellStyle name="Обычный 7 3 2 3 4 3 2" xfId="24280"/>
    <cellStyle name="Обычный 7 3 2 3 4 4" xfId="24281"/>
    <cellStyle name="Обычный 7 3 2 3 5" xfId="24282"/>
    <cellStyle name="Обычный 7 3 2 3 5 2" xfId="24283"/>
    <cellStyle name="Обычный 7 3 2 3 5 2 2" xfId="24284"/>
    <cellStyle name="Обычный 7 3 2 3 5 3" xfId="24285"/>
    <cellStyle name="Обычный 7 3 2 3 6" xfId="24286"/>
    <cellStyle name="Обычный 7 3 2 3 6 2" xfId="24287"/>
    <cellStyle name="Обычный 7 3 2 3 7" xfId="24288"/>
    <cellStyle name="Обычный 7 3 2 4" xfId="24289"/>
    <cellStyle name="Обычный 7 3 2 4 2" xfId="24290"/>
    <cellStyle name="Обычный 7 3 2 4 2 2" xfId="24291"/>
    <cellStyle name="Обычный 7 3 2 4 2 2 2" xfId="24292"/>
    <cellStyle name="Обычный 7 3 2 4 2 2 2 2" xfId="24293"/>
    <cellStyle name="Обычный 7 3 2 4 2 2 2 2 2" xfId="24294"/>
    <cellStyle name="Обычный 7 3 2 4 2 2 2 3" xfId="24295"/>
    <cellStyle name="Обычный 7 3 2 4 2 2 3" xfId="24296"/>
    <cellStyle name="Обычный 7 3 2 4 2 2 3 2" xfId="24297"/>
    <cellStyle name="Обычный 7 3 2 4 2 2 4" xfId="24298"/>
    <cellStyle name="Обычный 7 3 2 4 2 3" xfId="24299"/>
    <cellStyle name="Обычный 7 3 2 4 2 3 2" xfId="24300"/>
    <cellStyle name="Обычный 7 3 2 4 2 3 2 2" xfId="24301"/>
    <cellStyle name="Обычный 7 3 2 4 2 3 3" xfId="24302"/>
    <cellStyle name="Обычный 7 3 2 4 2 4" xfId="24303"/>
    <cellStyle name="Обычный 7 3 2 4 2 4 2" xfId="24304"/>
    <cellStyle name="Обычный 7 3 2 4 2 5" xfId="24305"/>
    <cellStyle name="Обычный 7 3 2 4 3" xfId="24306"/>
    <cellStyle name="Обычный 7 3 2 4 3 2" xfId="24307"/>
    <cellStyle name="Обычный 7 3 2 4 3 2 2" xfId="24308"/>
    <cellStyle name="Обычный 7 3 2 4 3 2 2 2" xfId="24309"/>
    <cellStyle name="Обычный 7 3 2 4 3 2 3" xfId="24310"/>
    <cellStyle name="Обычный 7 3 2 4 3 3" xfId="24311"/>
    <cellStyle name="Обычный 7 3 2 4 3 3 2" xfId="24312"/>
    <cellStyle name="Обычный 7 3 2 4 3 4" xfId="24313"/>
    <cellStyle name="Обычный 7 3 2 4 4" xfId="24314"/>
    <cellStyle name="Обычный 7 3 2 4 4 2" xfId="24315"/>
    <cellStyle name="Обычный 7 3 2 4 4 2 2" xfId="24316"/>
    <cellStyle name="Обычный 7 3 2 4 4 3" xfId="24317"/>
    <cellStyle name="Обычный 7 3 2 4 5" xfId="24318"/>
    <cellStyle name="Обычный 7 3 2 4 5 2" xfId="24319"/>
    <cellStyle name="Обычный 7 3 2 4 6" xfId="24320"/>
    <cellStyle name="Обычный 7 3 2 5" xfId="24321"/>
    <cellStyle name="Обычный 7 3 2 5 2" xfId="24322"/>
    <cellStyle name="Обычный 7 3 2 5 2 2" xfId="24323"/>
    <cellStyle name="Обычный 7 3 2 5 2 2 2" xfId="24324"/>
    <cellStyle name="Обычный 7 3 2 5 2 2 2 2" xfId="24325"/>
    <cellStyle name="Обычный 7 3 2 5 2 2 3" xfId="24326"/>
    <cellStyle name="Обычный 7 3 2 5 2 3" xfId="24327"/>
    <cellStyle name="Обычный 7 3 2 5 2 3 2" xfId="24328"/>
    <cellStyle name="Обычный 7 3 2 5 2 4" xfId="24329"/>
    <cellStyle name="Обычный 7 3 2 5 3" xfId="24330"/>
    <cellStyle name="Обычный 7 3 2 5 3 2" xfId="24331"/>
    <cellStyle name="Обычный 7 3 2 5 3 2 2" xfId="24332"/>
    <cellStyle name="Обычный 7 3 2 5 3 3" xfId="24333"/>
    <cellStyle name="Обычный 7 3 2 5 4" xfId="24334"/>
    <cellStyle name="Обычный 7 3 2 5 4 2" xfId="24335"/>
    <cellStyle name="Обычный 7 3 2 5 5" xfId="24336"/>
    <cellStyle name="Обычный 7 3 2 6" xfId="24337"/>
    <cellStyle name="Обычный 7 3 2 6 2" xfId="24338"/>
    <cellStyle name="Обычный 7 3 2 6 2 2" xfId="24339"/>
    <cellStyle name="Обычный 7 3 2 6 2 2 2" xfId="24340"/>
    <cellStyle name="Обычный 7 3 2 6 2 3" xfId="24341"/>
    <cellStyle name="Обычный 7 3 2 6 3" xfId="24342"/>
    <cellStyle name="Обычный 7 3 2 6 3 2" xfId="24343"/>
    <cellStyle name="Обычный 7 3 2 6 4" xfId="24344"/>
    <cellStyle name="Обычный 7 3 2 7" xfId="24345"/>
    <cellStyle name="Обычный 7 3 2 7 2" xfId="24346"/>
    <cellStyle name="Обычный 7 3 2 7 2 2" xfId="24347"/>
    <cellStyle name="Обычный 7 3 2 7 3" xfId="24348"/>
    <cellStyle name="Обычный 7 3 2 8" xfId="24349"/>
    <cellStyle name="Обычный 7 3 2 8 2" xfId="24350"/>
    <cellStyle name="Обычный 7 3 2 9" xfId="24351"/>
    <cellStyle name="Обычный 7 3 3" xfId="24352"/>
    <cellStyle name="Обычный 7 3 3 2" xfId="24353"/>
    <cellStyle name="Обычный 7 3 3 2 2" xfId="24354"/>
    <cellStyle name="Обычный 7 3 3 2 2 2" xfId="24355"/>
    <cellStyle name="Обычный 7 3 3 2 2 2 2" xfId="24356"/>
    <cellStyle name="Обычный 7 3 3 2 2 2 2 2" xfId="24357"/>
    <cellStyle name="Обычный 7 3 3 2 2 2 2 2 2" xfId="24358"/>
    <cellStyle name="Обычный 7 3 3 2 2 2 2 2 2 2" xfId="24359"/>
    <cellStyle name="Обычный 7 3 3 2 2 2 2 2 3" xfId="24360"/>
    <cellStyle name="Обычный 7 3 3 2 2 2 2 3" xfId="24361"/>
    <cellStyle name="Обычный 7 3 3 2 2 2 2 3 2" xfId="24362"/>
    <cellStyle name="Обычный 7 3 3 2 2 2 2 4" xfId="24363"/>
    <cellStyle name="Обычный 7 3 3 2 2 2 3" xfId="24364"/>
    <cellStyle name="Обычный 7 3 3 2 2 2 3 2" xfId="24365"/>
    <cellStyle name="Обычный 7 3 3 2 2 2 3 2 2" xfId="24366"/>
    <cellStyle name="Обычный 7 3 3 2 2 2 3 3" xfId="24367"/>
    <cellStyle name="Обычный 7 3 3 2 2 2 4" xfId="24368"/>
    <cellStyle name="Обычный 7 3 3 2 2 2 4 2" xfId="24369"/>
    <cellStyle name="Обычный 7 3 3 2 2 2 5" xfId="24370"/>
    <cellStyle name="Обычный 7 3 3 2 2 3" xfId="24371"/>
    <cellStyle name="Обычный 7 3 3 2 2 3 2" xfId="24372"/>
    <cellStyle name="Обычный 7 3 3 2 2 3 2 2" xfId="24373"/>
    <cellStyle name="Обычный 7 3 3 2 2 3 2 2 2" xfId="24374"/>
    <cellStyle name="Обычный 7 3 3 2 2 3 2 3" xfId="24375"/>
    <cellStyle name="Обычный 7 3 3 2 2 3 3" xfId="24376"/>
    <cellStyle name="Обычный 7 3 3 2 2 3 3 2" xfId="24377"/>
    <cellStyle name="Обычный 7 3 3 2 2 3 4" xfId="24378"/>
    <cellStyle name="Обычный 7 3 3 2 2 4" xfId="24379"/>
    <cellStyle name="Обычный 7 3 3 2 2 4 2" xfId="24380"/>
    <cellStyle name="Обычный 7 3 3 2 2 4 2 2" xfId="24381"/>
    <cellStyle name="Обычный 7 3 3 2 2 4 3" xfId="24382"/>
    <cellStyle name="Обычный 7 3 3 2 2 5" xfId="24383"/>
    <cellStyle name="Обычный 7 3 3 2 2 5 2" xfId="24384"/>
    <cellStyle name="Обычный 7 3 3 2 2 6" xfId="24385"/>
    <cellStyle name="Обычный 7 3 3 2 3" xfId="24386"/>
    <cellStyle name="Обычный 7 3 3 2 3 2" xfId="24387"/>
    <cellStyle name="Обычный 7 3 3 2 3 2 2" xfId="24388"/>
    <cellStyle name="Обычный 7 3 3 2 3 2 2 2" xfId="24389"/>
    <cellStyle name="Обычный 7 3 3 2 3 2 2 2 2" xfId="24390"/>
    <cellStyle name="Обычный 7 3 3 2 3 2 2 3" xfId="24391"/>
    <cellStyle name="Обычный 7 3 3 2 3 2 3" xfId="24392"/>
    <cellStyle name="Обычный 7 3 3 2 3 2 3 2" xfId="24393"/>
    <cellStyle name="Обычный 7 3 3 2 3 2 4" xfId="24394"/>
    <cellStyle name="Обычный 7 3 3 2 3 3" xfId="24395"/>
    <cellStyle name="Обычный 7 3 3 2 3 3 2" xfId="24396"/>
    <cellStyle name="Обычный 7 3 3 2 3 3 2 2" xfId="24397"/>
    <cellStyle name="Обычный 7 3 3 2 3 3 3" xfId="24398"/>
    <cellStyle name="Обычный 7 3 3 2 3 4" xfId="24399"/>
    <cellStyle name="Обычный 7 3 3 2 3 4 2" xfId="24400"/>
    <cellStyle name="Обычный 7 3 3 2 3 5" xfId="24401"/>
    <cellStyle name="Обычный 7 3 3 2 4" xfId="24402"/>
    <cellStyle name="Обычный 7 3 3 2 4 2" xfId="24403"/>
    <cellStyle name="Обычный 7 3 3 2 4 2 2" xfId="24404"/>
    <cellStyle name="Обычный 7 3 3 2 4 2 2 2" xfId="24405"/>
    <cellStyle name="Обычный 7 3 3 2 4 2 3" xfId="24406"/>
    <cellStyle name="Обычный 7 3 3 2 4 3" xfId="24407"/>
    <cellStyle name="Обычный 7 3 3 2 4 3 2" xfId="24408"/>
    <cellStyle name="Обычный 7 3 3 2 4 4" xfId="24409"/>
    <cellStyle name="Обычный 7 3 3 2 5" xfId="24410"/>
    <cellStyle name="Обычный 7 3 3 2 5 2" xfId="24411"/>
    <cellStyle name="Обычный 7 3 3 2 5 2 2" xfId="24412"/>
    <cellStyle name="Обычный 7 3 3 2 5 3" xfId="24413"/>
    <cellStyle name="Обычный 7 3 3 2 6" xfId="24414"/>
    <cellStyle name="Обычный 7 3 3 2 6 2" xfId="24415"/>
    <cellStyle name="Обычный 7 3 3 2 7" xfId="24416"/>
    <cellStyle name="Обычный 7 3 3 3" xfId="24417"/>
    <cellStyle name="Обычный 7 3 3 3 2" xfId="24418"/>
    <cellStyle name="Обычный 7 3 3 3 2 2" xfId="24419"/>
    <cellStyle name="Обычный 7 3 3 3 2 2 2" xfId="24420"/>
    <cellStyle name="Обычный 7 3 3 3 2 2 2 2" xfId="24421"/>
    <cellStyle name="Обычный 7 3 3 3 2 2 2 2 2" xfId="24422"/>
    <cellStyle name="Обычный 7 3 3 3 2 2 2 3" xfId="24423"/>
    <cellStyle name="Обычный 7 3 3 3 2 2 3" xfId="24424"/>
    <cellStyle name="Обычный 7 3 3 3 2 2 3 2" xfId="24425"/>
    <cellStyle name="Обычный 7 3 3 3 2 2 4" xfId="24426"/>
    <cellStyle name="Обычный 7 3 3 3 2 3" xfId="24427"/>
    <cellStyle name="Обычный 7 3 3 3 2 3 2" xfId="24428"/>
    <cellStyle name="Обычный 7 3 3 3 2 3 2 2" xfId="24429"/>
    <cellStyle name="Обычный 7 3 3 3 2 3 3" xfId="24430"/>
    <cellStyle name="Обычный 7 3 3 3 2 4" xfId="24431"/>
    <cellStyle name="Обычный 7 3 3 3 2 4 2" xfId="24432"/>
    <cellStyle name="Обычный 7 3 3 3 2 5" xfId="24433"/>
    <cellStyle name="Обычный 7 3 3 3 3" xfId="24434"/>
    <cellStyle name="Обычный 7 3 3 3 3 2" xfId="24435"/>
    <cellStyle name="Обычный 7 3 3 3 3 2 2" xfId="24436"/>
    <cellStyle name="Обычный 7 3 3 3 3 2 2 2" xfId="24437"/>
    <cellStyle name="Обычный 7 3 3 3 3 2 3" xfId="24438"/>
    <cellStyle name="Обычный 7 3 3 3 3 3" xfId="24439"/>
    <cellStyle name="Обычный 7 3 3 3 3 3 2" xfId="24440"/>
    <cellStyle name="Обычный 7 3 3 3 3 4" xfId="24441"/>
    <cellStyle name="Обычный 7 3 3 3 4" xfId="24442"/>
    <cellStyle name="Обычный 7 3 3 3 4 2" xfId="24443"/>
    <cellStyle name="Обычный 7 3 3 3 4 2 2" xfId="24444"/>
    <cellStyle name="Обычный 7 3 3 3 4 3" xfId="24445"/>
    <cellStyle name="Обычный 7 3 3 3 5" xfId="24446"/>
    <cellStyle name="Обычный 7 3 3 3 5 2" xfId="24447"/>
    <cellStyle name="Обычный 7 3 3 3 6" xfId="24448"/>
    <cellStyle name="Обычный 7 3 3 4" xfId="24449"/>
    <cellStyle name="Обычный 7 3 3 4 2" xfId="24450"/>
    <cellStyle name="Обычный 7 3 3 4 2 2" xfId="24451"/>
    <cellStyle name="Обычный 7 3 3 4 2 2 2" xfId="24452"/>
    <cellStyle name="Обычный 7 3 3 4 2 2 2 2" xfId="24453"/>
    <cellStyle name="Обычный 7 3 3 4 2 2 3" xfId="24454"/>
    <cellStyle name="Обычный 7 3 3 4 2 3" xfId="24455"/>
    <cellStyle name="Обычный 7 3 3 4 2 3 2" xfId="24456"/>
    <cellStyle name="Обычный 7 3 3 4 2 4" xfId="24457"/>
    <cellStyle name="Обычный 7 3 3 4 3" xfId="24458"/>
    <cellStyle name="Обычный 7 3 3 4 3 2" xfId="24459"/>
    <cellStyle name="Обычный 7 3 3 4 3 2 2" xfId="24460"/>
    <cellStyle name="Обычный 7 3 3 4 3 3" xfId="24461"/>
    <cellStyle name="Обычный 7 3 3 4 4" xfId="24462"/>
    <cellStyle name="Обычный 7 3 3 4 4 2" xfId="24463"/>
    <cellStyle name="Обычный 7 3 3 4 5" xfId="24464"/>
    <cellStyle name="Обычный 7 3 3 5" xfId="24465"/>
    <cellStyle name="Обычный 7 3 3 5 2" xfId="24466"/>
    <cellStyle name="Обычный 7 3 3 5 2 2" xfId="24467"/>
    <cellStyle name="Обычный 7 3 3 5 2 2 2" xfId="24468"/>
    <cellStyle name="Обычный 7 3 3 5 2 3" xfId="24469"/>
    <cellStyle name="Обычный 7 3 3 5 3" xfId="24470"/>
    <cellStyle name="Обычный 7 3 3 5 3 2" xfId="24471"/>
    <cellStyle name="Обычный 7 3 3 5 4" xfId="24472"/>
    <cellStyle name="Обычный 7 3 3 6" xfId="24473"/>
    <cellStyle name="Обычный 7 3 3 6 2" xfId="24474"/>
    <cellStyle name="Обычный 7 3 3 6 2 2" xfId="24475"/>
    <cellStyle name="Обычный 7 3 3 6 3" xfId="24476"/>
    <cellStyle name="Обычный 7 3 3 7" xfId="24477"/>
    <cellStyle name="Обычный 7 3 3 7 2" xfId="24478"/>
    <cellStyle name="Обычный 7 3 3 8" xfId="24479"/>
    <cellStyle name="Обычный 7 3 4" xfId="24480"/>
    <cellStyle name="Обычный 7 3 4 2" xfId="24481"/>
    <cellStyle name="Обычный 7 3 4 2 2" xfId="24482"/>
    <cellStyle name="Обычный 7 3 4 2 2 2" xfId="24483"/>
    <cellStyle name="Обычный 7 3 4 2 2 2 2" xfId="24484"/>
    <cellStyle name="Обычный 7 3 4 2 2 2 2 2" xfId="24485"/>
    <cellStyle name="Обычный 7 3 4 2 2 2 2 2 2" xfId="24486"/>
    <cellStyle name="Обычный 7 3 4 2 2 2 2 3" xfId="24487"/>
    <cellStyle name="Обычный 7 3 4 2 2 2 3" xfId="24488"/>
    <cellStyle name="Обычный 7 3 4 2 2 2 3 2" xfId="24489"/>
    <cellStyle name="Обычный 7 3 4 2 2 2 4" xfId="24490"/>
    <cellStyle name="Обычный 7 3 4 2 2 3" xfId="24491"/>
    <cellStyle name="Обычный 7 3 4 2 2 3 2" xfId="24492"/>
    <cellStyle name="Обычный 7 3 4 2 2 3 2 2" xfId="24493"/>
    <cellStyle name="Обычный 7 3 4 2 2 3 3" xfId="24494"/>
    <cellStyle name="Обычный 7 3 4 2 2 4" xfId="24495"/>
    <cellStyle name="Обычный 7 3 4 2 2 4 2" xfId="24496"/>
    <cellStyle name="Обычный 7 3 4 2 2 5" xfId="24497"/>
    <cellStyle name="Обычный 7 3 4 2 3" xfId="24498"/>
    <cellStyle name="Обычный 7 3 4 2 3 2" xfId="24499"/>
    <cellStyle name="Обычный 7 3 4 2 3 2 2" xfId="24500"/>
    <cellStyle name="Обычный 7 3 4 2 3 2 2 2" xfId="24501"/>
    <cellStyle name="Обычный 7 3 4 2 3 2 3" xfId="24502"/>
    <cellStyle name="Обычный 7 3 4 2 3 3" xfId="24503"/>
    <cellStyle name="Обычный 7 3 4 2 3 3 2" xfId="24504"/>
    <cellStyle name="Обычный 7 3 4 2 3 4" xfId="24505"/>
    <cellStyle name="Обычный 7 3 4 2 4" xfId="24506"/>
    <cellStyle name="Обычный 7 3 4 2 4 2" xfId="24507"/>
    <cellStyle name="Обычный 7 3 4 2 4 2 2" xfId="24508"/>
    <cellStyle name="Обычный 7 3 4 2 4 3" xfId="24509"/>
    <cellStyle name="Обычный 7 3 4 2 5" xfId="24510"/>
    <cellStyle name="Обычный 7 3 4 2 5 2" xfId="24511"/>
    <cellStyle name="Обычный 7 3 4 2 6" xfId="24512"/>
    <cellStyle name="Обычный 7 3 4 3" xfId="24513"/>
    <cellStyle name="Обычный 7 3 4 3 2" xfId="24514"/>
    <cellStyle name="Обычный 7 3 4 3 2 2" xfId="24515"/>
    <cellStyle name="Обычный 7 3 4 3 2 2 2" xfId="24516"/>
    <cellStyle name="Обычный 7 3 4 3 2 2 2 2" xfId="24517"/>
    <cellStyle name="Обычный 7 3 4 3 2 2 3" xfId="24518"/>
    <cellStyle name="Обычный 7 3 4 3 2 3" xfId="24519"/>
    <cellStyle name="Обычный 7 3 4 3 2 3 2" xfId="24520"/>
    <cellStyle name="Обычный 7 3 4 3 2 4" xfId="24521"/>
    <cellStyle name="Обычный 7 3 4 3 3" xfId="24522"/>
    <cellStyle name="Обычный 7 3 4 3 3 2" xfId="24523"/>
    <cellStyle name="Обычный 7 3 4 3 3 2 2" xfId="24524"/>
    <cellStyle name="Обычный 7 3 4 3 3 3" xfId="24525"/>
    <cellStyle name="Обычный 7 3 4 3 4" xfId="24526"/>
    <cellStyle name="Обычный 7 3 4 3 4 2" xfId="24527"/>
    <cellStyle name="Обычный 7 3 4 3 5" xfId="24528"/>
    <cellStyle name="Обычный 7 3 4 4" xfId="24529"/>
    <cellStyle name="Обычный 7 3 4 4 2" xfId="24530"/>
    <cellStyle name="Обычный 7 3 4 4 2 2" xfId="24531"/>
    <cellStyle name="Обычный 7 3 4 4 2 2 2" xfId="24532"/>
    <cellStyle name="Обычный 7 3 4 4 2 3" xfId="24533"/>
    <cellStyle name="Обычный 7 3 4 4 3" xfId="24534"/>
    <cellStyle name="Обычный 7 3 4 4 3 2" xfId="24535"/>
    <cellStyle name="Обычный 7 3 4 4 4" xfId="24536"/>
    <cellStyle name="Обычный 7 3 4 5" xfId="24537"/>
    <cellStyle name="Обычный 7 3 4 5 2" xfId="24538"/>
    <cellStyle name="Обычный 7 3 4 5 2 2" xfId="24539"/>
    <cellStyle name="Обычный 7 3 4 5 3" xfId="24540"/>
    <cellStyle name="Обычный 7 3 4 6" xfId="24541"/>
    <cellStyle name="Обычный 7 3 4 6 2" xfId="24542"/>
    <cellStyle name="Обычный 7 3 4 7" xfId="24543"/>
    <cellStyle name="Обычный 7 3 5" xfId="24544"/>
    <cellStyle name="Обычный 7 3 5 2" xfId="24545"/>
    <cellStyle name="Обычный 7 3 5 2 2" xfId="24546"/>
    <cellStyle name="Обычный 7 3 5 2 2 2" xfId="24547"/>
    <cellStyle name="Обычный 7 3 5 2 2 2 2" xfId="24548"/>
    <cellStyle name="Обычный 7 3 5 2 2 2 2 2" xfId="24549"/>
    <cellStyle name="Обычный 7 3 5 2 2 2 3" xfId="24550"/>
    <cellStyle name="Обычный 7 3 5 2 2 3" xfId="24551"/>
    <cellStyle name="Обычный 7 3 5 2 2 3 2" xfId="24552"/>
    <cellStyle name="Обычный 7 3 5 2 2 4" xfId="24553"/>
    <cellStyle name="Обычный 7 3 5 2 3" xfId="24554"/>
    <cellStyle name="Обычный 7 3 5 2 3 2" xfId="24555"/>
    <cellStyle name="Обычный 7 3 5 2 3 2 2" xfId="24556"/>
    <cellStyle name="Обычный 7 3 5 2 3 3" xfId="24557"/>
    <cellStyle name="Обычный 7 3 5 2 4" xfId="24558"/>
    <cellStyle name="Обычный 7 3 5 2 4 2" xfId="24559"/>
    <cellStyle name="Обычный 7 3 5 2 5" xfId="24560"/>
    <cellStyle name="Обычный 7 3 5 3" xfId="24561"/>
    <cellStyle name="Обычный 7 3 5 3 2" xfId="24562"/>
    <cellStyle name="Обычный 7 3 5 3 2 2" xfId="24563"/>
    <cellStyle name="Обычный 7 3 5 3 2 2 2" xfId="24564"/>
    <cellStyle name="Обычный 7 3 5 3 2 3" xfId="24565"/>
    <cellStyle name="Обычный 7 3 5 3 3" xfId="24566"/>
    <cellStyle name="Обычный 7 3 5 3 3 2" xfId="24567"/>
    <cellStyle name="Обычный 7 3 5 3 4" xfId="24568"/>
    <cellStyle name="Обычный 7 3 5 4" xfId="24569"/>
    <cellStyle name="Обычный 7 3 5 4 2" xfId="24570"/>
    <cellStyle name="Обычный 7 3 5 4 2 2" xfId="24571"/>
    <cellStyle name="Обычный 7 3 5 4 3" xfId="24572"/>
    <cellStyle name="Обычный 7 3 5 5" xfId="24573"/>
    <cellStyle name="Обычный 7 3 5 5 2" xfId="24574"/>
    <cellStyle name="Обычный 7 3 5 6" xfId="24575"/>
    <cellStyle name="Обычный 7 3 6" xfId="24576"/>
    <cellStyle name="Обычный 7 3 6 2" xfId="24577"/>
    <cellStyle name="Обычный 7 3 6 2 2" xfId="24578"/>
    <cellStyle name="Обычный 7 3 6 2 2 2" xfId="24579"/>
    <cellStyle name="Обычный 7 3 6 2 2 2 2" xfId="24580"/>
    <cellStyle name="Обычный 7 3 6 2 2 3" xfId="24581"/>
    <cellStyle name="Обычный 7 3 6 2 3" xfId="24582"/>
    <cellStyle name="Обычный 7 3 6 2 3 2" xfId="24583"/>
    <cellStyle name="Обычный 7 3 6 2 4" xfId="24584"/>
    <cellStyle name="Обычный 7 3 6 3" xfId="24585"/>
    <cellStyle name="Обычный 7 3 6 3 2" xfId="24586"/>
    <cellStyle name="Обычный 7 3 6 3 2 2" xfId="24587"/>
    <cellStyle name="Обычный 7 3 6 3 3" xfId="24588"/>
    <cellStyle name="Обычный 7 3 6 4" xfId="24589"/>
    <cellStyle name="Обычный 7 3 6 4 2" xfId="24590"/>
    <cellStyle name="Обычный 7 3 6 5" xfId="24591"/>
    <cellStyle name="Обычный 7 3 7" xfId="24592"/>
    <cellStyle name="Обычный 7 3 7 2" xfId="24593"/>
    <cellStyle name="Обычный 7 3 7 2 2" xfId="24594"/>
    <cellStyle name="Обычный 7 3 7 2 2 2" xfId="24595"/>
    <cellStyle name="Обычный 7 3 7 2 3" xfId="24596"/>
    <cellStyle name="Обычный 7 3 7 3" xfId="24597"/>
    <cellStyle name="Обычный 7 3 7 3 2" xfId="24598"/>
    <cellStyle name="Обычный 7 3 7 4" xfId="24599"/>
    <cellStyle name="Обычный 7 3 8" xfId="24600"/>
    <cellStyle name="Обычный 7 3 8 2" xfId="24601"/>
    <cellStyle name="Обычный 7 3 8 2 2" xfId="24602"/>
    <cellStyle name="Обычный 7 3 8 3" xfId="24603"/>
    <cellStyle name="Обычный 7 3 9" xfId="24604"/>
    <cellStyle name="Обычный 7 3 9 2" xfId="24605"/>
    <cellStyle name="Обычный 7 4" xfId="24606"/>
    <cellStyle name="Обычный 7 4 2" xfId="24607"/>
    <cellStyle name="Обычный 7 4 2 2" xfId="24608"/>
    <cellStyle name="Обычный 7 4 2 2 2" xfId="24609"/>
    <cellStyle name="Обычный 7 4 2 2 2 2" xfId="24610"/>
    <cellStyle name="Обычный 7 4 2 2 2 2 2" xfId="24611"/>
    <cellStyle name="Обычный 7 4 2 2 2 2 2 2" xfId="24612"/>
    <cellStyle name="Обычный 7 4 2 2 2 2 2 2 2" xfId="24613"/>
    <cellStyle name="Обычный 7 4 2 2 2 2 2 2 2 2" xfId="24614"/>
    <cellStyle name="Обычный 7 4 2 2 2 2 2 2 3" xfId="24615"/>
    <cellStyle name="Обычный 7 4 2 2 2 2 2 3" xfId="24616"/>
    <cellStyle name="Обычный 7 4 2 2 2 2 2 3 2" xfId="24617"/>
    <cellStyle name="Обычный 7 4 2 2 2 2 2 4" xfId="24618"/>
    <cellStyle name="Обычный 7 4 2 2 2 2 3" xfId="24619"/>
    <cellStyle name="Обычный 7 4 2 2 2 2 3 2" xfId="24620"/>
    <cellStyle name="Обычный 7 4 2 2 2 2 3 2 2" xfId="24621"/>
    <cellStyle name="Обычный 7 4 2 2 2 2 3 3" xfId="24622"/>
    <cellStyle name="Обычный 7 4 2 2 2 2 4" xfId="24623"/>
    <cellStyle name="Обычный 7 4 2 2 2 2 4 2" xfId="24624"/>
    <cellStyle name="Обычный 7 4 2 2 2 2 5" xfId="24625"/>
    <cellStyle name="Обычный 7 4 2 2 2 3" xfId="24626"/>
    <cellStyle name="Обычный 7 4 2 2 2 3 2" xfId="24627"/>
    <cellStyle name="Обычный 7 4 2 2 2 3 2 2" xfId="24628"/>
    <cellStyle name="Обычный 7 4 2 2 2 3 2 2 2" xfId="24629"/>
    <cellStyle name="Обычный 7 4 2 2 2 3 2 3" xfId="24630"/>
    <cellStyle name="Обычный 7 4 2 2 2 3 3" xfId="24631"/>
    <cellStyle name="Обычный 7 4 2 2 2 3 3 2" xfId="24632"/>
    <cellStyle name="Обычный 7 4 2 2 2 3 4" xfId="24633"/>
    <cellStyle name="Обычный 7 4 2 2 2 4" xfId="24634"/>
    <cellStyle name="Обычный 7 4 2 2 2 4 2" xfId="24635"/>
    <cellStyle name="Обычный 7 4 2 2 2 4 2 2" xfId="24636"/>
    <cellStyle name="Обычный 7 4 2 2 2 4 3" xfId="24637"/>
    <cellStyle name="Обычный 7 4 2 2 2 5" xfId="24638"/>
    <cellStyle name="Обычный 7 4 2 2 2 5 2" xfId="24639"/>
    <cellStyle name="Обычный 7 4 2 2 2 6" xfId="24640"/>
    <cellStyle name="Обычный 7 4 2 2 3" xfId="24641"/>
    <cellStyle name="Обычный 7 4 2 2 3 2" xfId="24642"/>
    <cellStyle name="Обычный 7 4 2 2 3 2 2" xfId="24643"/>
    <cellStyle name="Обычный 7 4 2 2 3 2 2 2" xfId="24644"/>
    <cellStyle name="Обычный 7 4 2 2 3 2 2 2 2" xfId="24645"/>
    <cellStyle name="Обычный 7 4 2 2 3 2 2 3" xfId="24646"/>
    <cellStyle name="Обычный 7 4 2 2 3 2 3" xfId="24647"/>
    <cellStyle name="Обычный 7 4 2 2 3 2 3 2" xfId="24648"/>
    <cellStyle name="Обычный 7 4 2 2 3 2 4" xfId="24649"/>
    <cellStyle name="Обычный 7 4 2 2 3 3" xfId="24650"/>
    <cellStyle name="Обычный 7 4 2 2 3 3 2" xfId="24651"/>
    <cellStyle name="Обычный 7 4 2 2 3 3 2 2" xfId="24652"/>
    <cellStyle name="Обычный 7 4 2 2 3 3 3" xfId="24653"/>
    <cellStyle name="Обычный 7 4 2 2 3 4" xfId="24654"/>
    <cellStyle name="Обычный 7 4 2 2 3 4 2" xfId="24655"/>
    <cellStyle name="Обычный 7 4 2 2 3 5" xfId="24656"/>
    <cellStyle name="Обычный 7 4 2 2 4" xfId="24657"/>
    <cellStyle name="Обычный 7 4 2 2 4 2" xfId="24658"/>
    <cellStyle name="Обычный 7 4 2 2 4 2 2" xfId="24659"/>
    <cellStyle name="Обычный 7 4 2 2 4 2 2 2" xfId="24660"/>
    <cellStyle name="Обычный 7 4 2 2 4 2 3" xfId="24661"/>
    <cellStyle name="Обычный 7 4 2 2 4 3" xfId="24662"/>
    <cellStyle name="Обычный 7 4 2 2 4 3 2" xfId="24663"/>
    <cellStyle name="Обычный 7 4 2 2 4 4" xfId="24664"/>
    <cellStyle name="Обычный 7 4 2 2 5" xfId="24665"/>
    <cellStyle name="Обычный 7 4 2 2 5 2" xfId="24666"/>
    <cellStyle name="Обычный 7 4 2 2 5 2 2" xfId="24667"/>
    <cellStyle name="Обычный 7 4 2 2 5 3" xfId="24668"/>
    <cellStyle name="Обычный 7 4 2 2 6" xfId="24669"/>
    <cellStyle name="Обычный 7 4 2 2 6 2" xfId="24670"/>
    <cellStyle name="Обычный 7 4 2 2 7" xfId="24671"/>
    <cellStyle name="Обычный 7 4 2 3" xfId="24672"/>
    <cellStyle name="Обычный 7 4 2 3 2" xfId="24673"/>
    <cellStyle name="Обычный 7 4 2 3 2 2" xfId="24674"/>
    <cellStyle name="Обычный 7 4 2 3 2 2 2" xfId="24675"/>
    <cellStyle name="Обычный 7 4 2 3 2 2 2 2" xfId="24676"/>
    <cellStyle name="Обычный 7 4 2 3 2 2 2 2 2" xfId="24677"/>
    <cellStyle name="Обычный 7 4 2 3 2 2 2 3" xfId="24678"/>
    <cellStyle name="Обычный 7 4 2 3 2 2 3" xfId="24679"/>
    <cellStyle name="Обычный 7 4 2 3 2 2 3 2" xfId="24680"/>
    <cellStyle name="Обычный 7 4 2 3 2 2 4" xfId="24681"/>
    <cellStyle name="Обычный 7 4 2 3 2 3" xfId="24682"/>
    <cellStyle name="Обычный 7 4 2 3 2 3 2" xfId="24683"/>
    <cellStyle name="Обычный 7 4 2 3 2 3 2 2" xfId="24684"/>
    <cellStyle name="Обычный 7 4 2 3 2 3 3" xfId="24685"/>
    <cellStyle name="Обычный 7 4 2 3 2 4" xfId="24686"/>
    <cellStyle name="Обычный 7 4 2 3 2 4 2" xfId="24687"/>
    <cellStyle name="Обычный 7 4 2 3 2 5" xfId="24688"/>
    <cellStyle name="Обычный 7 4 2 3 3" xfId="24689"/>
    <cellStyle name="Обычный 7 4 2 3 3 2" xfId="24690"/>
    <cellStyle name="Обычный 7 4 2 3 3 2 2" xfId="24691"/>
    <cellStyle name="Обычный 7 4 2 3 3 2 2 2" xfId="24692"/>
    <cellStyle name="Обычный 7 4 2 3 3 2 3" xfId="24693"/>
    <cellStyle name="Обычный 7 4 2 3 3 3" xfId="24694"/>
    <cellStyle name="Обычный 7 4 2 3 3 3 2" xfId="24695"/>
    <cellStyle name="Обычный 7 4 2 3 3 4" xfId="24696"/>
    <cellStyle name="Обычный 7 4 2 3 4" xfId="24697"/>
    <cellStyle name="Обычный 7 4 2 3 4 2" xfId="24698"/>
    <cellStyle name="Обычный 7 4 2 3 4 2 2" xfId="24699"/>
    <cellStyle name="Обычный 7 4 2 3 4 3" xfId="24700"/>
    <cellStyle name="Обычный 7 4 2 3 5" xfId="24701"/>
    <cellStyle name="Обычный 7 4 2 3 5 2" xfId="24702"/>
    <cellStyle name="Обычный 7 4 2 3 6" xfId="24703"/>
    <cellStyle name="Обычный 7 4 2 4" xfId="24704"/>
    <cellStyle name="Обычный 7 4 2 4 2" xfId="24705"/>
    <cellStyle name="Обычный 7 4 2 4 2 2" xfId="24706"/>
    <cellStyle name="Обычный 7 4 2 4 2 2 2" xfId="24707"/>
    <cellStyle name="Обычный 7 4 2 4 2 2 2 2" xfId="24708"/>
    <cellStyle name="Обычный 7 4 2 4 2 2 3" xfId="24709"/>
    <cellStyle name="Обычный 7 4 2 4 2 3" xfId="24710"/>
    <cellStyle name="Обычный 7 4 2 4 2 3 2" xfId="24711"/>
    <cellStyle name="Обычный 7 4 2 4 2 4" xfId="24712"/>
    <cellStyle name="Обычный 7 4 2 4 3" xfId="24713"/>
    <cellStyle name="Обычный 7 4 2 4 3 2" xfId="24714"/>
    <cellStyle name="Обычный 7 4 2 4 3 2 2" xfId="24715"/>
    <cellStyle name="Обычный 7 4 2 4 3 3" xfId="24716"/>
    <cellStyle name="Обычный 7 4 2 4 4" xfId="24717"/>
    <cellStyle name="Обычный 7 4 2 4 4 2" xfId="24718"/>
    <cellStyle name="Обычный 7 4 2 4 5" xfId="24719"/>
    <cellStyle name="Обычный 7 4 2 5" xfId="24720"/>
    <cellStyle name="Обычный 7 4 2 5 2" xfId="24721"/>
    <cellStyle name="Обычный 7 4 2 5 2 2" xfId="24722"/>
    <cellStyle name="Обычный 7 4 2 5 2 2 2" xfId="24723"/>
    <cellStyle name="Обычный 7 4 2 5 2 3" xfId="24724"/>
    <cellStyle name="Обычный 7 4 2 5 3" xfId="24725"/>
    <cellStyle name="Обычный 7 4 2 5 3 2" xfId="24726"/>
    <cellStyle name="Обычный 7 4 2 5 4" xfId="24727"/>
    <cellStyle name="Обычный 7 4 2 6" xfId="24728"/>
    <cellStyle name="Обычный 7 4 2 6 2" xfId="24729"/>
    <cellStyle name="Обычный 7 4 2 6 2 2" xfId="24730"/>
    <cellStyle name="Обычный 7 4 2 6 3" xfId="24731"/>
    <cellStyle name="Обычный 7 4 2 7" xfId="24732"/>
    <cellStyle name="Обычный 7 4 2 7 2" xfId="24733"/>
    <cellStyle name="Обычный 7 4 2 8" xfId="24734"/>
    <cellStyle name="Обычный 7 4 3" xfId="24735"/>
    <cellStyle name="Обычный 7 4 3 2" xfId="24736"/>
    <cellStyle name="Обычный 7 4 3 2 2" xfId="24737"/>
    <cellStyle name="Обычный 7 4 3 2 2 2" xfId="24738"/>
    <cellStyle name="Обычный 7 4 3 2 2 2 2" xfId="24739"/>
    <cellStyle name="Обычный 7 4 3 2 2 2 2 2" xfId="24740"/>
    <cellStyle name="Обычный 7 4 3 2 2 2 2 2 2" xfId="24741"/>
    <cellStyle name="Обычный 7 4 3 2 2 2 2 3" xfId="24742"/>
    <cellStyle name="Обычный 7 4 3 2 2 2 3" xfId="24743"/>
    <cellStyle name="Обычный 7 4 3 2 2 2 3 2" xfId="24744"/>
    <cellStyle name="Обычный 7 4 3 2 2 2 4" xfId="24745"/>
    <cellStyle name="Обычный 7 4 3 2 2 3" xfId="24746"/>
    <cellStyle name="Обычный 7 4 3 2 2 3 2" xfId="24747"/>
    <cellStyle name="Обычный 7 4 3 2 2 3 2 2" xfId="24748"/>
    <cellStyle name="Обычный 7 4 3 2 2 3 3" xfId="24749"/>
    <cellStyle name="Обычный 7 4 3 2 2 4" xfId="24750"/>
    <cellStyle name="Обычный 7 4 3 2 2 4 2" xfId="24751"/>
    <cellStyle name="Обычный 7 4 3 2 2 5" xfId="24752"/>
    <cellStyle name="Обычный 7 4 3 2 3" xfId="24753"/>
    <cellStyle name="Обычный 7 4 3 2 3 2" xfId="24754"/>
    <cellStyle name="Обычный 7 4 3 2 3 2 2" xfId="24755"/>
    <cellStyle name="Обычный 7 4 3 2 3 2 2 2" xfId="24756"/>
    <cellStyle name="Обычный 7 4 3 2 3 2 3" xfId="24757"/>
    <cellStyle name="Обычный 7 4 3 2 3 3" xfId="24758"/>
    <cellStyle name="Обычный 7 4 3 2 3 3 2" xfId="24759"/>
    <cellStyle name="Обычный 7 4 3 2 3 4" xfId="24760"/>
    <cellStyle name="Обычный 7 4 3 2 4" xfId="24761"/>
    <cellStyle name="Обычный 7 4 3 2 4 2" xfId="24762"/>
    <cellStyle name="Обычный 7 4 3 2 4 2 2" xfId="24763"/>
    <cellStyle name="Обычный 7 4 3 2 4 3" xfId="24764"/>
    <cellStyle name="Обычный 7 4 3 2 5" xfId="24765"/>
    <cellStyle name="Обычный 7 4 3 2 5 2" xfId="24766"/>
    <cellStyle name="Обычный 7 4 3 2 6" xfId="24767"/>
    <cellStyle name="Обычный 7 4 3 3" xfId="24768"/>
    <cellStyle name="Обычный 7 4 3 3 2" xfId="24769"/>
    <cellStyle name="Обычный 7 4 3 3 2 2" xfId="24770"/>
    <cellStyle name="Обычный 7 4 3 3 2 2 2" xfId="24771"/>
    <cellStyle name="Обычный 7 4 3 3 2 2 2 2" xfId="24772"/>
    <cellStyle name="Обычный 7 4 3 3 2 2 3" xfId="24773"/>
    <cellStyle name="Обычный 7 4 3 3 2 3" xfId="24774"/>
    <cellStyle name="Обычный 7 4 3 3 2 3 2" xfId="24775"/>
    <cellStyle name="Обычный 7 4 3 3 2 4" xfId="24776"/>
    <cellStyle name="Обычный 7 4 3 3 3" xfId="24777"/>
    <cellStyle name="Обычный 7 4 3 3 3 2" xfId="24778"/>
    <cellStyle name="Обычный 7 4 3 3 3 2 2" xfId="24779"/>
    <cellStyle name="Обычный 7 4 3 3 3 3" xfId="24780"/>
    <cellStyle name="Обычный 7 4 3 3 4" xfId="24781"/>
    <cellStyle name="Обычный 7 4 3 3 4 2" xfId="24782"/>
    <cellStyle name="Обычный 7 4 3 3 5" xfId="24783"/>
    <cellStyle name="Обычный 7 4 3 4" xfId="24784"/>
    <cellStyle name="Обычный 7 4 3 4 2" xfId="24785"/>
    <cellStyle name="Обычный 7 4 3 4 2 2" xfId="24786"/>
    <cellStyle name="Обычный 7 4 3 4 2 2 2" xfId="24787"/>
    <cellStyle name="Обычный 7 4 3 4 2 3" xfId="24788"/>
    <cellStyle name="Обычный 7 4 3 4 3" xfId="24789"/>
    <cellStyle name="Обычный 7 4 3 4 3 2" xfId="24790"/>
    <cellStyle name="Обычный 7 4 3 4 4" xfId="24791"/>
    <cellStyle name="Обычный 7 4 3 5" xfId="24792"/>
    <cellStyle name="Обычный 7 4 3 5 2" xfId="24793"/>
    <cellStyle name="Обычный 7 4 3 5 2 2" xfId="24794"/>
    <cellStyle name="Обычный 7 4 3 5 3" xfId="24795"/>
    <cellStyle name="Обычный 7 4 3 6" xfId="24796"/>
    <cellStyle name="Обычный 7 4 3 6 2" xfId="24797"/>
    <cellStyle name="Обычный 7 4 3 7" xfId="24798"/>
    <cellStyle name="Обычный 7 4 4" xfId="24799"/>
    <cellStyle name="Обычный 7 4 4 2" xfId="24800"/>
    <cellStyle name="Обычный 7 4 4 2 2" xfId="24801"/>
    <cellStyle name="Обычный 7 4 4 2 2 2" xfId="24802"/>
    <cellStyle name="Обычный 7 4 4 2 2 2 2" xfId="24803"/>
    <cellStyle name="Обычный 7 4 4 2 2 2 2 2" xfId="24804"/>
    <cellStyle name="Обычный 7 4 4 2 2 2 3" xfId="24805"/>
    <cellStyle name="Обычный 7 4 4 2 2 3" xfId="24806"/>
    <cellStyle name="Обычный 7 4 4 2 2 3 2" xfId="24807"/>
    <cellStyle name="Обычный 7 4 4 2 2 4" xfId="24808"/>
    <cellStyle name="Обычный 7 4 4 2 3" xfId="24809"/>
    <cellStyle name="Обычный 7 4 4 2 3 2" xfId="24810"/>
    <cellStyle name="Обычный 7 4 4 2 3 2 2" xfId="24811"/>
    <cellStyle name="Обычный 7 4 4 2 3 3" xfId="24812"/>
    <cellStyle name="Обычный 7 4 4 2 4" xfId="24813"/>
    <cellStyle name="Обычный 7 4 4 2 4 2" xfId="24814"/>
    <cellStyle name="Обычный 7 4 4 2 5" xfId="24815"/>
    <cellStyle name="Обычный 7 4 4 3" xfId="24816"/>
    <cellStyle name="Обычный 7 4 4 3 2" xfId="24817"/>
    <cellStyle name="Обычный 7 4 4 3 2 2" xfId="24818"/>
    <cellStyle name="Обычный 7 4 4 3 2 2 2" xfId="24819"/>
    <cellStyle name="Обычный 7 4 4 3 2 3" xfId="24820"/>
    <cellStyle name="Обычный 7 4 4 3 3" xfId="24821"/>
    <cellStyle name="Обычный 7 4 4 3 3 2" xfId="24822"/>
    <cellStyle name="Обычный 7 4 4 3 4" xfId="24823"/>
    <cellStyle name="Обычный 7 4 4 4" xfId="24824"/>
    <cellStyle name="Обычный 7 4 4 4 2" xfId="24825"/>
    <cellStyle name="Обычный 7 4 4 4 2 2" xfId="24826"/>
    <cellStyle name="Обычный 7 4 4 4 3" xfId="24827"/>
    <cellStyle name="Обычный 7 4 4 5" xfId="24828"/>
    <cellStyle name="Обычный 7 4 4 5 2" xfId="24829"/>
    <cellStyle name="Обычный 7 4 4 6" xfId="24830"/>
    <cellStyle name="Обычный 7 4 5" xfId="24831"/>
    <cellStyle name="Обычный 7 4 5 2" xfId="24832"/>
    <cellStyle name="Обычный 7 4 5 2 2" xfId="24833"/>
    <cellStyle name="Обычный 7 4 5 2 2 2" xfId="24834"/>
    <cellStyle name="Обычный 7 4 5 2 2 2 2" xfId="24835"/>
    <cellStyle name="Обычный 7 4 5 2 2 3" xfId="24836"/>
    <cellStyle name="Обычный 7 4 5 2 3" xfId="24837"/>
    <cellStyle name="Обычный 7 4 5 2 3 2" xfId="24838"/>
    <cellStyle name="Обычный 7 4 5 2 4" xfId="24839"/>
    <cellStyle name="Обычный 7 4 5 3" xfId="24840"/>
    <cellStyle name="Обычный 7 4 5 3 2" xfId="24841"/>
    <cellStyle name="Обычный 7 4 5 3 2 2" xfId="24842"/>
    <cellStyle name="Обычный 7 4 5 3 3" xfId="24843"/>
    <cellStyle name="Обычный 7 4 5 4" xfId="24844"/>
    <cellStyle name="Обычный 7 4 5 4 2" xfId="24845"/>
    <cellStyle name="Обычный 7 4 5 5" xfId="24846"/>
    <cellStyle name="Обычный 7 4 6" xfId="24847"/>
    <cellStyle name="Обычный 7 4 6 2" xfId="24848"/>
    <cellStyle name="Обычный 7 4 6 2 2" xfId="24849"/>
    <cellStyle name="Обычный 7 4 6 2 2 2" xfId="24850"/>
    <cellStyle name="Обычный 7 4 6 2 3" xfId="24851"/>
    <cellStyle name="Обычный 7 4 6 3" xfId="24852"/>
    <cellStyle name="Обычный 7 4 6 3 2" xfId="24853"/>
    <cellStyle name="Обычный 7 4 6 4" xfId="24854"/>
    <cellStyle name="Обычный 7 4 7" xfId="24855"/>
    <cellStyle name="Обычный 7 4 7 2" xfId="24856"/>
    <cellStyle name="Обычный 7 4 7 2 2" xfId="24857"/>
    <cellStyle name="Обычный 7 4 7 3" xfId="24858"/>
    <cellStyle name="Обычный 7 4 8" xfId="24859"/>
    <cellStyle name="Обычный 7 4 8 2" xfId="24860"/>
    <cellStyle name="Обычный 7 4 9" xfId="24861"/>
    <cellStyle name="Обычный 7 5" xfId="24862"/>
    <cellStyle name="Обычный 7 5 2" xfId="24863"/>
    <cellStyle name="Обычный 7 5 2 2" xfId="24864"/>
    <cellStyle name="Обычный 7 5 2 2 2" xfId="24865"/>
    <cellStyle name="Обычный 7 5 2 2 2 2" xfId="24866"/>
    <cellStyle name="Обычный 7 5 2 2 2 2 2" xfId="24867"/>
    <cellStyle name="Обычный 7 5 2 2 2 2 2 2" xfId="24868"/>
    <cellStyle name="Обычный 7 5 2 2 2 2 2 2 2" xfId="24869"/>
    <cellStyle name="Обычный 7 5 2 2 2 2 2 3" xfId="24870"/>
    <cellStyle name="Обычный 7 5 2 2 2 2 3" xfId="24871"/>
    <cellStyle name="Обычный 7 5 2 2 2 2 3 2" xfId="24872"/>
    <cellStyle name="Обычный 7 5 2 2 2 2 4" xfId="24873"/>
    <cellStyle name="Обычный 7 5 2 2 2 3" xfId="24874"/>
    <cellStyle name="Обычный 7 5 2 2 2 3 2" xfId="24875"/>
    <cellStyle name="Обычный 7 5 2 2 2 3 2 2" xfId="24876"/>
    <cellStyle name="Обычный 7 5 2 2 2 3 3" xfId="24877"/>
    <cellStyle name="Обычный 7 5 2 2 2 4" xfId="24878"/>
    <cellStyle name="Обычный 7 5 2 2 2 4 2" xfId="24879"/>
    <cellStyle name="Обычный 7 5 2 2 2 5" xfId="24880"/>
    <cellStyle name="Обычный 7 5 2 2 3" xfId="24881"/>
    <cellStyle name="Обычный 7 5 2 2 3 2" xfId="24882"/>
    <cellStyle name="Обычный 7 5 2 2 3 2 2" xfId="24883"/>
    <cellStyle name="Обычный 7 5 2 2 3 2 2 2" xfId="24884"/>
    <cellStyle name="Обычный 7 5 2 2 3 2 3" xfId="24885"/>
    <cellStyle name="Обычный 7 5 2 2 3 3" xfId="24886"/>
    <cellStyle name="Обычный 7 5 2 2 3 3 2" xfId="24887"/>
    <cellStyle name="Обычный 7 5 2 2 3 4" xfId="24888"/>
    <cellStyle name="Обычный 7 5 2 2 4" xfId="24889"/>
    <cellStyle name="Обычный 7 5 2 2 4 2" xfId="24890"/>
    <cellStyle name="Обычный 7 5 2 2 4 2 2" xfId="24891"/>
    <cellStyle name="Обычный 7 5 2 2 4 3" xfId="24892"/>
    <cellStyle name="Обычный 7 5 2 2 5" xfId="24893"/>
    <cellStyle name="Обычный 7 5 2 2 5 2" xfId="24894"/>
    <cellStyle name="Обычный 7 5 2 2 6" xfId="24895"/>
    <cellStyle name="Обычный 7 5 2 3" xfId="24896"/>
    <cellStyle name="Обычный 7 5 2 3 2" xfId="24897"/>
    <cellStyle name="Обычный 7 5 2 3 2 2" xfId="24898"/>
    <cellStyle name="Обычный 7 5 2 3 2 2 2" xfId="24899"/>
    <cellStyle name="Обычный 7 5 2 3 2 2 2 2" xfId="24900"/>
    <cellStyle name="Обычный 7 5 2 3 2 2 3" xfId="24901"/>
    <cellStyle name="Обычный 7 5 2 3 2 3" xfId="24902"/>
    <cellStyle name="Обычный 7 5 2 3 2 3 2" xfId="24903"/>
    <cellStyle name="Обычный 7 5 2 3 2 4" xfId="24904"/>
    <cellStyle name="Обычный 7 5 2 3 3" xfId="24905"/>
    <cellStyle name="Обычный 7 5 2 3 3 2" xfId="24906"/>
    <cellStyle name="Обычный 7 5 2 3 3 2 2" xfId="24907"/>
    <cellStyle name="Обычный 7 5 2 3 3 3" xfId="24908"/>
    <cellStyle name="Обычный 7 5 2 3 4" xfId="24909"/>
    <cellStyle name="Обычный 7 5 2 3 4 2" xfId="24910"/>
    <cellStyle name="Обычный 7 5 2 3 5" xfId="24911"/>
    <cellStyle name="Обычный 7 5 2 4" xfId="24912"/>
    <cellStyle name="Обычный 7 5 2 4 2" xfId="24913"/>
    <cellStyle name="Обычный 7 5 2 4 2 2" xfId="24914"/>
    <cellStyle name="Обычный 7 5 2 4 2 2 2" xfId="24915"/>
    <cellStyle name="Обычный 7 5 2 4 2 3" xfId="24916"/>
    <cellStyle name="Обычный 7 5 2 4 3" xfId="24917"/>
    <cellStyle name="Обычный 7 5 2 4 3 2" xfId="24918"/>
    <cellStyle name="Обычный 7 5 2 4 4" xfId="24919"/>
    <cellStyle name="Обычный 7 5 2 5" xfId="24920"/>
    <cellStyle name="Обычный 7 5 2 5 2" xfId="24921"/>
    <cellStyle name="Обычный 7 5 2 5 2 2" xfId="24922"/>
    <cellStyle name="Обычный 7 5 2 5 3" xfId="24923"/>
    <cellStyle name="Обычный 7 5 2 6" xfId="24924"/>
    <cellStyle name="Обычный 7 5 2 6 2" xfId="24925"/>
    <cellStyle name="Обычный 7 5 2 7" xfId="24926"/>
    <cellStyle name="Обычный 7 5 3" xfId="24927"/>
    <cellStyle name="Обычный 7 5 3 2" xfId="24928"/>
    <cellStyle name="Обычный 7 5 3 2 2" xfId="24929"/>
    <cellStyle name="Обычный 7 5 3 2 2 2" xfId="24930"/>
    <cellStyle name="Обычный 7 5 3 2 2 2 2" xfId="24931"/>
    <cellStyle name="Обычный 7 5 3 2 2 2 2 2" xfId="24932"/>
    <cellStyle name="Обычный 7 5 3 2 2 2 3" xfId="24933"/>
    <cellStyle name="Обычный 7 5 3 2 2 3" xfId="24934"/>
    <cellStyle name="Обычный 7 5 3 2 2 3 2" xfId="24935"/>
    <cellStyle name="Обычный 7 5 3 2 2 4" xfId="24936"/>
    <cellStyle name="Обычный 7 5 3 2 3" xfId="24937"/>
    <cellStyle name="Обычный 7 5 3 2 3 2" xfId="24938"/>
    <cellStyle name="Обычный 7 5 3 2 3 2 2" xfId="24939"/>
    <cellStyle name="Обычный 7 5 3 2 3 3" xfId="24940"/>
    <cellStyle name="Обычный 7 5 3 2 4" xfId="24941"/>
    <cellStyle name="Обычный 7 5 3 2 4 2" xfId="24942"/>
    <cellStyle name="Обычный 7 5 3 2 5" xfId="24943"/>
    <cellStyle name="Обычный 7 5 3 3" xfId="24944"/>
    <cellStyle name="Обычный 7 5 3 3 2" xfId="24945"/>
    <cellStyle name="Обычный 7 5 3 3 2 2" xfId="24946"/>
    <cellStyle name="Обычный 7 5 3 3 2 2 2" xfId="24947"/>
    <cellStyle name="Обычный 7 5 3 3 2 3" xfId="24948"/>
    <cellStyle name="Обычный 7 5 3 3 3" xfId="24949"/>
    <cellStyle name="Обычный 7 5 3 3 3 2" xfId="24950"/>
    <cellStyle name="Обычный 7 5 3 3 4" xfId="24951"/>
    <cellStyle name="Обычный 7 5 3 4" xfId="24952"/>
    <cellStyle name="Обычный 7 5 3 4 2" xfId="24953"/>
    <cellStyle name="Обычный 7 5 3 4 2 2" xfId="24954"/>
    <cellStyle name="Обычный 7 5 3 4 3" xfId="24955"/>
    <cellStyle name="Обычный 7 5 3 5" xfId="24956"/>
    <cellStyle name="Обычный 7 5 3 5 2" xfId="24957"/>
    <cellStyle name="Обычный 7 5 3 6" xfId="24958"/>
    <cellStyle name="Обычный 7 5 4" xfId="24959"/>
    <cellStyle name="Обычный 7 5 4 2" xfId="24960"/>
    <cellStyle name="Обычный 7 5 4 2 2" xfId="24961"/>
    <cellStyle name="Обычный 7 5 4 2 2 2" xfId="24962"/>
    <cellStyle name="Обычный 7 5 4 2 2 2 2" xfId="24963"/>
    <cellStyle name="Обычный 7 5 4 2 2 3" xfId="24964"/>
    <cellStyle name="Обычный 7 5 4 2 3" xfId="24965"/>
    <cellStyle name="Обычный 7 5 4 2 3 2" xfId="24966"/>
    <cellStyle name="Обычный 7 5 4 2 4" xfId="24967"/>
    <cellStyle name="Обычный 7 5 4 3" xfId="24968"/>
    <cellStyle name="Обычный 7 5 4 3 2" xfId="24969"/>
    <cellStyle name="Обычный 7 5 4 3 2 2" xfId="24970"/>
    <cellStyle name="Обычный 7 5 4 3 3" xfId="24971"/>
    <cellStyle name="Обычный 7 5 4 4" xfId="24972"/>
    <cellStyle name="Обычный 7 5 4 4 2" xfId="24973"/>
    <cellStyle name="Обычный 7 5 4 5" xfId="24974"/>
    <cellStyle name="Обычный 7 5 5" xfId="24975"/>
    <cellStyle name="Обычный 7 5 5 2" xfId="24976"/>
    <cellStyle name="Обычный 7 5 5 2 2" xfId="24977"/>
    <cellStyle name="Обычный 7 5 5 2 2 2" xfId="24978"/>
    <cellStyle name="Обычный 7 5 5 2 3" xfId="24979"/>
    <cellStyle name="Обычный 7 5 5 3" xfId="24980"/>
    <cellStyle name="Обычный 7 5 5 3 2" xfId="24981"/>
    <cellStyle name="Обычный 7 5 5 4" xfId="24982"/>
    <cellStyle name="Обычный 7 5 6" xfId="24983"/>
    <cellStyle name="Обычный 7 5 6 2" xfId="24984"/>
    <cellStyle name="Обычный 7 5 6 2 2" xfId="24985"/>
    <cellStyle name="Обычный 7 5 6 3" xfId="24986"/>
    <cellStyle name="Обычный 7 5 7" xfId="24987"/>
    <cellStyle name="Обычный 7 5 7 2" xfId="24988"/>
    <cellStyle name="Обычный 7 5 8" xfId="24989"/>
    <cellStyle name="Обычный 7 6" xfId="24990"/>
    <cellStyle name="Обычный 7 6 2" xfId="24991"/>
    <cellStyle name="Обычный 7 6 2 2" xfId="24992"/>
    <cellStyle name="Обычный 7 6 2 2 2" xfId="24993"/>
    <cellStyle name="Обычный 7 6 2 2 2 2" xfId="24994"/>
    <cellStyle name="Обычный 7 6 2 2 2 2 2" xfId="24995"/>
    <cellStyle name="Обычный 7 6 2 2 2 2 2 2" xfId="24996"/>
    <cellStyle name="Обычный 7 6 2 2 2 2 3" xfId="24997"/>
    <cellStyle name="Обычный 7 6 2 2 2 3" xfId="24998"/>
    <cellStyle name="Обычный 7 6 2 2 2 3 2" xfId="24999"/>
    <cellStyle name="Обычный 7 6 2 2 2 4" xfId="25000"/>
    <cellStyle name="Обычный 7 6 2 2 3" xfId="25001"/>
    <cellStyle name="Обычный 7 6 2 2 3 2" xfId="25002"/>
    <cellStyle name="Обычный 7 6 2 2 3 2 2" xfId="25003"/>
    <cellStyle name="Обычный 7 6 2 2 3 3" xfId="25004"/>
    <cellStyle name="Обычный 7 6 2 2 4" xfId="25005"/>
    <cellStyle name="Обычный 7 6 2 2 4 2" xfId="25006"/>
    <cellStyle name="Обычный 7 6 2 2 5" xfId="25007"/>
    <cellStyle name="Обычный 7 6 2 3" xfId="25008"/>
    <cellStyle name="Обычный 7 6 2 3 2" xfId="25009"/>
    <cellStyle name="Обычный 7 6 2 3 2 2" xfId="25010"/>
    <cellStyle name="Обычный 7 6 2 3 2 2 2" xfId="25011"/>
    <cellStyle name="Обычный 7 6 2 3 2 3" xfId="25012"/>
    <cellStyle name="Обычный 7 6 2 3 3" xfId="25013"/>
    <cellStyle name="Обычный 7 6 2 3 3 2" xfId="25014"/>
    <cellStyle name="Обычный 7 6 2 3 4" xfId="25015"/>
    <cellStyle name="Обычный 7 6 2 4" xfId="25016"/>
    <cellStyle name="Обычный 7 6 2 4 2" xfId="25017"/>
    <cellStyle name="Обычный 7 6 2 4 2 2" xfId="25018"/>
    <cellStyle name="Обычный 7 6 2 4 3" xfId="25019"/>
    <cellStyle name="Обычный 7 6 2 5" xfId="25020"/>
    <cellStyle name="Обычный 7 6 2 5 2" xfId="25021"/>
    <cellStyle name="Обычный 7 6 2 6" xfId="25022"/>
    <cellStyle name="Обычный 7 6 3" xfId="25023"/>
    <cellStyle name="Обычный 7 6 3 2" xfId="25024"/>
    <cellStyle name="Обычный 7 6 3 2 2" xfId="25025"/>
    <cellStyle name="Обычный 7 6 3 2 2 2" xfId="25026"/>
    <cellStyle name="Обычный 7 6 3 2 2 2 2" xfId="25027"/>
    <cellStyle name="Обычный 7 6 3 2 2 3" xfId="25028"/>
    <cellStyle name="Обычный 7 6 3 2 3" xfId="25029"/>
    <cellStyle name="Обычный 7 6 3 2 3 2" xfId="25030"/>
    <cellStyle name="Обычный 7 6 3 2 4" xfId="25031"/>
    <cellStyle name="Обычный 7 6 3 3" xfId="25032"/>
    <cellStyle name="Обычный 7 6 3 3 2" xfId="25033"/>
    <cellStyle name="Обычный 7 6 3 3 2 2" xfId="25034"/>
    <cellStyle name="Обычный 7 6 3 3 3" xfId="25035"/>
    <cellStyle name="Обычный 7 6 3 4" xfId="25036"/>
    <cellStyle name="Обычный 7 6 3 4 2" xfId="25037"/>
    <cellStyle name="Обычный 7 6 3 5" xfId="25038"/>
    <cellStyle name="Обычный 7 6 4" xfId="25039"/>
    <cellStyle name="Обычный 7 6 4 2" xfId="25040"/>
    <cellStyle name="Обычный 7 6 4 2 2" xfId="25041"/>
    <cellStyle name="Обычный 7 6 4 2 2 2" xfId="25042"/>
    <cellStyle name="Обычный 7 6 4 2 3" xfId="25043"/>
    <cellStyle name="Обычный 7 6 4 3" xfId="25044"/>
    <cellStyle name="Обычный 7 6 4 3 2" xfId="25045"/>
    <cellStyle name="Обычный 7 6 4 4" xfId="25046"/>
    <cellStyle name="Обычный 7 6 5" xfId="25047"/>
    <cellStyle name="Обычный 7 6 5 2" xfId="25048"/>
    <cellStyle name="Обычный 7 6 5 2 2" xfId="25049"/>
    <cellStyle name="Обычный 7 6 5 3" xfId="25050"/>
    <cellStyle name="Обычный 7 6 6" xfId="25051"/>
    <cellStyle name="Обычный 7 6 6 2" xfId="25052"/>
    <cellStyle name="Обычный 7 6 7" xfId="25053"/>
    <cellStyle name="Обычный 7 7" xfId="25054"/>
    <cellStyle name="Обычный 7 7 2" xfId="25055"/>
    <cellStyle name="Обычный 7 7 2 2" xfId="25056"/>
    <cellStyle name="Обычный 7 7 2 2 2" xfId="25057"/>
    <cellStyle name="Обычный 7 7 2 2 2 2" xfId="25058"/>
    <cellStyle name="Обычный 7 7 2 2 2 2 2" xfId="25059"/>
    <cellStyle name="Обычный 7 7 2 2 2 3" xfId="25060"/>
    <cellStyle name="Обычный 7 7 2 2 3" xfId="25061"/>
    <cellStyle name="Обычный 7 7 2 2 3 2" xfId="25062"/>
    <cellStyle name="Обычный 7 7 2 2 4" xfId="25063"/>
    <cellStyle name="Обычный 7 7 2 3" xfId="25064"/>
    <cellStyle name="Обычный 7 7 2 3 2" xfId="25065"/>
    <cellStyle name="Обычный 7 7 2 3 2 2" xfId="25066"/>
    <cellStyle name="Обычный 7 7 2 3 3" xfId="25067"/>
    <cellStyle name="Обычный 7 7 2 4" xfId="25068"/>
    <cellStyle name="Обычный 7 7 2 4 2" xfId="25069"/>
    <cellStyle name="Обычный 7 7 2 5" xfId="25070"/>
    <cellStyle name="Обычный 7 7 3" xfId="25071"/>
    <cellStyle name="Обычный 7 7 3 2" xfId="25072"/>
    <cellStyle name="Обычный 7 7 3 2 2" xfId="25073"/>
    <cellStyle name="Обычный 7 7 3 2 2 2" xfId="25074"/>
    <cellStyle name="Обычный 7 7 3 2 3" xfId="25075"/>
    <cellStyle name="Обычный 7 7 3 3" xfId="25076"/>
    <cellStyle name="Обычный 7 7 3 3 2" xfId="25077"/>
    <cellStyle name="Обычный 7 7 3 4" xfId="25078"/>
    <cellStyle name="Обычный 7 7 4" xfId="25079"/>
    <cellStyle name="Обычный 7 7 4 2" xfId="25080"/>
    <cellStyle name="Обычный 7 7 4 2 2" xfId="25081"/>
    <cellStyle name="Обычный 7 7 4 3" xfId="25082"/>
    <cellStyle name="Обычный 7 7 5" xfId="25083"/>
    <cellStyle name="Обычный 7 7 5 2" xfId="25084"/>
    <cellStyle name="Обычный 7 7 6" xfId="25085"/>
    <cellStyle name="Обычный 7 8" xfId="25086"/>
    <cellStyle name="Обычный 7 8 2" xfId="25087"/>
    <cellStyle name="Обычный 7 8 2 2" xfId="25088"/>
    <cellStyle name="Обычный 7 8 2 2 2" xfId="25089"/>
    <cellStyle name="Обычный 7 8 2 2 2 2" xfId="25090"/>
    <cellStyle name="Обычный 7 8 2 2 3" xfId="25091"/>
    <cellStyle name="Обычный 7 8 2 3" xfId="25092"/>
    <cellStyle name="Обычный 7 8 2 3 2" xfId="25093"/>
    <cellStyle name="Обычный 7 8 2 4" xfId="25094"/>
    <cellStyle name="Обычный 7 8 3" xfId="25095"/>
    <cellStyle name="Обычный 7 8 3 2" xfId="25096"/>
    <cellStyle name="Обычный 7 8 3 2 2" xfId="25097"/>
    <cellStyle name="Обычный 7 8 3 3" xfId="25098"/>
    <cellStyle name="Обычный 7 8 4" xfId="25099"/>
    <cellStyle name="Обычный 7 8 4 2" xfId="25100"/>
    <cellStyle name="Обычный 7 8 5" xfId="25101"/>
    <cellStyle name="Обычный 7 9" xfId="25102"/>
    <cellStyle name="Обычный 7 9 2" xfId="25103"/>
    <cellStyle name="Обычный 7 9 2 2" xfId="25104"/>
    <cellStyle name="Обычный 7 9 2 2 2" xfId="25105"/>
    <cellStyle name="Обычный 7 9 2 3" xfId="25106"/>
    <cellStyle name="Обычный 7 9 3" xfId="25107"/>
    <cellStyle name="Обычный 7 9 3 2" xfId="25108"/>
    <cellStyle name="Обычный 7 9 4" xfId="25109"/>
    <cellStyle name="Обычный 70" xfId="25110"/>
    <cellStyle name="Обычный 71" xfId="25111"/>
    <cellStyle name="Обычный 72" xfId="25112"/>
    <cellStyle name="Обычный 73" xfId="25113"/>
    <cellStyle name="Обычный 74" xfId="25114"/>
    <cellStyle name="Обычный 75" xfId="25115"/>
    <cellStyle name="Обычный 76" xfId="25116"/>
    <cellStyle name="Обычный 77" xfId="25117"/>
    <cellStyle name="Обычный 78" xfId="25118"/>
    <cellStyle name="Обычный 79" xfId="25119"/>
    <cellStyle name="Обычный 8" xfId="25120"/>
    <cellStyle name="Обычный 8 10" xfId="25121"/>
    <cellStyle name="Обычный 8 10 2" xfId="25122"/>
    <cellStyle name="Обычный 8 10 2 2" xfId="25123"/>
    <cellStyle name="Обычный 8 10 3" xfId="25124"/>
    <cellStyle name="Обычный 8 11" xfId="25125"/>
    <cellStyle name="Обычный 8 11 2" xfId="25126"/>
    <cellStyle name="Обычный 8 12" xfId="25127"/>
    <cellStyle name="Обычный 8 13" xfId="25128"/>
    <cellStyle name="Обычный 8 14" xfId="25129"/>
    <cellStyle name="Обычный 8 2" xfId="25130"/>
    <cellStyle name="Обычный 8 2 2" xfId="25131"/>
    <cellStyle name="Обычный 8 3" xfId="25132"/>
    <cellStyle name="Обычный 8 3 10" xfId="25133"/>
    <cellStyle name="Обычный 8 3 2" xfId="25134"/>
    <cellStyle name="Обычный 8 3 2 2" xfId="25135"/>
    <cellStyle name="Обычный 8 3 2 2 2" xfId="25136"/>
    <cellStyle name="Обычный 8 3 2 2 2 2" xfId="25137"/>
    <cellStyle name="Обычный 8 3 2 2 2 2 2" xfId="25138"/>
    <cellStyle name="Обычный 8 3 2 2 2 2 2 2" xfId="25139"/>
    <cellStyle name="Обычный 8 3 2 2 2 2 2 2 2" xfId="25140"/>
    <cellStyle name="Обычный 8 3 2 2 2 2 2 2 2 2" xfId="25141"/>
    <cellStyle name="Обычный 8 3 2 2 2 2 2 2 2 2 2" xfId="25142"/>
    <cellStyle name="Обычный 8 3 2 2 2 2 2 2 2 3" xfId="25143"/>
    <cellStyle name="Обычный 8 3 2 2 2 2 2 2 3" xfId="25144"/>
    <cellStyle name="Обычный 8 3 2 2 2 2 2 2 3 2" xfId="25145"/>
    <cellStyle name="Обычный 8 3 2 2 2 2 2 2 4" xfId="25146"/>
    <cellStyle name="Обычный 8 3 2 2 2 2 2 3" xfId="25147"/>
    <cellStyle name="Обычный 8 3 2 2 2 2 2 3 2" xfId="25148"/>
    <cellStyle name="Обычный 8 3 2 2 2 2 2 3 2 2" xfId="25149"/>
    <cellStyle name="Обычный 8 3 2 2 2 2 2 3 3" xfId="25150"/>
    <cellStyle name="Обычный 8 3 2 2 2 2 2 4" xfId="25151"/>
    <cellStyle name="Обычный 8 3 2 2 2 2 2 4 2" xfId="25152"/>
    <cellStyle name="Обычный 8 3 2 2 2 2 2 5" xfId="25153"/>
    <cellStyle name="Обычный 8 3 2 2 2 2 3" xfId="25154"/>
    <cellStyle name="Обычный 8 3 2 2 2 2 3 2" xfId="25155"/>
    <cellStyle name="Обычный 8 3 2 2 2 2 3 2 2" xfId="25156"/>
    <cellStyle name="Обычный 8 3 2 2 2 2 3 2 2 2" xfId="25157"/>
    <cellStyle name="Обычный 8 3 2 2 2 2 3 2 3" xfId="25158"/>
    <cellStyle name="Обычный 8 3 2 2 2 2 3 3" xfId="25159"/>
    <cellStyle name="Обычный 8 3 2 2 2 2 3 3 2" xfId="25160"/>
    <cellStyle name="Обычный 8 3 2 2 2 2 3 4" xfId="25161"/>
    <cellStyle name="Обычный 8 3 2 2 2 2 4" xfId="25162"/>
    <cellStyle name="Обычный 8 3 2 2 2 2 4 2" xfId="25163"/>
    <cellStyle name="Обычный 8 3 2 2 2 2 4 2 2" xfId="25164"/>
    <cellStyle name="Обычный 8 3 2 2 2 2 4 3" xfId="25165"/>
    <cellStyle name="Обычный 8 3 2 2 2 2 5" xfId="25166"/>
    <cellStyle name="Обычный 8 3 2 2 2 2 5 2" xfId="25167"/>
    <cellStyle name="Обычный 8 3 2 2 2 2 6" xfId="25168"/>
    <cellStyle name="Обычный 8 3 2 2 2 3" xfId="25169"/>
    <cellStyle name="Обычный 8 3 2 2 2 3 2" xfId="25170"/>
    <cellStyle name="Обычный 8 3 2 2 2 3 2 2" xfId="25171"/>
    <cellStyle name="Обычный 8 3 2 2 2 3 2 2 2" xfId="25172"/>
    <cellStyle name="Обычный 8 3 2 2 2 3 2 2 2 2" xfId="25173"/>
    <cellStyle name="Обычный 8 3 2 2 2 3 2 2 3" xfId="25174"/>
    <cellStyle name="Обычный 8 3 2 2 2 3 2 3" xfId="25175"/>
    <cellStyle name="Обычный 8 3 2 2 2 3 2 3 2" xfId="25176"/>
    <cellStyle name="Обычный 8 3 2 2 2 3 2 4" xfId="25177"/>
    <cellStyle name="Обычный 8 3 2 2 2 3 3" xfId="25178"/>
    <cellStyle name="Обычный 8 3 2 2 2 3 3 2" xfId="25179"/>
    <cellStyle name="Обычный 8 3 2 2 2 3 3 2 2" xfId="25180"/>
    <cellStyle name="Обычный 8 3 2 2 2 3 3 3" xfId="25181"/>
    <cellStyle name="Обычный 8 3 2 2 2 3 4" xfId="25182"/>
    <cellStyle name="Обычный 8 3 2 2 2 3 4 2" xfId="25183"/>
    <cellStyle name="Обычный 8 3 2 2 2 3 5" xfId="25184"/>
    <cellStyle name="Обычный 8 3 2 2 2 4" xfId="25185"/>
    <cellStyle name="Обычный 8 3 2 2 2 4 2" xfId="25186"/>
    <cellStyle name="Обычный 8 3 2 2 2 4 2 2" xfId="25187"/>
    <cellStyle name="Обычный 8 3 2 2 2 4 2 2 2" xfId="25188"/>
    <cellStyle name="Обычный 8 3 2 2 2 4 2 3" xfId="25189"/>
    <cellStyle name="Обычный 8 3 2 2 2 4 3" xfId="25190"/>
    <cellStyle name="Обычный 8 3 2 2 2 4 3 2" xfId="25191"/>
    <cellStyle name="Обычный 8 3 2 2 2 4 4" xfId="25192"/>
    <cellStyle name="Обычный 8 3 2 2 2 5" xfId="25193"/>
    <cellStyle name="Обычный 8 3 2 2 2 5 2" xfId="25194"/>
    <cellStyle name="Обычный 8 3 2 2 2 5 2 2" xfId="25195"/>
    <cellStyle name="Обычный 8 3 2 2 2 5 3" xfId="25196"/>
    <cellStyle name="Обычный 8 3 2 2 2 6" xfId="25197"/>
    <cellStyle name="Обычный 8 3 2 2 2 6 2" xfId="25198"/>
    <cellStyle name="Обычный 8 3 2 2 2 7" xfId="25199"/>
    <cellStyle name="Обычный 8 3 2 2 3" xfId="25200"/>
    <cellStyle name="Обычный 8 3 2 2 3 2" xfId="25201"/>
    <cellStyle name="Обычный 8 3 2 2 3 2 2" xfId="25202"/>
    <cellStyle name="Обычный 8 3 2 2 3 2 2 2" xfId="25203"/>
    <cellStyle name="Обычный 8 3 2 2 3 2 2 2 2" xfId="25204"/>
    <cellStyle name="Обычный 8 3 2 2 3 2 2 2 2 2" xfId="25205"/>
    <cellStyle name="Обычный 8 3 2 2 3 2 2 2 3" xfId="25206"/>
    <cellStyle name="Обычный 8 3 2 2 3 2 2 3" xfId="25207"/>
    <cellStyle name="Обычный 8 3 2 2 3 2 2 3 2" xfId="25208"/>
    <cellStyle name="Обычный 8 3 2 2 3 2 2 4" xfId="25209"/>
    <cellStyle name="Обычный 8 3 2 2 3 2 3" xfId="25210"/>
    <cellStyle name="Обычный 8 3 2 2 3 2 3 2" xfId="25211"/>
    <cellStyle name="Обычный 8 3 2 2 3 2 3 2 2" xfId="25212"/>
    <cellStyle name="Обычный 8 3 2 2 3 2 3 3" xfId="25213"/>
    <cellStyle name="Обычный 8 3 2 2 3 2 4" xfId="25214"/>
    <cellStyle name="Обычный 8 3 2 2 3 2 4 2" xfId="25215"/>
    <cellStyle name="Обычный 8 3 2 2 3 2 5" xfId="25216"/>
    <cellStyle name="Обычный 8 3 2 2 3 3" xfId="25217"/>
    <cellStyle name="Обычный 8 3 2 2 3 3 2" xfId="25218"/>
    <cellStyle name="Обычный 8 3 2 2 3 3 2 2" xfId="25219"/>
    <cellStyle name="Обычный 8 3 2 2 3 3 2 2 2" xfId="25220"/>
    <cellStyle name="Обычный 8 3 2 2 3 3 2 3" xfId="25221"/>
    <cellStyle name="Обычный 8 3 2 2 3 3 3" xfId="25222"/>
    <cellStyle name="Обычный 8 3 2 2 3 3 3 2" xfId="25223"/>
    <cellStyle name="Обычный 8 3 2 2 3 3 4" xfId="25224"/>
    <cellStyle name="Обычный 8 3 2 2 3 4" xfId="25225"/>
    <cellStyle name="Обычный 8 3 2 2 3 4 2" xfId="25226"/>
    <cellStyle name="Обычный 8 3 2 2 3 4 2 2" xfId="25227"/>
    <cellStyle name="Обычный 8 3 2 2 3 4 3" xfId="25228"/>
    <cellStyle name="Обычный 8 3 2 2 3 5" xfId="25229"/>
    <cellStyle name="Обычный 8 3 2 2 3 5 2" xfId="25230"/>
    <cellStyle name="Обычный 8 3 2 2 3 6" xfId="25231"/>
    <cellStyle name="Обычный 8 3 2 2 4" xfId="25232"/>
    <cellStyle name="Обычный 8 3 2 2 4 2" xfId="25233"/>
    <cellStyle name="Обычный 8 3 2 2 4 2 2" xfId="25234"/>
    <cellStyle name="Обычный 8 3 2 2 4 2 2 2" xfId="25235"/>
    <cellStyle name="Обычный 8 3 2 2 4 2 2 2 2" xfId="25236"/>
    <cellStyle name="Обычный 8 3 2 2 4 2 2 3" xfId="25237"/>
    <cellStyle name="Обычный 8 3 2 2 4 2 3" xfId="25238"/>
    <cellStyle name="Обычный 8 3 2 2 4 2 3 2" xfId="25239"/>
    <cellStyle name="Обычный 8 3 2 2 4 2 4" xfId="25240"/>
    <cellStyle name="Обычный 8 3 2 2 4 3" xfId="25241"/>
    <cellStyle name="Обычный 8 3 2 2 4 3 2" xfId="25242"/>
    <cellStyle name="Обычный 8 3 2 2 4 3 2 2" xfId="25243"/>
    <cellStyle name="Обычный 8 3 2 2 4 3 3" xfId="25244"/>
    <cellStyle name="Обычный 8 3 2 2 4 4" xfId="25245"/>
    <cellStyle name="Обычный 8 3 2 2 4 4 2" xfId="25246"/>
    <cellStyle name="Обычный 8 3 2 2 4 5" xfId="25247"/>
    <cellStyle name="Обычный 8 3 2 2 5" xfId="25248"/>
    <cellStyle name="Обычный 8 3 2 2 5 2" xfId="25249"/>
    <cellStyle name="Обычный 8 3 2 2 5 2 2" xfId="25250"/>
    <cellStyle name="Обычный 8 3 2 2 5 2 2 2" xfId="25251"/>
    <cellStyle name="Обычный 8 3 2 2 5 2 3" xfId="25252"/>
    <cellStyle name="Обычный 8 3 2 2 5 3" xfId="25253"/>
    <cellStyle name="Обычный 8 3 2 2 5 3 2" xfId="25254"/>
    <cellStyle name="Обычный 8 3 2 2 5 4" xfId="25255"/>
    <cellStyle name="Обычный 8 3 2 2 6" xfId="25256"/>
    <cellStyle name="Обычный 8 3 2 2 6 2" xfId="25257"/>
    <cellStyle name="Обычный 8 3 2 2 6 2 2" xfId="25258"/>
    <cellStyle name="Обычный 8 3 2 2 6 3" xfId="25259"/>
    <cellStyle name="Обычный 8 3 2 2 7" xfId="25260"/>
    <cellStyle name="Обычный 8 3 2 2 7 2" xfId="25261"/>
    <cellStyle name="Обычный 8 3 2 2 8" xfId="25262"/>
    <cellStyle name="Обычный 8 3 2 3" xfId="25263"/>
    <cellStyle name="Обычный 8 3 2 3 2" xfId="25264"/>
    <cellStyle name="Обычный 8 3 2 3 2 2" xfId="25265"/>
    <cellStyle name="Обычный 8 3 2 3 2 2 2" xfId="25266"/>
    <cellStyle name="Обычный 8 3 2 3 2 2 2 2" xfId="25267"/>
    <cellStyle name="Обычный 8 3 2 3 2 2 2 2 2" xfId="25268"/>
    <cellStyle name="Обычный 8 3 2 3 2 2 2 2 2 2" xfId="25269"/>
    <cellStyle name="Обычный 8 3 2 3 2 2 2 2 3" xfId="25270"/>
    <cellStyle name="Обычный 8 3 2 3 2 2 2 3" xfId="25271"/>
    <cellStyle name="Обычный 8 3 2 3 2 2 2 3 2" xfId="25272"/>
    <cellStyle name="Обычный 8 3 2 3 2 2 2 4" xfId="25273"/>
    <cellStyle name="Обычный 8 3 2 3 2 2 3" xfId="25274"/>
    <cellStyle name="Обычный 8 3 2 3 2 2 3 2" xfId="25275"/>
    <cellStyle name="Обычный 8 3 2 3 2 2 3 2 2" xfId="25276"/>
    <cellStyle name="Обычный 8 3 2 3 2 2 3 3" xfId="25277"/>
    <cellStyle name="Обычный 8 3 2 3 2 2 4" xfId="25278"/>
    <cellStyle name="Обычный 8 3 2 3 2 2 4 2" xfId="25279"/>
    <cellStyle name="Обычный 8 3 2 3 2 2 5" xfId="25280"/>
    <cellStyle name="Обычный 8 3 2 3 2 3" xfId="25281"/>
    <cellStyle name="Обычный 8 3 2 3 2 3 2" xfId="25282"/>
    <cellStyle name="Обычный 8 3 2 3 2 3 2 2" xfId="25283"/>
    <cellStyle name="Обычный 8 3 2 3 2 3 2 2 2" xfId="25284"/>
    <cellStyle name="Обычный 8 3 2 3 2 3 2 3" xfId="25285"/>
    <cellStyle name="Обычный 8 3 2 3 2 3 3" xfId="25286"/>
    <cellStyle name="Обычный 8 3 2 3 2 3 3 2" xfId="25287"/>
    <cellStyle name="Обычный 8 3 2 3 2 3 4" xfId="25288"/>
    <cellStyle name="Обычный 8 3 2 3 2 4" xfId="25289"/>
    <cellStyle name="Обычный 8 3 2 3 2 4 2" xfId="25290"/>
    <cellStyle name="Обычный 8 3 2 3 2 4 2 2" xfId="25291"/>
    <cellStyle name="Обычный 8 3 2 3 2 4 3" xfId="25292"/>
    <cellStyle name="Обычный 8 3 2 3 2 5" xfId="25293"/>
    <cellStyle name="Обычный 8 3 2 3 2 5 2" xfId="25294"/>
    <cellStyle name="Обычный 8 3 2 3 2 6" xfId="25295"/>
    <cellStyle name="Обычный 8 3 2 3 3" xfId="25296"/>
    <cellStyle name="Обычный 8 3 2 3 3 2" xfId="25297"/>
    <cellStyle name="Обычный 8 3 2 3 3 2 2" xfId="25298"/>
    <cellStyle name="Обычный 8 3 2 3 3 2 2 2" xfId="25299"/>
    <cellStyle name="Обычный 8 3 2 3 3 2 2 2 2" xfId="25300"/>
    <cellStyle name="Обычный 8 3 2 3 3 2 2 3" xfId="25301"/>
    <cellStyle name="Обычный 8 3 2 3 3 2 3" xfId="25302"/>
    <cellStyle name="Обычный 8 3 2 3 3 2 3 2" xfId="25303"/>
    <cellStyle name="Обычный 8 3 2 3 3 2 4" xfId="25304"/>
    <cellStyle name="Обычный 8 3 2 3 3 3" xfId="25305"/>
    <cellStyle name="Обычный 8 3 2 3 3 3 2" xfId="25306"/>
    <cellStyle name="Обычный 8 3 2 3 3 3 2 2" xfId="25307"/>
    <cellStyle name="Обычный 8 3 2 3 3 3 3" xfId="25308"/>
    <cellStyle name="Обычный 8 3 2 3 3 4" xfId="25309"/>
    <cellStyle name="Обычный 8 3 2 3 3 4 2" xfId="25310"/>
    <cellStyle name="Обычный 8 3 2 3 3 5" xfId="25311"/>
    <cellStyle name="Обычный 8 3 2 3 4" xfId="25312"/>
    <cellStyle name="Обычный 8 3 2 3 4 2" xfId="25313"/>
    <cellStyle name="Обычный 8 3 2 3 4 2 2" xfId="25314"/>
    <cellStyle name="Обычный 8 3 2 3 4 2 2 2" xfId="25315"/>
    <cellStyle name="Обычный 8 3 2 3 4 2 3" xfId="25316"/>
    <cellStyle name="Обычный 8 3 2 3 4 3" xfId="25317"/>
    <cellStyle name="Обычный 8 3 2 3 4 3 2" xfId="25318"/>
    <cellStyle name="Обычный 8 3 2 3 4 4" xfId="25319"/>
    <cellStyle name="Обычный 8 3 2 3 5" xfId="25320"/>
    <cellStyle name="Обычный 8 3 2 3 5 2" xfId="25321"/>
    <cellStyle name="Обычный 8 3 2 3 5 2 2" xfId="25322"/>
    <cellStyle name="Обычный 8 3 2 3 5 3" xfId="25323"/>
    <cellStyle name="Обычный 8 3 2 3 6" xfId="25324"/>
    <cellStyle name="Обычный 8 3 2 3 6 2" xfId="25325"/>
    <cellStyle name="Обычный 8 3 2 3 7" xfId="25326"/>
    <cellStyle name="Обычный 8 3 2 4" xfId="25327"/>
    <cellStyle name="Обычный 8 3 2 4 2" xfId="25328"/>
    <cellStyle name="Обычный 8 3 2 4 2 2" xfId="25329"/>
    <cellStyle name="Обычный 8 3 2 4 2 2 2" xfId="25330"/>
    <cellStyle name="Обычный 8 3 2 4 2 2 2 2" xfId="25331"/>
    <cellStyle name="Обычный 8 3 2 4 2 2 2 2 2" xfId="25332"/>
    <cellStyle name="Обычный 8 3 2 4 2 2 2 3" xfId="25333"/>
    <cellStyle name="Обычный 8 3 2 4 2 2 3" xfId="25334"/>
    <cellStyle name="Обычный 8 3 2 4 2 2 3 2" xfId="25335"/>
    <cellStyle name="Обычный 8 3 2 4 2 2 4" xfId="25336"/>
    <cellStyle name="Обычный 8 3 2 4 2 3" xfId="25337"/>
    <cellStyle name="Обычный 8 3 2 4 2 3 2" xfId="25338"/>
    <cellStyle name="Обычный 8 3 2 4 2 3 2 2" xfId="25339"/>
    <cellStyle name="Обычный 8 3 2 4 2 3 3" xfId="25340"/>
    <cellStyle name="Обычный 8 3 2 4 2 4" xfId="25341"/>
    <cellStyle name="Обычный 8 3 2 4 2 4 2" xfId="25342"/>
    <cellStyle name="Обычный 8 3 2 4 2 5" xfId="25343"/>
    <cellStyle name="Обычный 8 3 2 4 3" xfId="25344"/>
    <cellStyle name="Обычный 8 3 2 4 3 2" xfId="25345"/>
    <cellStyle name="Обычный 8 3 2 4 3 2 2" xfId="25346"/>
    <cellStyle name="Обычный 8 3 2 4 3 2 2 2" xfId="25347"/>
    <cellStyle name="Обычный 8 3 2 4 3 2 3" xfId="25348"/>
    <cellStyle name="Обычный 8 3 2 4 3 3" xfId="25349"/>
    <cellStyle name="Обычный 8 3 2 4 3 3 2" xfId="25350"/>
    <cellStyle name="Обычный 8 3 2 4 3 4" xfId="25351"/>
    <cellStyle name="Обычный 8 3 2 4 4" xfId="25352"/>
    <cellStyle name="Обычный 8 3 2 4 4 2" xfId="25353"/>
    <cellStyle name="Обычный 8 3 2 4 4 2 2" xfId="25354"/>
    <cellStyle name="Обычный 8 3 2 4 4 3" xfId="25355"/>
    <cellStyle name="Обычный 8 3 2 4 5" xfId="25356"/>
    <cellStyle name="Обычный 8 3 2 4 5 2" xfId="25357"/>
    <cellStyle name="Обычный 8 3 2 4 6" xfId="25358"/>
    <cellStyle name="Обычный 8 3 2 5" xfId="25359"/>
    <cellStyle name="Обычный 8 3 2 5 2" xfId="25360"/>
    <cellStyle name="Обычный 8 3 2 5 2 2" xfId="25361"/>
    <cellStyle name="Обычный 8 3 2 5 2 2 2" xfId="25362"/>
    <cellStyle name="Обычный 8 3 2 5 2 2 2 2" xfId="25363"/>
    <cellStyle name="Обычный 8 3 2 5 2 2 3" xfId="25364"/>
    <cellStyle name="Обычный 8 3 2 5 2 3" xfId="25365"/>
    <cellStyle name="Обычный 8 3 2 5 2 3 2" xfId="25366"/>
    <cellStyle name="Обычный 8 3 2 5 2 4" xfId="25367"/>
    <cellStyle name="Обычный 8 3 2 5 3" xfId="25368"/>
    <cellStyle name="Обычный 8 3 2 5 3 2" xfId="25369"/>
    <cellStyle name="Обычный 8 3 2 5 3 2 2" xfId="25370"/>
    <cellStyle name="Обычный 8 3 2 5 3 3" xfId="25371"/>
    <cellStyle name="Обычный 8 3 2 5 4" xfId="25372"/>
    <cellStyle name="Обычный 8 3 2 5 4 2" xfId="25373"/>
    <cellStyle name="Обычный 8 3 2 5 5" xfId="25374"/>
    <cellStyle name="Обычный 8 3 2 6" xfId="25375"/>
    <cellStyle name="Обычный 8 3 2 6 2" xfId="25376"/>
    <cellStyle name="Обычный 8 3 2 6 2 2" xfId="25377"/>
    <cellStyle name="Обычный 8 3 2 6 2 2 2" xfId="25378"/>
    <cellStyle name="Обычный 8 3 2 6 2 3" xfId="25379"/>
    <cellStyle name="Обычный 8 3 2 6 3" xfId="25380"/>
    <cellStyle name="Обычный 8 3 2 6 3 2" xfId="25381"/>
    <cellStyle name="Обычный 8 3 2 6 4" xfId="25382"/>
    <cellStyle name="Обычный 8 3 2 7" xfId="25383"/>
    <cellStyle name="Обычный 8 3 2 7 2" xfId="25384"/>
    <cellStyle name="Обычный 8 3 2 7 2 2" xfId="25385"/>
    <cellStyle name="Обычный 8 3 2 7 3" xfId="25386"/>
    <cellStyle name="Обычный 8 3 2 8" xfId="25387"/>
    <cellStyle name="Обычный 8 3 2 8 2" xfId="25388"/>
    <cellStyle name="Обычный 8 3 2 9" xfId="25389"/>
    <cellStyle name="Обычный 8 3 3" xfId="25390"/>
    <cellStyle name="Обычный 8 3 3 2" xfId="25391"/>
    <cellStyle name="Обычный 8 3 3 2 2" xfId="25392"/>
    <cellStyle name="Обычный 8 3 3 2 2 2" xfId="25393"/>
    <cellStyle name="Обычный 8 3 3 2 2 2 2" xfId="25394"/>
    <cellStyle name="Обычный 8 3 3 2 2 2 2 2" xfId="25395"/>
    <cellStyle name="Обычный 8 3 3 2 2 2 2 2 2" xfId="25396"/>
    <cellStyle name="Обычный 8 3 3 2 2 2 2 2 2 2" xfId="25397"/>
    <cellStyle name="Обычный 8 3 3 2 2 2 2 2 3" xfId="25398"/>
    <cellStyle name="Обычный 8 3 3 2 2 2 2 3" xfId="25399"/>
    <cellStyle name="Обычный 8 3 3 2 2 2 2 3 2" xfId="25400"/>
    <cellStyle name="Обычный 8 3 3 2 2 2 2 4" xfId="25401"/>
    <cellStyle name="Обычный 8 3 3 2 2 2 3" xfId="25402"/>
    <cellStyle name="Обычный 8 3 3 2 2 2 3 2" xfId="25403"/>
    <cellStyle name="Обычный 8 3 3 2 2 2 3 2 2" xfId="25404"/>
    <cellStyle name="Обычный 8 3 3 2 2 2 3 3" xfId="25405"/>
    <cellStyle name="Обычный 8 3 3 2 2 2 4" xfId="25406"/>
    <cellStyle name="Обычный 8 3 3 2 2 2 4 2" xfId="25407"/>
    <cellStyle name="Обычный 8 3 3 2 2 2 5" xfId="25408"/>
    <cellStyle name="Обычный 8 3 3 2 2 3" xfId="25409"/>
    <cellStyle name="Обычный 8 3 3 2 2 3 2" xfId="25410"/>
    <cellStyle name="Обычный 8 3 3 2 2 3 2 2" xfId="25411"/>
    <cellStyle name="Обычный 8 3 3 2 2 3 2 2 2" xfId="25412"/>
    <cellStyle name="Обычный 8 3 3 2 2 3 2 3" xfId="25413"/>
    <cellStyle name="Обычный 8 3 3 2 2 3 3" xfId="25414"/>
    <cellStyle name="Обычный 8 3 3 2 2 3 3 2" xfId="25415"/>
    <cellStyle name="Обычный 8 3 3 2 2 3 4" xfId="25416"/>
    <cellStyle name="Обычный 8 3 3 2 2 4" xfId="25417"/>
    <cellStyle name="Обычный 8 3 3 2 2 4 2" xfId="25418"/>
    <cellStyle name="Обычный 8 3 3 2 2 4 2 2" xfId="25419"/>
    <cellStyle name="Обычный 8 3 3 2 2 4 3" xfId="25420"/>
    <cellStyle name="Обычный 8 3 3 2 2 5" xfId="25421"/>
    <cellStyle name="Обычный 8 3 3 2 2 5 2" xfId="25422"/>
    <cellStyle name="Обычный 8 3 3 2 2 6" xfId="25423"/>
    <cellStyle name="Обычный 8 3 3 2 3" xfId="25424"/>
    <cellStyle name="Обычный 8 3 3 2 3 2" xfId="25425"/>
    <cellStyle name="Обычный 8 3 3 2 3 2 2" xfId="25426"/>
    <cellStyle name="Обычный 8 3 3 2 3 2 2 2" xfId="25427"/>
    <cellStyle name="Обычный 8 3 3 2 3 2 2 2 2" xfId="25428"/>
    <cellStyle name="Обычный 8 3 3 2 3 2 2 3" xfId="25429"/>
    <cellStyle name="Обычный 8 3 3 2 3 2 3" xfId="25430"/>
    <cellStyle name="Обычный 8 3 3 2 3 2 3 2" xfId="25431"/>
    <cellStyle name="Обычный 8 3 3 2 3 2 4" xfId="25432"/>
    <cellStyle name="Обычный 8 3 3 2 3 3" xfId="25433"/>
    <cellStyle name="Обычный 8 3 3 2 3 3 2" xfId="25434"/>
    <cellStyle name="Обычный 8 3 3 2 3 3 2 2" xfId="25435"/>
    <cellStyle name="Обычный 8 3 3 2 3 3 3" xfId="25436"/>
    <cellStyle name="Обычный 8 3 3 2 3 4" xfId="25437"/>
    <cellStyle name="Обычный 8 3 3 2 3 4 2" xfId="25438"/>
    <cellStyle name="Обычный 8 3 3 2 3 5" xfId="25439"/>
    <cellStyle name="Обычный 8 3 3 2 4" xfId="25440"/>
    <cellStyle name="Обычный 8 3 3 2 4 2" xfId="25441"/>
    <cellStyle name="Обычный 8 3 3 2 4 2 2" xfId="25442"/>
    <cellStyle name="Обычный 8 3 3 2 4 2 2 2" xfId="25443"/>
    <cellStyle name="Обычный 8 3 3 2 4 2 3" xfId="25444"/>
    <cellStyle name="Обычный 8 3 3 2 4 3" xfId="25445"/>
    <cellStyle name="Обычный 8 3 3 2 4 3 2" xfId="25446"/>
    <cellStyle name="Обычный 8 3 3 2 4 4" xfId="25447"/>
    <cellStyle name="Обычный 8 3 3 2 5" xfId="25448"/>
    <cellStyle name="Обычный 8 3 3 2 5 2" xfId="25449"/>
    <cellStyle name="Обычный 8 3 3 2 5 2 2" xfId="25450"/>
    <cellStyle name="Обычный 8 3 3 2 5 3" xfId="25451"/>
    <cellStyle name="Обычный 8 3 3 2 6" xfId="25452"/>
    <cellStyle name="Обычный 8 3 3 2 6 2" xfId="25453"/>
    <cellStyle name="Обычный 8 3 3 2 7" xfId="25454"/>
    <cellStyle name="Обычный 8 3 3 3" xfId="25455"/>
    <cellStyle name="Обычный 8 3 3 3 2" xfId="25456"/>
    <cellStyle name="Обычный 8 3 3 3 2 2" xfId="25457"/>
    <cellStyle name="Обычный 8 3 3 3 2 2 2" xfId="25458"/>
    <cellStyle name="Обычный 8 3 3 3 2 2 2 2" xfId="25459"/>
    <cellStyle name="Обычный 8 3 3 3 2 2 2 2 2" xfId="25460"/>
    <cellStyle name="Обычный 8 3 3 3 2 2 2 3" xfId="25461"/>
    <cellStyle name="Обычный 8 3 3 3 2 2 3" xfId="25462"/>
    <cellStyle name="Обычный 8 3 3 3 2 2 3 2" xfId="25463"/>
    <cellStyle name="Обычный 8 3 3 3 2 2 4" xfId="25464"/>
    <cellStyle name="Обычный 8 3 3 3 2 3" xfId="25465"/>
    <cellStyle name="Обычный 8 3 3 3 2 3 2" xfId="25466"/>
    <cellStyle name="Обычный 8 3 3 3 2 3 2 2" xfId="25467"/>
    <cellStyle name="Обычный 8 3 3 3 2 3 3" xfId="25468"/>
    <cellStyle name="Обычный 8 3 3 3 2 4" xfId="25469"/>
    <cellStyle name="Обычный 8 3 3 3 2 4 2" xfId="25470"/>
    <cellStyle name="Обычный 8 3 3 3 2 5" xfId="25471"/>
    <cellStyle name="Обычный 8 3 3 3 3" xfId="25472"/>
    <cellStyle name="Обычный 8 3 3 3 3 2" xfId="25473"/>
    <cellStyle name="Обычный 8 3 3 3 3 2 2" xfId="25474"/>
    <cellStyle name="Обычный 8 3 3 3 3 2 2 2" xfId="25475"/>
    <cellStyle name="Обычный 8 3 3 3 3 2 3" xfId="25476"/>
    <cellStyle name="Обычный 8 3 3 3 3 3" xfId="25477"/>
    <cellStyle name="Обычный 8 3 3 3 3 3 2" xfId="25478"/>
    <cellStyle name="Обычный 8 3 3 3 3 4" xfId="25479"/>
    <cellStyle name="Обычный 8 3 3 3 4" xfId="25480"/>
    <cellStyle name="Обычный 8 3 3 3 4 2" xfId="25481"/>
    <cellStyle name="Обычный 8 3 3 3 4 2 2" xfId="25482"/>
    <cellStyle name="Обычный 8 3 3 3 4 3" xfId="25483"/>
    <cellStyle name="Обычный 8 3 3 3 5" xfId="25484"/>
    <cellStyle name="Обычный 8 3 3 3 5 2" xfId="25485"/>
    <cellStyle name="Обычный 8 3 3 3 6" xfId="25486"/>
    <cellStyle name="Обычный 8 3 3 4" xfId="25487"/>
    <cellStyle name="Обычный 8 3 3 4 2" xfId="25488"/>
    <cellStyle name="Обычный 8 3 3 4 2 2" xfId="25489"/>
    <cellStyle name="Обычный 8 3 3 4 2 2 2" xfId="25490"/>
    <cellStyle name="Обычный 8 3 3 4 2 2 2 2" xfId="25491"/>
    <cellStyle name="Обычный 8 3 3 4 2 2 3" xfId="25492"/>
    <cellStyle name="Обычный 8 3 3 4 2 3" xfId="25493"/>
    <cellStyle name="Обычный 8 3 3 4 2 3 2" xfId="25494"/>
    <cellStyle name="Обычный 8 3 3 4 2 4" xfId="25495"/>
    <cellStyle name="Обычный 8 3 3 4 3" xfId="25496"/>
    <cellStyle name="Обычный 8 3 3 4 3 2" xfId="25497"/>
    <cellStyle name="Обычный 8 3 3 4 3 2 2" xfId="25498"/>
    <cellStyle name="Обычный 8 3 3 4 3 3" xfId="25499"/>
    <cellStyle name="Обычный 8 3 3 4 4" xfId="25500"/>
    <cellStyle name="Обычный 8 3 3 4 4 2" xfId="25501"/>
    <cellStyle name="Обычный 8 3 3 4 5" xfId="25502"/>
    <cellStyle name="Обычный 8 3 3 5" xfId="25503"/>
    <cellStyle name="Обычный 8 3 3 5 2" xfId="25504"/>
    <cellStyle name="Обычный 8 3 3 5 2 2" xfId="25505"/>
    <cellStyle name="Обычный 8 3 3 5 2 2 2" xfId="25506"/>
    <cellStyle name="Обычный 8 3 3 5 2 3" xfId="25507"/>
    <cellStyle name="Обычный 8 3 3 5 3" xfId="25508"/>
    <cellStyle name="Обычный 8 3 3 5 3 2" xfId="25509"/>
    <cellStyle name="Обычный 8 3 3 5 4" xfId="25510"/>
    <cellStyle name="Обычный 8 3 3 6" xfId="25511"/>
    <cellStyle name="Обычный 8 3 3 6 2" xfId="25512"/>
    <cellStyle name="Обычный 8 3 3 6 2 2" xfId="25513"/>
    <cellStyle name="Обычный 8 3 3 6 3" xfId="25514"/>
    <cellStyle name="Обычный 8 3 3 7" xfId="25515"/>
    <cellStyle name="Обычный 8 3 3 7 2" xfId="25516"/>
    <cellStyle name="Обычный 8 3 3 8" xfId="25517"/>
    <cellStyle name="Обычный 8 3 4" xfId="25518"/>
    <cellStyle name="Обычный 8 3 4 2" xfId="25519"/>
    <cellStyle name="Обычный 8 3 4 2 2" xfId="25520"/>
    <cellStyle name="Обычный 8 3 4 2 2 2" xfId="25521"/>
    <cellStyle name="Обычный 8 3 4 2 2 2 2" xfId="25522"/>
    <cellStyle name="Обычный 8 3 4 2 2 2 2 2" xfId="25523"/>
    <cellStyle name="Обычный 8 3 4 2 2 2 2 2 2" xfId="25524"/>
    <cellStyle name="Обычный 8 3 4 2 2 2 2 3" xfId="25525"/>
    <cellStyle name="Обычный 8 3 4 2 2 2 3" xfId="25526"/>
    <cellStyle name="Обычный 8 3 4 2 2 2 3 2" xfId="25527"/>
    <cellStyle name="Обычный 8 3 4 2 2 2 4" xfId="25528"/>
    <cellStyle name="Обычный 8 3 4 2 2 3" xfId="25529"/>
    <cellStyle name="Обычный 8 3 4 2 2 3 2" xfId="25530"/>
    <cellStyle name="Обычный 8 3 4 2 2 3 2 2" xfId="25531"/>
    <cellStyle name="Обычный 8 3 4 2 2 3 3" xfId="25532"/>
    <cellStyle name="Обычный 8 3 4 2 2 4" xfId="25533"/>
    <cellStyle name="Обычный 8 3 4 2 2 4 2" xfId="25534"/>
    <cellStyle name="Обычный 8 3 4 2 2 5" xfId="25535"/>
    <cellStyle name="Обычный 8 3 4 2 3" xfId="25536"/>
    <cellStyle name="Обычный 8 3 4 2 3 2" xfId="25537"/>
    <cellStyle name="Обычный 8 3 4 2 3 2 2" xfId="25538"/>
    <cellStyle name="Обычный 8 3 4 2 3 2 2 2" xfId="25539"/>
    <cellStyle name="Обычный 8 3 4 2 3 2 3" xfId="25540"/>
    <cellStyle name="Обычный 8 3 4 2 3 3" xfId="25541"/>
    <cellStyle name="Обычный 8 3 4 2 3 3 2" xfId="25542"/>
    <cellStyle name="Обычный 8 3 4 2 3 4" xfId="25543"/>
    <cellStyle name="Обычный 8 3 4 2 4" xfId="25544"/>
    <cellStyle name="Обычный 8 3 4 2 4 2" xfId="25545"/>
    <cellStyle name="Обычный 8 3 4 2 4 2 2" xfId="25546"/>
    <cellStyle name="Обычный 8 3 4 2 4 3" xfId="25547"/>
    <cellStyle name="Обычный 8 3 4 2 5" xfId="25548"/>
    <cellStyle name="Обычный 8 3 4 2 5 2" xfId="25549"/>
    <cellStyle name="Обычный 8 3 4 2 6" xfId="25550"/>
    <cellStyle name="Обычный 8 3 4 3" xfId="25551"/>
    <cellStyle name="Обычный 8 3 4 3 2" xfId="25552"/>
    <cellStyle name="Обычный 8 3 4 3 2 2" xfId="25553"/>
    <cellStyle name="Обычный 8 3 4 3 2 2 2" xfId="25554"/>
    <cellStyle name="Обычный 8 3 4 3 2 2 2 2" xfId="25555"/>
    <cellStyle name="Обычный 8 3 4 3 2 2 3" xfId="25556"/>
    <cellStyle name="Обычный 8 3 4 3 2 3" xfId="25557"/>
    <cellStyle name="Обычный 8 3 4 3 2 3 2" xfId="25558"/>
    <cellStyle name="Обычный 8 3 4 3 2 4" xfId="25559"/>
    <cellStyle name="Обычный 8 3 4 3 3" xfId="25560"/>
    <cellStyle name="Обычный 8 3 4 3 3 2" xfId="25561"/>
    <cellStyle name="Обычный 8 3 4 3 3 2 2" xfId="25562"/>
    <cellStyle name="Обычный 8 3 4 3 3 3" xfId="25563"/>
    <cellStyle name="Обычный 8 3 4 3 4" xfId="25564"/>
    <cellStyle name="Обычный 8 3 4 3 4 2" xfId="25565"/>
    <cellStyle name="Обычный 8 3 4 3 5" xfId="25566"/>
    <cellStyle name="Обычный 8 3 4 4" xfId="25567"/>
    <cellStyle name="Обычный 8 3 4 4 2" xfId="25568"/>
    <cellStyle name="Обычный 8 3 4 4 2 2" xfId="25569"/>
    <cellStyle name="Обычный 8 3 4 4 2 2 2" xfId="25570"/>
    <cellStyle name="Обычный 8 3 4 4 2 3" xfId="25571"/>
    <cellStyle name="Обычный 8 3 4 4 3" xfId="25572"/>
    <cellStyle name="Обычный 8 3 4 4 3 2" xfId="25573"/>
    <cellStyle name="Обычный 8 3 4 4 4" xfId="25574"/>
    <cellStyle name="Обычный 8 3 4 5" xfId="25575"/>
    <cellStyle name="Обычный 8 3 4 5 2" xfId="25576"/>
    <cellStyle name="Обычный 8 3 4 5 2 2" xfId="25577"/>
    <cellStyle name="Обычный 8 3 4 5 3" xfId="25578"/>
    <cellStyle name="Обычный 8 3 4 6" xfId="25579"/>
    <cellStyle name="Обычный 8 3 4 6 2" xfId="25580"/>
    <cellStyle name="Обычный 8 3 4 7" xfId="25581"/>
    <cellStyle name="Обычный 8 3 5" xfId="25582"/>
    <cellStyle name="Обычный 8 3 5 2" xfId="25583"/>
    <cellStyle name="Обычный 8 3 5 2 2" xfId="25584"/>
    <cellStyle name="Обычный 8 3 5 2 2 2" xfId="25585"/>
    <cellStyle name="Обычный 8 3 5 2 2 2 2" xfId="25586"/>
    <cellStyle name="Обычный 8 3 5 2 2 2 2 2" xfId="25587"/>
    <cellStyle name="Обычный 8 3 5 2 2 2 3" xfId="25588"/>
    <cellStyle name="Обычный 8 3 5 2 2 3" xfId="25589"/>
    <cellStyle name="Обычный 8 3 5 2 2 3 2" xfId="25590"/>
    <cellStyle name="Обычный 8 3 5 2 2 4" xfId="25591"/>
    <cellStyle name="Обычный 8 3 5 2 3" xfId="25592"/>
    <cellStyle name="Обычный 8 3 5 2 3 2" xfId="25593"/>
    <cellStyle name="Обычный 8 3 5 2 3 2 2" xfId="25594"/>
    <cellStyle name="Обычный 8 3 5 2 3 3" xfId="25595"/>
    <cellStyle name="Обычный 8 3 5 2 4" xfId="25596"/>
    <cellStyle name="Обычный 8 3 5 2 4 2" xfId="25597"/>
    <cellStyle name="Обычный 8 3 5 2 5" xfId="25598"/>
    <cellStyle name="Обычный 8 3 5 3" xfId="25599"/>
    <cellStyle name="Обычный 8 3 5 3 2" xfId="25600"/>
    <cellStyle name="Обычный 8 3 5 3 2 2" xfId="25601"/>
    <cellStyle name="Обычный 8 3 5 3 2 2 2" xfId="25602"/>
    <cellStyle name="Обычный 8 3 5 3 2 3" xfId="25603"/>
    <cellStyle name="Обычный 8 3 5 3 3" xfId="25604"/>
    <cellStyle name="Обычный 8 3 5 3 3 2" xfId="25605"/>
    <cellStyle name="Обычный 8 3 5 3 4" xfId="25606"/>
    <cellStyle name="Обычный 8 3 5 4" xfId="25607"/>
    <cellStyle name="Обычный 8 3 5 4 2" xfId="25608"/>
    <cellStyle name="Обычный 8 3 5 4 2 2" xfId="25609"/>
    <cellStyle name="Обычный 8 3 5 4 3" xfId="25610"/>
    <cellStyle name="Обычный 8 3 5 5" xfId="25611"/>
    <cellStyle name="Обычный 8 3 5 5 2" xfId="25612"/>
    <cellStyle name="Обычный 8 3 5 6" xfId="25613"/>
    <cellStyle name="Обычный 8 3 6" xfId="25614"/>
    <cellStyle name="Обычный 8 3 6 2" xfId="25615"/>
    <cellStyle name="Обычный 8 3 6 2 2" xfId="25616"/>
    <cellStyle name="Обычный 8 3 6 2 2 2" xfId="25617"/>
    <cellStyle name="Обычный 8 3 6 2 2 2 2" xfId="25618"/>
    <cellStyle name="Обычный 8 3 6 2 2 3" xfId="25619"/>
    <cellStyle name="Обычный 8 3 6 2 3" xfId="25620"/>
    <cellStyle name="Обычный 8 3 6 2 3 2" xfId="25621"/>
    <cellStyle name="Обычный 8 3 6 2 4" xfId="25622"/>
    <cellStyle name="Обычный 8 3 6 3" xfId="25623"/>
    <cellStyle name="Обычный 8 3 6 3 2" xfId="25624"/>
    <cellStyle name="Обычный 8 3 6 3 2 2" xfId="25625"/>
    <cellStyle name="Обычный 8 3 6 3 3" xfId="25626"/>
    <cellStyle name="Обычный 8 3 6 4" xfId="25627"/>
    <cellStyle name="Обычный 8 3 6 4 2" xfId="25628"/>
    <cellStyle name="Обычный 8 3 6 5" xfId="25629"/>
    <cellStyle name="Обычный 8 3 7" xfId="25630"/>
    <cellStyle name="Обычный 8 3 7 2" xfId="25631"/>
    <cellStyle name="Обычный 8 3 7 2 2" xfId="25632"/>
    <cellStyle name="Обычный 8 3 7 2 2 2" xfId="25633"/>
    <cellStyle name="Обычный 8 3 7 2 3" xfId="25634"/>
    <cellStyle name="Обычный 8 3 7 3" xfId="25635"/>
    <cellStyle name="Обычный 8 3 7 3 2" xfId="25636"/>
    <cellStyle name="Обычный 8 3 7 4" xfId="25637"/>
    <cellStyle name="Обычный 8 3 8" xfId="25638"/>
    <cellStyle name="Обычный 8 3 8 2" xfId="25639"/>
    <cellStyle name="Обычный 8 3 8 2 2" xfId="25640"/>
    <cellStyle name="Обычный 8 3 8 3" xfId="25641"/>
    <cellStyle name="Обычный 8 3 9" xfId="25642"/>
    <cellStyle name="Обычный 8 3 9 2" xfId="25643"/>
    <cellStyle name="Обычный 8 4" xfId="25644"/>
    <cellStyle name="Обычный 8 4 2" xfId="25645"/>
    <cellStyle name="Обычный 8 4 2 2" xfId="25646"/>
    <cellStyle name="Обычный 8 4 2 2 2" xfId="25647"/>
    <cellStyle name="Обычный 8 4 2 2 2 2" xfId="25648"/>
    <cellStyle name="Обычный 8 4 2 2 2 2 2" xfId="25649"/>
    <cellStyle name="Обычный 8 4 2 2 2 2 2 2" xfId="25650"/>
    <cellStyle name="Обычный 8 4 2 2 2 2 2 2 2" xfId="25651"/>
    <cellStyle name="Обычный 8 4 2 2 2 2 2 2 2 2" xfId="25652"/>
    <cellStyle name="Обычный 8 4 2 2 2 2 2 2 3" xfId="25653"/>
    <cellStyle name="Обычный 8 4 2 2 2 2 2 3" xfId="25654"/>
    <cellStyle name="Обычный 8 4 2 2 2 2 2 3 2" xfId="25655"/>
    <cellStyle name="Обычный 8 4 2 2 2 2 2 4" xfId="25656"/>
    <cellStyle name="Обычный 8 4 2 2 2 2 3" xfId="25657"/>
    <cellStyle name="Обычный 8 4 2 2 2 2 3 2" xfId="25658"/>
    <cellStyle name="Обычный 8 4 2 2 2 2 3 2 2" xfId="25659"/>
    <cellStyle name="Обычный 8 4 2 2 2 2 3 3" xfId="25660"/>
    <cellStyle name="Обычный 8 4 2 2 2 2 4" xfId="25661"/>
    <cellStyle name="Обычный 8 4 2 2 2 2 4 2" xfId="25662"/>
    <cellStyle name="Обычный 8 4 2 2 2 2 5" xfId="25663"/>
    <cellStyle name="Обычный 8 4 2 2 2 3" xfId="25664"/>
    <cellStyle name="Обычный 8 4 2 2 2 3 2" xfId="25665"/>
    <cellStyle name="Обычный 8 4 2 2 2 3 2 2" xfId="25666"/>
    <cellStyle name="Обычный 8 4 2 2 2 3 2 2 2" xfId="25667"/>
    <cellStyle name="Обычный 8 4 2 2 2 3 2 3" xfId="25668"/>
    <cellStyle name="Обычный 8 4 2 2 2 3 3" xfId="25669"/>
    <cellStyle name="Обычный 8 4 2 2 2 3 3 2" xfId="25670"/>
    <cellStyle name="Обычный 8 4 2 2 2 3 4" xfId="25671"/>
    <cellStyle name="Обычный 8 4 2 2 2 4" xfId="25672"/>
    <cellStyle name="Обычный 8 4 2 2 2 4 2" xfId="25673"/>
    <cellStyle name="Обычный 8 4 2 2 2 4 2 2" xfId="25674"/>
    <cellStyle name="Обычный 8 4 2 2 2 4 3" xfId="25675"/>
    <cellStyle name="Обычный 8 4 2 2 2 5" xfId="25676"/>
    <cellStyle name="Обычный 8 4 2 2 2 5 2" xfId="25677"/>
    <cellStyle name="Обычный 8 4 2 2 2 6" xfId="25678"/>
    <cellStyle name="Обычный 8 4 2 2 3" xfId="25679"/>
    <cellStyle name="Обычный 8 4 2 2 3 2" xfId="25680"/>
    <cellStyle name="Обычный 8 4 2 2 3 2 2" xfId="25681"/>
    <cellStyle name="Обычный 8 4 2 2 3 2 2 2" xfId="25682"/>
    <cellStyle name="Обычный 8 4 2 2 3 2 2 2 2" xfId="25683"/>
    <cellStyle name="Обычный 8 4 2 2 3 2 2 3" xfId="25684"/>
    <cellStyle name="Обычный 8 4 2 2 3 2 3" xfId="25685"/>
    <cellStyle name="Обычный 8 4 2 2 3 2 3 2" xfId="25686"/>
    <cellStyle name="Обычный 8 4 2 2 3 2 4" xfId="25687"/>
    <cellStyle name="Обычный 8 4 2 2 3 3" xfId="25688"/>
    <cellStyle name="Обычный 8 4 2 2 3 3 2" xfId="25689"/>
    <cellStyle name="Обычный 8 4 2 2 3 3 2 2" xfId="25690"/>
    <cellStyle name="Обычный 8 4 2 2 3 3 3" xfId="25691"/>
    <cellStyle name="Обычный 8 4 2 2 3 4" xfId="25692"/>
    <cellStyle name="Обычный 8 4 2 2 3 4 2" xfId="25693"/>
    <cellStyle name="Обычный 8 4 2 2 3 5" xfId="25694"/>
    <cellStyle name="Обычный 8 4 2 2 4" xfId="25695"/>
    <cellStyle name="Обычный 8 4 2 2 4 2" xfId="25696"/>
    <cellStyle name="Обычный 8 4 2 2 4 2 2" xfId="25697"/>
    <cellStyle name="Обычный 8 4 2 2 4 2 2 2" xfId="25698"/>
    <cellStyle name="Обычный 8 4 2 2 4 2 3" xfId="25699"/>
    <cellStyle name="Обычный 8 4 2 2 4 3" xfId="25700"/>
    <cellStyle name="Обычный 8 4 2 2 4 3 2" xfId="25701"/>
    <cellStyle name="Обычный 8 4 2 2 4 4" xfId="25702"/>
    <cellStyle name="Обычный 8 4 2 2 5" xfId="25703"/>
    <cellStyle name="Обычный 8 4 2 2 5 2" xfId="25704"/>
    <cellStyle name="Обычный 8 4 2 2 5 2 2" xfId="25705"/>
    <cellStyle name="Обычный 8 4 2 2 5 3" xfId="25706"/>
    <cellStyle name="Обычный 8 4 2 2 6" xfId="25707"/>
    <cellStyle name="Обычный 8 4 2 2 6 2" xfId="25708"/>
    <cellStyle name="Обычный 8 4 2 2 7" xfId="25709"/>
    <cellStyle name="Обычный 8 4 2 3" xfId="25710"/>
    <cellStyle name="Обычный 8 4 2 3 2" xfId="25711"/>
    <cellStyle name="Обычный 8 4 2 3 2 2" xfId="25712"/>
    <cellStyle name="Обычный 8 4 2 3 2 2 2" xfId="25713"/>
    <cellStyle name="Обычный 8 4 2 3 2 2 2 2" xfId="25714"/>
    <cellStyle name="Обычный 8 4 2 3 2 2 2 2 2" xfId="25715"/>
    <cellStyle name="Обычный 8 4 2 3 2 2 2 3" xfId="25716"/>
    <cellStyle name="Обычный 8 4 2 3 2 2 3" xfId="25717"/>
    <cellStyle name="Обычный 8 4 2 3 2 2 3 2" xfId="25718"/>
    <cellStyle name="Обычный 8 4 2 3 2 2 4" xfId="25719"/>
    <cellStyle name="Обычный 8 4 2 3 2 3" xfId="25720"/>
    <cellStyle name="Обычный 8 4 2 3 2 3 2" xfId="25721"/>
    <cellStyle name="Обычный 8 4 2 3 2 3 2 2" xfId="25722"/>
    <cellStyle name="Обычный 8 4 2 3 2 3 3" xfId="25723"/>
    <cellStyle name="Обычный 8 4 2 3 2 4" xfId="25724"/>
    <cellStyle name="Обычный 8 4 2 3 2 4 2" xfId="25725"/>
    <cellStyle name="Обычный 8 4 2 3 2 5" xfId="25726"/>
    <cellStyle name="Обычный 8 4 2 3 3" xfId="25727"/>
    <cellStyle name="Обычный 8 4 2 3 3 2" xfId="25728"/>
    <cellStyle name="Обычный 8 4 2 3 3 2 2" xfId="25729"/>
    <cellStyle name="Обычный 8 4 2 3 3 2 2 2" xfId="25730"/>
    <cellStyle name="Обычный 8 4 2 3 3 2 3" xfId="25731"/>
    <cellStyle name="Обычный 8 4 2 3 3 3" xfId="25732"/>
    <cellStyle name="Обычный 8 4 2 3 3 3 2" xfId="25733"/>
    <cellStyle name="Обычный 8 4 2 3 3 4" xfId="25734"/>
    <cellStyle name="Обычный 8 4 2 3 4" xfId="25735"/>
    <cellStyle name="Обычный 8 4 2 3 4 2" xfId="25736"/>
    <cellStyle name="Обычный 8 4 2 3 4 2 2" xfId="25737"/>
    <cellStyle name="Обычный 8 4 2 3 4 3" xfId="25738"/>
    <cellStyle name="Обычный 8 4 2 3 5" xfId="25739"/>
    <cellStyle name="Обычный 8 4 2 3 5 2" xfId="25740"/>
    <cellStyle name="Обычный 8 4 2 3 6" xfId="25741"/>
    <cellStyle name="Обычный 8 4 2 4" xfId="25742"/>
    <cellStyle name="Обычный 8 4 2 4 2" xfId="25743"/>
    <cellStyle name="Обычный 8 4 2 4 2 2" xfId="25744"/>
    <cellStyle name="Обычный 8 4 2 4 2 2 2" xfId="25745"/>
    <cellStyle name="Обычный 8 4 2 4 2 2 2 2" xfId="25746"/>
    <cellStyle name="Обычный 8 4 2 4 2 2 3" xfId="25747"/>
    <cellStyle name="Обычный 8 4 2 4 2 3" xfId="25748"/>
    <cellStyle name="Обычный 8 4 2 4 2 3 2" xfId="25749"/>
    <cellStyle name="Обычный 8 4 2 4 2 4" xfId="25750"/>
    <cellStyle name="Обычный 8 4 2 4 3" xfId="25751"/>
    <cellStyle name="Обычный 8 4 2 4 3 2" xfId="25752"/>
    <cellStyle name="Обычный 8 4 2 4 3 2 2" xfId="25753"/>
    <cellStyle name="Обычный 8 4 2 4 3 3" xfId="25754"/>
    <cellStyle name="Обычный 8 4 2 4 4" xfId="25755"/>
    <cellStyle name="Обычный 8 4 2 4 4 2" xfId="25756"/>
    <cellStyle name="Обычный 8 4 2 4 5" xfId="25757"/>
    <cellStyle name="Обычный 8 4 2 5" xfId="25758"/>
    <cellStyle name="Обычный 8 4 2 5 2" xfId="25759"/>
    <cellStyle name="Обычный 8 4 2 5 2 2" xfId="25760"/>
    <cellStyle name="Обычный 8 4 2 5 2 2 2" xfId="25761"/>
    <cellStyle name="Обычный 8 4 2 5 2 3" xfId="25762"/>
    <cellStyle name="Обычный 8 4 2 5 3" xfId="25763"/>
    <cellStyle name="Обычный 8 4 2 5 3 2" xfId="25764"/>
    <cellStyle name="Обычный 8 4 2 5 4" xfId="25765"/>
    <cellStyle name="Обычный 8 4 2 6" xfId="25766"/>
    <cellStyle name="Обычный 8 4 2 6 2" xfId="25767"/>
    <cellStyle name="Обычный 8 4 2 6 2 2" xfId="25768"/>
    <cellStyle name="Обычный 8 4 2 6 3" xfId="25769"/>
    <cellStyle name="Обычный 8 4 2 7" xfId="25770"/>
    <cellStyle name="Обычный 8 4 2 7 2" xfId="25771"/>
    <cellStyle name="Обычный 8 4 2 8" xfId="25772"/>
    <cellStyle name="Обычный 8 4 3" xfId="25773"/>
    <cellStyle name="Обычный 8 4 3 2" xfId="25774"/>
    <cellStyle name="Обычный 8 4 3 2 2" xfId="25775"/>
    <cellStyle name="Обычный 8 4 3 2 2 2" xfId="25776"/>
    <cellStyle name="Обычный 8 4 3 2 2 2 2" xfId="25777"/>
    <cellStyle name="Обычный 8 4 3 2 2 2 2 2" xfId="25778"/>
    <cellStyle name="Обычный 8 4 3 2 2 2 2 2 2" xfId="25779"/>
    <cellStyle name="Обычный 8 4 3 2 2 2 2 3" xfId="25780"/>
    <cellStyle name="Обычный 8 4 3 2 2 2 3" xfId="25781"/>
    <cellStyle name="Обычный 8 4 3 2 2 2 3 2" xfId="25782"/>
    <cellStyle name="Обычный 8 4 3 2 2 2 4" xfId="25783"/>
    <cellStyle name="Обычный 8 4 3 2 2 3" xfId="25784"/>
    <cellStyle name="Обычный 8 4 3 2 2 3 2" xfId="25785"/>
    <cellStyle name="Обычный 8 4 3 2 2 3 2 2" xfId="25786"/>
    <cellStyle name="Обычный 8 4 3 2 2 3 3" xfId="25787"/>
    <cellStyle name="Обычный 8 4 3 2 2 4" xfId="25788"/>
    <cellStyle name="Обычный 8 4 3 2 2 4 2" xfId="25789"/>
    <cellStyle name="Обычный 8 4 3 2 2 5" xfId="25790"/>
    <cellStyle name="Обычный 8 4 3 2 3" xfId="25791"/>
    <cellStyle name="Обычный 8 4 3 2 3 2" xfId="25792"/>
    <cellStyle name="Обычный 8 4 3 2 3 2 2" xfId="25793"/>
    <cellStyle name="Обычный 8 4 3 2 3 2 2 2" xfId="25794"/>
    <cellStyle name="Обычный 8 4 3 2 3 2 3" xfId="25795"/>
    <cellStyle name="Обычный 8 4 3 2 3 3" xfId="25796"/>
    <cellStyle name="Обычный 8 4 3 2 3 3 2" xfId="25797"/>
    <cellStyle name="Обычный 8 4 3 2 3 4" xfId="25798"/>
    <cellStyle name="Обычный 8 4 3 2 4" xfId="25799"/>
    <cellStyle name="Обычный 8 4 3 2 4 2" xfId="25800"/>
    <cellStyle name="Обычный 8 4 3 2 4 2 2" xfId="25801"/>
    <cellStyle name="Обычный 8 4 3 2 4 3" xfId="25802"/>
    <cellStyle name="Обычный 8 4 3 2 5" xfId="25803"/>
    <cellStyle name="Обычный 8 4 3 2 5 2" xfId="25804"/>
    <cellStyle name="Обычный 8 4 3 2 6" xfId="25805"/>
    <cellStyle name="Обычный 8 4 3 3" xfId="25806"/>
    <cellStyle name="Обычный 8 4 3 3 2" xfId="25807"/>
    <cellStyle name="Обычный 8 4 3 3 2 2" xfId="25808"/>
    <cellStyle name="Обычный 8 4 3 3 2 2 2" xfId="25809"/>
    <cellStyle name="Обычный 8 4 3 3 2 2 2 2" xfId="25810"/>
    <cellStyle name="Обычный 8 4 3 3 2 2 3" xfId="25811"/>
    <cellStyle name="Обычный 8 4 3 3 2 3" xfId="25812"/>
    <cellStyle name="Обычный 8 4 3 3 2 3 2" xfId="25813"/>
    <cellStyle name="Обычный 8 4 3 3 2 4" xfId="25814"/>
    <cellStyle name="Обычный 8 4 3 3 3" xfId="25815"/>
    <cellStyle name="Обычный 8 4 3 3 3 2" xfId="25816"/>
    <cellStyle name="Обычный 8 4 3 3 3 2 2" xfId="25817"/>
    <cellStyle name="Обычный 8 4 3 3 3 3" xfId="25818"/>
    <cellStyle name="Обычный 8 4 3 3 4" xfId="25819"/>
    <cellStyle name="Обычный 8 4 3 3 4 2" xfId="25820"/>
    <cellStyle name="Обычный 8 4 3 3 5" xfId="25821"/>
    <cellStyle name="Обычный 8 4 3 4" xfId="25822"/>
    <cellStyle name="Обычный 8 4 3 4 2" xfId="25823"/>
    <cellStyle name="Обычный 8 4 3 4 2 2" xfId="25824"/>
    <cellStyle name="Обычный 8 4 3 4 2 2 2" xfId="25825"/>
    <cellStyle name="Обычный 8 4 3 4 2 3" xfId="25826"/>
    <cellStyle name="Обычный 8 4 3 4 3" xfId="25827"/>
    <cellStyle name="Обычный 8 4 3 4 3 2" xfId="25828"/>
    <cellStyle name="Обычный 8 4 3 4 4" xfId="25829"/>
    <cellStyle name="Обычный 8 4 3 5" xfId="25830"/>
    <cellStyle name="Обычный 8 4 3 5 2" xfId="25831"/>
    <cellStyle name="Обычный 8 4 3 5 2 2" xfId="25832"/>
    <cellStyle name="Обычный 8 4 3 5 3" xfId="25833"/>
    <cellStyle name="Обычный 8 4 3 6" xfId="25834"/>
    <cellStyle name="Обычный 8 4 3 6 2" xfId="25835"/>
    <cellStyle name="Обычный 8 4 3 7" xfId="25836"/>
    <cellStyle name="Обычный 8 4 4" xfId="25837"/>
    <cellStyle name="Обычный 8 4 4 2" xfId="25838"/>
    <cellStyle name="Обычный 8 4 4 2 2" xfId="25839"/>
    <cellStyle name="Обычный 8 4 4 2 2 2" xfId="25840"/>
    <cellStyle name="Обычный 8 4 4 2 2 2 2" xfId="25841"/>
    <cellStyle name="Обычный 8 4 4 2 2 2 2 2" xfId="25842"/>
    <cellStyle name="Обычный 8 4 4 2 2 2 3" xfId="25843"/>
    <cellStyle name="Обычный 8 4 4 2 2 3" xfId="25844"/>
    <cellStyle name="Обычный 8 4 4 2 2 3 2" xfId="25845"/>
    <cellStyle name="Обычный 8 4 4 2 2 4" xfId="25846"/>
    <cellStyle name="Обычный 8 4 4 2 3" xfId="25847"/>
    <cellStyle name="Обычный 8 4 4 2 3 2" xfId="25848"/>
    <cellStyle name="Обычный 8 4 4 2 3 2 2" xfId="25849"/>
    <cellStyle name="Обычный 8 4 4 2 3 3" xfId="25850"/>
    <cellStyle name="Обычный 8 4 4 2 4" xfId="25851"/>
    <cellStyle name="Обычный 8 4 4 2 4 2" xfId="25852"/>
    <cellStyle name="Обычный 8 4 4 2 5" xfId="25853"/>
    <cellStyle name="Обычный 8 4 4 3" xfId="25854"/>
    <cellStyle name="Обычный 8 4 4 3 2" xfId="25855"/>
    <cellStyle name="Обычный 8 4 4 3 2 2" xfId="25856"/>
    <cellStyle name="Обычный 8 4 4 3 2 2 2" xfId="25857"/>
    <cellStyle name="Обычный 8 4 4 3 2 3" xfId="25858"/>
    <cellStyle name="Обычный 8 4 4 3 3" xfId="25859"/>
    <cellStyle name="Обычный 8 4 4 3 3 2" xfId="25860"/>
    <cellStyle name="Обычный 8 4 4 3 4" xfId="25861"/>
    <cellStyle name="Обычный 8 4 4 4" xfId="25862"/>
    <cellStyle name="Обычный 8 4 4 4 2" xfId="25863"/>
    <cellStyle name="Обычный 8 4 4 4 2 2" xfId="25864"/>
    <cellStyle name="Обычный 8 4 4 4 3" xfId="25865"/>
    <cellStyle name="Обычный 8 4 4 5" xfId="25866"/>
    <cellStyle name="Обычный 8 4 4 5 2" xfId="25867"/>
    <cellStyle name="Обычный 8 4 4 6" xfId="25868"/>
    <cellStyle name="Обычный 8 4 5" xfId="25869"/>
    <cellStyle name="Обычный 8 4 5 2" xfId="25870"/>
    <cellStyle name="Обычный 8 4 5 2 2" xfId="25871"/>
    <cellStyle name="Обычный 8 4 5 2 2 2" xfId="25872"/>
    <cellStyle name="Обычный 8 4 5 2 2 2 2" xfId="25873"/>
    <cellStyle name="Обычный 8 4 5 2 2 3" xfId="25874"/>
    <cellStyle name="Обычный 8 4 5 2 3" xfId="25875"/>
    <cellStyle name="Обычный 8 4 5 2 3 2" xfId="25876"/>
    <cellStyle name="Обычный 8 4 5 2 4" xfId="25877"/>
    <cellStyle name="Обычный 8 4 5 3" xfId="25878"/>
    <cellStyle name="Обычный 8 4 5 3 2" xfId="25879"/>
    <cellStyle name="Обычный 8 4 5 3 2 2" xfId="25880"/>
    <cellStyle name="Обычный 8 4 5 3 3" xfId="25881"/>
    <cellStyle name="Обычный 8 4 5 4" xfId="25882"/>
    <cellStyle name="Обычный 8 4 5 4 2" xfId="25883"/>
    <cellStyle name="Обычный 8 4 5 5" xfId="25884"/>
    <cellStyle name="Обычный 8 4 6" xfId="25885"/>
    <cellStyle name="Обычный 8 4 6 2" xfId="25886"/>
    <cellStyle name="Обычный 8 4 6 2 2" xfId="25887"/>
    <cellStyle name="Обычный 8 4 6 2 2 2" xfId="25888"/>
    <cellStyle name="Обычный 8 4 6 2 3" xfId="25889"/>
    <cellStyle name="Обычный 8 4 6 3" xfId="25890"/>
    <cellStyle name="Обычный 8 4 6 3 2" xfId="25891"/>
    <cellStyle name="Обычный 8 4 6 4" xfId="25892"/>
    <cellStyle name="Обычный 8 4 7" xfId="25893"/>
    <cellStyle name="Обычный 8 4 7 2" xfId="25894"/>
    <cellStyle name="Обычный 8 4 7 2 2" xfId="25895"/>
    <cellStyle name="Обычный 8 4 7 3" xfId="25896"/>
    <cellStyle name="Обычный 8 4 8" xfId="25897"/>
    <cellStyle name="Обычный 8 4 8 2" xfId="25898"/>
    <cellStyle name="Обычный 8 4 9" xfId="25899"/>
    <cellStyle name="Обычный 8 5" xfId="25900"/>
    <cellStyle name="Обычный 8 5 2" xfId="25901"/>
    <cellStyle name="Обычный 8 5 2 2" xfId="25902"/>
    <cellStyle name="Обычный 8 5 2 2 2" xfId="25903"/>
    <cellStyle name="Обычный 8 5 2 2 2 2" xfId="25904"/>
    <cellStyle name="Обычный 8 5 2 2 2 2 2" xfId="25905"/>
    <cellStyle name="Обычный 8 5 2 2 2 2 2 2" xfId="25906"/>
    <cellStyle name="Обычный 8 5 2 2 2 2 2 2 2" xfId="25907"/>
    <cellStyle name="Обычный 8 5 2 2 2 2 2 3" xfId="25908"/>
    <cellStyle name="Обычный 8 5 2 2 2 2 3" xfId="25909"/>
    <cellStyle name="Обычный 8 5 2 2 2 2 3 2" xfId="25910"/>
    <cellStyle name="Обычный 8 5 2 2 2 2 4" xfId="25911"/>
    <cellStyle name="Обычный 8 5 2 2 2 3" xfId="25912"/>
    <cellStyle name="Обычный 8 5 2 2 2 3 2" xfId="25913"/>
    <cellStyle name="Обычный 8 5 2 2 2 3 2 2" xfId="25914"/>
    <cellStyle name="Обычный 8 5 2 2 2 3 3" xfId="25915"/>
    <cellStyle name="Обычный 8 5 2 2 2 4" xfId="25916"/>
    <cellStyle name="Обычный 8 5 2 2 2 4 2" xfId="25917"/>
    <cellStyle name="Обычный 8 5 2 2 2 5" xfId="25918"/>
    <cellStyle name="Обычный 8 5 2 2 3" xfId="25919"/>
    <cellStyle name="Обычный 8 5 2 2 3 2" xfId="25920"/>
    <cellStyle name="Обычный 8 5 2 2 3 2 2" xfId="25921"/>
    <cellStyle name="Обычный 8 5 2 2 3 2 2 2" xfId="25922"/>
    <cellStyle name="Обычный 8 5 2 2 3 2 3" xfId="25923"/>
    <cellStyle name="Обычный 8 5 2 2 3 3" xfId="25924"/>
    <cellStyle name="Обычный 8 5 2 2 3 3 2" xfId="25925"/>
    <cellStyle name="Обычный 8 5 2 2 3 4" xfId="25926"/>
    <cellStyle name="Обычный 8 5 2 2 4" xfId="25927"/>
    <cellStyle name="Обычный 8 5 2 2 4 2" xfId="25928"/>
    <cellStyle name="Обычный 8 5 2 2 4 2 2" xfId="25929"/>
    <cellStyle name="Обычный 8 5 2 2 4 3" xfId="25930"/>
    <cellStyle name="Обычный 8 5 2 2 5" xfId="25931"/>
    <cellStyle name="Обычный 8 5 2 2 5 2" xfId="25932"/>
    <cellStyle name="Обычный 8 5 2 2 6" xfId="25933"/>
    <cellStyle name="Обычный 8 5 2 3" xfId="25934"/>
    <cellStyle name="Обычный 8 5 2 3 2" xfId="25935"/>
    <cellStyle name="Обычный 8 5 2 3 2 2" xfId="25936"/>
    <cellStyle name="Обычный 8 5 2 3 2 2 2" xfId="25937"/>
    <cellStyle name="Обычный 8 5 2 3 2 2 2 2" xfId="25938"/>
    <cellStyle name="Обычный 8 5 2 3 2 2 3" xfId="25939"/>
    <cellStyle name="Обычный 8 5 2 3 2 3" xfId="25940"/>
    <cellStyle name="Обычный 8 5 2 3 2 3 2" xfId="25941"/>
    <cellStyle name="Обычный 8 5 2 3 2 4" xfId="25942"/>
    <cellStyle name="Обычный 8 5 2 3 3" xfId="25943"/>
    <cellStyle name="Обычный 8 5 2 3 3 2" xfId="25944"/>
    <cellStyle name="Обычный 8 5 2 3 3 2 2" xfId="25945"/>
    <cellStyle name="Обычный 8 5 2 3 3 3" xfId="25946"/>
    <cellStyle name="Обычный 8 5 2 3 4" xfId="25947"/>
    <cellStyle name="Обычный 8 5 2 3 4 2" xfId="25948"/>
    <cellStyle name="Обычный 8 5 2 3 5" xfId="25949"/>
    <cellStyle name="Обычный 8 5 2 4" xfId="25950"/>
    <cellStyle name="Обычный 8 5 2 4 2" xfId="25951"/>
    <cellStyle name="Обычный 8 5 2 4 2 2" xfId="25952"/>
    <cellStyle name="Обычный 8 5 2 4 2 2 2" xfId="25953"/>
    <cellStyle name="Обычный 8 5 2 4 2 3" xfId="25954"/>
    <cellStyle name="Обычный 8 5 2 4 3" xfId="25955"/>
    <cellStyle name="Обычный 8 5 2 4 3 2" xfId="25956"/>
    <cellStyle name="Обычный 8 5 2 4 4" xfId="25957"/>
    <cellStyle name="Обычный 8 5 2 5" xfId="25958"/>
    <cellStyle name="Обычный 8 5 2 5 2" xfId="25959"/>
    <cellStyle name="Обычный 8 5 2 5 2 2" xfId="25960"/>
    <cellStyle name="Обычный 8 5 2 5 3" xfId="25961"/>
    <cellStyle name="Обычный 8 5 2 6" xfId="25962"/>
    <cellStyle name="Обычный 8 5 2 6 2" xfId="25963"/>
    <cellStyle name="Обычный 8 5 2 7" xfId="25964"/>
    <cellStyle name="Обычный 8 5 3" xfId="25965"/>
    <cellStyle name="Обычный 8 5 3 2" xfId="25966"/>
    <cellStyle name="Обычный 8 5 3 2 2" xfId="25967"/>
    <cellStyle name="Обычный 8 5 3 2 2 2" xfId="25968"/>
    <cellStyle name="Обычный 8 5 3 2 2 2 2" xfId="25969"/>
    <cellStyle name="Обычный 8 5 3 2 2 2 2 2" xfId="25970"/>
    <cellStyle name="Обычный 8 5 3 2 2 2 3" xfId="25971"/>
    <cellStyle name="Обычный 8 5 3 2 2 3" xfId="25972"/>
    <cellStyle name="Обычный 8 5 3 2 2 3 2" xfId="25973"/>
    <cellStyle name="Обычный 8 5 3 2 2 4" xfId="25974"/>
    <cellStyle name="Обычный 8 5 3 2 3" xfId="25975"/>
    <cellStyle name="Обычный 8 5 3 2 3 2" xfId="25976"/>
    <cellStyle name="Обычный 8 5 3 2 3 2 2" xfId="25977"/>
    <cellStyle name="Обычный 8 5 3 2 3 3" xfId="25978"/>
    <cellStyle name="Обычный 8 5 3 2 4" xfId="25979"/>
    <cellStyle name="Обычный 8 5 3 2 4 2" xfId="25980"/>
    <cellStyle name="Обычный 8 5 3 2 5" xfId="25981"/>
    <cellStyle name="Обычный 8 5 3 3" xfId="25982"/>
    <cellStyle name="Обычный 8 5 3 3 2" xfId="25983"/>
    <cellStyle name="Обычный 8 5 3 3 2 2" xfId="25984"/>
    <cellStyle name="Обычный 8 5 3 3 2 2 2" xfId="25985"/>
    <cellStyle name="Обычный 8 5 3 3 2 3" xfId="25986"/>
    <cellStyle name="Обычный 8 5 3 3 3" xfId="25987"/>
    <cellStyle name="Обычный 8 5 3 3 3 2" xfId="25988"/>
    <cellStyle name="Обычный 8 5 3 3 4" xfId="25989"/>
    <cellStyle name="Обычный 8 5 3 4" xfId="25990"/>
    <cellStyle name="Обычный 8 5 3 4 2" xfId="25991"/>
    <cellStyle name="Обычный 8 5 3 4 2 2" xfId="25992"/>
    <cellStyle name="Обычный 8 5 3 4 3" xfId="25993"/>
    <cellStyle name="Обычный 8 5 3 5" xfId="25994"/>
    <cellStyle name="Обычный 8 5 3 5 2" xfId="25995"/>
    <cellStyle name="Обычный 8 5 3 6" xfId="25996"/>
    <cellStyle name="Обычный 8 5 4" xfId="25997"/>
    <cellStyle name="Обычный 8 5 4 2" xfId="25998"/>
    <cellStyle name="Обычный 8 5 4 2 2" xfId="25999"/>
    <cellStyle name="Обычный 8 5 4 2 2 2" xfId="26000"/>
    <cellStyle name="Обычный 8 5 4 2 2 2 2" xfId="26001"/>
    <cellStyle name="Обычный 8 5 4 2 2 3" xfId="26002"/>
    <cellStyle name="Обычный 8 5 4 2 3" xfId="26003"/>
    <cellStyle name="Обычный 8 5 4 2 3 2" xfId="26004"/>
    <cellStyle name="Обычный 8 5 4 2 4" xfId="26005"/>
    <cellStyle name="Обычный 8 5 4 3" xfId="26006"/>
    <cellStyle name="Обычный 8 5 4 3 2" xfId="26007"/>
    <cellStyle name="Обычный 8 5 4 3 2 2" xfId="26008"/>
    <cellStyle name="Обычный 8 5 4 3 3" xfId="26009"/>
    <cellStyle name="Обычный 8 5 4 4" xfId="26010"/>
    <cellStyle name="Обычный 8 5 4 4 2" xfId="26011"/>
    <cellStyle name="Обычный 8 5 4 5" xfId="26012"/>
    <cellStyle name="Обычный 8 5 5" xfId="26013"/>
    <cellStyle name="Обычный 8 5 5 2" xfId="26014"/>
    <cellStyle name="Обычный 8 5 5 2 2" xfId="26015"/>
    <cellStyle name="Обычный 8 5 5 2 2 2" xfId="26016"/>
    <cellStyle name="Обычный 8 5 5 2 3" xfId="26017"/>
    <cellStyle name="Обычный 8 5 5 3" xfId="26018"/>
    <cellStyle name="Обычный 8 5 5 3 2" xfId="26019"/>
    <cellStyle name="Обычный 8 5 5 4" xfId="26020"/>
    <cellStyle name="Обычный 8 5 6" xfId="26021"/>
    <cellStyle name="Обычный 8 5 6 2" xfId="26022"/>
    <cellStyle name="Обычный 8 5 6 2 2" xfId="26023"/>
    <cellStyle name="Обычный 8 5 6 3" xfId="26024"/>
    <cellStyle name="Обычный 8 5 7" xfId="26025"/>
    <cellStyle name="Обычный 8 5 7 2" xfId="26026"/>
    <cellStyle name="Обычный 8 5 8" xfId="26027"/>
    <cellStyle name="Обычный 8 6" xfId="26028"/>
    <cellStyle name="Обычный 8 6 2" xfId="26029"/>
    <cellStyle name="Обычный 8 6 2 2" xfId="26030"/>
    <cellStyle name="Обычный 8 6 2 2 2" xfId="26031"/>
    <cellStyle name="Обычный 8 6 2 2 2 2" xfId="26032"/>
    <cellStyle name="Обычный 8 6 2 2 2 2 2" xfId="26033"/>
    <cellStyle name="Обычный 8 6 2 2 2 2 2 2" xfId="26034"/>
    <cellStyle name="Обычный 8 6 2 2 2 2 3" xfId="26035"/>
    <cellStyle name="Обычный 8 6 2 2 2 3" xfId="26036"/>
    <cellStyle name="Обычный 8 6 2 2 2 3 2" xfId="26037"/>
    <cellStyle name="Обычный 8 6 2 2 2 4" xfId="26038"/>
    <cellStyle name="Обычный 8 6 2 2 3" xfId="26039"/>
    <cellStyle name="Обычный 8 6 2 2 3 2" xfId="26040"/>
    <cellStyle name="Обычный 8 6 2 2 3 2 2" xfId="26041"/>
    <cellStyle name="Обычный 8 6 2 2 3 3" xfId="26042"/>
    <cellStyle name="Обычный 8 6 2 2 4" xfId="26043"/>
    <cellStyle name="Обычный 8 6 2 2 4 2" xfId="26044"/>
    <cellStyle name="Обычный 8 6 2 2 5" xfId="26045"/>
    <cellStyle name="Обычный 8 6 2 3" xfId="26046"/>
    <cellStyle name="Обычный 8 6 2 3 2" xfId="26047"/>
    <cellStyle name="Обычный 8 6 2 3 2 2" xfId="26048"/>
    <cellStyle name="Обычный 8 6 2 3 2 2 2" xfId="26049"/>
    <cellStyle name="Обычный 8 6 2 3 2 3" xfId="26050"/>
    <cellStyle name="Обычный 8 6 2 3 3" xfId="26051"/>
    <cellStyle name="Обычный 8 6 2 3 3 2" xfId="26052"/>
    <cellStyle name="Обычный 8 6 2 3 4" xfId="26053"/>
    <cellStyle name="Обычный 8 6 2 4" xfId="26054"/>
    <cellStyle name="Обычный 8 6 2 4 2" xfId="26055"/>
    <cellStyle name="Обычный 8 6 2 4 2 2" xfId="26056"/>
    <cellStyle name="Обычный 8 6 2 4 3" xfId="26057"/>
    <cellStyle name="Обычный 8 6 2 5" xfId="26058"/>
    <cellStyle name="Обычный 8 6 2 5 2" xfId="26059"/>
    <cellStyle name="Обычный 8 6 2 6" xfId="26060"/>
    <cellStyle name="Обычный 8 6 3" xfId="26061"/>
    <cellStyle name="Обычный 8 6 3 2" xfId="26062"/>
    <cellStyle name="Обычный 8 6 3 2 2" xfId="26063"/>
    <cellStyle name="Обычный 8 6 3 2 2 2" xfId="26064"/>
    <cellStyle name="Обычный 8 6 3 2 2 2 2" xfId="26065"/>
    <cellStyle name="Обычный 8 6 3 2 2 3" xfId="26066"/>
    <cellStyle name="Обычный 8 6 3 2 3" xfId="26067"/>
    <cellStyle name="Обычный 8 6 3 2 3 2" xfId="26068"/>
    <cellStyle name="Обычный 8 6 3 2 4" xfId="26069"/>
    <cellStyle name="Обычный 8 6 3 3" xfId="26070"/>
    <cellStyle name="Обычный 8 6 3 3 2" xfId="26071"/>
    <cellStyle name="Обычный 8 6 3 3 2 2" xfId="26072"/>
    <cellStyle name="Обычный 8 6 3 3 3" xfId="26073"/>
    <cellStyle name="Обычный 8 6 3 4" xfId="26074"/>
    <cellStyle name="Обычный 8 6 3 4 2" xfId="26075"/>
    <cellStyle name="Обычный 8 6 3 5" xfId="26076"/>
    <cellStyle name="Обычный 8 6 4" xfId="26077"/>
    <cellStyle name="Обычный 8 6 4 2" xfId="26078"/>
    <cellStyle name="Обычный 8 6 4 2 2" xfId="26079"/>
    <cellStyle name="Обычный 8 6 4 2 2 2" xfId="26080"/>
    <cellStyle name="Обычный 8 6 4 2 3" xfId="26081"/>
    <cellStyle name="Обычный 8 6 4 3" xfId="26082"/>
    <cellStyle name="Обычный 8 6 4 3 2" xfId="26083"/>
    <cellStyle name="Обычный 8 6 4 4" xfId="26084"/>
    <cellStyle name="Обычный 8 6 5" xfId="26085"/>
    <cellStyle name="Обычный 8 6 5 2" xfId="26086"/>
    <cellStyle name="Обычный 8 6 5 2 2" xfId="26087"/>
    <cellStyle name="Обычный 8 6 5 3" xfId="26088"/>
    <cellStyle name="Обычный 8 6 6" xfId="26089"/>
    <cellStyle name="Обычный 8 6 6 2" xfId="26090"/>
    <cellStyle name="Обычный 8 6 7" xfId="26091"/>
    <cellStyle name="Обычный 8 7" xfId="26092"/>
    <cellStyle name="Обычный 8 7 2" xfId="26093"/>
    <cellStyle name="Обычный 8 7 2 2" xfId="26094"/>
    <cellStyle name="Обычный 8 7 2 2 2" xfId="26095"/>
    <cellStyle name="Обычный 8 7 2 2 2 2" xfId="26096"/>
    <cellStyle name="Обычный 8 7 2 2 2 2 2" xfId="26097"/>
    <cellStyle name="Обычный 8 7 2 2 2 3" xfId="26098"/>
    <cellStyle name="Обычный 8 7 2 2 3" xfId="26099"/>
    <cellStyle name="Обычный 8 7 2 2 3 2" xfId="26100"/>
    <cellStyle name="Обычный 8 7 2 2 4" xfId="26101"/>
    <cellStyle name="Обычный 8 7 2 3" xfId="26102"/>
    <cellStyle name="Обычный 8 7 2 3 2" xfId="26103"/>
    <cellStyle name="Обычный 8 7 2 3 2 2" xfId="26104"/>
    <cellStyle name="Обычный 8 7 2 3 3" xfId="26105"/>
    <cellStyle name="Обычный 8 7 2 4" xfId="26106"/>
    <cellStyle name="Обычный 8 7 2 4 2" xfId="26107"/>
    <cellStyle name="Обычный 8 7 2 5" xfId="26108"/>
    <cellStyle name="Обычный 8 7 3" xfId="26109"/>
    <cellStyle name="Обычный 8 7 3 2" xfId="26110"/>
    <cellStyle name="Обычный 8 7 3 2 2" xfId="26111"/>
    <cellStyle name="Обычный 8 7 3 2 2 2" xfId="26112"/>
    <cellStyle name="Обычный 8 7 3 2 3" xfId="26113"/>
    <cellStyle name="Обычный 8 7 3 3" xfId="26114"/>
    <cellStyle name="Обычный 8 7 3 3 2" xfId="26115"/>
    <cellStyle name="Обычный 8 7 3 4" xfId="26116"/>
    <cellStyle name="Обычный 8 7 4" xfId="26117"/>
    <cellStyle name="Обычный 8 7 4 2" xfId="26118"/>
    <cellStyle name="Обычный 8 7 4 2 2" xfId="26119"/>
    <cellStyle name="Обычный 8 7 4 3" xfId="26120"/>
    <cellStyle name="Обычный 8 7 5" xfId="26121"/>
    <cellStyle name="Обычный 8 7 5 2" xfId="26122"/>
    <cellStyle name="Обычный 8 7 6" xfId="26123"/>
    <cellStyle name="Обычный 8 8" xfId="26124"/>
    <cellStyle name="Обычный 8 8 2" xfId="26125"/>
    <cellStyle name="Обычный 8 8 2 2" xfId="26126"/>
    <cellStyle name="Обычный 8 8 2 2 2" xfId="26127"/>
    <cellStyle name="Обычный 8 8 2 2 2 2" xfId="26128"/>
    <cellStyle name="Обычный 8 8 2 2 3" xfId="26129"/>
    <cellStyle name="Обычный 8 8 2 3" xfId="26130"/>
    <cellStyle name="Обычный 8 8 2 3 2" xfId="26131"/>
    <cellStyle name="Обычный 8 8 2 4" xfId="26132"/>
    <cellStyle name="Обычный 8 8 3" xfId="26133"/>
    <cellStyle name="Обычный 8 8 3 2" xfId="26134"/>
    <cellStyle name="Обычный 8 8 3 2 2" xfId="26135"/>
    <cellStyle name="Обычный 8 8 3 3" xfId="26136"/>
    <cellStyle name="Обычный 8 8 4" xfId="26137"/>
    <cellStyle name="Обычный 8 8 4 2" xfId="26138"/>
    <cellStyle name="Обычный 8 8 5" xfId="26139"/>
    <cellStyle name="Обычный 8 9" xfId="26140"/>
    <cellStyle name="Обычный 8 9 2" xfId="26141"/>
    <cellStyle name="Обычный 8 9 2 2" xfId="26142"/>
    <cellStyle name="Обычный 8 9 2 2 2" xfId="26143"/>
    <cellStyle name="Обычный 8 9 2 3" xfId="26144"/>
    <cellStyle name="Обычный 8 9 3" xfId="26145"/>
    <cellStyle name="Обычный 8 9 3 2" xfId="26146"/>
    <cellStyle name="Обычный 8 9 4" xfId="26147"/>
    <cellStyle name="Обычный 80" xfId="26148"/>
    <cellStyle name="Обычный 81" xfId="26149"/>
    <cellStyle name="Обычный 82" xfId="26150"/>
    <cellStyle name="Обычный 82 2" xfId="26151"/>
    <cellStyle name="Обычный 83" xfId="26152"/>
    <cellStyle name="Обычный 84" xfId="26153"/>
    <cellStyle name="Обычный 85" xfId="26154"/>
    <cellStyle name="Обычный 86" xfId="26155"/>
    <cellStyle name="Обычный 87" xfId="26156"/>
    <cellStyle name="Обычный 88" xfId="26157"/>
    <cellStyle name="Обычный 89" xfId="26158"/>
    <cellStyle name="Обычный 9" xfId="26159"/>
    <cellStyle name="Обычный 9 2" xfId="26160"/>
    <cellStyle name="Обычный 9 2 2" xfId="26161"/>
    <cellStyle name="Обычный 9 3" xfId="26162"/>
    <cellStyle name="Обычный 90" xfId="26163"/>
    <cellStyle name="Обычный 91" xfId="26164"/>
    <cellStyle name="Обычный 92" xfId="26165"/>
    <cellStyle name="Обычный 93" xfId="26166"/>
    <cellStyle name="Обычный 94" xfId="26167"/>
    <cellStyle name="Обычный 95" xfId="26168"/>
    <cellStyle name="Обычный 96" xfId="26169"/>
    <cellStyle name="Обычный 97" xfId="26170"/>
    <cellStyle name="Обычный 98" xfId="26171"/>
    <cellStyle name="Обычный 99" xfId="26172"/>
    <cellStyle name="Обычный_TABS2f" xfId="26173"/>
    <cellStyle name="Обычный_Сб-macro 2020" xfId="26174"/>
    <cellStyle name="Плохой 2" xfId="26175"/>
    <cellStyle name="Плохой 2 2" xfId="26176"/>
    <cellStyle name="Плохой 2 2 2" xfId="26177"/>
    <cellStyle name="Плохой 2 3" xfId="26178"/>
    <cellStyle name="Плохой 2 4" xfId="26179"/>
    <cellStyle name="Плохой 3" xfId="26180"/>
    <cellStyle name="Плохой 3 2" xfId="26181"/>
    <cellStyle name="Плохой 4" xfId="26182"/>
    <cellStyle name="Пояснение 2" xfId="26183"/>
    <cellStyle name="Пояснение 2 2" xfId="26184"/>
    <cellStyle name="Пояснение 2 2 2" xfId="26185"/>
    <cellStyle name="Пояснение 2 3" xfId="26186"/>
    <cellStyle name="Пояснение 2 4" xfId="26187"/>
    <cellStyle name="Пояснение 2 5" xfId="26188"/>
    <cellStyle name="Пояснение 3" xfId="26189"/>
    <cellStyle name="Пояснение 3 2" xfId="26190"/>
    <cellStyle name="Пояснение 4" xfId="26191"/>
    <cellStyle name="Примечание 10" xfId="26192"/>
    <cellStyle name="Примечание 10 2" xfId="26193"/>
    <cellStyle name="Примечание 10 2 2" xfId="26194"/>
    <cellStyle name="Примечание 10 3" xfId="26195"/>
    <cellStyle name="Примечание 11" xfId="26196"/>
    <cellStyle name="Примечание 11 2" xfId="26197"/>
    <cellStyle name="Примечание 11 2 2" xfId="26198"/>
    <cellStyle name="Примечание 11 3" xfId="26199"/>
    <cellStyle name="Примечание 12" xfId="26200"/>
    <cellStyle name="Примечание 12 2" xfId="26201"/>
    <cellStyle name="Примечание 12 2 2" xfId="26202"/>
    <cellStyle name="Примечание 12 3" xfId="26203"/>
    <cellStyle name="Примечание 13" xfId="26204"/>
    <cellStyle name="Примечание 13 2" xfId="26205"/>
    <cellStyle name="Примечание 13 2 2" xfId="26206"/>
    <cellStyle name="Примечание 13 3" xfId="26207"/>
    <cellStyle name="Примечание 14" xfId="26208"/>
    <cellStyle name="Примечание 14 2" xfId="26209"/>
    <cellStyle name="Примечание 14 2 2" xfId="26210"/>
    <cellStyle name="Примечание 14 3" xfId="26211"/>
    <cellStyle name="Примечание 15" xfId="26212"/>
    <cellStyle name="Примечание 15 2" xfId="26213"/>
    <cellStyle name="Примечание 15 2 2" xfId="26214"/>
    <cellStyle name="Примечание 15 3" xfId="26215"/>
    <cellStyle name="Примечание 16" xfId="26216"/>
    <cellStyle name="Примечание 16 2" xfId="26217"/>
    <cellStyle name="Примечание 16 2 2" xfId="26218"/>
    <cellStyle name="Примечание 16 3" xfId="26219"/>
    <cellStyle name="Примечание 17" xfId="26220"/>
    <cellStyle name="Примечание 17 2" xfId="26221"/>
    <cellStyle name="Примечание 17 2 2" xfId="26222"/>
    <cellStyle name="Примечание 17 3" xfId="26223"/>
    <cellStyle name="Примечание 2" xfId="26224"/>
    <cellStyle name="Примечание 2 10" xfId="26225"/>
    <cellStyle name="Примечание 2 10 2" xfId="26226"/>
    <cellStyle name="Примечание 2 10 2 2" xfId="26227"/>
    <cellStyle name="Примечание 2 10 3" xfId="26228"/>
    <cellStyle name="Примечание 2 11" xfId="26229"/>
    <cellStyle name="Примечание 2 11 2" xfId="26230"/>
    <cellStyle name="Примечание 2 11 2 2" xfId="26231"/>
    <cellStyle name="Примечание 2 11 3" xfId="26232"/>
    <cellStyle name="Примечание 2 12" xfId="26233"/>
    <cellStyle name="Примечание 2 12 2" xfId="26234"/>
    <cellStyle name="Примечание 2 12 2 2" xfId="26235"/>
    <cellStyle name="Примечание 2 12 3" xfId="26236"/>
    <cellStyle name="Примечание 2 13" xfId="26237"/>
    <cellStyle name="Примечание 2 13 2" xfId="26238"/>
    <cellStyle name="Примечание 2 13 2 2" xfId="26239"/>
    <cellStyle name="Примечание 2 13 3" xfId="26240"/>
    <cellStyle name="Примечание 2 14" xfId="26241"/>
    <cellStyle name="Примечание 2 14 2" xfId="26242"/>
    <cellStyle name="Примечание 2 14 2 2" xfId="26243"/>
    <cellStyle name="Примечание 2 14 3" xfId="26244"/>
    <cellStyle name="Примечание 2 15" xfId="26245"/>
    <cellStyle name="Примечание 2 15 2" xfId="26246"/>
    <cellStyle name="Примечание 2 15 2 2" xfId="26247"/>
    <cellStyle name="Примечание 2 15 3" xfId="26248"/>
    <cellStyle name="Примечание 2 16" xfId="26249"/>
    <cellStyle name="Примечание 2 17" xfId="26250"/>
    <cellStyle name="Примечание 2 17 2" xfId="26251"/>
    <cellStyle name="Примечание 2 18" xfId="26252"/>
    <cellStyle name="Примечание 2 2" xfId="26253"/>
    <cellStyle name="Примечание 2 2 2" xfId="26254"/>
    <cellStyle name="Примечание 2 2 2 2" xfId="26255"/>
    <cellStyle name="Примечание 2 2 2 2 2" xfId="26256"/>
    <cellStyle name="Примечание 2 2 2 3" xfId="26257"/>
    <cellStyle name="Примечание 2 2 3" xfId="26258"/>
    <cellStyle name="Примечание 2 2 3 2" xfId="26259"/>
    <cellStyle name="Примечание 2 2 4" xfId="26260"/>
    <cellStyle name="Примечание 2 3" xfId="26261"/>
    <cellStyle name="Примечание 2 3 2" xfId="26262"/>
    <cellStyle name="Примечание 2 3 2 2" xfId="26263"/>
    <cellStyle name="Примечание 2 3 2 2 2" xfId="26264"/>
    <cellStyle name="Примечание 2 3 2 3" xfId="26265"/>
    <cellStyle name="Примечание 2 3 3" xfId="26266"/>
    <cellStyle name="Примечание 2 3 3 2" xfId="26267"/>
    <cellStyle name="Примечание 2 3 4" xfId="26268"/>
    <cellStyle name="Примечание 2 3 5" xfId="26269"/>
    <cellStyle name="Примечание 2 4" xfId="26270"/>
    <cellStyle name="Примечание 2 4 10" xfId="26271"/>
    <cellStyle name="Примечание 2 4 11" xfId="26272"/>
    <cellStyle name="Примечание 2 4 12" xfId="26273"/>
    <cellStyle name="Примечание 2 4 13" xfId="26274"/>
    <cellStyle name="Примечание 2 4 13 2" xfId="26275"/>
    <cellStyle name="Примечание 2 4 13 2 2" xfId="26276"/>
    <cellStyle name="Примечание 2 4 13 3" xfId="26277"/>
    <cellStyle name="Примечание 2 4 2" xfId="26278"/>
    <cellStyle name="Примечание 2 4 3" xfId="26279"/>
    <cellStyle name="Примечание 2 4 4" xfId="26280"/>
    <cellStyle name="Примечание 2 4 5" xfId="26281"/>
    <cellStyle name="Примечание 2 4 6" xfId="26282"/>
    <cellStyle name="Примечание 2 4 7" xfId="26283"/>
    <cellStyle name="Примечание 2 4 8" xfId="26284"/>
    <cellStyle name="Примечание 2 4 9" xfId="26285"/>
    <cellStyle name="Примечание 2 5" xfId="26286"/>
    <cellStyle name="Примечание 2 5 2" xfId="26287"/>
    <cellStyle name="Примечание 2 5 2 2" xfId="26288"/>
    <cellStyle name="Примечание 2 5 3" xfId="26289"/>
    <cellStyle name="Примечание 2 6" xfId="26290"/>
    <cellStyle name="Примечание 2 6 2" xfId="26291"/>
    <cellStyle name="Примечание 2 6 2 2" xfId="26292"/>
    <cellStyle name="Примечание 2 6 3" xfId="26293"/>
    <cellStyle name="Примечание 2 7" xfId="26294"/>
    <cellStyle name="Примечание 2 7 2" xfId="26295"/>
    <cellStyle name="Примечание 2 7 2 2" xfId="26296"/>
    <cellStyle name="Примечание 2 7 3" xfId="26297"/>
    <cellStyle name="Примечание 2 8" xfId="26298"/>
    <cellStyle name="Примечание 2 8 2" xfId="26299"/>
    <cellStyle name="Примечание 2 8 2 2" xfId="26300"/>
    <cellStyle name="Примечание 2 8 3" xfId="26301"/>
    <cellStyle name="Примечание 2 9" xfId="26302"/>
    <cellStyle name="Примечание 2 9 2" xfId="26303"/>
    <cellStyle name="Примечание 2 9 2 2" xfId="26304"/>
    <cellStyle name="Примечание 2 9 3" xfId="26305"/>
    <cellStyle name="Примечание 3" xfId="26306"/>
    <cellStyle name="Примечание 3 10" xfId="26307"/>
    <cellStyle name="Примечание 3 10 2" xfId="26308"/>
    <cellStyle name="Примечание 3 10 2 2" xfId="26309"/>
    <cellStyle name="Примечание 3 10 3" xfId="26310"/>
    <cellStyle name="Примечание 3 11" xfId="26311"/>
    <cellStyle name="Примечание 3 11 2" xfId="26312"/>
    <cellStyle name="Примечание 3 11 2 2" xfId="26313"/>
    <cellStyle name="Примечание 3 11 3" xfId="26314"/>
    <cellStyle name="Примечание 3 12" xfId="26315"/>
    <cellStyle name="Примечание 3 12 2" xfId="26316"/>
    <cellStyle name="Примечание 3 12 2 2" xfId="26317"/>
    <cellStyle name="Примечание 3 12 3" xfId="26318"/>
    <cellStyle name="Примечание 3 13" xfId="26319"/>
    <cellStyle name="Примечание 3 13 2" xfId="26320"/>
    <cellStyle name="Примечание 3 13 2 2" xfId="26321"/>
    <cellStyle name="Примечание 3 13 3" xfId="26322"/>
    <cellStyle name="Примечание 3 14" xfId="26323"/>
    <cellStyle name="Примечание 3 14 2" xfId="26324"/>
    <cellStyle name="Примечание 3 14 2 2" xfId="26325"/>
    <cellStyle name="Примечание 3 14 3" xfId="26326"/>
    <cellStyle name="Примечание 3 15" xfId="26327"/>
    <cellStyle name="Примечание 3 15 2" xfId="26328"/>
    <cellStyle name="Примечание 3 15 2 2" xfId="26329"/>
    <cellStyle name="Примечание 3 15 3" xfId="26330"/>
    <cellStyle name="Примечание 3 16" xfId="26331"/>
    <cellStyle name="Примечание 3 16 2" xfId="26332"/>
    <cellStyle name="Примечание 3 17" xfId="26333"/>
    <cellStyle name="Примечание 3 2" xfId="26334"/>
    <cellStyle name="Примечание 3 2 2" xfId="26335"/>
    <cellStyle name="Примечание 3 2 2 2" xfId="26336"/>
    <cellStyle name="Примечание 3 2 2 2 2" xfId="26337"/>
    <cellStyle name="Примечание 3 2 2 3" xfId="26338"/>
    <cellStyle name="Примечание 3 2 3" xfId="26339"/>
    <cellStyle name="Примечание 3 2 3 2" xfId="26340"/>
    <cellStyle name="Примечание 3 2 4" xfId="26341"/>
    <cellStyle name="Примечание 3 3" xfId="26342"/>
    <cellStyle name="Примечание 3 3 2" xfId="26343"/>
    <cellStyle name="Примечание 3 3 2 2" xfId="26344"/>
    <cellStyle name="Примечание 3 3 2 2 2" xfId="26345"/>
    <cellStyle name="Примечание 3 3 2 3" xfId="26346"/>
    <cellStyle name="Примечание 3 3 3" xfId="26347"/>
    <cellStyle name="Примечание 3 3 3 2" xfId="26348"/>
    <cellStyle name="Примечание 3 3 4" xfId="26349"/>
    <cellStyle name="Примечание 3 4" xfId="26350"/>
    <cellStyle name="Примечание 3 4 2" xfId="26351"/>
    <cellStyle name="Примечание 3 4 2 2" xfId="26352"/>
    <cellStyle name="Примечание 3 4 3" xfId="26353"/>
    <cellStyle name="Примечание 3 5" xfId="26354"/>
    <cellStyle name="Примечание 3 5 2" xfId="26355"/>
    <cellStyle name="Примечание 3 5 2 2" xfId="26356"/>
    <cellStyle name="Примечание 3 5 3" xfId="26357"/>
    <cellStyle name="Примечание 3 6" xfId="26358"/>
    <cellStyle name="Примечание 3 6 2" xfId="26359"/>
    <cellStyle name="Примечание 3 6 2 2" xfId="26360"/>
    <cellStyle name="Примечание 3 6 3" xfId="26361"/>
    <cellStyle name="Примечание 3 7" xfId="26362"/>
    <cellStyle name="Примечание 3 7 2" xfId="26363"/>
    <cellStyle name="Примечание 3 7 2 2" xfId="26364"/>
    <cellStyle name="Примечание 3 7 3" xfId="26365"/>
    <cellStyle name="Примечание 3 8" xfId="26366"/>
    <cellStyle name="Примечание 3 8 2" xfId="26367"/>
    <cellStyle name="Примечание 3 8 2 2" xfId="26368"/>
    <cellStyle name="Примечание 3 8 3" xfId="26369"/>
    <cellStyle name="Примечание 3 9" xfId="26370"/>
    <cellStyle name="Примечание 3 9 2" xfId="26371"/>
    <cellStyle name="Примечание 3 9 2 2" xfId="26372"/>
    <cellStyle name="Примечание 3 9 3" xfId="26373"/>
    <cellStyle name="Примечание 4" xfId="26374"/>
    <cellStyle name="Примечание 4 10" xfId="26375"/>
    <cellStyle name="Примечание 4 10 2" xfId="26376"/>
    <cellStyle name="Примечание 4 10 2 2" xfId="26377"/>
    <cellStyle name="Примечание 4 10 3" xfId="26378"/>
    <cellStyle name="Примечание 4 11" xfId="26379"/>
    <cellStyle name="Примечание 4 11 2" xfId="26380"/>
    <cellStyle name="Примечание 4 11 2 2" xfId="26381"/>
    <cellStyle name="Примечание 4 11 3" xfId="26382"/>
    <cellStyle name="Примечание 4 12" xfId="26383"/>
    <cellStyle name="Примечание 4 12 2" xfId="26384"/>
    <cellStyle name="Примечание 4 12 2 2" xfId="26385"/>
    <cellStyle name="Примечание 4 12 3" xfId="26386"/>
    <cellStyle name="Примечание 4 13" xfId="26387"/>
    <cellStyle name="Примечание 4 13 2" xfId="26388"/>
    <cellStyle name="Примечание 4 13 2 2" xfId="26389"/>
    <cellStyle name="Примечание 4 13 3" xfId="26390"/>
    <cellStyle name="Примечание 4 14" xfId="26391"/>
    <cellStyle name="Примечание 4 14 2" xfId="26392"/>
    <cellStyle name="Примечание 4 14 2 2" xfId="26393"/>
    <cellStyle name="Примечание 4 14 3" xfId="26394"/>
    <cellStyle name="Примечание 4 15" xfId="26395"/>
    <cellStyle name="Примечание 4 15 2" xfId="26396"/>
    <cellStyle name="Примечание 4 16" xfId="26397"/>
    <cellStyle name="Примечание 4 17" xfId="26398"/>
    <cellStyle name="Примечание 4 2" xfId="26399"/>
    <cellStyle name="Примечание 4 2 2" xfId="26400"/>
    <cellStyle name="Примечание 4 2 2 2" xfId="26401"/>
    <cellStyle name="Примечание 4 2 2 2 2" xfId="26402"/>
    <cellStyle name="Примечание 4 2 2 3" xfId="26403"/>
    <cellStyle name="Примечание 4 2 3" xfId="26404"/>
    <cellStyle name="Примечание 4 2 3 2" xfId="26405"/>
    <cellStyle name="Примечание 4 2 4" xfId="26406"/>
    <cellStyle name="Примечание 4 3" xfId="26407"/>
    <cellStyle name="Примечание 4 3 2" xfId="26408"/>
    <cellStyle name="Примечание 4 3 2 2" xfId="26409"/>
    <cellStyle name="Примечание 4 3 3" xfId="26410"/>
    <cellStyle name="Примечание 4 4" xfId="26411"/>
    <cellStyle name="Примечание 4 4 2" xfId="26412"/>
    <cellStyle name="Примечание 4 4 2 2" xfId="26413"/>
    <cellStyle name="Примечание 4 4 3" xfId="26414"/>
    <cellStyle name="Примечание 4 5" xfId="26415"/>
    <cellStyle name="Примечание 4 5 2" xfId="26416"/>
    <cellStyle name="Примечание 4 5 2 2" xfId="26417"/>
    <cellStyle name="Примечание 4 5 3" xfId="26418"/>
    <cellStyle name="Примечание 4 6" xfId="26419"/>
    <cellStyle name="Примечание 4 6 2" xfId="26420"/>
    <cellStyle name="Примечание 4 6 2 2" xfId="26421"/>
    <cellStyle name="Примечание 4 6 3" xfId="26422"/>
    <cellStyle name="Примечание 4 7" xfId="26423"/>
    <cellStyle name="Примечание 4 7 2" xfId="26424"/>
    <cellStyle name="Примечание 4 7 2 2" xfId="26425"/>
    <cellStyle name="Примечание 4 7 3" xfId="26426"/>
    <cellStyle name="Примечание 4 8" xfId="26427"/>
    <cellStyle name="Примечание 4 8 2" xfId="26428"/>
    <cellStyle name="Примечание 4 8 2 2" xfId="26429"/>
    <cellStyle name="Примечание 4 8 3" xfId="26430"/>
    <cellStyle name="Примечание 4 9" xfId="26431"/>
    <cellStyle name="Примечание 4 9 2" xfId="26432"/>
    <cellStyle name="Примечание 4 9 2 2" xfId="26433"/>
    <cellStyle name="Примечание 4 9 3" xfId="26434"/>
    <cellStyle name="Примечание 5" xfId="26435"/>
    <cellStyle name="Примечание 5 10" xfId="26436"/>
    <cellStyle name="Примечание 5 10 2" xfId="26437"/>
    <cellStyle name="Примечание 5 10 2 2" xfId="26438"/>
    <cellStyle name="Примечание 5 10 3" xfId="26439"/>
    <cellStyle name="Примечание 5 11" xfId="26440"/>
    <cellStyle name="Примечание 5 11 2" xfId="26441"/>
    <cellStyle name="Примечание 5 11 2 2" xfId="26442"/>
    <cellStyle name="Примечание 5 11 3" xfId="26443"/>
    <cellStyle name="Примечание 5 12" xfId="26444"/>
    <cellStyle name="Примечание 5 12 2" xfId="26445"/>
    <cellStyle name="Примечание 5 12 2 2" xfId="26446"/>
    <cellStyle name="Примечание 5 12 3" xfId="26447"/>
    <cellStyle name="Примечание 5 13" xfId="26448"/>
    <cellStyle name="Примечание 5 13 2" xfId="26449"/>
    <cellStyle name="Примечание 5 13 2 2" xfId="26450"/>
    <cellStyle name="Примечание 5 13 3" xfId="26451"/>
    <cellStyle name="Примечание 5 14" xfId="26452"/>
    <cellStyle name="Примечание 5 14 2" xfId="26453"/>
    <cellStyle name="Примечание 5 15" xfId="26454"/>
    <cellStyle name="Примечание 5 2" xfId="26455"/>
    <cellStyle name="Примечание 5 2 2" xfId="26456"/>
    <cellStyle name="Примечание 5 2 2 2" xfId="26457"/>
    <cellStyle name="Примечание 5 2 2 2 2" xfId="26458"/>
    <cellStyle name="Примечание 5 2 2 3" xfId="26459"/>
    <cellStyle name="Примечание 5 2 3" xfId="26460"/>
    <cellStyle name="Примечание 5 2 3 2" xfId="26461"/>
    <cellStyle name="Примечание 5 2 4" xfId="26462"/>
    <cellStyle name="Примечание 5 3" xfId="26463"/>
    <cellStyle name="Примечание 5 3 2" xfId="26464"/>
    <cellStyle name="Примечание 5 3 2 2" xfId="26465"/>
    <cellStyle name="Примечание 5 3 3" xfId="26466"/>
    <cellStyle name="Примечание 5 4" xfId="26467"/>
    <cellStyle name="Примечание 5 4 2" xfId="26468"/>
    <cellStyle name="Примечание 5 4 2 2" xfId="26469"/>
    <cellStyle name="Примечание 5 4 3" xfId="26470"/>
    <cellStyle name="Примечание 5 5" xfId="26471"/>
    <cellStyle name="Примечание 5 5 2" xfId="26472"/>
    <cellStyle name="Примечание 5 5 2 2" xfId="26473"/>
    <cellStyle name="Примечание 5 5 3" xfId="26474"/>
    <cellStyle name="Примечание 5 6" xfId="26475"/>
    <cellStyle name="Примечание 5 6 2" xfId="26476"/>
    <cellStyle name="Примечание 5 6 2 2" xfId="26477"/>
    <cellStyle name="Примечание 5 6 3" xfId="26478"/>
    <cellStyle name="Примечание 5 7" xfId="26479"/>
    <cellStyle name="Примечание 5 7 2" xfId="26480"/>
    <cellStyle name="Примечание 5 7 2 2" xfId="26481"/>
    <cellStyle name="Примечание 5 7 3" xfId="26482"/>
    <cellStyle name="Примечание 5 8" xfId="26483"/>
    <cellStyle name="Примечание 5 8 2" xfId="26484"/>
    <cellStyle name="Примечание 5 8 2 2" xfId="26485"/>
    <cellStyle name="Примечание 5 8 3" xfId="26486"/>
    <cellStyle name="Примечание 5 9" xfId="26487"/>
    <cellStyle name="Примечание 5 9 2" xfId="26488"/>
    <cellStyle name="Примечание 5 9 2 2" xfId="26489"/>
    <cellStyle name="Примечание 5 9 3" xfId="26490"/>
    <cellStyle name="Примечание 6" xfId="26491"/>
    <cellStyle name="Примечание 6 2" xfId="26492"/>
    <cellStyle name="Примечание 6 2 2" xfId="26493"/>
    <cellStyle name="Примечание 6 3" xfId="26494"/>
    <cellStyle name="Примечание 7" xfId="26495"/>
    <cellStyle name="Примечание 7 2" xfId="26496"/>
    <cellStyle name="Примечание 7 2 2" xfId="26497"/>
    <cellStyle name="Примечание 7 3" xfId="26498"/>
    <cellStyle name="Примечание 8" xfId="26499"/>
    <cellStyle name="Примечание 8 2" xfId="26500"/>
    <cellStyle name="Примечание 8 2 2" xfId="26501"/>
    <cellStyle name="Примечание 8 3" xfId="26502"/>
    <cellStyle name="Примечание 9" xfId="26503"/>
    <cellStyle name="Примечание 9 2" xfId="26504"/>
    <cellStyle name="Примечание 9 2 2" xfId="26505"/>
    <cellStyle name="Примечание 9 3" xfId="26506"/>
    <cellStyle name="Процентный" xfId="26507" builtinId="5"/>
    <cellStyle name="Процентный 10" xfId="26508"/>
    <cellStyle name="Процентный 11" xfId="26509"/>
    <cellStyle name="Процентный 12" xfId="26510"/>
    <cellStyle name="Процентный 13" xfId="26511"/>
    <cellStyle name="Процентный 2" xfId="26512"/>
    <cellStyle name="Процентный 2 2" xfId="26513"/>
    <cellStyle name="Процентный 2 2 2" xfId="26514"/>
    <cellStyle name="Процентный 2 2 3" xfId="26515"/>
    <cellStyle name="Процентный 2 3" xfId="26516"/>
    <cellStyle name="Процентный 2 3 2" xfId="26517"/>
    <cellStyle name="Процентный 3" xfId="26518"/>
    <cellStyle name="Процентный 3 2" xfId="26519"/>
    <cellStyle name="Процентный 3 2 2" xfId="26520"/>
    <cellStyle name="Процентный 4" xfId="26521"/>
    <cellStyle name="Процентный 4 2" xfId="26522"/>
    <cellStyle name="Процентный 5" xfId="26523"/>
    <cellStyle name="Процентный 6" xfId="26524"/>
    <cellStyle name="Процентный 7" xfId="26525"/>
    <cellStyle name="Процентный 8" xfId="26526"/>
    <cellStyle name="Процентный 9" xfId="26527"/>
    <cellStyle name="Реквизиты" xfId="26528"/>
    <cellStyle name="Сверхулин" xfId="26529"/>
    <cellStyle name="Связанная ячейка 2" xfId="26530"/>
    <cellStyle name="Связанная ячейка 2 2" xfId="26531"/>
    <cellStyle name="Связанная ячейка 2 2 2" xfId="26532"/>
    <cellStyle name="Связанная ячейка 2 3" xfId="26533"/>
    <cellStyle name="Связанная ячейка 2 4" xfId="26534"/>
    <cellStyle name="Связанная ячейка 3" xfId="26535"/>
    <cellStyle name="Связанная ячейка 3 2" xfId="26536"/>
    <cellStyle name="Связанная ячейка 4" xfId="26537"/>
    <cellStyle name="Стиль 1" xfId="26538"/>
    <cellStyle name="Стиль 1 2" xfId="26539"/>
    <cellStyle name="Стиль 1 3" xfId="26540"/>
    <cellStyle name="Стиль 1 4" xfId="26541"/>
    <cellStyle name="Стиль 1 5" xfId="26542"/>
    <cellStyle name="Стиль 1 6" xfId="26543"/>
    <cellStyle name="Стиль 1 7" xfId="26544"/>
    <cellStyle name="Стиль 1 8" xfId="26545"/>
    <cellStyle name="Стиль 1_Книга2" xfId="26546"/>
    <cellStyle name="Таблица 0" xfId="26547"/>
    <cellStyle name="Таблица 0-ж" xfId="26548"/>
    <cellStyle name="Таблица 1" xfId="26549"/>
    <cellStyle name="Таблица 2" xfId="26550"/>
    <cellStyle name="Таблица 3" xfId="26551"/>
    <cellStyle name="Таблица первая строка" xfId="26552"/>
    <cellStyle name="Таблица центр" xfId="26553"/>
    <cellStyle name="Таблица центр-ж" xfId="26554"/>
    <cellStyle name="ТаблицаТекст" xfId="26555"/>
    <cellStyle name="Текст предупреждения 2" xfId="26556"/>
    <cellStyle name="Текст предупреждения 2 2" xfId="26557"/>
    <cellStyle name="Текст предупреждения 2 2 2" xfId="26558"/>
    <cellStyle name="Текст предупреждения 2 3" xfId="26559"/>
    <cellStyle name="Текст предупреждения 3" xfId="26560"/>
    <cellStyle name="Текст предупреждения 3 2" xfId="26561"/>
    <cellStyle name="Текст предупреждения 4" xfId="26562"/>
    <cellStyle name="Тип документа" xfId="26563"/>
    <cellStyle name="Тысячи [0]_Chart1 (Sales &amp; Costs)" xfId="26564"/>
    <cellStyle name="Тысячи_Chart1 (Sales &amp; Costs)" xfId="26565"/>
    <cellStyle name="Финансовый" xfId="26566" builtinId="3"/>
    <cellStyle name="Финансовый 10" xfId="26567"/>
    <cellStyle name="Финансовый 11" xfId="26568"/>
    <cellStyle name="Финансовый 12" xfId="26569"/>
    <cellStyle name="Финансовый 13" xfId="26570"/>
    <cellStyle name="Финансовый 14" xfId="26571"/>
    <cellStyle name="Финансовый 15" xfId="26572"/>
    <cellStyle name="Финансовый 16" xfId="26573"/>
    <cellStyle name="Финансовый 17" xfId="26574"/>
    <cellStyle name="Финансовый 18" xfId="26575"/>
    <cellStyle name="Финансовый 2" xfId="26576"/>
    <cellStyle name="Финансовый 2 10" xfId="26577"/>
    <cellStyle name="Финансовый 2 2" xfId="26578"/>
    <cellStyle name="Финансовый 2 2 2" xfId="26579"/>
    <cellStyle name="Финансовый 2 2 2 2" xfId="26580"/>
    <cellStyle name="Финансовый 2 2 3" xfId="26581"/>
    <cellStyle name="Финансовый 2 2 4" xfId="26582"/>
    <cellStyle name="Финансовый 2 3" xfId="26583"/>
    <cellStyle name="Финансовый 2 3 2" xfId="26584"/>
    <cellStyle name="Финансовый 2 3 3" xfId="26585"/>
    <cellStyle name="Финансовый 2 4" xfId="26586"/>
    <cellStyle name="Финансовый 2 4 2" xfId="26587"/>
    <cellStyle name="Финансовый 2 4 2 2" xfId="26588"/>
    <cellStyle name="Финансовый 2 4 3" xfId="26589"/>
    <cellStyle name="Финансовый 2 4 4" xfId="26590"/>
    <cellStyle name="Финансовый 2 5" xfId="26591"/>
    <cellStyle name="Финансовый 2 6" xfId="26592"/>
    <cellStyle name="Финансовый 2 7" xfId="26593"/>
    <cellStyle name="Финансовый 2 8" xfId="26594"/>
    <cellStyle name="Финансовый 2 9" xfId="26595"/>
    <cellStyle name="Финансовый 3" xfId="26596"/>
    <cellStyle name="Финансовый 3 2" xfId="26597"/>
    <cellStyle name="Финансовый 3 2 2" xfId="26598"/>
    <cellStyle name="Финансовый 3 2 2 2" xfId="26599"/>
    <cellStyle name="Финансовый 3 2 2 2 2" xfId="26600"/>
    <cellStyle name="Финансовый 3 2 2 3" xfId="26601"/>
    <cellStyle name="Финансовый 3 2 3" xfId="26602"/>
    <cellStyle name="Финансовый 3 2 3 2" xfId="26603"/>
    <cellStyle name="Финансовый 3 2 3 2 2" xfId="26604"/>
    <cellStyle name="Финансовый 3 2 3 3" xfId="26605"/>
    <cellStyle name="Финансовый 3 2 4" xfId="26606"/>
    <cellStyle name="Финансовый 3 2 4 2" xfId="26607"/>
    <cellStyle name="Финансовый 3 2 5" xfId="26608"/>
    <cellStyle name="Финансовый 3 3" xfId="26609"/>
    <cellStyle name="Финансовый 4" xfId="26610"/>
    <cellStyle name="Финансовый 4 2" xfId="26611"/>
    <cellStyle name="Финансовый 4 2 2" xfId="26612"/>
    <cellStyle name="Финансовый 4 2 2 2" xfId="26613"/>
    <cellStyle name="Финансовый 4 2 3" xfId="26614"/>
    <cellStyle name="Финансовый 4 3" xfId="26615"/>
    <cellStyle name="Финансовый 4 3 2" xfId="26616"/>
    <cellStyle name="Финансовый 4 3 2 2" xfId="26617"/>
    <cellStyle name="Финансовый 4 3 3" xfId="26618"/>
    <cellStyle name="Финансовый 4 4" xfId="26619"/>
    <cellStyle name="Финансовый 4 4 2" xfId="26620"/>
    <cellStyle name="Финансовый 4 5" xfId="26621"/>
    <cellStyle name="Финансовый 4 6" xfId="26622"/>
    <cellStyle name="Финансовый 5" xfId="26623"/>
    <cellStyle name="Финансовый 5 2" xfId="26624"/>
    <cellStyle name="Финансовый 6" xfId="26625"/>
    <cellStyle name="Финансовый 7" xfId="26626"/>
    <cellStyle name="Финансовый 8" xfId="26627"/>
    <cellStyle name="Финансовый 9" xfId="26628"/>
    <cellStyle name="Хороший 2" xfId="26629"/>
    <cellStyle name="Хороший 2 2" xfId="26630"/>
    <cellStyle name="Хороший 2 2 2" xfId="26631"/>
    <cellStyle name="Хороший 2 3" xfId="26632"/>
    <cellStyle name="Хороший 2 4" xfId="26633"/>
    <cellStyle name="Хороший 3" xfId="26634"/>
    <cellStyle name="Хороший 3 2" xfId="26635"/>
    <cellStyle name="Хороший 4" xfId="266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1" Type="http://schemas.openxmlformats.org/officeDocument/2006/relationships/theme" Target="theme/theme1.xml"/><Relationship  Id="rId69" Type="http://schemas.openxmlformats.org/officeDocument/2006/relationships/worksheet" Target="worksheets/sheet68.xml"/><Relationship  Id="rId68" Type="http://schemas.openxmlformats.org/officeDocument/2006/relationships/worksheet" Target="worksheets/sheet67.xml"/><Relationship  Id="rId67" Type="http://schemas.openxmlformats.org/officeDocument/2006/relationships/worksheet" Target="worksheets/sheet66.xml"/><Relationship  Id="rId66" Type="http://schemas.openxmlformats.org/officeDocument/2006/relationships/worksheet" Target="worksheets/sheet65.xml"/><Relationship  Id="rId65" Type="http://schemas.openxmlformats.org/officeDocument/2006/relationships/worksheet" Target="worksheets/sheet64.xml"/><Relationship  Id="rId60" Type="http://schemas.openxmlformats.org/officeDocument/2006/relationships/worksheet" Target="worksheets/sheet59.xml"/><Relationship  Id="rId59" Type="http://schemas.openxmlformats.org/officeDocument/2006/relationships/worksheet" Target="worksheets/sheet58.xml"/><Relationship  Id="rId63" Type="http://schemas.openxmlformats.org/officeDocument/2006/relationships/worksheet" Target="worksheets/sheet62.xml"/><Relationship  Id="rId57" Type="http://schemas.openxmlformats.org/officeDocument/2006/relationships/worksheet" Target="worksheets/sheet56.xml"/><Relationship  Id="rId56" Type="http://schemas.openxmlformats.org/officeDocument/2006/relationships/worksheet" Target="worksheets/sheet55.xml"/><Relationship  Id="rId51" Type="http://schemas.openxmlformats.org/officeDocument/2006/relationships/worksheet" Target="worksheets/sheet50.xml"/><Relationship  Id="rId48" Type="http://schemas.openxmlformats.org/officeDocument/2006/relationships/worksheet" Target="worksheets/sheet47.xml"/><Relationship  Id="rId55" Type="http://schemas.openxmlformats.org/officeDocument/2006/relationships/worksheet" Target="worksheets/sheet54.xml"/><Relationship  Id="rId47" Type="http://schemas.openxmlformats.org/officeDocument/2006/relationships/worksheet" Target="worksheets/sheet46.xml"/><Relationship  Id="rId45" Type="http://schemas.openxmlformats.org/officeDocument/2006/relationships/worksheet" Target="worksheets/sheet44.xml"/><Relationship  Id="rId64" Type="http://schemas.openxmlformats.org/officeDocument/2006/relationships/worksheet" Target="worksheets/sheet63.xml"/><Relationship  Id="rId44" Type="http://schemas.openxmlformats.org/officeDocument/2006/relationships/worksheet" Target="worksheets/sheet43.xml"/><Relationship  Id="rId70" Type="http://schemas.openxmlformats.org/officeDocument/2006/relationships/worksheet" Target="worksheets/sheet69.xml"/><Relationship  Id="rId62" Type="http://schemas.openxmlformats.org/officeDocument/2006/relationships/worksheet" Target="worksheets/sheet61.xml"/><Relationship  Id="rId43" Type="http://schemas.openxmlformats.org/officeDocument/2006/relationships/worksheet" Target="worksheets/sheet42.xml"/><Relationship  Id="rId49" Type="http://schemas.openxmlformats.org/officeDocument/2006/relationships/worksheet" Target="worksheets/sheet48.xml"/><Relationship  Id="rId42" Type="http://schemas.openxmlformats.org/officeDocument/2006/relationships/worksheet" Target="worksheets/sheet41.xml"/><Relationship  Id="rId40" Type="http://schemas.openxmlformats.org/officeDocument/2006/relationships/worksheet" Target="worksheets/sheet39.xml"/><Relationship  Id="rId39" Type="http://schemas.openxmlformats.org/officeDocument/2006/relationships/worksheet" Target="worksheets/sheet38.xml"/><Relationship  Id="rId38" Type="http://schemas.openxmlformats.org/officeDocument/2006/relationships/worksheet" Target="worksheets/sheet37.xml"/><Relationship  Id="rId54" Type="http://schemas.openxmlformats.org/officeDocument/2006/relationships/worksheet" Target="worksheets/sheet53.xml"/><Relationship  Id="rId41" Type="http://schemas.openxmlformats.org/officeDocument/2006/relationships/worksheet" Target="worksheets/sheet40.xml"/><Relationship  Id="rId36" Type="http://schemas.openxmlformats.org/officeDocument/2006/relationships/worksheet" Target="worksheets/sheet35.xml"/><Relationship  Id="rId35" Type="http://schemas.openxmlformats.org/officeDocument/2006/relationships/worksheet" Target="worksheets/sheet34.xml"/><Relationship  Id="rId34" Type="http://schemas.openxmlformats.org/officeDocument/2006/relationships/worksheet" Target="worksheets/sheet33.xml"/><Relationship  Id="rId33" Type="http://schemas.openxmlformats.org/officeDocument/2006/relationships/worksheet" Target="worksheets/sheet32.xml"/><Relationship  Id="rId58" Type="http://schemas.openxmlformats.org/officeDocument/2006/relationships/worksheet" Target="worksheets/sheet57.xml"/><Relationship  Id="rId29" Type="http://schemas.openxmlformats.org/officeDocument/2006/relationships/worksheet" Target="worksheets/sheet28.xml"/><Relationship  Id="rId28" Type="http://schemas.openxmlformats.org/officeDocument/2006/relationships/worksheet" Target="worksheets/sheet27.xml"/><Relationship  Id="rId27" Type="http://schemas.openxmlformats.org/officeDocument/2006/relationships/worksheet" Target="worksheets/sheet26.xml"/><Relationship  Id="rId23" Type="http://schemas.openxmlformats.org/officeDocument/2006/relationships/worksheet" Target="worksheets/sheet22.xml"/><Relationship  Id="rId52" Type="http://schemas.openxmlformats.org/officeDocument/2006/relationships/worksheet" Target="worksheets/sheet51.xml"/><Relationship  Id="rId61" Type="http://schemas.openxmlformats.org/officeDocument/2006/relationships/worksheet" Target="worksheets/sheet60.xml"/><Relationship  Id="rId22" Type="http://schemas.openxmlformats.org/officeDocument/2006/relationships/worksheet" Target="worksheets/sheet21.xml"/><Relationship  Id="rId21" Type="http://schemas.openxmlformats.org/officeDocument/2006/relationships/worksheet" Target="worksheets/sheet20.xml"/><Relationship  Id="rId25" Type="http://schemas.openxmlformats.org/officeDocument/2006/relationships/worksheet" Target="worksheets/sheet24.xml"/><Relationship  Id="rId13" Type="http://schemas.openxmlformats.org/officeDocument/2006/relationships/worksheet" Target="worksheets/sheet12.xml"/><Relationship  Id="rId50" Type="http://schemas.openxmlformats.org/officeDocument/2006/relationships/worksheet" Target="worksheets/sheet49.xml"/><Relationship  Id="rId24" Type="http://schemas.openxmlformats.org/officeDocument/2006/relationships/worksheet" Target="worksheets/sheet23.xml"/><Relationship  Id="rId11" Type="http://schemas.openxmlformats.org/officeDocument/2006/relationships/worksheet" Target="worksheets/sheet10.xml"/><Relationship  Id="rId17" Type="http://schemas.openxmlformats.org/officeDocument/2006/relationships/worksheet" Target="worksheets/sheet16.xml"/><Relationship  Id="rId10" Type="http://schemas.openxmlformats.org/officeDocument/2006/relationships/worksheet" Target="worksheets/sheet9.xml"/><Relationship  Id="rId18" Type="http://schemas.openxmlformats.org/officeDocument/2006/relationships/worksheet" Target="worksheets/sheet17.xml"/><Relationship  Id="rId26" Type="http://schemas.openxmlformats.org/officeDocument/2006/relationships/worksheet" Target="worksheets/sheet25.xml"/><Relationship  Id="rId53" Type="http://schemas.openxmlformats.org/officeDocument/2006/relationships/worksheet" Target="worksheets/sheet52.xml"/><Relationship  Id="rId15" Type="http://schemas.openxmlformats.org/officeDocument/2006/relationships/worksheet" Target="worksheets/sheet14.xml"/><Relationship  Id="rId9" Type="http://schemas.openxmlformats.org/officeDocument/2006/relationships/worksheet" Target="worksheets/sheet8.xml"/><Relationship  Id="rId20" Type="http://schemas.openxmlformats.org/officeDocument/2006/relationships/worksheet" Target="worksheets/sheet19.xml"/><Relationship  Id="rId8" Type="http://schemas.openxmlformats.org/officeDocument/2006/relationships/worksheet" Target="worksheets/sheet7.xml"/><Relationship  Id="rId31" Type="http://schemas.openxmlformats.org/officeDocument/2006/relationships/worksheet" Target="worksheets/sheet30.xml"/><Relationship  Id="rId19" Type="http://schemas.openxmlformats.org/officeDocument/2006/relationships/worksheet" Target="worksheets/sheet18.xml"/><Relationship  Id="rId37" Type="http://schemas.openxmlformats.org/officeDocument/2006/relationships/worksheet" Target="worksheets/sheet36.xml"/><Relationship  Id="rId46" Type="http://schemas.openxmlformats.org/officeDocument/2006/relationships/worksheet" Target="worksheets/sheet45.xml"/><Relationship  Id="rId7" Type="http://schemas.openxmlformats.org/officeDocument/2006/relationships/worksheet" Target="worksheets/sheet6.xml"/><Relationship  Id="rId73" Type="http://schemas.openxmlformats.org/officeDocument/2006/relationships/styles" Target="styles.xml"/><Relationship  Id="rId14" Type="http://schemas.openxmlformats.org/officeDocument/2006/relationships/worksheet" Target="worksheets/sheet13.xml"/><Relationship  Id="rId6" Type="http://schemas.openxmlformats.org/officeDocument/2006/relationships/worksheet" Target="worksheets/sheet5.xml"/><Relationship  Id="rId5" Type="http://schemas.openxmlformats.org/officeDocument/2006/relationships/worksheet" Target="worksheets/sheet4.xml"/><Relationship  Id="rId16" Type="http://schemas.openxmlformats.org/officeDocument/2006/relationships/worksheet" Target="worksheets/sheet15.xml"/><Relationship  Id="rId4" Type="http://schemas.openxmlformats.org/officeDocument/2006/relationships/worksheet" Target="worksheets/sheet3.xml"/><Relationship  Id="rId12" Type="http://schemas.openxmlformats.org/officeDocument/2006/relationships/worksheet" Target="worksheets/sheet11.xml"/><Relationship  Id="rId72" Type="http://schemas.openxmlformats.org/officeDocument/2006/relationships/sharedStrings" Target="sharedStrings.xml"/><Relationship  Id="rId32" Type="http://schemas.openxmlformats.org/officeDocument/2006/relationships/worksheet" Target="worksheets/sheet31.xml"/><Relationship  Id="rId30" Type="http://schemas.openxmlformats.org/officeDocument/2006/relationships/worksheet" Target="worksheets/sheet29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charts/_rels/chart1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экспорт_сверка!$O$3:$U$3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marker val="1"/>
        <c:smooth val="0"/>
        <c:axId val="167410688"/>
        <c:axId val="167432960"/>
      </c:lineChart>
      <c:catAx>
        <c:axId val="167410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67432960"/>
        <c:crosses val="autoZero"/>
        <c:auto val="1"/>
        <c:lblAlgn val="ctr"/>
        <c:lblOffset val="100"/>
        <c:noMultiLvlLbl val="0"/>
      </c:catAx>
      <c:valAx>
        <c:axId val="167432960"/>
        <c:scaling>
          <c:orientation val="minMax"/>
        </c:scaling>
        <c:delete val="0"/>
        <c:axPos val="l"/>
        <c:majorGridlines>
          <c:spPr bwMode="auto"/>
        </c:majorGridlines>
        <c:numFmt formatCode="General" sourceLinked="1"/>
        <c:majorTickMark val="out"/>
        <c:minorTickMark val="none"/>
        <c:tickLblPos val="nextTo"/>
        <c:crossAx val="167410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 bwMode="auto">
    <a:xfrm>
      <a:off x="0" y="0"/>
      <a:ext cx="0" cy="0"/>
    </a:xfrm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<Relationships xmlns="http://schemas.openxmlformats.org/package/2006/relationships"></Relationships>
</file>

<file path=xl/drawings/_rels/drawing21.xml.rels><?xml version="1.0" encoding="UTF-8" standalone="yes"?><Relationships xmlns="http://schemas.openxmlformats.org/package/2006/relationships"></Relationships>
</file>

<file path=xl/drawings/_rels/drawing22.xml.rels><?xml version="1.0" encoding="UTF-8" standalone="yes"?><Relationships xmlns="http://schemas.openxmlformats.org/package/2006/relationships"></Relationships>
</file>

<file path=xl/drawings/_rels/drawing23.xml.rels><?xml version="1.0" encoding="UTF-8" standalone="yes"?><Relationships xmlns="http://schemas.openxmlformats.org/package/2006/relationships"></Relationships>
</file>

<file path=xl/drawings/_rels/drawing24.xml.rels><?xml version="1.0" encoding="UTF-8" standalone="yes"?><Relationships xmlns="http://schemas.openxmlformats.org/package/2006/relationships"></Relationships>
</file>

<file path=xl/drawings/_rels/drawing25.xml.rels><?xml version="1.0" encoding="UTF-8" standalone="yes"?><Relationships xmlns="http://schemas.openxmlformats.org/package/2006/relationships"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711654</xdr:colOff>
      <xdr:row>0</xdr:row>
      <xdr:rowOff>0</xdr:rowOff>
    </xdr:from>
    <xdr:to>
      <xdr:col>6</xdr:col>
      <xdr:colOff>685545</xdr:colOff>
      <xdr:row>3</xdr:row>
      <xdr:rowOff>97828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150679" y="0"/>
          <a:ext cx="688266" cy="7169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48026</xdr:colOff>
      <xdr:row>0</xdr:row>
      <xdr:rowOff>0</xdr:rowOff>
    </xdr:from>
    <xdr:to>
      <xdr:col>4</xdr:col>
      <xdr:colOff>700635</xdr:colOff>
      <xdr:row>3</xdr:row>
      <xdr:rowOff>95250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106051" y="0"/>
          <a:ext cx="652609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85444</xdr:colOff>
      <xdr:row>0</xdr:row>
      <xdr:rowOff>0</xdr:rowOff>
    </xdr:from>
    <xdr:to>
      <xdr:col>5</xdr:col>
      <xdr:colOff>727849</xdr:colOff>
      <xdr:row>2</xdr:row>
      <xdr:rowOff>154781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010370" y="0"/>
          <a:ext cx="642404" cy="6691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85444</xdr:colOff>
      <xdr:row>0</xdr:row>
      <xdr:rowOff>0</xdr:rowOff>
    </xdr:from>
    <xdr:to>
      <xdr:col>5</xdr:col>
      <xdr:colOff>727849</xdr:colOff>
      <xdr:row>2</xdr:row>
      <xdr:rowOff>154781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010370" y="0"/>
          <a:ext cx="642404" cy="6691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85444</xdr:colOff>
      <xdr:row>0</xdr:row>
      <xdr:rowOff>0</xdr:rowOff>
    </xdr:from>
    <xdr:to>
      <xdr:col>5</xdr:col>
      <xdr:colOff>727849</xdr:colOff>
      <xdr:row>2</xdr:row>
      <xdr:rowOff>154781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010370" y="0"/>
          <a:ext cx="642404" cy="6691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149679</xdr:colOff>
      <xdr:row>0</xdr:row>
      <xdr:rowOff>27214</xdr:rowOff>
    </xdr:from>
    <xdr:to>
      <xdr:col>4</xdr:col>
      <xdr:colOff>926514</xdr:colOff>
      <xdr:row>4</xdr:row>
      <xdr:rowOff>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750379" y="27215"/>
          <a:ext cx="776835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149679</xdr:colOff>
      <xdr:row>0</xdr:row>
      <xdr:rowOff>27214</xdr:rowOff>
    </xdr:from>
    <xdr:to>
      <xdr:col>4</xdr:col>
      <xdr:colOff>926514</xdr:colOff>
      <xdr:row>4</xdr:row>
      <xdr:rowOff>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750379" y="27215"/>
          <a:ext cx="776835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149679</xdr:colOff>
      <xdr:row>0</xdr:row>
      <xdr:rowOff>27214</xdr:rowOff>
    </xdr:from>
    <xdr:to>
      <xdr:col>4</xdr:col>
      <xdr:colOff>926514</xdr:colOff>
      <xdr:row>4</xdr:row>
      <xdr:rowOff>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750379" y="27215"/>
          <a:ext cx="776835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122463</xdr:colOff>
      <xdr:row>0</xdr:row>
      <xdr:rowOff>81643</xdr:rowOff>
    </xdr:from>
    <xdr:to>
      <xdr:col>5</xdr:col>
      <xdr:colOff>899297</xdr:colOff>
      <xdr:row>4</xdr:row>
      <xdr:rowOff>40821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685188" y="81643"/>
          <a:ext cx="776835" cy="8354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122463</xdr:colOff>
      <xdr:row>0</xdr:row>
      <xdr:rowOff>81643</xdr:rowOff>
    </xdr:from>
    <xdr:to>
      <xdr:col>5</xdr:col>
      <xdr:colOff>899297</xdr:colOff>
      <xdr:row>4</xdr:row>
      <xdr:rowOff>40821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685188" y="81643"/>
          <a:ext cx="776835" cy="8354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149679</xdr:colOff>
      <xdr:row>0</xdr:row>
      <xdr:rowOff>27214</xdr:rowOff>
    </xdr:from>
    <xdr:to>
      <xdr:col>4</xdr:col>
      <xdr:colOff>926514</xdr:colOff>
      <xdr:row>4</xdr:row>
      <xdr:rowOff>1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750379" y="27215"/>
          <a:ext cx="776835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711654</xdr:colOff>
      <xdr:row>0</xdr:row>
      <xdr:rowOff>0</xdr:rowOff>
    </xdr:from>
    <xdr:to>
      <xdr:col>6</xdr:col>
      <xdr:colOff>685545</xdr:colOff>
      <xdr:row>3</xdr:row>
      <xdr:rowOff>97828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150679" y="0"/>
          <a:ext cx="688266" cy="71695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431482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4381500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  <a:round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431482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4314825" y="159448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2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3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4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5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6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7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8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9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0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1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2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3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95250</xdr:colOff>
      <xdr:row>65</xdr:row>
      <xdr:rowOff>38100</xdr:rowOff>
    </xdr:to>
    <xdr:sp>
      <xdr:nvSpPr>
        <xdr:cNvPr id="14" name="Text Box 1"/>
        <xdr:cNvSpPr txBox="1">
          <a:spLocks noChangeArrowheads="1"/>
        </xdr:cNvSpPr>
      </xdr:nvSpPr>
      <xdr:spPr bwMode="auto">
        <a:xfrm>
          <a:off x="3305175" y="15792450"/>
          <a:ext cx="95250" cy="2286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4</xdr:col>
      <xdr:colOff>371475</xdr:colOff>
      <xdr:row>2</xdr:row>
      <xdr:rowOff>157161</xdr:rowOff>
    </xdr:from>
    <xdr:to>
      <xdr:col>12</xdr:col>
      <xdr:colOff>66675</xdr:colOff>
      <xdr:row>15</xdr:row>
      <xdr:rowOff>42861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711654</xdr:colOff>
      <xdr:row>0</xdr:row>
      <xdr:rowOff>0</xdr:rowOff>
    </xdr:from>
    <xdr:to>
      <xdr:col>6</xdr:col>
      <xdr:colOff>685545</xdr:colOff>
      <xdr:row>3</xdr:row>
      <xdr:rowOff>97828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150679" y="0"/>
          <a:ext cx="688266" cy="7169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465933</xdr:colOff>
      <xdr:row>0</xdr:row>
      <xdr:rowOff>47625</xdr:rowOff>
    </xdr:from>
    <xdr:to>
      <xdr:col>7</xdr:col>
      <xdr:colOff>535527</xdr:colOff>
      <xdr:row>3</xdr:row>
      <xdr:rowOff>71437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066883" y="47625"/>
          <a:ext cx="717294" cy="728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465933</xdr:colOff>
      <xdr:row>0</xdr:row>
      <xdr:rowOff>47625</xdr:rowOff>
    </xdr:from>
    <xdr:to>
      <xdr:col>7</xdr:col>
      <xdr:colOff>535527</xdr:colOff>
      <xdr:row>3</xdr:row>
      <xdr:rowOff>71437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066883" y="47625"/>
          <a:ext cx="717294" cy="7286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465933</xdr:colOff>
      <xdr:row>0</xdr:row>
      <xdr:rowOff>47625</xdr:rowOff>
    </xdr:from>
    <xdr:to>
      <xdr:col>7</xdr:col>
      <xdr:colOff>535527</xdr:colOff>
      <xdr:row>3</xdr:row>
      <xdr:rowOff>71437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066883" y="47625"/>
          <a:ext cx="717294" cy="7286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561975</xdr:colOff>
      <xdr:row>0</xdr:row>
      <xdr:rowOff>0</xdr:rowOff>
    </xdr:from>
    <xdr:to>
      <xdr:col>6</xdr:col>
      <xdr:colOff>523620</xdr:colOff>
      <xdr:row>3</xdr:row>
      <xdr:rowOff>19928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429750" y="0"/>
          <a:ext cx="685546" cy="7438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48026</xdr:colOff>
      <xdr:row>0</xdr:row>
      <xdr:rowOff>0</xdr:rowOff>
    </xdr:from>
    <xdr:to>
      <xdr:col>4</xdr:col>
      <xdr:colOff>700635</xdr:colOff>
      <xdr:row>3</xdr:row>
      <xdr:rowOff>95250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106051" y="0"/>
          <a:ext cx="652609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48026</xdr:colOff>
      <xdr:row>0</xdr:row>
      <xdr:rowOff>0</xdr:rowOff>
    </xdr:from>
    <xdr:to>
      <xdr:col>4</xdr:col>
      <xdr:colOff>700635</xdr:colOff>
      <xdr:row>3</xdr:row>
      <xdr:rowOff>95250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106051" y="0"/>
          <a:ext cx="652609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1DBE48B0-DF8D-3E19-FDED-E3D5F919B10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3" personId="{1DBE48B0-DF8D-3E19-FDED-E3D5F919B10F}" id="{000C00AF-006A-48EF-A8BC-007700BA005D}" done="0">
    <text xml:space="preserve">Интерполяция 2025-2029 гг. (равномерно увеличение прироста)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12" personId="{1DBE48B0-DF8D-3E19-FDED-E3D5F919B10F}" id="{00F00099-003F-4BC5-9F35-009500C50001}" done="0">
    <text xml:space="preserve">Среднее за первое полугодие 2020
</text>
  </threadedComment>
  <threadedComment ref="L13" personId="{1DBE48B0-DF8D-3E19-FDED-E3D5F919B10F}" id="{006F00AD-0090-482C-9A74-0081007C00E4}" done="0">
    <text xml:space="preserve">Среднее за первое полугодие 2020
</text>
  </threadedComment>
  <threadedComment ref="L14" personId="{1DBE48B0-DF8D-3E19-FDED-E3D5F919B10F}" id="{00980017-0088-4E3B-B382-00D400C60011}" done="0">
    <text xml:space="preserve">Среднее за первое полугодие 2020
</text>
  </threadedComment>
</ThreadedComments>
</file>

<file path=xl/worksheets/_rels/sheet15.xml.rels><?xml version="1.0" encoding="UTF-8" standalone="yes"?><Relationships xmlns="http://schemas.openxmlformats.org/package/2006/relationships"><Relationship  Id="rId9" Type="http://schemas.openxmlformats.org/officeDocument/2006/relationships/vmlDrawing" Target="../drawings/vmlDrawing2.vml"/><Relationship  Id="rId8" Type="http://schemas.openxmlformats.org/officeDocument/2006/relationships/comments" Target="../comments2.xml"/><Relationship  Id="rId7" Type="http://schemas.microsoft.com/office/2017/10/relationships/threadedComment" Target="../threadedComments/threadedComment2.xml"/><Relationship  Id="rId6" Type="http://schemas.openxmlformats.org/officeDocument/2006/relationships/hyperlink" Target="https://economy.gov.ru/material/directions/makroec/prognozy_socialno_ekonomicheskogo_razvitiya/prognoz_socialno_ekonomicheskogo_razvitiya_rossiyskoy_federacii_na_period_do_2036_goda.html" TargetMode="External"/><Relationship  Id="rId5" Type="http://schemas.openxmlformats.org/officeDocument/2006/relationships/hyperlink" Target="https://www.economy.gov.ru/material/directions/makroec/prognozy_socialno_ekonomicheskogo_razvitiya/prognoz_socialno_ekonomicheskogo_razvitiya_rf_na_2021_god_i_na_planovyy_period_2022_i_2023_godov.html" TargetMode="External"/><Relationship  Id="rId4" Type="http://schemas.openxmlformats.org/officeDocument/2006/relationships/hyperlink" Target="https://fedstat.ru/indicator/33414" TargetMode="External"/><Relationship  Id="rId3" Type="http://schemas.openxmlformats.org/officeDocument/2006/relationships/hyperlink" Target="https://fedstat.ru/indicator/34061" TargetMode="External"/><Relationship  Id="rId2" Type="http://schemas.openxmlformats.org/officeDocument/2006/relationships/hyperlink" Target="https://fedstat.ru/indicator/36250" TargetMode="External"/><Relationship  Id="rId1" Type="http://schemas.openxmlformats.org/officeDocument/2006/relationships/hyperlink" Target="https://rosstat.gov.ru/compendium/document/13285" TargetMode="Externa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1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1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2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2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2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2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2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2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2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2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2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2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3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5.xml"/></Relationships>
</file>

<file path=xl/worksheets/_rels/sheet3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6.xml"/></Relationships>
</file>

<file path=xl/worksheets/_rels/sheet3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7.xml"/></Relationships>
</file>

<file path=xl/worksheets/_rels/sheet3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8.xml"/></Relationships>
</file>

<file path=xl/worksheets/_rels/sheet3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9.xml"/></Relationships>
</file>

<file path=xl/worksheets/_rels/sheet4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0.xml"/></Relationships>
</file>

<file path=xl/worksheets/_rels/sheet4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1.xml"/></Relationships>
</file>

<file path=xl/worksheets/_rels/sheet4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2.xml"/></Relationships>
</file>

<file path=xl/worksheets/_rels/sheet5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3.xml"/></Relationships>
</file>

<file path=xl/worksheets/_rels/sheet5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4.xml"/></Relationships>
</file>

<file path=xl/worksheets/_rels/sheet5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5.xml"/></Relationships>
</file>

<file path=xl/worksheets/_rels/sheet6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_rels/sheet6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2" activeCellId="0" sqref="A2:M29"/>
    </sheetView>
  </sheetViews>
  <sheetFormatPr defaultColWidth="9.140625" defaultRowHeight="14.25"/>
  <cols>
    <col customWidth="1" min="1" max="1" style="1" width="32"/>
    <col customWidth="1" min="2" max="2" style="1" width="19.140625"/>
    <col customWidth="1" min="3" max="3" style="1" width="18"/>
    <col min="4" max="14" style="1" width="9.140625"/>
    <col customWidth="1" min="15" max="15" style="1" width="58"/>
    <col min="16" max="16384" style="1" width="9.140625"/>
  </cols>
  <sheetData>
    <row r="1" ht="15">
      <c r="A1" s="2" t="s">
        <v>0</v>
      </c>
    </row>
    <row r="2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6"/>
      <c r="H2" s="6"/>
      <c r="I2" s="6"/>
      <c r="J2" s="6"/>
      <c r="K2" s="6"/>
      <c r="L2" s="6"/>
      <c r="M2" s="4"/>
      <c r="O2" s="3" t="s">
        <v>5</v>
      </c>
    </row>
    <row r="3">
      <c r="A3" s="7"/>
      <c r="B3" s="8">
        <v>2019</v>
      </c>
      <c r="C3" s="8">
        <v>2020</v>
      </c>
      <c r="D3" s="8">
        <v>2021</v>
      </c>
      <c r="E3" s="8">
        <v>2022</v>
      </c>
      <c r="F3" s="8">
        <v>2023</v>
      </c>
      <c r="G3" s="8">
        <v>2024</v>
      </c>
      <c r="H3" s="8">
        <v>2025</v>
      </c>
      <c r="I3" s="8">
        <v>2026</v>
      </c>
      <c r="J3" s="8">
        <v>2027</v>
      </c>
      <c r="K3" s="8">
        <v>2028</v>
      </c>
      <c r="L3" s="8">
        <v>2029</v>
      </c>
      <c r="M3" s="8">
        <v>2030</v>
      </c>
      <c r="O3" s="7"/>
    </row>
    <row r="4" ht="15.75" customHeight="1">
      <c r="A4" s="9" t="s">
        <v>6</v>
      </c>
      <c r="B4" s="10" t="e">
        <f>#REF!</f>
        <v>#REF!</v>
      </c>
      <c r="C4" s="10" t="e">
        <f>#REF!</f>
        <v>#REF!</v>
      </c>
      <c r="D4" s="10" t="e">
        <f>#REF!</f>
        <v>#REF!</v>
      </c>
      <c r="E4" s="10" t="e">
        <f>#REF!</f>
        <v>#REF!</v>
      </c>
      <c r="F4" s="10" t="e">
        <f>#REF!</f>
        <v>#REF!</v>
      </c>
      <c r="G4" s="10" t="e">
        <f>#REF!</f>
        <v>#REF!</v>
      </c>
      <c r="H4" s="10" t="e">
        <f>#REF!</f>
        <v>#REF!</v>
      </c>
      <c r="I4" s="10" t="e">
        <f>#REF!</f>
        <v>#REF!</v>
      </c>
      <c r="J4" s="10" t="e">
        <f>#REF!</f>
        <v>#REF!</v>
      </c>
      <c r="K4" s="10" t="e">
        <f>#REF!</f>
        <v>#REF!</v>
      </c>
      <c r="L4" s="10" t="e">
        <f>#REF!</f>
        <v>#REF!</v>
      </c>
      <c r="M4" s="10" t="e">
        <f>#REF!</f>
        <v>#REF!</v>
      </c>
      <c r="O4" s="11" t="s">
        <v>7</v>
      </c>
    </row>
    <row r="5">
      <c r="A5" s="12" t="s">
        <v>8</v>
      </c>
      <c r="B5" s="13" t="e">
        <f>SUM(B6:B8)</f>
        <v>#REF!</v>
      </c>
      <c r="C5" s="13" t="e">
        <f t="shared" ref="C5:M5" si="0">SUM(C6:C8)</f>
        <v>#REF!</v>
      </c>
      <c r="D5" s="13" t="e">
        <f t="shared" si="0"/>
        <v>#REF!</v>
      </c>
      <c r="E5" s="13" t="e">
        <f t="shared" si="0"/>
        <v>#REF!</v>
      </c>
      <c r="F5" s="13" t="e">
        <f t="shared" si="0"/>
        <v>#REF!</v>
      </c>
      <c r="G5" s="13" t="e">
        <f t="shared" si="0"/>
        <v>#REF!</v>
      </c>
      <c r="H5" s="13" t="e">
        <f t="shared" si="0"/>
        <v>#REF!</v>
      </c>
      <c r="I5" s="13" t="e">
        <f t="shared" si="0"/>
        <v>#REF!</v>
      </c>
      <c r="J5" s="13" t="e">
        <f t="shared" si="0"/>
        <v>#REF!</v>
      </c>
      <c r="K5" s="13" t="e">
        <f t="shared" si="0"/>
        <v>#REF!</v>
      </c>
      <c r="L5" s="13" t="e">
        <f t="shared" si="0"/>
        <v>#REF!</v>
      </c>
      <c r="M5" s="13" t="e">
        <f t="shared" si="0"/>
        <v>#REF!</v>
      </c>
      <c r="O5" s="14"/>
    </row>
    <row r="6">
      <c r="A6" s="9" t="s">
        <v>9</v>
      </c>
      <c r="B6" s="10" t="e">
        <f>B$4*'ЦП по МО help'!AJ60</f>
        <v>#REF!</v>
      </c>
      <c r="C6" s="10" t="e">
        <f>C$4*'ЦП по МО help'!AK60</f>
        <v>#REF!</v>
      </c>
      <c r="D6" s="10" t="e">
        <f>D$4*'ЦП по МО help'!AL60</f>
        <v>#REF!</v>
      </c>
      <c r="E6" s="10" t="e">
        <f>E$4*'ЦП по МО help'!AM60</f>
        <v>#REF!</v>
      </c>
      <c r="F6" s="10" t="e">
        <f>F$4*'ЦП по МО help'!AN60</f>
        <v>#REF!</v>
      </c>
      <c r="G6" s="10" t="e">
        <f>G$4*'ЦП по МО help'!AO60</f>
        <v>#REF!</v>
      </c>
      <c r="H6" s="10" t="e">
        <f>H$4*'ЦП по МО help'!AP60</f>
        <v>#REF!</v>
      </c>
      <c r="I6" s="10" t="e">
        <f>I$4*'ЦП по МО help'!AQ60</f>
        <v>#REF!</v>
      </c>
      <c r="J6" s="10" t="e">
        <f>J$4*'ЦП по МО help'!AR60</f>
        <v>#REF!</v>
      </c>
      <c r="K6" s="10" t="e">
        <f>K$4*'ЦП по МО help'!AS60</f>
        <v>#REF!</v>
      </c>
      <c r="L6" s="10" t="e">
        <f>L$4*'ЦП по МО help'!AT60</f>
        <v>#REF!</v>
      </c>
      <c r="M6" s="10" t="e">
        <f>M$4*'ЦП по МО help'!AU60</f>
        <v>#REF!</v>
      </c>
      <c r="O6" s="14"/>
    </row>
    <row r="7">
      <c r="A7" s="9" t="s">
        <v>10</v>
      </c>
      <c r="B7" s="10" t="e">
        <f>B$4*'ЦП по МО help'!AJ61</f>
        <v>#REF!</v>
      </c>
      <c r="C7" s="10" t="e">
        <f>C$4*'ЦП по МО help'!AK61</f>
        <v>#REF!</v>
      </c>
      <c r="D7" s="10" t="e">
        <f>D$4*'ЦП по МО help'!AL61</f>
        <v>#REF!</v>
      </c>
      <c r="E7" s="10" t="e">
        <f>E$4*'ЦП по МО help'!AM61</f>
        <v>#REF!</v>
      </c>
      <c r="F7" s="10" t="e">
        <f>F$4*'ЦП по МО help'!AN61</f>
        <v>#REF!</v>
      </c>
      <c r="G7" s="10" t="e">
        <f>G$4*'ЦП по МО help'!AO61</f>
        <v>#REF!</v>
      </c>
      <c r="H7" s="10" t="e">
        <f>H$4*'ЦП по МО help'!AP61</f>
        <v>#REF!</v>
      </c>
      <c r="I7" s="10" t="e">
        <f>I$4*'ЦП по МО help'!AQ61</f>
        <v>#REF!</v>
      </c>
      <c r="J7" s="10" t="e">
        <f>J$4*'ЦП по МО help'!AR61</f>
        <v>#REF!</v>
      </c>
      <c r="K7" s="10" t="e">
        <f>K$4*'ЦП по МО help'!AS61</f>
        <v>#REF!</v>
      </c>
      <c r="L7" s="10" t="e">
        <f>L$4*'ЦП по МО help'!AT61</f>
        <v>#REF!</v>
      </c>
      <c r="M7" s="10" t="e">
        <f>M$4*'ЦП по МО help'!AU61</f>
        <v>#REF!</v>
      </c>
      <c r="O7" s="14"/>
    </row>
    <row r="8">
      <c r="A8" s="9" t="s">
        <v>11</v>
      </c>
      <c r="B8" s="10" t="e">
        <f>B$4*'ЦП по МО help'!AJ62</f>
        <v>#REF!</v>
      </c>
      <c r="C8" s="10" t="e">
        <f>C$4*'ЦП по МО help'!AK62</f>
        <v>#REF!</v>
      </c>
      <c r="D8" s="10" t="e">
        <f>D$4*'ЦП по МО help'!AL62</f>
        <v>#REF!</v>
      </c>
      <c r="E8" s="10" t="e">
        <f>E$4*'ЦП по МО help'!AM62</f>
        <v>#REF!</v>
      </c>
      <c r="F8" s="10" t="e">
        <f>F$4*'ЦП по МО help'!AN62</f>
        <v>#REF!</v>
      </c>
      <c r="G8" s="10" t="e">
        <f>G$4*'ЦП по МО help'!AO62</f>
        <v>#REF!</v>
      </c>
      <c r="H8" s="10" t="e">
        <f>H$4*'ЦП по МО help'!AP62</f>
        <v>#REF!</v>
      </c>
      <c r="I8" s="10" t="e">
        <f>I$4*'ЦП по МО help'!AQ62</f>
        <v>#REF!</v>
      </c>
      <c r="J8" s="10" t="e">
        <f>J$4*'ЦП по МО help'!AR62</f>
        <v>#REF!</v>
      </c>
      <c r="K8" s="10" t="e">
        <f>K$4*'ЦП по МО help'!AS62</f>
        <v>#REF!</v>
      </c>
      <c r="L8" s="10" t="e">
        <f>L$4*'ЦП по МО help'!AT62</f>
        <v>#REF!</v>
      </c>
      <c r="M8" s="10" t="e">
        <f>M$4*'ЦП по МО help'!AU62</f>
        <v>#REF!</v>
      </c>
      <c r="O8" s="14"/>
    </row>
    <row r="9">
      <c r="A9" s="12" t="s">
        <v>12</v>
      </c>
      <c r="B9" s="13" t="e">
        <f>SUM(B10:B15)</f>
        <v>#REF!</v>
      </c>
      <c r="C9" s="13" t="e">
        <f t="shared" ref="C9:M9" si="1">SUM(C10:C15)</f>
        <v>#REF!</v>
      </c>
      <c r="D9" s="13" t="e">
        <f t="shared" si="1"/>
        <v>#REF!</v>
      </c>
      <c r="E9" s="13" t="e">
        <f t="shared" si="1"/>
        <v>#REF!</v>
      </c>
      <c r="F9" s="13" t="e">
        <f t="shared" si="1"/>
        <v>#REF!</v>
      </c>
      <c r="G9" s="13" t="e">
        <f t="shared" si="1"/>
        <v>#REF!</v>
      </c>
      <c r="H9" s="13" t="e">
        <f t="shared" si="1"/>
        <v>#REF!</v>
      </c>
      <c r="I9" s="13" t="e">
        <f t="shared" si="1"/>
        <v>#REF!</v>
      </c>
      <c r="J9" s="13" t="e">
        <f t="shared" si="1"/>
        <v>#REF!</v>
      </c>
      <c r="K9" s="13" t="e">
        <f t="shared" si="1"/>
        <v>#REF!</v>
      </c>
      <c r="L9" s="13" t="e">
        <f t="shared" si="1"/>
        <v>#REF!</v>
      </c>
      <c r="M9" s="13" t="e">
        <f t="shared" si="1"/>
        <v>#REF!</v>
      </c>
      <c r="O9" s="14"/>
    </row>
    <row r="10">
      <c r="A10" s="9" t="s">
        <v>13</v>
      </c>
      <c r="B10" s="10" t="e">
        <f>B$4*'ЦП по МО help'!AJ64</f>
        <v>#REF!</v>
      </c>
      <c r="C10" s="10" t="e">
        <f>C$4*'ЦП по МО help'!AK64</f>
        <v>#REF!</v>
      </c>
      <c r="D10" s="10" t="e">
        <f>D$4*'ЦП по МО help'!AL64</f>
        <v>#REF!</v>
      </c>
      <c r="E10" s="10" t="e">
        <f>E$4*'ЦП по МО help'!AM64</f>
        <v>#REF!</v>
      </c>
      <c r="F10" s="10" t="e">
        <f>F$4*'ЦП по МО help'!AN64</f>
        <v>#REF!</v>
      </c>
      <c r="G10" s="10" t="e">
        <f>G$4*'ЦП по МО help'!AO64</f>
        <v>#REF!</v>
      </c>
      <c r="H10" s="10" t="e">
        <f>H$4*'ЦП по МО help'!AP64</f>
        <v>#REF!</v>
      </c>
      <c r="I10" s="10" t="e">
        <f>I$4*'ЦП по МО help'!AQ64</f>
        <v>#REF!</v>
      </c>
      <c r="J10" s="10" t="e">
        <f>J$4*'ЦП по МО help'!AR64</f>
        <v>#REF!</v>
      </c>
      <c r="K10" s="10" t="e">
        <f>K$4*'ЦП по МО help'!AS64</f>
        <v>#REF!</v>
      </c>
      <c r="L10" s="10" t="e">
        <f>L$4*'ЦП по МО help'!AT64</f>
        <v>#REF!</v>
      </c>
      <c r="M10" s="10" t="e">
        <f>M$4*'ЦП по МО help'!AU64</f>
        <v>#REF!</v>
      </c>
      <c r="O10" s="14"/>
    </row>
    <row r="11">
      <c r="A11" s="9" t="s">
        <v>14</v>
      </c>
      <c r="B11" s="10" t="e">
        <f>B$4*'ЦП по МО help'!AJ65</f>
        <v>#REF!</v>
      </c>
      <c r="C11" s="10" t="e">
        <f>C$4*'ЦП по МО help'!AK65</f>
        <v>#REF!</v>
      </c>
      <c r="D11" s="10" t="e">
        <f>D$4*'ЦП по МО help'!AL65</f>
        <v>#REF!</v>
      </c>
      <c r="E11" s="10" t="e">
        <f>E$4*'ЦП по МО help'!AM65</f>
        <v>#REF!</v>
      </c>
      <c r="F11" s="10" t="e">
        <f>F$4*'ЦП по МО help'!AN65</f>
        <v>#REF!</v>
      </c>
      <c r="G11" s="10" t="e">
        <f>G$4*'ЦП по МО help'!AO65</f>
        <v>#REF!</v>
      </c>
      <c r="H11" s="10" t="e">
        <f>H$4*'ЦП по МО help'!AP65</f>
        <v>#REF!</v>
      </c>
      <c r="I11" s="10" t="e">
        <f>I$4*'ЦП по МО help'!AQ65</f>
        <v>#REF!</v>
      </c>
      <c r="J11" s="10" t="e">
        <f>J$4*'ЦП по МО help'!AR65</f>
        <v>#REF!</v>
      </c>
      <c r="K11" s="10" t="e">
        <f>K$4*'ЦП по МО help'!AS65</f>
        <v>#REF!</v>
      </c>
      <c r="L11" s="10" t="e">
        <f>L$4*'ЦП по МО help'!AT65</f>
        <v>#REF!</v>
      </c>
      <c r="M11" s="10" t="e">
        <f>M$4*'ЦП по МО help'!AU65</f>
        <v>#REF!</v>
      </c>
      <c r="O11" s="14"/>
    </row>
    <row r="12">
      <c r="A12" s="9" t="s">
        <v>15</v>
      </c>
      <c r="B12" s="10" t="e">
        <f>B$4*'ЦП по МО help'!AJ66</f>
        <v>#REF!</v>
      </c>
      <c r="C12" s="10" t="e">
        <f>C$4*'ЦП по МО help'!AK66</f>
        <v>#REF!</v>
      </c>
      <c r="D12" s="10" t="e">
        <f>D$4*'ЦП по МО help'!AL66</f>
        <v>#REF!</v>
      </c>
      <c r="E12" s="10" t="e">
        <f>E$4*'ЦП по МО help'!AM66</f>
        <v>#REF!</v>
      </c>
      <c r="F12" s="10" t="e">
        <f>F$4*'ЦП по МО help'!AN66</f>
        <v>#REF!</v>
      </c>
      <c r="G12" s="10" t="e">
        <f>G$4*'ЦП по МО help'!AO66</f>
        <v>#REF!</v>
      </c>
      <c r="H12" s="10" t="e">
        <f>H$4*'ЦП по МО help'!AP66</f>
        <v>#REF!</v>
      </c>
      <c r="I12" s="10" t="e">
        <f>I$4*'ЦП по МО help'!AQ66</f>
        <v>#REF!</v>
      </c>
      <c r="J12" s="10" t="e">
        <f>J$4*'ЦП по МО help'!AR66</f>
        <v>#REF!</v>
      </c>
      <c r="K12" s="10" t="e">
        <f>K$4*'ЦП по МО help'!AS66</f>
        <v>#REF!</v>
      </c>
      <c r="L12" s="10" t="e">
        <f>L$4*'ЦП по МО help'!AT66</f>
        <v>#REF!</v>
      </c>
      <c r="M12" s="10" t="e">
        <f>M$4*'ЦП по МО help'!AU66</f>
        <v>#REF!</v>
      </c>
      <c r="O12" s="14"/>
    </row>
    <row r="13">
      <c r="A13" s="9" t="s">
        <v>16</v>
      </c>
      <c r="B13" s="10" t="e">
        <f>B$4*'ЦП по МО help'!AJ67</f>
        <v>#REF!</v>
      </c>
      <c r="C13" s="10" t="e">
        <f>C$4*'ЦП по МО help'!AK67</f>
        <v>#REF!</v>
      </c>
      <c r="D13" s="10" t="e">
        <f>D$4*'ЦП по МО help'!AL67</f>
        <v>#REF!</v>
      </c>
      <c r="E13" s="10" t="e">
        <f>E$4*'ЦП по МО help'!AM67</f>
        <v>#REF!</v>
      </c>
      <c r="F13" s="10" t="e">
        <f>F$4*'ЦП по МО help'!AN67</f>
        <v>#REF!</v>
      </c>
      <c r="G13" s="10" t="e">
        <f>G$4*'ЦП по МО help'!AO67</f>
        <v>#REF!</v>
      </c>
      <c r="H13" s="10" t="e">
        <f>H$4*'ЦП по МО help'!AP67</f>
        <v>#REF!</v>
      </c>
      <c r="I13" s="10" t="e">
        <f>I$4*'ЦП по МО help'!AQ67</f>
        <v>#REF!</v>
      </c>
      <c r="J13" s="10" t="e">
        <f>J$4*'ЦП по МО help'!AR67</f>
        <v>#REF!</v>
      </c>
      <c r="K13" s="10" t="e">
        <f>K$4*'ЦП по МО help'!AS67</f>
        <v>#REF!</v>
      </c>
      <c r="L13" s="10" t="e">
        <f>L$4*'ЦП по МО help'!AT67</f>
        <v>#REF!</v>
      </c>
      <c r="M13" s="10" t="e">
        <f>M$4*'ЦП по МО help'!AU67</f>
        <v>#REF!</v>
      </c>
      <c r="O13" s="14"/>
    </row>
    <row r="14">
      <c r="A14" s="9" t="s">
        <v>17</v>
      </c>
      <c r="B14" s="10" t="e">
        <f>B$4*'ЦП по МО help'!AJ68</f>
        <v>#REF!</v>
      </c>
      <c r="C14" s="10" t="e">
        <f>C$4*'ЦП по МО help'!AK68</f>
        <v>#REF!</v>
      </c>
      <c r="D14" s="10" t="e">
        <f>D$4*'ЦП по МО help'!AL68</f>
        <v>#REF!</v>
      </c>
      <c r="E14" s="10" t="e">
        <f>E$4*'ЦП по МО help'!AM68</f>
        <v>#REF!</v>
      </c>
      <c r="F14" s="10" t="e">
        <f>F$4*'ЦП по МО help'!AN68</f>
        <v>#REF!</v>
      </c>
      <c r="G14" s="10" t="e">
        <f>G$4*'ЦП по МО help'!AO68</f>
        <v>#REF!</v>
      </c>
      <c r="H14" s="10" t="e">
        <f>H$4*'ЦП по МО help'!AP68</f>
        <v>#REF!</v>
      </c>
      <c r="I14" s="10" t="e">
        <f>I$4*'ЦП по МО help'!AQ68</f>
        <v>#REF!</v>
      </c>
      <c r="J14" s="10" t="e">
        <f>J$4*'ЦП по МО help'!AR68</f>
        <v>#REF!</v>
      </c>
      <c r="K14" s="10" t="e">
        <f>K$4*'ЦП по МО help'!AS68</f>
        <v>#REF!</v>
      </c>
      <c r="L14" s="10" t="e">
        <f>L$4*'ЦП по МО help'!AT68</f>
        <v>#REF!</v>
      </c>
      <c r="M14" s="10" t="e">
        <f>M$4*'ЦП по МО help'!AU68</f>
        <v>#REF!</v>
      </c>
      <c r="O14" s="14"/>
    </row>
    <row r="15">
      <c r="A15" s="9" t="s">
        <v>18</v>
      </c>
      <c r="B15" s="10" t="e">
        <f>B$4*'ЦП по МО help'!AJ69</f>
        <v>#REF!</v>
      </c>
      <c r="C15" s="10" t="e">
        <f>C$4*'ЦП по МО help'!AK69</f>
        <v>#REF!</v>
      </c>
      <c r="D15" s="10" t="e">
        <f>D$4*'ЦП по МО help'!AL69</f>
        <v>#REF!</v>
      </c>
      <c r="E15" s="10" t="e">
        <f>E$4*'ЦП по МО help'!AM69</f>
        <v>#REF!</v>
      </c>
      <c r="F15" s="10" t="e">
        <f>F$4*'ЦП по МО help'!AN69</f>
        <v>#REF!</v>
      </c>
      <c r="G15" s="10" t="e">
        <f>G$4*'ЦП по МО help'!AO69</f>
        <v>#REF!</v>
      </c>
      <c r="H15" s="10" t="e">
        <f>H$4*'ЦП по МО help'!AP69</f>
        <v>#REF!</v>
      </c>
      <c r="I15" s="10" t="e">
        <f>I$4*'ЦП по МО help'!AQ69</f>
        <v>#REF!</v>
      </c>
      <c r="J15" s="10" t="e">
        <f>J$4*'ЦП по МО help'!AR69</f>
        <v>#REF!</v>
      </c>
      <c r="K15" s="10" t="e">
        <f>K$4*'ЦП по МО help'!AS69</f>
        <v>#REF!</v>
      </c>
      <c r="L15" s="10" t="e">
        <f>L$4*'ЦП по МО help'!AT69</f>
        <v>#REF!</v>
      </c>
      <c r="M15" s="10" t="e">
        <f>M$4*'ЦП по МО help'!AU69</f>
        <v>#REF!</v>
      </c>
      <c r="O15" s="14"/>
    </row>
    <row r="16" ht="24">
      <c r="A16" s="12" t="s">
        <v>19</v>
      </c>
      <c r="B16" s="13" t="e">
        <f>SUM(B17:B22)</f>
        <v>#REF!</v>
      </c>
      <c r="C16" s="13" t="e">
        <f t="shared" ref="C16:M16" si="2">SUM(C17:C22)</f>
        <v>#REF!</v>
      </c>
      <c r="D16" s="13" t="e">
        <f t="shared" si="2"/>
        <v>#REF!</v>
      </c>
      <c r="E16" s="13" t="e">
        <f t="shared" si="2"/>
        <v>#REF!</v>
      </c>
      <c r="F16" s="13" t="e">
        <f t="shared" si="2"/>
        <v>#REF!</v>
      </c>
      <c r="G16" s="13" t="e">
        <f t="shared" si="2"/>
        <v>#REF!</v>
      </c>
      <c r="H16" s="13" t="e">
        <f t="shared" si="2"/>
        <v>#REF!</v>
      </c>
      <c r="I16" s="13" t="e">
        <f t="shared" si="2"/>
        <v>#REF!</v>
      </c>
      <c r="J16" s="13" t="e">
        <f t="shared" si="2"/>
        <v>#REF!</v>
      </c>
      <c r="K16" s="13" t="e">
        <f t="shared" si="2"/>
        <v>#REF!</v>
      </c>
      <c r="L16" s="13" t="e">
        <f t="shared" si="2"/>
        <v>#REF!</v>
      </c>
      <c r="M16" s="13" t="e">
        <f t="shared" si="2"/>
        <v>#REF!</v>
      </c>
      <c r="O16" s="14"/>
    </row>
    <row r="17">
      <c r="A17" s="9" t="s">
        <v>20</v>
      </c>
      <c r="B17" s="10" t="e">
        <f>B$4*'ЦП по МО help'!AJ71</f>
        <v>#REF!</v>
      </c>
      <c r="C17" s="10" t="e">
        <f>C$4*'ЦП по МО help'!AK71</f>
        <v>#REF!</v>
      </c>
      <c r="D17" s="10" t="e">
        <f>D$4*'ЦП по МО help'!AL71</f>
        <v>#REF!</v>
      </c>
      <c r="E17" s="10" t="e">
        <f>E$4*'ЦП по МО help'!AM71</f>
        <v>#REF!</v>
      </c>
      <c r="F17" s="10" t="e">
        <f>F$4*'ЦП по МО help'!AN71</f>
        <v>#REF!</v>
      </c>
      <c r="G17" s="10" t="e">
        <f>G$4*'ЦП по МО help'!AO71</f>
        <v>#REF!</v>
      </c>
      <c r="H17" s="10" t="e">
        <f>H$4*'ЦП по МО help'!AP71</f>
        <v>#REF!</v>
      </c>
      <c r="I17" s="10" t="e">
        <f>I$4*'ЦП по МО help'!AQ71</f>
        <v>#REF!</v>
      </c>
      <c r="J17" s="10" t="e">
        <f>J$4*'ЦП по МО help'!AR71</f>
        <v>#REF!</v>
      </c>
      <c r="K17" s="10" t="e">
        <f>K$4*'ЦП по МО help'!AS71</f>
        <v>#REF!</v>
      </c>
      <c r="L17" s="10" t="e">
        <f>L$4*'ЦП по МО help'!AT71</f>
        <v>#REF!</v>
      </c>
      <c r="M17" s="10" t="e">
        <f>M$4*'ЦП по МО help'!AU71</f>
        <v>#REF!</v>
      </c>
      <c r="O17" s="14"/>
    </row>
    <row r="18">
      <c r="A18" s="9" t="s">
        <v>21</v>
      </c>
      <c r="B18" s="10" t="e">
        <f>B$4*'ЦП по МО help'!AJ72</f>
        <v>#REF!</v>
      </c>
      <c r="C18" s="10" t="e">
        <f>C$4*'ЦП по МО help'!AK72</f>
        <v>#REF!</v>
      </c>
      <c r="D18" s="10" t="e">
        <f>D$4*'ЦП по МО help'!AL72</f>
        <v>#REF!</v>
      </c>
      <c r="E18" s="10" t="e">
        <f>E$4*'ЦП по МО help'!AM72</f>
        <v>#REF!</v>
      </c>
      <c r="F18" s="10" t="e">
        <f>F$4*'ЦП по МО help'!AN72</f>
        <v>#REF!</v>
      </c>
      <c r="G18" s="10" t="e">
        <f>G$4*'ЦП по МО help'!AO72</f>
        <v>#REF!</v>
      </c>
      <c r="H18" s="10" t="e">
        <f>H$4*'ЦП по МО help'!AP72</f>
        <v>#REF!</v>
      </c>
      <c r="I18" s="10" t="e">
        <f>I$4*'ЦП по МО help'!AQ72</f>
        <v>#REF!</v>
      </c>
      <c r="J18" s="10" t="e">
        <f>J$4*'ЦП по МО help'!AR72</f>
        <v>#REF!</v>
      </c>
      <c r="K18" s="10" t="e">
        <f>K$4*'ЦП по МО help'!AS72</f>
        <v>#REF!</v>
      </c>
      <c r="L18" s="10" t="e">
        <f>L$4*'ЦП по МО help'!AT72</f>
        <v>#REF!</v>
      </c>
      <c r="M18" s="10" t="e">
        <f>M$4*'ЦП по МО help'!AU72</f>
        <v>#REF!</v>
      </c>
      <c r="O18" s="14"/>
    </row>
    <row r="19">
      <c r="A19" s="9" t="s">
        <v>22</v>
      </c>
      <c r="B19" s="10" t="e">
        <f>B$4*'ЦП по МО help'!AJ73</f>
        <v>#REF!</v>
      </c>
      <c r="C19" s="10" t="e">
        <f>C$4*'ЦП по МО help'!AK73</f>
        <v>#REF!</v>
      </c>
      <c r="D19" s="10" t="e">
        <f>D$4*'ЦП по МО help'!AL73</f>
        <v>#REF!</v>
      </c>
      <c r="E19" s="10" t="e">
        <f>E$4*'ЦП по МО help'!AM73</f>
        <v>#REF!</v>
      </c>
      <c r="F19" s="10" t="e">
        <f>F$4*'ЦП по МО help'!AN73</f>
        <v>#REF!</v>
      </c>
      <c r="G19" s="10" t="e">
        <f>G$4*'ЦП по МО help'!AO73</f>
        <v>#REF!</v>
      </c>
      <c r="H19" s="10" t="e">
        <f>H$4*'ЦП по МО help'!AP73</f>
        <v>#REF!</v>
      </c>
      <c r="I19" s="10" t="e">
        <f>I$4*'ЦП по МО help'!AQ73</f>
        <v>#REF!</v>
      </c>
      <c r="J19" s="10" t="e">
        <f>J$4*'ЦП по МО help'!AR73</f>
        <v>#REF!</v>
      </c>
      <c r="K19" s="10" t="e">
        <f>K$4*'ЦП по МО help'!AS73</f>
        <v>#REF!</v>
      </c>
      <c r="L19" s="10" t="e">
        <f>L$4*'ЦП по МО help'!AT73</f>
        <v>#REF!</v>
      </c>
      <c r="M19" s="10" t="e">
        <f>M$4*'ЦП по МО help'!AU73</f>
        <v>#REF!</v>
      </c>
      <c r="O19" s="14"/>
    </row>
    <row r="20">
      <c r="A20" s="9" t="s">
        <v>23</v>
      </c>
      <c r="B20" s="10" t="e">
        <f>B$4*'ЦП по МО help'!AJ74</f>
        <v>#REF!</v>
      </c>
      <c r="C20" s="10" t="e">
        <f>C$4*'ЦП по МО help'!AK74</f>
        <v>#REF!</v>
      </c>
      <c r="D20" s="10" t="e">
        <f>D$4*'ЦП по МО help'!AL74</f>
        <v>#REF!</v>
      </c>
      <c r="E20" s="10" t="e">
        <f>E$4*'ЦП по МО help'!AM74</f>
        <v>#REF!</v>
      </c>
      <c r="F20" s="10" t="e">
        <f>F$4*'ЦП по МО help'!AN74</f>
        <v>#REF!</v>
      </c>
      <c r="G20" s="10" t="e">
        <f>G$4*'ЦП по МО help'!AO74</f>
        <v>#REF!</v>
      </c>
      <c r="H20" s="10" t="e">
        <f>H$4*'ЦП по МО help'!AP74</f>
        <v>#REF!</v>
      </c>
      <c r="I20" s="10" t="e">
        <f>I$4*'ЦП по МО help'!AQ74</f>
        <v>#REF!</v>
      </c>
      <c r="J20" s="10" t="e">
        <f>J$4*'ЦП по МО help'!AR74</f>
        <v>#REF!</v>
      </c>
      <c r="K20" s="10" t="e">
        <f>K$4*'ЦП по МО help'!AS74</f>
        <v>#REF!</v>
      </c>
      <c r="L20" s="10" t="e">
        <f>L$4*'ЦП по МО help'!AT74</f>
        <v>#REF!</v>
      </c>
      <c r="M20" s="10" t="e">
        <f>M$4*'ЦП по МО help'!AU74</f>
        <v>#REF!</v>
      </c>
      <c r="O20" s="14"/>
    </row>
    <row r="21">
      <c r="A21" s="9" t="s">
        <v>24</v>
      </c>
      <c r="B21" s="10" t="e">
        <f>B$4*'ЦП по МО help'!AJ75</f>
        <v>#REF!</v>
      </c>
      <c r="C21" s="10" t="e">
        <f>C$4*'ЦП по МО help'!AK75</f>
        <v>#REF!</v>
      </c>
      <c r="D21" s="10" t="e">
        <f>D$4*'ЦП по МО help'!AL75</f>
        <v>#REF!</v>
      </c>
      <c r="E21" s="10" t="e">
        <f>E$4*'ЦП по МО help'!AM75</f>
        <v>#REF!</v>
      </c>
      <c r="F21" s="10" t="e">
        <f>F$4*'ЦП по МО help'!AN75</f>
        <v>#REF!</v>
      </c>
      <c r="G21" s="10" t="e">
        <f>G$4*'ЦП по МО help'!AO75</f>
        <v>#REF!</v>
      </c>
      <c r="H21" s="10" t="e">
        <f>H$4*'ЦП по МО help'!AP75</f>
        <v>#REF!</v>
      </c>
      <c r="I21" s="10" t="e">
        <f>I$4*'ЦП по МО help'!AQ75</f>
        <v>#REF!</v>
      </c>
      <c r="J21" s="10" t="e">
        <f>J$4*'ЦП по МО help'!AR75</f>
        <v>#REF!</v>
      </c>
      <c r="K21" s="10" t="e">
        <f>K$4*'ЦП по МО help'!AS75</f>
        <v>#REF!</v>
      </c>
      <c r="L21" s="10" t="e">
        <f>L$4*'ЦП по МО help'!AT75</f>
        <v>#REF!</v>
      </c>
      <c r="M21" s="10" t="e">
        <f>M$4*'ЦП по МО help'!AU75</f>
        <v>#REF!</v>
      </c>
      <c r="O21" s="14"/>
    </row>
    <row r="22">
      <c r="A22" s="9" t="s">
        <v>25</v>
      </c>
      <c r="B22" s="10" t="e">
        <f>B$4*'ЦП по МО help'!AJ76</f>
        <v>#REF!</v>
      </c>
      <c r="C22" s="10" t="e">
        <f>C$4*'ЦП по МО help'!AK76</f>
        <v>#REF!</v>
      </c>
      <c r="D22" s="10" t="e">
        <f>D$4*'ЦП по МО help'!AL76</f>
        <v>#REF!</v>
      </c>
      <c r="E22" s="10" t="e">
        <f>E$4*'ЦП по МО help'!AM76</f>
        <v>#REF!</v>
      </c>
      <c r="F22" s="10" t="e">
        <f>F$4*'ЦП по МО help'!AN76</f>
        <v>#REF!</v>
      </c>
      <c r="G22" s="10" t="e">
        <f>G$4*'ЦП по МО help'!AO76</f>
        <v>#REF!</v>
      </c>
      <c r="H22" s="10" t="e">
        <f>H$4*'ЦП по МО help'!AP76</f>
        <v>#REF!</v>
      </c>
      <c r="I22" s="10" t="e">
        <f>I$4*'ЦП по МО help'!AQ76</f>
        <v>#REF!</v>
      </c>
      <c r="J22" s="10" t="e">
        <f>J$4*'ЦП по МО help'!AR76</f>
        <v>#REF!</v>
      </c>
      <c r="K22" s="10" t="e">
        <f>K$4*'ЦП по МО help'!AS76</f>
        <v>#REF!</v>
      </c>
      <c r="L22" s="10" t="e">
        <f>L$4*'ЦП по МО help'!AT76</f>
        <v>#REF!</v>
      </c>
      <c r="M22" s="10" t="e">
        <f>M$4*'ЦП по МО help'!AU76</f>
        <v>#REF!</v>
      </c>
      <c r="O22" s="14"/>
    </row>
    <row r="23" ht="24">
      <c r="A23" s="12" t="s">
        <v>26</v>
      </c>
      <c r="B23" s="13" t="e">
        <f>SUM(B24:B27)</f>
        <v>#REF!</v>
      </c>
      <c r="C23" s="13" t="e">
        <f t="shared" ref="C23:M23" si="3">SUM(C24:C27)</f>
        <v>#REF!</v>
      </c>
      <c r="D23" s="13" t="e">
        <f t="shared" si="3"/>
        <v>#REF!</v>
      </c>
      <c r="E23" s="13" t="e">
        <f t="shared" si="3"/>
        <v>#REF!</v>
      </c>
      <c r="F23" s="13" t="e">
        <f t="shared" si="3"/>
        <v>#REF!</v>
      </c>
      <c r="G23" s="13" t="e">
        <f t="shared" si="3"/>
        <v>#REF!</v>
      </c>
      <c r="H23" s="13" t="e">
        <f t="shared" si="3"/>
        <v>#REF!</v>
      </c>
      <c r="I23" s="13" t="e">
        <f t="shared" si="3"/>
        <v>#REF!</v>
      </c>
      <c r="J23" s="13" t="e">
        <f t="shared" si="3"/>
        <v>#REF!</v>
      </c>
      <c r="K23" s="13" t="e">
        <f t="shared" si="3"/>
        <v>#REF!</v>
      </c>
      <c r="L23" s="13" t="e">
        <f t="shared" si="3"/>
        <v>#REF!</v>
      </c>
      <c r="M23" s="13" t="e">
        <f t="shared" si="3"/>
        <v>#REF!</v>
      </c>
      <c r="O23" s="14"/>
    </row>
    <row r="24">
      <c r="A24" s="9" t="s">
        <v>27</v>
      </c>
      <c r="B24" s="10" t="e">
        <f>B$4*'ЦП по МО help'!AJ78</f>
        <v>#REF!</v>
      </c>
      <c r="C24" s="10" t="e">
        <f>C$4*'ЦП по МО help'!AK78</f>
        <v>#REF!</v>
      </c>
      <c r="D24" s="10" t="e">
        <f>D$4*'ЦП по МО help'!AL78</f>
        <v>#REF!</v>
      </c>
      <c r="E24" s="10" t="e">
        <f>E$4*'ЦП по МО help'!AM78</f>
        <v>#REF!</v>
      </c>
      <c r="F24" s="10" t="e">
        <f>F$4*'ЦП по МО help'!AN78</f>
        <v>#REF!</v>
      </c>
      <c r="G24" s="10" t="e">
        <f>G$4*'ЦП по МО help'!AO78</f>
        <v>#REF!</v>
      </c>
      <c r="H24" s="10" t="e">
        <f>H$4*'ЦП по МО help'!AP78</f>
        <v>#REF!</v>
      </c>
      <c r="I24" s="10" t="e">
        <f>I$4*'ЦП по МО help'!AQ78</f>
        <v>#REF!</v>
      </c>
      <c r="J24" s="10" t="e">
        <f>J$4*'ЦП по МО help'!AR78</f>
        <v>#REF!</v>
      </c>
      <c r="K24" s="10" t="e">
        <f>K$4*'ЦП по МО help'!AS78</f>
        <v>#REF!</v>
      </c>
      <c r="L24" s="10" t="e">
        <f>L$4*'ЦП по МО help'!AT78</f>
        <v>#REF!</v>
      </c>
      <c r="M24" s="10" t="e">
        <f>M$4*'ЦП по МО help'!AU78</f>
        <v>#REF!</v>
      </c>
      <c r="O24" s="14"/>
    </row>
    <row r="25">
      <c r="A25" s="9" t="s">
        <v>28</v>
      </c>
      <c r="B25" s="10" t="e">
        <f>B$4*'ЦП по МО help'!AJ79</f>
        <v>#REF!</v>
      </c>
      <c r="C25" s="10" t="e">
        <f>C$4*'ЦП по МО help'!AK79</f>
        <v>#REF!</v>
      </c>
      <c r="D25" s="10" t="e">
        <f>D$4*'ЦП по МО help'!AL79</f>
        <v>#REF!</v>
      </c>
      <c r="E25" s="10" t="e">
        <f>E$4*'ЦП по МО help'!AM79</f>
        <v>#REF!</v>
      </c>
      <c r="F25" s="10" t="e">
        <f>F$4*'ЦП по МО help'!AN79</f>
        <v>#REF!</v>
      </c>
      <c r="G25" s="10" t="e">
        <f>G$4*'ЦП по МО help'!AO79</f>
        <v>#REF!</v>
      </c>
      <c r="H25" s="10" t="e">
        <f>H$4*'ЦП по МО help'!AP79</f>
        <v>#REF!</v>
      </c>
      <c r="I25" s="10" t="e">
        <f>I$4*'ЦП по МО help'!AQ79</f>
        <v>#REF!</v>
      </c>
      <c r="J25" s="10" t="e">
        <f>J$4*'ЦП по МО help'!AR79</f>
        <v>#REF!</v>
      </c>
      <c r="K25" s="10" t="e">
        <f>K$4*'ЦП по МО help'!AS79</f>
        <v>#REF!</v>
      </c>
      <c r="L25" s="10" t="e">
        <f>L$4*'ЦП по МО help'!AT79</f>
        <v>#REF!</v>
      </c>
      <c r="M25" s="10" t="e">
        <f>M$4*'ЦП по МО help'!AU79</f>
        <v>#REF!</v>
      </c>
      <c r="O25" s="14"/>
    </row>
    <row r="26">
      <c r="A26" s="9" t="s">
        <v>29</v>
      </c>
      <c r="B26" s="10" t="e">
        <f>B$4*'ЦП по МО help'!AJ80</f>
        <v>#REF!</v>
      </c>
      <c r="C26" s="10" t="e">
        <f>C$4*'ЦП по МО help'!AK80</f>
        <v>#REF!</v>
      </c>
      <c r="D26" s="10" t="e">
        <f>D$4*'ЦП по МО help'!AL80</f>
        <v>#REF!</v>
      </c>
      <c r="E26" s="10" t="e">
        <f>E$4*'ЦП по МО help'!AM80</f>
        <v>#REF!</v>
      </c>
      <c r="F26" s="10" t="e">
        <f>F$4*'ЦП по МО help'!AN80</f>
        <v>#REF!</v>
      </c>
      <c r="G26" s="10" t="e">
        <f>G$4*'ЦП по МО help'!AO80</f>
        <v>#REF!</v>
      </c>
      <c r="H26" s="10" t="e">
        <f>H$4*'ЦП по МО help'!AP80</f>
        <v>#REF!</v>
      </c>
      <c r="I26" s="10" t="e">
        <f>I$4*'ЦП по МО help'!AQ80</f>
        <v>#REF!</v>
      </c>
      <c r="J26" s="10" t="e">
        <f>J$4*'ЦП по МО help'!AR80</f>
        <v>#REF!</v>
      </c>
      <c r="K26" s="10" t="e">
        <f>K$4*'ЦП по МО help'!AS80</f>
        <v>#REF!</v>
      </c>
      <c r="L26" s="10" t="e">
        <f>L$4*'ЦП по МО help'!AT80</f>
        <v>#REF!</v>
      </c>
      <c r="M26" s="10" t="e">
        <f>M$4*'ЦП по МО help'!AU80</f>
        <v>#REF!</v>
      </c>
      <c r="O26" s="14"/>
    </row>
    <row r="27">
      <c r="A27" s="9" t="s">
        <v>30</v>
      </c>
      <c r="B27" s="10" t="e">
        <f>B$4*'ЦП по МО help'!AJ81</f>
        <v>#REF!</v>
      </c>
      <c r="C27" s="10" t="e">
        <f>C$4*'ЦП по МО help'!AK81</f>
        <v>#REF!</v>
      </c>
      <c r="D27" s="10" t="e">
        <f>D$4*'ЦП по МО help'!AL81</f>
        <v>#REF!</v>
      </c>
      <c r="E27" s="10" t="e">
        <f>E$4*'ЦП по МО help'!AM81</f>
        <v>#REF!</v>
      </c>
      <c r="F27" s="10" t="e">
        <f>F$4*'ЦП по МО help'!AN81</f>
        <v>#REF!</v>
      </c>
      <c r="G27" s="10" t="e">
        <f>G$4*'ЦП по МО help'!AO81</f>
        <v>#REF!</v>
      </c>
      <c r="H27" s="10" t="e">
        <f>H$4*'ЦП по МО help'!AP81</f>
        <v>#REF!</v>
      </c>
      <c r="I27" s="10" t="e">
        <f>I$4*'ЦП по МО help'!AQ81</f>
        <v>#REF!</v>
      </c>
      <c r="J27" s="10" t="e">
        <f>J$4*'ЦП по МО help'!AR81</f>
        <v>#REF!</v>
      </c>
      <c r="K27" s="10" t="e">
        <f>K$4*'ЦП по МО help'!AS81</f>
        <v>#REF!</v>
      </c>
      <c r="L27" s="10" t="e">
        <f>L$4*'ЦП по МО help'!AT81</f>
        <v>#REF!</v>
      </c>
      <c r="M27" s="10" t="e">
        <f>M$4*'ЦП по МО help'!AU81</f>
        <v>#REF!</v>
      </c>
      <c r="O27" s="14"/>
    </row>
    <row r="28">
      <c r="A28" s="12" t="s">
        <v>31</v>
      </c>
      <c r="B28" s="13" t="e">
        <f>B29</f>
        <v>#REF!</v>
      </c>
      <c r="C28" s="13" t="e">
        <f t="shared" ref="C28:M28" si="4">C29</f>
        <v>#REF!</v>
      </c>
      <c r="D28" s="13" t="e">
        <f t="shared" si="4"/>
        <v>#REF!</v>
      </c>
      <c r="E28" s="13" t="e">
        <f t="shared" si="4"/>
        <v>#REF!</v>
      </c>
      <c r="F28" s="13" t="e">
        <f t="shared" si="4"/>
        <v>#REF!</v>
      </c>
      <c r="G28" s="13" t="e">
        <f t="shared" si="4"/>
        <v>#REF!</v>
      </c>
      <c r="H28" s="13" t="e">
        <f t="shared" si="4"/>
        <v>#REF!</v>
      </c>
      <c r="I28" s="13" t="e">
        <f t="shared" si="4"/>
        <v>#REF!</v>
      </c>
      <c r="J28" s="13" t="e">
        <f t="shared" si="4"/>
        <v>#REF!</v>
      </c>
      <c r="K28" s="13" t="e">
        <f t="shared" si="4"/>
        <v>#REF!</v>
      </c>
      <c r="L28" s="13" t="e">
        <f t="shared" si="4"/>
        <v>#REF!</v>
      </c>
      <c r="M28" s="13" t="e">
        <f t="shared" si="4"/>
        <v>#REF!</v>
      </c>
      <c r="O28" s="14"/>
    </row>
    <row r="29">
      <c r="A29" s="9" t="s">
        <v>32</v>
      </c>
      <c r="B29" s="10" t="e">
        <f>B$4*'ЦП по МО help'!AJ83</f>
        <v>#REF!</v>
      </c>
      <c r="C29" s="10" t="e">
        <f>C$4*'ЦП по МО help'!AK83</f>
        <v>#REF!</v>
      </c>
      <c r="D29" s="10" t="e">
        <f>D$4*'ЦП по МО help'!AL83</f>
        <v>#REF!</v>
      </c>
      <c r="E29" s="10" t="e">
        <f>E$4*'ЦП по МО help'!AM83</f>
        <v>#REF!</v>
      </c>
      <c r="F29" s="10" t="e">
        <f>F$4*'ЦП по МО help'!AN83</f>
        <v>#REF!</v>
      </c>
      <c r="G29" s="10" t="e">
        <f>G$4*'ЦП по МО help'!AO83</f>
        <v>#REF!</v>
      </c>
      <c r="H29" s="10" t="e">
        <f>H$4*'ЦП по МО help'!AP83</f>
        <v>#REF!</v>
      </c>
      <c r="I29" s="10" t="e">
        <f>I$4*'ЦП по МО help'!AQ83</f>
        <v>#REF!</v>
      </c>
      <c r="J29" s="10" t="e">
        <f>J$4*'ЦП по МО help'!AR83</f>
        <v>#REF!</v>
      </c>
      <c r="K29" s="10" t="e">
        <f>K$4*'ЦП по МО help'!AS83</f>
        <v>#REF!</v>
      </c>
      <c r="L29" s="10" t="e">
        <f>L$4*'ЦП по МО help'!AT83</f>
        <v>#REF!</v>
      </c>
      <c r="M29" s="10" t="e">
        <f>M$4*'ЦП по МО help'!AU83</f>
        <v>#REF!</v>
      </c>
      <c r="O29" s="15"/>
    </row>
    <row r="31" ht="15">
      <c r="A31" s="2" t="s">
        <v>33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>
      <c r="A32" s="3" t="s">
        <v>1</v>
      </c>
      <c r="B32" s="4" t="s">
        <v>2</v>
      </c>
      <c r="C32" s="4" t="s">
        <v>3</v>
      </c>
      <c r="D32" s="5" t="s">
        <v>4</v>
      </c>
      <c r="E32" s="6"/>
      <c r="F32" s="6"/>
      <c r="G32" s="6"/>
      <c r="H32" s="6"/>
      <c r="I32" s="6"/>
      <c r="J32" s="6"/>
      <c r="K32" s="6"/>
      <c r="L32" s="6"/>
      <c r="M32" s="4"/>
      <c r="O32" s="3" t="s">
        <v>5</v>
      </c>
    </row>
    <row r="33">
      <c r="A33" s="7"/>
      <c r="B33" s="8">
        <v>2019</v>
      </c>
      <c r="C33" s="8">
        <v>2020</v>
      </c>
      <c r="D33" s="8">
        <v>2021</v>
      </c>
      <c r="E33" s="8">
        <v>2022</v>
      </c>
      <c r="F33" s="8">
        <v>2023</v>
      </c>
      <c r="G33" s="8">
        <v>2024</v>
      </c>
      <c r="H33" s="8">
        <v>2025</v>
      </c>
      <c r="I33" s="8">
        <v>2026</v>
      </c>
      <c r="J33" s="8">
        <v>2027</v>
      </c>
      <c r="K33" s="8">
        <v>2028</v>
      </c>
      <c r="L33" s="8">
        <v>2029</v>
      </c>
      <c r="M33" s="8">
        <v>2030</v>
      </c>
      <c r="O33" s="7"/>
    </row>
    <row r="34">
      <c r="A34" s="9" t="s">
        <v>6</v>
      </c>
      <c r="B34" s="10" t="e">
        <f>'ЦП по МО help'!BB138/'ЦП по МО (2)'!B4</f>
        <v>#REF!</v>
      </c>
      <c r="C34" s="10" t="e">
        <f>'ЦП по МО help'!BC138/'ЦП по МО (2)'!C4</f>
        <v>#REF!</v>
      </c>
      <c r="D34" s="10" t="e">
        <f>'ЦП по МО help'!BD138/'ЦП по МО (2)'!D4</f>
        <v>#REF!</v>
      </c>
      <c r="E34" s="10" t="e">
        <f>'ЦП по МО help'!BE138/'ЦП по МО (2)'!E4</f>
        <v>#REF!</v>
      </c>
      <c r="F34" s="10" t="e">
        <f>'ЦП по МО help'!BF138/'ЦП по МО (2)'!F4</f>
        <v>#REF!</v>
      </c>
      <c r="G34" s="10" t="e">
        <f>'ЦП по МО help'!BG138/'ЦП по МО (2)'!G4</f>
        <v>#REF!</v>
      </c>
      <c r="H34" s="10" t="e">
        <f>'ЦП по МО help'!BH138/'ЦП по МО (2)'!H4</f>
        <v>#REF!</v>
      </c>
      <c r="I34" s="10" t="e">
        <f>'ЦП по МО help'!BI138/'ЦП по МО (2)'!I4</f>
        <v>#REF!</v>
      </c>
      <c r="J34" s="10" t="e">
        <f>'ЦП по МО help'!BJ138/'ЦП по МО (2)'!J4</f>
        <v>#REF!</v>
      </c>
      <c r="K34" s="10" t="e">
        <f>'ЦП по МО help'!BK138/'ЦП по МО (2)'!K4</f>
        <v>#REF!</v>
      </c>
      <c r="L34" s="10" t="e">
        <f>'ЦП по МО help'!BL138/'ЦП по МО (2)'!L4</f>
        <v>#REF!</v>
      </c>
      <c r="M34" s="10" t="e">
        <f>'ЦП по МО help'!BM138/'ЦП по МО (2)'!M4</f>
        <v>#REF!</v>
      </c>
      <c r="O34" s="11" t="s">
        <v>34</v>
      </c>
    </row>
    <row r="35">
      <c r="A35" s="12" t="s">
        <v>8</v>
      </c>
      <c r="B35" s="13" t="e">
        <f>'ЦП по МО help'!BB139/'ЦП по МО (2)'!B5</f>
        <v>#REF!</v>
      </c>
      <c r="C35" s="13" t="e">
        <f>'ЦП по МО help'!BC139/'ЦП по МО (2)'!C5</f>
        <v>#REF!</v>
      </c>
      <c r="D35" s="13" t="e">
        <f>'ЦП по МО help'!BD139/'ЦП по МО (2)'!D5</f>
        <v>#REF!</v>
      </c>
      <c r="E35" s="13" t="e">
        <f>'ЦП по МО help'!BE139/'ЦП по МО (2)'!E5</f>
        <v>#REF!</v>
      </c>
      <c r="F35" s="13" t="e">
        <f>'ЦП по МО help'!BF139/'ЦП по МО (2)'!F5</f>
        <v>#REF!</v>
      </c>
      <c r="G35" s="13" t="e">
        <f>'ЦП по МО help'!BG139/'ЦП по МО (2)'!G5</f>
        <v>#REF!</v>
      </c>
      <c r="H35" s="13" t="e">
        <f>'ЦП по МО help'!BH139/'ЦП по МО (2)'!H5</f>
        <v>#REF!</v>
      </c>
      <c r="I35" s="13" t="e">
        <f>'ЦП по МО help'!BI139/'ЦП по МО (2)'!I5</f>
        <v>#REF!</v>
      </c>
      <c r="J35" s="13" t="e">
        <f>'ЦП по МО help'!BJ139/'ЦП по МО (2)'!J5</f>
        <v>#REF!</v>
      </c>
      <c r="K35" s="13" t="e">
        <f>'ЦП по МО help'!BK139/'ЦП по МО (2)'!K5</f>
        <v>#REF!</v>
      </c>
      <c r="L35" s="13" t="e">
        <f>'ЦП по МО help'!BL139/'ЦП по МО (2)'!L5</f>
        <v>#REF!</v>
      </c>
      <c r="M35" s="13" t="e">
        <f>'ЦП по МО help'!BM139/'ЦП по МО (2)'!M5</f>
        <v>#REF!</v>
      </c>
      <c r="O35" s="14"/>
    </row>
    <row r="36">
      <c r="A36" s="9" t="s">
        <v>9</v>
      </c>
      <c r="B36" s="10" t="e">
        <f>'ЦП по МО help'!BB140/'ЦП по МО (2)'!B6</f>
        <v>#REF!</v>
      </c>
      <c r="C36" s="10" t="e">
        <f>'ЦП по МО help'!BC140/'ЦП по МО (2)'!C6</f>
        <v>#REF!</v>
      </c>
      <c r="D36" s="10" t="e">
        <f>'ЦП по МО help'!BD140/'ЦП по МО (2)'!D6</f>
        <v>#REF!</v>
      </c>
      <c r="E36" s="10" t="e">
        <f>'ЦП по МО help'!BE140/'ЦП по МО (2)'!E6</f>
        <v>#REF!</v>
      </c>
      <c r="F36" s="10" t="e">
        <f>'ЦП по МО help'!BF140/'ЦП по МО (2)'!F6</f>
        <v>#REF!</v>
      </c>
      <c r="G36" s="10" t="e">
        <f>'ЦП по МО help'!BG140/'ЦП по МО (2)'!G6</f>
        <v>#REF!</v>
      </c>
      <c r="H36" s="10" t="e">
        <f>'ЦП по МО help'!BH140/'ЦП по МО (2)'!H6</f>
        <v>#REF!</v>
      </c>
      <c r="I36" s="10" t="e">
        <f>'ЦП по МО help'!BI140/'ЦП по МО (2)'!I6</f>
        <v>#REF!</v>
      </c>
      <c r="J36" s="10" t="e">
        <f>'ЦП по МО help'!BJ140/'ЦП по МО (2)'!J6</f>
        <v>#REF!</v>
      </c>
      <c r="K36" s="10" t="e">
        <f>'ЦП по МО help'!BK140/'ЦП по МО (2)'!K6</f>
        <v>#REF!</v>
      </c>
      <c r="L36" s="10" t="e">
        <f>'ЦП по МО help'!BL140/'ЦП по МО (2)'!L6</f>
        <v>#REF!</v>
      </c>
      <c r="M36" s="10" t="e">
        <f>'ЦП по МО help'!BM140/'ЦП по МО (2)'!M6</f>
        <v>#REF!</v>
      </c>
      <c r="O36" s="14"/>
    </row>
    <row r="37">
      <c r="A37" s="9" t="s">
        <v>10</v>
      </c>
      <c r="B37" s="10" t="e">
        <f>'ЦП по МО help'!BB141/'ЦП по МО (2)'!B7</f>
        <v>#REF!</v>
      </c>
      <c r="C37" s="10" t="e">
        <f>'ЦП по МО help'!BC141/'ЦП по МО (2)'!C7</f>
        <v>#REF!</v>
      </c>
      <c r="D37" s="10" t="e">
        <f>'ЦП по МО help'!BD141/'ЦП по МО (2)'!D7</f>
        <v>#REF!</v>
      </c>
      <c r="E37" s="10" t="e">
        <f>'ЦП по МО help'!BE141/'ЦП по МО (2)'!E7</f>
        <v>#REF!</v>
      </c>
      <c r="F37" s="10" t="e">
        <f>'ЦП по МО help'!BF141/'ЦП по МО (2)'!F7</f>
        <v>#REF!</v>
      </c>
      <c r="G37" s="10" t="e">
        <f>'ЦП по МО help'!BG141/'ЦП по МО (2)'!G7</f>
        <v>#REF!</v>
      </c>
      <c r="H37" s="10" t="e">
        <f>'ЦП по МО help'!BH141/'ЦП по МО (2)'!H7</f>
        <v>#REF!</v>
      </c>
      <c r="I37" s="10" t="e">
        <f>'ЦП по МО help'!BI141/'ЦП по МО (2)'!I7</f>
        <v>#REF!</v>
      </c>
      <c r="J37" s="10" t="e">
        <f>'ЦП по МО help'!BJ141/'ЦП по МО (2)'!J7</f>
        <v>#REF!</v>
      </c>
      <c r="K37" s="10" t="e">
        <f>'ЦП по МО help'!BK141/'ЦП по МО (2)'!K7</f>
        <v>#REF!</v>
      </c>
      <c r="L37" s="10" t="e">
        <f>'ЦП по МО help'!BL141/'ЦП по МО (2)'!L7</f>
        <v>#REF!</v>
      </c>
      <c r="M37" s="10" t="e">
        <f>'ЦП по МО help'!BM141/'ЦП по МО (2)'!M7</f>
        <v>#REF!</v>
      </c>
      <c r="O37" s="14"/>
    </row>
    <row r="38">
      <c r="A38" s="9" t="s">
        <v>11</v>
      </c>
      <c r="B38" s="10" t="e">
        <f>'ЦП по МО help'!BB142/'ЦП по МО (2)'!B8</f>
        <v>#REF!</v>
      </c>
      <c r="C38" s="10" t="e">
        <f>'ЦП по МО help'!BC142/'ЦП по МО (2)'!C8</f>
        <v>#REF!</v>
      </c>
      <c r="D38" s="10" t="e">
        <f>'ЦП по МО help'!BD142/'ЦП по МО (2)'!D8</f>
        <v>#REF!</v>
      </c>
      <c r="E38" s="10" t="e">
        <f>'ЦП по МО help'!BE142/'ЦП по МО (2)'!E8</f>
        <v>#REF!</v>
      </c>
      <c r="F38" s="10" t="e">
        <f>'ЦП по МО help'!BF142/'ЦП по МО (2)'!F8</f>
        <v>#REF!</v>
      </c>
      <c r="G38" s="10" t="e">
        <f>'ЦП по МО help'!BG142/'ЦП по МО (2)'!G8</f>
        <v>#REF!</v>
      </c>
      <c r="H38" s="10" t="e">
        <f>'ЦП по МО help'!BH142/'ЦП по МО (2)'!H8</f>
        <v>#REF!</v>
      </c>
      <c r="I38" s="10" t="e">
        <f>'ЦП по МО help'!BI142/'ЦП по МО (2)'!I8</f>
        <v>#REF!</v>
      </c>
      <c r="J38" s="10" t="e">
        <f>'ЦП по МО help'!BJ142/'ЦП по МО (2)'!J8</f>
        <v>#REF!</v>
      </c>
      <c r="K38" s="10" t="e">
        <f>'ЦП по МО help'!BK142/'ЦП по МО (2)'!K8</f>
        <v>#REF!</v>
      </c>
      <c r="L38" s="10" t="e">
        <f>'ЦП по МО help'!BL142/'ЦП по МО (2)'!L8</f>
        <v>#REF!</v>
      </c>
      <c r="M38" s="10" t="e">
        <f>'ЦП по МО help'!BM142/'ЦП по МО (2)'!M8</f>
        <v>#REF!</v>
      </c>
      <c r="O38" s="14"/>
    </row>
    <row r="39">
      <c r="A39" s="12" t="s">
        <v>12</v>
      </c>
      <c r="B39" s="13" t="e">
        <f>'ЦП по МО help'!BB143/'ЦП по МО (2)'!B9</f>
        <v>#REF!</v>
      </c>
      <c r="C39" s="13" t="e">
        <f>'ЦП по МО help'!BC143/'ЦП по МО (2)'!C9</f>
        <v>#REF!</v>
      </c>
      <c r="D39" s="13" t="e">
        <f>'ЦП по МО help'!BD143/'ЦП по МО (2)'!D9</f>
        <v>#REF!</v>
      </c>
      <c r="E39" s="13" t="e">
        <f>'ЦП по МО help'!BE143/'ЦП по МО (2)'!E9</f>
        <v>#REF!</v>
      </c>
      <c r="F39" s="13" t="e">
        <f>'ЦП по МО help'!BF143/'ЦП по МО (2)'!F9</f>
        <v>#REF!</v>
      </c>
      <c r="G39" s="13" t="e">
        <f>'ЦП по МО help'!BG143/'ЦП по МО (2)'!G9</f>
        <v>#REF!</v>
      </c>
      <c r="H39" s="13" t="e">
        <f>'ЦП по МО help'!BH143/'ЦП по МО (2)'!H9</f>
        <v>#REF!</v>
      </c>
      <c r="I39" s="13" t="e">
        <f>'ЦП по МО help'!BI143/'ЦП по МО (2)'!I9</f>
        <v>#REF!</v>
      </c>
      <c r="J39" s="13" t="e">
        <f>'ЦП по МО help'!BJ143/'ЦП по МО (2)'!J9</f>
        <v>#REF!</v>
      </c>
      <c r="K39" s="13" t="e">
        <f>'ЦП по МО help'!BK143/'ЦП по МО (2)'!K9</f>
        <v>#REF!</v>
      </c>
      <c r="L39" s="13" t="e">
        <f>'ЦП по МО help'!BL143/'ЦП по МО (2)'!L9</f>
        <v>#REF!</v>
      </c>
      <c r="M39" s="13" t="e">
        <f>'ЦП по МО help'!BM143/'ЦП по МО (2)'!M9</f>
        <v>#REF!</v>
      </c>
      <c r="O39" s="14"/>
    </row>
    <row r="40">
      <c r="A40" s="9" t="s">
        <v>13</v>
      </c>
      <c r="B40" s="10" t="e">
        <f>'ЦП по МО help'!BB144/'ЦП по МО (2)'!B10</f>
        <v>#REF!</v>
      </c>
      <c r="C40" s="10" t="e">
        <f>'ЦП по МО help'!BC144/'ЦП по МО (2)'!C10</f>
        <v>#REF!</v>
      </c>
      <c r="D40" s="10" t="e">
        <f>'ЦП по МО help'!BD144/'ЦП по МО (2)'!D10</f>
        <v>#REF!</v>
      </c>
      <c r="E40" s="10" t="e">
        <f>'ЦП по МО help'!BE144/'ЦП по МО (2)'!E10</f>
        <v>#REF!</v>
      </c>
      <c r="F40" s="10" t="e">
        <f>'ЦП по МО help'!BF144/'ЦП по МО (2)'!F10</f>
        <v>#REF!</v>
      </c>
      <c r="G40" s="10" t="e">
        <f>'ЦП по МО help'!BG144/'ЦП по МО (2)'!G10</f>
        <v>#REF!</v>
      </c>
      <c r="H40" s="10" t="e">
        <f>'ЦП по МО help'!BH144/'ЦП по МО (2)'!H10</f>
        <v>#REF!</v>
      </c>
      <c r="I40" s="10" t="e">
        <f>'ЦП по МО help'!BI144/'ЦП по МО (2)'!I10</f>
        <v>#REF!</v>
      </c>
      <c r="J40" s="10" t="e">
        <f>'ЦП по МО help'!BJ144/'ЦП по МО (2)'!J10</f>
        <v>#REF!</v>
      </c>
      <c r="K40" s="10" t="e">
        <f>'ЦП по МО help'!BK144/'ЦП по МО (2)'!K10</f>
        <v>#REF!</v>
      </c>
      <c r="L40" s="10" t="e">
        <f>'ЦП по МО help'!BL144/'ЦП по МО (2)'!L10</f>
        <v>#REF!</v>
      </c>
      <c r="M40" s="10" t="e">
        <f>'ЦП по МО help'!BM144/'ЦП по МО (2)'!M10</f>
        <v>#REF!</v>
      </c>
      <c r="O40" s="14"/>
    </row>
    <row r="41">
      <c r="A41" s="9" t="s">
        <v>14</v>
      </c>
      <c r="B41" s="10" t="e">
        <f>'ЦП по МО help'!BB145/'ЦП по МО (2)'!B11</f>
        <v>#REF!</v>
      </c>
      <c r="C41" s="10" t="e">
        <f>'ЦП по МО help'!BC145/'ЦП по МО (2)'!C11</f>
        <v>#REF!</v>
      </c>
      <c r="D41" s="10" t="e">
        <f>'ЦП по МО help'!BD145/'ЦП по МО (2)'!D11</f>
        <v>#REF!</v>
      </c>
      <c r="E41" s="10" t="e">
        <f>'ЦП по МО help'!BE145/'ЦП по МО (2)'!E11</f>
        <v>#REF!</v>
      </c>
      <c r="F41" s="10" t="e">
        <f>'ЦП по МО help'!BF145/'ЦП по МО (2)'!F11</f>
        <v>#REF!</v>
      </c>
      <c r="G41" s="10" t="e">
        <f>'ЦП по МО help'!BG145/'ЦП по МО (2)'!G11</f>
        <v>#REF!</v>
      </c>
      <c r="H41" s="10" t="e">
        <f>'ЦП по МО help'!BH145/'ЦП по МО (2)'!H11</f>
        <v>#REF!</v>
      </c>
      <c r="I41" s="10" t="e">
        <f>'ЦП по МО help'!BI145/'ЦП по МО (2)'!I11</f>
        <v>#REF!</v>
      </c>
      <c r="J41" s="10" t="e">
        <f>'ЦП по МО help'!BJ145/'ЦП по МО (2)'!J11</f>
        <v>#REF!</v>
      </c>
      <c r="K41" s="10" t="e">
        <f>'ЦП по МО help'!BK145/'ЦП по МО (2)'!K11</f>
        <v>#REF!</v>
      </c>
      <c r="L41" s="10" t="e">
        <f>'ЦП по МО help'!BL145/'ЦП по МО (2)'!L11</f>
        <v>#REF!</v>
      </c>
      <c r="M41" s="10" t="e">
        <f>'ЦП по МО help'!BM145/'ЦП по МО (2)'!M11</f>
        <v>#REF!</v>
      </c>
      <c r="O41" s="14"/>
    </row>
    <row r="42">
      <c r="A42" s="9" t="s">
        <v>15</v>
      </c>
      <c r="B42" s="10" t="e">
        <f>'ЦП по МО help'!BB146/'ЦП по МО (2)'!B12</f>
        <v>#REF!</v>
      </c>
      <c r="C42" s="10" t="e">
        <f>'ЦП по МО help'!BC146/'ЦП по МО (2)'!C12</f>
        <v>#REF!</v>
      </c>
      <c r="D42" s="10" t="e">
        <f>'ЦП по МО help'!BD146/'ЦП по МО (2)'!D12</f>
        <v>#REF!</v>
      </c>
      <c r="E42" s="10" t="e">
        <f>'ЦП по МО help'!BE146/'ЦП по МО (2)'!E12</f>
        <v>#REF!</v>
      </c>
      <c r="F42" s="10" t="e">
        <f>'ЦП по МО help'!BF146/'ЦП по МО (2)'!F12</f>
        <v>#REF!</v>
      </c>
      <c r="G42" s="10" t="e">
        <f>'ЦП по МО help'!BG146/'ЦП по МО (2)'!G12</f>
        <v>#REF!</v>
      </c>
      <c r="H42" s="10" t="e">
        <f>'ЦП по МО help'!BH146/'ЦП по МО (2)'!H12</f>
        <v>#REF!</v>
      </c>
      <c r="I42" s="10" t="e">
        <f>'ЦП по МО help'!BI146/'ЦП по МО (2)'!I12</f>
        <v>#REF!</v>
      </c>
      <c r="J42" s="10" t="e">
        <f>'ЦП по МО help'!BJ146/'ЦП по МО (2)'!J12</f>
        <v>#REF!</v>
      </c>
      <c r="K42" s="10" t="e">
        <f>'ЦП по МО help'!BK146/'ЦП по МО (2)'!K12</f>
        <v>#REF!</v>
      </c>
      <c r="L42" s="10" t="e">
        <f>'ЦП по МО help'!BL146/'ЦП по МО (2)'!L12</f>
        <v>#REF!</v>
      </c>
      <c r="M42" s="10" t="e">
        <f>'ЦП по МО help'!BM146/'ЦП по МО (2)'!M12</f>
        <v>#REF!</v>
      </c>
      <c r="O42" s="14"/>
    </row>
    <row r="43">
      <c r="A43" s="9" t="s">
        <v>16</v>
      </c>
      <c r="B43" s="10" t="e">
        <f>'ЦП по МО help'!BB147/'ЦП по МО (2)'!B13</f>
        <v>#REF!</v>
      </c>
      <c r="C43" s="10" t="e">
        <f>'ЦП по МО help'!BC147/'ЦП по МО (2)'!C13</f>
        <v>#REF!</v>
      </c>
      <c r="D43" s="10" t="e">
        <f>'ЦП по МО help'!BD147/'ЦП по МО (2)'!D13</f>
        <v>#REF!</v>
      </c>
      <c r="E43" s="10" t="e">
        <f>'ЦП по МО help'!BE147/'ЦП по МО (2)'!E13</f>
        <v>#REF!</v>
      </c>
      <c r="F43" s="10" t="e">
        <f>'ЦП по МО help'!BF147/'ЦП по МО (2)'!F13</f>
        <v>#REF!</v>
      </c>
      <c r="G43" s="10" t="e">
        <f>'ЦП по МО help'!BG147/'ЦП по МО (2)'!G13</f>
        <v>#REF!</v>
      </c>
      <c r="H43" s="10" t="e">
        <f>'ЦП по МО help'!BH147/'ЦП по МО (2)'!H13</f>
        <v>#REF!</v>
      </c>
      <c r="I43" s="10" t="e">
        <f>'ЦП по МО help'!BI147/'ЦП по МО (2)'!I13</f>
        <v>#REF!</v>
      </c>
      <c r="J43" s="10" t="e">
        <f>'ЦП по МО help'!BJ147/'ЦП по МО (2)'!J13</f>
        <v>#REF!</v>
      </c>
      <c r="K43" s="10" t="e">
        <f>'ЦП по МО help'!BK147/'ЦП по МО (2)'!K13</f>
        <v>#REF!</v>
      </c>
      <c r="L43" s="10" t="e">
        <f>'ЦП по МО help'!BL147/'ЦП по МО (2)'!L13</f>
        <v>#REF!</v>
      </c>
      <c r="M43" s="10" t="e">
        <f>'ЦП по МО help'!BM147/'ЦП по МО (2)'!M13</f>
        <v>#REF!</v>
      </c>
      <c r="O43" s="14"/>
    </row>
    <row r="44">
      <c r="A44" s="9" t="s">
        <v>17</v>
      </c>
      <c r="B44" s="10" t="e">
        <f>'ЦП по МО help'!BB148/'ЦП по МО (2)'!B14</f>
        <v>#REF!</v>
      </c>
      <c r="C44" s="10" t="e">
        <f>'ЦП по МО help'!BC148/'ЦП по МО (2)'!C14</f>
        <v>#REF!</v>
      </c>
      <c r="D44" s="10" t="e">
        <f>'ЦП по МО help'!BD148/'ЦП по МО (2)'!D14</f>
        <v>#REF!</v>
      </c>
      <c r="E44" s="10" t="e">
        <f>'ЦП по МО help'!BE148/'ЦП по МО (2)'!E14</f>
        <v>#REF!</v>
      </c>
      <c r="F44" s="10" t="e">
        <f>'ЦП по МО help'!BF148/'ЦП по МО (2)'!F14</f>
        <v>#REF!</v>
      </c>
      <c r="G44" s="10" t="e">
        <f>'ЦП по МО help'!BG148/'ЦП по МО (2)'!G14</f>
        <v>#REF!</v>
      </c>
      <c r="H44" s="10" t="e">
        <f>'ЦП по МО help'!BH148/'ЦП по МО (2)'!H14</f>
        <v>#REF!</v>
      </c>
      <c r="I44" s="10" t="e">
        <f>'ЦП по МО help'!BI148/'ЦП по МО (2)'!I14</f>
        <v>#REF!</v>
      </c>
      <c r="J44" s="10" t="e">
        <f>'ЦП по МО help'!BJ148/'ЦП по МО (2)'!J14</f>
        <v>#REF!</v>
      </c>
      <c r="K44" s="10" t="e">
        <f>'ЦП по МО help'!BK148/'ЦП по МО (2)'!K14</f>
        <v>#REF!</v>
      </c>
      <c r="L44" s="10" t="e">
        <f>'ЦП по МО help'!BL148/'ЦП по МО (2)'!L14</f>
        <v>#REF!</v>
      </c>
      <c r="M44" s="10" t="e">
        <f>'ЦП по МО help'!BM148/'ЦП по МО (2)'!M14</f>
        <v>#REF!</v>
      </c>
      <c r="O44" s="14"/>
    </row>
    <row r="45">
      <c r="A45" s="9" t="s">
        <v>18</v>
      </c>
      <c r="B45" s="10" t="e">
        <f>'ЦП по МО help'!BB149/'ЦП по МО (2)'!B15</f>
        <v>#REF!</v>
      </c>
      <c r="C45" s="10" t="e">
        <f>'ЦП по МО help'!BC149/'ЦП по МО (2)'!C15</f>
        <v>#REF!</v>
      </c>
      <c r="D45" s="10" t="e">
        <f>'ЦП по МО help'!BD149/'ЦП по МО (2)'!D15</f>
        <v>#REF!</v>
      </c>
      <c r="E45" s="10" t="e">
        <f>'ЦП по МО help'!BE149/'ЦП по МО (2)'!E15</f>
        <v>#REF!</v>
      </c>
      <c r="F45" s="10" t="e">
        <f>'ЦП по МО help'!BF149/'ЦП по МО (2)'!F15</f>
        <v>#REF!</v>
      </c>
      <c r="G45" s="10" t="e">
        <f>'ЦП по МО help'!BG149/'ЦП по МО (2)'!G15</f>
        <v>#REF!</v>
      </c>
      <c r="H45" s="10" t="e">
        <f>'ЦП по МО help'!BH149/'ЦП по МО (2)'!H15</f>
        <v>#REF!</v>
      </c>
      <c r="I45" s="10" t="e">
        <f>'ЦП по МО help'!BI149/'ЦП по МО (2)'!I15</f>
        <v>#REF!</v>
      </c>
      <c r="J45" s="10" t="e">
        <f>'ЦП по МО help'!BJ149/'ЦП по МО (2)'!J15</f>
        <v>#REF!</v>
      </c>
      <c r="K45" s="10" t="e">
        <f>'ЦП по МО help'!BK149/'ЦП по МО (2)'!K15</f>
        <v>#REF!</v>
      </c>
      <c r="L45" s="10" t="e">
        <f>'ЦП по МО help'!BL149/'ЦП по МО (2)'!L15</f>
        <v>#REF!</v>
      </c>
      <c r="M45" s="10" t="e">
        <f>'ЦП по МО help'!BM149/'ЦП по МО (2)'!M15</f>
        <v>#REF!</v>
      </c>
      <c r="O45" s="14"/>
    </row>
    <row r="46" ht="24">
      <c r="A46" s="12" t="s">
        <v>19</v>
      </c>
      <c r="B46" s="13" t="e">
        <f>'ЦП по МО help'!BB150/'ЦП по МО (2)'!B16</f>
        <v>#REF!</v>
      </c>
      <c r="C46" s="13" t="e">
        <f>'ЦП по МО help'!BC150/'ЦП по МО (2)'!C16</f>
        <v>#REF!</v>
      </c>
      <c r="D46" s="13" t="e">
        <f>'ЦП по МО help'!BD150/'ЦП по МО (2)'!D16</f>
        <v>#REF!</v>
      </c>
      <c r="E46" s="13" t="e">
        <f>'ЦП по МО help'!BE150/'ЦП по МО (2)'!E16</f>
        <v>#REF!</v>
      </c>
      <c r="F46" s="13" t="e">
        <f>'ЦП по МО help'!BF150/'ЦП по МО (2)'!F16</f>
        <v>#REF!</v>
      </c>
      <c r="G46" s="13" t="e">
        <f>'ЦП по МО help'!BG150/'ЦП по МО (2)'!G16</f>
        <v>#REF!</v>
      </c>
      <c r="H46" s="13" t="e">
        <f>'ЦП по МО help'!BH150/'ЦП по МО (2)'!H16</f>
        <v>#REF!</v>
      </c>
      <c r="I46" s="13" t="e">
        <f>'ЦП по МО help'!BI150/'ЦП по МО (2)'!I16</f>
        <v>#REF!</v>
      </c>
      <c r="J46" s="13" t="e">
        <f>'ЦП по МО help'!BJ150/'ЦП по МО (2)'!J16</f>
        <v>#REF!</v>
      </c>
      <c r="K46" s="13" t="e">
        <f>'ЦП по МО help'!BK150/'ЦП по МО (2)'!K16</f>
        <v>#REF!</v>
      </c>
      <c r="L46" s="13" t="e">
        <f>'ЦП по МО help'!BL150/'ЦП по МО (2)'!L16</f>
        <v>#REF!</v>
      </c>
      <c r="M46" s="13" t="e">
        <f>'ЦП по МО help'!BM150/'ЦП по МО (2)'!M16</f>
        <v>#REF!</v>
      </c>
      <c r="O46" s="14"/>
    </row>
    <row r="47">
      <c r="A47" s="9" t="s">
        <v>20</v>
      </c>
      <c r="B47" s="10" t="e">
        <f>'ЦП по МО help'!BB151/'ЦП по МО (2)'!B17</f>
        <v>#REF!</v>
      </c>
      <c r="C47" s="10" t="e">
        <f>'ЦП по МО help'!BC151/'ЦП по МО (2)'!C17</f>
        <v>#REF!</v>
      </c>
      <c r="D47" s="10" t="e">
        <f>'ЦП по МО help'!BD151/'ЦП по МО (2)'!D17</f>
        <v>#REF!</v>
      </c>
      <c r="E47" s="10" t="e">
        <f>'ЦП по МО help'!BE151/'ЦП по МО (2)'!E17</f>
        <v>#REF!</v>
      </c>
      <c r="F47" s="10" t="e">
        <f>'ЦП по МО help'!BF151/'ЦП по МО (2)'!F17</f>
        <v>#REF!</v>
      </c>
      <c r="G47" s="10" t="e">
        <f>'ЦП по МО help'!BG151/'ЦП по МО (2)'!G17</f>
        <v>#REF!</v>
      </c>
      <c r="H47" s="10" t="e">
        <f>'ЦП по МО help'!BH151/'ЦП по МО (2)'!H17</f>
        <v>#REF!</v>
      </c>
      <c r="I47" s="10" t="e">
        <f>'ЦП по МО help'!BI151/'ЦП по МО (2)'!I17</f>
        <v>#REF!</v>
      </c>
      <c r="J47" s="10" t="e">
        <f>'ЦП по МО help'!BJ151/'ЦП по МО (2)'!J17</f>
        <v>#REF!</v>
      </c>
      <c r="K47" s="10" t="e">
        <f>'ЦП по МО help'!BK151/'ЦП по МО (2)'!K17</f>
        <v>#REF!</v>
      </c>
      <c r="L47" s="10" t="e">
        <f>'ЦП по МО help'!BL151/'ЦП по МО (2)'!L17</f>
        <v>#REF!</v>
      </c>
      <c r="M47" s="10" t="e">
        <f>'ЦП по МО help'!BM151/'ЦП по МО (2)'!M17</f>
        <v>#REF!</v>
      </c>
      <c r="O47" s="14"/>
    </row>
    <row r="48">
      <c r="A48" s="9" t="s">
        <v>21</v>
      </c>
      <c r="B48" s="10" t="e">
        <f>'ЦП по МО help'!BB152/'ЦП по МО (2)'!B18</f>
        <v>#REF!</v>
      </c>
      <c r="C48" s="10" t="e">
        <f>'ЦП по МО help'!BC152/'ЦП по МО (2)'!C18</f>
        <v>#REF!</v>
      </c>
      <c r="D48" s="10" t="e">
        <f>'ЦП по МО help'!BD152/'ЦП по МО (2)'!D18</f>
        <v>#REF!</v>
      </c>
      <c r="E48" s="10" t="e">
        <f>'ЦП по МО help'!BE152/'ЦП по МО (2)'!E18</f>
        <v>#REF!</v>
      </c>
      <c r="F48" s="10" t="e">
        <f>'ЦП по МО help'!BF152/'ЦП по МО (2)'!F18</f>
        <v>#REF!</v>
      </c>
      <c r="G48" s="10" t="e">
        <f>'ЦП по МО help'!BG152/'ЦП по МО (2)'!G18</f>
        <v>#REF!</v>
      </c>
      <c r="H48" s="10" t="e">
        <f>'ЦП по МО help'!BH152/'ЦП по МО (2)'!H18</f>
        <v>#REF!</v>
      </c>
      <c r="I48" s="10" t="e">
        <f>'ЦП по МО help'!BI152/'ЦП по МО (2)'!I18</f>
        <v>#REF!</v>
      </c>
      <c r="J48" s="10" t="e">
        <f>'ЦП по МО help'!BJ152/'ЦП по МО (2)'!J18</f>
        <v>#REF!</v>
      </c>
      <c r="K48" s="10" t="e">
        <f>'ЦП по МО help'!BK152/'ЦП по МО (2)'!K18</f>
        <v>#REF!</v>
      </c>
      <c r="L48" s="10" t="e">
        <f>'ЦП по МО help'!BL152/'ЦП по МО (2)'!L18</f>
        <v>#REF!</v>
      </c>
      <c r="M48" s="10" t="e">
        <f>'ЦП по МО help'!BM152/'ЦП по МО (2)'!M18</f>
        <v>#REF!</v>
      </c>
      <c r="O48" s="14"/>
    </row>
    <row r="49">
      <c r="A49" s="9" t="s">
        <v>22</v>
      </c>
      <c r="B49" s="10" t="e">
        <f>'ЦП по МО help'!BB153/'ЦП по МО (2)'!B19</f>
        <v>#REF!</v>
      </c>
      <c r="C49" s="10" t="e">
        <f>'ЦП по МО help'!BC153/'ЦП по МО (2)'!C19</f>
        <v>#REF!</v>
      </c>
      <c r="D49" s="10" t="e">
        <f>'ЦП по МО help'!BD153/'ЦП по МО (2)'!D19</f>
        <v>#REF!</v>
      </c>
      <c r="E49" s="10" t="e">
        <f>'ЦП по МО help'!BE153/'ЦП по МО (2)'!E19</f>
        <v>#REF!</v>
      </c>
      <c r="F49" s="10" t="e">
        <f>'ЦП по МО help'!BF153/'ЦП по МО (2)'!F19</f>
        <v>#REF!</v>
      </c>
      <c r="G49" s="10" t="e">
        <f>'ЦП по МО help'!BG153/'ЦП по МО (2)'!G19</f>
        <v>#REF!</v>
      </c>
      <c r="H49" s="10" t="e">
        <f>'ЦП по МО help'!BH153/'ЦП по МО (2)'!H19</f>
        <v>#REF!</v>
      </c>
      <c r="I49" s="10" t="e">
        <f>'ЦП по МО help'!BI153/'ЦП по МО (2)'!I19</f>
        <v>#REF!</v>
      </c>
      <c r="J49" s="10" t="e">
        <f>'ЦП по МО help'!BJ153/'ЦП по МО (2)'!J19</f>
        <v>#REF!</v>
      </c>
      <c r="K49" s="10" t="e">
        <f>'ЦП по МО help'!BK153/'ЦП по МО (2)'!K19</f>
        <v>#REF!</v>
      </c>
      <c r="L49" s="10" t="e">
        <f>'ЦП по МО help'!BL153/'ЦП по МО (2)'!L19</f>
        <v>#REF!</v>
      </c>
      <c r="M49" s="10" t="e">
        <f>'ЦП по МО help'!BM153/'ЦП по МО (2)'!M19</f>
        <v>#REF!</v>
      </c>
      <c r="O49" s="14"/>
    </row>
    <row r="50">
      <c r="A50" s="9" t="s">
        <v>23</v>
      </c>
      <c r="B50" s="10" t="e">
        <f>'ЦП по МО help'!BB154/'ЦП по МО (2)'!B20</f>
        <v>#REF!</v>
      </c>
      <c r="C50" s="10" t="e">
        <f>'ЦП по МО help'!BC154/'ЦП по МО (2)'!C20</f>
        <v>#REF!</v>
      </c>
      <c r="D50" s="10" t="e">
        <f>'ЦП по МО help'!BD154/'ЦП по МО (2)'!D20</f>
        <v>#REF!</v>
      </c>
      <c r="E50" s="10" t="e">
        <f>'ЦП по МО help'!BE154/'ЦП по МО (2)'!E20</f>
        <v>#REF!</v>
      </c>
      <c r="F50" s="10" t="e">
        <f>'ЦП по МО help'!BF154/'ЦП по МО (2)'!F20</f>
        <v>#REF!</v>
      </c>
      <c r="G50" s="10" t="e">
        <f>'ЦП по МО help'!BG154/'ЦП по МО (2)'!G20</f>
        <v>#REF!</v>
      </c>
      <c r="H50" s="10" t="e">
        <f>'ЦП по МО help'!BH154/'ЦП по МО (2)'!H20</f>
        <v>#REF!</v>
      </c>
      <c r="I50" s="10" t="e">
        <f>'ЦП по МО help'!BI154/'ЦП по МО (2)'!I20</f>
        <v>#REF!</v>
      </c>
      <c r="J50" s="10" t="e">
        <f>'ЦП по МО help'!BJ154/'ЦП по МО (2)'!J20</f>
        <v>#REF!</v>
      </c>
      <c r="K50" s="10" t="e">
        <f>'ЦП по МО help'!BK154/'ЦП по МО (2)'!K20</f>
        <v>#REF!</v>
      </c>
      <c r="L50" s="10" t="e">
        <f>'ЦП по МО help'!BL154/'ЦП по МО (2)'!L20</f>
        <v>#REF!</v>
      </c>
      <c r="M50" s="10" t="e">
        <f>'ЦП по МО help'!BM154/'ЦП по МО (2)'!M20</f>
        <v>#REF!</v>
      </c>
      <c r="O50" s="14"/>
    </row>
    <row r="51">
      <c r="A51" s="9" t="s">
        <v>24</v>
      </c>
      <c r="B51" s="10" t="e">
        <f>'ЦП по МО help'!BB155/'ЦП по МО (2)'!B21</f>
        <v>#REF!</v>
      </c>
      <c r="C51" s="10" t="e">
        <f>'ЦП по МО help'!BC155/'ЦП по МО (2)'!C21</f>
        <v>#REF!</v>
      </c>
      <c r="D51" s="10" t="e">
        <f>'ЦП по МО help'!BD155/'ЦП по МО (2)'!D21</f>
        <v>#REF!</v>
      </c>
      <c r="E51" s="10" t="e">
        <f>'ЦП по МО help'!BE155/'ЦП по МО (2)'!E21</f>
        <v>#REF!</v>
      </c>
      <c r="F51" s="10" t="e">
        <f>'ЦП по МО help'!BF155/'ЦП по МО (2)'!F21</f>
        <v>#REF!</v>
      </c>
      <c r="G51" s="10" t="e">
        <f>'ЦП по МО help'!BG155/'ЦП по МО (2)'!G21</f>
        <v>#REF!</v>
      </c>
      <c r="H51" s="10" t="e">
        <f>'ЦП по МО help'!BH155/'ЦП по МО (2)'!H21</f>
        <v>#REF!</v>
      </c>
      <c r="I51" s="10" t="e">
        <f>'ЦП по МО help'!BI155/'ЦП по МО (2)'!I21</f>
        <v>#REF!</v>
      </c>
      <c r="J51" s="10" t="e">
        <f>'ЦП по МО help'!BJ155/'ЦП по МО (2)'!J21</f>
        <v>#REF!</v>
      </c>
      <c r="K51" s="10" t="e">
        <f>'ЦП по МО help'!BK155/'ЦП по МО (2)'!K21</f>
        <v>#REF!</v>
      </c>
      <c r="L51" s="10" t="e">
        <f>'ЦП по МО help'!BL155/'ЦП по МО (2)'!L21</f>
        <v>#REF!</v>
      </c>
      <c r="M51" s="10" t="e">
        <f>'ЦП по МО help'!BM155/'ЦП по МО (2)'!M21</f>
        <v>#REF!</v>
      </c>
      <c r="O51" s="14"/>
    </row>
    <row r="52">
      <c r="A52" s="9" t="s">
        <v>25</v>
      </c>
      <c r="B52" s="10" t="e">
        <f>'ЦП по МО help'!BB156/'ЦП по МО (2)'!B22</f>
        <v>#REF!</v>
      </c>
      <c r="C52" s="10" t="e">
        <f>'ЦП по МО help'!BC156/'ЦП по МО (2)'!C22</f>
        <v>#REF!</v>
      </c>
      <c r="D52" s="10" t="e">
        <f>'ЦП по МО help'!BD156/'ЦП по МО (2)'!D22</f>
        <v>#REF!</v>
      </c>
      <c r="E52" s="10" t="e">
        <f>'ЦП по МО help'!BE156/'ЦП по МО (2)'!E22</f>
        <v>#REF!</v>
      </c>
      <c r="F52" s="10" t="e">
        <f>'ЦП по МО help'!BF156/'ЦП по МО (2)'!F22</f>
        <v>#REF!</v>
      </c>
      <c r="G52" s="10" t="e">
        <f>'ЦП по МО help'!BG156/'ЦП по МО (2)'!G22</f>
        <v>#REF!</v>
      </c>
      <c r="H52" s="10" t="e">
        <f>'ЦП по МО help'!BH156/'ЦП по МО (2)'!H22</f>
        <v>#REF!</v>
      </c>
      <c r="I52" s="10" t="e">
        <f>'ЦП по МО help'!BI156/'ЦП по МО (2)'!I22</f>
        <v>#REF!</v>
      </c>
      <c r="J52" s="10" t="e">
        <f>'ЦП по МО help'!BJ156/'ЦП по МО (2)'!J22</f>
        <v>#REF!</v>
      </c>
      <c r="K52" s="10" t="e">
        <f>'ЦП по МО help'!BK156/'ЦП по МО (2)'!K22</f>
        <v>#REF!</v>
      </c>
      <c r="L52" s="10" t="e">
        <f>'ЦП по МО help'!BL156/'ЦП по МО (2)'!L22</f>
        <v>#REF!</v>
      </c>
      <c r="M52" s="10" t="e">
        <f>'ЦП по МО help'!BM156/'ЦП по МО (2)'!M22</f>
        <v>#REF!</v>
      </c>
      <c r="O52" s="14"/>
    </row>
    <row r="53" ht="24">
      <c r="A53" s="12" t="s">
        <v>26</v>
      </c>
      <c r="B53" s="13" t="e">
        <f>'ЦП по МО help'!BB157/'ЦП по МО (2)'!B23</f>
        <v>#REF!</v>
      </c>
      <c r="C53" s="13" t="e">
        <f>'ЦП по МО help'!BC157/'ЦП по МО (2)'!C23</f>
        <v>#REF!</v>
      </c>
      <c r="D53" s="13" t="e">
        <f>'ЦП по МО help'!BD157/'ЦП по МО (2)'!D23</f>
        <v>#REF!</v>
      </c>
      <c r="E53" s="13" t="e">
        <f>'ЦП по МО help'!BE157/'ЦП по МО (2)'!E23</f>
        <v>#REF!</v>
      </c>
      <c r="F53" s="13" t="e">
        <f>'ЦП по МО help'!BF157/'ЦП по МО (2)'!F23</f>
        <v>#REF!</v>
      </c>
      <c r="G53" s="13" t="e">
        <f>'ЦП по МО help'!BG157/'ЦП по МО (2)'!G23</f>
        <v>#REF!</v>
      </c>
      <c r="H53" s="13" t="e">
        <f>'ЦП по МО help'!BH157/'ЦП по МО (2)'!H23</f>
        <v>#REF!</v>
      </c>
      <c r="I53" s="13" t="e">
        <f>'ЦП по МО help'!BI157/'ЦП по МО (2)'!I23</f>
        <v>#REF!</v>
      </c>
      <c r="J53" s="13" t="e">
        <f>'ЦП по МО help'!BJ157/'ЦП по МО (2)'!J23</f>
        <v>#REF!</v>
      </c>
      <c r="K53" s="13" t="e">
        <f>'ЦП по МО help'!BK157/'ЦП по МО (2)'!K23</f>
        <v>#REF!</v>
      </c>
      <c r="L53" s="13" t="e">
        <f>'ЦП по МО help'!BL157/'ЦП по МО (2)'!L23</f>
        <v>#REF!</v>
      </c>
      <c r="M53" s="13" t="e">
        <f>'ЦП по МО help'!BM157/'ЦП по МО (2)'!M23</f>
        <v>#REF!</v>
      </c>
      <c r="O53" s="14"/>
    </row>
    <row r="54">
      <c r="A54" s="9" t="s">
        <v>27</v>
      </c>
      <c r="B54" s="10" t="e">
        <f>'ЦП по МО help'!BB158/'ЦП по МО (2)'!B24</f>
        <v>#REF!</v>
      </c>
      <c r="C54" s="10" t="e">
        <f>'ЦП по МО help'!BC158/'ЦП по МО (2)'!C24</f>
        <v>#REF!</v>
      </c>
      <c r="D54" s="10" t="e">
        <f>'ЦП по МО help'!BD158/'ЦП по МО (2)'!D24</f>
        <v>#REF!</v>
      </c>
      <c r="E54" s="10" t="e">
        <f>'ЦП по МО help'!BE158/'ЦП по МО (2)'!E24</f>
        <v>#REF!</v>
      </c>
      <c r="F54" s="10" t="e">
        <f>'ЦП по МО help'!BF158/'ЦП по МО (2)'!F24</f>
        <v>#REF!</v>
      </c>
      <c r="G54" s="10" t="e">
        <f>'ЦП по МО help'!BG158/'ЦП по МО (2)'!G24</f>
        <v>#REF!</v>
      </c>
      <c r="H54" s="10" t="e">
        <f>'ЦП по МО help'!BH158/'ЦП по МО (2)'!H24</f>
        <v>#REF!</v>
      </c>
      <c r="I54" s="10" t="e">
        <f>'ЦП по МО help'!BI158/'ЦП по МО (2)'!I24</f>
        <v>#REF!</v>
      </c>
      <c r="J54" s="10" t="e">
        <f>'ЦП по МО help'!BJ158/'ЦП по МО (2)'!J24</f>
        <v>#REF!</v>
      </c>
      <c r="K54" s="10" t="e">
        <f>'ЦП по МО help'!BK158/'ЦП по МО (2)'!K24</f>
        <v>#REF!</v>
      </c>
      <c r="L54" s="10" t="e">
        <f>'ЦП по МО help'!BL158/'ЦП по МО (2)'!L24</f>
        <v>#REF!</v>
      </c>
      <c r="M54" s="10" t="e">
        <f>'ЦП по МО help'!BM158/'ЦП по МО (2)'!M24</f>
        <v>#REF!</v>
      </c>
      <c r="O54" s="14"/>
    </row>
    <row r="55">
      <c r="A55" s="9" t="s">
        <v>28</v>
      </c>
      <c r="B55" s="10" t="e">
        <f>'ЦП по МО help'!BB159/'ЦП по МО (2)'!B25</f>
        <v>#REF!</v>
      </c>
      <c r="C55" s="10" t="e">
        <f>'ЦП по МО help'!BC159/'ЦП по МО (2)'!C25</f>
        <v>#REF!</v>
      </c>
      <c r="D55" s="10" t="e">
        <f>'ЦП по МО help'!BD159/'ЦП по МО (2)'!D25</f>
        <v>#REF!</v>
      </c>
      <c r="E55" s="10" t="e">
        <f>'ЦП по МО help'!BE159/'ЦП по МО (2)'!E25</f>
        <v>#REF!</v>
      </c>
      <c r="F55" s="10" t="e">
        <f>'ЦП по МО help'!BF159/'ЦП по МО (2)'!F25</f>
        <v>#REF!</v>
      </c>
      <c r="G55" s="10" t="e">
        <f>'ЦП по МО help'!BG159/'ЦП по МО (2)'!G25</f>
        <v>#REF!</v>
      </c>
      <c r="H55" s="10" t="e">
        <f>'ЦП по МО help'!BH159/'ЦП по МО (2)'!H25</f>
        <v>#REF!</v>
      </c>
      <c r="I55" s="10" t="e">
        <f>'ЦП по МО help'!BI159/'ЦП по МО (2)'!I25</f>
        <v>#REF!</v>
      </c>
      <c r="J55" s="10" t="e">
        <f>'ЦП по МО help'!BJ159/'ЦП по МО (2)'!J25</f>
        <v>#REF!</v>
      </c>
      <c r="K55" s="10" t="e">
        <f>'ЦП по МО help'!BK159/'ЦП по МО (2)'!K25</f>
        <v>#REF!</v>
      </c>
      <c r="L55" s="10" t="e">
        <f>'ЦП по МО help'!BL159/'ЦП по МО (2)'!L25</f>
        <v>#REF!</v>
      </c>
      <c r="M55" s="10" t="e">
        <f>'ЦП по МО help'!BM159/'ЦП по МО (2)'!M25</f>
        <v>#REF!</v>
      </c>
      <c r="O55" s="14"/>
    </row>
    <row r="56">
      <c r="A56" s="9" t="s">
        <v>29</v>
      </c>
      <c r="B56" s="10" t="e">
        <f>'ЦП по МО help'!BB160/'ЦП по МО (2)'!B26</f>
        <v>#REF!</v>
      </c>
      <c r="C56" s="10" t="e">
        <f>'ЦП по МО help'!BC160/'ЦП по МО (2)'!C26</f>
        <v>#REF!</v>
      </c>
      <c r="D56" s="10" t="e">
        <f>'ЦП по МО help'!BD160/'ЦП по МО (2)'!D26</f>
        <v>#REF!</v>
      </c>
      <c r="E56" s="10" t="e">
        <f>'ЦП по МО help'!BE160/'ЦП по МО (2)'!E26</f>
        <v>#REF!</v>
      </c>
      <c r="F56" s="10" t="e">
        <f>'ЦП по МО help'!BF160/'ЦП по МО (2)'!F26</f>
        <v>#REF!</v>
      </c>
      <c r="G56" s="10" t="e">
        <f>'ЦП по МО help'!BG160/'ЦП по МО (2)'!G26</f>
        <v>#REF!</v>
      </c>
      <c r="H56" s="10" t="e">
        <f>'ЦП по МО help'!BH160/'ЦП по МО (2)'!H26</f>
        <v>#REF!</v>
      </c>
      <c r="I56" s="10" t="e">
        <f>'ЦП по МО help'!BI160/'ЦП по МО (2)'!I26</f>
        <v>#REF!</v>
      </c>
      <c r="J56" s="10" t="e">
        <f>'ЦП по МО help'!BJ160/'ЦП по МО (2)'!J26</f>
        <v>#REF!</v>
      </c>
      <c r="K56" s="10" t="e">
        <f>'ЦП по МО help'!BK160/'ЦП по МО (2)'!K26</f>
        <v>#REF!</v>
      </c>
      <c r="L56" s="10" t="e">
        <f>'ЦП по МО help'!BL160/'ЦП по МО (2)'!L26</f>
        <v>#REF!</v>
      </c>
      <c r="M56" s="10" t="e">
        <f>'ЦП по МО help'!BM160/'ЦП по МО (2)'!M26</f>
        <v>#REF!</v>
      </c>
      <c r="O56" s="14"/>
    </row>
    <row r="57">
      <c r="A57" s="9" t="s">
        <v>30</v>
      </c>
      <c r="B57" s="10" t="e">
        <f>'ЦП по МО help'!BB161/'ЦП по МО (2)'!B27</f>
        <v>#REF!</v>
      </c>
      <c r="C57" s="10" t="e">
        <f>'ЦП по МО help'!BC161/'ЦП по МО (2)'!C27</f>
        <v>#REF!</v>
      </c>
      <c r="D57" s="10" t="e">
        <f>'ЦП по МО help'!BD161/'ЦП по МО (2)'!D27</f>
        <v>#REF!</v>
      </c>
      <c r="E57" s="10" t="e">
        <f>'ЦП по МО help'!BE161/'ЦП по МО (2)'!E27</f>
        <v>#REF!</v>
      </c>
      <c r="F57" s="10" t="e">
        <f>'ЦП по МО help'!BF161/'ЦП по МО (2)'!F27</f>
        <v>#REF!</v>
      </c>
      <c r="G57" s="10" t="e">
        <f>'ЦП по МО help'!BG161/'ЦП по МО (2)'!G27</f>
        <v>#REF!</v>
      </c>
      <c r="H57" s="10" t="e">
        <f>'ЦП по МО help'!BH161/'ЦП по МО (2)'!H27</f>
        <v>#REF!</v>
      </c>
      <c r="I57" s="10" t="e">
        <f>'ЦП по МО help'!BI161/'ЦП по МО (2)'!I27</f>
        <v>#REF!</v>
      </c>
      <c r="J57" s="10" t="e">
        <f>'ЦП по МО help'!BJ161/'ЦП по МО (2)'!J27</f>
        <v>#REF!</v>
      </c>
      <c r="K57" s="10" t="e">
        <f>'ЦП по МО help'!BK161/'ЦП по МО (2)'!K27</f>
        <v>#REF!</v>
      </c>
      <c r="L57" s="10" t="e">
        <f>'ЦП по МО help'!BL161/'ЦП по МО (2)'!L27</f>
        <v>#REF!</v>
      </c>
      <c r="M57" s="10" t="e">
        <f>'ЦП по МО help'!BM161/'ЦП по МО (2)'!M27</f>
        <v>#REF!</v>
      </c>
      <c r="O57" s="14"/>
    </row>
    <row r="58">
      <c r="A58" s="12" t="s">
        <v>31</v>
      </c>
      <c r="B58" s="13" t="e">
        <f>'ЦП по МО help'!BB162/'ЦП по МО (2)'!B28</f>
        <v>#REF!</v>
      </c>
      <c r="C58" s="13" t="e">
        <f>'ЦП по МО help'!BC162/'ЦП по МО (2)'!C28</f>
        <v>#REF!</v>
      </c>
      <c r="D58" s="13" t="e">
        <f>'ЦП по МО help'!BD162/'ЦП по МО (2)'!D28</f>
        <v>#REF!</v>
      </c>
      <c r="E58" s="13" t="e">
        <f>'ЦП по МО help'!BE162/'ЦП по МО (2)'!E28</f>
        <v>#REF!</v>
      </c>
      <c r="F58" s="13" t="e">
        <f>'ЦП по МО help'!BF162/'ЦП по МО (2)'!F28</f>
        <v>#REF!</v>
      </c>
      <c r="G58" s="13" t="e">
        <f>'ЦП по МО help'!BG162/'ЦП по МО (2)'!G28</f>
        <v>#REF!</v>
      </c>
      <c r="H58" s="13" t="e">
        <f>'ЦП по МО help'!BH162/'ЦП по МО (2)'!H28</f>
        <v>#REF!</v>
      </c>
      <c r="I58" s="13" t="e">
        <f>'ЦП по МО help'!BI162/'ЦП по МО (2)'!I28</f>
        <v>#REF!</v>
      </c>
      <c r="J58" s="13" t="e">
        <f>'ЦП по МО help'!BJ162/'ЦП по МО (2)'!J28</f>
        <v>#REF!</v>
      </c>
      <c r="K58" s="13" t="e">
        <f>'ЦП по МО help'!BK162/'ЦП по МО (2)'!K28</f>
        <v>#REF!</v>
      </c>
      <c r="L58" s="13" t="e">
        <f>'ЦП по МО help'!BL162/'ЦП по МО (2)'!L28</f>
        <v>#REF!</v>
      </c>
      <c r="M58" s="13" t="e">
        <f>'ЦП по МО help'!BM162/'ЦП по МО (2)'!M28</f>
        <v>#REF!</v>
      </c>
      <c r="O58" s="14"/>
    </row>
    <row r="59">
      <c r="A59" s="9" t="s">
        <v>32</v>
      </c>
      <c r="B59" s="10" t="e">
        <f>'ЦП по МО help'!BB163/'ЦП по МО (2)'!B29</f>
        <v>#REF!</v>
      </c>
      <c r="C59" s="10" t="e">
        <f>'ЦП по МО help'!BC163/'ЦП по МО (2)'!C29</f>
        <v>#REF!</v>
      </c>
      <c r="D59" s="10" t="e">
        <f>'ЦП по МО help'!BD163/'ЦП по МО (2)'!D29</f>
        <v>#REF!</v>
      </c>
      <c r="E59" s="10" t="e">
        <f>'ЦП по МО help'!BE163/'ЦП по МО (2)'!E29</f>
        <v>#REF!</v>
      </c>
      <c r="F59" s="10" t="e">
        <f>'ЦП по МО help'!BF163/'ЦП по МО (2)'!F29</f>
        <v>#REF!</v>
      </c>
      <c r="G59" s="10" t="e">
        <f>'ЦП по МО help'!BG163/'ЦП по МО (2)'!G29</f>
        <v>#REF!</v>
      </c>
      <c r="H59" s="10" t="e">
        <f>'ЦП по МО help'!BH163/'ЦП по МО (2)'!H29</f>
        <v>#REF!</v>
      </c>
      <c r="I59" s="10" t="e">
        <f>'ЦП по МО help'!BI163/'ЦП по МО (2)'!I29</f>
        <v>#REF!</v>
      </c>
      <c r="J59" s="10" t="e">
        <f>'ЦП по МО help'!BJ163/'ЦП по МО (2)'!J29</f>
        <v>#REF!</v>
      </c>
      <c r="K59" s="10" t="e">
        <f>'ЦП по МО help'!BK163/'ЦП по МО (2)'!K29</f>
        <v>#REF!</v>
      </c>
      <c r="L59" s="10" t="e">
        <f>'ЦП по МО help'!BL163/'ЦП по МО (2)'!L29</f>
        <v>#REF!</v>
      </c>
      <c r="M59" s="10" t="e">
        <f>'ЦП по МО help'!BM163/'ЦП по МО (2)'!M29</f>
        <v>#REF!</v>
      </c>
      <c r="O59" s="15"/>
    </row>
    <row r="61" ht="15">
      <c r="A61" s="2" t="s">
        <v>35</v>
      </c>
    </row>
    <row r="62">
      <c r="A62" s="3" t="s">
        <v>1</v>
      </c>
      <c r="B62" s="4" t="s">
        <v>2</v>
      </c>
      <c r="C62" s="4" t="s">
        <v>3</v>
      </c>
      <c r="D62" s="5" t="s">
        <v>4</v>
      </c>
      <c r="E62" s="6"/>
      <c r="F62" s="6"/>
      <c r="G62" s="6"/>
      <c r="H62" s="6"/>
      <c r="I62" s="6"/>
      <c r="J62" s="6"/>
      <c r="K62" s="6"/>
      <c r="L62" s="6"/>
      <c r="M62" s="4"/>
      <c r="O62" s="3" t="s">
        <v>5</v>
      </c>
    </row>
    <row r="63">
      <c r="A63" s="7"/>
      <c r="B63" s="8">
        <v>2019</v>
      </c>
      <c r="C63" s="8">
        <v>2020</v>
      </c>
      <c r="D63" s="8">
        <v>2021</v>
      </c>
      <c r="E63" s="8">
        <v>2022</v>
      </c>
      <c r="F63" s="8">
        <v>2023</v>
      </c>
      <c r="G63" s="8">
        <v>2024</v>
      </c>
      <c r="H63" s="8">
        <v>2025</v>
      </c>
      <c r="I63" s="8">
        <v>2026</v>
      </c>
      <c r="J63" s="8">
        <v>2027</v>
      </c>
      <c r="K63" s="8">
        <v>2028</v>
      </c>
      <c r="L63" s="8">
        <v>2029</v>
      </c>
      <c r="M63" s="8">
        <v>2030</v>
      </c>
      <c r="O63" s="7"/>
    </row>
    <row r="64">
      <c r="A64" s="9" t="s">
        <v>6</v>
      </c>
      <c r="B64" s="17">
        <f>'ЦП по МО help'!S264</f>
        <v>45525.900000000001</v>
      </c>
      <c r="C64" s="17" t="e">
        <f>'ЦП по МО help'!T264</f>
        <v>#REF!</v>
      </c>
      <c r="D64" s="17" t="e">
        <f>'ЦП по МО help'!U264</f>
        <v>#REF!</v>
      </c>
      <c r="E64" s="17" t="e">
        <f>'ЦП по МО help'!V264</f>
        <v>#REF!</v>
      </c>
      <c r="F64" s="17" t="e">
        <f>'ЦП по МО help'!W264</f>
        <v>#REF!</v>
      </c>
      <c r="G64" s="17" t="e">
        <f>'ЦП по МО help'!X264</f>
        <v>#REF!</v>
      </c>
      <c r="H64" s="17" t="e">
        <f>'ЦП по МО help'!Y264</f>
        <v>#REF!</v>
      </c>
      <c r="I64" s="17" t="e">
        <f>'ЦП по МО help'!Z264</f>
        <v>#REF!</v>
      </c>
      <c r="J64" s="17" t="e">
        <f>'ЦП по МО help'!AA264</f>
        <v>#REF!</v>
      </c>
      <c r="K64" s="17" t="e">
        <f>'ЦП по МО help'!AB264</f>
        <v>#REF!</v>
      </c>
      <c r="L64" s="17" t="e">
        <f>'ЦП по МО help'!AC264</f>
        <v>#REF!</v>
      </c>
      <c r="M64" s="17" t="e">
        <f>'ЦП по МО help'!AD264</f>
        <v>#REF!</v>
      </c>
      <c r="O64" s="11" t="s">
        <v>36</v>
      </c>
    </row>
    <row r="65">
      <c r="A65" s="12" t="s">
        <v>8</v>
      </c>
      <c r="B65" s="18">
        <f>'ЦП по МО help'!S265</f>
        <v>50536.735188866798</v>
      </c>
      <c r="C65" s="18" t="e">
        <f>'ЦП по МО help'!T265</f>
        <v>#REF!</v>
      </c>
      <c r="D65" s="18" t="e">
        <f>'ЦП по МО help'!U265</f>
        <v>#REF!</v>
      </c>
      <c r="E65" s="18" t="e">
        <f>'ЦП по МО help'!V265</f>
        <v>#REF!</v>
      </c>
      <c r="F65" s="18" t="e">
        <f>'ЦП по МО help'!W265</f>
        <v>#REF!</v>
      </c>
      <c r="G65" s="18" t="e">
        <f>'ЦП по МО help'!X265</f>
        <v>#REF!</v>
      </c>
      <c r="H65" s="18" t="e">
        <f>'ЦП по МО help'!Y265</f>
        <v>#REF!</v>
      </c>
      <c r="I65" s="18" t="e">
        <f>'ЦП по МО help'!Z265</f>
        <v>#REF!</v>
      </c>
      <c r="J65" s="18" t="e">
        <f>'ЦП по МО help'!AA265</f>
        <v>#REF!</v>
      </c>
      <c r="K65" s="18" t="e">
        <f>'ЦП по МО help'!AB265</f>
        <v>#REF!</v>
      </c>
      <c r="L65" s="18" t="e">
        <f>'ЦП по МО help'!AC265</f>
        <v>#REF!</v>
      </c>
      <c r="M65" s="18" t="e">
        <f>'ЦП по МО help'!AD265</f>
        <v>#REF!</v>
      </c>
      <c r="O65" s="14"/>
    </row>
    <row r="66">
      <c r="A66" s="9" t="s">
        <v>9</v>
      </c>
      <c r="B66" s="17">
        <f>'ЦП по МО help'!S266</f>
        <v>51825</v>
      </c>
      <c r="C66" s="17" t="e">
        <f>'ЦП по МО help'!T266</f>
        <v>#REF!</v>
      </c>
      <c r="D66" s="17" t="e">
        <f>'ЦП по МО help'!U266</f>
        <v>#REF!</v>
      </c>
      <c r="E66" s="17" t="e">
        <f>'ЦП по МО help'!V266</f>
        <v>#REF!</v>
      </c>
      <c r="F66" s="17" t="e">
        <f>'ЦП по МО help'!W266</f>
        <v>#REF!</v>
      </c>
      <c r="G66" s="17" t="e">
        <f>'ЦП по МО help'!X266</f>
        <v>#REF!</v>
      </c>
      <c r="H66" s="17" t="e">
        <f>'ЦП по МО help'!Y266</f>
        <v>#REF!</v>
      </c>
      <c r="I66" s="17" t="e">
        <f>'ЦП по МО help'!Z266</f>
        <v>#REF!</v>
      </c>
      <c r="J66" s="17" t="e">
        <f>'ЦП по МО help'!AA266</f>
        <v>#REF!</v>
      </c>
      <c r="K66" s="17" t="e">
        <f>'ЦП по МО help'!AB266</f>
        <v>#REF!</v>
      </c>
      <c r="L66" s="17" t="e">
        <f>'ЦП по МО help'!AC266</f>
        <v>#REF!</v>
      </c>
      <c r="M66" s="17" t="e">
        <f>'ЦП по МО help'!AD266</f>
        <v>#REF!</v>
      </c>
      <c r="O66" s="14"/>
    </row>
    <row r="67">
      <c r="A67" s="9" t="s">
        <v>11</v>
      </c>
      <c r="B67" s="17">
        <f>'ЦП по МО help'!S267</f>
        <v>37317.599999999999</v>
      </c>
      <c r="C67" s="17" t="e">
        <f>'ЦП по МО help'!T267</f>
        <v>#REF!</v>
      </c>
      <c r="D67" s="17" t="e">
        <f>'ЦП по МО help'!U267</f>
        <v>#REF!</v>
      </c>
      <c r="E67" s="17" t="e">
        <f>'ЦП по МО help'!V267</f>
        <v>#REF!</v>
      </c>
      <c r="F67" s="17" t="e">
        <f>'ЦП по МО help'!W267</f>
        <v>#REF!</v>
      </c>
      <c r="G67" s="17" t="e">
        <f>'ЦП по МО help'!X267</f>
        <v>#REF!</v>
      </c>
      <c r="H67" s="17" t="e">
        <f>'ЦП по МО help'!Y267</f>
        <v>#REF!</v>
      </c>
      <c r="I67" s="17" t="e">
        <f>'ЦП по МО help'!Z267</f>
        <v>#REF!</v>
      </c>
      <c r="J67" s="17" t="e">
        <f>'ЦП по МО help'!AA267</f>
        <v>#REF!</v>
      </c>
      <c r="K67" s="17" t="e">
        <f>'ЦП по МО help'!AB267</f>
        <v>#REF!</v>
      </c>
      <c r="L67" s="17" t="e">
        <f>'ЦП по МО help'!AC267</f>
        <v>#REF!</v>
      </c>
      <c r="M67" s="17" t="e">
        <f>'ЦП по МО help'!AD267</f>
        <v>#REF!</v>
      </c>
      <c r="O67" s="14"/>
    </row>
    <row r="68">
      <c r="A68" s="12" t="s">
        <v>12</v>
      </c>
      <c r="B68" s="18">
        <f>'ЦП по МО help'!S268</f>
        <v>33311.498395721923</v>
      </c>
      <c r="C68" s="18" t="e">
        <f>'ЦП по МО help'!T268</f>
        <v>#REF!</v>
      </c>
      <c r="D68" s="18" t="e">
        <f>'ЦП по МО help'!U268</f>
        <v>#REF!</v>
      </c>
      <c r="E68" s="18" t="e">
        <f>'ЦП по МО help'!V268</f>
        <v>#REF!</v>
      </c>
      <c r="F68" s="18" t="e">
        <f>'ЦП по МО help'!W268</f>
        <v>#REF!</v>
      </c>
      <c r="G68" s="18" t="e">
        <f>'ЦП по МО help'!X268</f>
        <v>#REF!</v>
      </c>
      <c r="H68" s="18" t="e">
        <f>'ЦП по МО help'!Y268</f>
        <v>#REF!</v>
      </c>
      <c r="I68" s="18" t="e">
        <f>'ЦП по МО help'!Z268</f>
        <v>#REF!</v>
      </c>
      <c r="J68" s="18" t="e">
        <f>'ЦП по МО help'!AA268</f>
        <v>#REF!</v>
      </c>
      <c r="K68" s="18" t="e">
        <f>'ЦП по МО help'!AB268</f>
        <v>#REF!</v>
      </c>
      <c r="L68" s="18" t="e">
        <f>'ЦП по МО help'!AC268</f>
        <v>#REF!</v>
      </c>
      <c r="M68" s="18" t="e">
        <f>'ЦП по МО help'!AD268</f>
        <v>#REF!</v>
      </c>
      <c r="O68" s="14"/>
    </row>
    <row r="69">
      <c r="A69" s="9" t="s">
        <v>13</v>
      </c>
      <c r="B69" s="17">
        <f>'ЦП по МО help'!S269</f>
        <v>31990.799999999999</v>
      </c>
      <c r="C69" s="17" t="e">
        <f>'ЦП по МО help'!T269</f>
        <v>#REF!</v>
      </c>
      <c r="D69" s="17" t="e">
        <f>'ЦП по МО help'!U269</f>
        <v>#REF!</v>
      </c>
      <c r="E69" s="17" t="e">
        <f>'ЦП по МО help'!V269</f>
        <v>#REF!</v>
      </c>
      <c r="F69" s="17" t="e">
        <f>'ЦП по МО help'!W269</f>
        <v>#REF!</v>
      </c>
      <c r="G69" s="17" t="e">
        <f>'ЦП по МО help'!X269</f>
        <v>#REF!</v>
      </c>
      <c r="H69" s="17" t="e">
        <f>'ЦП по МО help'!Y269</f>
        <v>#REF!</v>
      </c>
      <c r="I69" s="17" t="e">
        <f>'ЦП по МО help'!Z269</f>
        <v>#REF!</v>
      </c>
      <c r="J69" s="17" t="e">
        <f>'ЦП по МО help'!AA269</f>
        <v>#REF!</v>
      </c>
      <c r="K69" s="17" t="e">
        <f>'ЦП по МО help'!AB269</f>
        <v>#REF!</v>
      </c>
      <c r="L69" s="17" t="e">
        <f>'ЦП по МО help'!AC269</f>
        <v>#REF!</v>
      </c>
      <c r="M69" s="17" t="e">
        <f>'ЦП по МО help'!AD269</f>
        <v>#REF!</v>
      </c>
      <c r="O69" s="14"/>
    </row>
    <row r="70">
      <c r="A70" s="9" t="s">
        <v>14</v>
      </c>
      <c r="B70" s="17">
        <f>'ЦП по МО help'!S270</f>
        <v>39925</v>
      </c>
      <c r="C70" s="17" t="e">
        <f>'ЦП по МО help'!T270</f>
        <v>#REF!</v>
      </c>
      <c r="D70" s="17" t="e">
        <f>'ЦП по МО help'!U270</f>
        <v>#REF!</v>
      </c>
      <c r="E70" s="17" t="e">
        <f>'ЦП по МО help'!V270</f>
        <v>#REF!</v>
      </c>
      <c r="F70" s="17" t="e">
        <f>'ЦП по МО help'!W270</f>
        <v>#REF!</v>
      </c>
      <c r="G70" s="17" t="e">
        <f>'ЦП по МО help'!X270</f>
        <v>#REF!</v>
      </c>
      <c r="H70" s="17" t="e">
        <f>'ЦП по МО help'!Y270</f>
        <v>#REF!</v>
      </c>
      <c r="I70" s="17" t="e">
        <f>'ЦП по МО help'!Z270</f>
        <v>#REF!</v>
      </c>
      <c r="J70" s="17" t="e">
        <f>'ЦП по МО help'!AA270</f>
        <v>#REF!</v>
      </c>
      <c r="K70" s="17" t="e">
        <f>'ЦП по МО help'!AB270</f>
        <v>#REF!</v>
      </c>
      <c r="L70" s="17" t="e">
        <f>'ЦП по МО help'!AC270</f>
        <v>#REF!</v>
      </c>
      <c r="M70" s="17" t="e">
        <f>'ЦП по МО help'!AD270</f>
        <v>#REF!</v>
      </c>
      <c r="O70" s="14"/>
    </row>
    <row r="71">
      <c r="A71" s="9" t="s">
        <v>15</v>
      </c>
      <c r="B71" s="17">
        <f>'ЦП по МО help'!S271</f>
        <v>30074.700000000001</v>
      </c>
      <c r="C71" s="17" t="e">
        <f>'ЦП по МО help'!T271</f>
        <v>#REF!</v>
      </c>
      <c r="D71" s="17" t="e">
        <f>'ЦП по МО help'!U271</f>
        <v>#REF!</v>
      </c>
      <c r="E71" s="17" t="e">
        <f>'ЦП по МО help'!V271</f>
        <v>#REF!</v>
      </c>
      <c r="F71" s="17" t="e">
        <f>'ЦП по МО help'!W271</f>
        <v>#REF!</v>
      </c>
      <c r="G71" s="17" t="e">
        <f>'ЦП по МО help'!X271</f>
        <v>#REF!</v>
      </c>
      <c r="H71" s="17" t="e">
        <f>'ЦП по МО help'!Y271</f>
        <v>#REF!</v>
      </c>
      <c r="I71" s="17" t="e">
        <f>'ЦП по МО help'!Z271</f>
        <v>#REF!</v>
      </c>
      <c r="J71" s="17" t="e">
        <f>'ЦП по МО help'!AA271</f>
        <v>#REF!</v>
      </c>
      <c r="K71" s="17" t="e">
        <f>'ЦП по МО help'!AB271</f>
        <v>#REF!</v>
      </c>
      <c r="L71" s="17" t="e">
        <f>'ЦП по МО help'!AC271</f>
        <v>#REF!</v>
      </c>
      <c r="M71" s="17" t="e">
        <f>'ЦП по МО help'!AD271</f>
        <v>#REF!</v>
      </c>
      <c r="O71" s="14"/>
    </row>
    <row r="72">
      <c r="A72" s="9" t="s">
        <v>16</v>
      </c>
      <c r="B72" s="17">
        <f>'ЦП по МО help'!S272</f>
        <v>30485.599999999999</v>
      </c>
      <c r="C72" s="17" t="e">
        <f>'ЦП по МО help'!T272</f>
        <v>#REF!</v>
      </c>
      <c r="D72" s="17" t="e">
        <f>'ЦП по МО help'!U272</f>
        <v>#REF!</v>
      </c>
      <c r="E72" s="17" t="e">
        <f>'ЦП по МО help'!V272</f>
        <v>#REF!</v>
      </c>
      <c r="F72" s="17" t="e">
        <f>'ЦП по МО help'!W272</f>
        <v>#REF!</v>
      </c>
      <c r="G72" s="17" t="e">
        <f>'ЦП по МО help'!X272</f>
        <v>#REF!</v>
      </c>
      <c r="H72" s="17" t="e">
        <f>'ЦП по МО help'!Y272</f>
        <v>#REF!</v>
      </c>
      <c r="I72" s="17" t="e">
        <f>'ЦП по МО help'!Z272</f>
        <v>#REF!</v>
      </c>
      <c r="J72" s="17" t="e">
        <f>'ЦП по МО help'!AA272</f>
        <v>#REF!</v>
      </c>
      <c r="K72" s="17" t="e">
        <f>'ЦП по МО help'!AB272</f>
        <v>#REF!</v>
      </c>
      <c r="L72" s="17" t="e">
        <f>'ЦП по МО help'!AC272</f>
        <v>#REF!</v>
      </c>
      <c r="M72" s="17" t="e">
        <f>'ЦП по МО help'!AD272</f>
        <v>#REF!</v>
      </c>
      <c r="O72" s="14"/>
    </row>
    <row r="73">
      <c r="A73" s="9" t="s">
        <v>17</v>
      </c>
      <c r="B73" s="17">
        <f>'ЦП по МО help'!S273</f>
        <v>42399.300000000003</v>
      </c>
      <c r="C73" s="17" t="e">
        <f>'ЦП по МО help'!T273</f>
        <v>#REF!</v>
      </c>
      <c r="D73" s="17" t="e">
        <f>'ЦП по МО help'!U273</f>
        <v>#REF!</v>
      </c>
      <c r="E73" s="17" t="e">
        <f>'ЦП по МО help'!V273</f>
        <v>#REF!</v>
      </c>
      <c r="F73" s="17" t="e">
        <f>'ЦП по МО help'!W273</f>
        <v>#REF!</v>
      </c>
      <c r="G73" s="17" t="e">
        <f>'ЦП по МО help'!X273</f>
        <v>#REF!</v>
      </c>
      <c r="H73" s="17" t="e">
        <f>'ЦП по МО help'!Y273</f>
        <v>#REF!</v>
      </c>
      <c r="I73" s="17" t="e">
        <f>'ЦП по МО help'!Z273</f>
        <v>#REF!</v>
      </c>
      <c r="J73" s="17" t="e">
        <f>'ЦП по МО help'!AA273</f>
        <v>#REF!</v>
      </c>
      <c r="K73" s="17" t="e">
        <f>'ЦП по МО help'!AB273</f>
        <v>#REF!</v>
      </c>
      <c r="L73" s="17" t="e">
        <f>'ЦП по МО help'!AC273</f>
        <v>#REF!</v>
      </c>
      <c r="M73" s="17" t="e">
        <f>'ЦП по МО help'!AD273</f>
        <v>#REF!</v>
      </c>
      <c r="O73" s="14"/>
    </row>
    <row r="74">
      <c r="A74" s="9" t="s">
        <v>18</v>
      </c>
      <c r="B74" s="17">
        <f>'ЦП по МО help'!S274</f>
        <v>31768.700000000001</v>
      </c>
      <c r="C74" s="17" t="e">
        <f>'ЦП по МО help'!T274</f>
        <v>#REF!</v>
      </c>
      <c r="D74" s="17" t="e">
        <f>'ЦП по МО help'!U274</f>
        <v>#REF!</v>
      </c>
      <c r="E74" s="17" t="e">
        <f>'ЦП по МО help'!V274</f>
        <v>#REF!</v>
      </c>
      <c r="F74" s="17" t="e">
        <f>'ЦП по МО help'!W274</f>
        <v>#REF!</v>
      </c>
      <c r="G74" s="17" t="e">
        <f>'ЦП по МО help'!X274</f>
        <v>#REF!</v>
      </c>
      <c r="H74" s="17" t="e">
        <f>'ЦП по МО help'!Y274</f>
        <v>#REF!</v>
      </c>
      <c r="I74" s="17" t="e">
        <f>'ЦП по МО help'!Z274</f>
        <v>#REF!</v>
      </c>
      <c r="J74" s="17" t="e">
        <f>'ЦП по МО help'!AA274</f>
        <v>#REF!</v>
      </c>
      <c r="K74" s="17" t="e">
        <f>'ЦП по МО help'!AB274</f>
        <v>#REF!</v>
      </c>
      <c r="L74" s="17" t="e">
        <f>'ЦП по МО help'!AC274</f>
        <v>#REF!</v>
      </c>
      <c r="M74" s="17" t="e">
        <f>'ЦП по МО help'!AD274</f>
        <v>#REF!</v>
      </c>
      <c r="O74" s="14"/>
    </row>
    <row r="75" ht="25.5">
      <c r="A75" s="12" t="s">
        <v>19</v>
      </c>
      <c r="B75" s="18">
        <f>'ЦП по МО help'!S275</f>
        <v>41704.149397590358</v>
      </c>
      <c r="C75" s="18" t="e">
        <f>'ЦП по МО help'!T275</f>
        <v>#REF!</v>
      </c>
      <c r="D75" s="18" t="e">
        <f>'ЦП по МО help'!U275</f>
        <v>#REF!</v>
      </c>
      <c r="E75" s="18" t="e">
        <f>'ЦП по МО help'!V275</f>
        <v>#REF!</v>
      </c>
      <c r="F75" s="18" t="e">
        <f>'ЦП по МО help'!W275</f>
        <v>#REF!</v>
      </c>
      <c r="G75" s="18" t="e">
        <f>'ЦП по МО help'!X275</f>
        <v>#REF!</v>
      </c>
      <c r="H75" s="18" t="e">
        <f>'ЦП по МО help'!Y275</f>
        <v>#REF!</v>
      </c>
      <c r="I75" s="18" t="e">
        <f>'ЦП по МО help'!Z275</f>
        <v>#REF!</v>
      </c>
      <c r="J75" s="18" t="e">
        <f>'ЦП по МО help'!AA275</f>
        <v>#REF!</v>
      </c>
      <c r="K75" s="18" t="e">
        <f>'ЦП по МО help'!AB275</f>
        <v>#REF!</v>
      </c>
      <c r="L75" s="18" t="e">
        <f>'ЦП по МО help'!AC275</f>
        <v>#REF!</v>
      </c>
      <c r="M75" s="18" t="e">
        <f>'ЦП по МО help'!AD275</f>
        <v>#REF!</v>
      </c>
      <c r="O75" s="14"/>
    </row>
    <row r="76">
      <c r="A76" s="9" t="s">
        <v>20</v>
      </c>
      <c r="B76" s="17">
        <f>'ЦП по МО help'!S276</f>
        <v>39652.800000000003</v>
      </c>
      <c r="C76" s="17" t="e">
        <f>'ЦП по МО help'!T276</f>
        <v>#REF!</v>
      </c>
      <c r="D76" s="17" t="e">
        <f>'ЦП по МО help'!U276</f>
        <v>#REF!</v>
      </c>
      <c r="E76" s="17" t="e">
        <f>'ЦП по МО help'!V276</f>
        <v>#REF!</v>
      </c>
      <c r="F76" s="17" t="e">
        <f>'ЦП по МО help'!W276</f>
        <v>#REF!</v>
      </c>
      <c r="G76" s="17" t="e">
        <f>'ЦП по МО help'!X276</f>
        <v>#REF!</v>
      </c>
      <c r="H76" s="17" t="e">
        <f>'ЦП по МО help'!Y276</f>
        <v>#REF!</v>
      </c>
      <c r="I76" s="17" t="e">
        <f>'ЦП по МО help'!Z276</f>
        <v>#REF!</v>
      </c>
      <c r="J76" s="17" t="e">
        <f>'ЦП по МО help'!AA276</f>
        <v>#REF!</v>
      </c>
      <c r="K76" s="17" t="e">
        <f>'ЦП по МО help'!AB276</f>
        <v>#REF!</v>
      </c>
      <c r="L76" s="17" t="e">
        <f>'ЦП по МО help'!AC276</f>
        <v>#REF!</v>
      </c>
      <c r="M76" s="17" t="e">
        <f>'ЦП по МО help'!AD276</f>
        <v>#REF!</v>
      </c>
      <c r="O76" s="14"/>
    </row>
    <row r="77">
      <c r="A77" s="9" t="s">
        <v>21</v>
      </c>
      <c r="B77" s="17">
        <f>'ЦП по МО help'!S277</f>
        <v>32783.5</v>
      </c>
      <c r="C77" s="17" t="e">
        <f>'ЦП по МО help'!T277</f>
        <v>#REF!</v>
      </c>
      <c r="D77" s="17" t="e">
        <f>'ЦП по МО help'!U277</f>
        <v>#REF!</v>
      </c>
      <c r="E77" s="17" t="e">
        <f>'ЦП по МО help'!V277</f>
        <v>#REF!</v>
      </c>
      <c r="F77" s="17" t="e">
        <f>'ЦП по МО help'!W277</f>
        <v>#REF!</v>
      </c>
      <c r="G77" s="17" t="e">
        <f>'ЦП по МО help'!X277</f>
        <v>#REF!</v>
      </c>
      <c r="H77" s="17" t="e">
        <f>'ЦП по МО help'!Y277</f>
        <v>#REF!</v>
      </c>
      <c r="I77" s="17" t="e">
        <f>'ЦП по МО help'!Z277</f>
        <v>#REF!</v>
      </c>
      <c r="J77" s="17" t="e">
        <f>'ЦП по МО help'!AA277</f>
        <v>#REF!</v>
      </c>
      <c r="K77" s="17" t="e">
        <f>'ЦП по МО help'!AB277</f>
        <v>#REF!</v>
      </c>
      <c r="L77" s="17" t="e">
        <f>'ЦП по МО help'!AC277</f>
        <v>#REF!</v>
      </c>
      <c r="M77" s="17" t="e">
        <f>'ЦП по МО help'!AD277</f>
        <v>#REF!</v>
      </c>
      <c r="O77" s="14"/>
    </row>
    <row r="78">
      <c r="A78" s="9" t="s">
        <v>22</v>
      </c>
      <c r="B78" s="17">
        <f>'ЦП по МО help'!S278</f>
        <v>47635.800000000003</v>
      </c>
      <c r="C78" s="17" t="e">
        <f>'ЦП по МО help'!T278</f>
        <v>#REF!</v>
      </c>
      <c r="D78" s="17" t="e">
        <f>'ЦП по МО help'!U278</f>
        <v>#REF!</v>
      </c>
      <c r="E78" s="17" t="e">
        <f>'ЦП по МО help'!V278</f>
        <v>#REF!</v>
      </c>
      <c r="F78" s="17" t="e">
        <f>'ЦП по МО help'!W278</f>
        <v>#REF!</v>
      </c>
      <c r="G78" s="17" t="e">
        <f>'ЦП по МО help'!X278</f>
        <v>#REF!</v>
      </c>
      <c r="H78" s="17" t="e">
        <f>'ЦП по МО help'!Y278</f>
        <v>#REF!</v>
      </c>
      <c r="I78" s="17" t="e">
        <f>'ЦП по МО help'!Z278</f>
        <v>#REF!</v>
      </c>
      <c r="J78" s="17" t="e">
        <f>'ЦП по МО help'!AA278</f>
        <v>#REF!</v>
      </c>
      <c r="K78" s="17" t="e">
        <f>'ЦП по МО help'!AB278</f>
        <v>#REF!</v>
      </c>
      <c r="L78" s="17" t="e">
        <f>'ЦП по МО help'!AC278</f>
        <v>#REF!</v>
      </c>
      <c r="M78" s="17" t="e">
        <f>'ЦП по МО help'!AD278</f>
        <v>#REF!</v>
      </c>
      <c r="O78" s="14"/>
    </row>
    <row r="79">
      <c r="A79" s="9" t="s">
        <v>23</v>
      </c>
      <c r="B79" s="17">
        <f>'ЦП по МО help'!S279</f>
        <v>40099.400000000001</v>
      </c>
      <c r="C79" s="17" t="e">
        <f>'ЦП по МО help'!T279</f>
        <v>#REF!</v>
      </c>
      <c r="D79" s="17" t="e">
        <f>'ЦП по МО help'!U279</f>
        <v>#REF!</v>
      </c>
      <c r="E79" s="17" t="e">
        <f>'ЦП по МО help'!V279</f>
        <v>#REF!</v>
      </c>
      <c r="F79" s="17" t="e">
        <f>'ЦП по МО help'!W279</f>
        <v>#REF!</v>
      </c>
      <c r="G79" s="17" t="e">
        <f>'ЦП по МО help'!X279</f>
        <v>#REF!</v>
      </c>
      <c r="H79" s="17" t="e">
        <f>'ЦП по МО help'!Y279</f>
        <v>#REF!</v>
      </c>
      <c r="I79" s="17" t="e">
        <f>'ЦП по МО help'!Z279</f>
        <v>#REF!</v>
      </c>
      <c r="J79" s="17" t="e">
        <f>'ЦП по МО help'!AA279</f>
        <v>#REF!</v>
      </c>
      <c r="K79" s="17" t="e">
        <f>'ЦП по МО help'!AB279</f>
        <v>#REF!</v>
      </c>
      <c r="L79" s="17" t="e">
        <f>'ЦП по МО help'!AC279</f>
        <v>#REF!</v>
      </c>
      <c r="M79" s="17" t="e">
        <f>'ЦП по МО help'!AD279</f>
        <v>#REF!</v>
      </c>
      <c r="O79" s="14"/>
    </row>
    <row r="80">
      <c r="A80" s="9" t="s">
        <v>24</v>
      </c>
      <c r="B80" s="17">
        <f>'ЦП по МО help'!S280</f>
        <v>42329</v>
      </c>
      <c r="C80" s="17" t="e">
        <f>'ЦП по МО help'!T280</f>
        <v>#REF!</v>
      </c>
      <c r="D80" s="17" t="e">
        <f>'ЦП по МО help'!U280</f>
        <v>#REF!</v>
      </c>
      <c r="E80" s="17" t="e">
        <f>'ЦП по МО help'!V280</f>
        <v>#REF!</v>
      </c>
      <c r="F80" s="17" t="e">
        <f>'ЦП по МО help'!W280</f>
        <v>#REF!</v>
      </c>
      <c r="G80" s="17" t="e">
        <f>'ЦП по МО help'!X280</f>
        <v>#REF!</v>
      </c>
      <c r="H80" s="17" t="e">
        <f>'ЦП по МО help'!Y280</f>
        <v>#REF!</v>
      </c>
      <c r="I80" s="17" t="e">
        <f>'ЦП по МО help'!Z280</f>
        <v>#REF!</v>
      </c>
      <c r="J80" s="17" t="e">
        <f>'ЦП по МО help'!AA280</f>
        <v>#REF!</v>
      </c>
      <c r="K80" s="17" t="e">
        <f>'ЦП по МО help'!AB280</f>
        <v>#REF!</v>
      </c>
      <c r="L80" s="17" t="e">
        <f>'ЦП по МО help'!AC280</f>
        <v>#REF!</v>
      </c>
      <c r="M80" s="17" t="e">
        <f>'ЦП по МО help'!AD280</f>
        <v>#REF!</v>
      </c>
      <c r="O80" s="14"/>
    </row>
    <row r="81">
      <c r="A81" s="9" t="s">
        <v>25</v>
      </c>
      <c r="B81" s="17">
        <f>'ЦП по МО help'!S281</f>
        <v>42586.800000000003</v>
      </c>
      <c r="C81" s="17" t="e">
        <f>'ЦП по МО help'!T281</f>
        <v>#REF!</v>
      </c>
      <c r="D81" s="17" t="e">
        <f>'ЦП по МО help'!U281</f>
        <v>#REF!</v>
      </c>
      <c r="E81" s="17" t="e">
        <f>'ЦП по МО help'!V281</f>
        <v>#REF!</v>
      </c>
      <c r="F81" s="17" t="e">
        <f>'ЦП по МО help'!W281</f>
        <v>#REF!</v>
      </c>
      <c r="G81" s="17" t="e">
        <f>'ЦП по МО help'!X281</f>
        <v>#REF!</v>
      </c>
      <c r="H81" s="17" t="e">
        <f>'ЦП по МО help'!Y281</f>
        <v>#REF!</v>
      </c>
      <c r="I81" s="17" t="e">
        <f>'ЦП по МО help'!Z281</f>
        <v>#REF!</v>
      </c>
      <c r="J81" s="17" t="e">
        <f>'ЦП по МО help'!AA281</f>
        <v>#REF!</v>
      </c>
      <c r="K81" s="17" t="e">
        <f>'ЦП по МО help'!AB281</f>
        <v>#REF!</v>
      </c>
      <c r="L81" s="17" t="e">
        <f>'ЦП по МО help'!AC281</f>
        <v>#REF!</v>
      </c>
      <c r="M81" s="17" t="e">
        <f>'ЦП по МО help'!AD281</f>
        <v>#REF!</v>
      </c>
      <c r="O81" s="14"/>
    </row>
    <row r="82" ht="25.5">
      <c r="A82" s="12" t="s">
        <v>26</v>
      </c>
      <c r="B82" s="18">
        <f>'ЦП по МО help'!S282</f>
        <v>65787.260124610591</v>
      </c>
      <c r="C82" s="18" t="e">
        <f>'ЦП по МО help'!T282</f>
        <v>#REF!</v>
      </c>
      <c r="D82" s="18" t="e">
        <f>'ЦП по МО help'!U282</f>
        <v>#REF!</v>
      </c>
      <c r="E82" s="18" t="e">
        <f>'ЦП по МО help'!V282</f>
        <v>#REF!</v>
      </c>
      <c r="F82" s="18" t="e">
        <f>'ЦП по МО help'!W282</f>
        <v>#REF!</v>
      </c>
      <c r="G82" s="18" t="e">
        <f>'ЦП по МО help'!X282</f>
        <v>#REF!</v>
      </c>
      <c r="H82" s="18" t="e">
        <f>'ЦП по МО help'!Y282</f>
        <v>#REF!</v>
      </c>
      <c r="I82" s="18" t="e">
        <f>'ЦП по МО help'!Z282</f>
        <v>#REF!</v>
      </c>
      <c r="J82" s="18" t="e">
        <f>'ЦП по МО help'!AA282</f>
        <v>#REF!</v>
      </c>
      <c r="K82" s="18" t="e">
        <f>'ЦП по МО help'!AB282</f>
        <v>#REF!</v>
      </c>
      <c r="L82" s="18" t="e">
        <f>'ЦП по МО help'!AC282</f>
        <v>#REF!</v>
      </c>
      <c r="M82" s="18" t="e">
        <f>'ЦП по МО help'!AD282</f>
        <v>#REF!</v>
      </c>
      <c r="O82" s="14"/>
    </row>
    <row r="83">
      <c r="A83" s="9" t="s">
        <v>27</v>
      </c>
      <c r="B83" s="17">
        <f>'ЦП по МО help'!S283</f>
        <v>61460.599999999999</v>
      </c>
      <c r="C83" s="17" t="e">
        <f>'ЦП по МО help'!T283</f>
        <v>#REF!</v>
      </c>
      <c r="D83" s="17" t="e">
        <f>'ЦП по МО help'!U283</f>
        <v>#REF!</v>
      </c>
      <c r="E83" s="17" t="e">
        <f>'ЦП по МО help'!V283</f>
        <v>#REF!</v>
      </c>
      <c r="F83" s="17" t="e">
        <f>'ЦП по МО help'!W283</f>
        <v>#REF!</v>
      </c>
      <c r="G83" s="17" t="e">
        <f>'ЦП по МО help'!X283</f>
        <v>#REF!</v>
      </c>
      <c r="H83" s="17" t="e">
        <f>'ЦП по МО help'!Y283</f>
        <v>#REF!</v>
      </c>
      <c r="I83" s="17" t="e">
        <f>'ЦП по МО help'!Z283</f>
        <v>#REF!</v>
      </c>
      <c r="J83" s="17" t="e">
        <f>'ЦП по МО help'!AA283</f>
        <v>#REF!</v>
      </c>
      <c r="K83" s="17" t="e">
        <f>'ЦП по МО help'!AB283</f>
        <v>#REF!</v>
      </c>
      <c r="L83" s="17" t="e">
        <f>'ЦП по МО help'!AC283</f>
        <v>#REF!</v>
      </c>
      <c r="M83" s="17" t="e">
        <f>'ЦП по МО help'!AD283</f>
        <v>#REF!</v>
      </c>
      <c r="O83" s="14"/>
    </row>
    <row r="84">
      <c r="A84" s="9" t="s">
        <v>28</v>
      </c>
      <c r="B84" s="17">
        <f>'ЦП по МО help'!S284</f>
        <v>72326.899999999994</v>
      </c>
      <c r="C84" s="17" t="e">
        <f>'ЦП по МО help'!T284</f>
        <v>#REF!</v>
      </c>
      <c r="D84" s="17" t="e">
        <f>'ЦП по МО help'!U284</f>
        <v>#REF!</v>
      </c>
      <c r="E84" s="17" t="e">
        <f>'ЦП по МО help'!V284</f>
        <v>#REF!</v>
      </c>
      <c r="F84" s="17" t="e">
        <f>'ЦП по МО help'!W284</f>
        <v>#REF!</v>
      </c>
      <c r="G84" s="17" t="e">
        <f>'ЦП по МО help'!X284</f>
        <v>#REF!</v>
      </c>
      <c r="H84" s="17" t="e">
        <f>'ЦП по МО help'!Y284</f>
        <v>#REF!</v>
      </c>
      <c r="I84" s="17" t="e">
        <f>'ЦП по МО help'!Z284</f>
        <v>#REF!</v>
      </c>
      <c r="J84" s="17" t="e">
        <f>'ЦП по МО help'!AA284</f>
        <v>#REF!</v>
      </c>
      <c r="K84" s="17" t="e">
        <f>'ЦП по МО help'!AB284</f>
        <v>#REF!</v>
      </c>
      <c r="L84" s="17" t="e">
        <f>'ЦП по МО help'!AC284</f>
        <v>#REF!</v>
      </c>
      <c r="M84" s="17" t="e">
        <f>'ЦП по МО help'!AD284</f>
        <v>#REF!</v>
      </c>
      <c r="O84" s="14"/>
    </row>
    <row r="85">
      <c r="A85" s="9" t="s">
        <v>29</v>
      </c>
      <c r="B85" s="17">
        <f>'ЦП по МО help'!S285</f>
        <v>64253.5</v>
      </c>
      <c r="C85" s="17" t="e">
        <f>'ЦП по МО help'!T285</f>
        <v>#REF!</v>
      </c>
      <c r="D85" s="17" t="e">
        <f>'ЦП по МО help'!U285</f>
        <v>#REF!</v>
      </c>
      <c r="E85" s="17" t="e">
        <f>'ЦП по МО help'!V285</f>
        <v>#REF!</v>
      </c>
      <c r="F85" s="17" t="e">
        <f>'ЦП по МО help'!W285</f>
        <v>#REF!</v>
      </c>
      <c r="G85" s="17" t="e">
        <f>'ЦП по МО help'!X285</f>
        <v>#REF!</v>
      </c>
      <c r="H85" s="17" t="e">
        <f>'ЦП по МО help'!Y285</f>
        <v>#REF!</v>
      </c>
      <c r="I85" s="17" t="e">
        <f>'ЦП по МО help'!Z285</f>
        <v>#REF!</v>
      </c>
      <c r="J85" s="17" t="e">
        <f>'ЦП по МО help'!AA285</f>
        <v>#REF!</v>
      </c>
      <c r="K85" s="17" t="e">
        <f>'ЦП по МО help'!AB285</f>
        <v>#REF!</v>
      </c>
      <c r="L85" s="17" t="e">
        <f>'ЦП по МО help'!AC285</f>
        <v>#REF!</v>
      </c>
      <c r="M85" s="17" t="e">
        <f>'ЦП по МО help'!AD285</f>
        <v>#REF!</v>
      </c>
      <c r="O85" s="14"/>
    </row>
    <row r="86">
      <c r="A86" s="9" t="s">
        <v>30</v>
      </c>
      <c r="B86" s="17">
        <f>'ЦП по МО help'!S286</f>
        <v>68270.600000000006</v>
      </c>
      <c r="C86" s="17" t="e">
        <f>'ЦП по МО help'!T286</f>
        <v>#REF!</v>
      </c>
      <c r="D86" s="17" t="e">
        <f>'ЦП по МО help'!U286</f>
        <v>#REF!</v>
      </c>
      <c r="E86" s="17" t="e">
        <f>'ЦП по МО help'!V286</f>
        <v>#REF!</v>
      </c>
      <c r="F86" s="17" t="e">
        <f>'ЦП по МО help'!W286</f>
        <v>#REF!</v>
      </c>
      <c r="G86" s="17" t="e">
        <f>'ЦП по МО help'!X286</f>
        <v>#REF!</v>
      </c>
      <c r="H86" s="17" t="e">
        <f>'ЦП по МО help'!Y286</f>
        <v>#REF!</v>
      </c>
      <c r="I86" s="17" t="e">
        <f>'ЦП по МО help'!Z286</f>
        <v>#REF!</v>
      </c>
      <c r="J86" s="17" t="e">
        <f>'ЦП по МО help'!AA286</f>
        <v>#REF!</v>
      </c>
      <c r="K86" s="17" t="e">
        <f>'ЦП по МО help'!AB286</f>
        <v>#REF!</v>
      </c>
      <c r="L86" s="17" t="e">
        <f>'ЦП по МО help'!AC286</f>
        <v>#REF!</v>
      </c>
      <c r="M86" s="17" t="e">
        <f>'ЦП по МО help'!AD286</f>
        <v>#REF!</v>
      </c>
      <c r="O86" s="14"/>
    </row>
    <row r="87">
      <c r="A87" s="12" t="s">
        <v>31</v>
      </c>
      <c r="B87" s="18">
        <f>'ЦП по МО help'!S287</f>
        <v>49735.099999999999</v>
      </c>
      <c r="C87" s="18" t="e">
        <f>'ЦП по МО help'!T287</f>
        <v>#REF!</v>
      </c>
      <c r="D87" s="18" t="e">
        <f>'ЦП по МО help'!U287</f>
        <v>#REF!</v>
      </c>
      <c r="E87" s="18" t="e">
        <f>'ЦП по МО help'!V287</f>
        <v>#REF!</v>
      </c>
      <c r="F87" s="18" t="e">
        <f>'ЦП по МО help'!W287</f>
        <v>#REF!</v>
      </c>
      <c r="G87" s="18" t="e">
        <f>'ЦП по МО help'!X287</f>
        <v>#REF!</v>
      </c>
      <c r="H87" s="18" t="e">
        <f>'ЦП по МО help'!Y287</f>
        <v>#REF!</v>
      </c>
      <c r="I87" s="18" t="e">
        <f>'ЦП по МО help'!Z287</f>
        <v>#REF!</v>
      </c>
      <c r="J87" s="18" t="e">
        <f>'ЦП по МО help'!AA287</f>
        <v>#REF!</v>
      </c>
      <c r="K87" s="18" t="e">
        <f>'ЦП по МО help'!AB287</f>
        <v>#REF!</v>
      </c>
      <c r="L87" s="18" t="e">
        <f>'ЦП по МО help'!AC287</f>
        <v>#REF!</v>
      </c>
      <c r="M87" s="18" t="e">
        <f>'ЦП по МО help'!AD287</f>
        <v>#REF!</v>
      </c>
      <c r="O87" s="14"/>
    </row>
    <row r="88">
      <c r="A88" s="9" t="s">
        <v>32</v>
      </c>
      <c r="B88" s="17">
        <f>'ЦП по МО help'!S288</f>
        <v>49735.099999999999</v>
      </c>
      <c r="C88" s="17" t="e">
        <f>'ЦП по МО help'!T288</f>
        <v>#REF!</v>
      </c>
      <c r="D88" s="17" t="e">
        <f>'ЦП по МО help'!U288</f>
        <v>#REF!</v>
      </c>
      <c r="E88" s="17" t="e">
        <f>'ЦП по МО help'!V288</f>
        <v>#REF!</v>
      </c>
      <c r="F88" s="17" t="e">
        <f>'ЦП по МО help'!W288</f>
        <v>#REF!</v>
      </c>
      <c r="G88" s="17" t="e">
        <f>'ЦП по МО help'!X288</f>
        <v>#REF!</v>
      </c>
      <c r="H88" s="17" t="e">
        <f>'ЦП по МО help'!Y288</f>
        <v>#REF!</v>
      </c>
      <c r="I88" s="17" t="e">
        <f>'ЦП по МО help'!Z288</f>
        <v>#REF!</v>
      </c>
      <c r="J88" s="17" t="e">
        <f>'ЦП по МО help'!AA288</f>
        <v>#REF!</v>
      </c>
      <c r="K88" s="17" t="e">
        <f>'ЦП по МО help'!AB288</f>
        <v>#REF!</v>
      </c>
      <c r="L88" s="17" t="e">
        <f>'ЦП по МО help'!AC288</f>
        <v>#REF!</v>
      </c>
      <c r="M88" s="17" t="e">
        <f>'ЦП по МО help'!AD288</f>
        <v>#REF!</v>
      </c>
      <c r="O88" s="15"/>
    </row>
    <row r="90" ht="15.75">
      <c r="A90" s="2" t="s">
        <v>37</v>
      </c>
    </row>
    <row r="91">
      <c r="A91" s="3" t="s">
        <v>1</v>
      </c>
      <c r="B91" s="4" t="s">
        <v>2</v>
      </c>
      <c r="C91" s="4" t="s">
        <v>3</v>
      </c>
      <c r="D91" s="5" t="s">
        <v>4</v>
      </c>
      <c r="E91" s="6"/>
      <c r="F91" s="6"/>
      <c r="G91" s="6"/>
      <c r="H91" s="6"/>
      <c r="I91" s="6"/>
      <c r="J91" s="6"/>
      <c r="K91" s="6"/>
      <c r="L91" s="6"/>
      <c r="M91" s="4"/>
      <c r="O91" s="3" t="s">
        <v>5</v>
      </c>
    </row>
    <row r="92">
      <c r="A92" s="7"/>
      <c r="B92" s="8">
        <v>2019</v>
      </c>
      <c r="C92" s="8">
        <v>2020</v>
      </c>
      <c r="D92" s="8">
        <v>2021</v>
      </c>
      <c r="E92" s="8">
        <v>2022</v>
      </c>
      <c r="F92" s="8">
        <v>2023</v>
      </c>
      <c r="G92" s="8">
        <v>2024</v>
      </c>
      <c r="H92" s="8">
        <v>2025</v>
      </c>
      <c r="I92" s="8">
        <v>2026</v>
      </c>
      <c r="J92" s="8">
        <v>2027</v>
      </c>
      <c r="K92" s="8">
        <v>2028</v>
      </c>
      <c r="L92" s="8">
        <v>2029</v>
      </c>
      <c r="M92" s="8">
        <v>2030</v>
      </c>
      <c r="O92" s="7"/>
    </row>
    <row r="93">
      <c r="A93" s="9" t="s">
        <v>6</v>
      </c>
      <c r="B93" s="17" t="e">
        <f>#REF!</f>
        <v>#REF!</v>
      </c>
      <c r="C93" s="17" t="e">
        <f>#REF!</f>
        <v>#REF!</v>
      </c>
      <c r="D93" s="17" t="e">
        <f>#REF!</f>
        <v>#REF!</v>
      </c>
      <c r="E93" s="17" t="e">
        <f>#REF!</f>
        <v>#REF!</v>
      </c>
      <c r="F93" s="17" t="e">
        <f>#REF!</f>
        <v>#REF!</v>
      </c>
      <c r="G93" s="17" t="e">
        <f>#REF!</f>
        <v>#REF!</v>
      </c>
      <c r="H93" s="17" t="e">
        <f>#REF!</f>
        <v>#REF!</v>
      </c>
      <c r="I93" s="17" t="e">
        <f>#REF!</f>
        <v>#REF!</v>
      </c>
      <c r="J93" s="17" t="e">
        <f>#REF!</f>
        <v>#REF!</v>
      </c>
      <c r="K93" s="17" t="e">
        <f>#REF!</f>
        <v>#REF!</v>
      </c>
      <c r="L93" s="17" t="e">
        <f>#REF!</f>
        <v>#REF!</v>
      </c>
      <c r="M93" s="17" t="e">
        <f>#REF!</f>
        <v>#REF!</v>
      </c>
      <c r="O93" s="11" t="s">
        <v>38</v>
      </c>
    </row>
    <row r="94">
      <c r="A94" s="12" t="s">
        <v>8</v>
      </c>
      <c r="B94" s="18" t="e">
        <f>(B$93-B$116)*'ЦП по МО help'!$G406</f>
        <v>#REF!</v>
      </c>
      <c r="C94" s="18" t="e">
        <f>(C$93-C$116)*'ЦП по МО help'!$G406</f>
        <v>#REF!</v>
      </c>
      <c r="D94" s="18" t="e">
        <f>(D$93-D$116)*'ЦП по МО help'!$G406</f>
        <v>#REF!</v>
      </c>
      <c r="E94" s="18" t="e">
        <f>(E$93-E$116)*'ЦП по МО help'!$G406</f>
        <v>#REF!</v>
      </c>
      <c r="F94" s="18" t="e">
        <f>(F$93-F$116)*'ЦП по МО help'!$G406</f>
        <v>#REF!</v>
      </c>
      <c r="G94" s="18" t="e">
        <f>(G$93-G$116)*'ЦП по МО help'!$G406</f>
        <v>#REF!</v>
      </c>
      <c r="H94" s="18" t="e">
        <f>(H$93-H$116)*'ЦП по МО help'!$G406</f>
        <v>#REF!</v>
      </c>
      <c r="I94" s="18" t="e">
        <f>(I$93-I$116)*'ЦП по МО help'!$G406</f>
        <v>#REF!</v>
      </c>
      <c r="J94" s="18" t="e">
        <f>(J$93-J$116)*'ЦП по МО help'!$G406</f>
        <v>#REF!</v>
      </c>
      <c r="K94" s="18" t="e">
        <f>(K$93-K$116)*'ЦП по МО help'!$G406</f>
        <v>#REF!</v>
      </c>
      <c r="L94" s="18" t="e">
        <f>(L$93-L$116)*'ЦП по МО help'!$G406</f>
        <v>#REF!</v>
      </c>
      <c r="M94" s="18" t="e">
        <f>(M$93-M$116)*'ЦП по МО help'!$G406</f>
        <v>#REF!</v>
      </c>
      <c r="O94" s="14"/>
    </row>
    <row r="95">
      <c r="A95" s="9" t="s">
        <v>9</v>
      </c>
      <c r="B95" s="17" t="e">
        <f>(B$93-B$116)*'ЦП по МО help'!$G407</f>
        <v>#REF!</v>
      </c>
      <c r="C95" s="17" t="e">
        <f>(C$93-C$116)*'ЦП по МО help'!$G407</f>
        <v>#REF!</v>
      </c>
      <c r="D95" s="17" t="e">
        <f>(D$93-D$116)*'ЦП по МО help'!$G407</f>
        <v>#REF!</v>
      </c>
      <c r="E95" s="17" t="e">
        <f>(E$93-E$116)*'ЦП по МО help'!$G407</f>
        <v>#REF!</v>
      </c>
      <c r="F95" s="17" t="e">
        <f>(F$93-F$116)*'ЦП по МО help'!$G407</f>
        <v>#REF!</v>
      </c>
      <c r="G95" s="17" t="e">
        <f>(G$93-G$116)*'ЦП по МО help'!$G407</f>
        <v>#REF!</v>
      </c>
      <c r="H95" s="17" t="e">
        <f>(H$93-H$116)*'ЦП по МО help'!$G407</f>
        <v>#REF!</v>
      </c>
      <c r="I95" s="17" t="e">
        <f>(I$93-I$116)*'ЦП по МО help'!$G407</f>
        <v>#REF!</v>
      </c>
      <c r="J95" s="17" t="e">
        <f>(J$93-J$116)*'ЦП по МО help'!$G407</f>
        <v>#REF!</v>
      </c>
      <c r="K95" s="17" t="e">
        <f>(K$93-K$116)*'ЦП по МО help'!$G407</f>
        <v>#REF!</v>
      </c>
      <c r="L95" s="17" t="e">
        <f>(L$93-L$116)*'ЦП по МО help'!$G407</f>
        <v>#REF!</v>
      </c>
      <c r="M95" s="17" t="e">
        <f>(M$93-M$116)*'ЦП по МО help'!$G407</f>
        <v>#REF!</v>
      </c>
      <c r="O95" s="14"/>
    </row>
    <row r="96">
      <c r="A96" s="9" t="s">
        <v>11</v>
      </c>
      <c r="B96" s="17" t="e">
        <f>(B$93-B$116)*'ЦП по МО help'!$G408</f>
        <v>#REF!</v>
      </c>
      <c r="C96" s="17" t="e">
        <f>(C$93-C$116)*'ЦП по МО help'!$G408</f>
        <v>#REF!</v>
      </c>
      <c r="D96" s="17" t="e">
        <f>(D$93-D$116)*'ЦП по МО help'!$G408</f>
        <v>#REF!</v>
      </c>
      <c r="E96" s="17" t="e">
        <f>(E$93-E$116)*'ЦП по МО help'!$G408</f>
        <v>#REF!</v>
      </c>
      <c r="F96" s="17" t="e">
        <f>(F$93-F$116)*'ЦП по МО help'!$G408</f>
        <v>#REF!</v>
      </c>
      <c r="G96" s="17" t="e">
        <f>(G$93-G$116)*'ЦП по МО help'!$G408</f>
        <v>#REF!</v>
      </c>
      <c r="H96" s="17" t="e">
        <f>(H$93-H$116)*'ЦП по МО help'!$G408</f>
        <v>#REF!</v>
      </c>
      <c r="I96" s="17" t="e">
        <f>(I$93-I$116)*'ЦП по МО help'!$G408</f>
        <v>#REF!</v>
      </c>
      <c r="J96" s="17" t="e">
        <f>(J$93-J$116)*'ЦП по МО help'!$G408</f>
        <v>#REF!</v>
      </c>
      <c r="K96" s="17" t="e">
        <f>(K$93-K$116)*'ЦП по МО help'!$G408</f>
        <v>#REF!</v>
      </c>
      <c r="L96" s="17" t="e">
        <f>(L$93-L$116)*'ЦП по МО help'!$G408</f>
        <v>#REF!</v>
      </c>
      <c r="M96" s="17" t="e">
        <f>(M$93-M$116)*'ЦП по МО help'!$G408</f>
        <v>#REF!</v>
      </c>
      <c r="O96" s="14"/>
    </row>
    <row r="97">
      <c r="A97" s="12" t="s">
        <v>12</v>
      </c>
      <c r="B97" s="18" t="e">
        <f>(B$93-B$116)*'ЦП по МО help'!$G409</f>
        <v>#REF!</v>
      </c>
      <c r="C97" s="18" t="e">
        <f>(C$93-C$116)*'ЦП по МО help'!$G409</f>
        <v>#REF!</v>
      </c>
      <c r="D97" s="18" t="e">
        <f>(D$93-D$116)*'ЦП по МО help'!$G409</f>
        <v>#REF!</v>
      </c>
      <c r="E97" s="18" t="e">
        <f>(E$93-E$116)*'ЦП по МО help'!$G409</f>
        <v>#REF!</v>
      </c>
      <c r="F97" s="18" t="e">
        <f>(F$93-F$116)*'ЦП по МО help'!$G409</f>
        <v>#REF!</v>
      </c>
      <c r="G97" s="18" t="e">
        <f>(G$93-G$116)*'ЦП по МО help'!$G409</f>
        <v>#REF!</v>
      </c>
      <c r="H97" s="18" t="e">
        <f>(H$93-H$116)*'ЦП по МО help'!$G409</f>
        <v>#REF!</v>
      </c>
      <c r="I97" s="18" t="e">
        <f>(I$93-I$116)*'ЦП по МО help'!$G409</f>
        <v>#REF!</v>
      </c>
      <c r="J97" s="18" t="e">
        <f>(J$93-J$116)*'ЦП по МО help'!$G409</f>
        <v>#REF!</v>
      </c>
      <c r="K97" s="18" t="e">
        <f>(K$93-K$116)*'ЦП по МО help'!$G409</f>
        <v>#REF!</v>
      </c>
      <c r="L97" s="18" t="e">
        <f>(L$93-L$116)*'ЦП по МО help'!$G409</f>
        <v>#REF!</v>
      </c>
      <c r="M97" s="18" t="e">
        <f>(M$93-M$116)*'ЦП по МО help'!$G409</f>
        <v>#REF!</v>
      </c>
      <c r="O97" s="14"/>
    </row>
    <row r="98">
      <c r="A98" s="9" t="s">
        <v>13</v>
      </c>
      <c r="B98" s="17" t="e">
        <f>(B$93-B$116)*'ЦП по МО help'!$G410</f>
        <v>#REF!</v>
      </c>
      <c r="C98" s="17" t="e">
        <f>(C$93-C$116)*'ЦП по МО help'!$G410</f>
        <v>#REF!</v>
      </c>
      <c r="D98" s="17" t="e">
        <f>(D$93-D$116)*'ЦП по МО help'!$G410</f>
        <v>#REF!</v>
      </c>
      <c r="E98" s="17" t="e">
        <f>(E$93-E$116)*'ЦП по МО help'!$G410</f>
        <v>#REF!</v>
      </c>
      <c r="F98" s="17" t="e">
        <f>(F$93-F$116)*'ЦП по МО help'!$G410</f>
        <v>#REF!</v>
      </c>
      <c r="G98" s="17" t="e">
        <f>(G$93-G$116)*'ЦП по МО help'!$G410</f>
        <v>#REF!</v>
      </c>
      <c r="H98" s="17" t="e">
        <f>(H$93-H$116)*'ЦП по МО help'!$G410</f>
        <v>#REF!</v>
      </c>
      <c r="I98" s="17" t="e">
        <f>(I$93-I$116)*'ЦП по МО help'!$G410</f>
        <v>#REF!</v>
      </c>
      <c r="J98" s="17" t="e">
        <f>(J$93-J$116)*'ЦП по МО help'!$G410</f>
        <v>#REF!</v>
      </c>
      <c r="K98" s="17" t="e">
        <f>(K$93-K$116)*'ЦП по МО help'!$G410</f>
        <v>#REF!</v>
      </c>
      <c r="L98" s="17" t="e">
        <f>(L$93-L$116)*'ЦП по МО help'!$G410</f>
        <v>#REF!</v>
      </c>
      <c r="M98" s="17" t="e">
        <f>(M$93-M$116)*'ЦП по МО help'!$G410</f>
        <v>#REF!</v>
      </c>
      <c r="O98" s="14"/>
    </row>
    <row r="99">
      <c r="A99" s="9" t="s">
        <v>14</v>
      </c>
      <c r="B99" s="17" t="e">
        <f>(B$93-B$116)*'ЦП по МО help'!$G411</f>
        <v>#REF!</v>
      </c>
      <c r="C99" s="17" t="e">
        <f>(C$93-C$116)*'ЦП по МО help'!$G411</f>
        <v>#REF!</v>
      </c>
      <c r="D99" s="17" t="e">
        <f>(D$93-D$116)*'ЦП по МО help'!$G411</f>
        <v>#REF!</v>
      </c>
      <c r="E99" s="17" t="e">
        <f>(E$93-E$116)*'ЦП по МО help'!$G411</f>
        <v>#REF!</v>
      </c>
      <c r="F99" s="17" t="e">
        <f>(F$93-F$116)*'ЦП по МО help'!$G411</f>
        <v>#REF!</v>
      </c>
      <c r="G99" s="17" t="e">
        <f>(G$93-G$116)*'ЦП по МО help'!$G411</f>
        <v>#REF!</v>
      </c>
      <c r="H99" s="17" t="e">
        <f>(H$93-H$116)*'ЦП по МО help'!$G411</f>
        <v>#REF!</v>
      </c>
      <c r="I99" s="17" t="e">
        <f>(I$93-I$116)*'ЦП по МО help'!$G411</f>
        <v>#REF!</v>
      </c>
      <c r="J99" s="17" t="e">
        <f>(J$93-J$116)*'ЦП по МО help'!$G411</f>
        <v>#REF!</v>
      </c>
      <c r="K99" s="17" t="e">
        <f>(K$93-K$116)*'ЦП по МО help'!$G411</f>
        <v>#REF!</v>
      </c>
      <c r="L99" s="17" t="e">
        <f>(L$93-L$116)*'ЦП по МО help'!$G411</f>
        <v>#REF!</v>
      </c>
      <c r="M99" s="17" t="e">
        <f>(M$93-M$116)*'ЦП по МО help'!$G411</f>
        <v>#REF!</v>
      </c>
      <c r="O99" s="14"/>
    </row>
    <row r="100">
      <c r="A100" s="9" t="s">
        <v>15</v>
      </c>
      <c r="B100" s="17" t="e">
        <f>(B$93-B$116)*'ЦП по МО help'!$G412</f>
        <v>#REF!</v>
      </c>
      <c r="C100" s="17" t="e">
        <f>(C$93-C$116)*'ЦП по МО help'!$G412</f>
        <v>#REF!</v>
      </c>
      <c r="D100" s="17" t="e">
        <f>(D$93-D$116)*'ЦП по МО help'!$G412</f>
        <v>#REF!</v>
      </c>
      <c r="E100" s="17" t="e">
        <f>(E$93-E$116)*'ЦП по МО help'!$G412</f>
        <v>#REF!</v>
      </c>
      <c r="F100" s="17" t="e">
        <f>(F$93-F$116)*'ЦП по МО help'!$G412</f>
        <v>#REF!</v>
      </c>
      <c r="G100" s="17" t="e">
        <f>(G$93-G$116)*'ЦП по МО help'!$G412</f>
        <v>#REF!</v>
      </c>
      <c r="H100" s="17" t="e">
        <f>(H$93-H$116)*'ЦП по МО help'!$G412</f>
        <v>#REF!</v>
      </c>
      <c r="I100" s="17" t="e">
        <f>(I$93-I$116)*'ЦП по МО help'!$G412</f>
        <v>#REF!</v>
      </c>
      <c r="J100" s="17" t="e">
        <f>(J$93-J$116)*'ЦП по МО help'!$G412</f>
        <v>#REF!</v>
      </c>
      <c r="K100" s="17" t="e">
        <f>(K$93-K$116)*'ЦП по МО help'!$G412</f>
        <v>#REF!</v>
      </c>
      <c r="L100" s="17" t="e">
        <f>(L$93-L$116)*'ЦП по МО help'!$G412</f>
        <v>#REF!</v>
      </c>
      <c r="M100" s="17" t="e">
        <f>(M$93-M$116)*'ЦП по МО help'!$G412</f>
        <v>#REF!</v>
      </c>
      <c r="O100" s="14"/>
    </row>
    <row r="101">
      <c r="A101" s="9" t="s">
        <v>16</v>
      </c>
      <c r="B101" s="17" t="e">
        <f>(B$93-B$116)*'ЦП по МО help'!$G413</f>
        <v>#REF!</v>
      </c>
      <c r="C101" s="17" t="e">
        <f>(C$93-C$116)*'ЦП по МО help'!$G413</f>
        <v>#REF!</v>
      </c>
      <c r="D101" s="17" t="e">
        <f>(D$93-D$116)*'ЦП по МО help'!$G413</f>
        <v>#REF!</v>
      </c>
      <c r="E101" s="17" t="e">
        <f>(E$93-E$116)*'ЦП по МО help'!$G413</f>
        <v>#REF!</v>
      </c>
      <c r="F101" s="17" t="e">
        <f>(F$93-F$116)*'ЦП по МО help'!$G413</f>
        <v>#REF!</v>
      </c>
      <c r="G101" s="17" t="e">
        <f>(G$93-G$116)*'ЦП по МО help'!$G413</f>
        <v>#REF!</v>
      </c>
      <c r="H101" s="17" t="e">
        <f>(H$93-H$116)*'ЦП по МО help'!$G413</f>
        <v>#REF!</v>
      </c>
      <c r="I101" s="17" t="e">
        <f>(I$93-I$116)*'ЦП по МО help'!$G413</f>
        <v>#REF!</v>
      </c>
      <c r="J101" s="17" t="e">
        <f>(J$93-J$116)*'ЦП по МО help'!$G413</f>
        <v>#REF!</v>
      </c>
      <c r="K101" s="17" t="e">
        <f>(K$93-K$116)*'ЦП по МО help'!$G413</f>
        <v>#REF!</v>
      </c>
      <c r="L101" s="17" t="e">
        <f>(L$93-L$116)*'ЦП по МО help'!$G413</f>
        <v>#REF!</v>
      </c>
      <c r="M101" s="17" t="e">
        <f>(M$93-M$116)*'ЦП по МО help'!$G413</f>
        <v>#REF!</v>
      </c>
      <c r="O101" s="14"/>
    </row>
    <row r="102">
      <c r="A102" s="9" t="s">
        <v>17</v>
      </c>
      <c r="B102" s="17" t="e">
        <f>(B$93-B$116)*'ЦП по МО help'!$G414</f>
        <v>#REF!</v>
      </c>
      <c r="C102" s="17" t="e">
        <f>(C$93-C$116)*'ЦП по МО help'!$G414</f>
        <v>#REF!</v>
      </c>
      <c r="D102" s="17" t="e">
        <f>(D$93-D$116)*'ЦП по МО help'!$G414</f>
        <v>#REF!</v>
      </c>
      <c r="E102" s="17" t="e">
        <f>(E$93-E$116)*'ЦП по МО help'!$G414</f>
        <v>#REF!</v>
      </c>
      <c r="F102" s="17" t="e">
        <f>(F$93-F$116)*'ЦП по МО help'!$G414</f>
        <v>#REF!</v>
      </c>
      <c r="G102" s="17" t="e">
        <f>(G$93-G$116)*'ЦП по МО help'!$G414</f>
        <v>#REF!</v>
      </c>
      <c r="H102" s="17" t="e">
        <f>(H$93-H$116)*'ЦП по МО help'!$G414</f>
        <v>#REF!</v>
      </c>
      <c r="I102" s="17" t="e">
        <f>(I$93-I$116)*'ЦП по МО help'!$G414</f>
        <v>#REF!</v>
      </c>
      <c r="J102" s="17" t="e">
        <f>(J$93-J$116)*'ЦП по МО help'!$G414</f>
        <v>#REF!</v>
      </c>
      <c r="K102" s="17" t="e">
        <f>(K$93-K$116)*'ЦП по МО help'!$G414</f>
        <v>#REF!</v>
      </c>
      <c r="L102" s="17" t="e">
        <f>(L$93-L$116)*'ЦП по МО help'!$G414</f>
        <v>#REF!</v>
      </c>
      <c r="M102" s="17" t="e">
        <f>(M$93-M$116)*'ЦП по МО help'!$G414</f>
        <v>#REF!</v>
      </c>
      <c r="O102" s="14"/>
    </row>
    <row r="103">
      <c r="A103" s="9" t="s">
        <v>18</v>
      </c>
      <c r="B103" s="17" t="e">
        <f>(B$93-B$116)*'ЦП по МО help'!$G415</f>
        <v>#REF!</v>
      </c>
      <c r="C103" s="17" t="e">
        <f>(C$93-C$116)*'ЦП по МО help'!$G415</f>
        <v>#REF!</v>
      </c>
      <c r="D103" s="17" t="e">
        <f>(D$93-D$116)*'ЦП по МО help'!$G415</f>
        <v>#REF!</v>
      </c>
      <c r="E103" s="17" t="e">
        <f>(E$93-E$116)*'ЦП по МО help'!$G415</f>
        <v>#REF!</v>
      </c>
      <c r="F103" s="17" t="e">
        <f>(F$93-F$116)*'ЦП по МО help'!$G415</f>
        <v>#REF!</v>
      </c>
      <c r="G103" s="17" t="e">
        <f>(G$93-G$116)*'ЦП по МО help'!$G415</f>
        <v>#REF!</v>
      </c>
      <c r="H103" s="17" t="e">
        <f>(H$93-H$116)*'ЦП по МО help'!$G415</f>
        <v>#REF!</v>
      </c>
      <c r="I103" s="17" t="e">
        <f>(I$93-I$116)*'ЦП по МО help'!$G415</f>
        <v>#REF!</v>
      </c>
      <c r="J103" s="17" t="e">
        <f>(J$93-J$116)*'ЦП по МО help'!$G415</f>
        <v>#REF!</v>
      </c>
      <c r="K103" s="17" t="e">
        <f>(K$93-K$116)*'ЦП по МО help'!$G415</f>
        <v>#REF!</v>
      </c>
      <c r="L103" s="17" t="e">
        <f>(L$93-L$116)*'ЦП по МО help'!$G415</f>
        <v>#REF!</v>
      </c>
      <c r="M103" s="17" t="e">
        <f>(M$93-M$116)*'ЦП по МО help'!$G415</f>
        <v>#REF!</v>
      </c>
      <c r="O103" s="14"/>
    </row>
    <row r="104" ht="25.5">
      <c r="A104" s="12" t="s">
        <v>19</v>
      </c>
      <c r="B104" s="18" t="e">
        <f>(B$93-B$116)*'ЦП по МО help'!$G416</f>
        <v>#REF!</v>
      </c>
      <c r="C104" s="18" t="e">
        <f>(C$93-C$116)*'ЦП по МО help'!$G416</f>
        <v>#REF!</v>
      </c>
      <c r="D104" s="18" t="e">
        <f>(D$93-D$116)*'ЦП по МО help'!$G416</f>
        <v>#REF!</v>
      </c>
      <c r="E104" s="18" t="e">
        <f>(E$93-E$116)*'ЦП по МО help'!$G416</f>
        <v>#REF!</v>
      </c>
      <c r="F104" s="18" t="e">
        <f>(F$93-F$116)*'ЦП по МО help'!$G416</f>
        <v>#REF!</v>
      </c>
      <c r="G104" s="18" t="e">
        <f>(G$93-G$116)*'ЦП по МО help'!$G416</f>
        <v>#REF!</v>
      </c>
      <c r="H104" s="18" t="e">
        <f>(H$93-H$116)*'ЦП по МО help'!$G416</f>
        <v>#REF!</v>
      </c>
      <c r="I104" s="18" t="e">
        <f>(I$93-I$116)*'ЦП по МО help'!$G416</f>
        <v>#REF!</v>
      </c>
      <c r="J104" s="18" t="e">
        <f>(J$93-J$116)*'ЦП по МО help'!$G416</f>
        <v>#REF!</v>
      </c>
      <c r="K104" s="18" t="e">
        <f>(K$93-K$116)*'ЦП по МО help'!$G416</f>
        <v>#REF!</v>
      </c>
      <c r="L104" s="18" t="e">
        <f>(L$93-L$116)*'ЦП по МО help'!$G416</f>
        <v>#REF!</v>
      </c>
      <c r="M104" s="18" t="e">
        <f>(M$93-M$116)*'ЦП по МО help'!$G416</f>
        <v>#REF!</v>
      </c>
      <c r="O104" s="14"/>
    </row>
    <row r="105">
      <c r="A105" s="9" t="s">
        <v>20</v>
      </c>
      <c r="B105" s="17" t="e">
        <f>(B$93-B$116)*'ЦП по МО help'!$G417</f>
        <v>#REF!</v>
      </c>
      <c r="C105" s="17" t="e">
        <f>(C$93-C$116)*'ЦП по МО help'!$G417</f>
        <v>#REF!</v>
      </c>
      <c r="D105" s="17" t="e">
        <f>(D$93-D$116)*'ЦП по МО help'!$G417</f>
        <v>#REF!</v>
      </c>
      <c r="E105" s="17" t="e">
        <f>(E$93-E$116)*'ЦП по МО help'!$G417</f>
        <v>#REF!</v>
      </c>
      <c r="F105" s="17" t="e">
        <f>(F$93-F$116)*'ЦП по МО help'!$G417</f>
        <v>#REF!</v>
      </c>
      <c r="G105" s="17" t="e">
        <f>(G$93-G$116)*'ЦП по МО help'!$G417</f>
        <v>#REF!</v>
      </c>
      <c r="H105" s="17" t="e">
        <f>(H$93-H$116)*'ЦП по МО help'!$G417</f>
        <v>#REF!</v>
      </c>
      <c r="I105" s="17" t="e">
        <f>(I$93-I$116)*'ЦП по МО help'!$G417</f>
        <v>#REF!</v>
      </c>
      <c r="J105" s="17" t="e">
        <f>(J$93-J$116)*'ЦП по МО help'!$G417</f>
        <v>#REF!</v>
      </c>
      <c r="K105" s="17" t="e">
        <f>(K$93-K$116)*'ЦП по МО help'!$G417</f>
        <v>#REF!</v>
      </c>
      <c r="L105" s="17" t="e">
        <f>(L$93-L$116)*'ЦП по МО help'!$G417</f>
        <v>#REF!</v>
      </c>
      <c r="M105" s="17" t="e">
        <f>(M$93-M$116)*'ЦП по МО help'!$G417</f>
        <v>#REF!</v>
      </c>
      <c r="O105" s="14"/>
    </row>
    <row r="106">
      <c r="A106" s="9" t="s">
        <v>21</v>
      </c>
      <c r="B106" s="17" t="e">
        <f>(B$93-B$116)*'ЦП по МО help'!$G418</f>
        <v>#REF!</v>
      </c>
      <c r="C106" s="17" t="e">
        <f>(C$93-C$116)*'ЦП по МО help'!$G418</f>
        <v>#REF!</v>
      </c>
      <c r="D106" s="17" t="e">
        <f>(D$93-D$116)*'ЦП по МО help'!$G418</f>
        <v>#REF!</v>
      </c>
      <c r="E106" s="17" t="e">
        <f>(E$93-E$116)*'ЦП по МО help'!$G418</f>
        <v>#REF!</v>
      </c>
      <c r="F106" s="17" t="e">
        <f>(F$93-F$116)*'ЦП по МО help'!$G418</f>
        <v>#REF!</v>
      </c>
      <c r="G106" s="17" t="e">
        <f>(G$93-G$116)*'ЦП по МО help'!$G418</f>
        <v>#REF!</v>
      </c>
      <c r="H106" s="17" t="e">
        <f>(H$93-H$116)*'ЦП по МО help'!$G418</f>
        <v>#REF!</v>
      </c>
      <c r="I106" s="17" t="e">
        <f>(I$93-I$116)*'ЦП по МО help'!$G418</f>
        <v>#REF!</v>
      </c>
      <c r="J106" s="17" t="e">
        <f>(J$93-J$116)*'ЦП по МО help'!$G418</f>
        <v>#REF!</v>
      </c>
      <c r="K106" s="17" t="e">
        <f>(K$93-K$116)*'ЦП по МО help'!$G418</f>
        <v>#REF!</v>
      </c>
      <c r="L106" s="17" t="e">
        <f>(L$93-L$116)*'ЦП по МО help'!$G418</f>
        <v>#REF!</v>
      </c>
      <c r="M106" s="17" t="e">
        <f>(M$93-M$116)*'ЦП по МО help'!$G418</f>
        <v>#REF!</v>
      </c>
      <c r="O106" s="14"/>
    </row>
    <row r="107">
      <c r="A107" s="9" t="s">
        <v>22</v>
      </c>
      <c r="B107" s="17" t="e">
        <f>(B$93-B$116)*'ЦП по МО help'!$G419</f>
        <v>#REF!</v>
      </c>
      <c r="C107" s="17" t="e">
        <f>(C$93-C$116)*'ЦП по МО help'!$G419</f>
        <v>#REF!</v>
      </c>
      <c r="D107" s="17" t="e">
        <f>(D$93-D$116)*'ЦП по МО help'!$G419</f>
        <v>#REF!</v>
      </c>
      <c r="E107" s="17" t="e">
        <f>(E$93-E$116)*'ЦП по МО help'!$G419</f>
        <v>#REF!</v>
      </c>
      <c r="F107" s="17" t="e">
        <f>(F$93-F$116)*'ЦП по МО help'!$G419</f>
        <v>#REF!</v>
      </c>
      <c r="G107" s="17" t="e">
        <f>(G$93-G$116)*'ЦП по МО help'!$G419</f>
        <v>#REF!</v>
      </c>
      <c r="H107" s="17" t="e">
        <f>(H$93-H$116)*'ЦП по МО help'!$G419</f>
        <v>#REF!</v>
      </c>
      <c r="I107" s="17" t="e">
        <f>(I$93-I$116)*'ЦП по МО help'!$G419</f>
        <v>#REF!</v>
      </c>
      <c r="J107" s="17" t="e">
        <f>(J$93-J$116)*'ЦП по МО help'!$G419</f>
        <v>#REF!</v>
      </c>
      <c r="K107" s="17" t="e">
        <f>(K$93-K$116)*'ЦП по МО help'!$G419</f>
        <v>#REF!</v>
      </c>
      <c r="L107" s="17" t="e">
        <f>(L$93-L$116)*'ЦП по МО help'!$G419</f>
        <v>#REF!</v>
      </c>
      <c r="M107" s="17" t="e">
        <f>(M$93-M$116)*'ЦП по МО help'!$G419</f>
        <v>#REF!</v>
      </c>
      <c r="O107" s="14"/>
    </row>
    <row r="108">
      <c r="A108" s="9" t="s">
        <v>23</v>
      </c>
      <c r="B108" s="17" t="e">
        <f>(B$93-B$116)*'ЦП по МО help'!$G420</f>
        <v>#REF!</v>
      </c>
      <c r="C108" s="17" t="e">
        <f>(C$93-C$116)*'ЦП по МО help'!$G420</f>
        <v>#REF!</v>
      </c>
      <c r="D108" s="17" t="e">
        <f>(D$93-D$116)*'ЦП по МО help'!$G420</f>
        <v>#REF!</v>
      </c>
      <c r="E108" s="17" t="e">
        <f>(E$93-E$116)*'ЦП по МО help'!$G420</f>
        <v>#REF!</v>
      </c>
      <c r="F108" s="17" t="e">
        <f>(F$93-F$116)*'ЦП по МО help'!$G420</f>
        <v>#REF!</v>
      </c>
      <c r="G108" s="17" t="e">
        <f>(G$93-G$116)*'ЦП по МО help'!$G420</f>
        <v>#REF!</v>
      </c>
      <c r="H108" s="17" t="e">
        <f>(H$93-H$116)*'ЦП по МО help'!$G420</f>
        <v>#REF!</v>
      </c>
      <c r="I108" s="17" t="e">
        <f>(I$93-I$116)*'ЦП по МО help'!$G420</f>
        <v>#REF!</v>
      </c>
      <c r="J108" s="17" t="e">
        <f>(J$93-J$116)*'ЦП по МО help'!$G420</f>
        <v>#REF!</v>
      </c>
      <c r="K108" s="17" t="e">
        <f>(K$93-K$116)*'ЦП по МО help'!$G420</f>
        <v>#REF!</v>
      </c>
      <c r="L108" s="17" t="e">
        <f>(L$93-L$116)*'ЦП по МО help'!$G420</f>
        <v>#REF!</v>
      </c>
      <c r="M108" s="17" t="e">
        <f>(M$93-M$116)*'ЦП по МО help'!$G420</f>
        <v>#REF!</v>
      </c>
      <c r="O108" s="14"/>
    </row>
    <row r="109">
      <c r="A109" s="9" t="s">
        <v>24</v>
      </c>
      <c r="B109" s="17" t="e">
        <f>(B$93-B$116)*'ЦП по МО help'!$G421</f>
        <v>#REF!</v>
      </c>
      <c r="C109" s="17" t="e">
        <f>(C$93-C$116)*'ЦП по МО help'!$G421</f>
        <v>#REF!</v>
      </c>
      <c r="D109" s="17" t="e">
        <f>(D$93-D$116)*'ЦП по МО help'!$G421</f>
        <v>#REF!</v>
      </c>
      <c r="E109" s="17" t="e">
        <f>(E$93-E$116)*'ЦП по МО help'!$G421</f>
        <v>#REF!</v>
      </c>
      <c r="F109" s="17" t="e">
        <f>(F$93-F$116)*'ЦП по МО help'!$G421</f>
        <v>#REF!</v>
      </c>
      <c r="G109" s="17" t="e">
        <f>(G$93-G$116)*'ЦП по МО help'!$G421</f>
        <v>#REF!</v>
      </c>
      <c r="H109" s="17" t="e">
        <f>(H$93-H$116)*'ЦП по МО help'!$G421</f>
        <v>#REF!</v>
      </c>
      <c r="I109" s="17" t="e">
        <f>(I$93-I$116)*'ЦП по МО help'!$G421</f>
        <v>#REF!</v>
      </c>
      <c r="J109" s="17" t="e">
        <f>(J$93-J$116)*'ЦП по МО help'!$G421</f>
        <v>#REF!</v>
      </c>
      <c r="K109" s="17" t="e">
        <f>(K$93-K$116)*'ЦП по МО help'!$G421</f>
        <v>#REF!</v>
      </c>
      <c r="L109" s="17" t="e">
        <f>(L$93-L$116)*'ЦП по МО help'!$G421</f>
        <v>#REF!</v>
      </c>
      <c r="M109" s="17" t="e">
        <f>(M$93-M$116)*'ЦП по МО help'!$G421</f>
        <v>#REF!</v>
      </c>
      <c r="O109" s="14"/>
    </row>
    <row r="110">
      <c r="A110" s="9" t="s">
        <v>25</v>
      </c>
      <c r="B110" s="17" t="e">
        <f>(B$93-B$116)*'ЦП по МО help'!$G422</f>
        <v>#REF!</v>
      </c>
      <c r="C110" s="17" t="e">
        <f>(C$93-C$116)*'ЦП по МО help'!$G422</f>
        <v>#REF!</v>
      </c>
      <c r="D110" s="17" t="e">
        <f>(D$93-D$116)*'ЦП по МО help'!$G422</f>
        <v>#REF!</v>
      </c>
      <c r="E110" s="17" t="e">
        <f>(E$93-E$116)*'ЦП по МО help'!$G422</f>
        <v>#REF!</v>
      </c>
      <c r="F110" s="17" t="e">
        <f>(F$93-F$116)*'ЦП по МО help'!$G422</f>
        <v>#REF!</v>
      </c>
      <c r="G110" s="17" t="e">
        <f>(G$93-G$116)*'ЦП по МО help'!$G422</f>
        <v>#REF!</v>
      </c>
      <c r="H110" s="17" t="e">
        <f>(H$93-H$116)*'ЦП по МО help'!$G422</f>
        <v>#REF!</v>
      </c>
      <c r="I110" s="17" t="e">
        <f>(I$93-I$116)*'ЦП по МО help'!$G422</f>
        <v>#REF!</v>
      </c>
      <c r="J110" s="17" t="e">
        <f>(J$93-J$116)*'ЦП по МО help'!$G422</f>
        <v>#REF!</v>
      </c>
      <c r="K110" s="17" t="e">
        <f>(K$93-K$116)*'ЦП по МО help'!$G422</f>
        <v>#REF!</v>
      </c>
      <c r="L110" s="17" t="e">
        <f>(L$93-L$116)*'ЦП по МО help'!$G422</f>
        <v>#REF!</v>
      </c>
      <c r="M110" s="17" t="e">
        <f>(M$93-M$116)*'ЦП по МО help'!$G422</f>
        <v>#REF!</v>
      </c>
      <c r="O110" s="14"/>
    </row>
    <row r="111" ht="25.5">
      <c r="A111" s="12" t="s">
        <v>26</v>
      </c>
      <c r="B111" s="18" t="e">
        <f>(B$93-B$116)*'ЦП по МО help'!$G423</f>
        <v>#REF!</v>
      </c>
      <c r="C111" s="18" t="e">
        <f>(C$93-C$116)*'ЦП по МО help'!$G423</f>
        <v>#REF!</v>
      </c>
      <c r="D111" s="18" t="e">
        <f>(D$93-D$116)*'ЦП по МО help'!$G423</f>
        <v>#REF!</v>
      </c>
      <c r="E111" s="18" t="e">
        <f>(E$93-E$116)*'ЦП по МО help'!$G423</f>
        <v>#REF!</v>
      </c>
      <c r="F111" s="18" t="e">
        <f>(F$93-F$116)*'ЦП по МО help'!$G423</f>
        <v>#REF!</v>
      </c>
      <c r="G111" s="18" t="e">
        <f>(G$93-G$116)*'ЦП по МО help'!$G423</f>
        <v>#REF!</v>
      </c>
      <c r="H111" s="18" t="e">
        <f>(H$93-H$116)*'ЦП по МО help'!$G423</f>
        <v>#REF!</v>
      </c>
      <c r="I111" s="18" t="e">
        <f>(I$93-I$116)*'ЦП по МО help'!$G423</f>
        <v>#REF!</v>
      </c>
      <c r="J111" s="18" t="e">
        <f>(J$93-J$116)*'ЦП по МО help'!$G423</f>
        <v>#REF!</v>
      </c>
      <c r="K111" s="18" t="e">
        <f>(K$93-K$116)*'ЦП по МО help'!$G423</f>
        <v>#REF!</v>
      </c>
      <c r="L111" s="18" t="e">
        <f>(L$93-L$116)*'ЦП по МО help'!$G423</f>
        <v>#REF!</v>
      </c>
      <c r="M111" s="18" t="e">
        <f>(M$93-M$116)*'ЦП по МО help'!$G423</f>
        <v>#REF!</v>
      </c>
      <c r="O111" s="14"/>
    </row>
    <row r="112">
      <c r="A112" s="9" t="s">
        <v>27</v>
      </c>
      <c r="B112" s="17" t="e">
        <f>(B$93-B$116)*'ЦП по МО help'!$G424</f>
        <v>#REF!</v>
      </c>
      <c r="C112" s="17" t="e">
        <f>(C$93-C$116)*'ЦП по МО help'!$G424</f>
        <v>#REF!</v>
      </c>
      <c r="D112" s="17" t="e">
        <f>(D$93-D$116)*'ЦП по МО help'!$G424</f>
        <v>#REF!</v>
      </c>
      <c r="E112" s="17" t="e">
        <f>(E$93-E$116)*'ЦП по МО help'!$G424</f>
        <v>#REF!</v>
      </c>
      <c r="F112" s="17" t="e">
        <f>(F$93-F$116)*'ЦП по МО help'!$G424</f>
        <v>#REF!</v>
      </c>
      <c r="G112" s="17" t="e">
        <f>(G$93-G$116)*'ЦП по МО help'!$G424</f>
        <v>#REF!</v>
      </c>
      <c r="H112" s="17" t="e">
        <f>(H$93-H$116)*'ЦП по МО help'!$G424</f>
        <v>#REF!</v>
      </c>
      <c r="I112" s="17" t="e">
        <f>(I$93-I$116)*'ЦП по МО help'!$G424</f>
        <v>#REF!</v>
      </c>
      <c r="J112" s="17" t="e">
        <f>(J$93-J$116)*'ЦП по МО help'!$G424</f>
        <v>#REF!</v>
      </c>
      <c r="K112" s="17" t="e">
        <f>(K$93-K$116)*'ЦП по МО help'!$G424</f>
        <v>#REF!</v>
      </c>
      <c r="L112" s="17" t="e">
        <f>(L$93-L$116)*'ЦП по МО help'!$G424</f>
        <v>#REF!</v>
      </c>
      <c r="M112" s="17" t="e">
        <f>(M$93-M$116)*'ЦП по МО help'!$G424</f>
        <v>#REF!</v>
      </c>
      <c r="O112" s="14"/>
    </row>
    <row r="113">
      <c r="A113" s="9" t="s">
        <v>28</v>
      </c>
      <c r="B113" s="17" t="e">
        <f>(B$93-B$116)*'ЦП по МО help'!$G425</f>
        <v>#REF!</v>
      </c>
      <c r="C113" s="17" t="e">
        <f>(C$93-C$116)*'ЦП по МО help'!$G425</f>
        <v>#REF!</v>
      </c>
      <c r="D113" s="17" t="e">
        <f>(D$93-D$116)*'ЦП по МО help'!$G425</f>
        <v>#REF!</v>
      </c>
      <c r="E113" s="17" t="e">
        <f>(E$93-E$116)*'ЦП по МО help'!$G425</f>
        <v>#REF!</v>
      </c>
      <c r="F113" s="17" t="e">
        <f>(F$93-F$116)*'ЦП по МО help'!$G425</f>
        <v>#REF!</v>
      </c>
      <c r="G113" s="17" t="e">
        <f>(G$93-G$116)*'ЦП по МО help'!$G425</f>
        <v>#REF!</v>
      </c>
      <c r="H113" s="17" t="e">
        <f>(H$93-H$116)*'ЦП по МО help'!$G425</f>
        <v>#REF!</v>
      </c>
      <c r="I113" s="17" t="e">
        <f>(I$93-I$116)*'ЦП по МО help'!$G425</f>
        <v>#REF!</v>
      </c>
      <c r="J113" s="17" t="e">
        <f>(J$93-J$116)*'ЦП по МО help'!$G425</f>
        <v>#REF!</v>
      </c>
      <c r="K113" s="17" t="e">
        <f>(K$93-K$116)*'ЦП по МО help'!$G425</f>
        <v>#REF!</v>
      </c>
      <c r="L113" s="17" t="e">
        <f>(L$93-L$116)*'ЦП по МО help'!$G425</f>
        <v>#REF!</v>
      </c>
      <c r="M113" s="17" t="e">
        <f>(M$93-M$116)*'ЦП по МО help'!$G425</f>
        <v>#REF!</v>
      </c>
      <c r="O113" s="14"/>
    </row>
    <row r="114">
      <c r="A114" s="9" t="s">
        <v>29</v>
      </c>
      <c r="B114" s="17" t="e">
        <f>(B$93-B$116)*'ЦП по МО help'!$G426</f>
        <v>#REF!</v>
      </c>
      <c r="C114" s="17" t="e">
        <f>(C$93-C$116)*'ЦП по МО help'!$G426</f>
        <v>#REF!</v>
      </c>
      <c r="D114" s="17" t="e">
        <f>(D$93-D$116)*'ЦП по МО help'!$G426</f>
        <v>#REF!</v>
      </c>
      <c r="E114" s="17" t="e">
        <f>(E$93-E$116)*'ЦП по МО help'!$G426</f>
        <v>#REF!</v>
      </c>
      <c r="F114" s="17" t="e">
        <f>(F$93-F$116)*'ЦП по МО help'!$G426</f>
        <v>#REF!</v>
      </c>
      <c r="G114" s="17" t="e">
        <f>(G$93-G$116)*'ЦП по МО help'!$G426</f>
        <v>#REF!</v>
      </c>
      <c r="H114" s="17" t="e">
        <f>(H$93-H$116)*'ЦП по МО help'!$G426</f>
        <v>#REF!</v>
      </c>
      <c r="I114" s="17" t="e">
        <f>(I$93-I$116)*'ЦП по МО help'!$G426</f>
        <v>#REF!</v>
      </c>
      <c r="J114" s="17" t="e">
        <f>(J$93-J$116)*'ЦП по МО help'!$G426</f>
        <v>#REF!</v>
      </c>
      <c r="K114" s="17" t="e">
        <f>(K$93-K$116)*'ЦП по МО help'!$G426</f>
        <v>#REF!</v>
      </c>
      <c r="L114" s="17" t="e">
        <f>(L$93-L$116)*'ЦП по МО help'!$G426</f>
        <v>#REF!</v>
      </c>
      <c r="M114" s="17" t="e">
        <f>(M$93-M$116)*'ЦП по МО help'!$G426</f>
        <v>#REF!</v>
      </c>
      <c r="O114" s="14"/>
    </row>
    <row r="115">
      <c r="A115" s="9" t="s">
        <v>30</v>
      </c>
      <c r="B115" s="17" t="e">
        <f>(B$93-B$116)*'ЦП по МО help'!$G427</f>
        <v>#REF!</v>
      </c>
      <c r="C115" s="17" t="e">
        <f>(C$93-C$116)*'ЦП по МО help'!$G427</f>
        <v>#REF!</v>
      </c>
      <c r="D115" s="17" t="e">
        <f>(D$93-D$116)*'ЦП по МО help'!$G427</f>
        <v>#REF!</v>
      </c>
      <c r="E115" s="17" t="e">
        <f>(E$93-E$116)*'ЦП по МО help'!$G427</f>
        <v>#REF!</v>
      </c>
      <c r="F115" s="17" t="e">
        <f>(F$93-F$116)*'ЦП по МО help'!$G427</f>
        <v>#REF!</v>
      </c>
      <c r="G115" s="17" t="e">
        <f>(G$93-G$116)*'ЦП по МО help'!$G427</f>
        <v>#REF!</v>
      </c>
      <c r="H115" s="17" t="e">
        <f>(H$93-H$116)*'ЦП по МО help'!$G427</f>
        <v>#REF!</v>
      </c>
      <c r="I115" s="17" t="e">
        <f>(I$93-I$116)*'ЦП по МО help'!$G427</f>
        <v>#REF!</v>
      </c>
      <c r="J115" s="17" t="e">
        <f>(J$93-J$116)*'ЦП по МО help'!$G427</f>
        <v>#REF!</v>
      </c>
      <c r="K115" s="17" t="e">
        <f>(K$93-K$116)*'ЦП по МО help'!$G427</f>
        <v>#REF!</v>
      </c>
      <c r="L115" s="17" t="e">
        <f>(L$93-L$116)*'ЦП по МО help'!$G427</f>
        <v>#REF!</v>
      </c>
      <c r="M115" s="17" t="e">
        <f>(M$93-M$116)*'ЦП по МО help'!$G427</f>
        <v>#REF!</v>
      </c>
      <c r="O115" s="14"/>
    </row>
    <row r="116">
      <c r="A116" s="12" t="s">
        <v>31</v>
      </c>
      <c r="B116" s="18">
        <f>B117</f>
        <v>28</v>
      </c>
      <c r="C116" s="18">
        <f>C117</f>
        <v>28</v>
      </c>
      <c r="D116" s="18">
        <f t="shared" ref="D116:M116" si="5">D117</f>
        <v>28</v>
      </c>
      <c r="E116" s="18">
        <f t="shared" si="5"/>
        <v>28</v>
      </c>
      <c r="F116" s="18">
        <f t="shared" si="5"/>
        <v>28</v>
      </c>
      <c r="G116" s="18">
        <f t="shared" si="5"/>
        <v>28</v>
      </c>
      <c r="H116" s="18">
        <f t="shared" si="5"/>
        <v>28</v>
      </c>
      <c r="I116" s="18">
        <f t="shared" si="5"/>
        <v>28</v>
      </c>
      <c r="J116" s="18">
        <f t="shared" si="5"/>
        <v>28</v>
      </c>
      <c r="K116" s="18">
        <f t="shared" si="5"/>
        <v>28</v>
      </c>
      <c r="L116" s="18">
        <f t="shared" si="5"/>
        <v>28</v>
      </c>
      <c r="M116" s="18">
        <f t="shared" si="5"/>
        <v>28</v>
      </c>
      <c r="O116" s="14"/>
    </row>
    <row r="117">
      <c r="A117" s="9" t="s">
        <v>32</v>
      </c>
      <c r="B117" s="17">
        <f>'ЦП по МО help'!B429</f>
        <v>28</v>
      </c>
      <c r="C117" s="17">
        <f>B117</f>
        <v>28</v>
      </c>
      <c r="D117" s="17">
        <f t="shared" ref="D117:M117" si="6">C117</f>
        <v>28</v>
      </c>
      <c r="E117" s="17">
        <f t="shared" si="6"/>
        <v>28</v>
      </c>
      <c r="F117" s="17">
        <f t="shared" si="6"/>
        <v>28</v>
      </c>
      <c r="G117" s="17">
        <f t="shared" si="6"/>
        <v>28</v>
      </c>
      <c r="H117" s="17">
        <f t="shared" si="6"/>
        <v>28</v>
      </c>
      <c r="I117" s="17">
        <f t="shared" si="6"/>
        <v>28</v>
      </c>
      <c r="J117" s="17">
        <f t="shared" si="6"/>
        <v>28</v>
      </c>
      <c r="K117" s="17">
        <f t="shared" si="6"/>
        <v>28</v>
      </c>
      <c r="L117" s="17">
        <f t="shared" si="6"/>
        <v>28</v>
      </c>
      <c r="M117" s="17">
        <f t="shared" si="6"/>
        <v>28</v>
      </c>
      <c r="O117" s="15"/>
    </row>
    <row r="119" ht="15.75">
      <c r="A119" s="2" t="s">
        <v>39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>
      <c r="A120" s="3" t="s">
        <v>1</v>
      </c>
      <c r="B120" s="4" t="s">
        <v>2</v>
      </c>
      <c r="C120" s="4" t="s">
        <v>3</v>
      </c>
      <c r="D120" s="5" t="s">
        <v>4</v>
      </c>
      <c r="E120" s="6"/>
      <c r="F120" s="6"/>
      <c r="G120" s="6"/>
      <c r="H120" s="6"/>
      <c r="I120" s="6"/>
      <c r="J120" s="6"/>
      <c r="K120" s="6"/>
      <c r="L120" s="6"/>
      <c r="M120" s="4"/>
      <c r="O120" s="3" t="s">
        <v>5</v>
      </c>
    </row>
    <row r="121">
      <c r="A121" s="7"/>
      <c r="B121" s="8">
        <v>2019</v>
      </c>
      <c r="C121" s="8">
        <v>2020</v>
      </c>
      <c r="D121" s="8">
        <v>2021</v>
      </c>
      <c r="E121" s="8">
        <v>2022</v>
      </c>
      <c r="F121" s="8">
        <v>2023</v>
      </c>
      <c r="G121" s="8">
        <v>2024</v>
      </c>
      <c r="H121" s="8">
        <v>2025</v>
      </c>
      <c r="I121" s="8">
        <v>2026</v>
      </c>
      <c r="J121" s="8">
        <v>2027</v>
      </c>
      <c r="K121" s="8">
        <v>2028</v>
      </c>
      <c r="L121" s="8">
        <v>2029</v>
      </c>
      <c r="M121" s="8">
        <v>2030</v>
      </c>
      <c r="O121" s="7"/>
    </row>
    <row r="122">
      <c r="A122" s="9" t="s">
        <v>6</v>
      </c>
      <c r="B122" s="17">
        <f>'ЦП по МО help'!BT492</f>
        <v>200476</v>
      </c>
      <c r="C122" s="17" t="e">
        <f>'ЦП по МО help'!BU492</f>
        <v>#REF!</v>
      </c>
      <c r="D122" s="17" t="e">
        <f>'ЦП по МО help'!BV492</f>
        <v>#REF!</v>
      </c>
      <c r="E122" s="17" t="e">
        <f>'ЦП по МО help'!BW492</f>
        <v>#REF!</v>
      </c>
      <c r="F122" s="17" t="e">
        <f>'ЦП по МО help'!BX492</f>
        <v>#REF!</v>
      </c>
      <c r="G122" s="17" t="e">
        <f>'ЦП по МО help'!BY492</f>
        <v>#REF!</v>
      </c>
      <c r="H122" s="17" t="e">
        <f>'ЦП по МО help'!BZ492</f>
        <v>#REF!</v>
      </c>
      <c r="I122" s="17" t="e">
        <f>'ЦП по МО help'!CA492</f>
        <v>#REF!</v>
      </c>
      <c r="J122" s="17" t="e">
        <f>'ЦП по МО help'!CB492</f>
        <v>#REF!</v>
      </c>
      <c r="K122" s="17" t="e">
        <f>'ЦП по МО help'!CC492</f>
        <v>#REF!</v>
      </c>
      <c r="L122" s="17" t="e">
        <f>'ЦП по МО help'!CD492</f>
        <v>#REF!</v>
      </c>
      <c r="M122" s="17" t="e">
        <f>'ЦП по МО help'!CE492</f>
        <v>#REF!</v>
      </c>
      <c r="O122" s="11" t="s">
        <v>40</v>
      </c>
    </row>
    <row r="123">
      <c r="A123" s="12" t="s">
        <v>8</v>
      </c>
      <c r="B123" s="18" t="str">
        <f>'ЦП по МО help'!BT493</f>
        <v>-</v>
      </c>
      <c r="C123" s="18" t="e">
        <f>'ЦП по МО help'!BU493</f>
        <v>#REF!</v>
      </c>
      <c r="D123" s="18" t="e">
        <f>'ЦП по МО help'!BV493</f>
        <v>#REF!</v>
      </c>
      <c r="E123" s="18" t="e">
        <f>'ЦП по МО help'!BW493</f>
        <v>#REF!</v>
      </c>
      <c r="F123" s="18" t="e">
        <f>'ЦП по МО help'!BX493</f>
        <v>#REF!</v>
      </c>
      <c r="G123" s="18" t="e">
        <f>'ЦП по МО help'!BY493</f>
        <v>#REF!</v>
      </c>
      <c r="H123" s="18" t="e">
        <f>'ЦП по МО help'!BZ493</f>
        <v>#REF!</v>
      </c>
      <c r="I123" s="18" t="e">
        <f>'ЦП по МО help'!CA493</f>
        <v>#REF!</v>
      </c>
      <c r="J123" s="18" t="e">
        <f>'ЦП по МО help'!CB493</f>
        <v>#REF!</v>
      </c>
      <c r="K123" s="18" t="e">
        <f>'ЦП по МО help'!CC493</f>
        <v>#REF!</v>
      </c>
      <c r="L123" s="18" t="e">
        <f>'ЦП по МО help'!CD493</f>
        <v>#REF!</v>
      </c>
      <c r="M123" s="18" t="e">
        <f>'ЦП по МО help'!CE493</f>
        <v>#REF!</v>
      </c>
      <c r="O123" s="14"/>
    </row>
    <row r="124">
      <c r="A124" s="9" t="s">
        <v>9</v>
      </c>
      <c r="B124" s="17">
        <f>'ЦП по МО help'!BT494</f>
        <v>108515.39999999999</v>
      </c>
      <c r="C124" s="17" t="e">
        <f>'ЦП по МО help'!BU494</f>
        <v>#REF!</v>
      </c>
      <c r="D124" s="17" t="e">
        <f>'ЦП по МО help'!BV494</f>
        <v>#REF!</v>
      </c>
      <c r="E124" s="17" t="e">
        <f>'ЦП по МО help'!BW494</f>
        <v>#REF!</v>
      </c>
      <c r="F124" s="17" t="e">
        <f>'ЦП по МО help'!BX494</f>
        <v>#REF!</v>
      </c>
      <c r="G124" s="17" t="e">
        <f>'ЦП по МО help'!BY494</f>
        <v>#REF!</v>
      </c>
      <c r="H124" s="17" t="e">
        <f>'ЦП по МО help'!BZ494</f>
        <v>#REF!</v>
      </c>
      <c r="I124" s="17" t="e">
        <f>'ЦП по МО help'!CA494</f>
        <v>#REF!</v>
      </c>
      <c r="J124" s="17" t="e">
        <f>'ЦП по МО help'!CB494</f>
        <v>#REF!</v>
      </c>
      <c r="K124" s="17" t="e">
        <f>'ЦП по МО help'!CC494</f>
        <v>#REF!</v>
      </c>
      <c r="L124" s="17" t="e">
        <f>'ЦП по МО help'!CD494</f>
        <v>#REF!</v>
      </c>
      <c r="M124" s="17" t="e">
        <f>'ЦП по МО help'!CE494</f>
        <v>#REF!</v>
      </c>
      <c r="O124" s="14"/>
    </row>
    <row r="125">
      <c r="A125" s="9" t="s">
        <v>11</v>
      </c>
      <c r="B125" s="17">
        <f>'ЦП по МО help'!BT495</f>
        <v>11213.6</v>
      </c>
      <c r="C125" s="17" t="e">
        <f>'ЦП по МО help'!BU495</f>
        <v>#REF!</v>
      </c>
      <c r="D125" s="17" t="e">
        <f>'ЦП по МО help'!BV495</f>
        <v>#REF!</v>
      </c>
      <c r="E125" s="17" t="e">
        <f>'ЦП по МО help'!BW495</f>
        <v>#REF!</v>
      </c>
      <c r="F125" s="17" t="e">
        <f>'ЦП по МО help'!BX495</f>
        <v>#REF!</v>
      </c>
      <c r="G125" s="17" t="e">
        <f>'ЦП по МО help'!BY495</f>
        <v>#REF!</v>
      </c>
      <c r="H125" s="17" t="e">
        <f>'ЦП по МО help'!BZ495</f>
        <v>#REF!</v>
      </c>
      <c r="I125" s="17" t="e">
        <f>'ЦП по МО help'!CA495</f>
        <v>#REF!</v>
      </c>
      <c r="J125" s="17" t="e">
        <f>'ЦП по МО help'!CB495</f>
        <v>#REF!</v>
      </c>
      <c r="K125" s="17" t="e">
        <f>'ЦП по МО help'!CC495</f>
        <v>#REF!</v>
      </c>
      <c r="L125" s="17" t="e">
        <f>'ЦП по МО help'!CD495</f>
        <v>#REF!</v>
      </c>
      <c r="M125" s="17" t="e">
        <f>'ЦП по МО help'!CE495</f>
        <v>#REF!</v>
      </c>
      <c r="O125" s="14"/>
    </row>
    <row r="126">
      <c r="A126" s="12" t="s">
        <v>12</v>
      </c>
      <c r="B126" s="18" t="str">
        <f>'ЦП по МО help'!BT496</f>
        <v>-</v>
      </c>
      <c r="C126" s="18" t="e">
        <f>'ЦП по МО help'!BU496</f>
        <v>#REF!</v>
      </c>
      <c r="D126" s="18" t="e">
        <f>'ЦП по МО help'!BV496</f>
        <v>#REF!</v>
      </c>
      <c r="E126" s="18" t="e">
        <f>'ЦП по МО help'!BW496</f>
        <v>#REF!</v>
      </c>
      <c r="F126" s="18" t="e">
        <f>'ЦП по МО help'!BX496</f>
        <v>#REF!</v>
      </c>
      <c r="G126" s="18" t="e">
        <f>'ЦП по МО help'!BY496</f>
        <v>#REF!</v>
      </c>
      <c r="H126" s="18" t="e">
        <f>'ЦП по МО help'!BZ496</f>
        <v>#REF!</v>
      </c>
      <c r="I126" s="18" t="e">
        <f>'ЦП по МО help'!CA496</f>
        <v>#REF!</v>
      </c>
      <c r="J126" s="18" t="e">
        <f>'ЦП по МО help'!CB496</f>
        <v>#REF!</v>
      </c>
      <c r="K126" s="18" t="e">
        <f>'ЦП по МО help'!CC496</f>
        <v>#REF!</v>
      </c>
      <c r="L126" s="18" t="e">
        <f>'ЦП по МО help'!CD496</f>
        <v>#REF!</v>
      </c>
      <c r="M126" s="18" t="e">
        <f>'ЦП по МО help'!CE496</f>
        <v>#REF!</v>
      </c>
      <c r="O126" s="14"/>
    </row>
    <row r="127">
      <c r="A127" s="9" t="s">
        <v>13</v>
      </c>
      <c r="B127" s="17">
        <f>'ЦП по МО help'!BT497</f>
        <v>1993</v>
      </c>
      <c r="C127" s="17" t="e">
        <f>'ЦП по МО help'!BU497</f>
        <v>#REF!</v>
      </c>
      <c r="D127" s="17" t="e">
        <f>'ЦП по МО help'!BV497</f>
        <v>#REF!</v>
      </c>
      <c r="E127" s="17" t="e">
        <f>'ЦП по МО help'!BW497</f>
        <v>#REF!</v>
      </c>
      <c r="F127" s="17" t="e">
        <f>'ЦП по МО help'!BX497</f>
        <v>#REF!</v>
      </c>
      <c r="G127" s="17" t="e">
        <f>'ЦП по МО help'!BY497</f>
        <v>#REF!</v>
      </c>
      <c r="H127" s="17" t="e">
        <f>'ЦП по МО help'!BZ497</f>
        <v>#REF!</v>
      </c>
      <c r="I127" s="17" t="e">
        <f>'ЦП по МО help'!CA497</f>
        <v>#REF!</v>
      </c>
      <c r="J127" s="17" t="e">
        <f>'ЦП по МО help'!CB497</f>
        <v>#REF!</v>
      </c>
      <c r="K127" s="17" t="e">
        <f>'ЦП по МО help'!CC497</f>
        <v>#REF!</v>
      </c>
      <c r="L127" s="17" t="e">
        <f>'ЦП по МО help'!CD497</f>
        <v>#REF!</v>
      </c>
      <c r="M127" s="17" t="e">
        <f>'ЦП по МО help'!CE497</f>
        <v>#REF!</v>
      </c>
      <c r="O127" s="14"/>
    </row>
    <row r="128">
      <c r="A128" s="9" t="s">
        <v>14</v>
      </c>
      <c r="B128" s="17" t="str">
        <f>'ЦП по МО help'!BT498</f>
        <v>-</v>
      </c>
      <c r="C128" s="17" t="e">
        <f>'ЦП по МО help'!BU498</f>
        <v>#REF!</v>
      </c>
      <c r="D128" s="17" t="e">
        <f>'ЦП по МО help'!BV498</f>
        <v>#REF!</v>
      </c>
      <c r="E128" s="17" t="e">
        <f>'ЦП по МО help'!BW498</f>
        <v>#REF!</v>
      </c>
      <c r="F128" s="17" t="e">
        <f>'ЦП по МО help'!BX498</f>
        <v>#REF!</v>
      </c>
      <c r="G128" s="17" t="e">
        <f>'ЦП по МО help'!BY498</f>
        <v>#REF!</v>
      </c>
      <c r="H128" s="17" t="e">
        <f>'ЦП по МО help'!BZ498</f>
        <v>#REF!</v>
      </c>
      <c r="I128" s="17" t="e">
        <f>'ЦП по МО help'!CA498</f>
        <v>#REF!</v>
      </c>
      <c r="J128" s="17" t="e">
        <f>'ЦП по МО help'!CB498</f>
        <v>#REF!</v>
      </c>
      <c r="K128" s="17" t="e">
        <f>'ЦП по МО help'!CC498</f>
        <v>#REF!</v>
      </c>
      <c r="L128" s="17" t="e">
        <f>'ЦП по МО help'!CD498</f>
        <v>#REF!</v>
      </c>
      <c r="M128" s="17" t="e">
        <f>'ЦП по МО help'!CE498</f>
        <v>#REF!</v>
      </c>
      <c r="O128" s="14"/>
    </row>
    <row r="129">
      <c r="A129" s="9" t="s">
        <v>15</v>
      </c>
      <c r="B129" s="17">
        <f>'ЦП по МО help'!BT499</f>
        <v>674.89999999999998</v>
      </c>
      <c r="C129" s="17" t="e">
        <f>'ЦП по МО help'!BU499</f>
        <v>#REF!</v>
      </c>
      <c r="D129" s="17" t="e">
        <f>'ЦП по МО help'!BV499</f>
        <v>#REF!</v>
      </c>
      <c r="E129" s="17" t="e">
        <f>'ЦП по МО help'!BW499</f>
        <v>#REF!</v>
      </c>
      <c r="F129" s="17" t="e">
        <f>'ЦП по МО help'!BX499</f>
        <v>#REF!</v>
      </c>
      <c r="G129" s="17" t="e">
        <f>'ЦП по МО help'!BY499</f>
        <v>#REF!</v>
      </c>
      <c r="H129" s="17" t="e">
        <f>'ЦП по МО help'!BZ499</f>
        <v>#REF!</v>
      </c>
      <c r="I129" s="17" t="e">
        <f>'ЦП по МО help'!CA499</f>
        <v>#REF!</v>
      </c>
      <c r="J129" s="17" t="e">
        <f>'ЦП по МО help'!CB499</f>
        <v>#REF!</v>
      </c>
      <c r="K129" s="17" t="e">
        <f>'ЦП по МО help'!CC499</f>
        <v>#REF!</v>
      </c>
      <c r="L129" s="17" t="e">
        <f>'ЦП по МО help'!CD499</f>
        <v>#REF!</v>
      </c>
      <c r="M129" s="17" t="e">
        <f>'ЦП по МО help'!CE499</f>
        <v>#REF!</v>
      </c>
      <c r="O129" s="14"/>
    </row>
    <row r="130">
      <c r="A130" s="9" t="s">
        <v>16</v>
      </c>
      <c r="B130" s="17">
        <f>'ЦП по МО help'!BT500</f>
        <v>101.90000000000001</v>
      </c>
      <c r="C130" s="17" t="e">
        <f>'ЦП по МО help'!BU500</f>
        <v>#REF!</v>
      </c>
      <c r="D130" s="17" t="e">
        <f>'ЦП по МО help'!BV500</f>
        <v>#REF!</v>
      </c>
      <c r="E130" s="17" t="e">
        <f>'ЦП по МО help'!BW500</f>
        <v>#REF!</v>
      </c>
      <c r="F130" s="17" t="e">
        <f>'ЦП по МО help'!BX500</f>
        <v>#REF!</v>
      </c>
      <c r="G130" s="17" t="e">
        <f>'ЦП по МО help'!BY500</f>
        <v>#REF!</v>
      </c>
      <c r="H130" s="17" t="e">
        <f>'ЦП по МО help'!BZ500</f>
        <v>#REF!</v>
      </c>
      <c r="I130" s="17" t="e">
        <f>'ЦП по МО help'!CA500</f>
        <v>#REF!</v>
      </c>
      <c r="J130" s="17" t="e">
        <f>'ЦП по МО help'!CB500</f>
        <v>#REF!</v>
      </c>
      <c r="K130" s="17" t="e">
        <f>'ЦП по МО help'!CC500</f>
        <v>#REF!</v>
      </c>
      <c r="L130" s="17" t="e">
        <f>'ЦП по МО help'!CD500</f>
        <v>#REF!</v>
      </c>
      <c r="M130" s="17" t="e">
        <f>'ЦП по МО help'!CE500</f>
        <v>#REF!</v>
      </c>
      <c r="O130" s="14"/>
    </row>
    <row r="131">
      <c r="A131" s="9" t="s">
        <v>17</v>
      </c>
      <c r="B131" s="17" t="str">
        <f>'ЦП по МО help'!BT501</f>
        <v>-</v>
      </c>
      <c r="C131" s="17" t="e">
        <f>'ЦП по МО help'!BU501</f>
        <v>#REF!</v>
      </c>
      <c r="D131" s="17" t="e">
        <f>'ЦП по МО help'!BV501</f>
        <v>#REF!</v>
      </c>
      <c r="E131" s="17" t="e">
        <f>'ЦП по МО help'!BW501</f>
        <v>#REF!</v>
      </c>
      <c r="F131" s="17" t="e">
        <f>'ЦП по МО help'!BX501</f>
        <v>#REF!</v>
      </c>
      <c r="G131" s="17" t="e">
        <f>'ЦП по МО help'!BY501</f>
        <v>#REF!</v>
      </c>
      <c r="H131" s="17" t="e">
        <f>'ЦП по МО help'!BZ501</f>
        <v>#REF!</v>
      </c>
      <c r="I131" s="17" t="e">
        <f>'ЦП по МО help'!CA501</f>
        <v>#REF!</v>
      </c>
      <c r="J131" s="17" t="e">
        <f>'ЦП по МО help'!CB501</f>
        <v>#REF!</v>
      </c>
      <c r="K131" s="17" t="e">
        <f>'ЦП по МО help'!CC501</f>
        <v>#REF!</v>
      </c>
      <c r="L131" s="17" t="e">
        <f>'ЦП по МО help'!CD501</f>
        <v>#REF!</v>
      </c>
      <c r="M131" s="17" t="e">
        <f>'ЦП по МО help'!CE501</f>
        <v>#REF!</v>
      </c>
      <c r="O131" s="14"/>
    </row>
    <row r="132">
      <c r="A132" s="9" t="s">
        <v>18</v>
      </c>
      <c r="B132" s="17">
        <f>'ЦП по МО help'!BT502</f>
        <v>1.3999999999999999</v>
      </c>
      <c r="C132" s="17" t="e">
        <f>'ЦП по МО help'!BU502</f>
        <v>#REF!</v>
      </c>
      <c r="D132" s="17" t="e">
        <f>'ЦП по МО help'!BV502</f>
        <v>#REF!</v>
      </c>
      <c r="E132" s="17" t="e">
        <f>'ЦП по МО help'!BW502</f>
        <v>#REF!</v>
      </c>
      <c r="F132" s="17" t="e">
        <f>'ЦП по МО help'!BX502</f>
        <v>#REF!</v>
      </c>
      <c r="G132" s="17" t="e">
        <f>'ЦП по МО help'!BY502</f>
        <v>#REF!</v>
      </c>
      <c r="H132" s="17" t="e">
        <f>'ЦП по МО help'!BZ502</f>
        <v>#REF!</v>
      </c>
      <c r="I132" s="17" t="e">
        <f>'ЦП по МО help'!CA502</f>
        <v>#REF!</v>
      </c>
      <c r="J132" s="17" t="e">
        <f>'ЦП по МО help'!CB502</f>
        <v>#REF!</v>
      </c>
      <c r="K132" s="17" t="e">
        <f>'ЦП по МО help'!CC502</f>
        <v>#REF!</v>
      </c>
      <c r="L132" s="17" t="e">
        <f>'ЦП по МО help'!CD502</f>
        <v>#REF!</v>
      </c>
      <c r="M132" s="17" t="e">
        <f>'ЦП по МО help'!CE502</f>
        <v>#REF!</v>
      </c>
      <c r="O132" s="14"/>
    </row>
    <row r="133" ht="25.5">
      <c r="A133" s="12" t="s">
        <v>19</v>
      </c>
      <c r="B133" s="18" t="str">
        <f>'ЦП по МО help'!BT503</f>
        <v>-</v>
      </c>
      <c r="C133" s="18" t="e">
        <f>'ЦП по МО help'!BU503</f>
        <v>#REF!</v>
      </c>
      <c r="D133" s="18" t="e">
        <f>'ЦП по МО help'!BV503</f>
        <v>#REF!</v>
      </c>
      <c r="E133" s="18" t="e">
        <f>'ЦП по МО help'!BW503</f>
        <v>#REF!</v>
      </c>
      <c r="F133" s="18" t="e">
        <f>'ЦП по МО help'!BX503</f>
        <v>#REF!</v>
      </c>
      <c r="G133" s="18" t="e">
        <f>'ЦП по МО help'!BY503</f>
        <v>#REF!</v>
      </c>
      <c r="H133" s="18" t="e">
        <f>'ЦП по МО help'!BZ503</f>
        <v>#REF!</v>
      </c>
      <c r="I133" s="18" t="e">
        <f>'ЦП по МО help'!CA503</f>
        <v>#REF!</v>
      </c>
      <c r="J133" s="18" t="e">
        <f>'ЦП по МО help'!CB503</f>
        <v>#REF!</v>
      </c>
      <c r="K133" s="18" t="e">
        <f>'ЦП по МО help'!CC503</f>
        <v>#REF!</v>
      </c>
      <c r="L133" s="18" t="e">
        <f>'ЦП по МО help'!CD503</f>
        <v>#REF!</v>
      </c>
      <c r="M133" s="18" t="e">
        <f>'ЦП по МО help'!CE503</f>
        <v>#REF!</v>
      </c>
      <c r="O133" s="14"/>
    </row>
    <row r="134">
      <c r="A134" s="9" t="s">
        <v>20</v>
      </c>
      <c r="B134" s="17" t="str">
        <f>'ЦП по МО help'!BT504</f>
        <v>-</v>
      </c>
      <c r="C134" s="17" t="e">
        <f>'ЦП по МО help'!BU504</f>
        <v>#REF!</v>
      </c>
      <c r="D134" s="17" t="e">
        <f>'ЦП по МО help'!BV504</f>
        <v>#REF!</v>
      </c>
      <c r="E134" s="17" t="e">
        <f>'ЦП по МО help'!BW504</f>
        <v>#REF!</v>
      </c>
      <c r="F134" s="17" t="e">
        <f>'ЦП по МО help'!BX504</f>
        <v>#REF!</v>
      </c>
      <c r="G134" s="17" t="e">
        <f>'ЦП по МО help'!BY504</f>
        <v>#REF!</v>
      </c>
      <c r="H134" s="17" t="e">
        <f>'ЦП по МО help'!BZ504</f>
        <v>#REF!</v>
      </c>
      <c r="I134" s="17" t="e">
        <f>'ЦП по МО help'!CA504</f>
        <v>#REF!</v>
      </c>
      <c r="J134" s="17" t="e">
        <f>'ЦП по МО help'!CB504</f>
        <v>#REF!</v>
      </c>
      <c r="K134" s="17" t="e">
        <f>'ЦП по МО help'!CC504</f>
        <v>#REF!</v>
      </c>
      <c r="L134" s="17" t="e">
        <f>'ЦП по МО help'!CD504</f>
        <v>#REF!</v>
      </c>
      <c r="M134" s="17" t="e">
        <f>'ЦП по МО help'!CE504</f>
        <v>#REF!</v>
      </c>
      <c r="O134" s="14"/>
    </row>
    <row r="135">
      <c r="A135" s="9" t="s">
        <v>21</v>
      </c>
      <c r="B135" s="17">
        <f>'ЦП по МО help'!BT505</f>
        <v>290.89999999999998</v>
      </c>
      <c r="C135" s="17" t="e">
        <f>'ЦП по МО help'!BU505</f>
        <v>#REF!</v>
      </c>
      <c r="D135" s="17" t="e">
        <f>'ЦП по МО help'!BV505</f>
        <v>#REF!</v>
      </c>
      <c r="E135" s="17" t="e">
        <f>'ЦП по МО help'!BW505</f>
        <v>#REF!</v>
      </c>
      <c r="F135" s="17" t="e">
        <f>'ЦП по МО help'!BX505</f>
        <v>#REF!</v>
      </c>
      <c r="G135" s="17" t="e">
        <f>'ЦП по МО help'!BY505</f>
        <v>#REF!</v>
      </c>
      <c r="H135" s="17" t="e">
        <f>'ЦП по МО help'!BZ505</f>
        <v>#REF!</v>
      </c>
      <c r="I135" s="17" t="e">
        <f>'ЦП по МО help'!CA505</f>
        <v>#REF!</v>
      </c>
      <c r="J135" s="17" t="e">
        <f>'ЦП по МО help'!CB505</f>
        <v>#REF!</v>
      </c>
      <c r="K135" s="17" t="e">
        <f>'ЦП по МО help'!CC505</f>
        <v>#REF!</v>
      </c>
      <c r="L135" s="17" t="e">
        <f>'ЦП по МО help'!CD505</f>
        <v>#REF!</v>
      </c>
      <c r="M135" s="17" t="e">
        <f>'ЦП по МО help'!CE505</f>
        <v>#REF!</v>
      </c>
      <c r="O135" s="14"/>
    </row>
    <row r="136">
      <c r="A136" s="9" t="s">
        <v>22</v>
      </c>
      <c r="B136" s="17">
        <f>'ЦП по МО help'!BT506</f>
        <v>936.60000000000002</v>
      </c>
      <c r="C136" s="17" t="e">
        <f>'ЦП по МО help'!BU506</f>
        <v>#REF!</v>
      </c>
      <c r="D136" s="17" t="e">
        <f>'ЦП по МО help'!BV506</f>
        <v>#REF!</v>
      </c>
      <c r="E136" s="17" t="e">
        <f>'ЦП по МО help'!BW506</f>
        <v>#REF!</v>
      </c>
      <c r="F136" s="17" t="e">
        <f>'ЦП по МО help'!BX506</f>
        <v>#REF!</v>
      </c>
      <c r="G136" s="17" t="e">
        <f>'ЦП по МО help'!BY506</f>
        <v>#REF!</v>
      </c>
      <c r="H136" s="17" t="e">
        <f>'ЦП по МО help'!BZ506</f>
        <v>#REF!</v>
      </c>
      <c r="I136" s="17" t="e">
        <f>'ЦП по МО help'!CA506</f>
        <v>#REF!</v>
      </c>
      <c r="J136" s="17" t="e">
        <f>'ЦП по МО help'!CB506</f>
        <v>#REF!</v>
      </c>
      <c r="K136" s="17" t="e">
        <f>'ЦП по МО help'!CC506</f>
        <v>#REF!</v>
      </c>
      <c r="L136" s="17" t="e">
        <f>'ЦП по МО help'!CD506</f>
        <v>#REF!</v>
      </c>
      <c r="M136" s="17" t="e">
        <f>'ЦП по МО help'!CE506</f>
        <v>#REF!</v>
      </c>
      <c r="O136" s="14"/>
    </row>
    <row r="137">
      <c r="A137" s="9" t="s">
        <v>23</v>
      </c>
      <c r="B137" s="17">
        <f>'ЦП по МО help'!BT507</f>
        <v>4.2000000000000002</v>
      </c>
      <c r="C137" s="17" t="e">
        <f>'ЦП по МО help'!BU507</f>
        <v>#REF!</v>
      </c>
      <c r="D137" s="17" t="e">
        <f>'ЦП по МО help'!BV507</f>
        <v>#REF!</v>
      </c>
      <c r="E137" s="17" t="e">
        <f>'ЦП по МО help'!BW507</f>
        <v>#REF!</v>
      </c>
      <c r="F137" s="17" t="e">
        <f>'ЦП по МО help'!BX507</f>
        <v>#REF!</v>
      </c>
      <c r="G137" s="17" t="e">
        <f>'ЦП по МО help'!BY507</f>
        <v>#REF!</v>
      </c>
      <c r="H137" s="17" t="e">
        <f>'ЦП по МО help'!BZ507</f>
        <v>#REF!</v>
      </c>
      <c r="I137" s="17" t="e">
        <f>'ЦП по МО help'!CA507</f>
        <v>#REF!</v>
      </c>
      <c r="J137" s="17" t="e">
        <f>'ЦП по МО help'!CB507</f>
        <v>#REF!</v>
      </c>
      <c r="K137" s="17" t="e">
        <f>'ЦП по МО help'!CC507</f>
        <v>#REF!</v>
      </c>
      <c r="L137" s="17" t="e">
        <f>'ЦП по МО help'!CD507</f>
        <v>#REF!</v>
      </c>
      <c r="M137" s="17" t="e">
        <f>'ЦП по МО help'!CE507</f>
        <v>#REF!</v>
      </c>
      <c r="O137" s="14"/>
    </row>
    <row r="138">
      <c r="A138" s="9" t="s">
        <v>24</v>
      </c>
      <c r="B138" s="17" t="str">
        <f>'ЦП по МО help'!BT508</f>
        <v>-</v>
      </c>
      <c r="C138" s="17" t="e">
        <f>'ЦП по МО help'!BU508</f>
        <v>#REF!</v>
      </c>
      <c r="D138" s="17" t="e">
        <f>'ЦП по МО help'!BV508</f>
        <v>#REF!</v>
      </c>
      <c r="E138" s="17" t="e">
        <f>'ЦП по МО help'!BW508</f>
        <v>#REF!</v>
      </c>
      <c r="F138" s="17" t="e">
        <f>'ЦП по МО help'!BX508</f>
        <v>#REF!</v>
      </c>
      <c r="G138" s="17" t="e">
        <f>'ЦП по МО help'!BY508</f>
        <v>#REF!</v>
      </c>
      <c r="H138" s="17" t="e">
        <f>'ЦП по МО help'!BZ508</f>
        <v>#REF!</v>
      </c>
      <c r="I138" s="17" t="e">
        <f>'ЦП по МО help'!CA508</f>
        <v>#REF!</v>
      </c>
      <c r="J138" s="17" t="e">
        <f>'ЦП по МО help'!CB508</f>
        <v>#REF!</v>
      </c>
      <c r="K138" s="17" t="e">
        <f>'ЦП по МО help'!CC508</f>
        <v>#REF!</v>
      </c>
      <c r="L138" s="17" t="e">
        <f>'ЦП по МО help'!CD508</f>
        <v>#REF!</v>
      </c>
      <c r="M138" s="17" t="e">
        <f>'ЦП по МО help'!CE508</f>
        <v>#REF!</v>
      </c>
      <c r="O138" s="14"/>
    </row>
    <row r="139">
      <c r="A139" s="9" t="s">
        <v>25</v>
      </c>
      <c r="B139" s="17" t="str">
        <f>'ЦП по МО help'!BT509</f>
        <v>-</v>
      </c>
      <c r="C139" s="17" t="e">
        <f>'ЦП по МО help'!BU509</f>
        <v>#REF!</v>
      </c>
      <c r="D139" s="17" t="e">
        <f>'ЦП по МО help'!BV509</f>
        <v>#REF!</v>
      </c>
      <c r="E139" s="17" t="e">
        <f>'ЦП по МО help'!BW509</f>
        <v>#REF!</v>
      </c>
      <c r="F139" s="17" t="e">
        <f>'ЦП по МО help'!BX509</f>
        <v>#REF!</v>
      </c>
      <c r="G139" s="17" t="e">
        <f>'ЦП по МО help'!BY509</f>
        <v>#REF!</v>
      </c>
      <c r="H139" s="17" t="e">
        <f>'ЦП по МО help'!BZ509</f>
        <v>#REF!</v>
      </c>
      <c r="I139" s="17" t="e">
        <f>'ЦП по МО help'!CA509</f>
        <v>#REF!</v>
      </c>
      <c r="J139" s="17" t="e">
        <f>'ЦП по МО help'!CB509</f>
        <v>#REF!</v>
      </c>
      <c r="K139" s="17" t="e">
        <f>'ЦП по МО help'!CC509</f>
        <v>#REF!</v>
      </c>
      <c r="L139" s="17" t="e">
        <f>'ЦП по МО help'!CD509</f>
        <v>#REF!</v>
      </c>
      <c r="M139" s="17" t="e">
        <f>'ЦП по МО help'!CE509</f>
        <v>#REF!</v>
      </c>
      <c r="O139" s="14"/>
    </row>
    <row r="140" ht="25.5">
      <c r="A140" s="12" t="s">
        <v>26</v>
      </c>
      <c r="B140" s="18">
        <f>'ЦП по МО help'!BT510</f>
        <v>34639.199999999997</v>
      </c>
      <c r="C140" s="18" t="e">
        <f>'ЦП по МО help'!BU510</f>
        <v>#REF!</v>
      </c>
      <c r="D140" s="18" t="e">
        <f>'ЦП по МО help'!BV510</f>
        <v>#REF!</v>
      </c>
      <c r="E140" s="18" t="e">
        <f>'ЦП по МО help'!BW510</f>
        <v>#REF!</v>
      </c>
      <c r="F140" s="18" t="e">
        <f>'ЦП по МО help'!BX510</f>
        <v>#REF!</v>
      </c>
      <c r="G140" s="18" t="e">
        <f>'ЦП по МО help'!BY510</f>
        <v>#REF!</v>
      </c>
      <c r="H140" s="18" t="e">
        <f>'ЦП по МО help'!BZ510</f>
        <v>#REF!</v>
      </c>
      <c r="I140" s="18" t="e">
        <f>'ЦП по МО help'!CA510</f>
        <v>#REF!</v>
      </c>
      <c r="J140" s="18" t="e">
        <f>'ЦП по МО help'!CB510</f>
        <v>#REF!</v>
      </c>
      <c r="K140" s="18" t="e">
        <f>'ЦП по МО help'!CC510</f>
        <v>#REF!</v>
      </c>
      <c r="L140" s="18" t="e">
        <f>'ЦП по МО help'!CD510</f>
        <v>#REF!</v>
      </c>
      <c r="M140" s="18" t="e">
        <f>'ЦП по МО help'!CE510</f>
        <v>#REF!</v>
      </c>
      <c r="O140" s="14"/>
    </row>
    <row r="141">
      <c r="A141" s="9" t="s">
        <v>27</v>
      </c>
      <c r="B141" s="17">
        <f>'ЦП по МО help'!BT511</f>
        <v>23066.799999999999</v>
      </c>
      <c r="C141" s="17" t="e">
        <f>'ЦП по МО help'!BU511</f>
        <v>#REF!</v>
      </c>
      <c r="D141" s="17" t="e">
        <f>'ЦП по МО help'!BV511</f>
        <v>#REF!</v>
      </c>
      <c r="E141" s="17" t="e">
        <f>'ЦП по МО help'!BW511</f>
        <v>#REF!</v>
      </c>
      <c r="F141" s="17" t="e">
        <f>'ЦП по МО help'!BX511</f>
        <v>#REF!</v>
      </c>
      <c r="G141" s="17" t="e">
        <f>'ЦП по МО help'!BY511</f>
        <v>#REF!</v>
      </c>
      <c r="H141" s="17" t="e">
        <f>'ЦП по МО help'!BZ511</f>
        <v>#REF!</v>
      </c>
      <c r="I141" s="17" t="e">
        <f>'ЦП по МО help'!CA511</f>
        <v>#REF!</v>
      </c>
      <c r="J141" s="17" t="e">
        <f>'ЦП по МО help'!CB511</f>
        <v>#REF!</v>
      </c>
      <c r="K141" s="17" t="e">
        <f>'ЦП по МО help'!CC511</f>
        <v>#REF!</v>
      </c>
      <c r="L141" s="17" t="e">
        <f>'ЦП по МО help'!CD511</f>
        <v>#REF!</v>
      </c>
      <c r="M141" s="17" t="e">
        <f>'ЦП по МО help'!CE511</f>
        <v>#REF!</v>
      </c>
      <c r="O141" s="14"/>
    </row>
    <row r="142">
      <c r="A142" s="9" t="s">
        <v>28</v>
      </c>
      <c r="B142" s="17">
        <f>'ЦП по МО help'!BT512</f>
        <v>6301.3999999999996</v>
      </c>
      <c r="C142" s="17" t="e">
        <f>'ЦП по МО help'!BU512</f>
        <v>#REF!</v>
      </c>
      <c r="D142" s="17" t="e">
        <f>'ЦП по МО help'!BV512</f>
        <v>#REF!</v>
      </c>
      <c r="E142" s="17" t="e">
        <f>'ЦП по МО help'!BW512</f>
        <v>#REF!</v>
      </c>
      <c r="F142" s="17" t="e">
        <f>'ЦП по МО help'!BX512</f>
        <v>#REF!</v>
      </c>
      <c r="G142" s="17" t="e">
        <f>'ЦП по МО help'!BY512</f>
        <v>#REF!</v>
      </c>
      <c r="H142" s="17" t="e">
        <f>'ЦП по МО help'!BZ512</f>
        <v>#REF!</v>
      </c>
      <c r="I142" s="17" t="e">
        <f>'ЦП по МО help'!CA512</f>
        <v>#REF!</v>
      </c>
      <c r="J142" s="17" t="e">
        <f>'ЦП по МО help'!CB512</f>
        <v>#REF!</v>
      </c>
      <c r="K142" s="17" t="e">
        <f>'ЦП по МО help'!CC512</f>
        <v>#REF!</v>
      </c>
      <c r="L142" s="17" t="e">
        <f>'ЦП по МО help'!CD512</f>
        <v>#REF!</v>
      </c>
      <c r="M142" s="17" t="e">
        <f>'ЦП по МО help'!CE512</f>
        <v>#REF!</v>
      </c>
      <c r="O142" s="14"/>
    </row>
    <row r="143">
      <c r="A143" s="9" t="s">
        <v>29</v>
      </c>
      <c r="B143" s="17">
        <f>'ЦП по МО help'!BT513</f>
        <v>3563.6999999999998</v>
      </c>
      <c r="C143" s="17" t="e">
        <f>'ЦП по МО help'!BU513</f>
        <v>#REF!</v>
      </c>
      <c r="D143" s="17" t="e">
        <f>'ЦП по МО help'!BV513</f>
        <v>#REF!</v>
      </c>
      <c r="E143" s="17" t="e">
        <f>'ЦП по МО help'!BW513</f>
        <v>#REF!</v>
      </c>
      <c r="F143" s="17" t="e">
        <f>'ЦП по МО help'!BX513</f>
        <v>#REF!</v>
      </c>
      <c r="G143" s="17" t="e">
        <f>'ЦП по МО help'!BY513</f>
        <v>#REF!</v>
      </c>
      <c r="H143" s="17" t="e">
        <f>'ЦП по МО help'!BZ513</f>
        <v>#REF!</v>
      </c>
      <c r="I143" s="17" t="e">
        <f>'ЦП по МО help'!CA513</f>
        <v>#REF!</v>
      </c>
      <c r="J143" s="17" t="e">
        <f>'ЦП по МО help'!CB513</f>
        <v>#REF!</v>
      </c>
      <c r="K143" s="17" t="e">
        <f>'ЦП по МО help'!CC513</f>
        <v>#REF!</v>
      </c>
      <c r="L143" s="17" t="e">
        <f>'ЦП по МО help'!CD513</f>
        <v>#REF!</v>
      </c>
      <c r="M143" s="17" t="e">
        <f>'ЦП по МО help'!CE513</f>
        <v>#REF!</v>
      </c>
      <c r="O143" s="14"/>
    </row>
    <row r="144">
      <c r="A144" s="9" t="s">
        <v>30</v>
      </c>
      <c r="B144" s="17">
        <f>'ЦП по МО help'!BT514</f>
        <v>1707.3</v>
      </c>
      <c r="C144" s="17" t="e">
        <f>'ЦП по МО help'!BU514</f>
        <v>#REF!</v>
      </c>
      <c r="D144" s="17" t="e">
        <f>'ЦП по МО help'!BV514</f>
        <v>#REF!</v>
      </c>
      <c r="E144" s="17" t="e">
        <f>'ЦП по МО help'!BW514</f>
        <v>#REF!</v>
      </c>
      <c r="F144" s="17" t="e">
        <f>'ЦП по МО help'!BX514</f>
        <v>#REF!</v>
      </c>
      <c r="G144" s="17" t="e">
        <f>'ЦП по МО help'!BY514</f>
        <v>#REF!</v>
      </c>
      <c r="H144" s="17" t="e">
        <f>'ЦП по МО help'!BZ514</f>
        <v>#REF!</v>
      </c>
      <c r="I144" s="17" t="e">
        <f>'ЦП по МО help'!CA514</f>
        <v>#REF!</v>
      </c>
      <c r="J144" s="17" t="e">
        <f>'ЦП по МО help'!CB514</f>
        <v>#REF!</v>
      </c>
      <c r="K144" s="17" t="e">
        <f>'ЦП по МО help'!CC514</f>
        <v>#REF!</v>
      </c>
      <c r="L144" s="17" t="e">
        <f>'ЦП по МО help'!CD514</f>
        <v>#REF!</v>
      </c>
      <c r="M144" s="17" t="e">
        <f>'ЦП по МО help'!CE514</f>
        <v>#REF!</v>
      </c>
      <c r="O144" s="14"/>
    </row>
    <row r="145">
      <c r="A145" s="12" t="s">
        <v>31</v>
      </c>
      <c r="B145" s="18" t="str">
        <f>'ЦП по МО help'!BT515</f>
        <v>-</v>
      </c>
      <c r="C145" s="18" t="e">
        <f>'ЦП по МО help'!BU515</f>
        <v>#REF!</v>
      </c>
      <c r="D145" s="18" t="e">
        <f>'ЦП по МО help'!BV515</f>
        <v>#REF!</v>
      </c>
      <c r="E145" s="18" t="e">
        <f>'ЦП по МО help'!BW515</f>
        <v>#REF!</v>
      </c>
      <c r="F145" s="18" t="e">
        <f>'ЦП по МО help'!BX515</f>
        <v>#REF!</v>
      </c>
      <c r="G145" s="18" t="e">
        <f>'ЦП по МО help'!BY515</f>
        <v>#REF!</v>
      </c>
      <c r="H145" s="18" t="e">
        <f>'ЦП по МО help'!BZ515</f>
        <v>#REF!</v>
      </c>
      <c r="I145" s="18" t="e">
        <f>'ЦП по МО help'!CA515</f>
        <v>#REF!</v>
      </c>
      <c r="J145" s="18" t="e">
        <f>'ЦП по МО help'!CB515</f>
        <v>#REF!</v>
      </c>
      <c r="K145" s="18" t="e">
        <f>'ЦП по МО help'!CC515</f>
        <v>#REF!</v>
      </c>
      <c r="L145" s="18" t="e">
        <f>'ЦП по МО help'!CD515</f>
        <v>#REF!</v>
      </c>
      <c r="M145" s="18" t="e">
        <f>'ЦП по МО help'!CE515</f>
        <v>#REF!</v>
      </c>
      <c r="O145" s="14"/>
    </row>
    <row r="146">
      <c r="A146" s="9" t="s">
        <v>32</v>
      </c>
      <c r="B146" s="17" t="str">
        <f>'ЦП по МО help'!BT516</f>
        <v>-</v>
      </c>
      <c r="C146" s="17" t="e">
        <f>'ЦП по МО help'!BU516</f>
        <v>#REF!</v>
      </c>
      <c r="D146" s="17" t="e">
        <f>'ЦП по МО help'!BV516</f>
        <v>#REF!</v>
      </c>
      <c r="E146" s="17" t="e">
        <f>'ЦП по МО help'!BW516</f>
        <v>#REF!</v>
      </c>
      <c r="F146" s="17" t="e">
        <f>'ЦП по МО help'!BX516</f>
        <v>#REF!</v>
      </c>
      <c r="G146" s="17" t="e">
        <f>'ЦП по МО help'!BY516</f>
        <v>#REF!</v>
      </c>
      <c r="H146" s="17" t="e">
        <f>'ЦП по МО help'!BZ516</f>
        <v>#REF!</v>
      </c>
      <c r="I146" s="17" t="e">
        <f>'ЦП по МО help'!CA516</f>
        <v>#REF!</v>
      </c>
      <c r="J146" s="17" t="e">
        <f>'ЦП по МО help'!CB516</f>
        <v>#REF!</v>
      </c>
      <c r="K146" s="17" t="e">
        <f>'ЦП по МО help'!CC516</f>
        <v>#REF!</v>
      </c>
      <c r="L146" s="17" t="e">
        <f>'ЦП по МО help'!CD516</f>
        <v>#REF!</v>
      </c>
      <c r="M146" s="17" t="e">
        <f>'ЦП по МО help'!CE516</f>
        <v>#REF!</v>
      </c>
      <c r="O146" s="15"/>
    </row>
    <row r="148" ht="15.75">
      <c r="A148" s="2" t="s">
        <v>41</v>
      </c>
    </row>
    <row r="149">
      <c r="A149" s="3" t="s">
        <v>1</v>
      </c>
      <c r="B149" s="4" t="s">
        <v>2</v>
      </c>
      <c r="C149" s="4" t="s">
        <v>3</v>
      </c>
      <c r="D149" s="5" t="s">
        <v>4</v>
      </c>
      <c r="E149" s="6"/>
      <c r="F149" s="6"/>
      <c r="G149" s="6"/>
      <c r="H149" s="6"/>
      <c r="I149" s="6"/>
      <c r="J149" s="6"/>
      <c r="K149" s="6"/>
      <c r="L149" s="6"/>
      <c r="M149" s="4"/>
      <c r="O149" s="3" t="s">
        <v>5</v>
      </c>
    </row>
    <row r="150">
      <c r="A150" s="7"/>
      <c r="B150" s="8">
        <v>2019</v>
      </c>
      <c r="C150" s="8">
        <v>2020</v>
      </c>
      <c r="D150" s="8">
        <v>2021</v>
      </c>
      <c r="E150" s="8">
        <v>2022</v>
      </c>
      <c r="F150" s="8">
        <v>2023</v>
      </c>
      <c r="G150" s="8">
        <v>2024</v>
      </c>
      <c r="H150" s="8">
        <v>2025</v>
      </c>
      <c r="I150" s="8">
        <v>2026</v>
      </c>
      <c r="J150" s="8">
        <v>2027</v>
      </c>
      <c r="K150" s="8">
        <v>2028</v>
      </c>
      <c r="L150" s="8">
        <v>2029</v>
      </c>
      <c r="M150" s="8">
        <v>2030</v>
      </c>
      <c r="O150" s="7"/>
    </row>
    <row r="151">
      <c r="A151" s="9" t="s">
        <v>6</v>
      </c>
      <c r="B151" s="17" t="e">
        <f>#REF!</f>
        <v>#REF!</v>
      </c>
      <c r="C151" s="17" t="e">
        <f>#REF!</f>
        <v>#REF!</v>
      </c>
      <c r="D151" s="17" t="e">
        <f>#REF!</f>
        <v>#REF!</v>
      </c>
      <c r="E151" s="17" t="e">
        <f>#REF!</f>
        <v>#REF!</v>
      </c>
      <c r="F151" s="17" t="e">
        <f>#REF!</f>
        <v>#REF!</v>
      </c>
      <c r="G151" s="17" t="e">
        <f>#REF!</f>
        <v>#REF!</v>
      </c>
      <c r="H151" s="17" t="e">
        <f>#REF!</f>
        <v>#REF!</v>
      </c>
      <c r="I151" s="17" t="e">
        <f>#REF!</f>
        <v>#REF!</v>
      </c>
      <c r="J151" s="17" t="e">
        <f>#REF!</f>
        <v>#REF!</v>
      </c>
      <c r="K151" s="17" t="e">
        <f>#REF!</f>
        <v>#REF!</v>
      </c>
      <c r="L151" s="17" t="e">
        <f>#REF!</f>
        <v>#REF!</v>
      </c>
      <c r="M151" s="17" t="e">
        <f>#REF!</f>
        <v>#REF!</v>
      </c>
      <c r="O151" s="11" t="s">
        <v>42</v>
      </c>
    </row>
    <row r="152">
      <c r="A152" s="12" t="s">
        <v>8</v>
      </c>
      <c r="B152" s="18" t="e">
        <f>B$151*'ЦП по МО help'!M555</f>
        <v>#REF!</v>
      </c>
      <c r="C152" s="18" t="e">
        <f>C$151*'ЦП по МО help'!N555</f>
        <v>#REF!</v>
      </c>
      <c r="D152" s="18" t="e">
        <f>D$151*'ЦП по МО help'!O555</f>
        <v>#REF!</v>
      </c>
      <c r="E152" s="18" t="e">
        <f>E$151*'ЦП по МО help'!P555</f>
        <v>#REF!</v>
      </c>
      <c r="F152" s="18" t="e">
        <f>F$151*'ЦП по МО help'!Q555</f>
        <v>#REF!</v>
      </c>
      <c r="G152" s="18" t="e">
        <f>G$151*'ЦП по МО help'!R555</f>
        <v>#REF!</v>
      </c>
      <c r="H152" s="18" t="e">
        <f>H$151*'ЦП по МО help'!S555</f>
        <v>#REF!</v>
      </c>
      <c r="I152" s="18" t="e">
        <f>I$151*'ЦП по МО help'!T555</f>
        <v>#REF!</v>
      </c>
      <c r="J152" s="18" t="e">
        <f>J$151*'ЦП по МО help'!U555</f>
        <v>#REF!</v>
      </c>
      <c r="K152" s="18" t="e">
        <f>K$151*'ЦП по МО help'!V555</f>
        <v>#REF!</v>
      </c>
      <c r="L152" s="18" t="e">
        <f>L$151*'ЦП по МО help'!W555</f>
        <v>#REF!</v>
      </c>
      <c r="M152" s="18" t="e">
        <f>M$151*'ЦП по МО help'!X555</f>
        <v>#REF!</v>
      </c>
      <c r="O152" s="14"/>
    </row>
    <row r="153">
      <c r="A153" s="9" t="s">
        <v>9</v>
      </c>
      <c r="B153" s="17" t="e">
        <f>B$151*'ЦП по МО help'!M556</f>
        <v>#REF!</v>
      </c>
      <c r="C153" s="17" t="e">
        <f>C$151*'ЦП по МО help'!N556</f>
        <v>#REF!</v>
      </c>
      <c r="D153" s="17" t="e">
        <f>D$151*'ЦП по МО help'!O556</f>
        <v>#REF!</v>
      </c>
      <c r="E153" s="17" t="e">
        <f>E$151*'ЦП по МО help'!P556</f>
        <v>#REF!</v>
      </c>
      <c r="F153" s="17" t="e">
        <f>F$151*'ЦП по МО help'!Q556</f>
        <v>#REF!</v>
      </c>
      <c r="G153" s="17" t="e">
        <f>G$151*'ЦП по МО help'!R556</f>
        <v>#REF!</v>
      </c>
      <c r="H153" s="17" t="e">
        <f>H$151*'ЦП по МО help'!S556</f>
        <v>#REF!</v>
      </c>
      <c r="I153" s="17" t="e">
        <f>I$151*'ЦП по МО help'!T556</f>
        <v>#REF!</v>
      </c>
      <c r="J153" s="17" t="e">
        <f>J$151*'ЦП по МО help'!U556</f>
        <v>#REF!</v>
      </c>
      <c r="K153" s="17" t="e">
        <f>K$151*'ЦП по МО help'!V556</f>
        <v>#REF!</v>
      </c>
      <c r="L153" s="17" t="e">
        <f>L$151*'ЦП по МО help'!W556</f>
        <v>#REF!</v>
      </c>
      <c r="M153" s="17" t="e">
        <f>M$151*'ЦП по МО help'!X556</f>
        <v>#REF!</v>
      </c>
      <c r="O153" s="14"/>
    </row>
    <row r="154">
      <c r="A154" s="9" t="s">
        <v>11</v>
      </c>
      <c r="B154" s="17" t="e">
        <f>B$151*'ЦП по МО help'!M557</f>
        <v>#REF!</v>
      </c>
      <c r="C154" s="17" t="e">
        <f>C$151*'ЦП по МО help'!N557</f>
        <v>#REF!</v>
      </c>
      <c r="D154" s="17" t="e">
        <f>D$151*'ЦП по МО help'!O557</f>
        <v>#REF!</v>
      </c>
      <c r="E154" s="17" t="e">
        <f>E$151*'ЦП по МО help'!P557</f>
        <v>#REF!</v>
      </c>
      <c r="F154" s="17" t="e">
        <f>F$151*'ЦП по МО help'!Q557</f>
        <v>#REF!</v>
      </c>
      <c r="G154" s="17" t="e">
        <f>G$151*'ЦП по МО help'!R557</f>
        <v>#REF!</v>
      </c>
      <c r="H154" s="17" t="e">
        <f>H$151*'ЦП по МО help'!S557</f>
        <v>#REF!</v>
      </c>
      <c r="I154" s="17" t="e">
        <f>I$151*'ЦП по МО help'!T557</f>
        <v>#REF!</v>
      </c>
      <c r="J154" s="17" t="e">
        <f>J$151*'ЦП по МО help'!U557</f>
        <v>#REF!</v>
      </c>
      <c r="K154" s="17" t="e">
        <f>K$151*'ЦП по МО help'!V557</f>
        <v>#REF!</v>
      </c>
      <c r="L154" s="17" t="e">
        <f>L$151*'ЦП по МО help'!W557</f>
        <v>#REF!</v>
      </c>
      <c r="M154" s="17" t="e">
        <f>M$151*'ЦП по МО help'!X557</f>
        <v>#REF!</v>
      </c>
      <c r="O154" s="14"/>
    </row>
    <row r="155">
      <c r="A155" s="12" t="s">
        <v>12</v>
      </c>
      <c r="B155" s="18" t="e">
        <f>B$151*'ЦП по МО help'!M558</f>
        <v>#REF!</v>
      </c>
      <c r="C155" s="18" t="e">
        <f>C$151*'ЦП по МО help'!N558</f>
        <v>#REF!</v>
      </c>
      <c r="D155" s="18" t="e">
        <f>D$151*'ЦП по МО help'!O558</f>
        <v>#REF!</v>
      </c>
      <c r="E155" s="18" t="e">
        <f>E$151*'ЦП по МО help'!P558</f>
        <v>#REF!</v>
      </c>
      <c r="F155" s="18" t="e">
        <f>F$151*'ЦП по МО help'!Q558</f>
        <v>#REF!</v>
      </c>
      <c r="G155" s="18" t="e">
        <f>G$151*'ЦП по МО help'!R558</f>
        <v>#REF!</v>
      </c>
      <c r="H155" s="18" t="e">
        <f>H$151*'ЦП по МО help'!S558</f>
        <v>#REF!</v>
      </c>
      <c r="I155" s="18" t="e">
        <f>I$151*'ЦП по МО help'!T558</f>
        <v>#REF!</v>
      </c>
      <c r="J155" s="18" t="e">
        <f>J$151*'ЦП по МО help'!U558</f>
        <v>#REF!</v>
      </c>
      <c r="K155" s="18" t="e">
        <f>K$151*'ЦП по МО help'!V558</f>
        <v>#REF!</v>
      </c>
      <c r="L155" s="18" t="e">
        <f>L$151*'ЦП по МО help'!W558</f>
        <v>#REF!</v>
      </c>
      <c r="M155" s="18" t="e">
        <f>M$151*'ЦП по МО help'!X558</f>
        <v>#REF!</v>
      </c>
      <c r="O155" s="14"/>
    </row>
    <row r="156">
      <c r="A156" s="9" t="s">
        <v>13</v>
      </c>
      <c r="B156" s="17" t="e">
        <f>B$151*'ЦП по МО help'!M559</f>
        <v>#REF!</v>
      </c>
      <c r="C156" s="17" t="e">
        <f>C$151*'ЦП по МО help'!N559</f>
        <v>#REF!</v>
      </c>
      <c r="D156" s="17" t="e">
        <f>D$151*'ЦП по МО help'!O559</f>
        <v>#REF!</v>
      </c>
      <c r="E156" s="17" t="e">
        <f>E$151*'ЦП по МО help'!P559</f>
        <v>#REF!</v>
      </c>
      <c r="F156" s="17" t="e">
        <f>F$151*'ЦП по МО help'!Q559</f>
        <v>#REF!</v>
      </c>
      <c r="G156" s="17" t="e">
        <f>G$151*'ЦП по МО help'!R559</f>
        <v>#REF!</v>
      </c>
      <c r="H156" s="17" t="e">
        <f>H$151*'ЦП по МО help'!S559</f>
        <v>#REF!</v>
      </c>
      <c r="I156" s="17" t="e">
        <f>I$151*'ЦП по МО help'!T559</f>
        <v>#REF!</v>
      </c>
      <c r="J156" s="17" t="e">
        <f>J$151*'ЦП по МО help'!U559</f>
        <v>#REF!</v>
      </c>
      <c r="K156" s="17" t="e">
        <f>K$151*'ЦП по МО help'!V559</f>
        <v>#REF!</v>
      </c>
      <c r="L156" s="17" t="e">
        <f>L$151*'ЦП по МО help'!W559</f>
        <v>#REF!</v>
      </c>
      <c r="M156" s="17" t="e">
        <f>M$151*'ЦП по МО help'!X559</f>
        <v>#REF!</v>
      </c>
      <c r="O156" s="14"/>
    </row>
    <row r="157">
      <c r="A157" s="9" t="s">
        <v>14</v>
      </c>
      <c r="B157" s="17" t="e">
        <f>B$151*'ЦП по МО help'!M560</f>
        <v>#REF!</v>
      </c>
      <c r="C157" s="17" t="e">
        <f>C$151*'ЦП по МО help'!N560</f>
        <v>#REF!</v>
      </c>
      <c r="D157" s="17" t="e">
        <f>D$151*'ЦП по МО help'!O560</f>
        <v>#REF!</v>
      </c>
      <c r="E157" s="17" t="e">
        <f>E$151*'ЦП по МО help'!P560</f>
        <v>#REF!</v>
      </c>
      <c r="F157" s="17" t="e">
        <f>F$151*'ЦП по МО help'!Q560</f>
        <v>#REF!</v>
      </c>
      <c r="G157" s="17" t="e">
        <f>G$151*'ЦП по МО help'!R560</f>
        <v>#REF!</v>
      </c>
      <c r="H157" s="17" t="e">
        <f>H$151*'ЦП по МО help'!S560</f>
        <v>#REF!</v>
      </c>
      <c r="I157" s="17" t="e">
        <f>I$151*'ЦП по МО help'!T560</f>
        <v>#REF!</v>
      </c>
      <c r="J157" s="17" t="e">
        <f>J$151*'ЦП по МО help'!U560</f>
        <v>#REF!</v>
      </c>
      <c r="K157" s="17" t="e">
        <f>K$151*'ЦП по МО help'!V560</f>
        <v>#REF!</v>
      </c>
      <c r="L157" s="17" t="e">
        <f>L$151*'ЦП по МО help'!W560</f>
        <v>#REF!</v>
      </c>
      <c r="M157" s="17" t="e">
        <f>M$151*'ЦП по МО help'!X560</f>
        <v>#REF!</v>
      </c>
      <c r="O157" s="14"/>
    </row>
    <row r="158">
      <c r="A158" s="9" t="s">
        <v>15</v>
      </c>
      <c r="B158" s="17" t="e">
        <f>B$151*'ЦП по МО help'!M561</f>
        <v>#REF!</v>
      </c>
      <c r="C158" s="17" t="e">
        <f>C$151*'ЦП по МО help'!N561</f>
        <v>#REF!</v>
      </c>
      <c r="D158" s="17" t="e">
        <f>D$151*'ЦП по МО help'!O561</f>
        <v>#REF!</v>
      </c>
      <c r="E158" s="17" t="e">
        <f>E$151*'ЦП по МО help'!P561</f>
        <v>#REF!</v>
      </c>
      <c r="F158" s="17" t="e">
        <f>F$151*'ЦП по МО help'!Q561</f>
        <v>#REF!</v>
      </c>
      <c r="G158" s="17" t="e">
        <f>G$151*'ЦП по МО help'!R561</f>
        <v>#REF!</v>
      </c>
      <c r="H158" s="17" t="e">
        <f>H$151*'ЦП по МО help'!S561</f>
        <v>#REF!</v>
      </c>
      <c r="I158" s="17" t="e">
        <f>I$151*'ЦП по МО help'!T561</f>
        <v>#REF!</v>
      </c>
      <c r="J158" s="17" t="e">
        <f>J$151*'ЦП по МО help'!U561</f>
        <v>#REF!</v>
      </c>
      <c r="K158" s="17" t="e">
        <f>K$151*'ЦП по МО help'!V561</f>
        <v>#REF!</v>
      </c>
      <c r="L158" s="17" t="e">
        <f>L$151*'ЦП по МО help'!W561</f>
        <v>#REF!</v>
      </c>
      <c r="M158" s="17" t="e">
        <f>M$151*'ЦП по МО help'!X561</f>
        <v>#REF!</v>
      </c>
      <c r="O158" s="14"/>
    </row>
    <row r="159">
      <c r="A159" s="9" t="s">
        <v>16</v>
      </c>
      <c r="B159" s="17" t="e">
        <f>B$151*'ЦП по МО help'!M562</f>
        <v>#REF!</v>
      </c>
      <c r="C159" s="17" t="e">
        <f>C$151*'ЦП по МО help'!N562</f>
        <v>#REF!</v>
      </c>
      <c r="D159" s="17" t="e">
        <f>D$151*'ЦП по МО help'!O562</f>
        <v>#REF!</v>
      </c>
      <c r="E159" s="17" t="e">
        <f>E$151*'ЦП по МО help'!P562</f>
        <v>#REF!</v>
      </c>
      <c r="F159" s="17" t="e">
        <f>F$151*'ЦП по МО help'!Q562</f>
        <v>#REF!</v>
      </c>
      <c r="G159" s="17" t="e">
        <f>G$151*'ЦП по МО help'!R562</f>
        <v>#REF!</v>
      </c>
      <c r="H159" s="17" t="e">
        <f>H$151*'ЦП по МО help'!S562</f>
        <v>#REF!</v>
      </c>
      <c r="I159" s="17" t="e">
        <f>I$151*'ЦП по МО help'!T562</f>
        <v>#REF!</v>
      </c>
      <c r="J159" s="17" t="e">
        <f>J$151*'ЦП по МО help'!U562</f>
        <v>#REF!</v>
      </c>
      <c r="K159" s="17" t="e">
        <f>K$151*'ЦП по МО help'!V562</f>
        <v>#REF!</v>
      </c>
      <c r="L159" s="17" t="e">
        <f>L$151*'ЦП по МО help'!W562</f>
        <v>#REF!</v>
      </c>
      <c r="M159" s="17" t="e">
        <f>M$151*'ЦП по МО help'!X562</f>
        <v>#REF!</v>
      </c>
      <c r="O159" s="14"/>
    </row>
    <row r="160">
      <c r="A160" s="9" t="s">
        <v>17</v>
      </c>
      <c r="B160" s="17" t="e">
        <f>B$151*'ЦП по МО help'!M563</f>
        <v>#REF!</v>
      </c>
      <c r="C160" s="17" t="e">
        <f>C$151*'ЦП по МО help'!N563</f>
        <v>#REF!</v>
      </c>
      <c r="D160" s="17" t="e">
        <f>D$151*'ЦП по МО help'!O563</f>
        <v>#REF!</v>
      </c>
      <c r="E160" s="17" t="e">
        <f>E$151*'ЦП по МО help'!P563</f>
        <v>#REF!</v>
      </c>
      <c r="F160" s="17" t="e">
        <f>F$151*'ЦП по МО help'!Q563</f>
        <v>#REF!</v>
      </c>
      <c r="G160" s="17" t="e">
        <f>G$151*'ЦП по МО help'!R563</f>
        <v>#REF!</v>
      </c>
      <c r="H160" s="17" t="e">
        <f>H$151*'ЦП по МО help'!S563</f>
        <v>#REF!</v>
      </c>
      <c r="I160" s="17" t="e">
        <f>I$151*'ЦП по МО help'!T563</f>
        <v>#REF!</v>
      </c>
      <c r="J160" s="17" t="e">
        <f>J$151*'ЦП по МО help'!U563</f>
        <v>#REF!</v>
      </c>
      <c r="K160" s="17" t="e">
        <f>K$151*'ЦП по МО help'!V563</f>
        <v>#REF!</v>
      </c>
      <c r="L160" s="17" t="e">
        <f>L$151*'ЦП по МО help'!W563</f>
        <v>#REF!</v>
      </c>
      <c r="M160" s="17" t="e">
        <f>M$151*'ЦП по МО help'!X563</f>
        <v>#REF!</v>
      </c>
      <c r="O160" s="14"/>
    </row>
    <row r="161">
      <c r="A161" s="9" t="s">
        <v>18</v>
      </c>
      <c r="B161" s="17" t="e">
        <f>B$151*'ЦП по МО help'!M564</f>
        <v>#REF!</v>
      </c>
      <c r="C161" s="17" t="e">
        <f>C$151*'ЦП по МО help'!N564</f>
        <v>#REF!</v>
      </c>
      <c r="D161" s="17" t="e">
        <f>D$151*'ЦП по МО help'!O564</f>
        <v>#REF!</v>
      </c>
      <c r="E161" s="17" t="e">
        <f>E$151*'ЦП по МО help'!P564</f>
        <v>#REF!</v>
      </c>
      <c r="F161" s="17" t="e">
        <f>F$151*'ЦП по МО help'!Q564</f>
        <v>#REF!</v>
      </c>
      <c r="G161" s="17" t="e">
        <f>G$151*'ЦП по МО help'!R564</f>
        <v>#REF!</v>
      </c>
      <c r="H161" s="17" t="e">
        <f>H$151*'ЦП по МО help'!S564</f>
        <v>#REF!</v>
      </c>
      <c r="I161" s="17" t="e">
        <f>I$151*'ЦП по МО help'!T564</f>
        <v>#REF!</v>
      </c>
      <c r="J161" s="17" t="e">
        <f>J$151*'ЦП по МО help'!U564</f>
        <v>#REF!</v>
      </c>
      <c r="K161" s="17" t="e">
        <f>K$151*'ЦП по МО help'!V564</f>
        <v>#REF!</v>
      </c>
      <c r="L161" s="17" t="e">
        <f>L$151*'ЦП по МО help'!W564</f>
        <v>#REF!</v>
      </c>
      <c r="M161" s="17" t="e">
        <f>M$151*'ЦП по МО help'!X564</f>
        <v>#REF!</v>
      </c>
      <c r="O161" s="14"/>
    </row>
    <row r="162" ht="25.5">
      <c r="A162" s="12" t="s">
        <v>19</v>
      </c>
      <c r="B162" s="18" t="e">
        <f>B$151*'ЦП по МО help'!M565</f>
        <v>#REF!</v>
      </c>
      <c r="C162" s="18" t="e">
        <f>C$151*'ЦП по МО help'!N565</f>
        <v>#REF!</v>
      </c>
      <c r="D162" s="18" t="e">
        <f>D$151*'ЦП по МО help'!O565</f>
        <v>#REF!</v>
      </c>
      <c r="E162" s="18" t="e">
        <f>E$151*'ЦП по МО help'!P565</f>
        <v>#REF!</v>
      </c>
      <c r="F162" s="18" t="e">
        <f>F$151*'ЦП по МО help'!Q565</f>
        <v>#REF!</v>
      </c>
      <c r="G162" s="18" t="e">
        <f>G$151*'ЦП по МО help'!R565</f>
        <v>#REF!</v>
      </c>
      <c r="H162" s="18" t="e">
        <f>H$151*'ЦП по МО help'!S565</f>
        <v>#REF!</v>
      </c>
      <c r="I162" s="18" t="e">
        <f>I$151*'ЦП по МО help'!T565</f>
        <v>#REF!</v>
      </c>
      <c r="J162" s="18" t="e">
        <f>J$151*'ЦП по МО help'!U565</f>
        <v>#REF!</v>
      </c>
      <c r="K162" s="18" t="e">
        <f>K$151*'ЦП по МО help'!V565</f>
        <v>#REF!</v>
      </c>
      <c r="L162" s="18" t="e">
        <f>L$151*'ЦП по МО help'!W565</f>
        <v>#REF!</v>
      </c>
      <c r="M162" s="18" t="e">
        <f>M$151*'ЦП по МО help'!X565</f>
        <v>#REF!</v>
      </c>
      <c r="O162" s="14"/>
    </row>
    <row r="163">
      <c r="A163" s="9" t="s">
        <v>20</v>
      </c>
      <c r="B163" s="17" t="e">
        <f>B$151*'ЦП по МО help'!M566</f>
        <v>#REF!</v>
      </c>
      <c r="C163" s="17" t="e">
        <f>C$151*'ЦП по МО help'!N566</f>
        <v>#REF!</v>
      </c>
      <c r="D163" s="17" t="e">
        <f>D$151*'ЦП по МО help'!O566</f>
        <v>#REF!</v>
      </c>
      <c r="E163" s="17" t="e">
        <f>E$151*'ЦП по МО help'!P566</f>
        <v>#REF!</v>
      </c>
      <c r="F163" s="17" t="e">
        <f>F$151*'ЦП по МО help'!Q566</f>
        <v>#REF!</v>
      </c>
      <c r="G163" s="17" t="e">
        <f>G$151*'ЦП по МО help'!R566</f>
        <v>#REF!</v>
      </c>
      <c r="H163" s="17" t="e">
        <f>H$151*'ЦП по МО help'!S566</f>
        <v>#REF!</v>
      </c>
      <c r="I163" s="17" t="e">
        <f>I$151*'ЦП по МО help'!T566</f>
        <v>#REF!</v>
      </c>
      <c r="J163" s="17" t="e">
        <f>J$151*'ЦП по МО help'!U566</f>
        <v>#REF!</v>
      </c>
      <c r="K163" s="17" t="e">
        <f>K$151*'ЦП по МО help'!V566</f>
        <v>#REF!</v>
      </c>
      <c r="L163" s="17" t="e">
        <f>L$151*'ЦП по МО help'!W566</f>
        <v>#REF!</v>
      </c>
      <c r="M163" s="17" t="e">
        <f>M$151*'ЦП по МО help'!X566</f>
        <v>#REF!</v>
      </c>
      <c r="O163" s="14"/>
    </row>
    <row r="164">
      <c r="A164" s="9" t="s">
        <v>21</v>
      </c>
      <c r="B164" s="17" t="e">
        <f>B$151*'ЦП по МО help'!M567</f>
        <v>#REF!</v>
      </c>
      <c r="C164" s="17" t="e">
        <f>C$151*'ЦП по МО help'!N567</f>
        <v>#REF!</v>
      </c>
      <c r="D164" s="17" t="e">
        <f>D$151*'ЦП по МО help'!O567</f>
        <v>#REF!</v>
      </c>
      <c r="E164" s="17" t="e">
        <f>E$151*'ЦП по МО help'!P567</f>
        <v>#REF!</v>
      </c>
      <c r="F164" s="17" t="e">
        <f>F$151*'ЦП по МО help'!Q567</f>
        <v>#REF!</v>
      </c>
      <c r="G164" s="17" t="e">
        <f>G$151*'ЦП по МО help'!R567</f>
        <v>#REF!</v>
      </c>
      <c r="H164" s="17" t="e">
        <f>H$151*'ЦП по МО help'!S567</f>
        <v>#REF!</v>
      </c>
      <c r="I164" s="17" t="e">
        <f>I$151*'ЦП по МО help'!T567</f>
        <v>#REF!</v>
      </c>
      <c r="J164" s="17" t="e">
        <f>J$151*'ЦП по МО help'!U567</f>
        <v>#REF!</v>
      </c>
      <c r="K164" s="17" t="e">
        <f>K$151*'ЦП по МО help'!V567</f>
        <v>#REF!</v>
      </c>
      <c r="L164" s="17" t="e">
        <f>L$151*'ЦП по МО help'!W567</f>
        <v>#REF!</v>
      </c>
      <c r="M164" s="17" t="e">
        <f>M$151*'ЦП по МО help'!X567</f>
        <v>#REF!</v>
      </c>
      <c r="O164" s="14"/>
    </row>
    <row r="165">
      <c r="A165" s="9" t="s">
        <v>22</v>
      </c>
      <c r="B165" s="17" t="e">
        <f>B$151*'ЦП по МО help'!M568</f>
        <v>#REF!</v>
      </c>
      <c r="C165" s="17" t="e">
        <f>C$151*'ЦП по МО help'!N568</f>
        <v>#REF!</v>
      </c>
      <c r="D165" s="17" t="e">
        <f>D$151*'ЦП по МО help'!O568</f>
        <v>#REF!</v>
      </c>
      <c r="E165" s="17" t="e">
        <f>E$151*'ЦП по МО help'!P568</f>
        <v>#REF!</v>
      </c>
      <c r="F165" s="17" t="e">
        <f>F$151*'ЦП по МО help'!Q568</f>
        <v>#REF!</v>
      </c>
      <c r="G165" s="17" t="e">
        <f>G$151*'ЦП по МО help'!R568</f>
        <v>#REF!</v>
      </c>
      <c r="H165" s="17" t="e">
        <f>H$151*'ЦП по МО help'!S568</f>
        <v>#REF!</v>
      </c>
      <c r="I165" s="17" t="e">
        <f>I$151*'ЦП по МО help'!T568</f>
        <v>#REF!</v>
      </c>
      <c r="J165" s="17" t="e">
        <f>J$151*'ЦП по МО help'!U568</f>
        <v>#REF!</v>
      </c>
      <c r="K165" s="17" t="e">
        <f>K$151*'ЦП по МО help'!V568</f>
        <v>#REF!</v>
      </c>
      <c r="L165" s="17" t="e">
        <f>L$151*'ЦП по МО help'!W568</f>
        <v>#REF!</v>
      </c>
      <c r="M165" s="17" t="e">
        <f>M$151*'ЦП по МО help'!X568</f>
        <v>#REF!</v>
      </c>
      <c r="O165" s="14"/>
    </row>
    <row r="166">
      <c r="A166" s="9" t="s">
        <v>23</v>
      </c>
      <c r="B166" s="17" t="e">
        <f>B$151*'ЦП по МО help'!M569</f>
        <v>#REF!</v>
      </c>
      <c r="C166" s="17" t="e">
        <f>C$151*'ЦП по МО help'!N569</f>
        <v>#REF!</v>
      </c>
      <c r="D166" s="17" t="e">
        <f>D$151*'ЦП по МО help'!O569</f>
        <v>#REF!</v>
      </c>
      <c r="E166" s="17" t="e">
        <f>E$151*'ЦП по МО help'!P569</f>
        <v>#REF!</v>
      </c>
      <c r="F166" s="17" t="e">
        <f>F$151*'ЦП по МО help'!Q569</f>
        <v>#REF!</v>
      </c>
      <c r="G166" s="17" t="e">
        <f>G$151*'ЦП по МО help'!R569</f>
        <v>#REF!</v>
      </c>
      <c r="H166" s="17" t="e">
        <f>H$151*'ЦП по МО help'!S569</f>
        <v>#REF!</v>
      </c>
      <c r="I166" s="17" t="e">
        <f>I$151*'ЦП по МО help'!T569</f>
        <v>#REF!</v>
      </c>
      <c r="J166" s="17" t="e">
        <f>J$151*'ЦП по МО help'!U569</f>
        <v>#REF!</v>
      </c>
      <c r="K166" s="17" t="e">
        <f>K$151*'ЦП по МО help'!V569</f>
        <v>#REF!</v>
      </c>
      <c r="L166" s="17" t="e">
        <f>L$151*'ЦП по МО help'!W569</f>
        <v>#REF!</v>
      </c>
      <c r="M166" s="17" t="e">
        <f>M$151*'ЦП по МО help'!X569</f>
        <v>#REF!</v>
      </c>
      <c r="O166" s="14"/>
    </row>
    <row r="167">
      <c r="A167" s="9" t="s">
        <v>24</v>
      </c>
      <c r="B167" s="17" t="e">
        <f>B$151*'ЦП по МО help'!M570</f>
        <v>#REF!</v>
      </c>
      <c r="C167" s="17" t="e">
        <f>C$151*'ЦП по МО help'!N570</f>
        <v>#REF!</v>
      </c>
      <c r="D167" s="17" t="e">
        <f>D$151*'ЦП по МО help'!O570</f>
        <v>#REF!</v>
      </c>
      <c r="E167" s="17" t="e">
        <f>E$151*'ЦП по МО help'!P570</f>
        <v>#REF!</v>
      </c>
      <c r="F167" s="17" t="e">
        <f>F$151*'ЦП по МО help'!Q570</f>
        <v>#REF!</v>
      </c>
      <c r="G167" s="17" t="e">
        <f>G$151*'ЦП по МО help'!R570</f>
        <v>#REF!</v>
      </c>
      <c r="H167" s="17" t="e">
        <f>H$151*'ЦП по МО help'!S570</f>
        <v>#REF!</v>
      </c>
      <c r="I167" s="17" t="e">
        <f>I$151*'ЦП по МО help'!T570</f>
        <v>#REF!</v>
      </c>
      <c r="J167" s="17" t="e">
        <f>J$151*'ЦП по МО help'!U570</f>
        <v>#REF!</v>
      </c>
      <c r="K167" s="17" t="e">
        <f>K$151*'ЦП по МО help'!V570</f>
        <v>#REF!</v>
      </c>
      <c r="L167" s="17" t="e">
        <f>L$151*'ЦП по МО help'!W570</f>
        <v>#REF!</v>
      </c>
      <c r="M167" s="17" t="e">
        <f>M$151*'ЦП по МО help'!X570</f>
        <v>#REF!</v>
      </c>
      <c r="O167" s="14"/>
    </row>
    <row r="168">
      <c r="A168" s="9" t="s">
        <v>25</v>
      </c>
      <c r="B168" s="17" t="e">
        <f>B$151*'ЦП по МО help'!M571</f>
        <v>#REF!</v>
      </c>
      <c r="C168" s="17" t="e">
        <f>C$151*'ЦП по МО help'!N571</f>
        <v>#REF!</v>
      </c>
      <c r="D168" s="17" t="e">
        <f>D$151*'ЦП по МО help'!O571</f>
        <v>#REF!</v>
      </c>
      <c r="E168" s="17" t="e">
        <f>E$151*'ЦП по МО help'!P571</f>
        <v>#REF!</v>
      </c>
      <c r="F168" s="17" t="e">
        <f>F$151*'ЦП по МО help'!Q571</f>
        <v>#REF!</v>
      </c>
      <c r="G168" s="17" t="e">
        <f>G$151*'ЦП по МО help'!R571</f>
        <v>#REF!</v>
      </c>
      <c r="H168" s="17" t="e">
        <f>H$151*'ЦП по МО help'!S571</f>
        <v>#REF!</v>
      </c>
      <c r="I168" s="17" t="e">
        <f>I$151*'ЦП по МО help'!T571</f>
        <v>#REF!</v>
      </c>
      <c r="J168" s="17" t="e">
        <f>J$151*'ЦП по МО help'!U571</f>
        <v>#REF!</v>
      </c>
      <c r="K168" s="17" t="e">
        <f>K$151*'ЦП по МО help'!V571</f>
        <v>#REF!</v>
      </c>
      <c r="L168" s="17" t="e">
        <f>L$151*'ЦП по МО help'!W571</f>
        <v>#REF!</v>
      </c>
      <c r="M168" s="17" t="e">
        <f>M$151*'ЦП по МО help'!X571</f>
        <v>#REF!</v>
      </c>
      <c r="O168" s="14"/>
    </row>
    <row r="169" ht="25.5">
      <c r="A169" s="12" t="s">
        <v>26</v>
      </c>
      <c r="B169" s="18" t="e">
        <f>B$151*'ЦП по МО help'!M572</f>
        <v>#REF!</v>
      </c>
      <c r="C169" s="18" t="e">
        <f>C$151*'ЦП по МО help'!N572</f>
        <v>#REF!</v>
      </c>
      <c r="D169" s="18" t="e">
        <f>D$151*'ЦП по МО help'!O572</f>
        <v>#REF!</v>
      </c>
      <c r="E169" s="18" t="e">
        <f>E$151*'ЦП по МО help'!P572</f>
        <v>#REF!</v>
      </c>
      <c r="F169" s="18" t="e">
        <f>F$151*'ЦП по МО help'!Q572</f>
        <v>#REF!</v>
      </c>
      <c r="G169" s="18" t="e">
        <f>G$151*'ЦП по МО help'!R572</f>
        <v>#REF!</v>
      </c>
      <c r="H169" s="18" t="e">
        <f>H$151*'ЦП по МО help'!S572</f>
        <v>#REF!</v>
      </c>
      <c r="I169" s="18" t="e">
        <f>I$151*'ЦП по МО help'!T572</f>
        <v>#REF!</v>
      </c>
      <c r="J169" s="18" t="e">
        <f>J$151*'ЦП по МО help'!U572</f>
        <v>#REF!</v>
      </c>
      <c r="K169" s="18" t="e">
        <f>K$151*'ЦП по МО help'!V572</f>
        <v>#REF!</v>
      </c>
      <c r="L169" s="18" t="e">
        <f>L$151*'ЦП по МО help'!W572</f>
        <v>#REF!</v>
      </c>
      <c r="M169" s="18" t="e">
        <f>M$151*'ЦП по МО help'!X572</f>
        <v>#REF!</v>
      </c>
      <c r="O169" s="14"/>
    </row>
    <row r="170">
      <c r="A170" s="9" t="s">
        <v>27</v>
      </c>
      <c r="B170" s="17" t="e">
        <f>B$151*'ЦП по МО help'!M573</f>
        <v>#REF!</v>
      </c>
      <c r="C170" s="17" t="e">
        <f>C$151*'ЦП по МО help'!N573</f>
        <v>#REF!</v>
      </c>
      <c r="D170" s="17" t="e">
        <f>D$151*'ЦП по МО help'!O573</f>
        <v>#REF!</v>
      </c>
      <c r="E170" s="17" t="e">
        <f>E$151*'ЦП по МО help'!P573</f>
        <v>#REF!</v>
      </c>
      <c r="F170" s="17" t="e">
        <f>F$151*'ЦП по МО help'!Q573</f>
        <v>#REF!</v>
      </c>
      <c r="G170" s="17" t="e">
        <f>G$151*'ЦП по МО help'!R573</f>
        <v>#REF!</v>
      </c>
      <c r="H170" s="17" t="e">
        <f>H$151*'ЦП по МО help'!S573</f>
        <v>#REF!</v>
      </c>
      <c r="I170" s="17" t="e">
        <f>I$151*'ЦП по МО help'!T573</f>
        <v>#REF!</v>
      </c>
      <c r="J170" s="17" t="e">
        <f>J$151*'ЦП по МО help'!U573</f>
        <v>#REF!</v>
      </c>
      <c r="K170" s="17" t="e">
        <f>K$151*'ЦП по МО help'!V573</f>
        <v>#REF!</v>
      </c>
      <c r="L170" s="17" t="e">
        <f>L$151*'ЦП по МО help'!W573</f>
        <v>#REF!</v>
      </c>
      <c r="M170" s="17" t="e">
        <f>M$151*'ЦП по МО help'!X573</f>
        <v>#REF!</v>
      </c>
      <c r="O170" s="14"/>
    </row>
    <row r="171">
      <c r="A171" s="9" t="s">
        <v>28</v>
      </c>
      <c r="B171" s="17" t="e">
        <f>B$151*'ЦП по МО help'!M574</f>
        <v>#REF!</v>
      </c>
      <c r="C171" s="17" t="e">
        <f>C$151*'ЦП по МО help'!N574</f>
        <v>#REF!</v>
      </c>
      <c r="D171" s="17" t="e">
        <f>D$151*'ЦП по МО help'!O574</f>
        <v>#REF!</v>
      </c>
      <c r="E171" s="17" t="e">
        <f>E$151*'ЦП по МО help'!P574</f>
        <v>#REF!</v>
      </c>
      <c r="F171" s="17" t="e">
        <f>F$151*'ЦП по МО help'!Q574</f>
        <v>#REF!</v>
      </c>
      <c r="G171" s="17" t="e">
        <f>G$151*'ЦП по МО help'!R574</f>
        <v>#REF!</v>
      </c>
      <c r="H171" s="17" t="e">
        <f>H$151*'ЦП по МО help'!S574</f>
        <v>#REF!</v>
      </c>
      <c r="I171" s="17" t="e">
        <f>I$151*'ЦП по МО help'!T574</f>
        <v>#REF!</v>
      </c>
      <c r="J171" s="17" t="e">
        <f>J$151*'ЦП по МО help'!U574</f>
        <v>#REF!</v>
      </c>
      <c r="K171" s="17" t="e">
        <f>K$151*'ЦП по МО help'!V574</f>
        <v>#REF!</v>
      </c>
      <c r="L171" s="17" t="e">
        <f>L$151*'ЦП по МО help'!W574</f>
        <v>#REF!</v>
      </c>
      <c r="M171" s="17" t="e">
        <f>M$151*'ЦП по МО help'!X574</f>
        <v>#REF!</v>
      </c>
      <c r="O171" s="14"/>
    </row>
    <row r="172">
      <c r="A172" s="9" t="s">
        <v>29</v>
      </c>
      <c r="B172" s="17" t="e">
        <f>B$151*'ЦП по МО help'!M575</f>
        <v>#REF!</v>
      </c>
      <c r="C172" s="17" t="e">
        <f>C$151*'ЦП по МО help'!N575</f>
        <v>#REF!</v>
      </c>
      <c r="D172" s="17" t="e">
        <f>D$151*'ЦП по МО help'!O575</f>
        <v>#REF!</v>
      </c>
      <c r="E172" s="17" t="e">
        <f>E$151*'ЦП по МО help'!P575</f>
        <v>#REF!</v>
      </c>
      <c r="F172" s="17" t="e">
        <f>F$151*'ЦП по МО help'!Q575</f>
        <v>#REF!</v>
      </c>
      <c r="G172" s="17" t="e">
        <f>G$151*'ЦП по МО help'!R575</f>
        <v>#REF!</v>
      </c>
      <c r="H172" s="17" t="e">
        <f>H$151*'ЦП по МО help'!S575</f>
        <v>#REF!</v>
      </c>
      <c r="I172" s="17" t="e">
        <f>I$151*'ЦП по МО help'!T575</f>
        <v>#REF!</v>
      </c>
      <c r="J172" s="17" t="e">
        <f>J$151*'ЦП по МО help'!U575</f>
        <v>#REF!</v>
      </c>
      <c r="K172" s="17" t="e">
        <f>K$151*'ЦП по МО help'!V575</f>
        <v>#REF!</v>
      </c>
      <c r="L172" s="17" t="e">
        <f>L$151*'ЦП по МО help'!W575</f>
        <v>#REF!</v>
      </c>
      <c r="M172" s="17" t="e">
        <f>M$151*'ЦП по МО help'!X575</f>
        <v>#REF!</v>
      </c>
      <c r="O172" s="14"/>
    </row>
    <row r="173">
      <c r="A173" s="9" t="s">
        <v>30</v>
      </c>
      <c r="B173" s="17" t="e">
        <f>B$151*'ЦП по МО help'!M576</f>
        <v>#REF!</v>
      </c>
      <c r="C173" s="17" t="e">
        <f>C$151*'ЦП по МО help'!N576</f>
        <v>#REF!</v>
      </c>
      <c r="D173" s="17" t="e">
        <f>D$151*'ЦП по МО help'!O576</f>
        <v>#REF!</v>
      </c>
      <c r="E173" s="17" t="e">
        <f>E$151*'ЦП по МО help'!P576</f>
        <v>#REF!</v>
      </c>
      <c r="F173" s="17" t="e">
        <f>F$151*'ЦП по МО help'!Q576</f>
        <v>#REF!</v>
      </c>
      <c r="G173" s="17" t="e">
        <f>G$151*'ЦП по МО help'!R576</f>
        <v>#REF!</v>
      </c>
      <c r="H173" s="17" t="e">
        <f>H$151*'ЦП по МО help'!S576</f>
        <v>#REF!</v>
      </c>
      <c r="I173" s="17" t="e">
        <f>I$151*'ЦП по МО help'!T576</f>
        <v>#REF!</v>
      </c>
      <c r="J173" s="17" t="e">
        <f>J$151*'ЦП по МО help'!U576</f>
        <v>#REF!</v>
      </c>
      <c r="K173" s="17" t="e">
        <f>K$151*'ЦП по МО help'!V576</f>
        <v>#REF!</v>
      </c>
      <c r="L173" s="17" t="e">
        <f>L$151*'ЦП по МО help'!W576</f>
        <v>#REF!</v>
      </c>
      <c r="M173" s="17" t="e">
        <f>M$151*'ЦП по МО help'!X576</f>
        <v>#REF!</v>
      </c>
      <c r="O173" s="14"/>
    </row>
    <row r="174">
      <c r="A174" s="12" t="s">
        <v>31</v>
      </c>
      <c r="B174" s="18" t="e">
        <f>B$151*'ЦП по МО help'!M577</f>
        <v>#REF!</v>
      </c>
      <c r="C174" s="18" t="e">
        <f>C$151*'ЦП по МО help'!N577</f>
        <v>#REF!</v>
      </c>
      <c r="D174" s="18" t="e">
        <f>D$151*'ЦП по МО help'!O577</f>
        <v>#REF!</v>
      </c>
      <c r="E174" s="18" t="e">
        <f>E$151*'ЦП по МО help'!P577</f>
        <v>#REF!</v>
      </c>
      <c r="F174" s="18" t="e">
        <f>F$151*'ЦП по МО help'!Q577</f>
        <v>#REF!</v>
      </c>
      <c r="G174" s="18" t="e">
        <f>G$151*'ЦП по МО help'!R577</f>
        <v>#REF!</v>
      </c>
      <c r="H174" s="18" t="e">
        <f>H$151*'ЦП по МО help'!S577</f>
        <v>#REF!</v>
      </c>
      <c r="I174" s="18" t="e">
        <f>I$151*'ЦП по МО help'!T577</f>
        <v>#REF!</v>
      </c>
      <c r="J174" s="18" t="e">
        <f>J$151*'ЦП по МО help'!U577</f>
        <v>#REF!</v>
      </c>
      <c r="K174" s="18" t="e">
        <f>K$151*'ЦП по МО help'!V577</f>
        <v>#REF!</v>
      </c>
      <c r="L174" s="18" t="e">
        <f>L$151*'ЦП по МО help'!W577</f>
        <v>#REF!</v>
      </c>
      <c r="M174" s="18" t="e">
        <f>M$151*'ЦП по МО help'!X577</f>
        <v>#REF!</v>
      </c>
      <c r="O174" s="14"/>
    </row>
    <row r="175">
      <c r="A175" s="9" t="s">
        <v>32</v>
      </c>
      <c r="B175" s="17" t="e">
        <f>B$151*'ЦП по МО help'!M578</f>
        <v>#REF!</v>
      </c>
      <c r="C175" s="17" t="e">
        <f>C$151*'ЦП по МО help'!N578</f>
        <v>#REF!</v>
      </c>
      <c r="D175" s="17" t="e">
        <f>D$151*'ЦП по МО help'!O578</f>
        <v>#REF!</v>
      </c>
      <c r="E175" s="17" t="e">
        <f>E$151*'ЦП по МО help'!P578</f>
        <v>#REF!</v>
      </c>
      <c r="F175" s="17" t="e">
        <f>F$151*'ЦП по МО help'!Q578</f>
        <v>#REF!</v>
      </c>
      <c r="G175" s="17" t="e">
        <f>G$151*'ЦП по МО help'!R578</f>
        <v>#REF!</v>
      </c>
      <c r="H175" s="17" t="e">
        <f>H$151*'ЦП по МО help'!S578</f>
        <v>#REF!</v>
      </c>
      <c r="I175" s="17" t="e">
        <f>I$151*'ЦП по МО help'!T578</f>
        <v>#REF!</v>
      </c>
      <c r="J175" s="17" t="e">
        <f>J$151*'ЦП по МО help'!U578</f>
        <v>#REF!</v>
      </c>
      <c r="K175" s="17" t="e">
        <f>K$151*'ЦП по МО help'!V578</f>
        <v>#REF!</v>
      </c>
      <c r="L175" s="17" t="e">
        <f>L$151*'ЦП по МО help'!W578</f>
        <v>#REF!</v>
      </c>
      <c r="M175" s="17" t="e">
        <f>M$151*'ЦП по МО help'!X578</f>
        <v>#REF!</v>
      </c>
      <c r="O175" s="15"/>
    </row>
    <row r="177" ht="15.75">
      <c r="A177" s="2" t="s">
        <v>43</v>
      </c>
    </row>
    <row r="178">
      <c r="A178" s="3" t="s">
        <v>1</v>
      </c>
      <c r="B178" s="4" t="s">
        <v>2</v>
      </c>
      <c r="C178" s="4" t="s">
        <v>3</v>
      </c>
      <c r="D178" s="5" t="s">
        <v>4</v>
      </c>
      <c r="E178" s="6"/>
      <c r="F178" s="6"/>
      <c r="G178" s="6"/>
      <c r="H178" s="6"/>
      <c r="I178" s="6"/>
      <c r="J178" s="6"/>
      <c r="K178" s="6"/>
      <c r="L178" s="6"/>
      <c r="M178" s="4"/>
      <c r="O178" s="3" t="s">
        <v>5</v>
      </c>
    </row>
    <row r="179">
      <c r="A179" s="7"/>
      <c r="B179" s="8">
        <v>2019</v>
      </c>
      <c r="C179" s="8">
        <v>2020</v>
      </c>
      <c r="D179" s="8">
        <v>2021</v>
      </c>
      <c r="E179" s="8">
        <v>2022</v>
      </c>
      <c r="F179" s="8">
        <v>2023</v>
      </c>
      <c r="G179" s="8">
        <v>2024</v>
      </c>
      <c r="H179" s="8">
        <v>2025</v>
      </c>
      <c r="I179" s="8">
        <v>2026</v>
      </c>
      <c r="J179" s="8">
        <v>2027</v>
      </c>
      <c r="K179" s="8">
        <v>2028</v>
      </c>
      <c r="L179" s="8">
        <v>2029</v>
      </c>
      <c r="M179" s="8">
        <v>2030</v>
      </c>
      <c r="O179" s="7"/>
    </row>
    <row r="180">
      <c r="A180" s="9" t="s">
        <v>6</v>
      </c>
      <c r="B180" s="17" t="e">
        <f>'ЦП по МО old struc'!B168</f>
        <v>#REF!</v>
      </c>
      <c r="C180" s="17" t="e">
        <f>'ЦП по МО old struc'!C168</f>
        <v>#REF!</v>
      </c>
      <c r="D180" s="17" t="e">
        <f>'ЦП по МО old struc'!D168</f>
        <v>#REF!</v>
      </c>
      <c r="E180" s="17" t="e">
        <f>'ЦП по МО old struc'!E168</f>
        <v>#REF!</v>
      </c>
      <c r="F180" s="17" t="e">
        <f>'ЦП по МО old struc'!F168</f>
        <v>#REF!</v>
      </c>
      <c r="G180" s="17" t="e">
        <f>'ЦП по МО old struc'!G168</f>
        <v>#REF!</v>
      </c>
      <c r="H180" s="17" t="e">
        <f>'ЦП по МО old struc'!H168</f>
        <v>#REF!</v>
      </c>
      <c r="I180" s="17" t="e">
        <f>'ЦП по МО old struc'!I168</f>
        <v>#REF!</v>
      </c>
      <c r="J180" s="17" t="e">
        <f>'ЦП по МО old struc'!J168</f>
        <v>#REF!</v>
      </c>
      <c r="K180" s="17" t="e">
        <f>'ЦП по МО old struc'!K168</f>
        <v>#REF!</v>
      </c>
      <c r="L180" s="17" t="e">
        <f>'ЦП по МО old struc'!L168</f>
        <v>#REF!</v>
      </c>
      <c r="M180" s="17" t="e">
        <f>'ЦП по МО old struc'!M168</f>
        <v>#REF!</v>
      </c>
      <c r="O180" s="11" t="s">
        <v>44</v>
      </c>
    </row>
    <row r="181">
      <c r="A181" s="9" t="s">
        <v>27</v>
      </c>
      <c r="B181" s="17" t="e">
        <f>'ЦП по МО old struc'!B169</f>
        <v>#REF!</v>
      </c>
      <c r="C181" s="17" t="e">
        <f>'ЦП по МО old struc'!C169</f>
        <v>#REF!</v>
      </c>
      <c r="D181" s="17" t="e">
        <f>'ЦП по МО old struc'!D169</f>
        <v>#REF!</v>
      </c>
      <c r="E181" s="17" t="e">
        <f>'ЦП по МО old struc'!E169</f>
        <v>#REF!</v>
      </c>
      <c r="F181" s="17" t="e">
        <f>'ЦП по МО old struc'!F169</f>
        <v>#REF!</v>
      </c>
      <c r="G181" s="17" t="e">
        <f>'ЦП по МО old struc'!G169</f>
        <v>#REF!</v>
      </c>
      <c r="H181" s="17" t="e">
        <f>'ЦП по МО old struc'!H169</f>
        <v>#REF!</v>
      </c>
      <c r="I181" s="17" t="e">
        <f>'ЦП по МО old struc'!I169</f>
        <v>#REF!</v>
      </c>
      <c r="J181" s="17" t="e">
        <f>'ЦП по МО old struc'!J169</f>
        <v>#REF!</v>
      </c>
      <c r="K181" s="17" t="e">
        <f>'ЦП по МО old struc'!K169</f>
        <v>#REF!</v>
      </c>
      <c r="L181" s="17" t="e">
        <f>'ЦП по МО old struc'!L169</f>
        <v>#REF!</v>
      </c>
      <c r="M181" s="17" t="e">
        <f>'ЦП по МО old struc'!M169</f>
        <v>#REF!</v>
      </c>
      <c r="O181" s="14"/>
    </row>
    <row r="182">
      <c r="A182" s="9" t="s">
        <v>29</v>
      </c>
      <c r="B182" s="17" t="e">
        <f>'ЦП по МО old struc'!B170</f>
        <v>#REF!</v>
      </c>
      <c r="C182" s="17" t="e">
        <f>'ЦП по МО old struc'!C170</f>
        <v>#REF!</v>
      </c>
      <c r="D182" s="17" t="e">
        <f>'ЦП по МО old struc'!D170</f>
        <v>#REF!</v>
      </c>
      <c r="E182" s="17" t="e">
        <f>'ЦП по МО old struc'!E170</f>
        <v>#REF!</v>
      </c>
      <c r="F182" s="17" t="e">
        <f>'ЦП по МО old struc'!F170</f>
        <v>#REF!</v>
      </c>
      <c r="G182" s="17" t="e">
        <f>'ЦП по МО old struc'!G170</f>
        <v>#REF!</v>
      </c>
      <c r="H182" s="17" t="e">
        <f>'ЦП по МО old struc'!H170</f>
        <v>#REF!</v>
      </c>
      <c r="I182" s="17" t="e">
        <f>'ЦП по МО old struc'!I170</f>
        <v>#REF!</v>
      </c>
      <c r="J182" s="17" t="e">
        <f>'ЦП по МО old struc'!J170</f>
        <v>#REF!</v>
      </c>
      <c r="K182" s="17" t="e">
        <f>'ЦП по МО old struc'!K170</f>
        <v>#REF!</v>
      </c>
      <c r="L182" s="17" t="e">
        <f>'ЦП по МО old struc'!L170</f>
        <v>#REF!</v>
      </c>
      <c r="M182" s="17" t="e">
        <f>'ЦП по МО old struc'!M170</f>
        <v>#REF!</v>
      </c>
      <c r="O182" s="14"/>
    </row>
    <row r="183">
      <c r="A183" s="9" t="s">
        <v>28</v>
      </c>
      <c r="B183" s="17" t="e">
        <f>'ЦП по МО old struc'!B171</f>
        <v>#REF!</v>
      </c>
      <c r="C183" s="17" t="e">
        <f>'ЦП по МО old struc'!C171</f>
        <v>#REF!</v>
      </c>
      <c r="D183" s="17" t="e">
        <f>'ЦП по МО old struc'!D171</f>
        <v>#REF!</v>
      </c>
      <c r="E183" s="17" t="e">
        <f>'ЦП по МО old struc'!E171</f>
        <v>#REF!</v>
      </c>
      <c r="F183" s="17" t="e">
        <f>'ЦП по МО old struc'!F171</f>
        <v>#REF!</v>
      </c>
      <c r="G183" s="17" t="e">
        <f>'ЦП по МО old struc'!G171</f>
        <v>#REF!</v>
      </c>
      <c r="H183" s="17" t="e">
        <f>'ЦП по МО old struc'!H171</f>
        <v>#REF!</v>
      </c>
      <c r="I183" s="17" t="e">
        <f>'ЦП по МО old struc'!I171</f>
        <v>#REF!</v>
      </c>
      <c r="J183" s="17" t="e">
        <f>'ЦП по МО old struc'!J171</f>
        <v>#REF!</v>
      </c>
      <c r="K183" s="17" t="e">
        <f>'ЦП по МО old struc'!K171</f>
        <v>#REF!</v>
      </c>
      <c r="L183" s="17" t="e">
        <f>'ЦП по МО old struc'!L171</f>
        <v>#REF!</v>
      </c>
      <c r="M183" s="17" t="e">
        <f>'ЦП по МО old struc'!M171</f>
        <v>#REF!</v>
      </c>
      <c r="O183" s="14"/>
    </row>
    <row r="184">
      <c r="O184" s="14"/>
    </row>
    <row r="185">
      <c r="O185" s="14"/>
    </row>
    <row r="186">
      <c r="O186" s="14"/>
    </row>
    <row r="187">
      <c r="O187" s="14"/>
    </row>
    <row r="188">
      <c r="O188" s="14"/>
    </row>
    <row r="189">
      <c r="O189" s="14"/>
    </row>
    <row r="190">
      <c r="O190" s="14"/>
    </row>
    <row r="191">
      <c r="O191" s="14"/>
    </row>
    <row r="192">
      <c r="O192" s="14"/>
    </row>
    <row r="193">
      <c r="O193" s="14"/>
    </row>
    <row r="194">
      <c r="O194" s="14"/>
    </row>
    <row r="195">
      <c r="O195" s="14"/>
    </row>
    <row r="196">
      <c r="O196" s="14"/>
    </row>
    <row r="197">
      <c r="O197" s="14"/>
    </row>
    <row r="198">
      <c r="O198" s="14"/>
    </row>
    <row r="199">
      <c r="O199" s="14"/>
    </row>
    <row r="200">
      <c r="O200" s="14"/>
    </row>
    <row r="201">
      <c r="O201" s="14"/>
    </row>
    <row r="202">
      <c r="O202" s="15"/>
    </row>
    <row r="203">
      <c r="O203" s="20"/>
    </row>
    <row r="204" ht="15.75">
      <c r="A204" s="2" t="s">
        <v>45</v>
      </c>
    </row>
    <row r="205">
      <c r="A205" s="3" t="s">
        <v>1</v>
      </c>
      <c r="B205" s="4" t="s">
        <v>2</v>
      </c>
      <c r="C205" s="4" t="s">
        <v>3</v>
      </c>
      <c r="D205" s="5" t="s">
        <v>4</v>
      </c>
      <c r="E205" s="6"/>
      <c r="F205" s="6"/>
      <c r="G205" s="6"/>
      <c r="H205" s="6"/>
      <c r="I205" s="6"/>
      <c r="J205" s="6"/>
      <c r="K205" s="6"/>
      <c r="L205" s="6"/>
      <c r="M205" s="4"/>
      <c r="O205" s="3" t="s">
        <v>5</v>
      </c>
    </row>
    <row r="206">
      <c r="A206" s="7"/>
      <c r="B206" s="8">
        <v>2019</v>
      </c>
      <c r="C206" s="8">
        <v>2020</v>
      </c>
      <c r="D206" s="8">
        <v>2021</v>
      </c>
      <c r="E206" s="8">
        <v>2022</v>
      </c>
      <c r="F206" s="8">
        <v>2023</v>
      </c>
      <c r="G206" s="8">
        <v>2024</v>
      </c>
      <c r="H206" s="8">
        <v>2025</v>
      </c>
      <c r="I206" s="8">
        <v>2026</v>
      </c>
      <c r="J206" s="8">
        <v>2027</v>
      </c>
      <c r="K206" s="8">
        <v>2028</v>
      </c>
      <c r="L206" s="8">
        <v>2029</v>
      </c>
      <c r="M206" s="8">
        <v>2030</v>
      </c>
      <c r="O206" s="7"/>
    </row>
    <row r="207" ht="15.75" customHeight="1">
      <c r="A207" s="9" t="s">
        <v>46</v>
      </c>
      <c r="B207" s="17">
        <f>INDEX('ЦП по МО old struc'!B$195:B$219,MATCH('ЦП по МО (2)'!$A207,'ЦП по МО old struc'!$A$195:$A$219,0))</f>
        <v>3423.5116877300002</v>
      </c>
      <c r="C207" s="17" t="e">
        <f>INDEX('ЦП по МО old struc'!C$195:C$219,MATCH('ЦП по МО (2)'!$A207,'ЦП по МО old struc'!$A$195:$A$219,0))</f>
        <v>#REF!</v>
      </c>
      <c r="D207" s="17" t="e">
        <f>INDEX('ЦП по МО old struc'!D$195:D$219,MATCH('ЦП по МО (2)'!$A207,'ЦП по МО old struc'!$A$195:$A$219,0))</f>
        <v>#REF!</v>
      </c>
      <c r="E207" s="17" t="e">
        <f>INDEX('ЦП по МО old struc'!E$195:E$219,MATCH('ЦП по МО (2)'!$A207,'ЦП по МО old struc'!$A$195:$A$219,0))</f>
        <v>#REF!</v>
      </c>
      <c r="F207" s="17" t="e">
        <f>INDEX('ЦП по МО old struc'!F$195:F$219,MATCH('ЦП по МО (2)'!$A207,'ЦП по МО old struc'!$A$195:$A$219,0))</f>
        <v>#REF!</v>
      </c>
      <c r="G207" s="17" t="e">
        <f>INDEX('ЦП по МО old struc'!G$195:G$219,MATCH('ЦП по МО (2)'!$A207,'ЦП по МО old struc'!$A$195:$A$219,0))</f>
        <v>#REF!</v>
      </c>
      <c r="H207" s="17" t="e">
        <f>INDEX('ЦП по МО old struc'!H$195:H$219,MATCH('ЦП по МО (2)'!$A207,'ЦП по МО old struc'!$A$195:$A$219,0))</f>
        <v>#REF!</v>
      </c>
      <c r="I207" s="17" t="e">
        <f>INDEX('ЦП по МО old struc'!I$195:I$219,MATCH('ЦП по МО (2)'!$A207,'ЦП по МО old struc'!$A$195:$A$219,0))</f>
        <v>#REF!</v>
      </c>
      <c r="J207" s="17" t="e">
        <f>INDEX('ЦП по МО old struc'!J$195:J$219,MATCH('ЦП по МО (2)'!$A207,'ЦП по МО old struc'!$A$195:$A$219,0))</f>
        <v>#REF!</v>
      </c>
      <c r="K207" s="17" t="e">
        <f>INDEX('ЦП по МО old struc'!K$195:K$219,MATCH('ЦП по МО (2)'!$A207,'ЦП по МО old struc'!$A$195:$A$219,0))</f>
        <v>#REF!</v>
      </c>
      <c r="L207" s="17" t="e">
        <f>INDEX('ЦП по МО old struc'!L$195:L$219,MATCH('ЦП по МО (2)'!$A207,'ЦП по МО old struc'!$A$195:$A$219,0))</f>
        <v>#REF!</v>
      </c>
      <c r="M207" s="17" t="e">
        <f>INDEX('ЦП по МО old struc'!M$195:M$219,MATCH('ЦП по МО (2)'!$A207,'ЦП по МО old struc'!$A$195:$A$219,0))</f>
        <v>#REF!</v>
      </c>
      <c r="O207" s="11" t="s">
        <v>47</v>
      </c>
    </row>
    <row r="208">
      <c r="A208" s="9" t="s">
        <v>48</v>
      </c>
      <c r="B208" s="17">
        <f>INDEX('ЦП по МО old struc'!B$195:B$219,MATCH('ЦП по МО (2)'!$A208,'ЦП по МО old struc'!$A$195:$A$219,0))</f>
        <v>1430.25473584</v>
      </c>
      <c r="C208" s="17" t="e">
        <f>INDEX('ЦП по МО old struc'!C$195:C$219,MATCH('ЦП по МО (2)'!$A208,'ЦП по МО old struc'!$A$195:$A$219,0))</f>
        <v>#REF!</v>
      </c>
      <c r="D208" s="17" t="e">
        <f>INDEX('ЦП по МО old struc'!D$195:D$219,MATCH('ЦП по МО (2)'!$A208,'ЦП по МО old struc'!$A$195:$A$219,0))</f>
        <v>#REF!</v>
      </c>
      <c r="E208" s="17" t="e">
        <f>INDEX('ЦП по МО old struc'!E$195:E$219,MATCH('ЦП по МО (2)'!$A208,'ЦП по МО old struc'!$A$195:$A$219,0))</f>
        <v>#REF!</v>
      </c>
      <c r="F208" s="17" t="e">
        <f>INDEX('ЦП по МО old struc'!F$195:F$219,MATCH('ЦП по МО (2)'!$A208,'ЦП по МО old struc'!$A$195:$A$219,0))</f>
        <v>#REF!</v>
      </c>
      <c r="G208" s="17" t="e">
        <f>INDEX('ЦП по МО old struc'!G$195:G$219,MATCH('ЦП по МО (2)'!$A208,'ЦП по МО old struc'!$A$195:$A$219,0))</f>
        <v>#REF!</v>
      </c>
      <c r="H208" s="17" t="e">
        <f>INDEX('ЦП по МО old struc'!H$195:H$219,MATCH('ЦП по МО (2)'!$A208,'ЦП по МО old struc'!$A$195:$A$219,0))</f>
        <v>#REF!</v>
      </c>
      <c r="I208" s="17" t="e">
        <f>INDEX('ЦП по МО old struc'!I$195:I$219,MATCH('ЦП по МО (2)'!$A208,'ЦП по МО old struc'!$A$195:$A$219,0))</f>
        <v>#REF!</v>
      </c>
      <c r="J208" s="17" t="e">
        <f>INDEX('ЦП по МО old struc'!J$195:J$219,MATCH('ЦП по МО (2)'!$A208,'ЦП по МО old struc'!$A$195:$A$219,0))</f>
        <v>#REF!</v>
      </c>
      <c r="K208" s="17" t="e">
        <f>INDEX('ЦП по МО old struc'!K$195:K$219,MATCH('ЦП по МО (2)'!$A208,'ЦП по МО old struc'!$A$195:$A$219,0))</f>
        <v>#REF!</v>
      </c>
      <c r="L208" s="17" t="e">
        <f>INDEX('ЦП по МО old struc'!L$195:L$219,MATCH('ЦП по МО (2)'!$A208,'ЦП по МО old struc'!$A$195:$A$219,0))</f>
        <v>#REF!</v>
      </c>
      <c r="M208" s="17" t="e">
        <f>INDEX('ЦП по МО old struc'!M$195:M$219,MATCH('ЦП по МО (2)'!$A208,'ЦП по МО old struc'!$A$195:$A$219,0))</f>
        <v>#REF!</v>
      </c>
      <c r="O208" s="14"/>
    </row>
    <row r="209">
      <c r="A209" s="12" t="s">
        <v>8</v>
      </c>
      <c r="B209" s="18">
        <f>INDEX('ЦП по МО old struc'!B$195:B$219,MATCH('ЦП по МО (2)'!$A209,'ЦП по МО old struc'!$A$195:$A$219,0))</f>
        <v>1219.5653375100001</v>
      </c>
      <c r="C209" s="18" t="e">
        <f>INDEX('ЦП по МО old struc'!C$195:C$219,MATCH('ЦП по МО (2)'!$A209,'ЦП по МО old struc'!$A$195:$A$219,0))</f>
        <v>#REF!</v>
      </c>
      <c r="D209" s="18" t="e">
        <f>INDEX('ЦП по МО old struc'!D$195:D$219,MATCH('ЦП по МО (2)'!$A209,'ЦП по МО old struc'!$A$195:$A$219,0))</f>
        <v>#REF!</v>
      </c>
      <c r="E209" s="18" t="e">
        <f>INDEX('ЦП по МО old struc'!E$195:E$219,MATCH('ЦП по МО (2)'!$A209,'ЦП по МО old struc'!$A$195:$A$219,0))</f>
        <v>#REF!</v>
      </c>
      <c r="F209" s="18" t="e">
        <f>INDEX('ЦП по МО old struc'!F$195:F$219,MATCH('ЦП по МО (2)'!$A209,'ЦП по МО old struc'!$A$195:$A$219,0))</f>
        <v>#REF!</v>
      </c>
      <c r="G209" s="18" t="e">
        <f>INDEX('ЦП по МО old struc'!G$195:G$219,MATCH('ЦП по МО (2)'!$A209,'ЦП по МО old struc'!$A$195:$A$219,0))</f>
        <v>#REF!</v>
      </c>
      <c r="H209" s="18" t="e">
        <f>INDEX('ЦП по МО old struc'!H$195:H$219,MATCH('ЦП по МО (2)'!$A209,'ЦП по МО old struc'!$A$195:$A$219,0))</f>
        <v>#REF!</v>
      </c>
      <c r="I209" s="18" t="e">
        <f>INDEX('ЦП по МО old struc'!I$195:I$219,MATCH('ЦП по МО (2)'!$A209,'ЦП по МО old struc'!$A$195:$A$219,0))</f>
        <v>#REF!</v>
      </c>
      <c r="J209" s="18" t="e">
        <f>INDEX('ЦП по МО old struc'!J$195:J$219,MATCH('ЦП по МО (2)'!$A209,'ЦП по МО old struc'!$A$195:$A$219,0))</f>
        <v>#REF!</v>
      </c>
      <c r="K209" s="18" t="e">
        <f>INDEX('ЦП по МО old struc'!K$195:K$219,MATCH('ЦП по МО (2)'!$A209,'ЦП по МО old struc'!$A$195:$A$219,0))</f>
        <v>#REF!</v>
      </c>
      <c r="L209" s="18" t="e">
        <f>INDEX('ЦП по МО old struc'!L$195:L$219,MATCH('ЦП по МО (2)'!$A209,'ЦП по МО old struc'!$A$195:$A$219,0))</f>
        <v>#REF!</v>
      </c>
      <c r="M209" s="18" t="e">
        <f>INDEX('ЦП по МО old struc'!M$195:M$219,MATCH('ЦП по МО (2)'!$A209,'ЦП по МО old struc'!$A$195:$A$219,0))</f>
        <v>#REF!</v>
      </c>
      <c r="O209" s="14"/>
    </row>
    <row r="210">
      <c r="A210" s="9" t="s">
        <v>9</v>
      </c>
      <c r="B210" s="17">
        <f>INDEX('ЦП по МО old struc'!B$195:B$219,MATCH('ЦП по МО (2)'!$A210,'ЦП по МО old struc'!$A$195:$A$219,0))</f>
        <v>1063.25209997</v>
      </c>
      <c r="C210" s="17" t="e">
        <f>INDEX('ЦП по МО old struc'!C$195:C$219,MATCH('ЦП по МО (2)'!$A210,'ЦП по МО old struc'!$A$195:$A$219,0))</f>
        <v>#REF!</v>
      </c>
      <c r="D210" s="17" t="e">
        <f>INDEX('ЦП по МО old struc'!D$195:D$219,MATCH('ЦП по МО (2)'!$A210,'ЦП по МО old struc'!$A$195:$A$219,0))</f>
        <v>#REF!</v>
      </c>
      <c r="E210" s="17" t="e">
        <f>INDEX('ЦП по МО old struc'!E$195:E$219,MATCH('ЦП по МО (2)'!$A210,'ЦП по МО old struc'!$A$195:$A$219,0))</f>
        <v>#REF!</v>
      </c>
      <c r="F210" s="17" t="e">
        <f>INDEX('ЦП по МО old struc'!F$195:F$219,MATCH('ЦП по МО (2)'!$A210,'ЦП по МО old struc'!$A$195:$A$219,0))</f>
        <v>#REF!</v>
      </c>
      <c r="G210" s="17" t="e">
        <f>INDEX('ЦП по МО old struc'!G$195:G$219,MATCH('ЦП по МО (2)'!$A210,'ЦП по МО old struc'!$A$195:$A$219,0))</f>
        <v>#REF!</v>
      </c>
      <c r="H210" s="17" t="e">
        <f>INDEX('ЦП по МО old struc'!H$195:H$219,MATCH('ЦП по МО (2)'!$A210,'ЦП по МО old struc'!$A$195:$A$219,0))</f>
        <v>#REF!</v>
      </c>
      <c r="I210" s="17" t="e">
        <f>INDEX('ЦП по МО old struc'!I$195:I$219,MATCH('ЦП по МО (2)'!$A210,'ЦП по МО old struc'!$A$195:$A$219,0))</f>
        <v>#REF!</v>
      </c>
      <c r="J210" s="17" t="e">
        <f>INDEX('ЦП по МО old struc'!J$195:J$219,MATCH('ЦП по МО (2)'!$A210,'ЦП по МО old struc'!$A$195:$A$219,0))</f>
        <v>#REF!</v>
      </c>
      <c r="K210" s="17" t="e">
        <f>INDEX('ЦП по МО old struc'!K$195:K$219,MATCH('ЦП по МО (2)'!$A210,'ЦП по МО old struc'!$A$195:$A$219,0))</f>
        <v>#REF!</v>
      </c>
      <c r="L210" s="17" t="e">
        <f>INDEX('ЦП по МО old struc'!L$195:L$219,MATCH('ЦП по МО (2)'!$A210,'ЦП по МО old struc'!$A$195:$A$219,0))</f>
        <v>#REF!</v>
      </c>
      <c r="M210" s="17" t="e">
        <f>INDEX('ЦП по МО old struc'!M$195:M$219,MATCH('ЦП по МО (2)'!$A210,'ЦП по МО old struc'!$A$195:$A$219,0))</f>
        <v>#REF!</v>
      </c>
      <c r="O210" s="14"/>
    </row>
    <row r="211">
      <c r="A211" s="9" t="s">
        <v>11</v>
      </c>
      <c r="B211" s="17">
        <f>INDEX('ЦП по МО old struc'!B$195:B$219,MATCH('ЦП по МО (2)'!$A211,'ЦП по МО old struc'!$A$195:$A$219,0))</f>
        <v>53.500952820000002</v>
      </c>
      <c r="C211" s="17" t="e">
        <f>INDEX('ЦП по МО old struc'!C$195:C$219,MATCH('ЦП по МО (2)'!$A211,'ЦП по МО old struc'!$A$195:$A$219,0))</f>
        <v>#REF!</v>
      </c>
      <c r="D211" s="17" t="e">
        <f>INDEX('ЦП по МО old struc'!D$195:D$219,MATCH('ЦП по МО (2)'!$A211,'ЦП по МО old struc'!$A$195:$A$219,0))</f>
        <v>#REF!</v>
      </c>
      <c r="E211" s="17" t="e">
        <f>INDEX('ЦП по МО old struc'!E$195:E$219,MATCH('ЦП по МО (2)'!$A211,'ЦП по МО old struc'!$A$195:$A$219,0))</f>
        <v>#REF!</v>
      </c>
      <c r="F211" s="17" t="e">
        <f>INDEX('ЦП по МО old struc'!F$195:F$219,MATCH('ЦП по МО (2)'!$A211,'ЦП по МО old struc'!$A$195:$A$219,0))</f>
        <v>#REF!</v>
      </c>
      <c r="G211" s="17" t="e">
        <f>INDEX('ЦП по МО old struc'!G$195:G$219,MATCH('ЦП по МО (2)'!$A211,'ЦП по МО old struc'!$A$195:$A$219,0))</f>
        <v>#REF!</v>
      </c>
      <c r="H211" s="17" t="e">
        <f>INDEX('ЦП по МО old struc'!H$195:H$219,MATCH('ЦП по МО (2)'!$A211,'ЦП по МО old struc'!$A$195:$A$219,0))</f>
        <v>#REF!</v>
      </c>
      <c r="I211" s="17" t="e">
        <f>INDEX('ЦП по МО old struc'!I$195:I$219,MATCH('ЦП по МО (2)'!$A211,'ЦП по МО old struc'!$A$195:$A$219,0))</f>
        <v>#REF!</v>
      </c>
      <c r="J211" s="17" t="e">
        <f>INDEX('ЦП по МО old struc'!J$195:J$219,MATCH('ЦП по МО (2)'!$A211,'ЦП по МО old struc'!$A$195:$A$219,0))</f>
        <v>#REF!</v>
      </c>
      <c r="K211" s="17" t="e">
        <f>INDEX('ЦП по МО old struc'!K$195:K$219,MATCH('ЦП по МО (2)'!$A211,'ЦП по МО old struc'!$A$195:$A$219,0))</f>
        <v>#REF!</v>
      </c>
      <c r="L211" s="17" t="e">
        <f>INDEX('ЦП по МО old struc'!L$195:L$219,MATCH('ЦП по МО (2)'!$A211,'ЦП по МО old struc'!$A$195:$A$219,0))</f>
        <v>#REF!</v>
      </c>
      <c r="M211" s="17" t="e">
        <f>INDEX('ЦП по МО old struc'!M$195:M$219,MATCH('ЦП по МО (2)'!$A211,'ЦП по МО old struc'!$A$195:$A$219,0))</f>
        <v>#REF!</v>
      </c>
      <c r="O211" s="14"/>
    </row>
    <row r="212">
      <c r="A212" s="12" t="s">
        <v>12</v>
      </c>
      <c r="B212" s="18">
        <f>SUM(B213:B218)</f>
        <v>76.963310830000012</v>
      </c>
      <c r="C212" s="18" t="e">
        <f t="shared" ref="C212:M212" si="7">SUM(C213:C218)</f>
        <v>#REF!</v>
      </c>
      <c r="D212" s="18" t="e">
        <f t="shared" si="7"/>
        <v>#REF!</v>
      </c>
      <c r="E212" s="18" t="e">
        <f t="shared" si="7"/>
        <v>#REF!</v>
      </c>
      <c r="F212" s="18" t="e">
        <f t="shared" si="7"/>
        <v>#REF!</v>
      </c>
      <c r="G212" s="18" t="e">
        <f t="shared" si="7"/>
        <v>#REF!</v>
      </c>
      <c r="H212" s="18" t="e">
        <f t="shared" si="7"/>
        <v>#REF!</v>
      </c>
      <c r="I212" s="18" t="e">
        <f t="shared" si="7"/>
        <v>#REF!</v>
      </c>
      <c r="J212" s="18" t="e">
        <f t="shared" si="7"/>
        <v>#REF!</v>
      </c>
      <c r="K212" s="18" t="e">
        <f t="shared" si="7"/>
        <v>#REF!</v>
      </c>
      <c r="L212" s="18" t="e">
        <f t="shared" si="7"/>
        <v>#REF!</v>
      </c>
      <c r="M212" s="18" t="e">
        <f t="shared" si="7"/>
        <v>#REF!</v>
      </c>
      <c r="O212" s="14"/>
    </row>
    <row r="213">
      <c r="A213" s="9" t="s">
        <v>13</v>
      </c>
      <c r="B213" s="17">
        <f>INDEX('ЦП по МО old struc'!B$195:B$219,MATCH('ЦП по МО (2)'!$A213,'ЦП по МО old struc'!$A$195:$A$219,0))</f>
        <v>31.773594380000002</v>
      </c>
      <c r="C213" s="17" t="e">
        <f>INDEX('ЦП по МО old struc'!C$195:C$219,MATCH('ЦП по МО (2)'!$A213,'ЦП по МО old struc'!$A$195:$A$219,0))</f>
        <v>#REF!</v>
      </c>
      <c r="D213" s="17" t="e">
        <f>INDEX('ЦП по МО old struc'!D$195:D$219,MATCH('ЦП по МО (2)'!$A213,'ЦП по МО old struc'!$A$195:$A$219,0))</f>
        <v>#REF!</v>
      </c>
      <c r="E213" s="17" t="e">
        <f>INDEX('ЦП по МО old struc'!E$195:E$219,MATCH('ЦП по МО (2)'!$A213,'ЦП по МО old struc'!$A$195:$A$219,0))</f>
        <v>#REF!</v>
      </c>
      <c r="F213" s="17" t="e">
        <f>INDEX('ЦП по МО old struc'!F$195:F$219,MATCH('ЦП по МО (2)'!$A213,'ЦП по МО old struc'!$A$195:$A$219,0))</f>
        <v>#REF!</v>
      </c>
      <c r="G213" s="17" t="e">
        <f>INDEX('ЦП по МО old struc'!G$195:G$219,MATCH('ЦП по МО (2)'!$A213,'ЦП по МО old struc'!$A$195:$A$219,0))</f>
        <v>#REF!</v>
      </c>
      <c r="H213" s="17" t="e">
        <f>INDEX('ЦП по МО old struc'!H$195:H$219,MATCH('ЦП по МО (2)'!$A213,'ЦП по МО old struc'!$A$195:$A$219,0))</f>
        <v>#REF!</v>
      </c>
      <c r="I213" s="17" t="e">
        <f>INDEX('ЦП по МО old struc'!I$195:I$219,MATCH('ЦП по МО (2)'!$A213,'ЦП по МО old struc'!$A$195:$A$219,0))</f>
        <v>#REF!</v>
      </c>
      <c r="J213" s="17" t="e">
        <f>INDEX('ЦП по МО old struc'!J$195:J$219,MATCH('ЦП по МО (2)'!$A213,'ЦП по МО old struc'!$A$195:$A$219,0))</f>
        <v>#REF!</v>
      </c>
      <c r="K213" s="17" t="e">
        <f>INDEX('ЦП по МО old struc'!K$195:K$219,MATCH('ЦП по МО (2)'!$A213,'ЦП по МО old struc'!$A$195:$A$219,0))</f>
        <v>#REF!</v>
      </c>
      <c r="L213" s="17" t="e">
        <f>INDEX('ЦП по МО old struc'!L$195:L$219,MATCH('ЦП по МО (2)'!$A213,'ЦП по МО old struc'!$A$195:$A$219,0))</f>
        <v>#REF!</v>
      </c>
      <c r="M213" s="17" t="e">
        <f>INDEX('ЦП по МО old struc'!M$195:M$219,MATCH('ЦП по МО (2)'!$A213,'ЦП по МО old struc'!$A$195:$A$219,0))</f>
        <v>#REF!</v>
      </c>
      <c r="O213" s="14"/>
    </row>
    <row r="214">
      <c r="A214" s="9" t="s">
        <v>14</v>
      </c>
      <c r="B214" s="17">
        <f>INDEX('ЦП по МО old struc'!B$195:B$219,MATCH('ЦП по МО (2)'!$A214,'ЦП по МО old struc'!$A$195:$A$219,0))</f>
        <v>12.673690919999999</v>
      </c>
      <c r="C214" s="17" t="e">
        <f>INDEX('ЦП по МО old struc'!C$195:C$219,MATCH('ЦП по МО (2)'!$A214,'ЦП по МО old struc'!$A$195:$A$219,0))</f>
        <v>#REF!</v>
      </c>
      <c r="D214" s="17" t="e">
        <f>INDEX('ЦП по МО old struc'!D$195:D$219,MATCH('ЦП по МО (2)'!$A214,'ЦП по МО old struc'!$A$195:$A$219,0))</f>
        <v>#REF!</v>
      </c>
      <c r="E214" s="17" t="e">
        <f>INDEX('ЦП по МО old struc'!E$195:E$219,MATCH('ЦП по МО (2)'!$A214,'ЦП по МО old struc'!$A$195:$A$219,0))</f>
        <v>#REF!</v>
      </c>
      <c r="F214" s="17" t="e">
        <f>INDEX('ЦП по МО old struc'!F$195:F$219,MATCH('ЦП по МО (2)'!$A214,'ЦП по МО old struc'!$A$195:$A$219,0))</f>
        <v>#REF!</v>
      </c>
      <c r="G214" s="17" t="e">
        <f>INDEX('ЦП по МО old struc'!G$195:G$219,MATCH('ЦП по МО (2)'!$A214,'ЦП по МО old struc'!$A$195:$A$219,0))</f>
        <v>#REF!</v>
      </c>
      <c r="H214" s="17" t="e">
        <f>INDEX('ЦП по МО old struc'!H$195:H$219,MATCH('ЦП по МО (2)'!$A214,'ЦП по МО old struc'!$A$195:$A$219,0))</f>
        <v>#REF!</v>
      </c>
      <c r="I214" s="17" t="e">
        <f>INDEX('ЦП по МО old struc'!I$195:I$219,MATCH('ЦП по МО (2)'!$A214,'ЦП по МО old struc'!$A$195:$A$219,0))</f>
        <v>#REF!</v>
      </c>
      <c r="J214" s="17" t="e">
        <f>INDEX('ЦП по МО old struc'!J$195:J$219,MATCH('ЦП по МО (2)'!$A214,'ЦП по МО old struc'!$A$195:$A$219,0))</f>
        <v>#REF!</v>
      </c>
      <c r="K214" s="17" t="e">
        <f>INDEX('ЦП по МО old struc'!K$195:K$219,MATCH('ЦП по МО (2)'!$A214,'ЦП по МО old struc'!$A$195:$A$219,0))</f>
        <v>#REF!</v>
      </c>
      <c r="L214" s="17" t="e">
        <f>INDEX('ЦП по МО old struc'!L$195:L$219,MATCH('ЦП по МО (2)'!$A214,'ЦП по МО old struc'!$A$195:$A$219,0))</f>
        <v>#REF!</v>
      </c>
      <c r="M214" s="17" t="e">
        <f>INDEX('ЦП по МО old struc'!M$195:M$219,MATCH('ЦП по МО (2)'!$A214,'ЦП по МО old struc'!$A$195:$A$219,0))</f>
        <v>#REF!</v>
      </c>
      <c r="O214" s="14"/>
    </row>
    <row r="215">
      <c r="A215" s="9" t="s">
        <v>15</v>
      </c>
      <c r="B215" s="17">
        <f>INDEX('ЦП по МО old struc'!B$195:B$219,MATCH('ЦП по МО (2)'!$A215,'ЦП по МО old struc'!$A$195:$A$219,0))</f>
        <v>9.2888449200000007</v>
      </c>
      <c r="C215" s="17" t="e">
        <f>INDEX('ЦП по МО old struc'!C$195:C$219,MATCH('ЦП по МО (2)'!$A215,'ЦП по МО old struc'!$A$195:$A$219,0))</f>
        <v>#REF!</v>
      </c>
      <c r="D215" s="17" t="e">
        <f>INDEX('ЦП по МО old struc'!D$195:D$219,MATCH('ЦП по МО (2)'!$A215,'ЦП по МО old struc'!$A$195:$A$219,0))</f>
        <v>#REF!</v>
      </c>
      <c r="E215" s="17" t="e">
        <f>INDEX('ЦП по МО old struc'!E$195:E$219,MATCH('ЦП по МО (2)'!$A215,'ЦП по МО old struc'!$A$195:$A$219,0))</f>
        <v>#REF!</v>
      </c>
      <c r="F215" s="17" t="e">
        <f>INDEX('ЦП по МО old struc'!F$195:F$219,MATCH('ЦП по МО (2)'!$A215,'ЦП по МО old struc'!$A$195:$A$219,0))</f>
        <v>#REF!</v>
      </c>
      <c r="G215" s="17" t="e">
        <f>INDEX('ЦП по МО old struc'!G$195:G$219,MATCH('ЦП по МО (2)'!$A215,'ЦП по МО old struc'!$A$195:$A$219,0))</f>
        <v>#REF!</v>
      </c>
      <c r="H215" s="17" t="e">
        <f>INDEX('ЦП по МО old struc'!H$195:H$219,MATCH('ЦП по МО (2)'!$A215,'ЦП по МО old struc'!$A$195:$A$219,0))</f>
        <v>#REF!</v>
      </c>
      <c r="I215" s="17" t="e">
        <f>INDEX('ЦП по МО old struc'!I$195:I$219,MATCH('ЦП по МО (2)'!$A215,'ЦП по МО old struc'!$A$195:$A$219,0))</f>
        <v>#REF!</v>
      </c>
      <c r="J215" s="17" t="e">
        <f>INDEX('ЦП по МО old struc'!J$195:J$219,MATCH('ЦП по МО (2)'!$A215,'ЦП по МО old struc'!$A$195:$A$219,0))</f>
        <v>#REF!</v>
      </c>
      <c r="K215" s="17" t="e">
        <f>INDEX('ЦП по МО old struc'!K$195:K$219,MATCH('ЦП по МО (2)'!$A215,'ЦП по МО old struc'!$A$195:$A$219,0))</f>
        <v>#REF!</v>
      </c>
      <c r="L215" s="17" t="e">
        <f>INDEX('ЦП по МО old struc'!L$195:L$219,MATCH('ЦП по МО (2)'!$A215,'ЦП по МО old struc'!$A$195:$A$219,0))</f>
        <v>#REF!</v>
      </c>
      <c r="M215" s="17" t="e">
        <f>INDEX('ЦП по МО old struc'!M$195:M$219,MATCH('ЦП по МО (2)'!$A215,'ЦП по МО old struc'!$A$195:$A$219,0))</f>
        <v>#REF!</v>
      </c>
      <c r="O215" s="14"/>
    </row>
    <row r="216">
      <c r="A216" s="9" t="s">
        <v>16</v>
      </c>
      <c r="B216" s="17">
        <f>INDEX('ЦП по МО old struc'!B$195:B$219,MATCH('ЦП по МО (2)'!$A216,'ЦП по МО old struc'!$A$195:$A$219,0))</f>
        <v>9.9779924399999995</v>
      </c>
      <c r="C216" s="17" t="e">
        <f>INDEX('ЦП по МО old struc'!C$195:C$219,MATCH('ЦП по МО (2)'!$A216,'ЦП по МО old struc'!$A$195:$A$219,0))</f>
        <v>#REF!</v>
      </c>
      <c r="D216" s="17" t="e">
        <f>INDEX('ЦП по МО old struc'!D$195:D$219,MATCH('ЦП по МО (2)'!$A216,'ЦП по МО old struc'!$A$195:$A$219,0))</f>
        <v>#REF!</v>
      </c>
      <c r="E216" s="17" t="e">
        <f>INDEX('ЦП по МО old struc'!E$195:E$219,MATCH('ЦП по МО (2)'!$A216,'ЦП по МО old struc'!$A$195:$A$219,0))</f>
        <v>#REF!</v>
      </c>
      <c r="F216" s="17" t="e">
        <f>INDEX('ЦП по МО old struc'!F$195:F$219,MATCH('ЦП по МО (2)'!$A216,'ЦП по МО old struc'!$A$195:$A$219,0))</f>
        <v>#REF!</v>
      </c>
      <c r="G216" s="17" t="e">
        <f>INDEX('ЦП по МО old struc'!G$195:G$219,MATCH('ЦП по МО (2)'!$A216,'ЦП по МО old struc'!$A$195:$A$219,0))</f>
        <v>#REF!</v>
      </c>
      <c r="H216" s="17" t="e">
        <f>INDEX('ЦП по МО old struc'!H$195:H$219,MATCH('ЦП по МО (2)'!$A216,'ЦП по МО old struc'!$A$195:$A$219,0))</f>
        <v>#REF!</v>
      </c>
      <c r="I216" s="17" t="e">
        <f>INDEX('ЦП по МО old struc'!I$195:I$219,MATCH('ЦП по МО (2)'!$A216,'ЦП по МО old struc'!$A$195:$A$219,0))</f>
        <v>#REF!</v>
      </c>
      <c r="J216" s="17" t="e">
        <f>INDEX('ЦП по МО old struc'!J$195:J$219,MATCH('ЦП по МО (2)'!$A216,'ЦП по МО old struc'!$A$195:$A$219,0))</f>
        <v>#REF!</v>
      </c>
      <c r="K216" s="17" t="e">
        <f>INDEX('ЦП по МО old struc'!K$195:K$219,MATCH('ЦП по МО (2)'!$A216,'ЦП по МО old struc'!$A$195:$A$219,0))</f>
        <v>#REF!</v>
      </c>
      <c r="L216" s="17" t="e">
        <f>INDEX('ЦП по МО old struc'!L$195:L$219,MATCH('ЦП по МО (2)'!$A216,'ЦП по МО old struc'!$A$195:$A$219,0))</f>
        <v>#REF!</v>
      </c>
      <c r="M216" s="17" t="e">
        <f>INDEX('ЦП по МО old struc'!M$195:M$219,MATCH('ЦП по МО (2)'!$A216,'ЦП по МО old struc'!$A$195:$A$219,0))</f>
        <v>#REF!</v>
      </c>
      <c r="O216" s="14"/>
    </row>
    <row r="217">
      <c r="A217" s="9" t="s">
        <v>17</v>
      </c>
      <c r="B217" s="17">
        <f>INDEX('ЦП по МО old struc'!B$195:B$219,MATCH('ЦП по МО (2)'!$A217,'ЦП по МО old struc'!$A$195:$A$219,0))</f>
        <v>4.06323246</v>
      </c>
      <c r="C217" s="17" t="e">
        <f>INDEX('ЦП по МО old struc'!C$195:C$219,MATCH('ЦП по МО (2)'!$A217,'ЦП по МО old struc'!$A$195:$A$219,0))</f>
        <v>#REF!</v>
      </c>
      <c r="D217" s="17" t="e">
        <f>INDEX('ЦП по МО old struc'!D$195:D$219,MATCH('ЦП по МО (2)'!$A217,'ЦП по МО old struc'!$A$195:$A$219,0))</f>
        <v>#REF!</v>
      </c>
      <c r="E217" s="17" t="e">
        <f>INDEX('ЦП по МО old struc'!E$195:E$219,MATCH('ЦП по МО (2)'!$A217,'ЦП по МО old struc'!$A$195:$A$219,0))</f>
        <v>#REF!</v>
      </c>
      <c r="F217" s="17" t="e">
        <f>INDEX('ЦП по МО old struc'!F$195:F$219,MATCH('ЦП по МО (2)'!$A217,'ЦП по МО old struc'!$A$195:$A$219,0))</f>
        <v>#REF!</v>
      </c>
      <c r="G217" s="17" t="e">
        <f>INDEX('ЦП по МО old struc'!G$195:G$219,MATCH('ЦП по МО (2)'!$A217,'ЦП по МО old struc'!$A$195:$A$219,0))</f>
        <v>#REF!</v>
      </c>
      <c r="H217" s="17" t="e">
        <f>INDEX('ЦП по МО old struc'!H$195:H$219,MATCH('ЦП по МО (2)'!$A217,'ЦП по МО old struc'!$A$195:$A$219,0))</f>
        <v>#REF!</v>
      </c>
      <c r="I217" s="17" t="e">
        <f>INDEX('ЦП по МО old struc'!I$195:I$219,MATCH('ЦП по МО (2)'!$A217,'ЦП по МО old struc'!$A$195:$A$219,0))</f>
        <v>#REF!</v>
      </c>
      <c r="J217" s="17" t="e">
        <f>INDEX('ЦП по МО old struc'!J$195:J$219,MATCH('ЦП по МО (2)'!$A217,'ЦП по МО old struc'!$A$195:$A$219,0))</f>
        <v>#REF!</v>
      </c>
      <c r="K217" s="17" t="e">
        <f>INDEX('ЦП по МО old struc'!K$195:K$219,MATCH('ЦП по МО (2)'!$A217,'ЦП по МО old struc'!$A$195:$A$219,0))</f>
        <v>#REF!</v>
      </c>
      <c r="L217" s="17" t="e">
        <f>INDEX('ЦП по МО old struc'!L$195:L$219,MATCH('ЦП по МО (2)'!$A217,'ЦП по МО old struc'!$A$195:$A$219,0))</f>
        <v>#REF!</v>
      </c>
      <c r="M217" s="17" t="e">
        <f>INDEX('ЦП по МО old struc'!M$195:M$219,MATCH('ЦП по МО (2)'!$A217,'ЦП по МО old struc'!$A$195:$A$219,0))</f>
        <v>#REF!</v>
      </c>
      <c r="O217" s="14"/>
    </row>
    <row r="218">
      <c r="A218" s="9" t="s">
        <v>18</v>
      </c>
      <c r="B218" s="17">
        <f>INDEX('ЦП по МО old struc'!B$195:B$219,MATCH('ЦП по МО (2)'!$A218,'ЦП по МО old struc'!$A$195:$A$219,0))</f>
        <v>9.18595571</v>
      </c>
      <c r="C218" s="17" t="e">
        <f>INDEX('ЦП по МО old struc'!C$195:C$219,MATCH('ЦП по МО (2)'!$A218,'ЦП по МО old struc'!$A$195:$A$219,0))</f>
        <v>#REF!</v>
      </c>
      <c r="D218" s="17" t="e">
        <f>INDEX('ЦП по МО old struc'!D$195:D$219,MATCH('ЦП по МО (2)'!$A218,'ЦП по МО old struc'!$A$195:$A$219,0))</f>
        <v>#REF!</v>
      </c>
      <c r="E218" s="17" t="e">
        <f>INDEX('ЦП по МО old struc'!E$195:E$219,MATCH('ЦП по МО (2)'!$A218,'ЦП по МО old struc'!$A$195:$A$219,0))</f>
        <v>#REF!</v>
      </c>
      <c r="F218" s="17" t="e">
        <f>INDEX('ЦП по МО old struc'!F$195:F$219,MATCH('ЦП по МО (2)'!$A218,'ЦП по МО old struc'!$A$195:$A$219,0))</f>
        <v>#REF!</v>
      </c>
      <c r="G218" s="17" t="e">
        <f>INDEX('ЦП по МО old struc'!G$195:G$219,MATCH('ЦП по МО (2)'!$A218,'ЦП по МО old struc'!$A$195:$A$219,0))</f>
        <v>#REF!</v>
      </c>
      <c r="H218" s="17" t="e">
        <f>INDEX('ЦП по МО old struc'!H$195:H$219,MATCH('ЦП по МО (2)'!$A218,'ЦП по МО old struc'!$A$195:$A$219,0))</f>
        <v>#REF!</v>
      </c>
      <c r="I218" s="17" t="e">
        <f>INDEX('ЦП по МО old struc'!I$195:I$219,MATCH('ЦП по МО (2)'!$A218,'ЦП по МО old struc'!$A$195:$A$219,0))</f>
        <v>#REF!</v>
      </c>
      <c r="J218" s="17" t="e">
        <f>INDEX('ЦП по МО old struc'!J$195:J$219,MATCH('ЦП по МО (2)'!$A218,'ЦП по МО old struc'!$A$195:$A$219,0))</f>
        <v>#REF!</v>
      </c>
      <c r="K218" s="17" t="e">
        <f>INDEX('ЦП по МО old struc'!K$195:K$219,MATCH('ЦП по МО (2)'!$A218,'ЦП по МО old struc'!$A$195:$A$219,0))</f>
        <v>#REF!</v>
      </c>
      <c r="L218" s="17" t="e">
        <f>INDEX('ЦП по МО old struc'!L$195:L$219,MATCH('ЦП по МО (2)'!$A218,'ЦП по МО old struc'!$A$195:$A$219,0))</f>
        <v>#REF!</v>
      </c>
      <c r="M218" s="17" t="e">
        <f>INDEX('ЦП по МО old struc'!M$195:M$219,MATCH('ЦП по МО (2)'!$A218,'ЦП по МО old struc'!$A$195:$A$219,0))</f>
        <v>#REF!</v>
      </c>
      <c r="O218" s="14"/>
    </row>
    <row r="219" ht="25.5">
      <c r="A219" s="12" t="s">
        <v>19</v>
      </c>
      <c r="B219" s="18">
        <f>SUM(B220:B225)</f>
        <v>55.501495169999998</v>
      </c>
      <c r="C219" s="18" t="e">
        <f t="shared" ref="C219:M219" si="8">SUM(C220:C225)</f>
        <v>#REF!</v>
      </c>
      <c r="D219" s="18" t="e">
        <f t="shared" si="8"/>
        <v>#REF!</v>
      </c>
      <c r="E219" s="18" t="e">
        <f t="shared" si="8"/>
        <v>#REF!</v>
      </c>
      <c r="F219" s="18" t="e">
        <f t="shared" si="8"/>
        <v>#REF!</v>
      </c>
      <c r="G219" s="18" t="e">
        <f t="shared" si="8"/>
        <v>#REF!</v>
      </c>
      <c r="H219" s="18" t="e">
        <f t="shared" si="8"/>
        <v>#REF!</v>
      </c>
      <c r="I219" s="18" t="e">
        <f t="shared" si="8"/>
        <v>#REF!</v>
      </c>
      <c r="J219" s="18" t="e">
        <f t="shared" si="8"/>
        <v>#REF!</v>
      </c>
      <c r="K219" s="18" t="e">
        <f t="shared" si="8"/>
        <v>#REF!</v>
      </c>
      <c r="L219" s="18" t="e">
        <f t="shared" si="8"/>
        <v>#REF!</v>
      </c>
      <c r="M219" s="18" t="e">
        <f t="shared" si="8"/>
        <v>#REF!</v>
      </c>
      <c r="O219" s="14"/>
    </row>
    <row r="220">
      <c r="A220" s="9" t="s">
        <v>20</v>
      </c>
      <c r="B220" s="17">
        <f>INDEX('ЦП по МО old struc'!B$195:B$219,MATCH('ЦП по МО (2)'!$A220,'ЦП по МО old struc'!$A$195:$A$219,0))</f>
        <v>6.3030369200000003</v>
      </c>
      <c r="C220" s="17" t="e">
        <f>INDEX('ЦП по МО old struc'!C$195:C$219,MATCH('ЦП по МО (2)'!$A220,'ЦП по МО old struc'!$A$195:$A$219,0))</f>
        <v>#REF!</v>
      </c>
      <c r="D220" s="17" t="e">
        <f>INDEX('ЦП по МО old struc'!D$195:D$219,MATCH('ЦП по МО (2)'!$A220,'ЦП по МО old struc'!$A$195:$A$219,0))</f>
        <v>#REF!</v>
      </c>
      <c r="E220" s="17" t="e">
        <f>INDEX('ЦП по МО old struc'!E$195:E$219,MATCH('ЦП по МО (2)'!$A220,'ЦП по МО old struc'!$A$195:$A$219,0))</f>
        <v>#REF!</v>
      </c>
      <c r="F220" s="17" t="e">
        <f>INDEX('ЦП по МО old struc'!F$195:F$219,MATCH('ЦП по МО (2)'!$A220,'ЦП по МО old struc'!$A$195:$A$219,0))</f>
        <v>#REF!</v>
      </c>
      <c r="G220" s="17" t="e">
        <f>INDEX('ЦП по МО old struc'!G$195:G$219,MATCH('ЦП по МО (2)'!$A220,'ЦП по МО old struc'!$A$195:$A$219,0))</f>
        <v>#REF!</v>
      </c>
      <c r="H220" s="17" t="e">
        <f>INDEX('ЦП по МО old struc'!H$195:H$219,MATCH('ЦП по МО (2)'!$A220,'ЦП по МО old struc'!$A$195:$A$219,0))</f>
        <v>#REF!</v>
      </c>
      <c r="I220" s="17" t="e">
        <f>INDEX('ЦП по МО old struc'!I$195:I$219,MATCH('ЦП по МО (2)'!$A220,'ЦП по МО old struc'!$A$195:$A$219,0))</f>
        <v>#REF!</v>
      </c>
      <c r="J220" s="17" t="e">
        <f>INDEX('ЦП по МО old struc'!J$195:J$219,MATCH('ЦП по МО (2)'!$A220,'ЦП по МО old struc'!$A$195:$A$219,0))</f>
        <v>#REF!</v>
      </c>
      <c r="K220" s="17" t="e">
        <f>INDEX('ЦП по МО old struc'!K$195:K$219,MATCH('ЦП по МО (2)'!$A220,'ЦП по МО old struc'!$A$195:$A$219,0))</f>
        <v>#REF!</v>
      </c>
      <c r="L220" s="17" t="e">
        <f>INDEX('ЦП по МО old struc'!L$195:L$219,MATCH('ЦП по МО (2)'!$A220,'ЦП по МО old struc'!$A$195:$A$219,0))</f>
        <v>#REF!</v>
      </c>
      <c r="M220" s="17" t="e">
        <f>INDEX('ЦП по МО old struc'!M$195:M$219,MATCH('ЦП по МО (2)'!$A220,'ЦП по МО old struc'!$A$195:$A$219,0))</f>
        <v>#REF!</v>
      </c>
      <c r="O220" s="14"/>
    </row>
    <row r="221">
      <c r="A221" s="9" t="s">
        <v>21</v>
      </c>
      <c r="B221" s="17">
        <f>INDEX('ЦП по МО old struc'!B$195:B$219,MATCH('ЦП по МО (2)'!$A221,'ЦП по МО old struc'!$A$195:$A$219,0))</f>
        <v>8.7744397700000007</v>
      </c>
      <c r="C221" s="17" t="e">
        <f>INDEX('ЦП по МО old struc'!C$195:C$219,MATCH('ЦП по МО (2)'!$A221,'ЦП по МО old struc'!$A$195:$A$219,0))</f>
        <v>#REF!</v>
      </c>
      <c r="D221" s="17" t="e">
        <f>INDEX('ЦП по МО old struc'!D$195:D$219,MATCH('ЦП по МО (2)'!$A221,'ЦП по МО old struc'!$A$195:$A$219,0))</f>
        <v>#REF!</v>
      </c>
      <c r="E221" s="17" t="e">
        <f>INDEX('ЦП по МО old struc'!E$195:E$219,MATCH('ЦП по МО (2)'!$A221,'ЦП по МО old struc'!$A$195:$A$219,0))</f>
        <v>#REF!</v>
      </c>
      <c r="F221" s="17" t="e">
        <f>INDEX('ЦП по МО old struc'!F$195:F$219,MATCH('ЦП по МО (2)'!$A221,'ЦП по МО old struc'!$A$195:$A$219,0))</f>
        <v>#REF!</v>
      </c>
      <c r="G221" s="17" t="e">
        <f>INDEX('ЦП по МО old struc'!G$195:G$219,MATCH('ЦП по МО (2)'!$A221,'ЦП по МО old struc'!$A$195:$A$219,0))</f>
        <v>#REF!</v>
      </c>
      <c r="H221" s="17" t="e">
        <f>INDEX('ЦП по МО old struc'!H$195:H$219,MATCH('ЦП по МО (2)'!$A221,'ЦП по МО old struc'!$A$195:$A$219,0))</f>
        <v>#REF!</v>
      </c>
      <c r="I221" s="17" t="e">
        <f>INDEX('ЦП по МО old struc'!I$195:I$219,MATCH('ЦП по МО (2)'!$A221,'ЦП по МО old struc'!$A$195:$A$219,0))</f>
        <v>#REF!</v>
      </c>
      <c r="J221" s="17" t="e">
        <f>INDEX('ЦП по МО old struc'!J$195:J$219,MATCH('ЦП по МО (2)'!$A221,'ЦП по МО old struc'!$A$195:$A$219,0))</f>
        <v>#REF!</v>
      </c>
      <c r="K221" s="17" t="e">
        <f>INDEX('ЦП по МО old struc'!K$195:K$219,MATCH('ЦП по МО (2)'!$A221,'ЦП по МО old struc'!$A$195:$A$219,0))</f>
        <v>#REF!</v>
      </c>
      <c r="L221" s="17" t="e">
        <f>INDEX('ЦП по МО old struc'!L$195:L$219,MATCH('ЦП по МО (2)'!$A221,'ЦП по МО old struc'!$A$195:$A$219,0))</f>
        <v>#REF!</v>
      </c>
      <c r="M221" s="17" t="e">
        <f>INDEX('ЦП по МО old struc'!M$195:M$219,MATCH('ЦП по МО (2)'!$A221,'ЦП по МО old struc'!$A$195:$A$219,0))</f>
        <v>#REF!</v>
      </c>
      <c r="O221" s="14"/>
    </row>
    <row r="222">
      <c r="A222" s="9" t="s">
        <v>22</v>
      </c>
      <c r="B222" s="17">
        <f>INDEX('ЦП по МО old struc'!B$195:B$219,MATCH('ЦП по МО (2)'!$A222,'ЦП по МО old struc'!$A$195:$A$219,0))</f>
        <v>23.668850460000002</v>
      </c>
      <c r="C222" s="17" t="e">
        <f>INDEX('ЦП по МО old struc'!C$195:C$219,MATCH('ЦП по МО (2)'!$A222,'ЦП по МО old struc'!$A$195:$A$219,0))</f>
        <v>#REF!</v>
      </c>
      <c r="D222" s="17" t="e">
        <f>INDEX('ЦП по МО old struc'!D$195:D$219,MATCH('ЦП по МО (2)'!$A222,'ЦП по МО old struc'!$A$195:$A$219,0))</f>
        <v>#REF!</v>
      </c>
      <c r="E222" s="17" t="e">
        <f>INDEX('ЦП по МО old struc'!E$195:E$219,MATCH('ЦП по МО (2)'!$A222,'ЦП по МО old struc'!$A$195:$A$219,0))</f>
        <v>#REF!</v>
      </c>
      <c r="F222" s="17" t="e">
        <f>INDEX('ЦП по МО old struc'!F$195:F$219,MATCH('ЦП по МО (2)'!$A222,'ЦП по МО old struc'!$A$195:$A$219,0))</f>
        <v>#REF!</v>
      </c>
      <c r="G222" s="17" t="e">
        <f>INDEX('ЦП по МО old struc'!G$195:G$219,MATCH('ЦП по МО (2)'!$A222,'ЦП по МО old struc'!$A$195:$A$219,0))</f>
        <v>#REF!</v>
      </c>
      <c r="H222" s="17" t="e">
        <f>INDEX('ЦП по МО old struc'!H$195:H$219,MATCH('ЦП по МО (2)'!$A222,'ЦП по МО old struc'!$A$195:$A$219,0))</f>
        <v>#REF!</v>
      </c>
      <c r="I222" s="17" t="e">
        <f>INDEX('ЦП по МО old struc'!I$195:I$219,MATCH('ЦП по МО (2)'!$A222,'ЦП по МО old struc'!$A$195:$A$219,0))</f>
        <v>#REF!</v>
      </c>
      <c r="J222" s="17" t="e">
        <f>INDEX('ЦП по МО old struc'!J$195:J$219,MATCH('ЦП по МО (2)'!$A222,'ЦП по МО old struc'!$A$195:$A$219,0))</f>
        <v>#REF!</v>
      </c>
      <c r="K222" s="17" t="e">
        <f>INDEX('ЦП по МО old struc'!K$195:K$219,MATCH('ЦП по МО (2)'!$A222,'ЦП по МО old struc'!$A$195:$A$219,0))</f>
        <v>#REF!</v>
      </c>
      <c r="L222" s="17" t="e">
        <f>INDEX('ЦП по МО old struc'!L$195:L$219,MATCH('ЦП по МО (2)'!$A222,'ЦП по МО old struc'!$A$195:$A$219,0))</f>
        <v>#REF!</v>
      </c>
      <c r="M222" s="17" t="e">
        <f>INDEX('ЦП по МО old struc'!M$195:M$219,MATCH('ЦП по МО (2)'!$A222,'ЦП по МО old struc'!$A$195:$A$219,0))</f>
        <v>#REF!</v>
      </c>
      <c r="O222" s="14"/>
    </row>
    <row r="223">
      <c r="A223" s="9" t="s">
        <v>23</v>
      </c>
      <c r="B223" s="17">
        <f>INDEX('ЦП по МО old struc'!B$195:B$219,MATCH('ЦП по МО (2)'!$A223,'ЦП по МО old struc'!$A$195:$A$219,0))</f>
        <v>4.7486978600000009</v>
      </c>
      <c r="C223" s="17" t="e">
        <f>INDEX('ЦП по МО old struc'!C$195:C$219,MATCH('ЦП по МО (2)'!$A223,'ЦП по МО old struc'!$A$195:$A$219,0))</f>
        <v>#REF!</v>
      </c>
      <c r="D223" s="17" t="e">
        <f>INDEX('ЦП по МО old struc'!D$195:D$219,MATCH('ЦП по МО (2)'!$A223,'ЦП по МО old struc'!$A$195:$A$219,0))</f>
        <v>#REF!</v>
      </c>
      <c r="E223" s="17" t="e">
        <f>INDEX('ЦП по МО old struc'!E$195:E$219,MATCH('ЦП по МО (2)'!$A223,'ЦП по МО old struc'!$A$195:$A$219,0))</f>
        <v>#REF!</v>
      </c>
      <c r="F223" s="17" t="e">
        <f>INDEX('ЦП по МО old struc'!F$195:F$219,MATCH('ЦП по МО (2)'!$A223,'ЦП по МО old struc'!$A$195:$A$219,0))</f>
        <v>#REF!</v>
      </c>
      <c r="G223" s="17" t="e">
        <f>INDEX('ЦП по МО old struc'!G$195:G$219,MATCH('ЦП по МО (2)'!$A223,'ЦП по МО old struc'!$A$195:$A$219,0))</f>
        <v>#REF!</v>
      </c>
      <c r="H223" s="17" t="e">
        <f>INDEX('ЦП по МО old struc'!H$195:H$219,MATCH('ЦП по МО (2)'!$A223,'ЦП по МО old struc'!$A$195:$A$219,0))</f>
        <v>#REF!</v>
      </c>
      <c r="I223" s="17" t="e">
        <f>INDEX('ЦП по МО old struc'!I$195:I$219,MATCH('ЦП по МО (2)'!$A223,'ЦП по МО old struc'!$A$195:$A$219,0))</f>
        <v>#REF!</v>
      </c>
      <c r="J223" s="17" t="e">
        <f>INDEX('ЦП по МО old struc'!J$195:J$219,MATCH('ЦП по МО (2)'!$A223,'ЦП по МО old struc'!$A$195:$A$219,0))</f>
        <v>#REF!</v>
      </c>
      <c r="K223" s="17" t="e">
        <f>INDEX('ЦП по МО old struc'!K$195:K$219,MATCH('ЦП по МО (2)'!$A223,'ЦП по МО old struc'!$A$195:$A$219,0))</f>
        <v>#REF!</v>
      </c>
      <c r="L223" s="17" t="e">
        <f>INDEX('ЦП по МО old struc'!L$195:L$219,MATCH('ЦП по МО (2)'!$A223,'ЦП по МО old struc'!$A$195:$A$219,0))</f>
        <v>#REF!</v>
      </c>
      <c r="M223" s="17" t="e">
        <f>INDEX('ЦП по МО old struc'!M$195:M$219,MATCH('ЦП по МО (2)'!$A223,'ЦП по МО old struc'!$A$195:$A$219,0))</f>
        <v>#REF!</v>
      </c>
      <c r="O223" s="14"/>
    </row>
    <row r="224">
      <c r="A224" s="9" t="s">
        <v>24</v>
      </c>
      <c r="B224" s="17">
        <f>INDEX('ЦП по МО old struc'!B$195:B$219,MATCH('ЦП по МО (2)'!$A224,'ЦП по МО old struc'!$A$195:$A$219,0))</f>
        <v>7.0049043500000003</v>
      </c>
      <c r="C224" s="17" t="e">
        <f>INDEX('ЦП по МО old struc'!C$195:C$219,MATCH('ЦП по МО (2)'!$A224,'ЦП по МО old struc'!$A$195:$A$219,0))</f>
        <v>#REF!</v>
      </c>
      <c r="D224" s="17" t="e">
        <f>INDEX('ЦП по МО old struc'!D$195:D$219,MATCH('ЦП по МО (2)'!$A224,'ЦП по МО old struc'!$A$195:$A$219,0))</f>
        <v>#REF!</v>
      </c>
      <c r="E224" s="17" t="e">
        <f>INDEX('ЦП по МО old struc'!E$195:E$219,MATCH('ЦП по МО (2)'!$A224,'ЦП по МО old struc'!$A$195:$A$219,0))</f>
        <v>#REF!</v>
      </c>
      <c r="F224" s="17" t="e">
        <f>INDEX('ЦП по МО old struc'!F$195:F$219,MATCH('ЦП по МО (2)'!$A224,'ЦП по МО old struc'!$A$195:$A$219,0))</f>
        <v>#REF!</v>
      </c>
      <c r="G224" s="17" t="e">
        <f>INDEX('ЦП по МО old struc'!G$195:G$219,MATCH('ЦП по МО (2)'!$A224,'ЦП по МО old struc'!$A$195:$A$219,0))</f>
        <v>#REF!</v>
      </c>
      <c r="H224" s="17" t="e">
        <f>INDEX('ЦП по МО old struc'!H$195:H$219,MATCH('ЦП по МО (2)'!$A224,'ЦП по МО old struc'!$A$195:$A$219,0))</f>
        <v>#REF!</v>
      </c>
      <c r="I224" s="17" t="e">
        <f>INDEX('ЦП по МО old struc'!I$195:I$219,MATCH('ЦП по МО (2)'!$A224,'ЦП по МО old struc'!$A$195:$A$219,0))</f>
        <v>#REF!</v>
      </c>
      <c r="J224" s="17" t="e">
        <f>INDEX('ЦП по МО old struc'!J$195:J$219,MATCH('ЦП по МО (2)'!$A224,'ЦП по МО old struc'!$A$195:$A$219,0))</f>
        <v>#REF!</v>
      </c>
      <c r="K224" s="17" t="e">
        <f>INDEX('ЦП по МО old struc'!K$195:K$219,MATCH('ЦП по МО (2)'!$A224,'ЦП по МО old struc'!$A$195:$A$219,0))</f>
        <v>#REF!</v>
      </c>
      <c r="L224" s="17" t="e">
        <f>INDEX('ЦП по МО old struc'!L$195:L$219,MATCH('ЦП по МО (2)'!$A224,'ЦП по МО old struc'!$A$195:$A$219,0))</f>
        <v>#REF!</v>
      </c>
      <c r="M224" s="17" t="e">
        <f>INDEX('ЦП по МО old struc'!M$195:M$219,MATCH('ЦП по МО (2)'!$A224,'ЦП по МО old struc'!$A$195:$A$219,0))</f>
        <v>#REF!</v>
      </c>
      <c r="O224" s="14"/>
    </row>
    <row r="225">
      <c r="A225" s="9" t="s">
        <v>25</v>
      </c>
      <c r="B225" s="17">
        <f>INDEX('ЦП по МО old struc'!B$195:B$219,MATCH('ЦП по МО (2)'!$A225,'ЦП по МО old struc'!$A$195:$A$219,0))</f>
        <v>5.0015658099999998</v>
      </c>
      <c r="C225" s="17" t="e">
        <f>INDEX('ЦП по МО old struc'!C$195:C$219,MATCH('ЦП по МО (2)'!$A225,'ЦП по МО old struc'!$A$195:$A$219,0))</f>
        <v>#REF!</v>
      </c>
      <c r="D225" s="17" t="e">
        <f>INDEX('ЦП по МО old struc'!D$195:D$219,MATCH('ЦП по МО (2)'!$A225,'ЦП по МО old struc'!$A$195:$A$219,0))</f>
        <v>#REF!</v>
      </c>
      <c r="E225" s="17" t="e">
        <f>INDEX('ЦП по МО old struc'!E$195:E$219,MATCH('ЦП по МО (2)'!$A225,'ЦП по МО old struc'!$A$195:$A$219,0))</f>
        <v>#REF!</v>
      </c>
      <c r="F225" s="17" t="e">
        <f>INDEX('ЦП по МО old struc'!F$195:F$219,MATCH('ЦП по МО (2)'!$A225,'ЦП по МО old struc'!$A$195:$A$219,0))</f>
        <v>#REF!</v>
      </c>
      <c r="G225" s="17" t="e">
        <f>INDEX('ЦП по МО old struc'!G$195:G$219,MATCH('ЦП по МО (2)'!$A225,'ЦП по МО old struc'!$A$195:$A$219,0))</f>
        <v>#REF!</v>
      </c>
      <c r="H225" s="17" t="e">
        <f>INDEX('ЦП по МО old struc'!H$195:H$219,MATCH('ЦП по МО (2)'!$A225,'ЦП по МО old struc'!$A$195:$A$219,0))</f>
        <v>#REF!</v>
      </c>
      <c r="I225" s="17" t="e">
        <f>INDEX('ЦП по МО old struc'!I$195:I$219,MATCH('ЦП по МО (2)'!$A225,'ЦП по МО old struc'!$A$195:$A$219,0))</f>
        <v>#REF!</v>
      </c>
      <c r="J225" s="17" t="e">
        <f>INDEX('ЦП по МО old struc'!J$195:J$219,MATCH('ЦП по МО (2)'!$A225,'ЦП по МО old struc'!$A$195:$A$219,0))</f>
        <v>#REF!</v>
      </c>
      <c r="K225" s="17" t="e">
        <f>INDEX('ЦП по МО old struc'!K$195:K$219,MATCH('ЦП по МО (2)'!$A225,'ЦП по МО old struc'!$A$195:$A$219,0))</f>
        <v>#REF!</v>
      </c>
      <c r="L225" s="17" t="e">
        <f>INDEX('ЦП по МО old struc'!L$195:L$219,MATCH('ЦП по МО (2)'!$A225,'ЦП по МО old struc'!$A$195:$A$219,0))</f>
        <v>#REF!</v>
      </c>
      <c r="M225" s="17" t="e">
        <f>INDEX('ЦП по МО old struc'!M$195:M$219,MATCH('ЦП по МО (2)'!$A225,'ЦП по МО old struc'!$A$195:$A$219,0))</f>
        <v>#REF!</v>
      </c>
      <c r="O225" s="14"/>
    </row>
    <row r="226" ht="25.5">
      <c r="A226" s="12" t="s">
        <v>26</v>
      </c>
      <c r="B226" s="18">
        <f>SUM(B227:B230)</f>
        <v>75.263938409999994</v>
      </c>
      <c r="C226" s="18" t="e">
        <f t="shared" ref="C226:M226" si="9">SUM(C227:C230)</f>
        <v>#REF!</v>
      </c>
      <c r="D226" s="18" t="e">
        <f t="shared" si="9"/>
        <v>#REF!</v>
      </c>
      <c r="E226" s="18" t="e">
        <f t="shared" si="9"/>
        <v>#REF!</v>
      </c>
      <c r="F226" s="18" t="e">
        <f t="shared" si="9"/>
        <v>#REF!</v>
      </c>
      <c r="G226" s="18" t="e">
        <f t="shared" si="9"/>
        <v>#REF!</v>
      </c>
      <c r="H226" s="18" t="e">
        <f t="shared" si="9"/>
        <v>#REF!</v>
      </c>
      <c r="I226" s="18" t="e">
        <f t="shared" si="9"/>
        <v>#REF!</v>
      </c>
      <c r="J226" s="18" t="e">
        <f t="shared" si="9"/>
        <v>#REF!</v>
      </c>
      <c r="K226" s="18" t="e">
        <f t="shared" si="9"/>
        <v>#REF!</v>
      </c>
      <c r="L226" s="18" t="e">
        <f t="shared" si="9"/>
        <v>#REF!</v>
      </c>
      <c r="M226" s="18" t="e">
        <f t="shared" si="9"/>
        <v>#REF!</v>
      </c>
      <c r="O226" s="14"/>
    </row>
    <row r="227">
      <c r="A227" s="9" t="s">
        <v>27</v>
      </c>
      <c r="B227" s="17">
        <f>INDEX('ЦП по МО old struc'!B$195:B$219,MATCH('ЦП по МО (2)'!$A227,'ЦП по МО old struc'!$A$195:$A$219,0))</f>
        <v>15.688159729999999</v>
      </c>
      <c r="C227" s="17" t="e">
        <f>INDEX('ЦП по МО old struc'!C$195:C$219,MATCH('ЦП по МО (2)'!$A227,'ЦП по МО old struc'!$A$195:$A$219,0))</f>
        <v>#REF!</v>
      </c>
      <c r="D227" s="17" t="e">
        <f>INDEX('ЦП по МО old struc'!D$195:D$219,MATCH('ЦП по МО (2)'!$A227,'ЦП по МО old struc'!$A$195:$A$219,0))</f>
        <v>#REF!</v>
      </c>
      <c r="E227" s="17" t="e">
        <f>INDEX('ЦП по МО old struc'!E$195:E$219,MATCH('ЦП по МО (2)'!$A227,'ЦП по МО old struc'!$A$195:$A$219,0))</f>
        <v>#REF!</v>
      </c>
      <c r="F227" s="17" t="e">
        <f>INDEX('ЦП по МО old struc'!F$195:F$219,MATCH('ЦП по МО (2)'!$A227,'ЦП по МО old struc'!$A$195:$A$219,0))</f>
        <v>#REF!</v>
      </c>
      <c r="G227" s="17" t="e">
        <f>INDEX('ЦП по МО old struc'!G$195:G$219,MATCH('ЦП по МО (2)'!$A227,'ЦП по МО old struc'!$A$195:$A$219,0))</f>
        <v>#REF!</v>
      </c>
      <c r="H227" s="17" t="e">
        <f>INDEX('ЦП по МО old struc'!H$195:H$219,MATCH('ЦП по МО (2)'!$A227,'ЦП по МО old struc'!$A$195:$A$219,0))</f>
        <v>#REF!</v>
      </c>
      <c r="I227" s="17" t="e">
        <f>INDEX('ЦП по МО old struc'!I$195:I$219,MATCH('ЦП по МО (2)'!$A227,'ЦП по МО old struc'!$A$195:$A$219,0))</f>
        <v>#REF!</v>
      </c>
      <c r="J227" s="17" t="e">
        <f>INDEX('ЦП по МО old struc'!J$195:J$219,MATCH('ЦП по МО (2)'!$A227,'ЦП по МО old struc'!$A$195:$A$219,0))</f>
        <v>#REF!</v>
      </c>
      <c r="K227" s="17" t="e">
        <f>INDEX('ЦП по МО old struc'!K$195:K$219,MATCH('ЦП по МО (2)'!$A227,'ЦП по МО old struc'!$A$195:$A$219,0))</f>
        <v>#REF!</v>
      </c>
      <c r="L227" s="17" t="e">
        <f>INDEX('ЦП по МО old struc'!L$195:L$219,MATCH('ЦП по МО (2)'!$A227,'ЦП по МО old struc'!$A$195:$A$219,0))</f>
        <v>#REF!</v>
      </c>
      <c r="M227" s="17" t="e">
        <f>INDEX('ЦП по МО old struc'!M$195:M$219,MATCH('ЦП по МО (2)'!$A227,'ЦП по МО old struc'!$A$195:$A$219,0))</f>
        <v>#REF!</v>
      </c>
      <c r="O227" s="14"/>
    </row>
    <row r="228">
      <c r="A228" s="9" t="s">
        <v>28</v>
      </c>
      <c r="B228" s="17">
        <f>INDEX('ЦП по МО old struc'!B$195:B$219,MATCH('ЦП по МО (2)'!$A228,'ЦП по МО old struc'!$A$195:$A$219,0))</f>
        <v>6.7734706099999995</v>
      </c>
      <c r="C228" s="17" t="e">
        <f>INDEX('ЦП по МО old struc'!C$195:C$219,MATCH('ЦП по МО (2)'!$A228,'ЦП по МО old struc'!$A$195:$A$219,0))</f>
        <v>#REF!</v>
      </c>
      <c r="D228" s="17" t="e">
        <f>INDEX('ЦП по МО old struc'!D$195:D$219,MATCH('ЦП по МО (2)'!$A228,'ЦП по МО old struc'!$A$195:$A$219,0))</f>
        <v>#REF!</v>
      </c>
      <c r="E228" s="17" t="e">
        <f>INDEX('ЦП по МО old struc'!E$195:E$219,MATCH('ЦП по МО (2)'!$A228,'ЦП по МО old struc'!$A$195:$A$219,0))</f>
        <v>#REF!</v>
      </c>
      <c r="F228" s="17" t="e">
        <f>INDEX('ЦП по МО old struc'!F$195:F$219,MATCH('ЦП по МО (2)'!$A228,'ЦП по МО old struc'!$A$195:$A$219,0))</f>
        <v>#REF!</v>
      </c>
      <c r="G228" s="17" t="e">
        <f>INDEX('ЦП по МО old struc'!G$195:G$219,MATCH('ЦП по МО (2)'!$A228,'ЦП по МО old struc'!$A$195:$A$219,0))</f>
        <v>#REF!</v>
      </c>
      <c r="H228" s="17" t="e">
        <f>INDEX('ЦП по МО old struc'!H$195:H$219,MATCH('ЦП по МО (2)'!$A228,'ЦП по МО old struc'!$A$195:$A$219,0))</f>
        <v>#REF!</v>
      </c>
      <c r="I228" s="17" t="e">
        <f>INDEX('ЦП по МО old struc'!I$195:I$219,MATCH('ЦП по МО (2)'!$A228,'ЦП по МО old struc'!$A$195:$A$219,0))</f>
        <v>#REF!</v>
      </c>
      <c r="J228" s="17" t="e">
        <f>INDEX('ЦП по МО old struc'!J$195:J$219,MATCH('ЦП по МО (2)'!$A228,'ЦП по МО old struc'!$A$195:$A$219,0))</f>
        <v>#REF!</v>
      </c>
      <c r="K228" s="17" t="e">
        <f>INDEX('ЦП по МО old struc'!K$195:K$219,MATCH('ЦП по МО (2)'!$A228,'ЦП по МО old struc'!$A$195:$A$219,0))</f>
        <v>#REF!</v>
      </c>
      <c r="L228" s="17" t="e">
        <f>INDEX('ЦП по МО old struc'!L$195:L$219,MATCH('ЦП по МО (2)'!$A228,'ЦП по МО old struc'!$A$195:$A$219,0))</f>
        <v>#REF!</v>
      </c>
      <c r="M228" s="17" t="e">
        <f>INDEX('ЦП по МО old struc'!M$195:M$219,MATCH('ЦП по МО (2)'!$A228,'ЦП по МО old struc'!$A$195:$A$219,0))</f>
        <v>#REF!</v>
      </c>
      <c r="O228" s="14"/>
    </row>
    <row r="229">
      <c r="A229" s="9" t="s">
        <v>29</v>
      </c>
      <c r="B229" s="17">
        <f>INDEX('ЦП по МО old struc'!B$195:B$219,MATCH('ЦП по МО (2)'!$A229,'ЦП по МО old struc'!$A$195:$A$219,0))</f>
        <v>11.0339116</v>
      </c>
      <c r="C229" s="17" t="e">
        <f>INDEX('ЦП по МО old struc'!C$195:C$219,MATCH('ЦП по МО (2)'!$A229,'ЦП по МО old struc'!$A$195:$A$219,0))</f>
        <v>#REF!</v>
      </c>
      <c r="D229" s="17" t="e">
        <f>INDEX('ЦП по МО old struc'!D$195:D$219,MATCH('ЦП по МО (2)'!$A229,'ЦП по МО old struc'!$A$195:$A$219,0))</f>
        <v>#REF!</v>
      </c>
      <c r="E229" s="17" t="e">
        <f>INDEX('ЦП по МО old struc'!E$195:E$219,MATCH('ЦП по МО (2)'!$A229,'ЦП по МО old struc'!$A$195:$A$219,0))</f>
        <v>#REF!</v>
      </c>
      <c r="F229" s="17" t="e">
        <f>INDEX('ЦП по МО old struc'!F$195:F$219,MATCH('ЦП по МО (2)'!$A229,'ЦП по МО old struc'!$A$195:$A$219,0))</f>
        <v>#REF!</v>
      </c>
      <c r="G229" s="17" t="e">
        <f>INDEX('ЦП по МО old struc'!G$195:G$219,MATCH('ЦП по МО (2)'!$A229,'ЦП по МО old struc'!$A$195:$A$219,0))</f>
        <v>#REF!</v>
      </c>
      <c r="H229" s="17" t="e">
        <f>INDEX('ЦП по МО old struc'!H$195:H$219,MATCH('ЦП по МО (2)'!$A229,'ЦП по МО old struc'!$A$195:$A$219,0))</f>
        <v>#REF!</v>
      </c>
      <c r="I229" s="17" t="e">
        <f>INDEX('ЦП по МО old struc'!I$195:I$219,MATCH('ЦП по МО (2)'!$A229,'ЦП по МО old struc'!$A$195:$A$219,0))</f>
        <v>#REF!</v>
      </c>
      <c r="J229" s="17" t="e">
        <f>INDEX('ЦП по МО old struc'!J$195:J$219,MATCH('ЦП по МО (2)'!$A229,'ЦП по МО old struc'!$A$195:$A$219,0))</f>
        <v>#REF!</v>
      </c>
      <c r="K229" s="17" t="e">
        <f>INDEX('ЦП по МО old struc'!K$195:K$219,MATCH('ЦП по МО (2)'!$A229,'ЦП по МО old struc'!$A$195:$A$219,0))</f>
        <v>#REF!</v>
      </c>
      <c r="L229" s="17" t="e">
        <f>INDEX('ЦП по МО old struc'!L$195:L$219,MATCH('ЦП по МО (2)'!$A229,'ЦП по МО old struc'!$A$195:$A$219,0))</f>
        <v>#REF!</v>
      </c>
      <c r="M229" s="17" t="e">
        <f>INDEX('ЦП по МО old struc'!M$195:M$219,MATCH('ЦП по МО (2)'!$A229,'ЦП по МО old struc'!$A$195:$A$219,0))</f>
        <v>#REF!</v>
      </c>
      <c r="O229" s="14"/>
    </row>
    <row r="230">
      <c r="A230" s="9" t="s">
        <v>30</v>
      </c>
      <c r="B230" s="17">
        <f>INDEX('ЦП по МО old struc'!B$195:B$219,MATCH('ЦП по МО (2)'!$A230,'ЦП по МО old struc'!$A$195:$A$219,0))</f>
        <v>41.768396469999999</v>
      </c>
      <c r="C230" s="17" t="e">
        <f>INDEX('ЦП по МО old struc'!C$195:C$219,MATCH('ЦП по МО (2)'!$A230,'ЦП по МО old struc'!$A$195:$A$219,0))</f>
        <v>#REF!</v>
      </c>
      <c r="D230" s="17" t="e">
        <f>INDEX('ЦП по МО old struc'!D$195:D$219,MATCH('ЦП по МО (2)'!$A230,'ЦП по МО old struc'!$A$195:$A$219,0))</f>
        <v>#REF!</v>
      </c>
      <c r="E230" s="17" t="e">
        <f>INDEX('ЦП по МО old struc'!E$195:E$219,MATCH('ЦП по МО (2)'!$A230,'ЦП по МО old struc'!$A$195:$A$219,0))</f>
        <v>#REF!</v>
      </c>
      <c r="F230" s="17" t="e">
        <f>INDEX('ЦП по МО old struc'!F$195:F$219,MATCH('ЦП по МО (2)'!$A230,'ЦП по МО old struc'!$A$195:$A$219,0))</f>
        <v>#REF!</v>
      </c>
      <c r="G230" s="17" t="e">
        <f>INDEX('ЦП по МО old struc'!G$195:G$219,MATCH('ЦП по МО (2)'!$A230,'ЦП по МО old struc'!$A$195:$A$219,0))</f>
        <v>#REF!</v>
      </c>
      <c r="H230" s="17" t="e">
        <f>INDEX('ЦП по МО old struc'!H$195:H$219,MATCH('ЦП по МО (2)'!$A230,'ЦП по МО old struc'!$A$195:$A$219,0))</f>
        <v>#REF!</v>
      </c>
      <c r="I230" s="17" t="e">
        <f>INDEX('ЦП по МО old struc'!I$195:I$219,MATCH('ЦП по МО (2)'!$A230,'ЦП по МО old struc'!$A$195:$A$219,0))</f>
        <v>#REF!</v>
      </c>
      <c r="J230" s="17" t="e">
        <f>INDEX('ЦП по МО old struc'!J$195:J$219,MATCH('ЦП по МО (2)'!$A230,'ЦП по МО old struc'!$A$195:$A$219,0))</f>
        <v>#REF!</v>
      </c>
      <c r="K230" s="17" t="e">
        <f>INDEX('ЦП по МО old struc'!K$195:K$219,MATCH('ЦП по МО (2)'!$A230,'ЦП по МО old struc'!$A$195:$A$219,0))</f>
        <v>#REF!</v>
      </c>
      <c r="L230" s="17" t="e">
        <f>INDEX('ЦП по МО old struc'!L$195:L$219,MATCH('ЦП по МО (2)'!$A230,'ЦП по МО old struc'!$A$195:$A$219,0))</f>
        <v>#REF!</v>
      </c>
      <c r="M230" s="17" t="e">
        <f>INDEX('ЦП по МО old struc'!M$195:M$219,MATCH('ЦП по МО (2)'!$A230,'ЦП по МО old struc'!$A$195:$A$219,0))</f>
        <v>#REF!</v>
      </c>
      <c r="O230" s="14"/>
    </row>
    <row r="231">
      <c r="A231" s="12" t="s">
        <v>31</v>
      </c>
      <c r="B231" s="18">
        <f>B232</f>
        <v>2.9606539199999999</v>
      </c>
      <c r="C231" s="18" t="e">
        <f t="shared" ref="C231:M231" si="10">C232</f>
        <v>#REF!</v>
      </c>
      <c r="D231" s="18" t="e">
        <f t="shared" si="10"/>
        <v>#REF!</v>
      </c>
      <c r="E231" s="18" t="e">
        <f t="shared" si="10"/>
        <v>#REF!</v>
      </c>
      <c r="F231" s="18" t="e">
        <f t="shared" si="10"/>
        <v>#REF!</v>
      </c>
      <c r="G231" s="18" t="e">
        <f t="shared" si="10"/>
        <v>#REF!</v>
      </c>
      <c r="H231" s="18" t="e">
        <f t="shared" si="10"/>
        <v>#REF!</v>
      </c>
      <c r="I231" s="18" t="e">
        <f t="shared" si="10"/>
        <v>#REF!</v>
      </c>
      <c r="J231" s="18" t="e">
        <f t="shared" si="10"/>
        <v>#REF!</v>
      </c>
      <c r="K231" s="18" t="e">
        <f t="shared" si="10"/>
        <v>#REF!</v>
      </c>
      <c r="L231" s="18" t="e">
        <f t="shared" si="10"/>
        <v>#REF!</v>
      </c>
      <c r="M231" s="18" t="e">
        <f t="shared" si="10"/>
        <v>#REF!</v>
      </c>
      <c r="O231" s="14"/>
    </row>
    <row r="232">
      <c r="A232" s="9" t="s">
        <v>32</v>
      </c>
      <c r="B232" s="17">
        <f>INDEX('ЦП по МО old struc'!B$195:B$219,MATCH('ЦП по МО (2)'!$A232,'ЦП по МО old struc'!$A$195:$A$219,0))</f>
        <v>2.9606539199999999</v>
      </c>
      <c r="C232" s="17" t="e">
        <f>INDEX('ЦП по МО old struc'!C$195:C$219,MATCH('ЦП по МО (2)'!$A232,'ЦП по МО old struc'!$A$195:$A$219,0))</f>
        <v>#REF!</v>
      </c>
      <c r="D232" s="17" t="e">
        <f>INDEX('ЦП по МО old struc'!D$195:D$219,MATCH('ЦП по МО (2)'!$A232,'ЦП по МО old struc'!$A$195:$A$219,0))</f>
        <v>#REF!</v>
      </c>
      <c r="E232" s="17" t="e">
        <f>INDEX('ЦП по МО old struc'!E$195:E$219,MATCH('ЦП по МО (2)'!$A232,'ЦП по МО old struc'!$A$195:$A$219,0))</f>
        <v>#REF!</v>
      </c>
      <c r="F232" s="17" t="e">
        <f>INDEX('ЦП по МО old struc'!F$195:F$219,MATCH('ЦП по МО (2)'!$A232,'ЦП по МО old struc'!$A$195:$A$219,0))</f>
        <v>#REF!</v>
      </c>
      <c r="G232" s="17" t="e">
        <f>INDEX('ЦП по МО old struc'!G$195:G$219,MATCH('ЦП по МО (2)'!$A232,'ЦП по МО old struc'!$A$195:$A$219,0))</f>
        <v>#REF!</v>
      </c>
      <c r="H232" s="17" t="e">
        <f>INDEX('ЦП по МО old struc'!H$195:H$219,MATCH('ЦП по МО (2)'!$A232,'ЦП по МО old struc'!$A$195:$A$219,0))</f>
        <v>#REF!</v>
      </c>
      <c r="I232" s="17" t="e">
        <f>INDEX('ЦП по МО old struc'!I$195:I$219,MATCH('ЦП по МО (2)'!$A232,'ЦП по МО old struc'!$A$195:$A$219,0))</f>
        <v>#REF!</v>
      </c>
      <c r="J232" s="17" t="e">
        <f>INDEX('ЦП по МО old struc'!J$195:J$219,MATCH('ЦП по МО (2)'!$A232,'ЦП по МО old struc'!$A$195:$A$219,0))</f>
        <v>#REF!</v>
      </c>
      <c r="K232" s="17" t="e">
        <f>INDEX('ЦП по МО old struc'!K$195:K$219,MATCH('ЦП по МО (2)'!$A232,'ЦП по МО old struc'!$A$195:$A$219,0))</f>
        <v>#REF!</v>
      </c>
      <c r="L232" s="17" t="e">
        <f>INDEX('ЦП по МО old struc'!L$195:L$219,MATCH('ЦП по МО (2)'!$A232,'ЦП по МО old struc'!$A$195:$A$219,0))</f>
        <v>#REF!</v>
      </c>
      <c r="M232" s="17" t="e">
        <f>INDEX('ЦП по МО old struc'!M$195:M$219,MATCH('ЦП по МО (2)'!$A232,'ЦП по МО old struc'!$A$195:$A$219,0))</f>
        <v>#REF!</v>
      </c>
      <c r="O232" s="15"/>
    </row>
  </sheetData>
  <mergeCells count="32">
    <mergeCell ref="A2:A3"/>
    <mergeCell ref="D2:M2"/>
    <mergeCell ref="O2:O3"/>
    <mergeCell ref="O4:O29"/>
    <mergeCell ref="A32:A33"/>
    <mergeCell ref="D32:M32"/>
    <mergeCell ref="O32:O33"/>
    <mergeCell ref="O34:O59"/>
    <mergeCell ref="A62:A63"/>
    <mergeCell ref="D62:M62"/>
    <mergeCell ref="O62:O63"/>
    <mergeCell ref="O64:O88"/>
    <mergeCell ref="A91:A92"/>
    <mergeCell ref="D91:M91"/>
    <mergeCell ref="O91:O92"/>
    <mergeCell ref="O93:O117"/>
    <mergeCell ref="A120:A121"/>
    <mergeCell ref="D120:M120"/>
    <mergeCell ref="O120:O121"/>
    <mergeCell ref="O122:O146"/>
    <mergeCell ref="A149:A150"/>
    <mergeCell ref="D149:M149"/>
    <mergeCell ref="O149:O150"/>
    <mergeCell ref="O151:O175"/>
    <mergeCell ref="A178:A179"/>
    <mergeCell ref="D178:M178"/>
    <mergeCell ref="O178:O179"/>
    <mergeCell ref="O180:O202"/>
    <mergeCell ref="A205:A206"/>
    <mergeCell ref="D205:M205"/>
    <mergeCell ref="O205:O206"/>
    <mergeCell ref="O207:O23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30" workbookViewId="0">
      <pane xSplit="1" ySplit="7" topLeftCell="B8" activePane="bottomRight" state="frozen"/>
      <selection activeCell="B8" activeCellId="0" sqref="B8"/>
    </sheetView>
  </sheetViews>
  <sheetFormatPr defaultRowHeight="14.25"/>
  <cols>
    <col customWidth="1" min="1" max="1" style="394" width="5.28515625"/>
    <col customWidth="1" min="2" max="2" style="393" width="37.7109375"/>
    <col customWidth="1" min="3" max="3" style="393" width="16.42578125"/>
    <col customWidth="1" min="4" max="4" style="393" width="11"/>
    <col customWidth="1" min="5" max="5" style="393" width="9.5703125"/>
    <col customWidth="1" min="6" max="6" style="393" width="12"/>
    <col customWidth="1" min="7" max="7" style="393" width="9"/>
    <col customWidth="1" min="8" max="8" style="393" width="10"/>
    <col customWidth="1" min="9" max="9" style="393" width="9.7109375"/>
    <col min="10" max="253" style="393" width="9.140625"/>
    <col customWidth="1" min="254" max="254" style="393" width="5.28515625"/>
    <col customWidth="1" min="255" max="255" style="393" width="37.7109375"/>
    <col customWidth="1" min="256" max="256" style="393" width="16.42578125"/>
    <col customWidth="1" min="257" max="257" style="393" width="11"/>
    <col customWidth="1" min="258" max="258" style="393" width="9.5703125"/>
    <col customWidth="1" min="259" max="259" style="393" width="12"/>
    <col customWidth="1" min="260" max="261" style="393" width="9"/>
    <col customWidth="1" min="262" max="262" style="393" width="10"/>
    <col customWidth="1" min="263" max="263" style="393" width="9.85546875"/>
    <col customWidth="1" min="264" max="264" style="393" width="9.7109375"/>
    <col customWidth="1" min="265" max="265" style="393" width="10.5703125"/>
    <col min="266" max="509" style="393" width="9.140625"/>
    <col customWidth="1" min="510" max="510" style="393" width="5.28515625"/>
    <col customWidth="1" min="511" max="511" style="393" width="37.7109375"/>
    <col customWidth="1" min="512" max="512" style="393" width="16.42578125"/>
    <col customWidth="1" min="513" max="513" style="393" width="11"/>
    <col customWidth="1" min="514" max="514" style="393" width="9.5703125"/>
    <col customWidth="1" min="515" max="515" style="393" width="12"/>
    <col customWidth="1" min="516" max="517" style="393" width="9"/>
    <col customWidth="1" min="518" max="518" style="393" width="10"/>
    <col customWidth="1" min="519" max="519" style="393" width="9.85546875"/>
    <col customWidth="1" min="520" max="520" style="393" width="9.7109375"/>
    <col customWidth="1" min="521" max="521" style="393" width="10.5703125"/>
    <col min="522" max="765" style="393" width="9.140625"/>
    <col customWidth="1" min="766" max="766" style="393" width="5.28515625"/>
    <col customWidth="1" min="767" max="767" style="393" width="37.7109375"/>
    <col customWidth="1" min="768" max="768" style="393" width="16.42578125"/>
    <col customWidth="1" min="769" max="769" style="393" width="11"/>
    <col customWidth="1" min="770" max="770" style="393" width="9.5703125"/>
    <col customWidth="1" min="771" max="771" style="393" width="12"/>
    <col customWidth="1" min="772" max="773" style="393" width="9"/>
    <col customWidth="1" min="774" max="774" style="393" width="10"/>
    <col customWidth="1" min="775" max="775" style="393" width="9.85546875"/>
    <col customWidth="1" min="776" max="776" style="393" width="9.7109375"/>
    <col customWidth="1" min="777" max="777" style="393" width="10.5703125"/>
    <col min="778" max="1021" style="393" width="9.140625"/>
    <col customWidth="1" min="1022" max="1022" style="393" width="5.28515625"/>
    <col customWidth="1" min="1023" max="1023" style="393" width="37.7109375"/>
    <col customWidth="1" min="1024" max="1024" style="393" width="16.42578125"/>
    <col customWidth="1" min="1025" max="1025" style="393" width="11"/>
    <col customWidth="1" min="1026" max="1026" style="393" width="9.5703125"/>
    <col customWidth="1" min="1027" max="1027" style="393" width="12"/>
    <col customWidth="1" min="1028" max="1029" style="393" width="9"/>
    <col customWidth="1" min="1030" max="1030" style="393" width="10"/>
    <col customWidth="1" min="1031" max="1031" style="393" width="9.85546875"/>
    <col customWidth="1" min="1032" max="1032" style="393" width="9.7109375"/>
    <col customWidth="1" min="1033" max="1033" style="393" width="10.5703125"/>
    <col min="1034" max="1277" style="393" width="9.140625"/>
    <col customWidth="1" min="1278" max="1278" style="393" width="5.28515625"/>
    <col customWidth="1" min="1279" max="1279" style="393" width="37.7109375"/>
    <col customWidth="1" min="1280" max="1280" style="393" width="16.42578125"/>
    <col customWidth="1" min="1281" max="1281" style="393" width="11"/>
    <col customWidth="1" min="1282" max="1282" style="393" width="9.5703125"/>
    <col customWidth="1" min="1283" max="1283" style="393" width="12"/>
    <col customWidth="1" min="1284" max="1285" style="393" width="9"/>
    <col customWidth="1" min="1286" max="1286" style="393" width="10"/>
    <col customWidth="1" min="1287" max="1287" style="393" width="9.85546875"/>
    <col customWidth="1" min="1288" max="1288" style="393" width="9.7109375"/>
    <col customWidth="1" min="1289" max="1289" style="393" width="10.5703125"/>
    <col min="1290" max="1533" style="393" width="9.140625"/>
    <col customWidth="1" min="1534" max="1534" style="393" width="5.28515625"/>
    <col customWidth="1" min="1535" max="1535" style="393" width="37.7109375"/>
    <col customWidth="1" min="1536" max="1536" style="393" width="16.42578125"/>
    <col customWidth="1" min="1537" max="1537" style="393" width="11"/>
    <col customWidth="1" min="1538" max="1538" style="393" width="9.5703125"/>
    <col customWidth="1" min="1539" max="1539" style="393" width="12"/>
    <col customWidth="1" min="1540" max="1541" style="393" width="9"/>
    <col customWidth="1" min="1542" max="1542" style="393" width="10"/>
    <col customWidth="1" min="1543" max="1543" style="393" width="9.85546875"/>
    <col customWidth="1" min="1544" max="1544" style="393" width="9.7109375"/>
    <col customWidth="1" min="1545" max="1545" style="393" width="10.5703125"/>
    <col min="1546" max="1789" style="393" width="9.140625"/>
    <col customWidth="1" min="1790" max="1790" style="393" width="5.28515625"/>
    <col customWidth="1" min="1791" max="1791" style="393" width="37.7109375"/>
    <col customWidth="1" min="1792" max="1792" style="393" width="16.42578125"/>
    <col customWidth="1" min="1793" max="1793" style="393" width="11"/>
    <col customWidth="1" min="1794" max="1794" style="393" width="9.5703125"/>
    <col customWidth="1" min="1795" max="1795" style="393" width="12"/>
    <col customWidth="1" min="1796" max="1797" style="393" width="9"/>
    <col customWidth="1" min="1798" max="1798" style="393" width="10"/>
    <col customWidth="1" min="1799" max="1799" style="393" width="9.85546875"/>
    <col customWidth="1" min="1800" max="1800" style="393" width="9.7109375"/>
    <col customWidth="1" min="1801" max="1801" style="393" width="10.5703125"/>
    <col min="1802" max="2045" style="393" width="9.140625"/>
    <col customWidth="1" min="2046" max="2046" style="393" width="5.28515625"/>
    <col customWidth="1" min="2047" max="2047" style="393" width="37.7109375"/>
    <col customWidth="1" min="2048" max="2048" style="393" width="16.42578125"/>
    <col customWidth="1" min="2049" max="2049" style="393" width="11"/>
    <col customWidth="1" min="2050" max="2050" style="393" width="9.5703125"/>
    <col customWidth="1" min="2051" max="2051" style="393" width="12"/>
    <col customWidth="1" min="2052" max="2053" style="393" width="9"/>
    <col customWidth="1" min="2054" max="2054" style="393" width="10"/>
    <col customWidth="1" min="2055" max="2055" style="393" width="9.85546875"/>
    <col customWidth="1" min="2056" max="2056" style="393" width="9.7109375"/>
    <col customWidth="1" min="2057" max="2057" style="393" width="10.5703125"/>
    <col min="2058" max="2301" style="393" width="9.140625"/>
    <col customWidth="1" min="2302" max="2302" style="393" width="5.28515625"/>
    <col customWidth="1" min="2303" max="2303" style="393" width="37.7109375"/>
    <col customWidth="1" min="2304" max="2304" style="393" width="16.42578125"/>
    <col customWidth="1" min="2305" max="2305" style="393" width="11"/>
    <col customWidth="1" min="2306" max="2306" style="393" width="9.5703125"/>
    <col customWidth="1" min="2307" max="2307" style="393" width="12"/>
    <col customWidth="1" min="2308" max="2309" style="393" width="9"/>
    <col customWidth="1" min="2310" max="2310" style="393" width="10"/>
    <col customWidth="1" min="2311" max="2311" style="393" width="9.85546875"/>
    <col customWidth="1" min="2312" max="2312" style="393" width="9.7109375"/>
    <col customWidth="1" min="2313" max="2313" style="393" width="10.5703125"/>
    <col min="2314" max="2557" style="393" width="9.140625"/>
    <col customWidth="1" min="2558" max="2558" style="393" width="5.28515625"/>
    <col customWidth="1" min="2559" max="2559" style="393" width="37.7109375"/>
    <col customWidth="1" min="2560" max="2560" style="393" width="16.42578125"/>
    <col customWidth="1" min="2561" max="2561" style="393" width="11"/>
    <col customWidth="1" min="2562" max="2562" style="393" width="9.5703125"/>
    <col customWidth="1" min="2563" max="2563" style="393" width="12"/>
    <col customWidth="1" min="2564" max="2565" style="393" width="9"/>
    <col customWidth="1" min="2566" max="2566" style="393" width="10"/>
    <col customWidth="1" min="2567" max="2567" style="393" width="9.85546875"/>
    <col customWidth="1" min="2568" max="2568" style="393" width="9.7109375"/>
    <col customWidth="1" min="2569" max="2569" style="393" width="10.5703125"/>
    <col min="2570" max="2813" style="393" width="9.140625"/>
    <col customWidth="1" min="2814" max="2814" style="393" width="5.28515625"/>
    <col customWidth="1" min="2815" max="2815" style="393" width="37.7109375"/>
    <col customWidth="1" min="2816" max="2816" style="393" width="16.42578125"/>
    <col customWidth="1" min="2817" max="2817" style="393" width="11"/>
    <col customWidth="1" min="2818" max="2818" style="393" width="9.5703125"/>
    <col customWidth="1" min="2819" max="2819" style="393" width="12"/>
    <col customWidth="1" min="2820" max="2821" style="393" width="9"/>
    <col customWidth="1" min="2822" max="2822" style="393" width="10"/>
    <col customWidth="1" min="2823" max="2823" style="393" width="9.85546875"/>
    <col customWidth="1" min="2824" max="2824" style="393" width="9.7109375"/>
    <col customWidth="1" min="2825" max="2825" style="393" width="10.5703125"/>
    <col min="2826" max="3069" style="393" width="9.140625"/>
    <col customWidth="1" min="3070" max="3070" style="393" width="5.28515625"/>
    <col customWidth="1" min="3071" max="3071" style="393" width="37.7109375"/>
    <col customWidth="1" min="3072" max="3072" style="393" width="16.42578125"/>
    <col customWidth="1" min="3073" max="3073" style="393" width="11"/>
    <col customWidth="1" min="3074" max="3074" style="393" width="9.5703125"/>
    <col customWidth="1" min="3075" max="3075" style="393" width="12"/>
    <col customWidth="1" min="3076" max="3077" style="393" width="9"/>
    <col customWidth="1" min="3078" max="3078" style="393" width="10"/>
    <col customWidth="1" min="3079" max="3079" style="393" width="9.85546875"/>
    <col customWidth="1" min="3080" max="3080" style="393" width="9.7109375"/>
    <col customWidth="1" min="3081" max="3081" style="393" width="10.5703125"/>
    <col min="3082" max="3325" style="393" width="9.140625"/>
    <col customWidth="1" min="3326" max="3326" style="393" width="5.28515625"/>
    <col customWidth="1" min="3327" max="3327" style="393" width="37.7109375"/>
    <col customWidth="1" min="3328" max="3328" style="393" width="16.42578125"/>
    <col customWidth="1" min="3329" max="3329" style="393" width="11"/>
    <col customWidth="1" min="3330" max="3330" style="393" width="9.5703125"/>
    <col customWidth="1" min="3331" max="3331" style="393" width="12"/>
    <col customWidth="1" min="3332" max="3333" style="393" width="9"/>
    <col customWidth="1" min="3334" max="3334" style="393" width="10"/>
    <col customWidth="1" min="3335" max="3335" style="393" width="9.85546875"/>
    <col customWidth="1" min="3336" max="3336" style="393" width="9.7109375"/>
    <col customWidth="1" min="3337" max="3337" style="393" width="10.5703125"/>
    <col min="3338" max="3581" style="393" width="9.140625"/>
    <col customWidth="1" min="3582" max="3582" style="393" width="5.28515625"/>
    <col customWidth="1" min="3583" max="3583" style="393" width="37.7109375"/>
    <col customWidth="1" min="3584" max="3584" style="393" width="16.42578125"/>
    <col customWidth="1" min="3585" max="3585" style="393" width="11"/>
    <col customWidth="1" min="3586" max="3586" style="393" width="9.5703125"/>
    <col customWidth="1" min="3587" max="3587" style="393" width="12"/>
    <col customWidth="1" min="3588" max="3589" style="393" width="9"/>
    <col customWidth="1" min="3590" max="3590" style="393" width="10"/>
    <col customWidth="1" min="3591" max="3591" style="393" width="9.85546875"/>
    <col customWidth="1" min="3592" max="3592" style="393" width="9.7109375"/>
    <col customWidth="1" min="3593" max="3593" style="393" width="10.5703125"/>
    <col min="3594" max="3837" style="393" width="9.140625"/>
    <col customWidth="1" min="3838" max="3838" style="393" width="5.28515625"/>
    <col customWidth="1" min="3839" max="3839" style="393" width="37.7109375"/>
    <col customWidth="1" min="3840" max="3840" style="393" width="16.42578125"/>
    <col customWidth="1" min="3841" max="3841" style="393" width="11"/>
    <col customWidth="1" min="3842" max="3842" style="393" width="9.5703125"/>
    <col customWidth="1" min="3843" max="3843" style="393" width="12"/>
    <col customWidth="1" min="3844" max="3845" style="393" width="9"/>
    <col customWidth="1" min="3846" max="3846" style="393" width="10"/>
    <col customWidth="1" min="3847" max="3847" style="393" width="9.85546875"/>
    <col customWidth="1" min="3848" max="3848" style="393" width="9.7109375"/>
    <col customWidth="1" min="3849" max="3849" style="393" width="10.5703125"/>
    <col min="3850" max="4093" style="393" width="9.140625"/>
    <col customWidth="1" min="4094" max="4094" style="393" width="5.28515625"/>
    <col customWidth="1" min="4095" max="4095" style="393" width="37.7109375"/>
    <col customWidth="1" min="4096" max="4096" style="393" width="16.42578125"/>
    <col customWidth="1" min="4097" max="4097" style="393" width="11"/>
    <col customWidth="1" min="4098" max="4098" style="393" width="9.5703125"/>
    <col customWidth="1" min="4099" max="4099" style="393" width="12"/>
    <col customWidth="1" min="4100" max="4101" style="393" width="9"/>
    <col customWidth="1" min="4102" max="4102" style="393" width="10"/>
    <col customWidth="1" min="4103" max="4103" style="393" width="9.85546875"/>
    <col customWidth="1" min="4104" max="4104" style="393" width="9.7109375"/>
    <col customWidth="1" min="4105" max="4105" style="393" width="10.5703125"/>
    <col min="4106" max="4349" style="393" width="9.140625"/>
    <col customWidth="1" min="4350" max="4350" style="393" width="5.28515625"/>
    <col customWidth="1" min="4351" max="4351" style="393" width="37.7109375"/>
    <col customWidth="1" min="4352" max="4352" style="393" width="16.42578125"/>
    <col customWidth="1" min="4353" max="4353" style="393" width="11"/>
    <col customWidth="1" min="4354" max="4354" style="393" width="9.5703125"/>
    <col customWidth="1" min="4355" max="4355" style="393" width="12"/>
    <col customWidth="1" min="4356" max="4357" style="393" width="9"/>
    <col customWidth="1" min="4358" max="4358" style="393" width="10"/>
    <col customWidth="1" min="4359" max="4359" style="393" width="9.85546875"/>
    <col customWidth="1" min="4360" max="4360" style="393" width="9.7109375"/>
    <col customWidth="1" min="4361" max="4361" style="393" width="10.5703125"/>
    <col min="4362" max="4605" style="393" width="9.140625"/>
    <col customWidth="1" min="4606" max="4606" style="393" width="5.28515625"/>
    <col customWidth="1" min="4607" max="4607" style="393" width="37.7109375"/>
    <col customWidth="1" min="4608" max="4608" style="393" width="16.42578125"/>
    <col customWidth="1" min="4609" max="4609" style="393" width="11"/>
    <col customWidth="1" min="4610" max="4610" style="393" width="9.5703125"/>
    <col customWidth="1" min="4611" max="4611" style="393" width="12"/>
    <col customWidth="1" min="4612" max="4613" style="393" width="9"/>
    <col customWidth="1" min="4614" max="4614" style="393" width="10"/>
    <col customWidth="1" min="4615" max="4615" style="393" width="9.85546875"/>
    <col customWidth="1" min="4616" max="4616" style="393" width="9.7109375"/>
    <col customWidth="1" min="4617" max="4617" style="393" width="10.5703125"/>
    <col min="4618" max="4861" style="393" width="9.140625"/>
    <col customWidth="1" min="4862" max="4862" style="393" width="5.28515625"/>
    <col customWidth="1" min="4863" max="4863" style="393" width="37.7109375"/>
    <col customWidth="1" min="4864" max="4864" style="393" width="16.42578125"/>
    <col customWidth="1" min="4865" max="4865" style="393" width="11"/>
    <col customWidth="1" min="4866" max="4866" style="393" width="9.5703125"/>
    <col customWidth="1" min="4867" max="4867" style="393" width="12"/>
    <col customWidth="1" min="4868" max="4869" style="393" width="9"/>
    <col customWidth="1" min="4870" max="4870" style="393" width="10"/>
    <col customWidth="1" min="4871" max="4871" style="393" width="9.85546875"/>
    <col customWidth="1" min="4872" max="4872" style="393" width="9.7109375"/>
    <col customWidth="1" min="4873" max="4873" style="393" width="10.5703125"/>
    <col min="4874" max="5117" style="393" width="9.140625"/>
    <col customWidth="1" min="5118" max="5118" style="393" width="5.28515625"/>
    <col customWidth="1" min="5119" max="5119" style="393" width="37.7109375"/>
    <col customWidth="1" min="5120" max="5120" style="393" width="16.42578125"/>
    <col customWidth="1" min="5121" max="5121" style="393" width="11"/>
    <col customWidth="1" min="5122" max="5122" style="393" width="9.5703125"/>
    <col customWidth="1" min="5123" max="5123" style="393" width="12"/>
    <col customWidth="1" min="5124" max="5125" style="393" width="9"/>
    <col customWidth="1" min="5126" max="5126" style="393" width="10"/>
    <col customWidth="1" min="5127" max="5127" style="393" width="9.85546875"/>
    <col customWidth="1" min="5128" max="5128" style="393" width="9.7109375"/>
    <col customWidth="1" min="5129" max="5129" style="393" width="10.5703125"/>
    <col min="5130" max="5373" style="393" width="9.140625"/>
    <col customWidth="1" min="5374" max="5374" style="393" width="5.28515625"/>
    <col customWidth="1" min="5375" max="5375" style="393" width="37.7109375"/>
    <col customWidth="1" min="5376" max="5376" style="393" width="16.42578125"/>
    <col customWidth="1" min="5377" max="5377" style="393" width="11"/>
    <col customWidth="1" min="5378" max="5378" style="393" width="9.5703125"/>
    <col customWidth="1" min="5379" max="5379" style="393" width="12"/>
    <col customWidth="1" min="5380" max="5381" style="393" width="9"/>
    <col customWidth="1" min="5382" max="5382" style="393" width="10"/>
    <col customWidth="1" min="5383" max="5383" style="393" width="9.85546875"/>
    <col customWidth="1" min="5384" max="5384" style="393" width="9.7109375"/>
    <col customWidth="1" min="5385" max="5385" style="393" width="10.5703125"/>
    <col min="5386" max="5629" style="393" width="9.140625"/>
    <col customWidth="1" min="5630" max="5630" style="393" width="5.28515625"/>
    <col customWidth="1" min="5631" max="5631" style="393" width="37.7109375"/>
    <col customWidth="1" min="5632" max="5632" style="393" width="16.42578125"/>
    <col customWidth="1" min="5633" max="5633" style="393" width="11"/>
    <col customWidth="1" min="5634" max="5634" style="393" width="9.5703125"/>
    <col customWidth="1" min="5635" max="5635" style="393" width="12"/>
    <col customWidth="1" min="5636" max="5637" style="393" width="9"/>
    <col customWidth="1" min="5638" max="5638" style="393" width="10"/>
    <col customWidth="1" min="5639" max="5639" style="393" width="9.85546875"/>
    <col customWidth="1" min="5640" max="5640" style="393" width="9.7109375"/>
    <col customWidth="1" min="5641" max="5641" style="393" width="10.5703125"/>
    <col min="5642" max="5885" style="393" width="9.140625"/>
    <col customWidth="1" min="5886" max="5886" style="393" width="5.28515625"/>
    <col customWidth="1" min="5887" max="5887" style="393" width="37.7109375"/>
    <col customWidth="1" min="5888" max="5888" style="393" width="16.42578125"/>
    <col customWidth="1" min="5889" max="5889" style="393" width="11"/>
    <col customWidth="1" min="5890" max="5890" style="393" width="9.5703125"/>
    <col customWidth="1" min="5891" max="5891" style="393" width="12"/>
    <col customWidth="1" min="5892" max="5893" style="393" width="9"/>
    <col customWidth="1" min="5894" max="5894" style="393" width="10"/>
    <col customWidth="1" min="5895" max="5895" style="393" width="9.85546875"/>
    <col customWidth="1" min="5896" max="5896" style="393" width="9.7109375"/>
    <col customWidth="1" min="5897" max="5897" style="393" width="10.5703125"/>
    <col min="5898" max="6141" style="393" width="9.140625"/>
    <col customWidth="1" min="6142" max="6142" style="393" width="5.28515625"/>
    <col customWidth="1" min="6143" max="6143" style="393" width="37.7109375"/>
    <col customWidth="1" min="6144" max="6144" style="393" width="16.42578125"/>
    <col customWidth="1" min="6145" max="6145" style="393" width="11"/>
    <col customWidth="1" min="6146" max="6146" style="393" width="9.5703125"/>
    <col customWidth="1" min="6147" max="6147" style="393" width="12"/>
    <col customWidth="1" min="6148" max="6149" style="393" width="9"/>
    <col customWidth="1" min="6150" max="6150" style="393" width="10"/>
    <col customWidth="1" min="6151" max="6151" style="393" width="9.85546875"/>
    <col customWidth="1" min="6152" max="6152" style="393" width="9.7109375"/>
    <col customWidth="1" min="6153" max="6153" style="393" width="10.5703125"/>
    <col min="6154" max="6397" style="393" width="9.140625"/>
    <col customWidth="1" min="6398" max="6398" style="393" width="5.28515625"/>
    <col customWidth="1" min="6399" max="6399" style="393" width="37.7109375"/>
    <col customWidth="1" min="6400" max="6400" style="393" width="16.42578125"/>
    <col customWidth="1" min="6401" max="6401" style="393" width="11"/>
    <col customWidth="1" min="6402" max="6402" style="393" width="9.5703125"/>
    <col customWidth="1" min="6403" max="6403" style="393" width="12"/>
    <col customWidth="1" min="6404" max="6405" style="393" width="9"/>
    <col customWidth="1" min="6406" max="6406" style="393" width="10"/>
    <col customWidth="1" min="6407" max="6407" style="393" width="9.85546875"/>
    <col customWidth="1" min="6408" max="6408" style="393" width="9.7109375"/>
    <col customWidth="1" min="6409" max="6409" style="393" width="10.5703125"/>
    <col min="6410" max="6653" style="393" width="9.140625"/>
    <col customWidth="1" min="6654" max="6654" style="393" width="5.28515625"/>
    <col customWidth="1" min="6655" max="6655" style="393" width="37.7109375"/>
    <col customWidth="1" min="6656" max="6656" style="393" width="16.42578125"/>
    <col customWidth="1" min="6657" max="6657" style="393" width="11"/>
    <col customWidth="1" min="6658" max="6658" style="393" width="9.5703125"/>
    <col customWidth="1" min="6659" max="6659" style="393" width="12"/>
    <col customWidth="1" min="6660" max="6661" style="393" width="9"/>
    <col customWidth="1" min="6662" max="6662" style="393" width="10"/>
    <col customWidth="1" min="6663" max="6663" style="393" width="9.85546875"/>
    <col customWidth="1" min="6664" max="6664" style="393" width="9.7109375"/>
    <col customWidth="1" min="6665" max="6665" style="393" width="10.5703125"/>
    <col min="6666" max="6909" style="393" width="9.140625"/>
    <col customWidth="1" min="6910" max="6910" style="393" width="5.28515625"/>
    <col customWidth="1" min="6911" max="6911" style="393" width="37.7109375"/>
    <col customWidth="1" min="6912" max="6912" style="393" width="16.42578125"/>
    <col customWidth="1" min="6913" max="6913" style="393" width="11"/>
    <col customWidth="1" min="6914" max="6914" style="393" width="9.5703125"/>
    <col customWidth="1" min="6915" max="6915" style="393" width="12"/>
    <col customWidth="1" min="6916" max="6917" style="393" width="9"/>
    <col customWidth="1" min="6918" max="6918" style="393" width="10"/>
    <col customWidth="1" min="6919" max="6919" style="393" width="9.85546875"/>
    <col customWidth="1" min="6920" max="6920" style="393" width="9.7109375"/>
    <col customWidth="1" min="6921" max="6921" style="393" width="10.5703125"/>
    <col min="6922" max="7165" style="393" width="9.140625"/>
    <col customWidth="1" min="7166" max="7166" style="393" width="5.28515625"/>
    <col customWidth="1" min="7167" max="7167" style="393" width="37.7109375"/>
    <col customWidth="1" min="7168" max="7168" style="393" width="16.42578125"/>
    <col customWidth="1" min="7169" max="7169" style="393" width="11"/>
    <col customWidth="1" min="7170" max="7170" style="393" width="9.5703125"/>
    <col customWidth="1" min="7171" max="7171" style="393" width="12"/>
    <col customWidth="1" min="7172" max="7173" style="393" width="9"/>
    <col customWidth="1" min="7174" max="7174" style="393" width="10"/>
    <col customWidth="1" min="7175" max="7175" style="393" width="9.85546875"/>
    <col customWidth="1" min="7176" max="7176" style="393" width="9.7109375"/>
    <col customWidth="1" min="7177" max="7177" style="393" width="10.5703125"/>
    <col min="7178" max="7421" style="393" width="9.140625"/>
    <col customWidth="1" min="7422" max="7422" style="393" width="5.28515625"/>
    <col customWidth="1" min="7423" max="7423" style="393" width="37.7109375"/>
    <col customWidth="1" min="7424" max="7424" style="393" width="16.42578125"/>
    <col customWidth="1" min="7425" max="7425" style="393" width="11"/>
    <col customWidth="1" min="7426" max="7426" style="393" width="9.5703125"/>
    <col customWidth="1" min="7427" max="7427" style="393" width="12"/>
    <col customWidth="1" min="7428" max="7429" style="393" width="9"/>
    <col customWidth="1" min="7430" max="7430" style="393" width="10"/>
    <col customWidth="1" min="7431" max="7431" style="393" width="9.85546875"/>
    <col customWidth="1" min="7432" max="7432" style="393" width="9.7109375"/>
    <col customWidth="1" min="7433" max="7433" style="393" width="10.5703125"/>
    <col min="7434" max="7677" style="393" width="9.140625"/>
    <col customWidth="1" min="7678" max="7678" style="393" width="5.28515625"/>
    <col customWidth="1" min="7679" max="7679" style="393" width="37.7109375"/>
    <col customWidth="1" min="7680" max="7680" style="393" width="16.42578125"/>
    <col customWidth="1" min="7681" max="7681" style="393" width="11"/>
    <col customWidth="1" min="7682" max="7682" style="393" width="9.5703125"/>
    <col customWidth="1" min="7683" max="7683" style="393" width="12"/>
    <col customWidth="1" min="7684" max="7685" style="393" width="9"/>
    <col customWidth="1" min="7686" max="7686" style="393" width="10"/>
    <col customWidth="1" min="7687" max="7687" style="393" width="9.85546875"/>
    <col customWidth="1" min="7688" max="7688" style="393" width="9.7109375"/>
    <col customWidth="1" min="7689" max="7689" style="393" width="10.5703125"/>
    <col min="7690" max="7933" style="393" width="9.140625"/>
    <col customWidth="1" min="7934" max="7934" style="393" width="5.28515625"/>
    <col customWidth="1" min="7935" max="7935" style="393" width="37.7109375"/>
    <col customWidth="1" min="7936" max="7936" style="393" width="16.42578125"/>
    <col customWidth="1" min="7937" max="7937" style="393" width="11"/>
    <col customWidth="1" min="7938" max="7938" style="393" width="9.5703125"/>
    <col customWidth="1" min="7939" max="7939" style="393" width="12"/>
    <col customWidth="1" min="7940" max="7941" style="393" width="9"/>
    <col customWidth="1" min="7942" max="7942" style="393" width="10"/>
    <col customWidth="1" min="7943" max="7943" style="393" width="9.85546875"/>
    <col customWidth="1" min="7944" max="7944" style="393" width="9.7109375"/>
    <col customWidth="1" min="7945" max="7945" style="393" width="10.5703125"/>
    <col min="7946" max="8189" style="393" width="9.140625"/>
    <col customWidth="1" min="8190" max="8190" style="393" width="5.28515625"/>
    <col customWidth="1" min="8191" max="8191" style="393" width="37.7109375"/>
    <col customWidth="1" min="8192" max="8192" style="393" width="16.42578125"/>
    <col customWidth="1" min="8193" max="8193" style="393" width="11"/>
    <col customWidth="1" min="8194" max="8194" style="393" width="9.5703125"/>
    <col customWidth="1" min="8195" max="8195" style="393" width="12"/>
    <col customWidth="1" min="8196" max="8197" style="393" width="9"/>
    <col customWidth="1" min="8198" max="8198" style="393" width="10"/>
    <col customWidth="1" min="8199" max="8199" style="393" width="9.85546875"/>
    <col customWidth="1" min="8200" max="8200" style="393" width="9.7109375"/>
    <col customWidth="1" min="8201" max="8201" style="393" width="10.5703125"/>
    <col min="8202" max="8445" style="393" width="9.140625"/>
    <col customWidth="1" min="8446" max="8446" style="393" width="5.28515625"/>
    <col customWidth="1" min="8447" max="8447" style="393" width="37.7109375"/>
    <col customWidth="1" min="8448" max="8448" style="393" width="16.42578125"/>
    <col customWidth="1" min="8449" max="8449" style="393" width="11"/>
    <col customWidth="1" min="8450" max="8450" style="393" width="9.5703125"/>
    <col customWidth="1" min="8451" max="8451" style="393" width="12"/>
    <col customWidth="1" min="8452" max="8453" style="393" width="9"/>
    <col customWidth="1" min="8454" max="8454" style="393" width="10"/>
    <col customWidth="1" min="8455" max="8455" style="393" width="9.85546875"/>
    <col customWidth="1" min="8456" max="8456" style="393" width="9.7109375"/>
    <col customWidth="1" min="8457" max="8457" style="393" width="10.5703125"/>
    <col min="8458" max="8701" style="393" width="9.140625"/>
    <col customWidth="1" min="8702" max="8702" style="393" width="5.28515625"/>
    <col customWidth="1" min="8703" max="8703" style="393" width="37.7109375"/>
    <col customWidth="1" min="8704" max="8704" style="393" width="16.42578125"/>
    <col customWidth="1" min="8705" max="8705" style="393" width="11"/>
    <col customWidth="1" min="8706" max="8706" style="393" width="9.5703125"/>
    <col customWidth="1" min="8707" max="8707" style="393" width="12"/>
    <col customWidth="1" min="8708" max="8709" style="393" width="9"/>
    <col customWidth="1" min="8710" max="8710" style="393" width="10"/>
    <col customWidth="1" min="8711" max="8711" style="393" width="9.85546875"/>
    <col customWidth="1" min="8712" max="8712" style="393" width="9.7109375"/>
    <col customWidth="1" min="8713" max="8713" style="393" width="10.5703125"/>
    <col min="8714" max="8957" style="393" width="9.140625"/>
    <col customWidth="1" min="8958" max="8958" style="393" width="5.28515625"/>
    <col customWidth="1" min="8959" max="8959" style="393" width="37.7109375"/>
    <col customWidth="1" min="8960" max="8960" style="393" width="16.42578125"/>
    <col customWidth="1" min="8961" max="8961" style="393" width="11"/>
    <col customWidth="1" min="8962" max="8962" style="393" width="9.5703125"/>
    <col customWidth="1" min="8963" max="8963" style="393" width="12"/>
    <col customWidth="1" min="8964" max="8965" style="393" width="9"/>
    <col customWidth="1" min="8966" max="8966" style="393" width="10"/>
    <col customWidth="1" min="8967" max="8967" style="393" width="9.85546875"/>
    <col customWidth="1" min="8968" max="8968" style="393" width="9.7109375"/>
    <col customWidth="1" min="8969" max="8969" style="393" width="10.5703125"/>
    <col min="8970" max="9213" style="393" width="9.140625"/>
    <col customWidth="1" min="9214" max="9214" style="393" width="5.28515625"/>
    <col customWidth="1" min="9215" max="9215" style="393" width="37.7109375"/>
    <col customWidth="1" min="9216" max="9216" style="393" width="16.42578125"/>
    <col customWidth="1" min="9217" max="9217" style="393" width="11"/>
    <col customWidth="1" min="9218" max="9218" style="393" width="9.5703125"/>
    <col customWidth="1" min="9219" max="9219" style="393" width="12"/>
    <col customWidth="1" min="9220" max="9221" style="393" width="9"/>
    <col customWidth="1" min="9222" max="9222" style="393" width="10"/>
    <col customWidth="1" min="9223" max="9223" style="393" width="9.85546875"/>
    <col customWidth="1" min="9224" max="9224" style="393" width="9.7109375"/>
    <col customWidth="1" min="9225" max="9225" style="393" width="10.5703125"/>
    <col min="9226" max="9469" style="393" width="9.140625"/>
    <col customWidth="1" min="9470" max="9470" style="393" width="5.28515625"/>
    <col customWidth="1" min="9471" max="9471" style="393" width="37.7109375"/>
    <col customWidth="1" min="9472" max="9472" style="393" width="16.42578125"/>
    <col customWidth="1" min="9473" max="9473" style="393" width="11"/>
    <col customWidth="1" min="9474" max="9474" style="393" width="9.5703125"/>
    <col customWidth="1" min="9475" max="9475" style="393" width="12"/>
    <col customWidth="1" min="9476" max="9477" style="393" width="9"/>
    <col customWidth="1" min="9478" max="9478" style="393" width="10"/>
    <col customWidth="1" min="9479" max="9479" style="393" width="9.85546875"/>
    <col customWidth="1" min="9480" max="9480" style="393" width="9.7109375"/>
    <col customWidth="1" min="9481" max="9481" style="393" width="10.5703125"/>
    <col min="9482" max="9725" style="393" width="9.140625"/>
    <col customWidth="1" min="9726" max="9726" style="393" width="5.28515625"/>
    <col customWidth="1" min="9727" max="9727" style="393" width="37.7109375"/>
    <col customWidth="1" min="9728" max="9728" style="393" width="16.42578125"/>
    <col customWidth="1" min="9729" max="9729" style="393" width="11"/>
    <col customWidth="1" min="9730" max="9730" style="393" width="9.5703125"/>
    <col customWidth="1" min="9731" max="9731" style="393" width="12"/>
    <col customWidth="1" min="9732" max="9733" style="393" width="9"/>
    <col customWidth="1" min="9734" max="9734" style="393" width="10"/>
    <col customWidth="1" min="9735" max="9735" style="393" width="9.85546875"/>
    <col customWidth="1" min="9736" max="9736" style="393" width="9.7109375"/>
    <col customWidth="1" min="9737" max="9737" style="393" width="10.5703125"/>
    <col min="9738" max="9981" style="393" width="9.140625"/>
    <col customWidth="1" min="9982" max="9982" style="393" width="5.28515625"/>
    <col customWidth="1" min="9983" max="9983" style="393" width="37.7109375"/>
    <col customWidth="1" min="9984" max="9984" style="393" width="16.42578125"/>
    <col customWidth="1" min="9985" max="9985" style="393" width="11"/>
    <col customWidth="1" min="9986" max="9986" style="393" width="9.5703125"/>
    <col customWidth="1" min="9987" max="9987" style="393" width="12"/>
    <col customWidth="1" min="9988" max="9989" style="393" width="9"/>
    <col customWidth="1" min="9990" max="9990" style="393" width="10"/>
    <col customWidth="1" min="9991" max="9991" style="393" width="9.85546875"/>
    <col customWidth="1" min="9992" max="9992" style="393" width="9.7109375"/>
    <col customWidth="1" min="9993" max="9993" style="393" width="10.5703125"/>
    <col min="9994" max="10237" style="393" width="9.140625"/>
    <col customWidth="1" min="10238" max="10238" style="393" width="5.28515625"/>
    <col customWidth="1" min="10239" max="10239" style="393" width="37.7109375"/>
    <col customWidth="1" min="10240" max="10240" style="393" width="16.42578125"/>
    <col customWidth="1" min="10241" max="10241" style="393" width="11"/>
    <col customWidth="1" min="10242" max="10242" style="393" width="9.5703125"/>
    <col customWidth="1" min="10243" max="10243" style="393" width="12"/>
    <col customWidth="1" min="10244" max="10245" style="393" width="9"/>
    <col customWidth="1" min="10246" max="10246" style="393" width="10"/>
    <col customWidth="1" min="10247" max="10247" style="393" width="9.85546875"/>
    <col customWidth="1" min="10248" max="10248" style="393" width="9.7109375"/>
    <col customWidth="1" min="10249" max="10249" style="393" width="10.5703125"/>
    <col min="10250" max="10493" style="393" width="9.140625"/>
    <col customWidth="1" min="10494" max="10494" style="393" width="5.28515625"/>
    <col customWidth="1" min="10495" max="10495" style="393" width="37.7109375"/>
    <col customWidth="1" min="10496" max="10496" style="393" width="16.42578125"/>
    <col customWidth="1" min="10497" max="10497" style="393" width="11"/>
    <col customWidth="1" min="10498" max="10498" style="393" width="9.5703125"/>
    <col customWidth="1" min="10499" max="10499" style="393" width="12"/>
    <col customWidth="1" min="10500" max="10501" style="393" width="9"/>
    <col customWidth="1" min="10502" max="10502" style="393" width="10"/>
    <col customWidth="1" min="10503" max="10503" style="393" width="9.85546875"/>
    <col customWidth="1" min="10504" max="10504" style="393" width="9.7109375"/>
    <col customWidth="1" min="10505" max="10505" style="393" width="10.5703125"/>
    <col min="10506" max="10749" style="393" width="9.140625"/>
    <col customWidth="1" min="10750" max="10750" style="393" width="5.28515625"/>
    <col customWidth="1" min="10751" max="10751" style="393" width="37.7109375"/>
    <col customWidth="1" min="10752" max="10752" style="393" width="16.42578125"/>
    <col customWidth="1" min="10753" max="10753" style="393" width="11"/>
    <col customWidth="1" min="10754" max="10754" style="393" width="9.5703125"/>
    <col customWidth="1" min="10755" max="10755" style="393" width="12"/>
    <col customWidth="1" min="10756" max="10757" style="393" width="9"/>
    <col customWidth="1" min="10758" max="10758" style="393" width="10"/>
    <col customWidth="1" min="10759" max="10759" style="393" width="9.85546875"/>
    <col customWidth="1" min="10760" max="10760" style="393" width="9.7109375"/>
    <col customWidth="1" min="10761" max="10761" style="393" width="10.5703125"/>
    <col min="10762" max="11005" style="393" width="9.140625"/>
    <col customWidth="1" min="11006" max="11006" style="393" width="5.28515625"/>
    <col customWidth="1" min="11007" max="11007" style="393" width="37.7109375"/>
    <col customWidth="1" min="11008" max="11008" style="393" width="16.42578125"/>
    <col customWidth="1" min="11009" max="11009" style="393" width="11"/>
    <col customWidth="1" min="11010" max="11010" style="393" width="9.5703125"/>
    <col customWidth="1" min="11011" max="11011" style="393" width="12"/>
    <col customWidth="1" min="11012" max="11013" style="393" width="9"/>
    <col customWidth="1" min="11014" max="11014" style="393" width="10"/>
    <col customWidth="1" min="11015" max="11015" style="393" width="9.85546875"/>
    <col customWidth="1" min="11016" max="11016" style="393" width="9.7109375"/>
    <col customWidth="1" min="11017" max="11017" style="393" width="10.5703125"/>
    <col min="11018" max="11261" style="393" width="9.140625"/>
    <col customWidth="1" min="11262" max="11262" style="393" width="5.28515625"/>
    <col customWidth="1" min="11263" max="11263" style="393" width="37.7109375"/>
    <col customWidth="1" min="11264" max="11264" style="393" width="16.42578125"/>
    <col customWidth="1" min="11265" max="11265" style="393" width="11"/>
    <col customWidth="1" min="11266" max="11266" style="393" width="9.5703125"/>
    <col customWidth="1" min="11267" max="11267" style="393" width="12"/>
    <col customWidth="1" min="11268" max="11269" style="393" width="9"/>
    <col customWidth="1" min="11270" max="11270" style="393" width="10"/>
    <col customWidth="1" min="11271" max="11271" style="393" width="9.85546875"/>
    <col customWidth="1" min="11272" max="11272" style="393" width="9.7109375"/>
    <col customWidth="1" min="11273" max="11273" style="393" width="10.5703125"/>
    <col min="11274" max="11517" style="393" width="9.140625"/>
    <col customWidth="1" min="11518" max="11518" style="393" width="5.28515625"/>
    <col customWidth="1" min="11519" max="11519" style="393" width="37.7109375"/>
    <col customWidth="1" min="11520" max="11520" style="393" width="16.42578125"/>
    <col customWidth="1" min="11521" max="11521" style="393" width="11"/>
    <col customWidth="1" min="11522" max="11522" style="393" width="9.5703125"/>
    <col customWidth="1" min="11523" max="11523" style="393" width="12"/>
    <col customWidth="1" min="11524" max="11525" style="393" width="9"/>
    <col customWidth="1" min="11526" max="11526" style="393" width="10"/>
    <col customWidth="1" min="11527" max="11527" style="393" width="9.85546875"/>
    <col customWidth="1" min="11528" max="11528" style="393" width="9.7109375"/>
    <col customWidth="1" min="11529" max="11529" style="393" width="10.5703125"/>
    <col min="11530" max="11773" style="393" width="9.140625"/>
    <col customWidth="1" min="11774" max="11774" style="393" width="5.28515625"/>
    <col customWidth="1" min="11775" max="11775" style="393" width="37.7109375"/>
    <col customWidth="1" min="11776" max="11776" style="393" width="16.42578125"/>
    <col customWidth="1" min="11777" max="11777" style="393" width="11"/>
    <col customWidth="1" min="11778" max="11778" style="393" width="9.5703125"/>
    <col customWidth="1" min="11779" max="11779" style="393" width="12"/>
    <col customWidth="1" min="11780" max="11781" style="393" width="9"/>
    <col customWidth="1" min="11782" max="11782" style="393" width="10"/>
    <col customWidth="1" min="11783" max="11783" style="393" width="9.85546875"/>
    <col customWidth="1" min="11784" max="11784" style="393" width="9.7109375"/>
    <col customWidth="1" min="11785" max="11785" style="393" width="10.5703125"/>
    <col min="11786" max="12029" style="393" width="9.140625"/>
    <col customWidth="1" min="12030" max="12030" style="393" width="5.28515625"/>
    <col customWidth="1" min="12031" max="12031" style="393" width="37.7109375"/>
    <col customWidth="1" min="12032" max="12032" style="393" width="16.42578125"/>
    <col customWidth="1" min="12033" max="12033" style="393" width="11"/>
    <col customWidth="1" min="12034" max="12034" style="393" width="9.5703125"/>
    <col customWidth="1" min="12035" max="12035" style="393" width="12"/>
    <col customWidth="1" min="12036" max="12037" style="393" width="9"/>
    <col customWidth="1" min="12038" max="12038" style="393" width="10"/>
    <col customWidth="1" min="12039" max="12039" style="393" width="9.85546875"/>
    <col customWidth="1" min="12040" max="12040" style="393" width="9.7109375"/>
    <col customWidth="1" min="12041" max="12041" style="393" width="10.5703125"/>
    <col min="12042" max="12285" style="393" width="9.140625"/>
    <col customWidth="1" min="12286" max="12286" style="393" width="5.28515625"/>
    <col customWidth="1" min="12287" max="12287" style="393" width="37.7109375"/>
    <col customWidth="1" min="12288" max="12288" style="393" width="16.42578125"/>
    <col customWidth="1" min="12289" max="12289" style="393" width="11"/>
    <col customWidth="1" min="12290" max="12290" style="393" width="9.5703125"/>
    <col customWidth="1" min="12291" max="12291" style="393" width="12"/>
    <col customWidth="1" min="12292" max="12293" style="393" width="9"/>
    <col customWidth="1" min="12294" max="12294" style="393" width="10"/>
    <col customWidth="1" min="12295" max="12295" style="393" width="9.85546875"/>
    <col customWidth="1" min="12296" max="12296" style="393" width="9.7109375"/>
    <col customWidth="1" min="12297" max="12297" style="393" width="10.5703125"/>
    <col min="12298" max="12541" style="393" width="9.140625"/>
    <col customWidth="1" min="12542" max="12542" style="393" width="5.28515625"/>
    <col customWidth="1" min="12543" max="12543" style="393" width="37.7109375"/>
    <col customWidth="1" min="12544" max="12544" style="393" width="16.42578125"/>
    <col customWidth="1" min="12545" max="12545" style="393" width="11"/>
    <col customWidth="1" min="12546" max="12546" style="393" width="9.5703125"/>
    <col customWidth="1" min="12547" max="12547" style="393" width="12"/>
    <col customWidth="1" min="12548" max="12549" style="393" width="9"/>
    <col customWidth="1" min="12550" max="12550" style="393" width="10"/>
    <col customWidth="1" min="12551" max="12551" style="393" width="9.85546875"/>
    <col customWidth="1" min="12552" max="12552" style="393" width="9.7109375"/>
    <col customWidth="1" min="12553" max="12553" style="393" width="10.5703125"/>
    <col min="12554" max="12797" style="393" width="9.140625"/>
    <col customWidth="1" min="12798" max="12798" style="393" width="5.28515625"/>
    <col customWidth="1" min="12799" max="12799" style="393" width="37.7109375"/>
    <col customWidth="1" min="12800" max="12800" style="393" width="16.42578125"/>
    <col customWidth="1" min="12801" max="12801" style="393" width="11"/>
    <col customWidth="1" min="12802" max="12802" style="393" width="9.5703125"/>
    <col customWidth="1" min="12803" max="12803" style="393" width="12"/>
    <col customWidth="1" min="12804" max="12805" style="393" width="9"/>
    <col customWidth="1" min="12806" max="12806" style="393" width="10"/>
    <col customWidth="1" min="12807" max="12807" style="393" width="9.85546875"/>
    <col customWidth="1" min="12808" max="12808" style="393" width="9.7109375"/>
    <col customWidth="1" min="12809" max="12809" style="393" width="10.5703125"/>
    <col min="12810" max="13053" style="393" width="9.140625"/>
    <col customWidth="1" min="13054" max="13054" style="393" width="5.28515625"/>
    <col customWidth="1" min="13055" max="13055" style="393" width="37.7109375"/>
    <col customWidth="1" min="13056" max="13056" style="393" width="16.42578125"/>
    <col customWidth="1" min="13057" max="13057" style="393" width="11"/>
    <col customWidth="1" min="13058" max="13058" style="393" width="9.5703125"/>
    <col customWidth="1" min="13059" max="13059" style="393" width="12"/>
    <col customWidth="1" min="13060" max="13061" style="393" width="9"/>
    <col customWidth="1" min="13062" max="13062" style="393" width="10"/>
    <col customWidth="1" min="13063" max="13063" style="393" width="9.85546875"/>
    <col customWidth="1" min="13064" max="13064" style="393" width="9.7109375"/>
    <col customWidth="1" min="13065" max="13065" style="393" width="10.5703125"/>
    <col min="13066" max="13309" style="393" width="9.140625"/>
    <col customWidth="1" min="13310" max="13310" style="393" width="5.28515625"/>
    <col customWidth="1" min="13311" max="13311" style="393" width="37.7109375"/>
    <col customWidth="1" min="13312" max="13312" style="393" width="16.42578125"/>
    <col customWidth="1" min="13313" max="13313" style="393" width="11"/>
    <col customWidth="1" min="13314" max="13314" style="393" width="9.5703125"/>
    <col customWidth="1" min="13315" max="13315" style="393" width="12"/>
    <col customWidth="1" min="13316" max="13317" style="393" width="9"/>
    <col customWidth="1" min="13318" max="13318" style="393" width="10"/>
    <col customWidth="1" min="13319" max="13319" style="393" width="9.85546875"/>
    <col customWidth="1" min="13320" max="13320" style="393" width="9.7109375"/>
    <col customWidth="1" min="13321" max="13321" style="393" width="10.5703125"/>
    <col min="13322" max="13565" style="393" width="9.140625"/>
    <col customWidth="1" min="13566" max="13566" style="393" width="5.28515625"/>
    <col customWidth="1" min="13567" max="13567" style="393" width="37.7109375"/>
    <col customWidth="1" min="13568" max="13568" style="393" width="16.42578125"/>
    <col customWidth="1" min="13569" max="13569" style="393" width="11"/>
    <col customWidth="1" min="13570" max="13570" style="393" width="9.5703125"/>
    <col customWidth="1" min="13571" max="13571" style="393" width="12"/>
    <col customWidth="1" min="13572" max="13573" style="393" width="9"/>
    <col customWidth="1" min="13574" max="13574" style="393" width="10"/>
    <col customWidth="1" min="13575" max="13575" style="393" width="9.85546875"/>
    <col customWidth="1" min="13576" max="13576" style="393" width="9.7109375"/>
    <col customWidth="1" min="13577" max="13577" style="393" width="10.5703125"/>
    <col min="13578" max="13821" style="393" width="9.140625"/>
    <col customWidth="1" min="13822" max="13822" style="393" width="5.28515625"/>
    <col customWidth="1" min="13823" max="13823" style="393" width="37.7109375"/>
    <col customWidth="1" min="13824" max="13824" style="393" width="16.42578125"/>
    <col customWidth="1" min="13825" max="13825" style="393" width="11"/>
    <col customWidth="1" min="13826" max="13826" style="393" width="9.5703125"/>
    <col customWidth="1" min="13827" max="13827" style="393" width="12"/>
    <col customWidth="1" min="13828" max="13829" style="393" width="9"/>
    <col customWidth="1" min="13830" max="13830" style="393" width="10"/>
    <col customWidth="1" min="13831" max="13831" style="393" width="9.85546875"/>
    <col customWidth="1" min="13832" max="13832" style="393" width="9.7109375"/>
    <col customWidth="1" min="13833" max="13833" style="393" width="10.5703125"/>
    <col min="13834" max="14077" style="393" width="9.140625"/>
    <col customWidth="1" min="14078" max="14078" style="393" width="5.28515625"/>
    <col customWidth="1" min="14079" max="14079" style="393" width="37.7109375"/>
    <col customWidth="1" min="14080" max="14080" style="393" width="16.42578125"/>
    <col customWidth="1" min="14081" max="14081" style="393" width="11"/>
    <col customWidth="1" min="14082" max="14082" style="393" width="9.5703125"/>
    <col customWidth="1" min="14083" max="14083" style="393" width="12"/>
    <col customWidth="1" min="14084" max="14085" style="393" width="9"/>
    <col customWidth="1" min="14086" max="14086" style="393" width="10"/>
    <col customWidth="1" min="14087" max="14087" style="393" width="9.85546875"/>
    <col customWidth="1" min="14088" max="14088" style="393" width="9.7109375"/>
    <col customWidth="1" min="14089" max="14089" style="393" width="10.5703125"/>
    <col min="14090" max="14333" style="393" width="9.140625"/>
    <col customWidth="1" min="14334" max="14334" style="393" width="5.28515625"/>
    <col customWidth="1" min="14335" max="14335" style="393" width="37.7109375"/>
    <col customWidth="1" min="14336" max="14336" style="393" width="16.42578125"/>
    <col customWidth="1" min="14337" max="14337" style="393" width="11"/>
    <col customWidth="1" min="14338" max="14338" style="393" width="9.5703125"/>
    <col customWidth="1" min="14339" max="14339" style="393" width="12"/>
    <col customWidth="1" min="14340" max="14341" style="393" width="9"/>
    <col customWidth="1" min="14342" max="14342" style="393" width="10"/>
    <col customWidth="1" min="14343" max="14343" style="393" width="9.85546875"/>
    <col customWidth="1" min="14344" max="14344" style="393" width="9.7109375"/>
    <col customWidth="1" min="14345" max="14345" style="393" width="10.5703125"/>
    <col min="14346" max="14589" style="393" width="9.140625"/>
    <col customWidth="1" min="14590" max="14590" style="393" width="5.28515625"/>
    <col customWidth="1" min="14591" max="14591" style="393" width="37.7109375"/>
    <col customWidth="1" min="14592" max="14592" style="393" width="16.42578125"/>
    <col customWidth="1" min="14593" max="14593" style="393" width="11"/>
    <col customWidth="1" min="14594" max="14594" style="393" width="9.5703125"/>
    <col customWidth="1" min="14595" max="14595" style="393" width="12"/>
    <col customWidth="1" min="14596" max="14597" style="393" width="9"/>
    <col customWidth="1" min="14598" max="14598" style="393" width="10"/>
    <col customWidth="1" min="14599" max="14599" style="393" width="9.85546875"/>
    <col customWidth="1" min="14600" max="14600" style="393" width="9.7109375"/>
    <col customWidth="1" min="14601" max="14601" style="393" width="10.5703125"/>
    <col min="14602" max="14845" style="393" width="9.140625"/>
    <col customWidth="1" min="14846" max="14846" style="393" width="5.28515625"/>
    <col customWidth="1" min="14847" max="14847" style="393" width="37.7109375"/>
    <col customWidth="1" min="14848" max="14848" style="393" width="16.42578125"/>
    <col customWidth="1" min="14849" max="14849" style="393" width="11"/>
    <col customWidth="1" min="14850" max="14850" style="393" width="9.5703125"/>
    <col customWidth="1" min="14851" max="14851" style="393" width="12"/>
    <col customWidth="1" min="14852" max="14853" style="393" width="9"/>
    <col customWidth="1" min="14854" max="14854" style="393" width="10"/>
    <col customWidth="1" min="14855" max="14855" style="393" width="9.85546875"/>
    <col customWidth="1" min="14856" max="14856" style="393" width="9.7109375"/>
    <col customWidth="1" min="14857" max="14857" style="393" width="10.5703125"/>
    <col min="14858" max="15101" style="393" width="9.140625"/>
    <col customWidth="1" min="15102" max="15102" style="393" width="5.28515625"/>
    <col customWidth="1" min="15103" max="15103" style="393" width="37.7109375"/>
    <col customWidth="1" min="15104" max="15104" style="393" width="16.42578125"/>
    <col customWidth="1" min="15105" max="15105" style="393" width="11"/>
    <col customWidth="1" min="15106" max="15106" style="393" width="9.5703125"/>
    <col customWidth="1" min="15107" max="15107" style="393" width="12"/>
    <col customWidth="1" min="15108" max="15109" style="393" width="9"/>
    <col customWidth="1" min="15110" max="15110" style="393" width="10"/>
    <col customWidth="1" min="15111" max="15111" style="393" width="9.85546875"/>
    <col customWidth="1" min="15112" max="15112" style="393" width="9.7109375"/>
    <col customWidth="1" min="15113" max="15113" style="393" width="10.5703125"/>
    <col min="15114" max="15357" style="393" width="9.140625"/>
    <col customWidth="1" min="15358" max="15358" style="393" width="5.28515625"/>
    <col customWidth="1" min="15359" max="15359" style="393" width="37.7109375"/>
    <col customWidth="1" min="15360" max="15360" style="393" width="16.42578125"/>
    <col customWidth="1" min="15361" max="15361" style="393" width="11"/>
    <col customWidth="1" min="15362" max="15362" style="393" width="9.5703125"/>
    <col customWidth="1" min="15363" max="15363" style="393" width="12"/>
    <col customWidth="1" min="15364" max="15365" style="393" width="9"/>
    <col customWidth="1" min="15366" max="15366" style="393" width="10"/>
    <col customWidth="1" min="15367" max="15367" style="393" width="9.85546875"/>
    <col customWidth="1" min="15368" max="15368" style="393" width="9.7109375"/>
    <col customWidth="1" min="15369" max="15369" style="393" width="10.5703125"/>
    <col min="15370" max="15613" style="393" width="9.140625"/>
    <col customWidth="1" min="15614" max="15614" style="393" width="5.28515625"/>
    <col customWidth="1" min="15615" max="15615" style="393" width="37.7109375"/>
    <col customWidth="1" min="15616" max="15616" style="393" width="16.42578125"/>
    <col customWidth="1" min="15617" max="15617" style="393" width="11"/>
    <col customWidth="1" min="15618" max="15618" style="393" width="9.5703125"/>
    <col customWidth="1" min="15619" max="15619" style="393" width="12"/>
    <col customWidth="1" min="15620" max="15621" style="393" width="9"/>
    <col customWidth="1" min="15622" max="15622" style="393" width="10"/>
    <col customWidth="1" min="15623" max="15623" style="393" width="9.85546875"/>
    <col customWidth="1" min="15624" max="15624" style="393" width="9.7109375"/>
    <col customWidth="1" min="15625" max="15625" style="393" width="10.5703125"/>
    <col min="15626" max="15869" style="393" width="9.140625"/>
    <col customWidth="1" min="15870" max="15870" style="393" width="5.28515625"/>
    <col customWidth="1" min="15871" max="15871" style="393" width="37.7109375"/>
    <col customWidth="1" min="15872" max="15872" style="393" width="16.42578125"/>
    <col customWidth="1" min="15873" max="15873" style="393" width="11"/>
    <col customWidth="1" min="15874" max="15874" style="393" width="9.5703125"/>
    <col customWidth="1" min="15875" max="15875" style="393" width="12"/>
    <col customWidth="1" min="15876" max="15877" style="393" width="9"/>
    <col customWidth="1" min="15878" max="15878" style="393" width="10"/>
    <col customWidth="1" min="15879" max="15879" style="393" width="9.85546875"/>
    <col customWidth="1" min="15880" max="15880" style="393" width="9.7109375"/>
    <col customWidth="1" min="15881" max="15881" style="393" width="10.5703125"/>
    <col min="15882" max="16125" style="393" width="9.140625"/>
    <col customWidth="1" min="16126" max="16126" style="393" width="5.28515625"/>
    <col customWidth="1" min="16127" max="16127" style="393" width="37.7109375"/>
    <col customWidth="1" min="16128" max="16128" style="393" width="16.42578125"/>
    <col customWidth="1" min="16129" max="16129" style="393" width="11"/>
    <col customWidth="1" min="16130" max="16130" style="393" width="9.5703125"/>
    <col customWidth="1" min="16131" max="16131" style="393" width="12"/>
    <col customWidth="1" min="16132" max="16133" style="393" width="9"/>
    <col customWidth="1" min="16134" max="16134" style="393" width="10"/>
    <col customWidth="1" min="16135" max="16135" style="393" width="9.85546875"/>
    <col customWidth="1" min="16136" max="16136" style="393" width="9.7109375"/>
    <col customWidth="1" min="16137" max="16137" style="393" width="10.5703125"/>
    <col min="16138" max="16384" style="393" width="9.140625"/>
  </cols>
  <sheetData>
    <row r="1" s="395" customFormat="1" ht="21.75" customHeight="1">
      <c r="A1" s="396" t="s">
        <v>584</v>
      </c>
      <c r="B1" s="397"/>
      <c r="C1" s="397"/>
      <c r="D1" s="397"/>
      <c r="E1" s="397"/>
      <c r="F1" s="397"/>
      <c r="G1" s="397"/>
      <c r="H1" s="397"/>
      <c r="I1" s="397"/>
    </row>
    <row r="2" s="398" customFormat="1" ht="8.4499999999999993" customHeight="1">
      <c r="A2" s="399" t="s">
        <v>585</v>
      </c>
      <c r="B2" s="399"/>
      <c r="C2" s="399"/>
      <c r="D2" s="399"/>
      <c r="E2" s="399"/>
      <c r="F2" s="399"/>
      <c r="G2" s="399"/>
      <c r="H2" s="399"/>
      <c r="I2" s="399"/>
    </row>
    <row r="3" s="400" customFormat="1" ht="6" customHeight="1">
      <c r="A3" s="401"/>
      <c r="D3" s="402"/>
      <c r="E3" s="402"/>
      <c r="F3" s="402"/>
      <c r="G3" s="402"/>
    </row>
    <row r="4" s="403" customFormat="1" ht="16.5" customHeight="1">
      <c r="A4" s="404"/>
      <c r="B4" s="405"/>
      <c r="C4" s="405"/>
      <c r="D4" s="406" t="s">
        <v>586</v>
      </c>
      <c r="E4" s="406" t="s">
        <v>586</v>
      </c>
      <c r="F4" s="407" t="s">
        <v>587</v>
      </c>
      <c r="G4" s="406" t="s">
        <v>588</v>
      </c>
      <c r="H4" s="406"/>
      <c r="I4" s="406"/>
    </row>
    <row r="5" s="403" customFormat="1" ht="10.5">
      <c r="A5" s="408"/>
      <c r="B5" s="409" t="s">
        <v>491</v>
      </c>
      <c r="C5" s="409" t="s">
        <v>159</v>
      </c>
      <c r="D5" s="410">
        <v>2018</v>
      </c>
      <c r="E5" s="410">
        <v>2019</v>
      </c>
      <c r="F5" s="410">
        <v>2020</v>
      </c>
      <c r="G5" s="406">
        <v>2021</v>
      </c>
      <c r="H5" s="406">
        <v>2022</v>
      </c>
      <c r="I5" s="406">
        <v>2023</v>
      </c>
    </row>
    <row r="6" s="403" customFormat="1" ht="12.199999999999999" customHeight="1">
      <c r="A6" s="408"/>
      <c r="B6" s="409"/>
      <c r="C6" s="409"/>
      <c r="D6" s="411"/>
      <c r="E6" s="411"/>
      <c r="F6" s="411"/>
      <c r="G6" s="406" t="s">
        <v>171</v>
      </c>
      <c r="H6" s="406" t="s">
        <v>171</v>
      </c>
      <c r="I6" s="406" t="s">
        <v>171</v>
      </c>
    </row>
    <row r="7" s="403" customFormat="1" ht="12.199999999999999" customHeight="1">
      <c r="A7" s="412"/>
      <c r="B7" s="413"/>
      <c r="C7" s="413"/>
      <c r="D7" s="414"/>
      <c r="E7" s="414"/>
      <c r="F7" s="414"/>
      <c r="G7" s="406" t="s">
        <v>967</v>
      </c>
      <c r="H7" s="406" t="s">
        <v>967</v>
      </c>
      <c r="I7" s="406" t="s">
        <v>967</v>
      </c>
    </row>
    <row r="8" s="403" customFormat="1" ht="10.5">
      <c r="A8" s="415"/>
      <c r="B8" s="416" t="s">
        <v>222</v>
      </c>
      <c r="C8" s="406"/>
      <c r="D8" s="406"/>
      <c r="E8" s="406"/>
      <c r="F8" s="406"/>
      <c r="G8" s="406"/>
      <c r="H8" s="406"/>
      <c r="I8" s="406"/>
    </row>
    <row r="9" s="403" customFormat="1" ht="10.5">
      <c r="A9" s="415" t="s">
        <v>590</v>
      </c>
      <c r="B9" s="417" t="s">
        <v>591</v>
      </c>
      <c r="C9" s="406" t="s">
        <v>174</v>
      </c>
      <c r="D9" s="418">
        <v>1077.9000000000001</v>
      </c>
      <c r="E9" s="418">
        <v>1078.4000000000001</v>
      </c>
      <c r="F9" s="418">
        <v>1075.8</v>
      </c>
      <c r="G9" s="418">
        <f>'СС Макро ТО новый баз'!G9*'СС Макро ТО новый баз'!G9/'СС Макро ТО новый кон'!G9</f>
        <v>1072.3005977397963</v>
      </c>
      <c r="H9" s="418">
        <f>'СС Макро ТО новый баз'!H9*'СС Макро ТО новый баз'!H9/'СС Макро ТО новый кон'!H9</f>
        <v>1072.4037439161364</v>
      </c>
      <c r="I9" s="418">
        <f>'СС Макро ТО новый баз'!I9*'СС Макро ТО новый баз'!I9/'СС Макро ТО новый кон'!I9</f>
        <v>1073.7084293340827</v>
      </c>
    </row>
    <row r="10" s="403" customFormat="1" ht="10.5">
      <c r="A10" s="415" t="s">
        <v>592</v>
      </c>
      <c r="B10" s="417" t="s">
        <v>593</v>
      </c>
      <c r="C10" s="406" t="s">
        <v>174</v>
      </c>
      <c r="D10" s="418">
        <v>1078.3</v>
      </c>
      <c r="E10" s="418">
        <v>1077.4000000000001</v>
      </c>
      <c r="F10" s="418">
        <v>1079.3</v>
      </c>
      <c r="G10" s="418">
        <f>'СС Макро ТО новый баз'!G10*'СС Макро ТО новый баз'!G10/'СС Макро ТО новый кон'!G10</f>
        <v>1072.4000000000001</v>
      </c>
      <c r="H10" s="418">
        <f>'СС Макро ТО новый баз'!H10*'СС Макро ТО новый баз'!H10/'СС Макро ТО новый кон'!H10</f>
        <v>1072.002104770814</v>
      </c>
      <c r="I10" s="418">
        <f>'СС Макро ТО новый баз'!I10*'СС Макро ТО новый баз'!I10/'СС Макро ТО новый кон'!I10</f>
        <v>1072.8058531560216</v>
      </c>
    </row>
    <row r="11" s="419" customFormat="1" ht="16.5">
      <c r="A11" s="415" t="s">
        <v>594</v>
      </c>
      <c r="B11" s="420" t="s">
        <v>595</v>
      </c>
      <c r="C11" s="406" t="s">
        <v>174</v>
      </c>
      <c r="D11" s="418">
        <v>625.89999999999998</v>
      </c>
      <c r="E11" s="418">
        <v>619.20000000000005</v>
      </c>
      <c r="F11" s="418">
        <v>630.29999999999995</v>
      </c>
      <c r="G11" s="418">
        <f>'СС Макро ТО новый баз'!G11*'СС Макро ТО новый баз'!G11/'СС Макро ТО новый кон'!G11</f>
        <v>628.79999999999995</v>
      </c>
      <c r="H11" s="418">
        <f>'СС Макро ТО новый баз'!H11*'СС Макро ТО новый баз'!H11/'СС Макро ТО новый кон'!H11</f>
        <v>640.39999999999998</v>
      </c>
      <c r="I11" s="418">
        <f>'СС Макро ТО новый баз'!I11*'СС Макро ТО новый баз'!I11/'СС Макро ТО новый кон'!I11</f>
        <v>637.89999999999998</v>
      </c>
    </row>
    <row r="12" s="403" customFormat="1" ht="16.5">
      <c r="A12" s="415" t="s">
        <v>596</v>
      </c>
      <c r="B12" s="420" t="s">
        <v>597</v>
      </c>
      <c r="C12" s="406" t="s">
        <v>174</v>
      </c>
      <c r="D12" s="418">
        <v>246.90000000000001</v>
      </c>
      <c r="E12" s="418">
        <v>251.80000000000001</v>
      </c>
      <c r="F12" s="418">
        <v>243.5</v>
      </c>
      <c r="G12" s="418">
        <f>'СС Макро ТО новый баз'!G12*'СС Макро ТО новый баз'!G12/'СС Макро ТО новый кон'!G12</f>
        <v>239.30000000000001</v>
      </c>
      <c r="H12" s="418">
        <f>'СС Макро ТО новый баз'!H12*'СС Макро ТО новый баз'!H12/'СС Макро ТО новый кон'!H12</f>
        <v>228.71135254988911</v>
      </c>
      <c r="I12" s="418">
        <f>'СС Макро ТО новый баз'!I12*'СС Макро ТО новый баз'!I12/'СС Макро ТО новый кон'!I12</f>
        <v>233.72516382699868</v>
      </c>
    </row>
    <row r="13" s="403" customFormat="1" ht="10.5">
      <c r="A13" s="415" t="s">
        <v>598</v>
      </c>
      <c r="B13" s="417" t="s">
        <v>599</v>
      </c>
      <c r="C13" s="406" t="s">
        <v>600</v>
      </c>
      <c r="D13" s="418">
        <v>72.799999999999997</v>
      </c>
      <c r="E13" s="418">
        <v>72.900000000000006</v>
      </c>
      <c r="F13" s="418">
        <v>72.900000000000006</v>
      </c>
      <c r="G13" s="418">
        <f>'СС Макро ТО новый баз'!G13*'СС Макро ТО новый баз'!G13/'СС Макро ТО новый кон'!G13</f>
        <v>73.80886426592798</v>
      </c>
      <c r="H13" s="418">
        <f>'СС Макро ТО новый баз'!H13*'СС Макро ТО новый баз'!H13/'СС Макро ТО новый кон'!H13</f>
        <v>74.008839779005527</v>
      </c>
      <c r="I13" s="418">
        <f>'СС Макро ТО новый баз'!I13*'СС Макро ТО новый баз'!I13/'СС Макро ТО новый кон'!I13</f>
        <v>74.513793103448279</v>
      </c>
    </row>
    <row r="14" s="403" customFormat="1" ht="22.699999999999999" customHeight="1">
      <c r="A14" s="415" t="s">
        <v>601</v>
      </c>
      <c r="B14" s="417" t="s">
        <v>602</v>
      </c>
      <c r="C14" s="407" t="s">
        <v>603</v>
      </c>
      <c r="D14" s="418">
        <v>10.9</v>
      </c>
      <c r="E14" s="418">
        <v>9.9000000000000004</v>
      </c>
      <c r="F14" s="418">
        <v>9.1999999999999993</v>
      </c>
      <c r="G14" s="418">
        <f>'СС Макро ТО новый баз'!G14*'СС Макро ТО новый баз'!G14/'СС Макро ТО новый кон'!G14</f>
        <v>9.8097826086956523</v>
      </c>
      <c r="H14" s="418">
        <f>'СС Макро ТО новый баз'!H14*'СС Макро ТО новый баз'!H14/'СС Макро ТО новый кон'!H14</f>
        <v>10.104123711340208</v>
      </c>
      <c r="I14" s="418">
        <f>'СС Макро ТО новый баз'!I14*'СС Макро ТО новый баз'!I14/'СС Макро ТО новый кон'!I14</f>
        <v>10.509090909090908</v>
      </c>
    </row>
    <row r="15" s="403" customFormat="1" ht="10.5">
      <c r="A15" s="415" t="s">
        <v>604</v>
      </c>
      <c r="B15" s="417" t="s">
        <v>605</v>
      </c>
      <c r="C15" s="406" t="s">
        <v>606</v>
      </c>
      <c r="D15" s="418">
        <v>1.3999999999999999</v>
      </c>
      <c r="E15" s="418">
        <v>1.3</v>
      </c>
      <c r="F15" s="418">
        <v>1.2</v>
      </c>
      <c r="G15" s="418">
        <f>'СС Макро ТО новый баз'!G15*'СС Макро ТО новый баз'!G15/'СС Макро ТО новый кон'!G15</f>
        <v>1.2521739130434784</v>
      </c>
      <c r="H15" s="418">
        <f>'СС Макро ТО новый баз'!H15*'СС Макро ТО новый баз'!H15/'СС Макро ТО новый кон'!H15</f>
        <v>1.4083333333333334</v>
      </c>
      <c r="I15" s="418">
        <f>'СС Макро ТО новый баз'!I15*'СС Макро ТО новый баз'!I15/'СС Макро ТО новый кон'!I15</f>
        <v>1.5076923076923074</v>
      </c>
    </row>
    <row r="16" s="403" customFormat="1" ht="16.5">
      <c r="A16" s="415" t="s">
        <v>607</v>
      </c>
      <c r="B16" s="417" t="s">
        <v>608</v>
      </c>
      <c r="C16" s="407" t="s">
        <v>609</v>
      </c>
      <c r="D16" s="418">
        <v>11.1</v>
      </c>
      <c r="E16" s="418">
        <f>'СС Макро ТО новый баз'!E16</f>
        <v>11.300000000000001</v>
      </c>
      <c r="F16" s="418">
        <f>'СС Макро ТО новый баз'!F16</f>
        <v>11.699999999999999</v>
      </c>
      <c r="G16" s="418">
        <f>'СС Макро ТО новый баз'!G16</f>
        <v>11.5</v>
      </c>
      <c r="H16" s="418">
        <f>'СС Макро ТО новый баз'!H16</f>
        <v>11.4</v>
      </c>
      <c r="I16" s="418">
        <f>'СС Макро ТО новый баз'!I16</f>
        <v>11.199999999999999</v>
      </c>
    </row>
    <row r="17" s="403" customFormat="1" ht="10.5">
      <c r="A17" s="415" t="s">
        <v>610</v>
      </c>
      <c r="B17" s="421" t="s">
        <v>611</v>
      </c>
      <c r="C17" s="422" t="s">
        <v>612</v>
      </c>
      <c r="D17" s="418">
        <v>-0.20000000000000001</v>
      </c>
      <c r="E17" s="418">
        <v>-1.3999999999999999</v>
      </c>
      <c r="F17" s="418">
        <v>-2.5</v>
      </c>
      <c r="G17" s="418">
        <f>'СС Макро ТО новый баз'!G17*'СС Макро ТО новый баз'!G17/'СС Макро ТО новый кон'!G17</f>
        <v>-1.6666666666666667</v>
      </c>
      <c r="H17" s="418">
        <f>'СС Макро ТО новый баз'!H17*'СС Макро ТО новый баз'!H17/'СС Макро ТО новый кон'!H17</f>
        <v>-1.1842105263157896</v>
      </c>
      <c r="I17" s="418">
        <f>'СС Макро ТО новый баз'!I17*'СС Макро ТО новый баз'!I17/'СС Макро ТО новый кон'!I17</f>
        <v>-0.66666666666666663</v>
      </c>
    </row>
    <row r="18" s="403" customFormat="1" ht="10.5">
      <c r="A18" s="415" t="s">
        <v>613</v>
      </c>
      <c r="B18" s="421" t="s">
        <v>614</v>
      </c>
      <c r="C18" s="422" t="s">
        <v>174</v>
      </c>
      <c r="D18" s="418">
        <v>-0.69999999999999996</v>
      </c>
      <c r="E18" s="418">
        <v>3.2999999999999998</v>
      </c>
      <c r="F18" s="418">
        <v>-4.2000000000000002</v>
      </c>
      <c r="G18" s="418">
        <f>'СС Макро ТО новый баз'!G18*'СС Макро ТО новый баз'!G18/'СС Макро ТО новый кон'!G18</f>
        <v>-0.044444444444444453</v>
      </c>
      <c r="H18" s="418">
        <f>'СС Макро ТО новый баз'!H18*'СС Макро ТО новый баз'!H18/'СС Макро ТО новый кон'!H18</f>
        <v>2.8125</v>
      </c>
      <c r="I18" s="418">
        <f>'СС Макро ТО новый баз'!I18*'СС Макро ТО новый баз'!I18/'СС Макро ТО новый кон'!I18</f>
        <v>2.5785714285714287</v>
      </c>
    </row>
    <row r="19" s="403" customFormat="1" ht="10.5">
      <c r="A19" s="415"/>
      <c r="B19" s="416" t="s">
        <v>505</v>
      </c>
      <c r="C19" s="406"/>
      <c r="D19" s="423"/>
      <c r="E19" s="423"/>
      <c r="F19" s="423"/>
      <c r="G19" s="423"/>
      <c r="H19" s="423"/>
      <c r="I19" s="423"/>
    </row>
    <row r="20" s="403" customFormat="1" ht="18" customHeight="1">
      <c r="A20" s="415" t="s">
        <v>615</v>
      </c>
      <c r="B20" s="417" t="s">
        <v>505</v>
      </c>
      <c r="C20" s="406" t="s">
        <v>581</v>
      </c>
      <c r="D20" s="423">
        <v>579363.40000000002</v>
      </c>
      <c r="E20" s="423">
        <v>613599.40000000002</v>
      </c>
      <c r="F20" s="423">
        <v>569488</v>
      </c>
      <c r="G20" s="418">
        <f>'СС Макро ТО новый баз'!G20*'СС Макро ТО новый баз'!G20/'СС Макро ТО новый кон'!G20</f>
        <v>634401.36614439054</v>
      </c>
      <c r="H20" s="418">
        <f>'СС Макро ТО новый баз'!H20*'СС Макро ТО новый баз'!H20/'СС Макро ТО новый кон'!H20</f>
        <v>679954.75483208417</v>
      </c>
      <c r="I20" s="418">
        <f>'СС Макро ТО новый баз'!I20*'СС Макро ТО новый баз'!I20/'СС Макро ТО новый кон'!I20</f>
        <v>733076.84898218804</v>
      </c>
    </row>
    <row r="21" s="403" customFormat="1" ht="16.5" customHeight="1">
      <c r="A21" s="415" t="s">
        <v>616</v>
      </c>
      <c r="B21" s="417" t="s">
        <v>617</v>
      </c>
      <c r="C21" s="406" t="s">
        <v>618</v>
      </c>
      <c r="D21" s="423">
        <v>100.7</v>
      </c>
      <c r="E21" s="423">
        <v>100.8</v>
      </c>
      <c r="F21" s="423">
        <v>91.799999999999997</v>
      </c>
      <c r="G21" s="418">
        <f>'СС Макро ТО новый баз'!G21*'СС Макро ТО новый баз'!G21/'СС Макро ТО новый кон'!G21</f>
        <v>109.4272641509434</v>
      </c>
      <c r="H21" s="418">
        <f>'СС Макро ТО новый баз'!H21*'СС Макро ТО новый баз'!H21/'СС Макро ТО новый кон'!H21</f>
        <v>103.7142152023692</v>
      </c>
      <c r="I21" s="418">
        <f>'СС Макро ТО новый баз'!I21*'СС Макро ТО новый баз'!I21/'СС Макро ТО новый кон'!I21</f>
        <v>104.41411764705882</v>
      </c>
    </row>
    <row r="22" s="403" customFormat="1" ht="17.449999999999999" customHeight="1">
      <c r="A22" s="415" t="s">
        <v>619</v>
      </c>
      <c r="B22" s="417" t="s">
        <v>620</v>
      </c>
      <c r="C22" s="406" t="s">
        <v>618</v>
      </c>
      <c r="D22" s="423">
        <v>112.59999999999999</v>
      </c>
      <c r="E22" s="423">
        <v>105.09999999999999</v>
      </c>
      <c r="F22" s="423">
        <v>101.09999999999999</v>
      </c>
      <c r="G22" s="418">
        <f>'СС Макро ТО новый баз'!G22*'СС Макро ТО новый баз'!G22/'СС Макро ТО новый кон'!G22</f>
        <v>101.70349854227403</v>
      </c>
      <c r="H22" s="418">
        <f>'СС Макро ТО новый баз'!H22*'СС Макро ТО новый баз'!H22/'СС Макро ТО новый кон'!H22</f>
        <v>103.30038572806171</v>
      </c>
      <c r="I22" s="418">
        <f>'СС Макро ТО новый баз'!I22*'СС Макро ТО новый баз'!I22/'СС Макро ТО новый кон'!I22</f>
        <v>103.30038572806171</v>
      </c>
    </row>
    <row r="23" s="403" customFormat="1" ht="10.5">
      <c r="A23" s="415"/>
      <c r="B23" s="416" t="s">
        <v>183</v>
      </c>
      <c r="C23" s="406"/>
      <c r="D23" s="423"/>
      <c r="E23" s="423"/>
      <c r="F23" s="423"/>
      <c r="G23" s="423"/>
      <c r="H23" s="423"/>
      <c r="I23" s="423"/>
    </row>
    <row r="24" s="403" customFormat="1" ht="16.5">
      <c r="A24" s="415" t="s">
        <v>621</v>
      </c>
      <c r="B24" s="420" t="s">
        <v>622</v>
      </c>
      <c r="C24" s="406" t="s">
        <v>581</v>
      </c>
      <c r="D24" s="423">
        <v>453002.70000000001</v>
      </c>
      <c r="E24" s="423">
        <v>442059.10000000003</v>
      </c>
      <c r="F24" s="424">
        <v>357891.42636721249</v>
      </c>
      <c r="G24" s="418">
        <f>'СС Макро ТО новый баз'!G24*'СС Макро ТО новый баз'!G24/'СС Макро ТО новый кон'!G24</f>
        <v>443972.01912104595</v>
      </c>
      <c r="H24" s="418">
        <f>'СС Макро ТО новый баз'!H24*'СС Макро ТО новый баз'!H24/'СС Макро ТО новый кон'!H24</f>
        <v>472539.84455122787</v>
      </c>
      <c r="I24" s="418">
        <f>'СС Макро ТО новый баз'!I24*'СС Макро ТО новый баз'!I24/'СС Макро ТО новый кон'!I24</f>
        <v>501632.18309330649</v>
      </c>
    </row>
    <row r="25" s="403" customFormat="1" ht="16.5">
      <c r="A25" s="415" t="s">
        <v>623</v>
      </c>
      <c r="B25" s="417" t="s">
        <v>624</v>
      </c>
      <c r="C25" s="407" t="s">
        <v>625</v>
      </c>
      <c r="D25" s="423">
        <v>99.599999999999994</v>
      </c>
      <c r="E25" s="423">
        <v>99.400000000000006</v>
      </c>
      <c r="F25" s="425">
        <v>87.815129168243445</v>
      </c>
      <c r="G25" s="418">
        <f>'СС Макро ТО новый баз'!G25*'СС Макро ТО новый баз'!G25/'СС Макро ТО новый кон'!G25</f>
        <v>115.23654724206301</v>
      </c>
      <c r="H25" s="418">
        <f>'СС Макро ТО новый баз'!H25*'СС Макро ТО новый баз'!H25/'СС Макро ТО новый кон'!H25</f>
        <v>102.7855647857083</v>
      </c>
      <c r="I25" s="418">
        <f>'СС Макро ТО новый баз'!I25*'СС Макро ТО новый баз'!I25/'СС Макро ТО новый кон'!I25</f>
        <v>103.02027530205288</v>
      </c>
    </row>
    <row r="26" s="403" customFormat="1" ht="27" customHeight="1">
      <c r="A26" s="415"/>
      <c r="B26" s="426" t="s">
        <v>626</v>
      </c>
      <c r="C26" s="406"/>
      <c r="D26" s="423"/>
      <c r="E26" s="423"/>
      <c r="F26" s="425"/>
      <c r="G26" s="425"/>
      <c r="H26" s="425"/>
      <c r="I26" s="425"/>
    </row>
    <row r="27" s="403" customFormat="1" ht="16.5">
      <c r="A27" s="415" t="s">
        <v>627</v>
      </c>
      <c r="B27" s="427" t="s">
        <v>628</v>
      </c>
      <c r="C27" s="407" t="s">
        <v>625</v>
      </c>
      <c r="D27" s="423">
        <v>94.400000000000006</v>
      </c>
      <c r="E27" s="423">
        <v>95.200000000000003</v>
      </c>
      <c r="F27" s="425">
        <v>70.689151474466399</v>
      </c>
      <c r="G27" s="418">
        <f>'СС Макро ТО новый баз'!G27*'СС Макро ТО новый баз'!G27/'СС Макро ТО новый кон'!G27</f>
        <v>130.57369101997756</v>
      </c>
      <c r="H27" s="418">
        <f>'СС Макро ТО новый баз'!H27*'СС Макро ТО новый баз'!H27/'СС Макро ТО новый кон'!H27</f>
        <v>100.06348824676506</v>
      </c>
      <c r="I27" s="418">
        <f>'СС Макро ТО новый баз'!I27*'СС Макро ТО новый баз'!I27/'СС Макро ТО новый кон'!I27</f>
        <v>100.4264397977913</v>
      </c>
    </row>
    <row r="28" s="403" customFormat="1" ht="16.5">
      <c r="A28" s="415" t="s">
        <v>629</v>
      </c>
      <c r="B28" s="417" t="s">
        <v>630</v>
      </c>
      <c r="C28" s="407" t="s">
        <v>625</v>
      </c>
      <c r="D28" s="423"/>
      <c r="E28" s="423"/>
      <c r="F28" s="423"/>
      <c r="G28" s="423"/>
      <c r="H28" s="423"/>
      <c r="I28" s="423"/>
    </row>
    <row r="29" s="403" customFormat="1" ht="16.5">
      <c r="A29" s="415" t="s">
        <v>631</v>
      </c>
      <c r="B29" s="417" t="s">
        <v>632</v>
      </c>
      <c r="C29" s="407" t="s">
        <v>625</v>
      </c>
      <c r="D29" s="423">
        <v>94.400000000000006</v>
      </c>
      <c r="E29" s="423">
        <v>94.900000000000006</v>
      </c>
      <c r="F29" s="423">
        <v>66.099999999999994</v>
      </c>
      <c r="G29" s="418">
        <f>'СС Макро ТО новый баз'!G29*'СС Макро ТО новый баз'!G29/'СС Макро ТО новый кон'!G29</f>
        <v>136.1169045830203</v>
      </c>
      <c r="H29" s="418">
        <f>'СС Макро ТО новый баз'!H29*'СС Макро ТО новый баз'!H29/'СС Макро ТО новый кон'!H29</f>
        <v>99.500100704934553</v>
      </c>
      <c r="I29" s="418">
        <f>'СС Макро ТО новый баз'!I29*'СС Макро ТО новый баз'!I29/'СС Макро ТО новый кон'!I29</f>
        <v>99.400100806451604</v>
      </c>
    </row>
    <row r="30" s="403" customFormat="1" ht="16.5">
      <c r="A30" s="415" t="s">
        <v>633</v>
      </c>
      <c r="B30" s="417" t="s">
        <v>634</v>
      </c>
      <c r="C30" s="407" t="s">
        <v>625</v>
      </c>
      <c r="D30" s="423"/>
      <c r="E30" s="423"/>
      <c r="F30" s="423"/>
      <c r="G30" s="423"/>
      <c r="H30" s="423"/>
      <c r="I30" s="423"/>
    </row>
    <row r="31" s="403" customFormat="1" ht="16.5">
      <c r="A31" s="415" t="s">
        <v>635</v>
      </c>
      <c r="B31" s="417" t="s">
        <v>636</v>
      </c>
      <c r="C31" s="407" t="s">
        <v>625</v>
      </c>
      <c r="D31" s="423">
        <v>93.5</v>
      </c>
      <c r="E31" s="423">
        <v>150.59999999999999</v>
      </c>
      <c r="F31" s="423">
        <v>127.7</v>
      </c>
      <c r="G31" s="418">
        <f>'СС Макро ТО новый баз'!G31*'СС Макро ТО новый баз'!G31/'СС Макро ТО новый кон'!G31</f>
        <v>101.1024975024975</v>
      </c>
      <c r="H31" s="418">
        <f>'СС Макро ТО новый баз'!H31*'СС Макро ТО новый баз'!H31/'СС Макро ТО новый кон'!H31</f>
        <v>101.70248262164846</v>
      </c>
      <c r="I31" s="418">
        <f>'СС Макро ТО новый баз'!I31*'СС Макро ТО новый баз'!I31/'СС Макро ТО новый кон'!I31</f>
        <v>102.60633663366336</v>
      </c>
    </row>
    <row r="32" s="403" customFormat="1" ht="16.5">
      <c r="A32" s="415" t="s">
        <v>637</v>
      </c>
      <c r="B32" s="420" t="s">
        <v>638</v>
      </c>
      <c r="C32" s="407" t="s">
        <v>625</v>
      </c>
      <c r="D32" s="423">
        <v>94</v>
      </c>
      <c r="E32" s="423">
        <v>98.799999999999997</v>
      </c>
      <c r="F32" s="423">
        <v>105</v>
      </c>
      <c r="G32" s="418">
        <f>'СС Макро ТО новый баз'!G32*'СС Макро ТО новый баз'!G32/'СС Макро ТО новый кон'!G32</f>
        <v>104.21186274509803</v>
      </c>
      <c r="H32" s="418">
        <f>'СС Макро ТО новый баз'!H32*'СС Макро ТО новый баз'!H32/'СС Макро ТО новый кон'!H32</f>
        <v>103.80243190661479</v>
      </c>
      <c r="I32" s="418">
        <f>'СС Макро ТО новый баз'!I32*'СС Макро ТО новый баз'!I32/'СС Макро ТО новый кон'!I32</f>
        <v>105.92819512195123</v>
      </c>
    </row>
    <row r="33" s="403" customFormat="1" ht="16.5">
      <c r="A33" s="415" t="s">
        <v>639</v>
      </c>
      <c r="B33" s="427" t="s">
        <v>640</v>
      </c>
      <c r="C33" s="407" t="s">
        <v>625</v>
      </c>
      <c r="D33" s="423">
        <v>112.09999999999999</v>
      </c>
      <c r="E33" s="423">
        <v>109.3</v>
      </c>
      <c r="F33" s="423">
        <v>104.8</v>
      </c>
      <c r="G33" s="418">
        <f>'СС Макро ТО новый баз'!G33*'СС Макро ТО новый баз'!G33/'СС Макро ТО новый кон'!G33</f>
        <v>105.29278640234156</v>
      </c>
      <c r="H33" s="418">
        <f>'СС Макро ТО новый баз'!H33*'СС Макро ТО новый баз'!H33/'СС Макро ТО новый кон'!H33</f>
        <v>105.84515167726784</v>
      </c>
      <c r="I33" s="418">
        <f>'СС Макро ТО новый баз'!I33*'СС Макро ТО новый баз'!I33/'СС Макро ТО новый кон'!I33</f>
        <v>106.35909911400842</v>
      </c>
    </row>
    <row r="34" s="403" customFormat="1" ht="16.5">
      <c r="A34" s="415" t="s">
        <v>641</v>
      </c>
      <c r="B34" s="417" t="s">
        <v>642</v>
      </c>
      <c r="C34" s="407" t="s">
        <v>625</v>
      </c>
      <c r="D34" s="423">
        <v>103</v>
      </c>
      <c r="E34" s="423">
        <v>117.90000000000001</v>
      </c>
      <c r="F34" s="423">
        <v>109.5</v>
      </c>
      <c r="G34" s="418">
        <f>'СС Макро ТО новый баз'!G34*'СС Макро ТО новый баз'!G34/'СС Макро ТО новый кон'!G34</f>
        <v>107.57228434504792</v>
      </c>
      <c r="H34" s="418">
        <f>'СС Макро ТО новый баз'!H34*'СС Макро ТО новый баз'!H34/'СС Макро ТО новый кон'!H34</f>
        <v>102.80009746588695</v>
      </c>
      <c r="I34" s="418">
        <f>'СС Макро ТО новый баз'!I34*'СС Макро ТО новый баз'!I34/'СС Макро ТО новый кон'!I34</f>
        <v>101.40009881422924</v>
      </c>
    </row>
    <row r="35" s="403" customFormat="1" ht="16.5">
      <c r="A35" s="415" t="s">
        <v>643</v>
      </c>
      <c r="B35" s="417" t="s">
        <v>644</v>
      </c>
      <c r="C35" s="407" t="s">
        <v>625</v>
      </c>
      <c r="D35" s="423">
        <v>105</v>
      </c>
      <c r="E35" s="423">
        <v>99.5</v>
      </c>
      <c r="F35" s="423">
        <v>97.099999999999994</v>
      </c>
      <c r="G35" s="418">
        <f>'СС Макро ТО новый баз'!G35*'СС Макро ТО новый баз'!G35/'СС Макро ТО новый кон'!G35</f>
        <v>102.27551832037952</v>
      </c>
      <c r="H35" s="418">
        <f>'СС Макро ТО новый баз'!H35*'СС Макро ТО новый баз'!H35/'СС Макро ТО новый кон'!H35</f>
        <v>100.12001599360255</v>
      </c>
      <c r="I35" s="418">
        <f>'СС Макро ТО новый баз'!I35*'СС Макро ТО новый баз'!I35/'СС Макро ТО новый кон'!I35</f>
        <v>100.42036085565773</v>
      </c>
    </row>
    <row r="36" s="403" customFormat="1" ht="16.5">
      <c r="A36" s="415" t="s">
        <v>645</v>
      </c>
      <c r="B36" s="417" t="s">
        <v>646</v>
      </c>
      <c r="C36" s="407" t="s">
        <v>625</v>
      </c>
      <c r="D36" s="423"/>
      <c r="E36" s="423"/>
      <c r="F36" s="423"/>
      <c r="G36" s="423"/>
      <c r="H36" s="423"/>
      <c r="I36" s="423"/>
    </row>
    <row r="37" s="403" customFormat="1" ht="16.5">
      <c r="A37" s="415" t="s">
        <v>647</v>
      </c>
      <c r="B37" s="417" t="s">
        <v>648</v>
      </c>
      <c r="C37" s="407" t="s">
        <v>625</v>
      </c>
      <c r="D37" s="423">
        <v>176</v>
      </c>
      <c r="E37" s="423">
        <v>73.400000000000006</v>
      </c>
      <c r="F37" s="423">
        <v>120.2</v>
      </c>
      <c r="G37" s="418">
        <f>'СС Макро ТО новый баз'!G37*'СС Макро ТО новый баз'!G37/'СС Макро ТО новый кон'!G37</f>
        <v>102.74923702950153</v>
      </c>
      <c r="H37" s="418">
        <f>'СС Макро ТО новый баз'!H37*'СС Макро ТО новый баз'!H37/'СС Макро ТО новый кон'!H37</f>
        <v>101.90809190809192</v>
      </c>
      <c r="I37" s="418">
        <f>'СС Макро ТО новый баз'!I37*'СС Макро ТО новый баз'!I37/'СС Макро ТО новый кон'!I37</f>
        <v>102.91958041958043</v>
      </c>
    </row>
    <row r="38" s="403" customFormat="1" ht="16.5">
      <c r="A38" s="415" t="s">
        <v>649</v>
      </c>
      <c r="B38" s="417" t="s">
        <v>650</v>
      </c>
      <c r="C38" s="407" t="s">
        <v>625</v>
      </c>
      <c r="D38" s="423">
        <v>136.69999999999999</v>
      </c>
      <c r="E38" s="423">
        <v>73</v>
      </c>
      <c r="F38" s="423">
        <v>70.900000000000006</v>
      </c>
      <c r="G38" s="418">
        <f>'СС Макро ТО новый баз'!G38*'СС Макро ТО новый баз'!G38/'СС Макро ТО новый кон'!G38</f>
        <v>102.54060913705584</v>
      </c>
      <c r="H38" s="418">
        <f>'СС Макро ТО новый баз'!H38*'СС Макро ТО новый баз'!H38/'СС Макро ТО новый кон'!H38</f>
        <v>101.90809190809192</v>
      </c>
      <c r="I38" s="418">
        <f>'СС Макро ТО новый баз'!I38*'СС Макро ТО новый баз'!I38/'СС Макро ТО новый кон'!I38</f>
        <v>102.91958041958043</v>
      </c>
    </row>
    <row r="39" s="403" customFormat="1" ht="16.5">
      <c r="A39" s="415" t="s">
        <v>651</v>
      </c>
      <c r="B39" s="417" t="s">
        <v>652</v>
      </c>
      <c r="C39" s="407" t="s">
        <v>625</v>
      </c>
      <c r="D39" s="423">
        <v>94.599999999999994</v>
      </c>
      <c r="E39" s="423">
        <v>88</v>
      </c>
      <c r="F39" s="423">
        <v>100.2</v>
      </c>
      <c r="G39" s="418">
        <f>'СС Макро ТО новый баз'!G39*'СС Макро ТО новый баз'!G39/'СС Макро ТО новый кон'!G39</f>
        <v>102.81686626746507</v>
      </c>
      <c r="H39" s="418">
        <f>'СС Макро ТО новый баз'!H39*'СС Макро ТО новый баз'!H39/'СС Макро ТО новый кон'!H39</f>
        <v>101.40249003984064</v>
      </c>
      <c r="I39" s="418">
        <f>'СС Макро ТО новый баз'!I39*'СС Макро ТО новый баз'!I39/'СС Макро ТО новый кон'!I39</f>
        <v>102.30635551142005</v>
      </c>
    </row>
    <row r="40" s="403" customFormat="1" ht="30.949999999999999" customHeight="1">
      <c r="A40" s="415" t="s">
        <v>653</v>
      </c>
      <c r="B40" s="420" t="s">
        <v>654</v>
      </c>
      <c r="C40" s="407" t="s">
        <v>625</v>
      </c>
      <c r="D40" s="423">
        <v>107.7</v>
      </c>
      <c r="E40" s="423">
        <v>99.799999999999997</v>
      </c>
      <c r="F40" s="423">
        <v>85</v>
      </c>
      <c r="G40" s="418">
        <f>'СС Макро ТО новый баз'!G40*'СС Макро ТО новый баз'!G40/'СС Макро ТО новый кон'!G40</f>
        <v>105.26315789473684</v>
      </c>
      <c r="H40" s="418">
        <f>'СС Макро ТО новый баз'!H40*'СС Макро ТО новый баз'!H40/'СС Макро ТО новый кон'!H40</f>
        <v>102.92904522613065</v>
      </c>
      <c r="I40" s="418">
        <f>'СС Макро ТО новый баз'!I40*'СС Макро ТО новый баз'!I40/'СС Макро ТО новый кон'!I40</f>
        <v>104.44840000000001</v>
      </c>
    </row>
    <row r="41" s="403" customFormat="1" ht="16.5">
      <c r="A41" s="415" t="s">
        <v>655</v>
      </c>
      <c r="B41" s="417" t="s">
        <v>656</v>
      </c>
      <c r="C41" s="407" t="s">
        <v>625</v>
      </c>
      <c r="D41" s="423">
        <v>95.400000000000006</v>
      </c>
      <c r="E41" s="423">
        <v>82.599999999999994</v>
      </c>
      <c r="F41" s="423">
        <v>95.400000000000006</v>
      </c>
      <c r="G41" s="418">
        <f>'СС Макро ТО новый баз'!G41*'СС Макро ТО новый баз'!G41/'СС Макро ТО новый кон'!G41</f>
        <v>102.91601895734598</v>
      </c>
      <c r="H41" s="418">
        <f>'СС Макро ТО новый баз'!H41*'СС Макро ТО новый баз'!H41/'СС Макро ТО новый кон'!H41</f>
        <v>104.20038240917783</v>
      </c>
      <c r="I41" s="418">
        <f>'СС Макро ТО новый баз'!I41*'СС Макро ТО новый баз'!I41/'СС Макро ТО новый кон'!I41</f>
        <v>104.50009551098374</v>
      </c>
    </row>
    <row r="42" s="403" customFormat="1" ht="16.5">
      <c r="A42" s="415" t="s">
        <v>657</v>
      </c>
      <c r="B42" s="420" t="s">
        <v>658</v>
      </c>
      <c r="C42" s="407" t="s">
        <v>625</v>
      </c>
      <c r="D42" s="423">
        <v>121.90000000000001</v>
      </c>
      <c r="E42" s="423">
        <v>115.90000000000001</v>
      </c>
      <c r="F42" s="423">
        <v>93.400000000000006</v>
      </c>
      <c r="G42" s="418">
        <f>'СС Макро ТО новый баз'!G42*'СС Макро ТО новый баз'!G42/'СС Макро ТО новый кон'!G42</f>
        <v>105.43182711198428</v>
      </c>
      <c r="H42" s="418">
        <f>'СС Макро ТО новый баз'!H42*'СС Макро ТО новый баз'!H42/'СС Макро ТО новый кон'!H42</f>
        <v>103.90242954324587</v>
      </c>
      <c r="I42" s="418">
        <f>'СС Макро ТО новый баз'!I42*'СС Макро ТО новый баз'!I42/'СС Макро ТО новый кон'!I42</f>
        <v>103.90478048780487</v>
      </c>
    </row>
    <row r="43" s="403" customFormat="1" ht="16.5">
      <c r="A43" s="415" t="s">
        <v>659</v>
      </c>
      <c r="B43" s="417" t="s">
        <v>660</v>
      </c>
      <c r="C43" s="407" t="s">
        <v>625</v>
      </c>
      <c r="D43" s="423">
        <v>158.30000000000001</v>
      </c>
      <c r="E43" s="423">
        <v>99.700000000000003</v>
      </c>
      <c r="F43" s="423">
        <v>99.200000000000003</v>
      </c>
      <c r="G43" s="418">
        <f>'СС Макро ТО новый баз'!G43*'СС Макро ТО новый баз'!G43/'СС Макро ТО новый кон'!G43</f>
        <v>101.50248756218906</v>
      </c>
      <c r="H43" s="418">
        <f>'СС Макро ТО новый баз'!H43*'СС Макро ТО новый баз'!H43/'СС Макро ТО новый кон'!H43</f>
        <v>102.20157790927021</v>
      </c>
      <c r="I43" s="418">
        <f>'СС Макро ТО новый баз'!I43*'СС Макро ТО новый баз'!I43/'СС Макро ТО новый кон'!I43</f>
        <v>102.40039215686275</v>
      </c>
    </row>
    <row r="44" s="403" customFormat="1" ht="16.5">
      <c r="A44" s="415" t="s">
        <v>661</v>
      </c>
      <c r="B44" s="420" t="s">
        <v>662</v>
      </c>
      <c r="C44" s="407" t="s">
        <v>625</v>
      </c>
      <c r="D44" s="423">
        <v>98.200000000000003</v>
      </c>
      <c r="E44" s="423">
        <v>103.59999999999999</v>
      </c>
      <c r="F44" s="423">
        <v>99</v>
      </c>
      <c r="G44" s="418">
        <f>'СС Макро ТО новый баз'!G44*'СС Макро ТО новый баз'!G44/'СС Макро ТО новый кон'!G44</f>
        <v>103.23253012048194</v>
      </c>
      <c r="H44" s="418">
        <f>'СС Макро ТО новый баз'!H44*'СС Макро ТО новый баз'!H44/'СС Макро ТО новый кон'!H44</f>
        <v>101.70358208955223</v>
      </c>
      <c r="I44" s="418">
        <f>'СС Макро ТО новый баз'!I44*'СС Макро ТО новый баз'!I44/'СС Макро ТО новый кон'!I44</f>
        <v>102.91201588877854</v>
      </c>
    </row>
    <row r="45" s="403" customFormat="1" ht="16.5">
      <c r="A45" s="415" t="s">
        <v>663</v>
      </c>
      <c r="B45" s="420" t="s">
        <v>664</v>
      </c>
      <c r="C45" s="407" t="s">
        <v>625</v>
      </c>
      <c r="D45" s="423">
        <v>120.09999999999999</v>
      </c>
      <c r="E45" s="423">
        <v>79.200000000000003</v>
      </c>
      <c r="F45" s="423">
        <v>100</v>
      </c>
      <c r="G45" s="418">
        <f>'СС Макро ТО новый баз'!G45*'СС Макро ТО новый баз'!G45/'СС Макро ТО новый кон'!G45</f>
        <v>102.10486593843099</v>
      </c>
      <c r="H45" s="418">
        <f>'СС Макро ТО новый баз'!H45*'СС Макро ТО новый баз'!H45/'СС Макро ТО новый кон'!H45</f>
        <v>102.20157790927021</v>
      </c>
      <c r="I45" s="418">
        <f>'СС Макро ТО новый баз'!I45*'СС Макро ТО новый баз'!I45/'СС Макро ТО новый кон'!I45</f>
        <v>104.01188605108057</v>
      </c>
    </row>
    <row r="46" s="403" customFormat="1" ht="16.5">
      <c r="A46" s="415" t="s">
        <v>665</v>
      </c>
      <c r="B46" s="417" t="s">
        <v>666</v>
      </c>
      <c r="C46" s="407" t="s">
        <v>625</v>
      </c>
      <c r="D46" s="423">
        <v>97.200000000000003</v>
      </c>
      <c r="E46" s="423">
        <v>106.90000000000001</v>
      </c>
      <c r="F46" s="423">
        <v>98</v>
      </c>
      <c r="G46" s="418">
        <f>'СС Макро ТО новый баз'!G46*'СС Макро ТО новый баз'!G46/'СС Макро ТО новый кон'!G46</f>
        <v>102.41207584830337</v>
      </c>
      <c r="H46" s="418">
        <f>'СС Макро ТО новый баз'!H46*'СС Макро ТО новый баз'!H46/'СС Макро ТО новый кон'!H46</f>
        <v>103.20629921259845</v>
      </c>
      <c r="I46" s="418">
        <f>'СС Макро ТО новый баз'!I46*'СС Макро ТО новый баз'!I46/'СС Макро ТО новый кон'!I46</f>
        <v>103.603515625</v>
      </c>
    </row>
    <row r="47" s="403" customFormat="1" ht="16.5">
      <c r="A47" s="415" t="s">
        <v>667</v>
      </c>
      <c r="B47" s="420" t="s">
        <v>668</v>
      </c>
      <c r="C47" s="407" t="s">
        <v>625</v>
      </c>
      <c r="D47" s="423">
        <v>105.5</v>
      </c>
      <c r="E47" s="423">
        <v>98.299999999999997</v>
      </c>
      <c r="F47" s="423">
        <v>90.099999999999994</v>
      </c>
      <c r="G47" s="418">
        <f>'СС Макро ТО новый баз'!G47*'СС Макро ТО новый баз'!G47/'СС Макро ТО новый кон'!G47</f>
        <v>104.95754245754246</v>
      </c>
      <c r="H47" s="418">
        <f>'СС Макро ТО новый баз'!H47*'СС Макро ТО новый баз'!H47/'СС Макро ТО новый кон'!H47</f>
        <v>103.32243270189431</v>
      </c>
      <c r="I47" s="418">
        <f>'СС Макро ТО новый баз'!I47*'СС Макро ТО новый баз'!I47/'СС Макро ТО новый кон'!I47</f>
        <v>102.50634291377602</v>
      </c>
    </row>
    <row r="48" s="403" customFormat="1" ht="16.5">
      <c r="A48" s="415" t="s">
        <v>669</v>
      </c>
      <c r="B48" s="417" t="s">
        <v>670</v>
      </c>
      <c r="C48" s="407" t="s">
        <v>625</v>
      </c>
      <c r="D48" s="423">
        <v>123.09999999999999</v>
      </c>
      <c r="E48" s="423">
        <v>95.5</v>
      </c>
      <c r="F48" s="423">
        <v>98.5</v>
      </c>
      <c r="G48" s="418">
        <f>'СС Макро ТО новый баз'!G48*'СС Макро ТО новый баз'!G48/'СС Макро ТО новый кон'!G48</f>
        <v>94.799999999999997</v>
      </c>
      <c r="H48" s="418">
        <f>'СС Макро ТО новый баз'!H48*'СС Макро ТО новый баз'!H48/'СС Макро ТО новый кон'!H48</f>
        <v>103.59999999999999</v>
      </c>
      <c r="I48" s="418">
        <f>'СС Макро ТО новый баз'!I48*'СС Макро ТО новый баз'!I48/'СС Макро ТО новый кон'!I48</f>
        <v>108.19999999999999</v>
      </c>
    </row>
    <row r="49" s="403" customFormat="1" ht="16.5">
      <c r="A49" s="415" t="s">
        <v>671</v>
      </c>
      <c r="B49" s="420" t="s">
        <v>672</v>
      </c>
      <c r="C49" s="407" t="s">
        <v>625</v>
      </c>
      <c r="D49" s="423">
        <v>103.5</v>
      </c>
      <c r="E49" s="423">
        <v>92.799999999999997</v>
      </c>
      <c r="F49" s="423">
        <v>105.5</v>
      </c>
      <c r="G49" s="418">
        <f>'СС Макро ТО новый баз'!G49*'СС Макро ТО новый баз'!G49/'СС Макро ТО новый кон'!G49</f>
        <v>103.02249999999999</v>
      </c>
      <c r="H49" s="418">
        <f>'СС Макро ТО новый баз'!H49*'СС Макро ТО новый баз'!H49/'СС Макро ТО новый кон'!H49</f>
        <v>105.25737051792828</v>
      </c>
      <c r="I49" s="418">
        <f>'СС Макро ТО новый баз'!I49*'СС Макро ТО новый баз'!I49/'СС Макро ТО новый кон'!I49</f>
        <v>103.3062930186824</v>
      </c>
    </row>
    <row r="50" s="403" customFormat="1" ht="16.5">
      <c r="A50" s="415" t="s">
        <v>673</v>
      </c>
      <c r="B50" s="420" t="s">
        <v>674</v>
      </c>
      <c r="C50" s="407" t="s">
        <v>625</v>
      </c>
      <c r="D50" s="423">
        <v>96.200000000000003</v>
      </c>
      <c r="E50" s="423">
        <v>103.5</v>
      </c>
      <c r="F50" s="423">
        <v>87.299999999999997</v>
      </c>
      <c r="G50" s="418">
        <f>'СС Макро ТО новый баз'!G50*'СС Макро ТО новый баз'!G50/'СС Макро ТО новый кон'!G50</f>
        <v>101.61217303822937</v>
      </c>
      <c r="H50" s="418">
        <f>'СС Макро ТО новый баз'!H50*'СС Макро ТО новый баз'!H50/'СС Макро ТО новый кон'!H50</f>
        <v>102.61205179282868</v>
      </c>
      <c r="I50" s="418">
        <f>'СС Макро ТО новый баз'!I50*'СС Макро ТО новый баз'!I50/'СС Макро ТО новый кон'!I50</f>
        <v>103.61193293885601</v>
      </c>
    </row>
    <row r="51" s="403" customFormat="1" ht="16.5">
      <c r="A51" s="415" t="s">
        <v>675</v>
      </c>
      <c r="B51" s="417" t="s">
        <v>676</v>
      </c>
      <c r="C51" s="407" t="s">
        <v>625</v>
      </c>
      <c r="D51" s="423">
        <v>80.400000000000006</v>
      </c>
      <c r="E51" s="423">
        <v>126.40000000000001</v>
      </c>
      <c r="F51" s="423">
        <v>95</v>
      </c>
      <c r="G51" s="418">
        <f>'СС Макро ТО новый баз'!G51*'СС Макро ТО новый баз'!G51/'СС Макро ТО новый кон'!G51</f>
        <v>102.90353982300884</v>
      </c>
      <c r="H51" s="418">
        <f>'СС Макро ТО новый баз'!H51*'СС Макро ТО новый баз'!H51/'СС Макро ТО новый кон'!H51</f>
        <v>103.60627450980392</v>
      </c>
      <c r="I51" s="418">
        <f>'СС Макро ТО новый баз'!I51*'СС Макро ТО новый баз'!I51/'СС Макро ТО новый кон'!I51</f>
        <v>102.80483234714002</v>
      </c>
    </row>
    <row r="52" s="403" customFormat="1" ht="16.5">
      <c r="A52" s="415" t="s">
        <v>677</v>
      </c>
      <c r="B52" s="420" t="s">
        <v>678</v>
      </c>
      <c r="C52" s="407" t="s">
        <v>625</v>
      </c>
      <c r="D52" s="423">
        <v>131.30000000000001</v>
      </c>
      <c r="E52" s="423">
        <v>78.900000000000006</v>
      </c>
      <c r="F52" s="423">
        <v>88</v>
      </c>
      <c r="G52" s="418">
        <f>'СС Макро ТО новый баз'!G52*'СС Макро ТО новый баз'!G52/'СС Макро ТО новый кон'!G52</f>
        <v>102.02272727272727</v>
      </c>
      <c r="H52" s="418">
        <f>'СС Макро ТО новый баз'!H52*'СС Макро ТО новый баз'!H52/'СС Макро ТО новый кон'!H52</f>
        <v>102.80483234714002</v>
      </c>
      <c r="I52" s="418">
        <f>'СС Макро ТО новый баз'!I52*'СС Макро ТО новый баз'!I52/'СС Макро ТО новый кон'!I52</f>
        <v>102.81960000000001</v>
      </c>
    </row>
    <row r="53" s="403" customFormat="1" ht="16.5">
      <c r="A53" s="415" t="s">
        <v>679</v>
      </c>
      <c r="B53" s="420" t="s">
        <v>680</v>
      </c>
      <c r="C53" s="407" t="s">
        <v>625</v>
      </c>
      <c r="D53" s="423"/>
      <c r="E53" s="423"/>
      <c r="F53" s="423"/>
      <c r="G53" s="423"/>
      <c r="H53" s="423"/>
      <c r="I53" s="423"/>
    </row>
    <row r="54" s="403" customFormat="1" ht="16.5">
      <c r="A54" s="415" t="s">
        <v>681</v>
      </c>
      <c r="B54" s="420" t="s">
        <v>682</v>
      </c>
      <c r="C54" s="407" t="s">
        <v>625</v>
      </c>
      <c r="D54" s="423">
        <v>500</v>
      </c>
      <c r="E54" s="423">
        <v>260</v>
      </c>
      <c r="F54" s="423">
        <v>100.09999999999999</v>
      </c>
      <c r="G54" s="418">
        <f>'СС Макро ТО новый баз'!G54*'СС Макро ТО новый баз'!G54/'СС Макро ТО новый кон'!G54</f>
        <v>102.70088148873656</v>
      </c>
      <c r="H54" s="418">
        <f>'СС Макро ТО новый баз'!H54*'СС Макро ТО новый баз'!H54/'СС Макро ТО новый кон'!H54</f>
        <v>104.21932938856015</v>
      </c>
      <c r="I54" s="418">
        <f>'СС Макро ТО новый баз'!I54*'СС Макро ТО новый баз'!I54/'СС Макро ТО новый кон'!I54</f>
        <v>103.00087890625001</v>
      </c>
    </row>
    <row r="55" s="403" customFormat="1" ht="16.5">
      <c r="A55" s="415" t="s">
        <v>683</v>
      </c>
      <c r="B55" s="417" t="s">
        <v>684</v>
      </c>
      <c r="C55" s="407" t="s">
        <v>625</v>
      </c>
      <c r="D55" s="423">
        <v>129.69999999999999</v>
      </c>
      <c r="E55" s="423">
        <v>400</v>
      </c>
      <c r="F55" s="423">
        <v>120.8</v>
      </c>
      <c r="G55" s="418">
        <f>'СС Макро ТО новый баз'!G55*'СС Макро ТО новый баз'!G55/'СС Макро ТО новый кон'!G55</f>
        <v>104.34405594405595</v>
      </c>
      <c r="H55" s="418">
        <f>'СС Макро ТО новый баз'!H55*'СС Макро ТО новый баз'!H55/'СС Макро ТО новый кон'!H55</f>
        <v>104.3193103448276</v>
      </c>
      <c r="I55" s="418">
        <f>'СС Макро ТО новый баз'!I55*'СС Макро ТО новый баз'!I55/'СС Макро ТО новый кон'!I55</f>
        <v>105.23560157790926</v>
      </c>
    </row>
    <row r="56" s="403" customFormat="1" ht="16.5">
      <c r="A56" s="415" t="s">
        <v>685</v>
      </c>
      <c r="B56" s="417" t="s">
        <v>686</v>
      </c>
      <c r="C56" s="407" t="s">
        <v>625</v>
      </c>
      <c r="D56" s="423">
        <v>73.299999999999997</v>
      </c>
      <c r="E56" s="423">
        <v>119.7</v>
      </c>
      <c r="F56" s="423">
        <v>102.3</v>
      </c>
      <c r="G56" s="418">
        <f>'СС Макро ТО новый баз'!G56*'СС Макро ТО новый баз'!G56/'СС Макро ТО новый кон'!G56</f>
        <v>105.47290000000001</v>
      </c>
      <c r="H56" s="418">
        <f>'СС Макро ТО новый баз'!H56*'СС Макро ТО новый баз'!H56/'СС Макро ТО новый кон'!H56</f>
        <v>103.10481809242873</v>
      </c>
      <c r="I56" s="418">
        <f>'СС Макро ТО новый баз'!I56*'СС Макро ТО новый баз'!I56/'СС Макро ТО новый кон'!I56</f>
        <v>102.40088408644399</v>
      </c>
    </row>
    <row r="57" s="403" customFormat="1" ht="16.5">
      <c r="A57" s="415" t="s">
        <v>687</v>
      </c>
      <c r="B57" s="417" t="s">
        <v>688</v>
      </c>
      <c r="C57" s="407" t="s">
        <v>625</v>
      </c>
      <c r="D57" s="423">
        <v>121.7</v>
      </c>
      <c r="E57" s="423">
        <v>81.5</v>
      </c>
      <c r="F57" s="423">
        <v>99.799999999999997</v>
      </c>
      <c r="G57" s="418">
        <f>'СС Макро ТО новый баз'!G57*'СС Макро ТО новый баз'!G57/'СС Макро ТО новый кон'!G57</f>
        <v>105.91901066925315</v>
      </c>
      <c r="H57" s="418">
        <f>'СС Макро ТО новый баз'!H57*'СС Макро ТО новый баз'!H57/'СС Макро ТО новый кон'!H57</f>
        <v>103.60087378640776</v>
      </c>
      <c r="I57" s="418">
        <f>'СС Макро ТО новый баз'!I57*'СС Макро ТО новый баз'!I57/'СС Макро ТО новый кон'!I57</f>
        <v>105.30085959885386</v>
      </c>
    </row>
    <row r="58" s="403" customFormat="1" ht="16.5">
      <c r="A58" s="415" t="s">
        <v>689</v>
      </c>
      <c r="B58" s="426" t="s">
        <v>690</v>
      </c>
      <c r="C58" s="407" t="s">
        <v>625</v>
      </c>
      <c r="D58" s="423">
        <v>106.09999999999999</v>
      </c>
      <c r="E58" s="423">
        <v>96.5</v>
      </c>
      <c r="F58" s="423">
        <v>97.688859966509398</v>
      </c>
      <c r="G58" s="418">
        <f>'СС Макро ТО новый баз'!G58*'СС Макро ТО новый баз'!G58/'СС Макро ТО новый кон'!G58</f>
        <v>99.787981484386492</v>
      </c>
      <c r="H58" s="418">
        <f>'СС Макро ТО новый баз'!H58*'СС Макро ТО новый баз'!H58/'СС Макро ТО новый кон'!H58</f>
        <v>103.08701146101025</v>
      </c>
      <c r="I58" s="418">
        <f>'СС Макро ТО новый баз'!I58*'СС Макро ТО новый баз'!I58/'СС Макро ТО новый кон'!I58</f>
        <v>100.73273826480954</v>
      </c>
    </row>
    <row r="59" s="403" customFormat="1" ht="16.5">
      <c r="A59" s="415" t="s">
        <v>691</v>
      </c>
      <c r="B59" s="426" t="s">
        <v>692</v>
      </c>
      <c r="C59" s="407" t="s">
        <v>625</v>
      </c>
      <c r="D59" s="423">
        <v>102.2</v>
      </c>
      <c r="E59" s="423">
        <v>99.900000000000006</v>
      </c>
      <c r="F59" s="423">
        <v>105.3</v>
      </c>
      <c r="G59" s="418">
        <f>'СС Макро ТО новый баз'!G59*'СС Макро ТО новый баз'!G59/'СС Макро ТО новый кон'!G59</f>
        <v>104.10791788856305</v>
      </c>
      <c r="H59" s="418">
        <f>'СС Макро ТО новый баз'!H59*'СС Макро ТО новый баз'!H59/'СС Макро ТО новый кон'!H59</f>
        <v>103.70351219512195</v>
      </c>
      <c r="I59" s="418">
        <f>'СС Макро ТО новый баз'!I59*'СС Макро ТО новый баз'!I59/'СС Макро ТО новый кон'!I59</f>
        <v>106.03921568627452</v>
      </c>
    </row>
    <row r="60" s="403" customFormat="1" ht="10.5">
      <c r="A60" s="415" t="s">
        <v>693</v>
      </c>
      <c r="B60" s="417" t="s">
        <v>220</v>
      </c>
      <c r="C60" s="406" t="s">
        <v>694</v>
      </c>
      <c r="D60" s="423">
        <v>8862.1000000000004</v>
      </c>
      <c r="E60" s="423">
        <v>8837.8999999999996</v>
      </c>
      <c r="F60" s="423">
        <v>7353</v>
      </c>
      <c r="G60" s="418">
        <f>'СС Макро ТО новый баз'!G60*'СС Макро ТО новый баз'!G60/'СС Макро ТО новый кон'!G60</f>
        <v>7494</v>
      </c>
      <c r="H60" s="418">
        <f>'СС Макро ТО новый баз'!H60*'СС Макро ТО новый баз'!H60/'СС Макро ТО новый кон'!H60</f>
        <v>8361</v>
      </c>
      <c r="I60" s="418">
        <f>'СС Макро ТО новый баз'!I60*'СС Макро ТО новый баз'!I60/'СС Макро ТО новый кон'!I60</f>
        <v>8371</v>
      </c>
    </row>
    <row r="61" s="403" customFormat="1" ht="16.5">
      <c r="A61" s="415" t="s">
        <v>695</v>
      </c>
      <c r="B61" s="420" t="s">
        <v>696</v>
      </c>
      <c r="C61" s="407" t="s">
        <v>697</v>
      </c>
      <c r="D61" s="423">
        <v>3010.4694527091588</v>
      </c>
      <c r="E61" s="423">
        <v>3123.8238776828603</v>
      </c>
      <c r="F61" s="423">
        <v>3286.6167837103208</v>
      </c>
      <c r="G61" s="418">
        <f>'СС Макро ТО новый баз'!G61*'СС Макро ТО новый баз'!G61/'СС Макро ТО новый кон'!G61</f>
        <v>3425.1852189332208</v>
      </c>
      <c r="H61" s="418">
        <f>'СС Макро ТО новый баз'!H61*'СС Макро ТО новый баз'!H61/'СС Макро ТО новый кон'!H61</f>
        <v>3542.2631423345374</v>
      </c>
      <c r="I61" s="418">
        <f>'СС Макро ТО новый баз'!I61*'СС Макро ТО новый баз'!I61/'СС Макро ТО новый кон'!I61</f>
        <v>3663.5695217795596</v>
      </c>
    </row>
    <row r="62" s="403" customFormat="1" ht="30.949999999999999" customHeight="1">
      <c r="A62" s="415" t="s">
        <v>698</v>
      </c>
      <c r="B62" s="420" t="s">
        <v>699</v>
      </c>
      <c r="C62" s="407" t="s">
        <v>700</v>
      </c>
      <c r="D62" s="423">
        <v>102</v>
      </c>
      <c r="E62" s="423">
        <v>105</v>
      </c>
      <c r="F62" s="423">
        <v>105.21133432619175</v>
      </c>
      <c r="G62" s="418">
        <f>'СС Макро ТО новый баз'!G62*'СС Макро ТО новый баз'!G62/'СС Макро ТО новый кон'!G62</f>
        <v>104.21614214074776</v>
      </c>
      <c r="H62" s="418">
        <f>'СС Макро ТО новый баз'!H62*'СС Макро ТО новый баз'!H62/'СС Макро ТО новый кон'!H62</f>
        <v>103.41814868154141</v>
      </c>
      <c r="I62" s="418">
        <f>'СС Макро ТО новый баз'!I62*'СС Макро ТО новый баз'!I62/'СС Макро ТО новый кон'!I62</f>
        <v>103.42454455162455</v>
      </c>
    </row>
    <row r="63" s="403" customFormat="1" ht="10.5">
      <c r="A63" s="415"/>
      <c r="B63" s="416" t="s">
        <v>223</v>
      </c>
      <c r="C63" s="407"/>
      <c r="D63" s="423"/>
      <c r="E63" s="423"/>
      <c r="F63" s="423"/>
      <c r="G63" s="423"/>
      <c r="H63" s="423"/>
      <c r="I63" s="423"/>
    </row>
    <row r="64" s="403" customFormat="1" ht="10.5">
      <c r="A64" s="415" t="s">
        <v>701</v>
      </c>
      <c r="B64" s="417" t="s">
        <v>702</v>
      </c>
      <c r="C64" s="406" t="s">
        <v>581</v>
      </c>
      <c r="D64" s="423">
        <v>30727.700000000001</v>
      </c>
      <c r="E64" s="423">
        <v>31010.799999999999</v>
      </c>
      <c r="F64" s="423">
        <v>32594.200000000001</v>
      </c>
      <c r="G64" s="418">
        <f>'СС Макро ТО новый баз'!G64*'СС Макро ТО новый баз'!G64/'СС Макро ТО новый кон'!G64</f>
        <v>34321.258659970707</v>
      </c>
      <c r="H64" s="418">
        <f>'СС Макро ТО новый баз'!H64*'СС Макро ТО новый баз'!H64/'СС Макро ТО новый кон'!H64</f>
        <v>35871.3406909728</v>
      </c>
      <c r="I64" s="418">
        <f>'СС Макро ТО новый баз'!I64*'СС Макро ТО новый баз'!I64/'СС Макро ТО новый кон'!I64</f>
        <v>37819.509030218331</v>
      </c>
    </row>
    <row r="65" s="403" customFormat="1" ht="21">
      <c r="A65" s="415" t="s">
        <v>703</v>
      </c>
      <c r="B65" s="417" t="s">
        <v>704</v>
      </c>
      <c r="C65" s="407" t="s">
        <v>625</v>
      </c>
      <c r="D65" s="423">
        <v>102.8</v>
      </c>
      <c r="E65" s="423">
        <v>95.900000000000006</v>
      </c>
      <c r="F65" s="423">
        <v>101.3</v>
      </c>
      <c r="G65" s="418">
        <f>'СС Макро ТО новый баз'!G65*'СС Макро ТО новый баз'!G65/'СС Макро ТО новый кон'!G65</f>
        <v>101.51985815602835</v>
      </c>
      <c r="H65" s="418">
        <f>'СС Макро ТО новый баз'!H65*'СС Макро ТО новый баз'!H65/'СС Макро ТО новый кон'!H65</f>
        <v>100.80089820359281</v>
      </c>
      <c r="I65" s="418">
        <f>'СС Макро ТО новый баз'!I65*'СС Макро ТО новый баз'!I65/'СС Макро ТО новый кон'!I65</f>
        <v>101.1024975024975</v>
      </c>
    </row>
    <row r="66" s="403" customFormat="1" ht="10.5">
      <c r="A66" s="415" t="s">
        <v>705</v>
      </c>
      <c r="B66" s="417" t="s">
        <v>706</v>
      </c>
      <c r="C66" s="406" t="s">
        <v>581</v>
      </c>
      <c r="D66" s="423">
        <v>8735.3999999999996</v>
      </c>
      <c r="E66" s="423">
        <v>8471.5</v>
      </c>
      <c r="F66" s="423">
        <v>9259.8999999999996</v>
      </c>
      <c r="G66" s="418">
        <f>'СС Макро ТО новый баз'!G66*'СС Макро ТО новый баз'!G66/'СС Макро ТО новый кон'!G66</f>
        <v>10072.638627974082</v>
      </c>
      <c r="H66" s="418">
        <f>'СС Макро ТО новый баз'!H66*'СС Макро ТО новый баз'!H66/'СС Макро ТО новый кон'!H66</f>
        <v>10577.072713898162</v>
      </c>
      <c r="I66" s="418">
        <f>'СС Макро ТО новый баз'!I66*'СС Макро ТО новый баз'!I66/'СС Макро ТО новый кон'!I66</f>
        <v>11189.510516448778</v>
      </c>
    </row>
    <row r="67" s="403" customFormat="1" ht="21">
      <c r="A67" s="415" t="s">
        <v>707</v>
      </c>
      <c r="B67" s="417" t="s">
        <v>708</v>
      </c>
      <c r="C67" s="407" t="s">
        <v>625</v>
      </c>
      <c r="D67" s="423">
        <v>95.5</v>
      </c>
      <c r="E67" s="423">
        <v>92.200000000000003</v>
      </c>
      <c r="F67" s="423">
        <v>105.2</v>
      </c>
      <c r="G67" s="418">
        <f>'СС Макро ТО новый баз'!G67*'СС Макро ТО новый баз'!G67/'СС Макро ТО новый кон'!G67</f>
        <v>104.92157068062825</v>
      </c>
      <c r="H67" s="418">
        <f>'СС Макро ТО новый баз'!H67*'СС Макро ТО новый баз'!H67/'СС Макро ТО новый кон'!H67</f>
        <v>101.3024925224327</v>
      </c>
      <c r="I67" s="418">
        <f>'СС Макро ТО новый баз'!I67*'СС Макро ТО новый баз'!I67/'СС Макро ТО новый кон'!I67</f>
        <v>101.40249003984064</v>
      </c>
    </row>
    <row r="68" s="403" customFormat="1" ht="10.5">
      <c r="A68" s="415" t="s">
        <v>709</v>
      </c>
      <c r="B68" s="417" t="s">
        <v>710</v>
      </c>
      <c r="C68" s="406" t="s">
        <v>581</v>
      </c>
      <c r="D68" s="423">
        <v>21992.299999999999</v>
      </c>
      <c r="E68" s="423">
        <v>22539.400000000001</v>
      </c>
      <c r="F68" s="423">
        <v>23334.299999999999</v>
      </c>
      <c r="G68" s="418">
        <f>'СС Макро ТО новый баз'!G68*'СС Макро ТО новый баз'!G68/'СС Макро ТО новый кон'!G68</f>
        <v>24262.829006848464</v>
      </c>
      <c r="H68" s="418">
        <f>'СС Макро ТО новый баз'!H68*'СС Макро ТО новый баз'!H68/'СС Макро ТО новый кон'!H68</f>
        <v>25310.094676975277</v>
      </c>
      <c r="I68" s="418">
        <f>'СС Макро ТО новый баз'!I68*'СС Макро ТО новый баз'!I68/'СС Макро ТО новый кон'!I68</f>
        <v>26647.282876592308</v>
      </c>
    </row>
    <row r="69" s="403" customFormat="1" ht="21">
      <c r="A69" s="415" t="s">
        <v>711</v>
      </c>
      <c r="B69" s="417" t="s">
        <v>712</v>
      </c>
      <c r="C69" s="407" t="s">
        <v>625</v>
      </c>
      <c r="D69" s="423">
        <v>106.09999999999999</v>
      </c>
      <c r="E69" s="423">
        <v>97.299999999999997</v>
      </c>
      <c r="F69" s="423">
        <v>100</v>
      </c>
      <c r="G69" s="418">
        <f>'СС Макро ТО новый баз'!G69*'СС Макро ТО новый баз'!G69/'СС Макро ТО новый кон'!G69</f>
        <v>100.6009</v>
      </c>
      <c r="H69" s="418">
        <f>'СС Макро ТО новый баз'!H69*'СС Макро ТО новый баз'!H69/'СС Макро ТО новый кон'!H69</f>
        <v>100.80089820359281</v>
      </c>
      <c r="I69" s="418">
        <f>'СС Макро ТО новый баз'!I69*'СС Макро ТО новый баз'!I69/'СС Макро ТО новый кон'!I69</f>
        <v>101.3024925224327</v>
      </c>
    </row>
    <row r="70" s="403" customFormat="1" ht="10.5">
      <c r="A70" s="415"/>
      <c r="B70" s="416" t="s">
        <v>426</v>
      </c>
      <c r="C70" s="406"/>
      <c r="D70" s="423"/>
      <c r="E70" s="423"/>
      <c r="F70" s="423"/>
      <c r="G70" s="423"/>
      <c r="H70" s="423"/>
      <c r="I70" s="423"/>
    </row>
    <row r="71" s="403" customFormat="1" ht="21.199999999999999" customHeight="1">
      <c r="A71" s="415" t="s">
        <v>713</v>
      </c>
      <c r="B71" s="420" t="s">
        <v>714</v>
      </c>
      <c r="C71" s="407" t="s">
        <v>715</v>
      </c>
      <c r="D71" s="423">
        <v>45026.099999999999</v>
      </c>
      <c r="E71" s="423">
        <v>55111.699999999997</v>
      </c>
      <c r="F71" s="423">
        <v>70806.740000000005</v>
      </c>
      <c r="G71" s="418">
        <f>'СС Макро ТО новый баз'!G71*'СС Макро ТО новый баз'!G71/'СС Макро ТО новый кон'!G71</f>
        <v>77813.530452597479</v>
      </c>
      <c r="H71" s="418">
        <f>'СС Макро ТО новый баз'!H71*'СС Макро ТО новый баз'!H71/'СС Макро ТО новый кон'!H71</f>
        <v>87968.638780120091</v>
      </c>
      <c r="I71" s="418">
        <f>'СС Макро ТО новый баз'!I71*'СС Макро ТО новый баз'!I71/'СС Макро ТО новый кон'!I71</f>
        <v>99611.956144293494</v>
      </c>
    </row>
    <row r="72" s="403" customFormat="1" ht="21">
      <c r="A72" s="415" t="s">
        <v>716</v>
      </c>
      <c r="B72" s="420" t="s">
        <v>717</v>
      </c>
      <c r="C72" s="407" t="s">
        <v>625</v>
      </c>
      <c r="D72" s="423">
        <v>87.099999999999994</v>
      </c>
      <c r="E72" s="423">
        <v>121.7</v>
      </c>
      <c r="F72" s="423">
        <v>123.3</v>
      </c>
      <c r="G72" s="418">
        <f>'СС Макро ТО новый баз'!G72*'СС Макро ТО новый баз'!G72/'СС Макро ТО новый кон'!G72</f>
        <v>105.26315789473684</v>
      </c>
      <c r="H72" s="418">
        <f>'СС Макро ТО новый баз'!H72*'СС Макро ТО новый баз'!H72/'СС Макро ТО новый кон'!H72</f>
        <v>107.25773195876289</v>
      </c>
      <c r="I72" s="418">
        <f>'СС Макро ТО новый баз'!I72*'СС Макро ТО новый баз'!I72/'СС Макро ТО новый кон'!I72</f>
        <v>108.25510204081633</v>
      </c>
    </row>
    <row r="73" s="403" customFormat="1" ht="10.5">
      <c r="A73" s="415" t="s">
        <v>718</v>
      </c>
      <c r="B73" s="417" t="s">
        <v>719</v>
      </c>
      <c r="C73" s="407" t="s">
        <v>720</v>
      </c>
      <c r="D73" s="423">
        <v>105.2</v>
      </c>
      <c r="E73" s="423">
        <v>100.59999999999999</v>
      </c>
      <c r="F73" s="423">
        <v>104.2</v>
      </c>
      <c r="G73" s="418">
        <f>'СС Макро ТО новый баз'!G73*'СС Макро ТО новый баз'!G73/'СС Макро ТО новый кон'!G73</f>
        <v>104.40086705202312</v>
      </c>
      <c r="H73" s="418">
        <f>'СС Макро ТО новый баз'!H73*'СС Макро ТО новый баз'!H73/'СС Макро ТО новый кон'!H73</f>
        <v>105.40085877862595</v>
      </c>
      <c r="I73" s="418">
        <f>'СС Макро ТО новый баз'!I73*'СС Макро ТО новый баз'!I73/'СС Макро ТО новый кон'!I73</f>
        <v>104.60086538461539</v>
      </c>
    </row>
    <row r="74" s="403" customFormat="1" ht="10.5">
      <c r="A74" s="415" t="s">
        <v>721</v>
      </c>
      <c r="B74" s="417" t="s">
        <v>548</v>
      </c>
      <c r="C74" s="406" t="s">
        <v>429</v>
      </c>
      <c r="D74" s="423">
        <v>436.89999999999998</v>
      </c>
      <c r="E74" s="423">
        <v>438.60000000000002</v>
      </c>
      <c r="F74" s="423">
        <v>591</v>
      </c>
      <c r="G74" s="418">
        <f>'СС Макро ТО новый баз'!G74*'СС Макро ТО новый баз'!G74/'СС Макро ТО новый кон'!G74</f>
        <v>600.91401869158881</v>
      </c>
      <c r="H74" s="418">
        <f>'СС Макро ТО новый баз'!H74*'СС Макро ТО новый баз'!H74/'СС Макро ТО новый кон'!H74</f>
        <v>649.79999999999995</v>
      </c>
      <c r="I74" s="418">
        <f>'СС Макро ТО новый баз'!I74*'СС Макро ТО новый баз'!I74/'СС Макро ТО новый кон'!I74</f>
        <v>723.21428571428567</v>
      </c>
    </row>
    <row r="75" s="403" customFormat="1" ht="10.5">
      <c r="A75" s="415"/>
      <c r="B75" s="416" t="s">
        <v>722</v>
      </c>
      <c r="C75" s="406"/>
      <c r="D75" s="423"/>
      <c r="E75" s="423"/>
      <c r="F75" s="423"/>
      <c r="G75" s="423"/>
      <c r="H75" s="423"/>
      <c r="I75" s="423"/>
    </row>
    <row r="76" s="403" customFormat="1" ht="21">
      <c r="A76" s="415" t="s">
        <v>723</v>
      </c>
      <c r="B76" s="420" t="s">
        <v>724</v>
      </c>
      <c r="C76" s="407" t="s">
        <v>725</v>
      </c>
      <c r="D76" s="423">
        <v>104.5</v>
      </c>
      <c r="E76" s="423">
        <v>103.8</v>
      </c>
      <c r="F76" s="423">
        <v>103.90000000000001</v>
      </c>
      <c r="G76" s="418">
        <f>'СС Макро ТО новый баз'!G76*'СС Макро ТО новый баз'!G76/'СС Макро ТО новый кон'!G76</f>
        <v>103.90038350910834</v>
      </c>
      <c r="H76" s="418">
        <f>'СС Макро ТО новый баз'!H76*'СС Макро ТО новый баз'!H76/'СС Макро ТО новый кон'!H76</f>
        <v>103.80038387715931</v>
      </c>
      <c r="I76" s="418">
        <f>'СС Макро ТО новый баз'!I76*'СС Макро ТО новый баз'!I76/'СС Макро ТО новый кон'!I76</f>
        <v>103.90009606147935</v>
      </c>
    </row>
    <row r="77" s="403" customFormat="1" ht="23.25" customHeight="1">
      <c r="A77" s="415" t="s">
        <v>726</v>
      </c>
      <c r="B77" s="420" t="s">
        <v>727</v>
      </c>
      <c r="C77" s="407" t="s">
        <v>720</v>
      </c>
      <c r="D77" s="423">
        <v>103</v>
      </c>
      <c r="E77" s="423">
        <v>105.09999999999999</v>
      </c>
      <c r="F77" s="423">
        <v>103.59999999999999</v>
      </c>
      <c r="G77" s="418">
        <f>'СС Макро ТО новый баз'!G77*'СС Макро ТО новый баз'!G77/'СС Макро ТО новый кон'!G77</f>
        <v>103.10086788813888</v>
      </c>
      <c r="H77" s="418">
        <f>'СС Макро ТО новый баз'!H77*'СС Макро ТО новый баз'!H77/'СС Макро ТО новый кон'!H77</f>
        <v>103.90038350910834</v>
      </c>
      <c r="I77" s="418">
        <f>'СС Макро ТО новый баз'!I77*'СС Макро ТО новый баз'!I77/'СС Макро ТО новый кон'!I77</f>
        <v>104</v>
      </c>
    </row>
    <row r="78" s="403" customFormat="1" ht="10.5">
      <c r="A78" s="415" t="s">
        <v>728</v>
      </c>
      <c r="B78" s="417" t="s">
        <v>563</v>
      </c>
      <c r="C78" s="406" t="s">
        <v>729</v>
      </c>
      <c r="D78" s="423">
        <v>158537.5</v>
      </c>
      <c r="E78" s="423">
        <v>171424.5</v>
      </c>
      <c r="F78" s="423">
        <v>174787.20000000001</v>
      </c>
      <c r="G78" s="418">
        <f>'СС Макро ТО новый баз'!G78*'СС Макро ТО новый баз'!G78/'СС Макро ТО новый кон'!G78</f>
        <v>187469.4779406556</v>
      </c>
      <c r="H78" s="418">
        <f>'СС Макро ТО новый баз'!H78*'СС Макро ТО новый баз'!H78/'СС Макро ТО новый кон'!H78</f>
        <v>199458.6771697423</v>
      </c>
      <c r="I78" s="418">
        <f>'СС Макро ТО новый баз'!I78*'СС Макро ТО новый баз'!I78/'СС Макро ТО новый кон'!I78</f>
        <v>213872.70806184007</v>
      </c>
    </row>
    <row r="79" s="403" customFormat="1" ht="21">
      <c r="A79" s="415" t="s">
        <v>730</v>
      </c>
      <c r="B79" s="417" t="s">
        <v>731</v>
      </c>
      <c r="C79" s="407" t="s">
        <v>625</v>
      </c>
      <c r="D79" s="423">
        <v>104.40000000000001</v>
      </c>
      <c r="E79" s="423">
        <v>103.40000000000001</v>
      </c>
      <c r="F79" s="423">
        <v>98.799999999999997</v>
      </c>
      <c r="G79" s="418">
        <f>'СС Макро ТО новый баз'!G79*'СС Макро ТО новый баз'!G79/'СС Макро ТО новый кон'!G79</f>
        <v>103.52887112887113</v>
      </c>
      <c r="H79" s="418">
        <f>'СС Макро ТО новый баз'!H79*'СС Макро ТО новый баз'!H79/'СС Макро ТО новый кон'!H79</f>
        <v>102.40157480314961</v>
      </c>
      <c r="I79" s="418">
        <f>'СС Макро ТО новый баз'!I79*'СС Макро ТО новый баз'!I79/'СС Макро ТО новый кон'!I79</f>
        <v>103.10244857982369</v>
      </c>
    </row>
    <row r="80" s="403" customFormat="1" ht="10.5">
      <c r="A80" s="415" t="s">
        <v>732</v>
      </c>
      <c r="B80" s="417" t="s">
        <v>733</v>
      </c>
      <c r="C80" s="406" t="s">
        <v>720</v>
      </c>
      <c r="D80" s="423">
        <v>102.5</v>
      </c>
      <c r="E80" s="423">
        <v>104.59999999999999</v>
      </c>
      <c r="F80" s="423">
        <v>103.2</v>
      </c>
      <c r="G80" s="418">
        <f>'СС Макро ТО новый баз'!G80*'СС Макро ТО новый баз'!G80/'СС Макро ТО новый кон'!G80</f>
        <v>103.59999999999999</v>
      </c>
      <c r="H80" s="418">
        <f>'СС Макро ТО новый баз'!H80*'СС Макро ТО новый баз'!H80/'СС Макро ТО новый кон'!H80</f>
        <v>103.90000000000001</v>
      </c>
      <c r="I80" s="418">
        <f>'СС Макро ТО новый баз'!I80*'СС Макро ТО новый баз'!I80/'СС Макро ТО новый кон'!I80</f>
        <v>104</v>
      </c>
    </row>
    <row r="81" s="403" customFormat="1" ht="10.5">
      <c r="A81" s="415" t="s">
        <v>734</v>
      </c>
      <c r="B81" s="417" t="s">
        <v>735</v>
      </c>
      <c r="C81" s="407" t="s">
        <v>729</v>
      </c>
      <c r="D81" s="423">
        <v>51909.5</v>
      </c>
      <c r="E81" s="423">
        <v>55160.400000000001</v>
      </c>
      <c r="F81" s="423">
        <v>50974.400000000001</v>
      </c>
      <c r="G81" s="418">
        <f>'СС Макро ТО новый баз'!G81*'СС Макро ТО новый баз'!G81/'СС Макро ТО новый кон'!G81</f>
        <v>57158.943848132592</v>
      </c>
      <c r="H81" s="418">
        <f>'СС Макро ТО новый баз'!H81*'СС Макро ТО новый баз'!H81/'СС Макро ТО новый кон'!H81</f>
        <v>62567.209377425526</v>
      </c>
      <c r="I81" s="418">
        <f>'СС Макро ТО новый баз'!I81*'СС Макро ТО новый баз'!I81/'СС Макро ТО новый кон'!I81</f>
        <v>67490.036667925175</v>
      </c>
    </row>
    <row r="82" s="403" customFormat="1" ht="21">
      <c r="A82" s="415" t="s">
        <v>736</v>
      </c>
      <c r="B82" s="417" t="s">
        <v>737</v>
      </c>
      <c r="C82" s="407" t="s">
        <v>625</v>
      </c>
      <c r="D82" s="423">
        <v>100.3</v>
      </c>
      <c r="E82" s="423">
        <v>99.900000000000006</v>
      </c>
      <c r="F82" s="423">
        <v>89.200000000000003</v>
      </c>
      <c r="G82" s="418">
        <f>'СС Макро ТО новый баз'!G82*'СС Макро ТО новый баз'!G82/'СС Макро ТО новый кон'!G82</f>
        <v>107.50803571428571</v>
      </c>
      <c r="H82" s="418">
        <f>'СС Макро ТО новый баз'!H82*'СС Макро ТО новый баз'!H82/'СС Макро ТО новый кон'!H82</f>
        <v>104.84820717131471</v>
      </c>
      <c r="I82" s="418">
        <f>'СС Макро ТО новый баз'!I82*'СС Макро ТО новый баз'!I82/'СС Макро ТО новый кон'!I82</f>
        <v>103.71942517343903</v>
      </c>
    </row>
    <row r="83" s="403" customFormat="1" ht="10.5">
      <c r="A83" s="415" t="s">
        <v>738</v>
      </c>
      <c r="B83" s="417" t="s">
        <v>739</v>
      </c>
      <c r="C83" s="407" t="s">
        <v>720</v>
      </c>
      <c r="D83" s="423">
        <v>104.7</v>
      </c>
      <c r="E83" s="423">
        <v>106.2</v>
      </c>
      <c r="F83" s="423">
        <v>103.59999999999999</v>
      </c>
      <c r="G83" s="418">
        <f>'СС Макро ТО новый баз'!G83*'СС Макро ТО новый баз'!G83/'СС Макро ТО новый кон'!G83</f>
        <v>104.30154589371982</v>
      </c>
      <c r="H83" s="418">
        <f>'СС Макро ТО новый баз'!H83*'СС Макро ТО новый баз'!H83/'СС Макро ТО новый кон'!H83</f>
        <v>104.40038461538462</v>
      </c>
      <c r="I83" s="418">
        <f>'СС Макро ТО новый баз'!I83*'СС Макро ТО новый баз'!I83/'СС Макро ТО новый кон'!I83</f>
        <v>104</v>
      </c>
    </row>
    <row r="84" s="403" customFormat="1" ht="10.5">
      <c r="A84" s="415"/>
      <c r="B84" s="416" t="s">
        <v>740</v>
      </c>
      <c r="C84" s="406"/>
      <c r="D84" s="423"/>
      <c r="E84" s="423"/>
      <c r="F84" s="423"/>
      <c r="G84" s="423"/>
      <c r="H84" s="423"/>
      <c r="I84" s="423"/>
    </row>
    <row r="85" s="403" customFormat="1" ht="10.5">
      <c r="A85" s="415" t="s">
        <v>741</v>
      </c>
      <c r="B85" s="417" t="s">
        <v>556</v>
      </c>
      <c r="C85" s="407" t="s">
        <v>742</v>
      </c>
      <c r="D85" s="423">
        <v>321.10000000000002</v>
      </c>
      <c r="E85" s="423">
        <v>315.60000000000002</v>
      </c>
      <c r="F85" s="423">
        <v>281.67000000000002</v>
      </c>
      <c r="G85" s="418">
        <f>'СС Макро ТО новый баз'!G85*'СС Макро ТО новый баз'!G85/'СС Макро ТО новый кон'!G85</f>
        <v>329.9698223887894</v>
      </c>
      <c r="H85" s="418">
        <f>'СС Макро ТО новый баз'!H85*'СС Макро ТО новый баз'!H85/'СС Макро ТО новый кон'!H85</f>
        <v>356.07178258279964</v>
      </c>
      <c r="I85" s="418">
        <f>'СС Макро ТО новый баз'!I85*'СС Макро ТО новый баз'!I85/'СС Макро ТО новый кон'!I85</f>
        <v>377.7209377746529</v>
      </c>
    </row>
    <row r="86" s="403" customFormat="1" ht="10.5">
      <c r="A86" s="415" t="s">
        <v>743</v>
      </c>
      <c r="B86" s="417" t="s">
        <v>558</v>
      </c>
      <c r="C86" s="407" t="s">
        <v>742</v>
      </c>
      <c r="D86" s="423">
        <v>325.5</v>
      </c>
      <c r="E86" s="423">
        <v>387.5</v>
      </c>
      <c r="F86" s="423">
        <v>308.24000000000001</v>
      </c>
      <c r="G86" s="418">
        <f>'СС Макро ТО новый баз'!G86*'СС Макро ТО новый баз'!G86/'СС Макро ТО новый кон'!G86</f>
        <v>346.63385446481828</v>
      </c>
      <c r="H86" s="418">
        <f>'СС Макро ТО новый баз'!H86*'СС Макро ТО новый баз'!H86/'СС Макро ТО новый кон'!H86</f>
        <v>364.81697293570073</v>
      </c>
      <c r="I86" s="418">
        <f>'СС Макро ТО новый баз'!I86*'СС Макро ТО новый баз'!I86/'СС Макро ТО новый кон'!I86</f>
        <v>385.54285635994961</v>
      </c>
    </row>
    <row r="87" s="403" customFormat="1" ht="10.5">
      <c r="A87" s="415"/>
      <c r="B87" s="427" t="s">
        <v>744</v>
      </c>
      <c r="C87" s="407"/>
      <c r="D87" s="423"/>
      <c r="E87" s="423"/>
      <c r="F87" s="423"/>
      <c r="G87" s="423"/>
      <c r="H87" s="423"/>
      <c r="I87" s="423"/>
    </row>
    <row r="88" s="403" customFormat="1" ht="10.5">
      <c r="A88" s="415" t="s">
        <v>745</v>
      </c>
      <c r="B88" s="417" t="s">
        <v>746</v>
      </c>
      <c r="C88" s="407" t="s">
        <v>742</v>
      </c>
      <c r="D88" s="423">
        <v>159.5</v>
      </c>
      <c r="E88" s="423">
        <v>140.30000000000001</v>
      </c>
      <c r="F88" s="423">
        <v>122.61</v>
      </c>
      <c r="G88" s="418">
        <f>'СС Макро ТО новый баз'!G88*'СС Макро ТО новый баз'!G88/'СС Макро ТО новый кон'!G88</f>
        <v>138.85832679134921</v>
      </c>
      <c r="H88" s="418">
        <f>'СС Макро ТО новый баз'!H88*'СС Макро ТО новый баз'!H88/'СС Макро ТО новый кон'!H88</f>
        <v>151.52909253560443</v>
      </c>
      <c r="I88" s="418">
        <f>'СС Макро ТО новый баз'!I88*'СС Макро ТО новый баз'!I88/'СС Макро ТО новый кон'!I88</f>
        <v>161.15940794370394</v>
      </c>
    </row>
    <row r="89" s="403" customFormat="1" ht="10.5">
      <c r="A89" s="415" t="s">
        <v>747</v>
      </c>
      <c r="B89" s="417" t="s">
        <v>748</v>
      </c>
      <c r="C89" s="407" t="s">
        <v>742</v>
      </c>
      <c r="D89" s="423">
        <v>62.200000000000003</v>
      </c>
      <c r="E89" s="423">
        <v>47.799999999999997</v>
      </c>
      <c r="F89" s="423">
        <v>29.800000000000001</v>
      </c>
      <c r="G89" s="418">
        <f>'СС Макро ТО новый баз'!G89*'СС Макро ТО новый баз'!G89/'СС Макро ТО новый кон'!G89</f>
        <v>32.136045534150611</v>
      </c>
      <c r="H89" s="418">
        <f>'СС Макро ТО новый баз'!H89*'СС Макро ТО новый баз'!H89/'СС Макро ТО новый кон'!H89</f>
        <v>36.095510204081627</v>
      </c>
      <c r="I89" s="418">
        <f>'СС Макро ТО новый баз'!I89*'СС Макро ТО новый баз'!I89/'СС Макро ТО новый кон'!I89</f>
        <v>37.357148201438854</v>
      </c>
    </row>
    <row r="90" s="403" customFormat="1" ht="10.5">
      <c r="A90" s="415" t="s">
        <v>749</v>
      </c>
      <c r="B90" s="417" t="s">
        <v>750</v>
      </c>
      <c r="C90" s="407" t="s">
        <v>742</v>
      </c>
      <c r="D90" s="423">
        <v>201.69999999999999</v>
      </c>
      <c r="E90" s="423">
        <v>238.69999999999999</v>
      </c>
      <c r="F90" s="423">
        <v>203.03999999999999</v>
      </c>
      <c r="G90" s="418">
        <f>'СС Макро ТО новый баз'!G90*'СС Макро ТО новый баз'!G90/'СС Макро ТО новый кон'!G90</f>
        <v>225.95469832942146</v>
      </c>
      <c r="H90" s="418">
        <f>'СС Макро ТО новый баз'!H90*'СС Макро ТО новый баз'!H90/'СС Макро ТО новый кон'!H90</f>
        <v>237.71627562892385</v>
      </c>
      <c r="I90" s="418">
        <f>'СС Макро ТО новый баз'!I90*'СС Макро ТО новый баз'!I90/'СС Макро ТО новый кон'!I90</f>
        <v>250.59384283500182</v>
      </c>
    </row>
    <row r="91" s="403" customFormat="1" ht="10.5">
      <c r="A91" s="415"/>
      <c r="B91" s="427" t="s">
        <v>751</v>
      </c>
      <c r="C91" s="407"/>
      <c r="D91" s="423"/>
      <c r="E91" s="423"/>
      <c r="F91" s="423"/>
      <c r="G91" s="423"/>
      <c r="H91" s="423"/>
      <c r="I91" s="423"/>
    </row>
    <row r="92" s="403" customFormat="1" ht="10.5">
      <c r="A92" s="415" t="s">
        <v>752</v>
      </c>
      <c r="B92" s="417" t="s">
        <v>746</v>
      </c>
      <c r="C92" s="407" t="s">
        <v>742</v>
      </c>
      <c r="D92" s="423">
        <v>161.59999999999999</v>
      </c>
      <c r="E92" s="423">
        <v>175.30000000000001</v>
      </c>
      <c r="F92" s="423">
        <v>159.06</v>
      </c>
      <c r="G92" s="418">
        <f>'СС Макро ТО новый баз'!G92*'СС Макро ТО новый баз'!G92/'СС Макро ТО новый кон'!G92</f>
        <v>191.11380510965407</v>
      </c>
      <c r="H92" s="418">
        <f>'СС Макро ТО новый баз'!H92*'СС Макро ТО новый баз'!H92/'СС Макро ТО новый кон'!H92</f>
        <v>204.56060368003907</v>
      </c>
      <c r="I92" s="418">
        <f>'СС Макро ТО новый баз'!I92*'СС Макро ТО новый баз'!I92/'СС Макро ТО новый кон'!I92</f>
        <v>216.57694445879622</v>
      </c>
    </row>
    <row r="93" s="403" customFormat="1" ht="10.5">
      <c r="A93" s="415" t="s">
        <v>753</v>
      </c>
      <c r="B93" s="417" t="s">
        <v>750</v>
      </c>
      <c r="C93" s="407" t="s">
        <v>742</v>
      </c>
      <c r="D93" s="423">
        <v>123.8</v>
      </c>
      <c r="E93" s="423">
        <v>148.80000000000001</v>
      </c>
      <c r="F93" s="423">
        <v>105.2</v>
      </c>
      <c r="G93" s="418">
        <f>'СС Макро ТО новый баз'!G93*'СС Макро ТО новый баз'!G93/'СС Макро ТО новый кон'!G93</f>
        <v>120.68220929015145</v>
      </c>
      <c r="H93" s="418">
        <f>'СС Макро ТО новый баз'!H93*'СС Макро ТО новый баз'!H93/'СС Макро ТО новый кон'!H93</f>
        <v>127.10385318812874</v>
      </c>
      <c r="I93" s="418">
        <f>'СС Макро ТО новый баз'!I93*'СС Макро ТО новый баз'!I93/'СС Макро ТО новый кон'!I93</f>
        <v>134.95650186197611</v>
      </c>
    </row>
    <row r="94" s="403" customFormat="1" ht="21">
      <c r="A94" s="415"/>
      <c r="B94" s="428" t="s">
        <v>754</v>
      </c>
      <c r="C94" s="406"/>
      <c r="D94" s="423"/>
      <c r="E94" s="423"/>
      <c r="F94" s="423"/>
      <c r="G94" s="423"/>
      <c r="H94" s="423"/>
      <c r="I94" s="423"/>
    </row>
    <row r="95" s="403" customFormat="1" ht="21">
      <c r="A95" s="415" t="s">
        <v>755</v>
      </c>
      <c r="B95" s="420" t="s">
        <v>756</v>
      </c>
      <c r="C95" s="406" t="s">
        <v>445</v>
      </c>
      <c r="D95" s="423">
        <v>47212</v>
      </c>
      <c r="E95" s="423">
        <v>45857</v>
      </c>
      <c r="F95" s="423">
        <v>43610</v>
      </c>
      <c r="G95" s="418">
        <f>'СС Макро ТО новый баз'!G95*'СС Макро ТО новый баз'!G95/'СС Макро ТО новый кон'!G95</f>
        <v>46407.337135961017</v>
      </c>
      <c r="H95" s="418">
        <f>'СС Макро ТО новый баз'!H95*'СС Макро ТО новый баз'!H95/'СС Макро ТО новый кон'!H95</f>
        <v>49272.395079594789</v>
      </c>
      <c r="I95" s="418">
        <f>'СС Макро ТО новый баз'!I95*'СС Макро ТО новый баз'!I95/'СС Макро ТО новый кон'!I95</f>
        <v>52205.938694392673</v>
      </c>
    </row>
    <row r="96" s="403" customFormat="1" ht="30.949999999999999" customHeight="1">
      <c r="A96" s="415" t="s">
        <v>757</v>
      </c>
      <c r="B96" s="420" t="s">
        <v>758</v>
      </c>
      <c r="C96" s="406" t="s">
        <v>174</v>
      </c>
      <c r="D96" s="423">
        <v>105.21300000000001</v>
      </c>
      <c r="E96" s="423">
        <v>99.152000000000001</v>
      </c>
      <c r="F96" s="423">
        <v>90.228319999999997</v>
      </c>
      <c r="G96" s="418">
        <f>'СС Макро ТО новый баз'!G96*'СС Макро ТО новый баз'!G96/'СС Макро ТО новый кон'!G96</f>
        <v>96.286495027945421</v>
      </c>
      <c r="H96" s="418">
        <f>'СС Макро ТО новый баз'!H96*'СС Макро ТО новый баз'!H96/'СС Макро ТО новый кон'!H96</f>
        <v>102.51903840401893</v>
      </c>
      <c r="I96" s="418">
        <f>'СС Макро ТО новый баз'!I96*'СС Макро ТО новый баз'!I96/'СС Макро ТО новый кон'!I96</f>
        <v>108.92879655754629</v>
      </c>
    </row>
    <row r="97" s="403" customFormat="1" ht="21.199999999999999" customHeight="1">
      <c r="A97" s="415" t="s">
        <v>759</v>
      </c>
      <c r="B97" s="420" t="s">
        <v>447</v>
      </c>
      <c r="C97" s="406" t="s">
        <v>760</v>
      </c>
      <c r="D97" s="423">
        <v>390.83000000000004</v>
      </c>
      <c r="E97" s="423">
        <v>386.17000000000002</v>
      </c>
      <c r="F97" s="423">
        <v>343.69130000000007</v>
      </c>
      <c r="G97" s="418">
        <f>'СС Макро ТО новый баз'!G97*'СС Макро ТО новый баз'!G97/'СС Макро ТО новый кон'!G97</f>
        <v>381.91798412346782</v>
      </c>
      <c r="H97" s="418">
        <f>'СС Макро ТО новый баз'!H97*'СС Макро ТО новый баз'!H97/'СС Макро ТО новый кон'!H97</f>
        <v>425.45036856311361</v>
      </c>
      <c r="I97" s="418">
        <f>'СС Макро ТО новый баз'!I97*'СС Макро ТО новый баз'!I97/'СС Макро ТО новый кон'!I97</f>
        <v>473.45393116706674</v>
      </c>
    </row>
    <row r="98" s="403" customFormat="1" ht="10.5">
      <c r="A98" s="415"/>
      <c r="B98" s="416" t="s">
        <v>238</v>
      </c>
      <c r="C98" s="406"/>
      <c r="D98" s="423"/>
      <c r="E98" s="423"/>
      <c r="F98" s="423"/>
      <c r="G98" s="423"/>
      <c r="H98" s="423"/>
      <c r="I98" s="423"/>
    </row>
    <row r="99" s="403" customFormat="1" ht="10.5">
      <c r="A99" s="415" t="s">
        <v>761</v>
      </c>
      <c r="B99" s="417" t="s">
        <v>762</v>
      </c>
      <c r="C99" s="406" t="s">
        <v>729</v>
      </c>
      <c r="D99" s="423">
        <v>96223</v>
      </c>
      <c r="E99" s="423">
        <v>96214.100000000006</v>
      </c>
      <c r="F99" s="423">
        <v>86303.64999999998</v>
      </c>
      <c r="G99" s="418">
        <f>'СС Макро ТО новый баз'!G99*'СС Макро ТО новый баз'!G99/'СС Макро ТО новый кон'!G99</f>
        <v>96627.337174245564</v>
      </c>
      <c r="H99" s="418">
        <f>'СС Макро ТО новый баз'!H99*'СС Макро ТО новый баз'!H99/'СС Макро ТО новый кон'!H99</f>
        <v>104335.8861640325</v>
      </c>
      <c r="I99" s="418">
        <f>'СС Макро ТО новый баз'!I99*'СС Макро ТО новый баз'!I99/'СС Макро ТО новый кон'!I99</f>
        <v>114396.26137748039</v>
      </c>
    </row>
    <row r="100" s="403" customFormat="1" ht="21">
      <c r="A100" s="415" t="s">
        <v>763</v>
      </c>
      <c r="B100" s="417" t="s">
        <v>764</v>
      </c>
      <c r="C100" s="407" t="s">
        <v>625</v>
      </c>
      <c r="D100" s="423">
        <v>91.799999999999997</v>
      </c>
      <c r="E100" s="423">
        <v>96.799999999999997</v>
      </c>
      <c r="F100" s="423">
        <v>83.597040021151997</v>
      </c>
      <c r="G100" s="418">
        <f>'СС Макро ТО новый баз'!G100*'СС Макро ТО новый баз'!G100/'СС Макро ТО новый кон'!G100</f>
        <v>104.34487570651913</v>
      </c>
      <c r="H100" s="418">
        <f>'СС Макро ТО новый баз'!H100*'СС Макро ТО новый баз'!H100/'СС Макро ТО новый кон'!H100</f>
        <v>100.63150677318124</v>
      </c>
      <c r="I100" s="418">
        <f>'СС Макро ТО новый баз'!I100*'СС Макро ТО новый баз'!I100/'СС Макро ТО новый кон'!I100</f>
        <v>102.18294149628233</v>
      </c>
    </row>
    <row r="101" s="403" customFormat="1" ht="10.5">
      <c r="A101" s="415" t="s">
        <v>765</v>
      </c>
      <c r="B101" s="417" t="s">
        <v>766</v>
      </c>
      <c r="C101" s="406" t="s">
        <v>720</v>
      </c>
      <c r="D101" s="423">
        <v>106.5</v>
      </c>
      <c r="E101" s="423">
        <v>103.3</v>
      </c>
      <c r="F101" s="423">
        <v>107.3</v>
      </c>
      <c r="G101" s="418">
        <f>'СС Макро ТО новый баз'!G101*'СС Макро ТО новый баз'!G101/'СС Макро ТО новый кон'!G101</f>
        <v>107.3</v>
      </c>
      <c r="H101" s="418">
        <f>'СС Макро ТО новый баз'!H101*'СС Макро ТО новый баз'!H101/'СС Макро ТО новый кон'!H101</f>
        <v>107.3</v>
      </c>
      <c r="I101" s="418">
        <f>'СС Макро ТО новый баз'!I101*'СС Макро ТО новый баз'!I101/'СС Макро ТО новый кон'!I101</f>
        <v>107.3</v>
      </c>
    </row>
    <row r="102" s="403" customFormat="1" ht="21">
      <c r="A102" s="415" t="s">
        <v>767</v>
      </c>
      <c r="B102" s="420" t="s">
        <v>768</v>
      </c>
      <c r="C102" s="406" t="s">
        <v>191</v>
      </c>
      <c r="D102" s="423">
        <v>16.600000000000001</v>
      </c>
      <c r="E102" s="423">
        <f>E99/E20*100</f>
        <v>15.680279348382676</v>
      </c>
      <c r="F102" s="423">
        <f>F99/F20*100</f>
        <v>15.154603784451995</v>
      </c>
      <c r="G102" s="418">
        <f>'СС Макро ТО новый баз'!G102*'СС Макро ТО новый баз'!G102/'СС Макро ТО новый кон'!G102</f>
        <v>15.231262467403495</v>
      </c>
      <c r="H102" s="418">
        <f>'СС Макро ТО новый баз'!H102*'СС Макро ТО новый баз'!H102/'СС Макро ТО новый кон'!H102</f>
        <v>15.344533650595386</v>
      </c>
      <c r="I102" s="418">
        <f>'СС Макро ТО новый баз'!I102*'СС Макро ТО новый баз'!I102/'СС Макро ТО новый кон'!I102</f>
        <v>15.604948040073751</v>
      </c>
    </row>
    <row r="103" s="403" customFormat="1" ht="36">
      <c r="A103" s="415"/>
      <c r="B103" s="426" t="s">
        <v>769</v>
      </c>
      <c r="C103" s="406"/>
      <c r="D103" s="423"/>
      <c r="E103" s="423"/>
      <c r="F103" s="423"/>
      <c r="G103" s="423"/>
      <c r="H103" s="423"/>
      <c r="I103" s="423"/>
    </row>
    <row r="104" s="403" customFormat="1" ht="10.5">
      <c r="A104" s="415" t="s">
        <v>770</v>
      </c>
      <c r="B104" s="417" t="s">
        <v>771</v>
      </c>
      <c r="C104" s="406" t="s">
        <v>729</v>
      </c>
      <c r="D104" s="423">
        <v>60403.400000000001</v>
      </c>
      <c r="E104" s="423">
        <v>53199</v>
      </c>
      <c r="F104" s="423">
        <v>56882.919999999984</v>
      </c>
      <c r="G104" s="418">
        <f>'СС Макро ТО новый баз'!G104*'СС Макро ТО новый баз'!G104/'СС Макро ТО новый кон'!G104</f>
        <v>61358.9090806245</v>
      </c>
      <c r="H104" s="418">
        <f>'СС Макро ТО новый баз'!H104*'СС Макро ТО новый баз'!H104/'СС Макро ТО новый кон'!H104</f>
        <v>65594.285747204965</v>
      </c>
      <c r="I104" s="418">
        <f>'СС Макро ТО новый баз'!I104*'СС Макро ТО новый баз'!I104/'СС Макро ТО новый кон'!I104</f>
        <v>71044.856447596001</v>
      </c>
    </row>
    <row r="105" s="403" customFormat="1" ht="10.5">
      <c r="A105" s="415" t="s">
        <v>772</v>
      </c>
      <c r="B105" s="417" t="s">
        <v>773</v>
      </c>
      <c r="C105" s="406" t="s">
        <v>729</v>
      </c>
      <c r="D105" s="423">
        <v>15823.799999999999</v>
      </c>
      <c r="E105" s="423">
        <v>23161.400000000001</v>
      </c>
      <c r="F105" s="423">
        <v>14220.729999999996</v>
      </c>
      <c r="G105" s="418">
        <f>'СС Макро ТО новый баз'!G105*'СС Макро ТО новый баз'!G105/'СС Макро ТО новый кон'!G105</f>
        <v>18362.913243220013</v>
      </c>
      <c r="H105" s="418">
        <f>'СС Макро ТО новый баз'!H105*'СС Макро ТО новый баз'!H105/'СС Макро ТО новый кон'!H105</f>
        <v>20186.398176492639</v>
      </c>
      <c r="I105" s="418">
        <f>'СС Макро ТО новый баз'!I105*'СС Макро ТО новый баз'!I105/'СС Макро ТО новый кон'!I105</f>
        <v>22605.482529928217</v>
      </c>
    </row>
    <row r="106" s="403" customFormat="1" ht="10.5">
      <c r="A106" s="415" t="s">
        <v>774</v>
      </c>
      <c r="B106" s="429" t="s">
        <v>775</v>
      </c>
      <c r="C106" s="406" t="s">
        <v>729</v>
      </c>
      <c r="D106" s="423">
        <v>2786</v>
      </c>
      <c r="E106" s="423">
        <v>5473.8000000000002</v>
      </c>
      <c r="F106" s="423">
        <v>2559.7313999999992</v>
      </c>
      <c r="G106" s="418">
        <f>'СС Макро ТО новый баз'!G106*'СС Макро ТО новый баз'!G106/'СС Макро ТО новый кон'!G106</f>
        <v>3682.784267112459</v>
      </c>
      <c r="H106" s="418">
        <f>'СС Макро ТО новый баз'!H106*'СС Макро ТО новый баз'!H106/'СС Макро ТО новый кон'!H106</f>
        <v>4249.7680371563447</v>
      </c>
      <c r="I106" s="418">
        <f>'СС Макро ТО новый баз'!I106*'СС Макро ТО новый баз'!I106/'СС Макро ТО новый кон'!I106</f>
        <v>4759.0489536690993</v>
      </c>
    </row>
    <row r="107" s="403" customFormat="1" ht="10.5">
      <c r="A107" s="415" t="s">
        <v>776</v>
      </c>
      <c r="B107" s="430" t="s">
        <v>777</v>
      </c>
      <c r="C107" s="406" t="s">
        <v>729</v>
      </c>
      <c r="D107" s="423">
        <v>247</v>
      </c>
      <c r="E107" s="423">
        <v>267.80000000000001</v>
      </c>
      <c r="F107" s="423">
        <v>156.42802999999995</v>
      </c>
      <c r="G107" s="418">
        <f>'СС Макро ТО новый баз'!G107*'СС Макро ТО новый баз'!G107/'СС Макро ТО новый кон'!G107</f>
        <v>240.38722791124368</v>
      </c>
      <c r="H107" s="418">
        <f>'СС Макро ТО новый баз'!H107*'СС Макро ТО новый баз'!H107/'СС Макро ТО новый кон'!H107</f>
        <v>349.37996843929574</v>
      </c>
      <c r="I107" s="418">
        <f>'СС Макро ТО новый баз'!I107*'СС Макро ТО новый баз'!I107/'СС Макро ТО новый кон'!I107</f>
        <v>466.64174651066105</v>
      </c>
    </row>
    <row r="108" s="403" customFormat="1" ht="10.5">
      <c r="A108" s="415" t="s">
        <v>778</v>
      </c>
      <c r="B108" s="429" t="s">
        <v>779</v>
      </c>
      <c r="C108" s="406" t="s">
        <v>729</v>
      </c>
      <c r="D108" s="423">
        <v>1832.2</v>
      </c>
      <c r="E108" s="423">
        <v>1524.8</v>
      </c>
      <c r="F108" s="423">
        <v>1848.6948999999993</v>
      </c>
      <c r="G108" s="418">
        <f>'СС Макро ТО новый баз'!G108*'СС Макро ТО новый баз'!G108/'СС Макро ТО новый кон'!G108</f>
        <v>3178.196522865002</v>
      </c>
      <c r="H108" s="418">
        <f>'СС Макро ТО новый баз'!H108*'СС Макро ТО новый баз'!H108/'СС Макро ТО новый кон'!H108</f>
        <v>3975.1676409093197</v>
      </c>
      <c r="I108" s="418">
        <f>'СС Макро ТО новый баз'!I108*'СС Макро ТО новый баз'!I108/'СС Макро ТО новый кон'!I108</f>
        <v>4666.4174651066114</v>
      </c>
    </row>
    <row r="109" s="403" customFormat="1" ht="10.5">
      <c r="A109" s="415" t="s">
        <v>780</v>
      </c>
      <c r="B109" s="429" t="s">
        <v>781</v>
      </c>
      <c r="C109" s="406" t="s">
        <v>729</v>
      </c>
      <c r="D109" s="423">
        <v>4038</v>
      </c>
      <c r="E109" s="423">
        <v>6450.5</v>
      </c>
      <c r="F109" s="423">
        <v>7824</v>
      </c>
      <c r="G109" s="418">
        <f>'СС Макро ТО новый баз'!G109*'СС Макро ТО новый баз'!G109/'СС Макро ТО новый кон'!G109</f>
        <v>9940.7821807622659</v>
      </c>
      <c r="H109" s="418">
        <f>'СС Макро ТО новый баз'!H109*'СС Макро ТО новый баз'!H109/'СС Макро ТО новый кон'!H109</f>
        <v>6257.2649847193188</v>
      </c>
      <c r="I109" s="418">
        <f>'СС Макро ТО новый баз'!I109*'СС Макро ТО новый баз'!I109/'СС Макро ТО новый кон'!I109</f>
        <v>6460.8700236819159</v>
      </c>
    </row>
    <row r="110" s="403" customFormat="1" ht="10.5">
      <c r="A110" s="415" t="s">
        <v>782</v>
      </c>
      <c r="B110" s="430" t="s">
        <v>783</v>
      </c>
      <c r="C110" s="406" t="s">
        <v>729</v>
      </c>
      <c r="D110" s="423">
        <v>1634.2</v>
      </c>
      <c r="E110" s="423">
        <v>3466.0999999999999</v>
      </c>
      <c r="F110" s="423">
        <v>5881.8000000000002</v>
      </c>
      <c r="G110" s="418">
        <f>'СС Макро ТО новый баз'!G110*'СС Макро ТО новый баз'!G110/'СС Макро ТО новый кон'!G110</f>
        <v>7881.8541234089225</v>
      </c>
      <c r="H110" s="418">
        <f>'СС Макро ТО новый баз'!H110*'СС Макро ТО новый баз'!H110/'СС Макро ТО новый кон'!H110</f>
        <v>4085.3082578491299</v>
      </c>
      <c r="I110" s="418">
        <f>'СС Макро ТО новый баз'!I110*'СС Макро ТО новый баз'!I110/'СС Макро ТО новый кон'!I110</f>
        <v>4184.6092133646516</v>
      </c>
    </row>
    <row r="111" s="403" customFormat="1" ht="10.5">
      <c r="A111" s="415" t="s">
        <v>784</v>
      </c>
      <c r="B111" s="430" t="s">
        <v>785</v>
      </c>
      <c r="C111" s="406" t="s">
        <v>729</v>
      </c>
      <c r="D111" s="423">
        <v>1133.5</v>
      </c>
      <c r="E111" s="423">
        <v>2062.8000000000002</v>
      </c>
      <c r="F111" s="423">
        <v>1822.3</v>
      </c>
      <c r="G111" s="418">
        <f>'СС Макро ТО новый баз'!G111*'СС Макро ТО новый баз'!G111/'СС Макро ТО новый кон'!G111</f>
        <v>1931.627798643714</v>
      </c>
      <c r="H111" s="418">
        <f>'СС Макро ТО новый баз'!H111*'СС Макро ТО новый баз'!H111/'СС Макро ТО новый кон'!H111</f>
        <v>2037.8892889109898</v>
      </c>
      <c r="I111" s="418">
        <f>'СС Макро ТО новый баз'!I111*'СС Макро ТО новый баз'!I111/'СС Макро ТО новый кон'!I111</f>
        <v>2135.7943345195727</v>
      </c>
    </row>
    <row r="112" s="403" customFormat="1" ht="10.5">
      <c r="A112" s="415" t="s">
        <v>786</v>
      </c>
      <c r="B112" s="430" t="s">
        <v>787</v>
      </c>
      <c r="C112" s="406" t="s">
        <v>729</v>
      </c>
      <c r="D112" s="423">
        <v>1270.3</v>
      </c>
      <c r="E112" s="423">
        <v>921.60000000000002</v>
      </c>
      <c r="F112" s="423">
        <v>119.90000000000001</v>
      </c>
      <c r="G112" s="418">
        <f>'СС Макро ТО новый баз'!G112*'СС Макро ТО новый баз'!G112/'СС Макро ТО новый кон'!G112</f>
        <v>127.10198255352893</v>
      </c>
      <c r="H112" s="418">
        <f>'СС Макро ТО новый баз'!H112*'СС Макро ТО новый баз'!H112/'СС Макро ТО новый кон'!H112</f>
        <v>132.40007564296525</v>
      </c>
      <c r="I112" s="418">
        <f>'СС Макро ТО новый баз'!I112*'СС Макро ТО новый баз'!I112/'СС Макро ТО новый кон'!I112</f>
        <v>140.50583994232156</v>
      </c>
    </row>
    <row r="113" s="403" customFormat="1" ht="10.5">
      <c r="A113" s="415" t="s">
        <v>788</v>
      </c>
      <c r="B113" s="429" t="s">
        <v>789</v>
      </c>
      <c r="C113" s="406" t="s">
        <v>729</v>
      </c>
      <c r="D113" s="423">
        <v>7167.6000000000004</v>
      </c>
      <c r="E113" s="423">
        <v>9712.2000000000007</v>
      </c>
      <c r="F113" s="423">
        <v>1988.3036999999965</v>
      </c>
      <c r="G113" s="418">
        <f>'СС Макро ТО новый баз'!G113*'СС Макро ТО новый баз'!G113/'СС Макро ТО новый кон'!G113</f>
        <v>2775.758692405605</v>
      </c>
      <c r="H113" s="418">
        <f>'СС Макро ТО новый баз'!H113*'СС Макро ТО новый баз'!H113/'СС Макро ТО новый кон'!H113</f>
        <v>5950.6479777547765</v>
      </c>
      <c r="I113" s="418">
        <f>'СС Макро ТО новый баз'!I113*'СС Макро ТО новый баз'!I113/'СС Макро ТО новый кон'!I113</f>
        <v>7029.3649278188095</v>
      </c>
    </row>
    <row r="114" s="403" customFormat="1" ht="10.5" customHeight="1">
      <c r="A114" s="415"/>
      <c r="B114" s="428" t="s">
        <v>790</v>
      </c>
      <c r="C114" s="406"/>
      <c r="D114" s="423"/>
      <c r="E114" s="423"/>
    </row>
    <row r="115" s="403" customFormat="1" ht="21.199999999999999" customHeight="1">
      <c r="A115" s="415" t="s">
        <v>791</v>
      </c>
      <c r="B115" s="426" t="s">
        <v>792</v>
      </c>
      <c r="C115" s="406" t="s">
        <v>581</v>
      </c>
      <c r="D115" s="431">
        <v>74231.199999999997</v>
      </c>
      <c r="E115" s="431">
        <v>79919.300000000003</v>
      </c>
      <c r="F115" s="431">
        <f>F116+F129</f>
        <v>84880.899999999994</v>
      </c>
      <c r="G115" s="418">
        <f>'СС Макро ТО новый баз'!G115*'СС Макро ТО новый баз'!G115/'СС Макро ТО новый кон'!G115</f>
        <v>108470.15307103854</v>
      </c>
      <c r="H115" s="418">
        <f>'СС Макро ТО новый баз'!H115*'СС Макро ТО новый баз'!H115/'СС Макро ТО новый кон'!H115</f>
        <v>98496.52615964711</v>
      </c>
      <c r="I115" s="418">
        <f>'СС Макро ТО новый баз'!I115*'СС Макро ТО новый баз'!I115/'СС Макро ТО новый кон'!I115</f>
        <v>100492.9224629634</v>
      </c>
    </row>
    <row r="116" s="403" customFormat="1" ht="10.5">
      <c r="A116" s="415" t="s">
        <v>793</v>
      </c>
      <c r="B116" s="427" t="s">
        <v>794</v>
      </c>
      <c r="C116" s="406" t="s">
        <v>581</v>
      </c>
      <c r="D116" s="431">
        <v>61523</v>
      </c>
      <c r="E116" s="431">
        <v>61877.900000000001</v>
      </c>
      <c r="F116" s="431">
        <v>55627.099999999999</v>
      </c>
      <c r="G116" s="418">
        <f>'СС Макро ТО новый баз'!G116*'СС Макро ТО новый баз'!G116/'СС Макро ТО новый кон'!G116</f>
        <v>81249.812440477079</v>
      </c>
      <c r="H116" s="418">
        <f>'СС Макро ТО новый баз'!H116*'СС Макро ТО новый баз'!H116/'СС Макро ТО новый кон'!H116</f>
        <v>84389.626704491719</v>
      </c>
      <c r="I116" s="418">
        <f>'СС Макро ТО новый баз'!I116*'СС Макро ТО новый баз'!I116/'СС Макро ТО новый кон'!I116</f>
        <v>86313.818704880308</v>
      </c>
    </row>
    <row r="117" s="403" customFormat="1" ht="21.199999999999999" customHeight="1">
      <c r="A117" s="415" t="s">
        <v>795</v>
      </c>
      <c r="B117" s="426" t="s">
        <v>796</v>
      </c>
      <c r="C117" s="406" t="s">
        <v>581</v>
      </c>
      <c r="D117" s="431">
        <v>58607.400000000001</v>
      </c>
      <c r="E117" s="431">
        <v>59030.5</v>
      </c>
      <c r="F117" s="431">
        <v>53173.980000000003</v>
      </c>
      <c r="G117" s="418">
        <f>'СС Макро ТО новый баз'!G117*'СС Макро ТО новый баз'!G117/'СС Макро ТО новый кон'!G117</f>
        <v>78408.639074431965</v>
      </c>
      <c r="H117" s="418">
        <f>'СС Макро ТО новый баз'!H117*'СС Макро ТО новый баз'!H117/'СС Макро ТО новый кон'!H117</f>
        <v>81507.603597858455</v>
      </c>
      <c r="I117" s="418">
        <f>'СС Макро ТО новый баз'!I117*'СС Макро ТО новый баз'!I117/'СС Макро ТО новый кон'!I117</f>
        <v>83357.856804544484</v>
      </c>
    </row>
    <row r="118" s="403" customFormat="1" ht="10.5">
      <c r="A118" s="415" t="s">
        <v>797</v>
      </c>
      <c r="B118" s="429" t="s">
        <v>798</v>
      </c>
      <c r="C118" s="406" t="s">
        <v>581</v>
      </c>
      <c r="D118" s="431">
        <v>17353.799999999999</v>
      </c>
      <c r="E118" s="431">
        <v>15805.700000000001</v>
      </c>
      <c r="F118" s="431">
        <v>8635.4599999999991</v>
      </c>
      <c r="G118" s="418">
        <f>'СС Макро ТО новый баз'!G118*'СС Макро ТО новый баз'!G118/'СС Макро ТО новый кон'!G118</f>
        <v>33461.213859163327</v>
      </c>
      <c r="H118" s="418">
        <f>'СС Макро ТО новый баз'!H118*'СС Макро ТО новый баз'!H118/'СС Макро ТО новый кон'!H118</f>
        <v>33746.426280373053</v>
      </c>
      <c r="I118" s="418">
        <f>'СС Макро ТО новый баз'!I118*'СС Макро ТО новый баз'!I118/'СС Макро ТО новый кон'!I118</f>
        <v>31333.69624731455</v>
      </c>
    </row>
    <row r="119" s="403" customFormat="1" ht="10.5">
      <c r="A119" s="415" t="s">
        <v>799</v>
      </c>
      <c r="B119" s="429" t="s">
        <v>800</v>
      </c>
      <c r="C119" s="406" t="s">
        <v>581</v>
      </c>
      <c r="D119" s="431">
        <v>21400.700000000001</v>
      </c>
      <c r="E119" s="431">
        <v>22795</v>
      </c>
      <c r="F119" s="431">
        <v>23733.549999999999</v>
      </c>
      <c r="G119" s="418">
        <f>'СС Макро ТО новый баз'!G119*'СС Макро ТО новый баз'!G119/'СС Макро ТО новый кон'!G119</f>
        <v>24611.599999999999</v>
      </c>
      <c r="H119" s="418">
        <f>'СС Макро ТО новый баз'!H119*'СС Макро ТО новый баз'!H119/'СС Макро ТО новый кон'!H119</f>
        <v>25559.199999999997</v>
      </c>
      <c r="I119" s="418">
        <f>'СС Макро ТО новый баз'!I119*'СС Макро ТО новый баз'!I119/'СС Макро ТО новый кон'!I119</f>
        <v>26980.299999999999</v>
      </c>
    </row>
    <row r="120" s="403" customFormat="1" ht="10.5">
      <c r="A120" s="415" t="s">
        <v>801</v>
      </c>
      <c r="B120" s="429" t="s">
        <v>802</v>
      </c>
      <c r="C120" s="406" t="s">
        <v>581</v>
      </c>
      <c r="D120" s="431">
        <v>24.300000000000001</v>
      </c>
      <c r="E120" s="431">
        <v>24.399999999999999</v>
      </c>
      <c r="F120" s="431">
        <v>27.469999999999999</v>
      </c>
      <c r="G120" s="418">
        <f>'СС Макро ТО новый баз'!G120*'СС Макро ТО новый баз'!G120/'СС Макро ТО новый кон'!G120</f>
        <v>28.740031249999998</v>
      </c>
      <c r="H120" s="418">
        <f>'СС Макро ТО новый баз'!H120*'СС Макро ТО новый баз'!H120/'СС Макро ТО новый кон'!H120</f>
        <v>30.06001328903654</v>
      </c>
      <c r="I120" s="418">
        <f>'СС Макро ТО новый баз'!I120*'СС Макро ТО новый баз'!I120/'СС Макро ТО новый кон'!I120</f>
        <v>31.800000000000001</v>
      </c>
    </row>
    <row r="121" s="403" customFormat="1" ht="10.5">
      <c r="A121" s="415" t="s">
        <v>803</v>
      </c>
      <c r="B121" s="429" t="s">
        <v>804</v>
      </c>
      <c r="C121" s="406" t="s">
        <v>581</v>
      </c>
      <c r="D121" s="431">
        <v>6453.6999999999998</v>
      </c>
      <c r="E121" s="431">
        <v>7142</v>
      </c>
      <c r="F121" s="431">
        <v>8693.5599999999995</v>
      </c>
      <c r="G121" s="418">
        <f>'СС Макро ТО новый баз'!G121*'СС Макро ТО новый баз'!G121/'СС Макро ТО новый кон'!G121</f>
        <v>11650.29281212246</v>
      </c>
      <c r="H121" s="418">
        <f>'СС Макро ТО новый баз'!H121*'СС Макро ТО новый баз'!H121/'СС Макро ТО новый кон'!H121</f>
        <v>12801.355167801352</v>
      </c>
      <c r="I121" s="418">
        <f>'СС Макро ТО новый баз'!I121*'СС Макро ТО новый баз'!I121/'СС Макро ТО новый кон'!I121</f>
        <v>13505.830879355077</v>
      </c>
    </row>
    <row r="122" s="403" customFormat="1" ht="21">
      <c r="A122" s="415" t="s">
        <v>805</v>
      </c>
      <c r="B122" s="432" t="s">
        <v>806</v>
      </c>
      <c r="C122" s="410" t="s">
        <v>581</v>
      </c>
      <c r="D122" s="433">
        <v>2533.3000000000002</v>
      </c>
      <c r="E122" s="433">
        <v>2847.5</v>
      </c>
      <c r="F122" s="433">
        <v>2929.5599999999999</v>
      </c>
      <c r="G122" s="418">
        <f>'СС Макро ТО новый баз'!G122*'СС Макро ТО новый баз'!G122/'СС Макро ТО новый кон'!G122</f>
        <v>3330.3000000000002</v>
      </c>
      <c r="H122" s="418">
        <f>'СС Макро ТО новый баз'!H122*'СС Макро ТО новый баз'!H122/'СС Макро ТО новый кон'!H122</f>
        <v>3411.6999999999998</v>
      </c>
      <c r="I122" s="418">
        <f>'СС Макро ТО новый баз'!I122*'СС Макро ТО новый баз'!I122/'СС Макро ТО новый кон'!I122</f>
        <v>3546</v>
      </c>
    </row>
    <row r="123" s="403" customFormat="1" ht="10.5">
      <c r="A123" s="415" t="s">
        <v>807</v>
      </c>
      <c r="B123" s="429" t="s">
        <v>808</v>
      </c>
      <c r="C123" s="406" t="s">
        <v>581</v>
      </c>
      <c r="D123" s="431">
        <v>668.89999999999998</v>
      </c>
      <c r="E123" s="431">
        <v>662.5</v>
      </c>
      <c r="F123" s="431">
        <v>199.97</v>
      </c>
      <c r="G123" s="418">
        <f>'СС Макро ТО новый баз'!G123*'СС Макро ТО новый баз'!G123/'СС Макро ТО новый кон'!G123</f>
        <v>511.69999999999999</v>
      </c>
      <c r="H123" s="418">
        <f>'СС Макро ТО новый баз'!H123*'СС Макро ТО новый баз'!H123/'СС Макро ТО новый кон'!H123</f>
        <v>824.70000000000005</v>
      </c>
      <c r="I123" s="418">
        <f>'СС Макро ТО новый баз'!I123*'СС Макро ТО новый баз'!I123/'СС Макро ТО новый кон'!I123</f>
        <v>926.60000000000002</v>
      </c>
    </row>
    <row r="124" s="403" customFormat="1" ht="10.5">
      <c r="A124" s="415" t="s">
        <v>809</v>
      </c>
      <c r="B124" s="429" t="s">
        <v>810</v>
      </c>
      <c r="C124" s="406" t="s">
        <v>581</v>
      </c>
      <c r="D124" s="431">
        <v>6994.1000000000004</v>
      </c>
      <c r="E124" s="431">
        <v>6307.1000000000004</v>
      </c>
      <c r="F124" s="431">
        <v>5570.8199999999997</v>
      </c>
      <c r="G124" s="418">
        <f>'СС Макро ТО новый баз'!G124*'СС Макро ТО новый баз'!G124/'СС Макро ТО новый кон'!G124</f>
        <v>7156.1390773447956</v>
      </c>
      <c r="H124" s="418">
        <f>'СС Макро ТО новый баз'!H124*'СС Макро ТО новый баз'!H124/'СС Макро ТО новый кон'!H124</f>
        <v>7058.9318022901489</v>
      </c>
      <c r="I124" s="418">
        <f>'СС Макро ТО новый баз'!I124*'СС Макро ТО новый баз'!I124/'СС Макро ТО новый кон'!I124</f>
        <v>7210.0867504219614</v>
      </c>
    </row>
    <row r="125" s="403" customFormat="1" ht="10.5">
      <c r="A125" s="415" t="s">
        <v>811</v>
      </c>
      <c r="B125" s="429" t="s">
        <v>812</v>
      </c>
      <c r="C125" s="406" t="s">
        <v>581</v>
      </c>
      <c r="D125" s="431">
        <v>6.0999999999999996</v>
      </c>
      <c r="E125" s="431">
        <v>5.9000000000000004</v>
      </c>
      <c r="F125" s="431">
        <v>5.2000000000000002</v>
      </c>
      <c r="G125" s="418">
        <f>'СС Макро ТО новый баз'!G125*'СС Макро ТО новый баз'!G125/'СС Макро ТО новый кон'!G125</f>
        <v>5.2000000000000002</v>
      </c>
      <c r="H125" s="418">
        <f>'СС Макро ТО новый баз'!H125*'СС Макро ТО новый баз'!H125/'СС Макро ТО новый кон'!H125</f>
        <v>5.2000000000000002</v>
      </c>
      <c r="I125" s="418">
        <f>'СС Макро ТО новый баз'!I125*'СС Макро ТО новый баз'!I125/'СС Макро ТО новый кон'!I125</f>
        <v>5.2000000000000002</v>
      </c>
    </row>
    <row r="126" s="403" customFormat="1" ht="10.5">
      <c r="A126" s="415" t="s">
        <v>813</v>
      </c>
      <c r="B126" s="429" t="s">
        <v>814</v>
      </c>
      <c r="C126" s="406" t="s">
        <v>581</v>
      </c>
      <c r="D126" s="431">
        <v>764.89999999999998</v>
      </c>
      <c r="E126" s="431">
        <v>1023.9</v>
      </c>
      <c r="F126" s="431">
        <v>1069.6600000000001</v>
      </c>
      <c r="G126" s="418">
        <f>'СС Макро ТО новый баз'!G126*'СС Макро ТО новый баз'!G126/'СС Макро ТО новый кон'!G126</f>
        <v>1120.0140016507455</v>
      </c>
      <c r="H126" s="418">
        <f>'СС Макро ТО новый баз'!H126*'СС Макро ТО новый баз'!H126/'СС Макро ТО новый кон'!H126</f>
        <v>1148.5800000870624</v>
      </c>
      <c r="I126" s="418">
        <f>'СС Макро ТО новый баз'!I126*'СС Макро ТО новый баз'!I126/'СС Макро ТО новый кон'!I126</f>
        <v>1177.8400007640712</v>
      </c>
    </row>
    <row r="127" s="403" customFormat="1" ht="10.5">
      <c r="A127" s="415" t="s">
        <v>815</v>
      </c>
      <c r="B127" s="429" t="s">
        <v>816</v>
      </c>
      <c r="C127" s="406" t="s">
        <v>581</v>
      </c>
      <c r="D127" s="431">
        <v>1513.0999999999999</v>
      </c>
      <c r="E127" s="431">
        <v>1497.2</v>
      </c>
      <c r="F127" s="431">
        <v>1536.5</v>
      </c>
      <c r="G127" s="418">
        <f>'СС Макро ТО новый баз'!G127*'СС Макро ТО новый баз'!G127/'СС Макро ТО новый кон'!G127</f>
        <v>1488.3999999999999</v>
      </c>
      <c r="H127" s="418">
        <f>'СС Макро ТО новый баз'!H127*'СС Макро ТО новый баз'!H127/'СС Макро ТО новый кон'!H127</f>
        <v>1569.4000000000001</v>
      </c>
      <c r="I127" s="418">
        <f>'СС Макро ТО новый баз'!I127*'СС Макро ТО новый баз'!I127/'СС Макро ТО новый кон'!I127</f>
        <v>1627.8</v>
      </c>
    </row>
    <row r="128" s="403" customFormat="1" ht="10.5">
      <c r="A128" s="415" t="s">
        <v>817</v>
      </c>
      <c r="B128" s="427" t="s">
        <v>818</v>
      </c>
      <c r="C128" s="406" t="s">
        <v>581</v>
      </c>
      <c r="D128" s="431">
        <v>2915.5999999999999</v>
      </c>
      <c r="E128" s="431">
        <v>2847.4000000000001</v>
      </c>
      <c r="F128" s="431">
        <v>2453.0999999999999</v>
      </c>
      <c r="G128" s="418">
        <f>'СС Макро ТО новый баз'!G128*'СС Макро ТО новый баз'!G128/'СС Макро ТО новый кон'!G128</f>
        <v>2853.6683208468389</v>
      </c>
      <c r="H128" s="418">
        <f>'СС Макро ТО новый баз'!H128*'СС Макро ТО новый баз'!H128/'СС Макро ТО новый кон'!H128</f>
        <v>2892.6518271754494</v>
      </c>
      <c r="I128" s="418">
        <f>'СС Макро ТО новый баз'!I128*'СС Макро ТО новый баз'!I128/'СС Макро ТО новый кон'!I128</f>
        <v>2961.2271030798238</v>
      </c>
    </row>
    <row r="129" s="403" customFormat="1" ht="10.5">
      <c r="A129" s="415" t="s">
        <v>819</v>
      </c>
      <c r="B129" s="427" t="s">
        <v>820</v>
      </c>
      <c r="C129" s="406" t="s">
        <v>581</v>
      </c>
      <c r="D129" s="431">
        <v>12708.200000000001</v>
      </c>
      <c r="E129" s="431">
        <v>18041.400000000001</v>
      </c>
      <c r="F129" s="431">
        <v>29253.799999999999</v>
      </c>
      <c r="G129" s="418">
        <f>'СС Макро ТО новый баз'!G129*'СС Макро ТО новый баз'!G129/'СС Макро ТО новый кон'!G129</f>
        <v>27268.450033040892</v>
      </c>
      <c r="H129" s="418">
        <f>'СС Макро ТО новый баз'!H129*'СС Макро ТО новый баз'!H129/'СС Макро ТО новый кон'!H129</f>
        <v>14387.369928066408</v>
      </c>
      <c r="I129" s="418">
        <f>'СС Макро ТО новый баз'!I129*'СС Макро ТО новый баз'!I129/'СС Макро ТО новый кон'!I129</f>
        <v>14387.369928066408</v>
      </c>
    </row>
    <row r="130" s="403" customFormat="1" ht="10.5">
      <c r="A130" s="415" t="s">
        <v>821</v>
      </c>
      <c r="B130" s="429" t="s">
        <v>822</v>
      </c>
      <c r="C130" s="406" t="s">
        <v>581</v>
      </c>
      <c r="D130" s="431">
        <v>1774.0999999999999</v>
      </c>
      <c r="E130" s="431">
        <v>3279.8000000000002</v>
      </c>
      <c r="F130" s="431">
        <v>8444.1000000000004</v>
      </c>
      <c r="G130" s="418">
        <f>'СС Макро ТО новый баз'!G130*'СС Макро ТО новый баз'!G130/'СС Макро ТО новый кон'!G130</f>
        <v>8074.3999999999996</v>
      </c>
      <c r="H130" s="418">
        <f>'СС Макро ТО новый баз'!H130*'СС Макро ТО новый баз'!H130/'СС Макро ТО новый кон'!H130</f>
        <v>4718.5</v>
      </c>
      <c r="I130" s="418">
        <f>'СС Макро ТО новый баз'!I130*'СС Макро ТО новый баз'!I130/'СС Макро ТО новый кон'!I130</f>
        <v>4718.5</v>
      </c>
    </row>
    <row r="131" s="403" customFormat="1" ht="10.5">
      <c r="A131" s="415" t="s">
        <v>823</v>
      </c>
      <c r="B131" s="429" t="s">
        <v>824</v>
      </c>
      <c r="C131" s="406" t="s">
        <v>581</v>
      </c>
      <c r="D131" s="431">
        <v>2586.5</v>
      </c>
      <c r="E131" s="431">
        <v>2847.0999999999999</v>
      </c>
      <c r="F131" s="431">
        <v>4537.1999999999998</v>
      </c>
      <c r="G131" s="418">
        <f>'СС Макро ТО новый баз'!G131*'СС Макро ТО новый баз'!G131/'СС Макро ТО новый кон'!G131</f>
        <v>3360</v>
      </c>
      <c r="H131" s="418">
        <f>'СС Макро ТО новый баз'!H131*'СС Макро ТО новый баз'!H131/'СС Макро ТО новый кон'!H131</f>
        <v>3402.8000000000002</v>
      </c>
      <c r="I131" s="418">
        <f>'СС Макро ТО новый баз'!I131*'СС Макро ТО новый баз'!I131/'СС Макро ТО новый кон'!I131</f>
        <v>3402.8000000000002</v>
      </c>
    </row>
    <row r="132" s="403" customFormat="1" ht="10.5">
      <c r="A132" s="415" t="s">
        <v>825</v>
      </c>
      <c r="B132" s="429" t="s">
        <v>826</v>
      </c>
      <c r="C132" s="406" t="s">
        <v>581</v>
      </c>
      <c r="D132" s="431">
        <v>6730.8000000000002</v>
      </c>
      <c r="E132" s="431">
        <v>7404.5</v>
      </c>
      <c r="F132" s="431">
        <v>10497.4</v>
      </c>
      <c r="G132" s="418">
        <f>'СС Макро ТО новый баз'!G132*'СС Макро ТО новый баз'!G132/'СС Макро ТО новый кон'!G132</f>
        <v>16218.624571412271</v>
      </c>
      <c r="H132" s="418">
        <f>'СС Макро ТО новый баз'!H132*'СС Макро ТО новый баз'!H132/'СС Макро ТО новый кон'!H132</f>
        <v>3696.5</v>
      </c>
      <c r="I132" s="418">
        <f>'СС Макро ТО новый баз'!I132*'СС Макро ТО новый баз'!I132/'СС Макро ТО новый кон'!I132</f>
        <v>3696.5</v>
      </c>
    </row>
    <row r="133" s="403" customFormat="1" ht="10.5">
      <c r="A133" s="415" t="s">
        <v>827</v>
      </c>
      <c r="B133" s="429" t="s">
        <v>828</v>
      </c>
      <c r="C133" s="406" t="s">
        <v>581</v>
      </c>
      <c r="D133" s="431">
        <v>4154.3999999999996</v>
      </c>
      <c r="E133" s="431">
        <v>4777.6000000000004</v>
      </c>
      <c r="F133" s="431">
        <v>5255.3000000000002</v>
      </c>
      <c r="G133" s="418">
        <f>'СС Макро ТО новый баз'!G133*'СС Макро ТО новый баз'!G133/'СС Макро ТО новый кон'!G133</f>
        <v>9479.3815308048743</v>
      </c>
      <c r="H133" s="418">
        <f>'СС Макро ТО новый баз'!H133*'СС Макро ТО новый баз'!H133/'СС Макро ТО новый кон'!H133</f>
        <v>3065.4000000000001</v>
      </c>
      <c r="I133" s="418">
        <f>'СС Макро ТО новый баз'!I133*'СС Макро ТО новый баз'!I133/'СС Макро ТО новый кон'!I133</f>
        <v>3065.4000000000001</v>
      </c>
    </row>
    <row r="134" s="403" customFormat="1" ht="21.199999999999999" customHeight="1">
      <c r="A134" s="415" t="s">
        <v>829</v>
      </c>
      <c r="B134" s="426" t="s">
        <v>830</v>
      </c>
      <c r="C134" s="406" t="s">
        <v>581</v>
      </c>
      <c r="D134" s="431">
        <v>74656.899999999994</v>
      </c>
      <c r="E134" s="431">
        <v>83406.5</v>
      </c>
      <c r="F134" s="431">
        <f>F135+F136+F137+F138+F139+F140+F141+F142+F143+F144+F145+F146+F147</f>
        <v>103036.90000000002</v>
      </c>
      <c r="G134" s="418">
        <f>'СС Макро ТО новый баз'!G134*'СС Макро ТО новый баз'!G134/'СС Макро ТО новый кон'!G134</f>
        <v>103379.8088861218</v>
      </c>
      <c r="H134" s="418">
        <f>'СС Макро ТО новый баз'!H134*'СС Макро ТО новый баз'!H134/'СС Макро ТО новый кон'!H134</f>
        <v>93729.466118363314</v>
      </c>
      <c r="I134" s="418">
        <f>'СС Макро ТО новый баз'!I134*'СС Макро ТО новый баз'!I134/'СС Макро ТО новый кон'!I134</f>
        <v>95964.025356478072</v>
      </c>
    </row>
    <row r="135" s="403" customFormat="1" ht="10.5">
      <c r="A135" s="415" t="s">
        <v>831</v>
      </c>
      <c r="B135" s="429" t="s">
        <v>832</v>
      </c>
      <c r="C135" s="406" t="s">
        <v>581</v>
      </c>
      <c r="D135" s="431">
        <v>6257.5</v>
      </c>
      <c r="E135" s="431">
        <v>6338.6999999999998</v>
      </c>
      <c r="F135" s="431">
        <v>8968.7999999999993</v>
      </c>
      <c r="G135" s="418">
        <f>'СС Макро ТО новый баз'!G135*'СС Макро ТО новый баз'!G135/'СС Макро ТО новый кон'!G135</f>
        <v>7782.9658505446196</v>
      </c>
      <c r="H135" s="418">
        <f>'СС Макро ТО новый баз'!H135*'СС Макро ТО новый баз'!H135/'СС Макро ТО новый кон'!H135</f>
        <v>7429.9754114623993</v>
      </c>
      <c r="I135" s="418">
        <f>'СС Макро ТО новый баз'!I135*'СС Макро ТО новый баз'!I135/'СС Макро ТО новый кон'!I135</f>
        <v>7691.2685048639923</v>
      </c>
    </row>
    <row r="136" s="403" customFormat="1" ht="10.5">
      <c r="A136" s="415" t="s">
        <v>833</v>
      </c>
      <c r="B136" s="429" t="s">
        <v>834</v>
      </c>
      <c r="C136" s="406" t="s">
        <v>581</v>
      </c>
      <c r="D136" s="431">
        <v>56.700000000000003</v>
      </c>
      <c r="E136" s="431">
        <v>51.399999999999999</v>
      </c>
      <c r="F136" s="431">
        <v>55.100000000000001</v>
      </c>
      <c r="G136" s="418">
        <f>'СС Макро ТО новый баз'!G136*'СС Макро ТО новый баз'!G136/'СС Макро ТО новый кон'!G136</f>
        <v>60.202296450939471</v>
      </c>
      <c r="H136" s="418">
        <f>'СС Макро ТО новый баз'!H136*'СС Макро ТО новый баз'!H136/'СС Макро ТО новый кон'!H136</f>
        <v>57.46407563025209</v>
      </c>
      <c r="I136" s="418">
        <f>'СС Макро ТО новый баз'!I136*'СС Макро ТО новый баз'!I136/'СС Макро ТО новый кон'!I136</f>
        <v>59.623200000000004</v>
      </c>
    </row>
    <row r="137" s="403" customFormat="1" ht="10.5" customHeight="1">
      <c r="A137" s="415" t="s">
        <v>835</v>
      </c>
      <c r="B137" s="432" t="s">
        <v>836</v>
      </c>
      <c r="C137" s="410" t="s">
        <v>581</v>
      </c>
      <c r="D137" s="433">
        <v>740.39999999999998</v>
      </c>
      <c r="E137" s="433">
        <v>815</v>
      </c>
      <c r="F137" s="433">
        <v>889.39999999999998</v>
      </c>
      <c r="G137" s="418">
        <f>'СС Макро ТО новый баз'!G137*'СС Макро ТО новый баз'!G137/'СС Макро ТО новый кон'!G137</f>
        <v>923.83125510481887</v>
      </c>
      <c r="H137" s="418">
        <f>'СС Макро ТО новый баз'!H137*'СС Макро ТО новый баз'!H137/'СС Макро ТО новый кон'!H137</f>
        <v>882.10132894917115</v>
      </c>
      <c r="I137" s="418">
        <f>'СС Макро ТО новый баз'!I137*'СС Макро ТО новый баз'!I137/'СС Макро ТО новый кон'!I137</f>
        <v>834.592667361292</v>
      </c>
    </row>
    <row r="138" s="403" customFormat="1" ht="10.5">
      <c r="A138" s="415" t="s">
        <v>837</v>
      </c>
      <c r="B138" s="429" t="s">
        <v>838</v>
      </c>
      <c r="C138" s="406" t="s">
        <v>581</v>
      </c>
      <c r="D138" s="431">
        <v>9994.7999999999993</v>
      </c>
      <c r="E138" s="431">
        <v>13134.6</v>
      </c>
      <c r="F138" s="431">
        <v>15866.6</v>
      </c>
      <c r="G138" s="418">
        <f>'СС Макро ТО новый баз'!G138*'СС Макро ТО новый баз'!G138/'СС Макро ТО новый кон'!G138</f>
        <v>17973.672859482875</v>
      </c>
      <c r="H138" s="418">
        <f>'СС Макро ТО новый баз'!H138*'СС Макро ТО новый баз'!H138/'СС Макро ТО новый кон'!H138</f>
        <v>12988.710199989204</v>
      </c>
      <c r="I138" s="418">
        <f>'СС Макро ТО новый баз'!I138*'СС Макро ТО новый баз'!I138/'СС Макро ТО новый кон'!I138</f>
        <v>13058.064692307693</v>
      </c>
    </row>
    <row r="139" s="403" customFormat="1" ht="10.5">
      <c r="A139" s="415" t="s">
        <v>839</v>
      </c>
      <c r="B139" s="429" t="s">
        <v>840</v>
      </c>
      <c r="C139" s="406" t="s">
        <v>581</v>
      </c>
      <c r="D139" s="431">
        <v>3289.3000000000002</v>
      </c>
      <c r="E139" s="431">
        <v>5211.1999999999998</v>
      </c>
      <c r="F139" s="431">
        <v>5677.5</v>
      </c>
      <c r="G139" s="418">
        <f>'СС Макро ТО новый баз'!G139*'СС Макро ТО новый баз'!G139/'СС Макро ТО новый кон'!G139</f>
        <v>5693.5697561406614</v>
      </c>
      <c r="H139" s="418">
        <f>'СС Макро ТО новый баз'!H139*'СС Макро ТО новый баз'!H139/'СС Макро ТО новый кон'!H139</f>
        <v>5435.4768172320264</v>
      </c>
      <c r="I139" s="418">
        <f>'СС Макро ТО новый баз'!I139*'СС Макро ТО новый баз'!I139/'СС Макро ТО новый кон'!I139</f>
        <v>5382.9563634831702</v>
      </c>
    </row>
    <row r="140" s="403" customFormat="1" ht="10.5">
      <c r="A140" s="415" t="s">
        <v>841</v>
      </c>
      <c r="B140" s="429" t="s">
        <v>842</v>
      </c>
      <c r="C140" s="406" t="s">
        <v>581</v>
      </c>
      <c r="D140" s="431">
        <v>134.5</v>
      </c>
      <c r="E140" s="431">
        <v>269.39999999999998</v>
      </c>
      <c r="F140" s="431">
        <v>274.89999999999998</v>
      </c>
      <c r="G140" s="418">
        <f>'СС Макро ТО новый баз'!G140*'СС Макро ТО новый баз'!G140/'СС Макро ТО новый кон'!G140</f>
        <v>200.8566687539136</v>
      </c>
      <c r="H140" s="418">
        <f>'СС Макро ТО новый баз'!H140*'СС Макро ТО новый баз'!H140/'СС Макро ТО новый кон'!H140</f>
        <v>191.65318210459989</v>
      </c>
      <c r="I140" s="418">
        <f>'СС Макро ТО новый баз'!I140*'СС Макро ТО новый баз'!I140/'СС Макро ТО новый кон'!I140</f>
        <v>177.37524038461541</v>
      </c>
    </row>
    <row r="141" s="403" customFormat="1" ht="10.5">
      <c r="A141" s="415" t="s">
        <v>843</v>
      </c>
      <c r="B141" s="429" t="s">
        <v>844</v>
      </c>
      <c r="C141" s="406" t="s">
        <v>581</v>
      </c>
      <c r="D141" s="431">
        <v>26083.400000000001</v>
      </c>
      <c r="E141" s="431">
        <v>28092</v>
      </c>
      <c r="F141" s="431">
        <v>29741.900000000001</v>
      </c>
      <c r="G141" s="418">
        <f>'СС Макро ТО новый баз'!G141*'СС Макро ТО новый баз'!G141/'СС Макро ТО новый кон'!G141</f>
        <v>30150.252687407024</v>
      </c>
      <c r="H141" s="418">
        <f>'СС Макро ТО новый баз'!H141*'СС Макро ТО новый баз'!H141/'СС Макро ТО новый кон'!H141</f>
        <v>28061.601324711562</v>
      </c>
      <c r="I141" s="418">
        <f>'СС Макро ТО новый баз'!I141*'СС Макро ТО новый баз'!I141/'СС Макро ТО новый кон'!I141</f>
        <v>30188.424390577457</v>
      </c>
    </row>
    <row r="142" s="403" customFormat="1" ht="10.5">
      <c r="A142" s="415" t="s">
        <v>845</v>
      </c>
      <c r="B142" s="429" t="s">
        <v>846</v>
      </c>
      <c r="C142" s="406" t="s">
        <v>581</v>
      </c>
      <c r="D142" s="431">
        <v>2841.1999999999998</v>
      </c>
      <c r="E142" s="431">
        <v>3195</v>
      </c>
      <c r="F142" s="431">
        <v>3254.9000000000001</v>
      </c>
      <c r="G142" s="418">
        <f>'СС Макро ТО новый баз'!G142*'СС Макро ТО новый баз'!G142/'СС Макро ТО новый кон'!G142</f>
        <v>3249.8722177337913</v>
      </c>
      <c r="H142" s="418">
        <f>'СС Макро ТО новый баз'!H142*'СС Макро ТО новый баз'!H142/'СС Макро ТО новый кон'!H142</f>
        <v>3326.6106171225169</v>
      </c>
      <c r="I142" s="418">
        <f>'СС Макро ТО новый баз'!I142*'СС Макро ТО новый баз'!I142/'СС Макро ТО новый кон'!I142</f>
        <v>3353.3647179302911</v>
      </c>
    </row>
    <row r="143" s="403" customFormat="1" ht="10.5">
      <c r="A143" s="415" t="s">
        <v>847</v>
      </c>
      <c r="B143" s="429" t="s">
        <v>848</v>
      </c>
      <c r="C143" s="406" t="s">
        <v>581</v>
      </c>
      <c r="D143" s="431">
        <v>5277.5</v>
      </c>
      <c r="E143" s="431">
        <v>6301</v>
      </c>
      <c r="F143" s="431">
        <v>11183.200000000001</v>
      </c>
      <c r="G143" s="418">
        <f>'СС Макро ТО новый баз'!G143*'СС Макро ТО новый баз'!G143/'СС Макро ТО новый кон'!G143</f>
        <v>10824.844813123746</v>
      </c>
      <c r="H143" s="418">
        <f>'СС Макро ТО новый баз'!H143*'СС Макро ТО новый баз'!H143/'СС Макро ТО новый кон'!H143</f>
        <v>10334.417062248622</v>
      </c>
      <c r="I143" s="418">
        <f>'СС Макро ТО новый баз'!I143*'СС Макро ТО новый баз'!I143/'СС Макро ТО новый кон'!I143</f>
        <v>10822.967839276884</v>
      </c>
    </row>
    <row r="144" s="403" customFormat="1" ht="10.5">
      <c r="A144" s="415" t="s">
        <v>849</v>
      </c>
      <c r="B144" s="429" t="s">
        <v>850</v>
      </c>
      <c r="C144" s="406" t="s">
        <v>581</v>
      </c>
      <c r="D144" s="431">
        <v>16894</v>
      </c>
      <c r="E144" s="431">
        <v>17350.700000000001</v>
      </c>
      <c r="F144" s="431">
        <v>23312.400000000001</v>
      </c>
      <c r="G144" s="418">
        <f>'СС Макро ТО новый баз'!G144*'СС Макро ТО новый баз'!G144/'СС Макро ТО новый кон'!G144</f>
        <v>22040.654475392035</v>
      </c>
      <c r="H144" s="418">
        <f>'СС Макро ТО новый баз'!H144*'СС Макро ТО новый баз'!H144/'СС Макро ТО новый кон'!H144</f>
        <v>20540.377205408891</v>
      </c>
      <c r="I144" s="418">
        <f>'СС Макро ТО новый баз'!I144*'СС Макро ТО новый баз'!I144/'СС Макро ТО новый кон'!I144</f>
        <v>20314.023350520147</v>
      </c>
    </row>
    <row r="145" s="403" customFormat="1" ht="10.5">
      <c r="A145" s="415" t="s">
        <v>851</v>
      </c>
      <c r="B145" s="429" t="s">
        <v>852</v>
      </c>
      <c r="C145" s="406" t="s">
        <v>581</v>
      </c>
      <c r="D145" s="431">
        <v>920.89999999999998</v>
      </c>
      <c r="E145" s="431">
        <v>911.20000000000005</v>
      </c>
      <c r="F145" s="431">
        <v>1098.0999999999999</v>
      </c>
      <c r="G145" s="418">
        <f>'СС Макро ТО новый баз'!G145*'СС Макро ТО новый баз'!G145/'СС Макро ТО новый кон'!G145</f>
        <v>1154.7398061424526</v>
      </c>
      <c r="H145" s="418">
        <f>'СС Макро ТО новый баз'!H145*'СС Макро ТО новый баз'!H145/'СС Макро ТО новый кон'!H145</f>
        <v>1102.3766001753615</v>
      </c>
      <c r="I145" s="418">
        <f>'СС Макро ТО новый баз'!I145*'СС Макро ТО новый баз'!I145/'СС Макро ТО новый кон'!I145</f>
        <v>1140.8529270583324</v>
      </c>
    </row>
    <row r="146" s="403" customFormat="1" ht="10.5">
      <c r="A146" s="415" t="s">
        <v>853</v>
      </c>
      <c r="B146" s="429" t="s">
        <v>854</v>
      </c>
      <c r="C146" s="406" t="s">
        <v>581</v>
      </c>
      <c r="D146" s="431">
        <v>142.5</v>
      </c>
      <c r="E146" s="431">
        <v>144.19999999999999</v>
      </c>
      <c r="F146" s="431">
        <v>156.30000000000001</v>
      </c>
      <c r="G146" s="418">
        <f>'СС Макро ТО новый баз'!G146*'СС Макро ТО новый баз'!G146/'СС Макро ТО новый кон'!G146</f>
        <v>150.55500834724543</v>
      </c>
      <c r="H146" s="418">
        <f>'СС Макро ТО новый баз'!H146*'СС Макро ТО новый баз'!H146/'СС Макро ТО новый кон'!H146</f>
        <v>143.77008403361347</v>
      </c>
      <c r="I146" s="418">
        <f>'СС Макро ТО новый баз'!I146*'СС Макро ТО новый баз'!I146/'СС Макро ТО новый кон'!I146</f>
        <v>138.12768000000003</v>
      </c>
    </row>
    <row r="147" s="403" customFormat="1" ht="10.5">
      <c r="A147" s="415" t="s">
        <v>855</v>
      </c>
      <c r="B147" s="429" t="s">
        <v>856</v>
      </c>
      <c r="C147" s="406" t="s">
        <v>581</v>
      </c>
      <c r="D147" s="431">
        <v>2024.2</v>
      </c>
      <c r="E147" s="431">
        <v>1707.0999999999999</v>
      </c>
      <c r="F147" s="431">
        <v>2557.8000000000002</v>
      </c>
      <c r="G147" s="418">
        <f>'СС Макро ТО новый баз'!G147*'СС Макро ТО новый баз'!G147/'СС Макро ТО новый кон'!G147</f>
        <v>3388</v>
      </c>
      <c r="H147" s="418">
        <f>'СС Макро ТО новый баз'!H147*'СС Макро ТО новый баз'!H147/'СС Макро ТО новый кон'!H147</f>
        <v>3389.4727812594078</v>
      </c>
      <c r="I147" s="418">
        <f>'СС Макро ТО новый баз'!I147*'СС Макро ТО новый баз'!I147/'СС Макро ТО новый кон'!I147</f>
        <v>3103.2152470091801</v>
      </c>
    </row>
    <row r="148" s="403" customFormat="1" ht="21.199999999999999" customHeight="1">
      <c r="A148" s="415" t="s">
        <v>857</v>
      </c>
      <c r="B148" s="426" t="s">
        <v>858</v>
      </c>
      <c r="C148" s="406" t="s">
        <v>581</v>
      </c>
      <c r="D148" s="431">
        <v>-425.69999999999999</v>
      </c>
      <c r="E148" s="431">
        <v>-3487.1999999999998</v>
      </c>
      <c r="F148" s="431">
        <v>-18156</v>
      </c>
      <c r="G148" s="418">
        <f>'СС Макро ТО новый баз'!G148*'СС Макро ТО новый баз'!G148/'СС Макро ТО новый кон'!G148</f>
        <v>-582.33783022731927</v>
      </c>
      <c r="H148" s="418">
        <f>'СС Макро ТО новый баз'!H148*'СС Макро ТО новый баз'!H148/'СС Макро ТО новый кон'!H148</f>
        <v>-586.24257581677011</v>
      </c>
      <c r="I148" s="418">
        <f>'СС Макро ТО новый баз'!I148*'СС Макро ТО новый баз'!I148/'СС Макро ТО новый кон'!I148</f>
        <v>-612.19166676769009</v>
      </c>
    </row>
    <row r="149" s="403" customFormat="1" ht="10.5">
      <c r="A149" s="415" t="s">
        <v>859</v>
      </c>
      <c r="B149" s="417" t="s">
        <v>860</v>
      </c>
      <c r="C149" s="406" t="s">
        <v>581</v>
      </c>
      <c r="D149" s="431">
        <v>28994.099999999999</v>
      </c>
      <c r="E149" s="431">
        <v>32279.200000000001</v>
      </c>
      <c r="F149" s="431">
        <v>45940.400000000001</v>
      </c>
      <c r="G149" s="418">
        <f>'СС Макро ТО новый баз'!G149*'СС Макро ТО новый баз'!G149/'СС Макро ТО новый кон'!G149</f>
        <v>43301.370168966765</v>
      </c>
      <c r="H149" s="418">
        <f>'СС Макро ТО новый баз'!H149*'СС Макро ТО новый баз'!H149/'СС Макро ТО новый кон'!H149</f>
        <v>41241.626164436639</v>
      </c>
      <c r="I149" s="418">
        <f>'СС Макро ТО новый баз'!I149*'СС Макро ТО новый баз'!I149/'СС Макро ТО новый кон'!I149</f>
        <v>39777.399778940176</v>
      </c>
    </row>
    <row r="150" s="403" customFormat="1" ht="21">
      <c r="A150" s="415" t="s">
        <v>861</v>
      </c>
      <c r="B150" s="420" t="s">
        <v>862</v>
      </c>
      <c r="C150" s="406" t="s">
        <v>581</v>
      </c>
      <c r="D150" s="431">
        <v>3670.8000000000002</v>
      </c>
      <c r="E150" s="431">
        <v>3919.4000000000001</v>
      </c>
      <c r="F150" s="431">
        <v>6478.8000000000002</v>
      </c>
      <c r="G150" s="418">
        <f>'СС Макро ТО новый баз'!G150*'СС Макро ТО новый баз'!G150/'СС Макро ТО новый кон'!G150</f>
        <v>6106.6276534532108</v>
      </c>
      <c r="H150" s="418">
        <f>'СС Макро ТО новый баз'!H150*'СС Макро ТО новый баз'!H150/'СС Макро ТО новый кон'!H150</f>
        <v>5816.149785246801</v>
      </c>
      <c r="I150" s="418">
        <f>'СС Макро ТО новый баз'!I150*'СС Макро ТО новый баз'!I150/'СС Макро ТО новый кон'!I150</f>
        <v>5609.6555033869454</v>
      </c>
    </row>
    <row r="151" s="403" customFormat="1" ht="10.5">
      <c r="A151" s="415"/>
      <c r="B151" s="416" t="s">
        <v>863</v>
      </c>
      <c r="C151" s="406"/>
      <c r="D151" s="423"/>
      <c r="E151" s="423"/>
      <c r="F151" s="423"/>
      <c r="G151" s="423"/>
      <c r="H151" s="423"/>
      <c r="I151" s="423"/>
    </row>
    <row r="152" s="403" customFormat="1" ht="10.5">
      <c r="A152" s="415" t="s">
        <v>864</v>
      </c>
      <c r="B152" s="417" t="s">
        <v>865</v>
      </c>
      <c r="C152" s="406" t="s">
        <v>720</v>
      </c>
      <c r="D152" s="423">
        <v>97.799999999999997</v>
      </c>
      <c r="E152" s="423">
        <v>103.5</v>
      </c>
      <c r="F152" s="423">
        <v>97.700000000000003</v>
      </c>
      <c r="G152" s="418">
        <f>'СС Макро ТО новый баз'!G152*'СС Макро ТО новый баз'!G152/'СС Макро ТО новый кон'!G152</f>
        <v>101.10815709969789</v>
      </c>
      <c r="H152" s="418">
        <f>'СС Макро ТО новый баз'!H152*'СС Макро ТО новый баз'!H152/'СС Макро ТО новый кон'!H152</f>
        <v>105.10385395537526</v>
      </c>
      <c r="I152" s="418">
        <f>'СС Макро ТО новый баз'!I152*'СС Макро ТО новый баз'!I152/'СС Макро ТО новый кон'!I152</f>
        <v>103.83233532934132</v>
      </c>
    </row>
    <row r="153" s="403" customFormat="1" ht="30.949999999999999" customHeight="1">
      <c r="A153" s="415" t="s">
        <v>866</v>
      </c>
      <c r="B153" s="420" t="s">
        <v>867</v>
      </c>
      <c r="C153" s="406" t="s">
        <v>868</v>
      </c>
      <c r="D153" s="423">
        <v>10907</v>
      </c>
      <c r="E153" s="423">
        <v>11465</v>
      </c>
      <c r="F153" s="423">
        <v>11892</v>
      </c>
      <c r="G153" s="418">
        <f>'СС Макро ТО новый баз'!G153*'СС Макро ТО новый баз'!G153/'СС Макро ТО новый кон'!G153</f>
        <v>12209.006624683079</v>
      </c>
      <c r="H153" s="418">
        <f>'СС Макро ТО новый баз'!H153*'СС Макро ТО новый баз'!H153/'СС Макро ТО новый кон'!H153</f>
        <v>12681.125382023352</v>
      </c>
      <c r="I153" s="418">
        <f>'СС Макро ТО новый баз'!I153*'СС Макро ТО новый баз'!I153/'СС Макро ТО новый кон'!I153</f>
        <v>13175.19590268886</v>
      </c>
    </row>
    <row r="154" s="403" customFormat="1" ht="10.5">
      <c r="A154" s="415" t="s">
        <v>869</v>
      </c>
      <c r="B154" s="429" t="s">
        <v>870</v>
      </c>
      <c r="C154" s="406" t="s">
        <v>868</v>
      </c>
      <c r="D154" s="423">
        <v>11480</v>
      </c>
      <c r="E154" s="423">
        <v>12169</v>
      </c>
      <c r="F154" s="423">
        <v>12619</v>
      </c>
      <c r="G154" s="418">
        <f>'СС Макро ТО новый баз'!G154*'СС Макро ТО новый баз'!G154/'СС Макро ТО новый кон'!G154</f>
        <v>12950.006246144356</v>
      </c>
      <c r="H154" s="418">
        <f>'СС Макро ТО новый баз'!H154*'СС Макро ТО новый баз'!H154/'СС Макро ТО новый кон'!H154</f>
        <v>13455.130290272546</v>
      </c>
      <c r="I154" s="418">
        <f>'СС Макро ТО новый баз'!I154*'СС Макро ТО новый баз'!I154/'СС Макро ТО новый кон'!I154</f>
        <v>13977.214736991553</v>
      </c>
    </row>
    <row r="155" s="403" customFormat="1" ht="10.5">
      <c r="A155" s="415" t="s">
        <v>871</v>
      </c>
      <c r="B155" s="429" t="s">
        <v>872</v>
      </c>
      <c r="C155" s="406" t="s">
        <v>868</v>
      </c>
      <c r="D155" s="423">
        <v>8718</v>
      </c>
      <c r="E155" s="423">
        <v>9255</v>
      </c>
      <c r="F155" s="423">
        <v>9580</v>
      </c>
      <c r="G155" s="418">
        <f>'СС Макро ТО новый баз'!G155*'СС Макро ТО новый баз'!G155/'СС Макро ТО новый кон'!G155</f>
        <v>9808.0049888006524</v>
      </c>
      <c r="H155" s="418">
        <f>'СС Макро ТО новый баз'!H155*'СС Макро ТО новый баз'!H155/'СС Макро ТО новый кон'!H155</f>
        <v>10183.099931687324</v>
      </c>
      <c r="I155" s="418">
        <f>'СС Макро ТО новый баз'!I155*'СС Макро ТО новый баз'!I155/'СС Макро ТО новый кон'!I155</f>
        <v>10579.157677516181</v>
      </c>
    </row>
    <row r="156" s="403" customFormat="1" ht="10.5">
      <c r="A156" s="415" t="s">
        <v>873</v>
      </c>
      <c r="B156" s="429" t="s">
        <v>874</v>
      </c>
      <c r="C156" s="406" t="s">
        <v>868</v>
      </c>
      <c r="D156" s="423">
        <v>11288</v>
      </c>
      <c r="E156" s="423">
        <v>11902</v>
      </c>
      <c r="F156" s="423">
        <v>12544</v>
      </c>
      <c r="G156" s="418">
        <f>'СС Макро ТО новый баз'!G156*'СС Макро ТО новый баз'!G156/'СС Макро ТО новый кон'!G156</f>
        <v>12918.006261595547</v>
      </c>
      <c r="H156" s="418">
        <f>'СС Макро ТО новый баз'!H156*'СС Макро ТО новый баз'!H156/'СС Макро ТО новый кон'!H156</f>
        <v>13417.130656988371</v>
      </c>
      <c r="I156" s="418">
        <f>'СС Макро ТО новый баз'!I156*'СС Макро ТО новый баз'!I156/'СС Макро ТО новый кон'!I156</f>
        <v>13939.207588808998</v>
      </c>
    </row>
    <row r="157" s="403" customFormat="1" ht="21.199999999999999" customHeight="1">
      <c r="A157" s="415" t="s">
        <v>875</v>
      </c>
      <c r="B157" s="420" t="s">
        <v>876</v>
      </c>
      <c r="C157" s="406" t="s">
        <v>191</v>
      </c>
      <c r="D157" s="423">
        <v>14.699999999999999</v>
      </c>
      <c r="E157" s="423">
        <v>14.800000000000001</v>
      </c>
      <c r="F157" s="423">
        <v>14.9</v>
      </c>
      <c r="G157" s="418">
        <f>'СС Макро ТО новый баз'!G157*'СС Макро ТО новый баз'!G157/'СС Макро ТО новый кон'!G157</f>
        <v>13.910884353741498</v>
      </c>
      <c r="H157" s="418">
        <f>'СС Макро ТО новый баз'!H157*'СС Макро ТО новый баз'!H157/'СС Макро ТО новый кон'!H157</f>
        <v>11.872463768115944</v>
      </c>
      <c r="I157" s="418">
        <f>'СС Макро ТО новый баз'!I157*'СС Макро ТО новый баз'!I157/'СС Макро ТО новый кон'!I157</f>
        <v>10.074418604651163</v>
      </c>
    </row>
    <row r="158" s="403" customFormat="1" ht="10.5">
      <c r="A158" s="415"/>
      <c r="B158" s="416" t="s">
        <v>877</v>
      </c>
      <c r="C158" s="406"/>
      <c r="D158" s="423"/>
      <c r="E158" s="423"/>
      <c r="F158" s="423"/>
      <c r="G158" s="423"/>
      <c r="H158" s="423"/>
      <c r="I158" s="423"/>
    </row>
    <row r="159" s="403" customFormat="1" ht="10.5">
      <c r="A159" s="415" t="s">
        <v>878</v>
      </c>
      <c r="B159" s="434" t="s">
        <v>879</v>
      </c>
      <c r="C159" s="407" t="s">
        <v>880</v>
      </c>
      <c r="D159" s="423">
        <v>547.15999999999997</v>
      </c>
      <c r="E159" s="423">
        <v>540.72000000000003</v>
      </c>
      <c r="F159" s="423">
        <v>540.21891515994434</v>
      </c>
      <c r="G159" s="418">
        <f>'СС Макро ТО новый баз'!G159*'СС Макро ТО новый баз'!G159/'СС Макро ТО новый кон'!G159</f>
        <v>547.20000000000005</v>
      </c>
      <c r="H159" s="418">
        <f>'СС Макро ТО новый баз'!H159*'СС Макро ТО новый баз'!H159/'СС Макро ТО новый кон'!H159</f>
        <v>547.29999999999995</v>
      </c>
      <c r="I159" s="418">
        <f>'СС Макро ТО новый баз'!I159*'СС Макро ТО новый баз'!I159/'СС Макро ТО новый кон'!I159</f>
        <v>548.29999999999995</v>
      </c>
    </row>
    <row r="160" s="403" customFormat="1" ht="10.5">
      <c r="A160" s="415" t="s">
        <v>881</v>
      </c>
      <c r="B160" s="434" t="s">
        <v>882</v>
      </c>
      <c r="C160" s="407" t="s">
        <v>880</v>
      </c>
      <c r="D160" s="423">
        <v>654.79100000000005</v>
      </c>
      <c r="E160" s="423">
        <v>654.29999999999995</v>
      </c>
      <c r="F160" s="423">
        <v>654.83054365683154</v>
      </c>
      <c r="G160" s="418">
        <f>'СС Макро ТО новый баз'!G160*'СС Макро ТО новый баз'!G160/'СС Макро ТО новый кон'!G160</f>
        <v>657.59216178317115</v>
      </c>
      <c r="H160" s="418">
        <f>'СС Макро ТО новый баз'!H160*'СС Макро ТО новый баз'!H160/'СС Макро ТО новый кон'!H160</f>
        <v>661.00202045618471</v>
      </c>
      <c r="I160" s="418">
        <f>'СС Макро ТО новый баз'!I160*'СС Макро ТО новый баз'!I160/'СС Макро ТО новый кон'!I160</f>
        <v>663.72100601860734</v>
      </c>
    </row>
    <row r="161" s="403" customFormat="1" ht="10.5">
      <c r="A161" s="415" t="s">
        <v>883</v>
      </c>
      <c r="B161" s="429" t="s">
        <v>884</v>
      </c>
      <c r="C161" s="407" t="s">
        <v>880</v>
      </c>
      <c r="D161" s="423">
        <v>611.88499999999999</v>
      </c>
      <c r="E161" s="423">
        <v>613.13499999999999</v>
      </c>
      <c r="F161" s="423">
        <v>614.67786612984401</v>
      </c>
      <c r="G161" s="418">
        <f>'СС Макро ТО новый баз'!G161*'СС Макро ТО новый баз'!G161/'СС Макро ТО новый кон'!G161</f>
        <v>617.05612976479199</v>
      </c>
      <c r="H161" s="418">
        <f>'СС Макро ТО новый баз'!H161*'СС Макро ТО новый баз'!H161/'СС Макро ТО новый кон'!H161</f>
        <v>620.26902223867376</v>
      </c>
      <c r="I161" s="418">
        <f>'СС Макро ТО новый баз'!I161*'СС Макро ТО новый баз'!I161/'СС Макро ТО новый кон'!I161</f>
        <v>623.58880213493569</v>
      </c>
    </row>
    <row r="162" s="403" customFormat="1" ht="10.5">
      <c r="A162" s="435" t="s">
        <v>885</v>
      </c>
      <c r="B162" s="429" t="s">
        <v>886</v>
      </c>
      <c r="C162" s="407" t="s">
        <v>880</v>
      </c>
      <c r="D162" s="423">
        <v>7.2519999999999998</v>
      </c>
      <c r="E162" s="423">
        <v>7.3280000000000003</v>
      </c>
      <c r="F162" s="423">
        <v>6.9244143408714862</v>
      </c>
      <c r="G162" s="418">
        <f>'СС Макро ТО новый баз'!G162*'СС Макро ТО новый баз'!G162/'СС Макро ТО новый кон'!G162</f>
        <v>7.513470421952567</v>
      </c>
      <c r="H162" s="418">
        <f>'СС Макро ТО новый баз'!H162*'СС Макро ТО новый баз'!H162/'СС Макро ТО новый кон'!H162</f>
        <v>8.00282775951462</v>
      </c>
      <c r="I162" s="418">
        <f>'СС Макро ТО новый баз'!I162*'СС Макро ТО новый баз'!I162/'СС Макро ТО новый кон'!I162</f>
        <v>7.9871804659735943</v>
      </c>
    </row>
    <row r="163" s="403" customFormat="1" ht="19.5" customHeight="1">
      <c r="A163" s="435" t="s">
        <v>887</v>
      </c>
      <c r="B163" s="436" t="s">
        <v>888</v>
      </c>
      <c r="C163" s="407" t="s">
        <v>880</v>
      </c>
      <c r="D163" s="423">
        <v>35.654000000000003</v>
      </c>
      <c r="E163" s="423">
        <v>33.838000000000001</v>
      </c>
      <c r="F163" s="423">
        <v>33.286075071160404</v>
      </c>
      <c r="G163" s="418">
        <f>'СС Макро ТО новый баз'!G163*'СС Макро ТО новый баз'!G163/'СС Макро ТО новый кон'!G163</f>
        <v>33.101858272409267</v>
      </c>
      <c r="H163" s="418">
        <f>'СС Макро ТО новый баз'!H163*'СС Макро ТО новый баз'!H163/'СС Макро ТО новый кон'!H163</f>
        <v>32.848510085945456</v>
      </c>
      <c r="I163" s="418">
        <f>'СС Макро ТО новый баз'!I163*'СС Макро ТО новый баз'!I163/'СС Макро ТО новый кон'!I163</f>
        <v>32.621412996071541</v>
      </c>
    </row>
    <row r="164" s="403" customFormat="1" ht="21">
      <c r="A164" s="435" t="s">
        <v>889</v>
      </c>
      <c r="B164" s="430" t="s">
        <v>890</v>
      </c>
      <c r="C164" s="407" t="s">
        <v>880</v>
      </c>
      <c r="D164" s="423">
        <v>35.438000000000002</v>
      </c>
      <c r="E164" s="423">
        <v>33.600000000000001</v>
      </c>
      <c r="F164" s="423">
        <v>33.100000000000001</v>
      </c>
      <c r="G164" s="418">
        <f>'СС Макро ТО новый баз'!G164*'СС Макро ТО новый баз'!G164/'СС Макро ТО новый кон'!G164</f>
        <v>32.811392405063295</v>
      </c>
      <c r="H164" s="418">
        <f>'СС Макро ТО новый баз'!H164*'СС Макро ТО новый баз'!H164/'СС Макро ТО новый кон'!H164</f>
        <v>32.432894736842101</v>
      </c>
      <c r="I164" s="418">
        <f>'СС Макро ТО новый баз'!I164*'СС Макро ТО новый баз'!I164/'СС Макро ТО новый кон'!I164</f>
        <v>32.331544616756446</v>
      </c>
    </row>
    <row r="165" s="403" customFormat="1" ht="21">
      <c r="A165" s="435" t="s">
        <v>891</v>
      </c>
      <c r="B165" s="430" t="s">
        <v>892</v>
      </c>
      <c r="C165" s="407" t="s">
        <v>880</v>
      </c>
      <c r="D165" s="423">
        <v>0.216</v>
      </c>
      <c r="E165" s="423">
        <v>0.22</v>
      </c>
      <c r="F165" s="423">
        <v>0.22302752293577982</v>
      </c>
      <c r="G165" s="418">
        <f>'СС Макро ТО новый баз'!G165*'СС Макро ТО новый баз'!G165/'СС Макро ТО новый кон'!G165</f>
        <v>0.20183486238532111</v>
      </c>
      <c r="H165" s="418">
        <f>'СС Макро ТО новый баз'!H165*'СС Макро ТО новый баз'!H165/'СС Макро ТО новый кон'!H165</f>
        <v>0.45412844036697281</v>
      </c>
      <c r="I165" s="418">
        <f>'СС Макро ТО новый баз'!I165*'СС Макро ТО новый баз'!I165/'СС Макро ТО новый кон'!I165</f>
        <v>0.45412844036697253</v>
      </c>
    </row>
    <row r="166" s="403" customFormat="1" ht="21">
      <c r="A166" s="435" t="s">
        <v>893</v>
      </c>
      <c r="B166" s="434" t="s">
        <v>894</v>
      </c>
      <c r="C166" s="407" t="s">
        <v>880</v>
      </c>
      <c r="D166" s="423">
        <v>508.70999999999998</v>
      </c>
      <c r="E166" s="423">
        <v>501.60000000000002</v>
      </c>
      <c r="F166" s="423">
        <v>496.0189151599443</v>
      </c>
      <c r="G166" s="418">
        <f>'СС Макро ТО новый баз'!G166*'СС Макро ТО новый баз'!G166/'СС Макро ТО новый кон'!G166</f>
        <v>505.65781260829004</v>
      </c>
      <c r="H166" s="418">
        <f>'СС Макро ТО новый баз'!H166*'СС Макро ТО новый баз'!H166/'СС Макро ТО новый кон'!H166</f>
        <v>509.60100843645967</v>
      </c>
      <c r="I166" s="418">
        <f>'СС Макро ТО новый баз'!I166*'СС Макро ТО новый баз'!I166/'СС Макро ТО новый кон'!I166</f>
        <v>513.84147331119971</v>
      </c>
      <c r="K166" s="443">
        <f>SUM(K167:K185)</f>
        <v>507.81058623895797</v>
      </c>
      <c r="L166" s="443">
        <f>SUM(L167:L185)</f>
        <v>509.59114391829382</v>
      </c>
      <c r="M166" s="443">
        <f>SUM(M167:M185)</f>
        <v>513.88194881630181</v>
      </c>
    </row>
    <row r="167" s="403" customFormat="1" ht="16.5" customHeight="1">
      <c r="A167" s="435" t="s">
        <v>895</v>
      </c>
      <c r="B167" s="436" t="s">
        <v>896</v>
      </c>
      <c r="C167" s="407" t="s">
        <v>880</v>
      </c>
      <c r="D167" s="423">
        <v>26.209</v>
      </c>
      <c r="E167" s="423">
        <v>26.379999999999999</v>
      </c>
      <c r="F167" s="423">
        <v>26.631961585514293</v>
      </c>
      <c r="G167" s="418">
        <f t="shared" ref="G167:G185" si="323">K167*(G$166/K$166)</f>
        <v>23.252720159219592</v>
      </c>
      <c r="H167" s="418">
        <f t="shared" ref="H167:I185" si="324">L167*(H$166/L$166)</f>
        <v>23.937703150891675</v>
      </c>
      <c r="I167" s="418">
        <f t="shared" si="324"/>
        <v>23.148191111070279</v>
      </c>
      <c r="K167" s="444">
        <f>'СС Макро ТО новый баз'!G167*'СС Макро ТО новый баз'!G167/'СС Макро ТО новый кон'!G167</f>
        <v>23.351715648959697</v>
      </c>
      <c r="L167" s="444">
        <f>'СС Макро ТО новый баз'!H167*'СС Макро ТО новый баз'!H167/'СС Макро ТО новый кон'!H167</f>
        <v>23.9372397807184</v>
      </c>
      <c r="M167" s="444">
        <f>'СС Макро ТО новый баз'!I167*'СС Макро ТО новый баз'!I167/'СС Макро ТО новый кон'!I167</f>
        <v>23.150014503645782</v>
      </c>
    </row>
    <row r="168" s="403" customFormat="1" ht="11.25" customHeight="1">
      <c r="A168" s="435" t="s">
        <v>897</v>
      </c>
      <c r="B168" s="436" t="s">
        <v>898</v>
      </c>
      <c r="C168" s="407" t="s">
        <v>880</v>
      </c>
      <c r="D168" s="423">
        <v>11.981999999999999</v>
      </c>
      <c r="E168" s="423">
        <v>12.414999999999999</v>
      </c>
      <c r="F168" s="423">
        <v>12.183344027563999</v>
      </c>
      <c r="G168" s="418">
        <f t="shared" si="323"/>
        <v>11.764401633317457</v>
      </c>
      <c r="H168" s="418">
        <f t="shared" si="324"/>
        <v>12.45518173506793</v>
      </c>
      <c r="I168" s="418">
        <f t="shared" si="324"/>
        <v>12.811956180408579</v>
      </c>
      <c r="K168" s="444">
        <f>'СС Макро ТО новый баз'!G168*'СС Макро ТО новый баз'!G168/'СС Макро ТО новый кон'!G168</f>
        <v>11.814487072492529</v>
      </c>
      <c r="L168" s="444">
        <f>'СС Макро ТО новый баз'!H168*'СС Макро ТО новый баз'!H168/'СС Макро ТО новый кон'!H168</f>
        <v>12.454940635924775</v>
      </c>
      <c r="M168" s="444">
        <f>'СС Макро ТО новый баз'!I168*'СС Макро ТО новый баз'!I168/'СС Макро ТО новый кон'!I168</f>
        <v>12.812965383489068</v>
      </c>
    </row>
    <row r="169" s="403" customFormat="1" ht="10.5">
      <c r="A169" s="435" t="s">
        <v>899</v>
      </c>
      <c r="B169" s="436" t="s">
        <v>900</v>
      </c>
      <c r="C169" s="407" t="s">
        <v>880</v>
      </c>
      <c r="D169" s="423">
        <v>68.495000000000005</v>
      </c>
      <c r="E169" s="423">
        <v>64.001999999999995</v>
      </c>
      <c r="F169" s="423">
        <v>63.961153980041772</v>
      </c>
      <c r="G169" s="418">
        <f t="shared" si="323"/>
        <v>71.616174023905856</v>
      </c>
      <c r="H169" s="418">
        <f t="shared" si="324"/>
        <v>69.074666200928732</v>
      </c>
      <c r="I169" s="418">
        <f t="shared" si="324"/>
        <v>69.658780474835652</v>
      </c>
      <c r="K169" s="444">
        <f>'СС Макро ТО новый баз'!G169*'СС Макро ТО новый баз'!G169/'СС Макро ТО новый кон'!G169</f>
        <v>71.921070748773474</v>
      </c>
      <c r="L169" s="444">
        <f>'СС Макро ТО новый баз'!H169*'СС Макро ТО новый баз'!H169/'СС Макро ТО новый кон'!H169</f>
        <v>69.073329099376224</v>
      </c>
      <c r="M169" s="444">
        <f>'СС Макро ТО новый баз'!I169*'СС Макро ТО новый баз'!I169/'СС Макро ТО новый кон'!I169</f>
        <v>69.664267525747192</v>
      </c>
    </row>
    <row r="170" s="403" customFormat="1" ht="21">
      <c r="A170" s="435" t="s">
        <v>901</v>
      </c>
      <c r="B170" s="436" t="s">
        <v>902</v>
      </c>
      <c r="C170" s="407" t="s">
        <v>880</v>
      </c>
      <c r="D170" s="423">
        <v>14.645</v>
      </c>
      <c r="E170" s="423">
        <v>13.069000000000001</v>
      </c>
      <c r="F170" s="423">
        <v>13.009154109173673</v>
      </c>
      <c r="G170" s="418">
        <f t="shared" si="323"/>
        <v>15.912193408771353</v>
      </c>
      <c r="H170" s="418">
        <f t="shared" si="324"/>
        <v>14.665863048887607</v>
      </c>
      <c r="I170" s="418">
        <f t="shared" si="324"/>
        <v>14.822739348564236</v>
      </c>
      <c r="K170" s="444">
        <f>'СС Макро ТО новый баз'!G170*'СС Макро ТО новый баз'!G170/'СС Макро ТО новый кон'!G170</f>
        <v>15.979937542298718</v>
      </c>
      <c r="L170" s="444">
        <f>'СС Макро ТО новый баз'!H170*'СС Макро ТО новый баз'!H170/'СС Макро ТО новый кон'!H170</f>
        <v>14.665579156842519</v>
      </c>
      <c r="M170" s="444">
        <f>'СС Макро ТО новый баз'!I170*'СС Макро ТО новый баз'!I170/'СС Макро ТО новый кон'!I170</f>
        <v>14.823906941865461</v>
      </c>
    </row>
    <row r="171" s="403" customFormat="1" ht="30.75" customHeight="1">
      <c r="A171" s="435" t="s">
        <v>903</v>
      </c>
      <c r="B171" s="436" t="s">
        <v>904</v>
      </c>
      <c r="C171" s="407" t="s">
        <v>880</v>
      </c>
      <c r="D171" s="423">
        <v>4.593</v>
      </c>
      <c r="E171" s="423">
        <v>3.9039999999999999</v>
      </c>
      <c r="F171" s="423">
        <v>3.8406579919678721</v>
      </c>
      <c r="G171" s="418">
        <f t="shared" si="323"/>
        <v>5.5067739708688084</v>
      </c>
      <c r="H171" s="418">
        <f t="shared" si="324"/>
        <v>4.7873433359959314</v>
      </c>
      <c r="I171" s="418">
        <f t="shared" si="324"/>
        <v>4.9307127761107061</v>
      </c>
      <c r="K171" s="444">
        <f>'СС Макро ТО новый баз'!G171*'СС Макро ТО новый баз'!G171/'СС Макро ТО новый кон'!G171</f>
        <v>5.530218358553407</v>
      </c>
      <c r="L171" s="444">
        <f>'СС Макро ТО новый баз'!H171*'СС Макро ТО новый баз'!H171/'СС Макро ТО новый кон'!H171</f>
        <v>4.7872506657803662</v>
      </c>
      <c r="M171" s="444">
        <f>'СС Макро ТО новый баз'!I171*'СС Макро ТО новый баз'!I171/'СС Макро ТО новый кон'!I171</f>
        <v>4.9311011703927798</v>
      </c>
    </row>
    <row r="172" s="403" customFormat="1" ht="10.5">
      <c r="A172" s="435" t="s">
        <v>905</v>
      </c>
      <c r="B172" s="436" t="s">
        <v>906</v>
      </c>
      <c r="C172" s="407" t="s">
        <v>880</v>
      </c>
      <c r="D172" s="423">
        <v>34.057000000000002</v>
      </c>
      <c r="E172" s="423">
        <v>34.341999999999999</v>
      </c>
      <c r="F172" s="423">
        <v>33.959891515994428</v>
      </c>
      <c r="G172" s="418">
        <f t="shared" si="323"/>
        <v>33.185595599032361</v>
      </c>
      <c r="H172" s="418">
        <f t="shared" si="324"/>
        <v>34.139785322923402</v>
      </c>
      <c r="I172" s="418">
        <f t="shared" si="324"/>
        <v>34.312627847368979</v>
      </c>
      <c r="K172" s="444">
        <f>'СС Макро ТО новый баз'!G172*'СС Макро ТО новый баз'!G172/'СС Макро ТО новый кон'!G172</f>
        <v>33.326879038825567</v>
      </c>
      <c r="L172" s="444">
        <f>'СС Макро ТО новый баз'!H172*'СС Макро ТО новый баз'!H172/'СС Макро ТО новый кон'!H172</f>
        <v>34.139124467613222</v>
      </c>
      <c r="M172" s="444">
        <f>'СС Макро ТО новый баз'!I172*'СС Макро ТО новый баз'!I172/'СС Макро ТО новый кон'!I172</f>
        <v>34.315330667237831</v>
      </c>
    </row>
    <row r="173" s="403" customFormat="1" ht="21">
      <c r="A173" s="435" t="s">
        <v>907</v>
      </c>
      <c r="B173" s="436" t="s">
        <v>908</v>
      </c>
      <c r="C173" s="407" t="s">
        <v>880</v>
      </c>
      <c r="D173" s="423">
        <v>91.805000000000007</v>
      </c>
      <c r="E173" s="423">
        <v>96.605000000000004</v>
      </c>
      <c r="F173" s="423">
        <v>95.530118219749639</v>
      </c>
      <c r="G173" s="418">
        <f t="shared" si="323"/>
        <v>85.671973528627205</v>
      </c>
      <c r="H173" s="418">
        <f t="shared" si="324"/>
        <v>92.028857852544107</v>
      </c>
      <c r="I173" s="418">
        <f t="shared" si="324"/>
        <v>92.560189164679173</v>
      </c>
      <c r="K173" s="444">
        <f>'СС Макро ТО новый баз'!G173*'СС Макро ТО новый баз'!G173/'СС Макро ТО новый кон'!G173</f>
        <v>86.036711026794919</v>
      </c>
      <c r="L173" s="444">
        <f>'СС Макро ТО новый баз'!H173*'СС Макро ТО новый баз'!H173/'СС Макро ТО новый кон'!H173</f>
        <v>92.027076418981295</v>
      </c>
      <c r="M173" s="444">
        <f>'СС Макро ТО новый баз'!I173*'СС Макро ТО новый баз'!I173/'СС Макро ТО новый кон'!I173</f>
        <v>92.567480169012953</v>
      </c>
    </row>
    <row r="174" s="403" customFormat="1" ht="10.5">
      <c r="A174" s="435" t="s">
        <v>909</v>
      </c>
      <c r="B174" s="436" t="s">
        <v>910</v>
      </c>
      <c r="C174" s="407" t="s">
        <v>880</v>
      </c>
      <c r="D174" s="423">
        <v>40.409999999999997</v>
      </c>
      <c r="E174" s="423">
        <v>39.520000000000003</v>
      </c>
      <c r="F174" s="423">
        <v>38.912290725855883</v>
      </c>
      <c r="G174" s="418">
        <f t="shared" si="323"/>
        <v>40.282617862006951</v>
      </c>
      <c r="H174" s="418">
        <f t="shared" si="324"/>
        <v>40.226310850039582</v>
      </c>
      <c r="I174" s="418">
        <f t="shared" si="324"/>
        <v>40.423947726628526</v>
      </c>
      <c r="K174" s="444">
        <f>'СС Макро ТО новый баз'!G174*'СС Макро ТО новый баз'!G174/'СС Макро ТО новый кон'!G174</f>
        <v>40.454115968721226</v>
      </c>
      <c r="L174" s="444">
        <f>'СС Макро ТО новый баз'!H174*'СС Макро ТО новый баз'!H174/'СС Макро ТО новый кон'!H174</f>
        <v>40.225532175807082</v>
      </c>
      <c r="M174" s="444">
        <f>'СС Макро ТО новый баз'!I174*'СС Макро ТО новый баз'!I174/'СС Макро ТО новый кон'!I174</f>
        <v>40.427131937688628</v>
      </c>
    </row>
    <row r="175" s="403" customFormat="1" ht="21.199999999999999" customHeight="1">
      <c r="A175" s="435" t="s">
        <v>911</v>
      </c>
      <c r="B175" s="436" t="s">
        <v>912</v>
      </c>
      <c r="C175" s="407" t="s">
        <v>880</v>
      </c>
      <c r="D175" s="423">
        <v>16.189</v>
      </c>
      <c r="E175" s="423">
        <v>17.559000000000001</v>
      </c>
      <c r="F175" s="423">
        <v>17.36362865090403</v>
      </c>
      <c r="G175" s="418">
        <f t="shared" si="323"/>
        <v>14.457007969523378</v>
      </c>
      <c r="H175" s="418">
        <f t="shared" si="324"/>
        <v>16.002531134664334</v>
      </c>
      <c r="I175" s="418">
        <f t="shared" si="324"/>
        <v>16.018153396986669</v>
      </c>
      <c r="K175" s="444">
        <f>'СС Макро ТО новый баз'!G175*'СС Макро ТО новый баз'!G175/'СС Макро ТО новый кон'!G175</f>
        <v>14.518556836680416</v>
      </c>
      <c r="L175" s="444">
        <f>'СС Макро ТО новый баз'!H175*'СС Макро ТО новый баз'!H175/'СС Макро ТО новый кон'!H175</f>
        <v>16.002221368285415</v>
      </c>
      <c r="M175" s="444">
        <f>'СС Макро ТО новый баз'!I175*'СС Макро ТО новый баз'!I175/'СС Макро ТО новый кон'!I175</f>
        <v>16.019415153546273</v>
      </c>
    </row>
    <row r="176" s="403" customFormat="1" ht="10.5">
      <c r="A176" s="435" t="s">
        <v>913</v>
      </c>
      <c r="B176" s="436" t="s">
        <v>914</v>
      </c>
      <c r="C176" s="407" t="s">
        <v>880</v>
      </c>
      <c r="D176" s="423">
        <v>10.141</v>
      </c>
      <c r="E176" s="423">
        <v>9.9589999999999996</v>
      </c>
      <c r="F176" s="423">
        <v>9.869091963835908</v>
      </c>
      <c r="G176" s="418">
        <f t="shared" si="323"/>
        <v>10.163591324283296</v>
      </c>
      <c r="H176" s="418">
        <f t="shared" si="324"/>
        <v>10.237595124864166</v>
      </c>
      <c r="I176" s="418">
        <f t="shared" si="324"/>
        <v>10.351041875935307</v>
      </c>
      <c r="K176" s="444">
        <f>'СС Макро ТО новый баз'!G176*'СС Макро ТО новый баз'!G176/'СС Макро ТО новый кон'!G176</f>
        <v>10.206861517782217</v>
      </c>
      <c r="L176" s="444">
        <f>'СС Макро ТО новый баз'!H176*'СС Макро ТО новый баз'!H176/'СС Макро ТО новый кон'!H176</f>
        <v>10.237396952291089</v>
      </c>
      <c r="M176" s="444">
        <f>'СС Макро ТО новый баз'!I176*'СС Макро ТО новый баз'!I176/'СС Макро ТО новый кон'!I176</f>
        <v>10.351857231779517</v>
      </c>
    </row>
    <row r="177" s="403" customFormat="1" ht="10.5">
      <c r="A177" s="435" t="s">
        <v>915</v>
      </c>
      <c r="B177" s="436" t="s">
        <v>916</v>
      </c>
      <c r="C177" s="407" t="s">
        <v>880</v>
      </c>
      <c r="D177" s="423">
        <v>7.7309999999999999</v>
      </c>
      <c r="E177" s="423">
        <v>7.3940000000000001</v>
      </c>
      <c r="F177" s="423">
        <v>7.3643741644515135</v>
      </c>
      <c r="G177" s="418">
        <f t="shared" si="323"/>
        <v>7.5129598349279973</v>
      </c>
      <c r="H177" s="418">
        <f t="shared" si="324"/>
        <v>7.4725171584935479</v>
      </c>
      <c r="I177" s="418">
        <f t="shared" si="324"/>
        <v>7.4054468961726752</v>
      </c>
      <c r="K177" s="444">
        <f>'СС Макро ТО новый баз'!G177*'СС Макро ТО новый баз'!G177/'СС Макро ТО новый кон'!G177</f>
        <v>7.5449453030007101</v>
      </c>
      <c r="L177" s="444">
        <f>'СС Макро ТО новый баз'!H177*'СС Макро ТО новый баз'!H177/'СС Макро ТО новый кон'!H177</f>
        <v>7.4723725104649246</v>
      </c>
      <c r="M177" s="444">
        <f>'СС Макро ТО новый баз'!I177*'СС Макро ТО новый баз'!I177/'СС Макро ТО новый кон'!I177</f>
        <v>7.40603022628361</v>
      </c>
    </row>
    <row r="178" s="403" customFormat="1" ht="10.5">
      <c r="A178" s="435" t="s">
        <v>917</v>
      </c>
      <c r="B178" s="436" t="s">
        <v>918</v>
      </c>
      <c r="C178" s="407" t="s">
        <v>880</v>
      </c>
      <c r="D178" s="423">
        <v>11.788</v>
      </c>
      <c r="E178" s="423">
        <v>10.645</v>
      </c>
      <c r="F178" s="423">
        <v>10.526557719054241</v>
      </c>
      <c r="G178" s="418">
        <f t="shared" si="323"/>
        <v>13.18390864238922</v>
      </c>
      <c r="H178" s="418">
        <f t="shared" si="324"/>
        <v>12.25788755266546</v>
      </c>
      <c r="I178" s="418">
        <f t="shared" si="324"/>
        <v>12.590839130989394</v>
      </c>
      <c r="K178" s="444">
        <f>'СС Макро ТО новый баз'!G178*'СС Макро ТО новый баз'!G178/'СС Макро ТО новый кон'!G178</f>
        <v>13.240037451569622</v>
      </c>
      <c r="L178" s="444">
        <f>'СС Макро ТО новый баз'!H178*'СС Макро ТО новый баз'!H178/'СС Макро ТО новый кон'!H178</f>
        <v>12.257650272612171</v>
      </c>
      <c r="M178" s="444">
        <f>'СС Макро ТО новый баз'!I178*'СС Макро ТО новый баз'!I178/'СС Макро ТО новый кон'!I178</f>
        <v>12.591830916588565</v>
      </c>
    </row>
    <row r="179" s="403" customFormat="1" ht="10.5">
      <c r="A179" s="435" t="s">
        <v>919</v>
      </c>
      <c r="B179" s="436" t="s">
        <v>920</v>
      </c>
      <c r="C179" s="407" t="s">
        <v>880</v>
      </c>
      <c r="D179" s="423">
        <v>26.082000000000001</v>
      </c>
      <c r="E179" s="423">
        <v>25.524999999999999</v>
      </c>
      <c r="F179" s="423">
        <v>24.874572186519206</v>
      </c>
      <c r="G179" s="418">
        <f t="shared" si="323"/>
        <v>27.210931709445155</v>
      </c>
      <c r="H179" s="418">
        <f t="shared" si="324"/>
        <v>27.158530678612003</v>
      </c>
      <c r="I179" s="418">
        <f t="shared" si="324"/>
        <v>27.986113696799716</v>
      </c>
      <c r="K179" s="444">
        <f>'СС Макро ТО новый баз'!G179*'СС Макро ТО новый баз'!G179/'СС Макро ТО новый кон'!G179</f>
        <v>27.326778779913298</v>
      </c>
      <c r="L179" s="444">
        <f>'СС Макро ТО новый баз'!H179*'СС Макро ТО новый баз'!H179/'СС Макро ТО новый кон'!H179</f>
        <v>27.158004961796685</v>
      </c>
      <c r="M179" s="444">
        <f>'СС Макро ТО новый баз'!I179*'СС Макро ТО новый баз'!I179/'СС Макро ТО новый кон'!I179</f>
        <v>27.988318174535667</v>
      </c>
    </row>
    <row r="180" s="403" customFormat="1" ht="21">
      <c r="A180" s="435" t="s">
        <v>921</v>
      </c>
      <c r="B180" s="436" t="s">
        <v>922</v>
      </c>
      <c r="C180" s="407" t="s">
        <v>880</v>
      </c>
      <c r="D180" s="423">
        <v>8.4809999999999999</v>
      </c>
      <c r="E180" s="423">
        <v>9.6539999999999999</v>
      </c>
      <c r="F180" s="423">
        <v>9.4250689536088412</v>
      </c>
      <c r="G180" s="418">
        <f t="shared" si="323"/>
        <v>7.5657519237964266</v>
      </c>
      <c r="H180" s="418">
        <f t="shared" si="324"/>
        <v>8.760848169581676</v>
      </c>
      <c r="I180" s="418">
        <f t="shared" si="324"/>
        <v>8.9739959654899728</v>
      </c>
      <c r="K180" s="444">
        <f>'СС Макро ТО новый баз'!G180*'СС Макро ТО новый баз'!G180/'СС Макро ТО новый кон'!G180</f>
        <v>7.5979621474528365</v>
      </c>
      <c r="L180" s="444">
        <f>'СС Макро ТО новый баз'!H180*'СС Макро ТО новый баз'!H180/'СС Макро ТО новый кон'!H180</f>
        <v>8.7606785828962366</v>
      </c>
      <c r="M180" s="444">
        <f>'СС Макро ТО новый баз'!I180*'СС Макро ТО новый баз'!I180/'СС Макро ТО новый кон'!I180</f>
        <v>8.9747028508590088</v>
      </c>
    </row>
    <row r="181" s="403" customFormat="1" ht="21">
      <c r="A181" s="435" t="s">
        <v>923</v>
      </c>
      <c r="B181" s="436" t="s">
        <v>924</v>
      </c>
      <c r="C181" s="407" t="s">
        <v>880</v>
      </c>
      <c r="D181" s="423">
        <v>32.683</v>
      </c>
      <c r="E181" s="423">
        <v>31.126999999999999</v>
      </c>
      <c r="F181" s="423">
        <v>30.180670024750992</v>
      </c>
      <c r="G181" s="418">
        <f t="shared" si="323"/>
        <v>34.996032378257318</v>
      </c>
      <c r="H181" s="418">
        <f t="shared" si="324"/>
        <v>33.715602830758087</v>
      </c>
      <c r="I181" s="418">
        <f t="shared" si="324"/>
        <v>34.54065480458253</v>
      </c>
      <c r="K181" s="444">
        <f>'СС Макро ТО новый баз'!G181*'СС Макро ТО новый баз'!G181/'СС Макро ТО новый кон'!G181</f>
        <v>35.145023521681566</v>
      </c>
      <c r="L181" s="444">
        <f>'СС Макро ТО новый баз'!H181*'СС Макро ТО новый баз'!H181/'СС Макро ТО новый кон'!H181</f>
        <v>33.714950186491116</v>
      </c>
      <c r="M181" s="444">
        <f>'СС Макро ТО новый баз'!I181*'СС Макро ТО новый баз'!I181/'СС Макро ТО новый кон'!I181</f>
        <v>34.54337558622899</v>
      </c>
    </row>
    <row r="182" s="403" customFormat="1" ht="10.5">
      <c r="A182" s="435" t="s">
        <v>925</v>
      </c>
      <c r="B182" s="436" t="s">
        <v>844</v>
      </c>
      <c r="C182" s="407" t="s">
        <v>880</v>
      </c>
      <c r="D182" s="423">
        <v>53.424999999999997</v>
      </c>
      <c r="E182" s="423">
        <v>49.966999999999999</v>
      </c>
      <c r="F182" s="423">
        <v>49.862962615595286</v>
      </c>
      <c r="G182" s="418">
        <f t="shared" si="323"/>
        <v>53.858291130135221</v>
      </c>
      <c r="H182" s="418">
        <f t="shared" si="324"/>
        <v>52.478279577232996</v>
      </c>
      <c r="I182" s="418">
        <f t="shared" si="324"/>
        <v>52.387959507701957</v>
      </c>
      <c r="K182" s="444">
        <f>'СС Макро ТО новый баз'!G182*'СС Макро ТО новый баз'!G182/'СС Макро ТО новый кон'!G182</f>
        <v>54.087585933946762</v>
      </c>
      <c r="L182" s="444">
        <f>'СС Макро ТО новый баз'!H182*'СС Макро ТО новый баз'!H182/'СС Макро ТО новый кон'!H182</f>
        <v>52.477263737519898</v>
      </c>
      <c r="M182" s="444">
        <f>'СС Макро ТО новый баз'!I182*'СС Макро ТО новый баз'!I182/'СС Макро ТО новый кон'!I182</f>
        <v>52.392086128911956</v>
      </c>
    </row>
    <row r="183" s="403" customFormat="1" ht="9.75" customHeight="1">
      <c r="A183" s="435" t="s">
        <v>926</v>
      </c>
      <c r="B183" s="436" t="s">
        <v>927</v>
      </c>
      <c r="C183" s="407" t="s">
        <v>880</v>
      </c>
      <c r="D183" s="423">
        <v>33.945</v>
      </c>
      <c r="E183" s="423">
        <v>32.756999999999998</v>
      </c>
      <c r="F183" s="423">
        <v>31.87402297834732</v>
      </c>
      <c r="G183" s="418">
        <f t="shared" si="323"/>
        <v>35.704189433807038</v>
      </c>
      <c r="H183" s="418">
        <f t="shared" si="324"/>
        <v>34.928962052533272</v>
      </c>
      <c r="I183" s="418">
        <f t="shared" si="324"/>
        <v>35.723236167101149</v>
      </c>
      <c r="K183" s="444">
        <f>'СС Макро ТО новый баз'!G183*'СС Макро ТО новый баз'!G183/'СС Макро ТО новый кон'!G183</f>
        <v>35.856195465556048</v>
      </c>
      <c r="L183" s="444">
        <f>'СС Макро ТО новый баз'!H183*'СС Макро ТО новый баз'!H183/'СС Макро ТО новый кон'!H183</f>
        <v>34.928285920863637</v>
      </c>
      <c r="M183" s="444">
        <f>'СС Макро ТО новый баз'!I183*'СС Макро ТО новый баз'!I183/'СС Макро ТО новый кон'!I183</f>
        <v>35.726050101170017</v>
      </c>
    </row>
    <row r="184" s="403" customFormat="1" ht="21">
      <c r="A184" s="435" t="s">
        <v>928</v>
      </c>
      <c r="B184" s="436" t="s">
        <v>929</v>
      </c>
      <c r="C184" s="407" t="s">
        <v>880</v>
      </c>
      <c r="D184" s="423">
        <v>6.1399999999999997</v>
      </c>
      <c r="E184" s="423">
        <v>6.0910000000000002</v>
      </c>
      <c r="F184" s="423">
        <v>6.0232280945757992</v>
      </c>
      <c r="G184" s="418">
        <f t="shared" si="323"/>
        <v>5.9877476390607809</v>
      </c>
      <c r="H184" s="418">
        <f t="shared" si="324"/>
        <v>6.1190790672126072</v>
      </c>
      <c r="I184" s="418">
        <f t="shared" si="324"/>
        <v>6.1577149744501645</v>
      </c>
      <c r="K184" s="444">
        <f>'СС Макро ТО новый баз'!G184*'СС Макро ТО новый баз'!G184/'СС Макро ТО новый кон'!G184</f>
        <v>6.0132397107801392</v>
      </c>
      <c r="L184" s="444">
        <f>'СС Макро ТО новый баз'!H184*'СС Макро ТО новый баз'!H184/'СС Макро ТО новый кон'!H184</f>
        <v>6.1189606181404557</v>
      </c>
      <c r="M184" s="444">
        <f>'СС Макро ТО новый баз'!I184*'СС Макро ТО новый баз'!I184/'СС Макро ТО новый кон'!I184</f>
        <v>6.1582000202022318</v>
      </c>
    </row>
    <row r="185" s="403" customFormat="1" ht="10.5">
      <c r="A185" s="435" t="s">
        <v>930</v>
      </c>
      <c r="B185" s="436" t="s">
        <v>931</v>
      </c>
      <c r="C185" s="407" t="s">
        <v>880</v>
      </c>
      <c r="D185" s="423">
        <v>9.9000000000000004</v>
      </c>
      <c r="E185" s="423">
        <v>10.699999999999999</v>
      </c>
      <c r="F185" s="423">
        <v>10.580945757997217</v>
      </c>
      <c r="G185" s="418">
        <f t="shared" si="323"/>
        <v>7.8249504369146958</v>
      </c>
      <c r="H185" s="418">
        <f t="shared" si="324"/>
        <v>9.1534635925625913</v>
      </c>
      <c r="I185" s="418">
        <f t="shared" si="324"/>
        <v>9.0371722653240223</v>
      </c>
      <c r="K185" s="444">
        <f>'СС Макро ТО новый баз'!G185*'СС Макро ТО новый баз'!G185/'СС Макро ТО новый кон'!G185</f>
        <v>7.8582641651748837</v>
      </c>
      <c r="L185" s="444">
        <f>'СС Макро ТО новый баз'!H185*'СС Макро ТО новый баз'!H185/'СС Макро ТО новый кон'!H185</f>
        <v>9.1532864058883217</v>
      </c>
      <c r="M185" s="444">
        <f>'СС Макро ТО новый баз'!I185*'СС Макро ТО новый баз'!I185/'СС Макро ТО новый кон'!I185</f>
        <v>9.0378841271162926</v>
      </c>
    </row>
    <row r="186" s="403" customFormat="1" ht="21">
      <c r="A186" s="435" t="s">
        <v>932</v>
      </c>
      <c r="B186" s="434" t="s">
        <v>933</v>
      </c>
      <c r="C186" s="407" t="s">
        <v>880</v>
      </c>
      <c r="D186" s="423">
        <v>146.09999999999999</v>
      </c>
      <c r="E186" s="423">
        <v>152.69999999999999</v>
      </c>
      <c r="F186" s="423">
        <v>159.26843856582201</v>
      </c>
      <c r="G186" s="418">
        <f>'СС Макро ТО новый баз'!G186*'СС Макро ТО новый баз'!G186/'СС Макро ТО новый кон'!G186</f>
        <v>151.90998292449612</v>
      </c>
      <c r="H186" s="418">
        <f>'СС Макро ТО новый баз'!H186*'СС Макро ТО новый баз'!H186/'СС Макро ТО новый кон'!H186</f>
        <v>151.22554346084982</v>
      </c>
      <c r="I186" s="418">
        <f>'СС Макро ТО новый баз'!I186*'СС Макро ТО новый баз'!I186/'СС Макро ТО новый кон'!I186</f>
        <v>149.5444158687996</v>
      </c>
    </row>
    <row r="187" s="403" customFormat="1" ht="21">
      <c r="A187" s="435" t="s">
        <v>934</v>
      </c>
      <c r="B187" s="436" t="s">
        <v>935</v>
      </c>
      <c r="C187" s="407" t="s">
        <v>880</v>
      </c>
      <c r="D187" s="423">
        <v>69.870999999999995</v>
      </c>
      <c r="E187" s="423">
        <v>71.619</v>
      </c>
      <c r="F187" s="423">
        <v>75.190987150348747</v>
      </c>
      <c r="G187" s="418">
        <f>'СС Макро ТО новый баз'!G187*'СС Макро ТО новый баз'!G187/'СС Макро ТО новый кон'!G187</f>
        <v>79.141069181363378</v>
      </c>
      <c r="H187" s="418">
        <f>'СС Макро ТО новый баз'!H187*'СС Макро ТО новый баз'!H187/'СС Макро ТО новый кон'!H187</f>
        <v>81.684780346189072</v>
      </c>
      <c r="I187" s="418">
        <f>'СС Макро ТО новый баз'!I187*'СС Макро ТО новый баз'!I187/'СС Макро ТО новый кон'!I187</f>
        <v>85.936471071683115</v>
      </c>
    </row>
    <row r="188" s="403" customFormat="1" ht="21">
      <c r="A188" s="435" t="s">
        <v>936</v>
      </c>
      <c r="B188" s="436" t="s">
        <v>937</v>
      </c>
      <c r="C188" s="407" t="s">
        <v>880</v>
      </c>
      <c r="D188" s="423">
        <v>7.25</v>
      </c>
      <c r="E188" s="423">
        <v>6.3399999999999999</v>
      </c>
      <c r="F188" s="423">
        <v>18</v>
      </c>
      <c r="G188" s="418">
        <f>'СС Макро ТО новый баз'!G188*'СС Макро ТО новый баз'!G188/'СС Макро ТО новый кон'!G188</f>
        <v>16.158048780487803</v>
      </c>
      <c r="H188" s="418">
        <f>'СС Макро ТО новый баз'!H188*'СС Макро ТО новый баз'!H188/'СС Макро ТО новый кон'!H188</f>
        <v>10.319540229885058</v>
      </c>
      <c r="I188" s="418">
        <f>'СС Макро ТО новый баз'!I188*'СС Макро ТО новый баз'!I188/'СС Макро ТО новый кон'!I188</f>
        <v>5.8266129032258061</v>
      </c>
    </row>
    <row r="189" s="403" customFormat="1" ht="21">
      <c r="A189" s="435" t="s">
        <v>938</v>
      </c>
      <c r="B189" s="436" t="s">
        <v>939</v>
      </c>
      <c r="C189" s="407" t="s">
        <v>880</v>
      </c>
      <c r="D189" s="423">
        <v>68.978999999999999</v>
      </c>
      <c r="E189" s="423">
        <v>74.740999999999985</v>
      </c>
      <c r="F189" s="423">
        <v>66.077451415473263</v>
      </c>
      <c r="G189" s="418">
        <f>'СС Макро ТО новый баз'!G189*'СС Макро ТО новый баз'!G189/'СС Макро ТО новый кон'!G189</f>
        <v>56.949500927026264</v>
      </c>
      <c r="H189" s="418">
        <f>'СС Макро ТО новый баз'!H189*'СС Макро ТО новый баз'!H189/'СС Макро ТО новый кон'!H189</f>
        <v>60.188759223760584</v>
      </c>
      <c r="I189" s="418">
        <f>'СС Макро ТО новый баз'!I189*'СС Макро ТО новый баз'!I189/'СС Макро ТО новый кон'!I189</f>
        <v>59.200558795796987</v>
      </c>
    </row>
    <row r="190" s="403" customFormat="1" ht="21">
      <c r="A190" s="415" t="s">
        <v>940</v>
      </c>
      <c r="B190" s="420" t="s">
        <v>941</v>
      </c>
      <c r="C190" s="406" t="s">
        <v>572</v>
      </c>
      <c r="D190" s="423">
        <v>41900.900000000001</v>
      </c>
      <c r="E190" s="423">
        <v>45525.900000000001</v>
      </c>
      <c r="F190" s="423">
        <v>47505.220000000001</v>
      </c>
      <c r="G190" s="418">
        <f>'СС Макро ТО новый баз'!G190*'СС Макро ТО новый баз'!G190/'СС Макро ТО новый кон'!G190</f>
        <v>50071.438053289552</v>
      </c>
      <c r="H190" s="418">
        <f>'СС Макро ТО новый баз'!H190*'СС Макро ТО новый баз'!H190/'СС Макро ТО новый кон'!H190</f>
        <v>52721.366297749635</v>
      </c>
      <c r="I190" s="418">
        <f>'СС Макро ТО новый баз'!I190*'СС Макро ТО новый баз'!I190/'СС Макро ТО новый кон'!I190</f>
        <v>55994.74015312604</v>
      </c>
    </row>
    <row r="191" s="403" customFormat="1" ht="21">
      <c r="A191" s="415" t="s">
        <v>942</v>
      </c>
      <c r="B191" s="420" t="s">
        <v>943</v>
      </c>
      <c r="C191" s="406" t="s">
        <v>720</v>
      </c>
      <c r="D191" s="423">
        <v>111.7</v>
      </c>
      <c r="E191" s="423">
        <v>108.7</v>
      </c>
      <c r="F191" s="423">
        <v>104.34767901348462</v>
      </c>
      <c r="G191" s="418">
        <f>'СС Макро ТО новый баз'!G191*'СС Макро ТО новый баз'!G191/'СС Макро ТО новый кон'!G191</f>
        <v>105.40197067456914</v>
      </c>
      <c r="H191" s="418">
        <f>'СС Макро ТО новый баз'!H191*'СС Макро ТО новый баз'!H191/'СС Макро ТО новый кон'!H191</f>
        <v>105.29229506378435</v>
      </c>
      <c r="I191" s="418">
        <f>'СС Макро ТО новый баз'!I191*'СС Макро ТО новый баз'!I191/'СС Макро ТО новый кон'!I191</f>
        <v>106.2088183316223</v>
      </c>
    </row>
    <row r="192" s="403" customFormat="1" ht="30.949999999999999" customHeight="1">
      <c r="A192" s="415" t="s">
        <v>944</v>
      </c>
      <c r="B192" s="420" t="s">
        <v>945</v>
      </c>
      <c r="C192" s="406" t="s">
        <v>572</v>
      </c>
      <c r="D192" s="423">
        <v>36121</v>
      </c>
      <c r="E192" s="423">
        <v>37692</v>
      </c>
      <c r="F192" s="423">
        <v>37858</v>
      </c>
      <c r="G192" s="418">
        <f>'СС Макро ТО новый баз'!G192*'СС Макро ТО новый баз'!G192/'СС Макро ТО новый кон'!G192</f>
        <v>39906.932568903234</v>
      </c>
      <c r="H192" s="418">
        <f>'СС Макро ТО новый баз'!H192*'СС Макро ТО новый баз'!H192/'СС Макро ТО новый кон'!H192</f>
        <v>42018.932179150113</v>
      </c>
      <c r="I192" s="418">
        <f>'СС Макро ТО новый баз'!I192*'СС Макро ТО новый баз'!I192/'СС Макро ТО новый кон'!I192</f>
        <v>44627.79502184521</v>
      </c>
    </row>
    <row r="193" s="403" customFormat="1" ht="30.949999999999999" customHeight="1">
      <c r="A193" s="415" t="s">
        <v>946</v>
      </c>
      <c r="B193" s="420" t="s">
        <v>947</v>
      </c>
      <c r="C193" s="406" t="s">
        <v>720</v>
      </c>
      <c r="D193" s="423">
        <v>109.90000000000001</v>
      </c>
      <c r="E193" s="423">
        <v>104.3</v>
      </c>
      <c r="F193" s="423">
        <v>100.44041175846334</v>
      </c>
      <c r="G193" s="418">
        <f>'СС Макро ТО новый баз'!G193*'СС Макро ТО новый баз'!G193/'СС Макро ТО новый кон'!G193</f>
        <v>105.41215217101595</v>
      </c>
      <c r="H193" s="418">
        <f>'СС Макро ТО новый баз'!H193*'СС Макро ТО новый баз'!H193/'СС Макро ТО новый кон'!H193</f>
        <v>105.29231257401285</v>
      </c>
      <c r="I193" s="418">
        <f>'СС Макро ТО новый баз'!I193*'СС Макро ТО новый баз'!I193/'СС Макро ТО новый кон'!I193</f>
        <v>106.20877948914089</v>
      </c>
    </row>
    <row r="194" s="403" customFormat="1" ht="10.5">
      <c r="A194" s="415" t="s">
        <v>948</v>
      </c>
      <c r="B194" s="417" t="s">
        <v>949</v>
      </c>
      <c r="C194" s="406" t="s">
        <v>720</v>
      </c>
      <c r="D194" s="423">
        <v>108.5</v>
      </c>
      <c r="E194" s="423">
        <v>103.5</v>
      </c>
      <c r="F194" s="423">
        <v>100.72</v>
      </c>
      <c r="G194" s="418">
        <f>'СС Макро ТО новый баз'!G194*'СС Макро ТО новый баз'!G194/'СС Макро ТО новый кон'!G194</f>
        <v>102.232321</v>
      </c>
      <c r="H194" s="418">
        <f>'СС Макро ТО новый баз'!H194*'СС Макро ТО новый баз'!H194/'СС Макро ТО новый кон'!H194</f>
        <v>101.33409395302348</v>
      </c>
      <c r="I194" s="418">
        <f>'СС Макро ТО новый баз'!I194*'СС Макро ТО новый баз'!I194/'СС Макро ТО новый кон'!I194</f>
        <v>102.13039568345323</v>
      </c>
    </row>
    <row r="195" s="403" customFormat="1" ht="10.5">
      <c r="A195" s="415" t="s">
        <v>950</v>
      </c>
      <c r="B195" s="417" t="s">
        <v>462</v>
      </c>
      <c r="C195" s="406" t="s">
        <v>618</v>
      </c>
      <c r="D195" s="423">
        <v>99.599999999999994</v>
      </c>
      <c r="E195" s="423">
        <v>99.799999999999997</v>
      </c>
      <c r="F195" s="423">
        <v>90.599999999999994</v>
      </c>
      <c r="G195" s="418">
        <f>'СС Макро ТО новый баз'!G195*'СС Макро ТО новый баз'!G195/'СС Макро ТО новый кон'!G195</f>
        <v>107.91144749290444</v>
      </c>
      <c r="H195" s="418">
        <f>'СС Макро ТО новый баз'!H195*'СС Макро ТО новый баз'!H195/'СС Макро ТО новый кон'!H195</f>
        <v>103.92542204568022</v>
      </c>
      <c r="I195" s="418">
        <f>'СС Макро ТО новый баз'!I195*'СС Макро ТО новый баз'!I195/'СС Макро ТО новый кон'!I195</f>
        <v>104.93570722057369</v>
      </c>
    </row>
    <row r="196" s="403" customFormat="1" ht="10.5">
      <c r="A196" s="415" t="s">
        <v>951</v>
      </c>
      <c r="B196" s="417" t="s">
        <v>569</v>
      </c>
      <c r="C196" s="406" t="s">
        <v>952</v>
      </c>
      <c r="D196" s="423">
        <v>6.2999999999999998</v>
      </c>
      <c r="E196" s="423">
        <v>5.5</v>
      </c>
      <c r="F196" s="423">
        <v>8.1818682685173236</v>
      </c>
      <c r="G196" s="418">
        <f>'СС Макро ТО новый баз'!G196*'СС Макро ТО новый баз'!G196/'СС Макро ТО новый кон'!G196</f>
        <v>7.3614849149388615</v>
      </c>
      <c r="H196" s="418">
        <f>'СС Макро ТО новый баз'!H196*'СС Макро ТО новый баз'!H196/'СС Макро ТО новый кон'!H196</f>
        <v>6.8786878902849278</v>
      </c>
      <c r="I196" s="418">
        <f>'СС Макро ТО новый баз'!I196*'СС Макро ТО новый баз'!I196/'СС Макро ТО новый кон'!I196</f>
        <v>5.9987850780005774</v>
      </c>
    </row>
    <row r="197" s="403" customFormat="1" ht="10.5">
      <c r="A197" s="415" t="s">
        <v>953</v>
      </c>
      <c r="B197" s="417" t="s">
        <v>451</v>
      </c>
      <c r="C197" s="406" t="s">
        <v>191</v>
      </c>
      <c r="D197" s="423">
        <v>1.3</v>
      </c>
      <c r="E197" s="423">
        <v>1.1000000000000001</v>
      </c>
      <c r="F197" s="423">
        <v>4.0687997040872936</v>
      </c>
      <c r="G197" s="418">
        <f>'СС Макро ТО новый баз'!G197*'СС Макро ТО новый баз'!G197/'СС Макро ТО новый кон'!G197</f>
        <v>2.6104272521599858</v>
      </c>
      <c r="H197" s="418">
        <f>'СС Макро ТО новый баз'!H197*'СС Макро ТО новый баз'!H197/'СС Макро ТО новый кон'!H197</f>
        <v>1.9709324643827006</v>
      </c>
      <c r="I197" s="418">
        <f>'СС Макро ТО новый баз'!I197*'СС Макро ТО новый баз'!I197/'СС Макро ТО новый кон'!I197</f>
        <v>0.99575832359263439</v>
      </c>
    </row>
    <row r="198" s="403" customFormat="1" ht="10.5">
      <c r="A198" s="415" t="s">
        <v>954</v>
      </c>
      <c r="B198" s="417" t="s">
        <v>955</v>
      </c>
      <c r="C198" s="406" t="s">
        <v>174</v>
      </c>
      <c r="D198" s="423">
        <v>34.399999999999999</v>
      </c>
      <c r="E198" s="423">
        <v>29.5</v>
      </c>
      <c r="F198" s="423">
        <v>44.200000000000003</v>
      </c>
      <c r="G198" s="418">
        <f>'СС Макро ТО новый баз'!G198*'СС Макро ТО новый баз'!G198/'СС Макро ТО новый кон'!G198</f>
        <v>40.282045454545454</v>
      </c>
      <c r="H198" s="418">
        <f>'СС Макро ТО новый баз'!H198*'СС Макро ТО новый баз'!H198/'СС Макро ТО новый кон'!H198</f>
        <v>37.647058823529413</v>
      </c>
      <c r="I198" s="418">
        <f>'СС Макро ТО новый баз'!I198*'СС Макро ТО новый баз'!I198/'СС Макро ТО новый кон'!I198</f>
        <v>32.891338582677157</v>
      </c>
    </row>
    <row r="199" s="403" customFormat="1" ht="21.199999999999999" customHeight="1">
      <c r="A199" s="415" t="s">
        <v>956</v>
      </c>
      <c r="B199" s="420" t="s">
        <v>453</v>
      </c>
      <c r="C199" s="406" t="s">
        <v>174</v>
      </c>
      <c r="D199" s="423">
        <v>7</v>
      </c>
      <c r="E199" s="423">
        <v>6.0999999999999996</v>
      </c>
      <c r="F199" s="423">
        <v>22</v>
      </c>
      <c r="G199" s="418">
        <f>'СС Макро ТО новый баз'!G199*'СС Макро ТО новый баз'!G199/'СС Макро ТО новый кон'!G199</f>
        <v>14.102021782658221</v>
      </c>
      <c r="H199" s="418">
        <f>'СС Макро ТО новый баз'!H199*'СС Макро ТО новый баз'!H199/'СС Макро ТО новый кон'!H199</f>
        <v>10.784942445102137</v>
      </c>
      <c r="I199" s="418">
        <f>'СС Макро ТО новый баз'!I199*'СС Макро ТО новый баз'!I199/'СС Макро ТО новый кон'!I199</f>
        <v>5.4497853050224885</v>
      </c>
    </row>
    <row r="200" s="403" customFormat="1" ht="10.5">
      <c r="A200" s="415" t="s">
        <v>957</v>
      </c>
      <c r="B200" s="417" t="s">
        <v>580</v>
      </c>
      <c r="C200" s="406" t="s">
        <v>581</v>
      </c>
      <c r="D200" s="423">
        <v>158064.5</v>
      </c>
      <c r="E200" s="423">
        <v>163083.20000000001</v>
      </c>
      <c r="F200" s="423">
        <v>168909.56278159999</v>
      </c>
      <c r="G200" s="418">
        <f>'СС Макро ТО новый баз'!G200*'СС Макро ТО новый баз'!G200/'СС Макро ТО новый кон'!G200</f>
        <v>180206.05730840829</v>
      </c>
      <c r="H200" s="418">
        <f>'СС Макро ТО новый баз'!H200*'СС Макро ТО новый баз'!H200/'СС Макро ТО новый кон'!H200</f>
        <v>192076.66065315588</v>
      </c>
      <c r="I200" s="418">
        <f>'СС Макро ТО новый баз'!I200*'СС Макро ТО новый баз'!I200/'СС Макро ТО новый кон'!I200</f>
        <v>205470.42297521973</v>
      </c>
    </row>
    <row r="201" s="403" customFormat="1" ht="10.5">
      <c r="A201" s="415" t="s">
        <v>958</v>
      </c>
      <c r="B201" s="417" t="s">
        <v>959</v>
      </c>
      <c r="C201" s="406" t="s">
        <v>720</v>
      </c>
      <c r="D201" s="423">
        <v>111.40000000000001</v>
      </c>
      <c r="E201" s="423">
        <v>103.2</v>
      </c>
      <c r="F201" s="423">
        <v>103.56999999999999</v>
      </c>
      <c r="G201" s="418">
        <f>'СС Макро ТО новый баз'!G201*'СС Макро ТО новый баз'!G201/'СС Макро ТО новый кон'!G201</f>
        <v>106.68789519123594</v>
      </c>
      <c r="H201" s="418">
        <f>'СС Макро ТО новый баз'!H201*'СС Макро ТО новый баз'!H201/'СС Макро ТО новый кон'!H201</f>
        <v>106.5872388098653</v>
      </c>
      <c r="I201" s="418">
        <f>'СС Макро ТО новый баз'!I201*'СС Макро ТО новый баз'!I201/'СС Макро ТО новый кон'!I201</f>
        <v>106.97444081676909</v>
      </c>
    </row>
    <row r="202" s="403" customFormat="1">
      <c r="A202" s="437" t="s">
        <v>960</v>
      </c>
      <c r="B202" s="438"/>
      <c r="C202" s="438"/>
      <c r="D202" s="438"/>
      <c r="E202" s="438"/>
      <c r="F202" s="438"/>
      <c r="G202" s="438"/>
      <c r="H202" s="438"/>
      <c r="I202" s="438"/>
    </row>
    <row r="203" s="400" customFormat="1">
      <c r="A203" s="439" t="s">
        <v>961</v>
      </c>
      <c r="B203" s="440"/>
      <c r="C203" s="440"/>
      <c r="D203" s="440"/>
      <c r="E203" s="440"/>
      <c r="F203" s="440"/>
      <c r="G203" s="440"/>
      <c r="H203" s="440"/>
      <c r="I203" s="440"/>
    </row>
  </sheetData>
  <mergeCells count="8">
    <mergeCell ref="A1:I1"/>
    <mergeCell ref="A2:I2"/>
    <mergeCell ref="G4:I4"/>
    <mergeCell ref="D5:D7"/>
    <mergeCell ref="E5:E7"/>
    <mergeCell ref="F5:F7"/>
    <mergeCell ref="A202:I202"/>
    <mergeCell ref="A203:I203"/>
  </mergeCells>
  <printOptions headings="0" gridLines="0"/>
  <pageMargins left="0.39370078740157477" right="0.39370078740157477" top="0.39370078740157477" bottom="0.39370078740157477" header="0.19685039370078738" footer="0.19685039370078738"/>
  <pageSetup paperSize="9" scale="94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sheetData>
    <row r="1">
      <c r="A1" t="s">
        <v>157</v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</row>
    <row r="2">
      <c r="A2">
        <v>1</v>
      </c>
      <c r="B2">
        <v>92.811040000000006</v>
      </c>
      <c r="C2">
        <v>109.04640000000001</v>
      </c>
      <c r="D2">
        <v>105.0569</v>
      </c>
      <c r="E2">
        <v>105.74809999999999</v>
      </c>
      <c r="F2">
        <v>106.3947</v>
      </c>
      <c r="G2">
        <v>106.4006</v>
      </c>
      <c r="H2">
        <v>105.3858</v>
      </c>
      <c r="I2">
        <v>105.5359</v>
      </c>
      <c r="J2">
        <v>105.64100000000001</v>
      </c>
      <c r="K2">
        <v>105.337</v>
      </c>
      <c r="L2">
        <v>105.4995</v>
      </c>
    </row>
    <row r="3">
      <c r="A3">
        <v>2</v>
      </c>
      <c r="B3">
        <v>91.799999999999997</v>
      </c>
      <c r="C3">
        <v>106</v>
      </c>
      <c r="D3">
        <v>101.3</v>
      </c>
      <c r="E3">
        <v>102</v>
      </c>
      <c r="F3">
        <v>102.71429999999999</v>
      </c>
      <c r="G3">
        <v>102.8259</v>
      </c>
      <c r="H3">
        <v>102.41800000000001</v>
      </c>
      <c r="I3">
        <v>102.5496</v>
      </c>
      <c r="J3">
        <v>102.7193</v>
      </c>
      <c r="K3">
        <v>102.3216</v>
      </c>
      <c r="L3">
        <v>102.38679999999999</v>
      </c>
    </row>
    <row r="4">
      <c r="A4">
        <v>3</v>
      </c>
      <c r="B4">
        <v>80.960080000000005</v>
      </c>
      <c r="C4">
        <v>118.38339999999999</v>
      </c>
      <c r="D4">
        <v>105.7486</v>
      </c>
      <c r="E4">
        <v>105.6926</v>
      </c>
      <c r="F4">
        <v>107.4277</v>
      </c>
      <c r="G4">
        <v>107.5204</v>
      </c>
      <c r="H4">
        <v>106.533</v>
      </c>
      <c r="I4">
        <v>107.22880000000001</v>
      </c>
      <c r="J4">
        <v>107.08280000000001</v>
      </c>
      <c r="K4">
        <v>107.1206</v>
      </c>
      <c r="L4">
        <v>107.1251</v>
      </c>
    </row>
    <row r="5">
      <c r="A5">
        <v>4</v>
      </c>
      <c r="B5">
        <v>87.815129999999996</v>
      </c>
      <c r="C5">
        <v>112.26090000000001</v>
      </c>
      <c r="D5">
        <v>101.218</v>
      </c>
      <c r="E5">
        <v>101.0937</v>
      </c>
      <c r="F5">
        <v>103.71720000000001</v>
      </c>
      <c r="G5">
        <v>103.8784</v>
      </c>
      <c r="H5">
        <v>102.9503</v>
      </c>
      <c r="I5">
        <v>103.4575</v>
      </c>
      <c r="J5">
        <v>103.4465</v>
      </c>
      <c r="K5">
        <v>103.42610000000001</v>
      </c>
      <c r="L5">
        <v>103.4761</v>
      </c>
    </row>
    <row r="6">
      <c r="A6">
        <v>5</v>
      </c>
      <c r="B6">
        <v>62.834820000000001</v>
      </c>
      <c r="C6">
        <v>142.20419999999999</v>
      </c>
      <c r="D6">
        <v>104.0061</v>
      </c>
      <c r="E6">
        <v>104.1636</v>
      </c>
      <c r="F6">
        <v>106.56619999999999</v>
      </c>
      <c r="G6">
        <v>106.7216</v>
      </c>
      <c r="H6">
        <v>106.7743</v>
      </c>
      <c r="I6">
        <v>106.73090000000001</v>
      </c>
      <c r="J6">
        <v>106.9676</v>
      </c>
      <c r="K6">
        <v>106.6078</v>
      </c>
      <c r="L6">
        <v>106.64660000000001</v>
      </c>
    </row>
    <row r="7">
      <c r="A7">
        <v>6</v>
      </c>
      <c r="B7">
        <v>70.689149999999998</v>
      </c>
      <c r="C7">
        <v>127.69289999999999</v>
      </c>
      <c r="D7">
        <v>99.774060000000006</v>
      </c>
      <c r="E7">
        <v>99.653080000000003</v>
      </c>
      <c r="F7">
        <v>101.55410000000001</v>
      </c>
      <c r="G7">
        <v>102.1628</v>
      </c>
      <c r="H7">
        <v>102.8184</v>
      </c>
      <c r="I7">
        <v>102.91679999999999</v>
      </c>
      <c r="J7">
        <v>103.0458</v>
      </c>
      <c r="K7">
        <v>103.1165</v>
      </c>
      <c r="L7">
        <v>103.0972</v>
      </c>
    </row>
    <row r="8">
      <c r="A8">
        <v>7</v>
      </c>
      <c r="B8">
        <v>92.549059999999997</v>
      </c>
      <c r="C8">
        <v>106.7724</v>
      </c>
      <c r="D8">
        <v>106.8612</v>
      </c>
      <c r="E8">
        <v>107.0168</v>
      </c>
      <c r="F8">
        <v>109.996</v>
      </c>
      <c r="G8">
        <v>109.3493</v>
      </c>
      <c r="H8">
        <v>107.8647</v>
      </c>
      <c r="I8">
        <v>108.46120000000001</v>
      </c>
      <c r="J8">
        <v>108.3412</v>
      </c>
      <c r="K8">
        <v>108.2276</v>
      </c>
      <c r="L8">
        <v>108.2984</v>
      </c>
    </row>
    <row r="9">
      <c r="A9">
        <v>8</v>
      </c>
      <c r="B9">
        <v>104.8</v>
      </c>
      <c r="C9">
        <v>101.5412</v>
      </c>
      <c r="D9">
        <v>102.45</v>
      </c>
      <c r="E9">
        <v>102.7919</v>
      </c>
      <c r="F9">
        <v>106.5907</v>
      </c>
      <c r="G9">
        <v>106.51479999999999</v>
      </c>
      <c r="H9">
        <v>106.0407</v>
      </c>
      <c r="I9">
        <v>105.9303</v>
      </c>
      <c r="J9">
        <v>105.7985</v>
      </c>
      <c r="K9">
        <v>105.7479</v>
      </c>
      <c r="L9">
        <v>105.714</v>
      </c>
    </row>
    <row r="10">
      <c r="A10">
        <v>9</v>
      </c>
      <c r="B10">
        <v>102.71550000000001</v>
      </c>
      <c r="C10">
        <v>103.75109999999999</v>
      </c>
      <c r="D10">
        <v>107.2043</v>
      </c>
      <c r="E10">
        <v>104.7623</v>
      </c>
      <c r="F10">
        <v>107.5064</v>
      </c>
      <c r="G10">
        <v>105.7409</v>
      </c>
      <c r="H10">
        <v>105.3271</v>
      </c>
      <c r="I10">
        <v>105.79559999999999</v>
      </c>
      <c r="J10">
        <v>105.71550000000001</v>
      </c>
      <c r="K10">
        <v>105.6752</v>
      </c>
      <c r="L10">
        <v>105.6293</v>
      </c>
    </row>
    <row r="11">
      <c r="A11">
        <v>10</v>
      </c>
      <c r="B11">
        <v>97.688860000000005</v>
      </c>
      <c r="C11">
        <v>99.733440000000002</v>
      </c>
      <c r="D11">
        <v>103.075</v>
      </c>
      <c r="E11">
        <v>100.7332</v>
      </c>
      <c r="F11">
        <v>101.381</v>
      </c>
      <c r="G11">
        <v>100.1123</v>
      </c>
      <c r="H11">
        <v>99.821479999999994</v>
      </c>
      <c r="I11">
        <v>100.2052</v>
      </c>
      <c r="J11">
        <v>100.0479</v>
      </c>
      <c r="K11">
        <v>99.982439999999997</v>
      </c>
      <c r="L11">
        <v>99.907910000000001</v>
      </c>
    </row>
    <row r="12">
      <c r="A12">
        <v>11</v>
      </c>
      <c r="B12">
        <v>114.68259999999999</v>
      </c>
      <c r="C12">
        <v>107.328</v>
      </c>
      <c r="D12">
        <v>107.224</v>
      </c>
      <c r="E12">
        <v>108.16</v>
      </c>
      <c r="F12">
        <v>107.693</v>
      </c>
      <c r="G12">
        <v>105.9118</v>
      </c>
      <c r="H12">
        <v>105.8399</v>
      </c>
      <c r="I12">
        <v>106.4509</v>
      </c>
      <c r="J12">
        <v>106.3694</v>
      </c>
      <c r="K12">
        <v>106.35639999999999</v>
      </c>
      <c r="L12">
        <v>106.3339</v>
      </c>
    </row>
    <row r="13">
      <c r="A13">
        <v>12</v>
      </c>
      <c r="B13">
        <v>105.3</v>
      </c>
      <c r="C13">
        <v>102.3</v>
      </c>
      <c r="D13">
        <v>102.5</v>
      </c>
      <c r="E13">
        <v>102</v>
      </c>
      <c r="F13">
        <v>101.46169999999999</v>
      </c>
      <c r="G13">
        <v>101.3579</v>
      </c>
      <c r="H13">
        <v>101.2593</v>
      </c>
      <c r="I13">
        <v>100.9191</v>
      </c>
      <c r="J13">
        <v>100.77119999999999</v>
      </c>
      <c r="K13">
        <v>100.7124</v>
      </c>
      <c r="L13">
        <v>100.6083</v>
      </c>
    </row>
    <row r="14">
      <c r="A14">
        <v>13</v>
      </c>
      <c r="B14">
        <v>105.10599999999999</v>
      </c>
      <c r="C14">
        <v>102.4517</v>
      </c>
      <c r="D14">
        <v>104.0745</v>
      </c>
      <c r="E14">
        <v>104.3891</v>
      </c>
      <c r="F14">
        <v>106.5582</v>
      </c>
      <c r="G14">
        <v>105.7597</v>
      </c>
      <c r="H14">
        <v>104.3844</v>
      </c>
      <c r="I14">
        <v>105.2418</v>
      </c>
      <c r="J14">
        <v>105.41930000000001</v>
      </c>
      <c r="K14">
        <v>105.3237</v>
      </c>
      <c r="L14">
        <v>105.41849999999999</v>
      </c>
    </row>
    <row r="15">
      <c r="A15">
        <v>14</v>
      </c>
      <c r="B15">
        <v>101.3</v>
      </c>
      <c r="C15">
        <v>98.700000000000003</v>
      </c>
      <c r="D15">
        <v>100.2</v>
      </c>
      <c r="E15">
        <v>100.09999999999999</v>
      </c>
      <c r="F15">
        <v>101.0656</v>
      </c>
      <c r="G15">
        <v>102.0829</v>
      </c>
      <c r="H15">
        <v>101.52719999999999</v>
      </c>
      <c r="I15">
        <v>101.1914</v>
      </c>
      <c r="J15">
        <v>101.4494</v>
      </c>
      <c r="K15">
        <v>101.3502</v>
      </c>
      <c r="L15">
        <v>101.3434</v>
      </c>
    </row>
    <row r="16">
      <c r="A16">
        <v>15</v>
      </c>
      <c r="B16">
        <v>89.699579999999997</v>
      </c>
      <c r="C16">
        <v>99.277320000000003</v>
      </c>
      <c r="D16">
        <v>104.8135</v>
      </c>
      <c r="E16">
        <v>104.9915</v>
      </c>
      <c r="F16">
        <v>104.8043</v>
      </c>
      <c r="G16">
        <v>105.9032</v>
      </c>
      <c r="H16">
        <v>105.16800000000001</v>
      </c>
      <c r="I16">
        <v>104.152</v>
      </c>
      <c r="J16">
        <v>103.8107</v>
      </c>
      <c r="K16">
        <v>103.5341</v>
      </c>
      <c r="L16">
        <v>103.3837</v>
      </c>
    </row>
    <row r="17">
      <c r="A17">
        <v>16</v>
      </c>
      <c r="B17">
        <v>83.597040000000007</v>
      </c>
      <c r="C17">
        <v>92.523129999999995</v>
      </c>
      <c r="D17">
        <v>97.682689999999994</v>
      </c>
      <c r="E17">
        <v>97.848590000000002</v>
      </c>
      <c r="F17">
        <v>101.8831</v>
      </c>
      <c r="G17">
        <v>101.5412</v>
      </c>
      <c r="H17">
        <v>100.2937</v>
      </c>
      <c r="I17">
        <v>100.1134</v>
      </c>
      <c r="J17">
        <v>100.0407</v>
      </c>
      <c r="K17">
        <v>99.894139999999993</v>
      </c>
      <c r="L17">
        <v>99.756810000000002</v>
      </c>
    </row>
    <row r="18">
      <c r="A18">
        <v>18</v>
      </c>
      <c r="B18">
        <v>103.69029999999999</v>
      </c>
      <c r="C18">
        <v>98.022670000000005</v>
      </c>
      <c r="D18">
        <v>104.0472</v>
      </c>
      <c r="E18">
        <v>104.3134</v>
      </c>
      <c r="F18">
        <v>110.9935</v>
      </c>
      <c r="G18">
        <v>111.5852</v>
      </c>
      <c r="H18">
        <v>110.669</v>
      </c>
      <c r="I18">
        <v>110.6615</v>
      </c>
      <c r="J18">
        <v>111.00790000000001</v>
      </c>
      <c r="K18">
        <v>110.0485</v>
      </c>
      <c r="L18">
        <v>110.3074</v>
      </c>
    </row>
    <row r="19">
      <c r="A19">
        <v>19</v>
      </c>
      <c r="B19">
        <v>59.148049999999998</v>
      </c>
      <c r="C19">
        <v>104.2266</v>
      </c>
      <c r="D19">
        <v>107.203</v>
      </c>
      <c r="E19">
        <v>106.7983</v>
      </c>
      <c r="F19">
        <v>99.692019999999999</v>
      </c>
      <c r="G19">
        <v>99.579840000000004</v>
      </c>
      <c r="H19">
        <v>103.2114</v>
      </c>
      <c r="I19">
        <v>102.0719</v>
      </c>
      <c r="J19">
        <v>101.8394</v>
      </c>
      <c r="K19">
        <v>101.8563</v>
      </c>
      <c r="L19">
        <v>101.73260000000001</v>
      </c>
    </row>
    <row r="20">
      <c r="A20">
        <v>20</v>
      </c>
      <c r="B20">
        <v>110.7321</v>
      </c>
      <c r="C20">
        <v>126.3254</v>
      </c>
      <c r="D20">
        <v>62.90155</v>
      </c>
      <c r="E20">
        <v>103.23950000000001</v>
      </c>
      <c r="F20">
        <v>98.814359999999994</v>
      </c>
      <c r="G20">
        <v>101.3751</v>
      </c>
      <c r="H20">
        <v>101.0442</v>
      </c>
      <c r="I20">
        <v>99.783940000000001</v>
      </c>
      <c r="J20">
        <v>100.11960000000001</v>
      </c>
      <c r="K20">
        <v>99.515429999999995</v>
      </c>
      <c r="L20">
        <v>99.66019</v>
      </c>
    </row>
    <row r="21">
      <c r="A21">
        <v>21</v>
      </c>
      <c r="B21">
        <v>92.41122</v>
      </c>
      <c r="C21">
        <v>104.32810000000001</v>
      </c>
      <c r="D21">
        <v>104.4161</v>
      </c>
      <c r="E21">
        <v>104.93600000000001</v>
      </c>
      <c r="F21">
        <v>104.90260000000001</v>
      </c>
      <c r="G21">
        <v>104.1486</v>
      </c>
      <c r="H21">
        <v>105.3518</v>
      </c>
      <c r="I21">
        <v>104.93729999999999</v>
      </c>
      <c r="J21">
        <v>104.77630000000001</v>
      </c>
      <c r="K21">
        <v>105.001</v>
      </c>
      <c r="L21">
        <v>104.8014</v>
      </c>
    </row>
    <row r="22">
      <c r="A22">
        <v>22</v>
      </c>
      <c r="B22">
        <v>89.200000000000003</v>
      </c>
      <c r="C22">
        <v>100.8</v>
      </c>
      <c r="D22">
        <v>100.40000000000001</v>
      </c>
      <c r="E22">
        <v>100.90000000000001</v>
      </c>
      <c r="F22">
        <v>102.8026</v>
      </c>
      <c r="G22">
        <v>102.3494</v>
      </c>
      <c r="H22">
        <v>102.3486</v>
      </c>
      <c r="I22">
        <v>102.384</v>
      </c>
      <c r="J22">
        <v>102.4586</v>
      </c>
      <c r="K22">
        <v>102.6349</v>
      </c>
      <c r="L22">
        <v>102.6206</v>
      </c>
    </row>
    <row r="23">
      <c r="A23">
        <v>23</v>
      </c>
      <c r="B23">
        <v>89.249049999999997</v>
      </c>
      <c r="C23">
        <v>108.9395</v>
      </c>
      <c r="D23">
        <v>105.27370000000001</v>
      </c>
      <c r="E23">
        <v>105.6674</v>
      </c>
      <c r="F23">
        <v>100.9085</v>
      </c>
      <c r="G23">
        <v>101.57640000000001</v>
      </c>
      <c r="H23">
        <v>104.2366</v>
      </c>
      <c r="I23">
        <v>103.0823</v>
      </c>
      <c r="J23">
        <v>103.16719999999999</v>
      </c>
      <c r="K23">
        <v>103.09529999999999</v>
      </c>
      <c r="L23">
        <v>103.15219999999999</v>
      </c>
    </row>
    <row r="24">
      <c r="A24">
        <v>24</v>
      </c>
      <c r="B24">
        <v>79.545810000000003</v>
      </c>
      <c r="C24">
        <v>107.6778</v>
      </c>
      <c r="D24">
        <v>104.867</v>
      </c>
      <c r="E24">
        <v>104.8497</v>
      </c>
      <c r="F24">
        <v>110.5489</v>
      </c>
      <c r="G24">
        <v>111.1887</v>
      </c>
      <c r="H24">
        <v>110.7003</v>
      </c>
      <c r="I24">
        <v>109.7443</v>
      </c>
      <c r="J24">
        <v>109.7306</v>
      </c>
      <c r="K24">
        <v>109.26479999999999</v>
      </c>
      <c r="L24">
        <v>109.12430000000001</v>
      </c>
    </row>
    <row r="25">
      <c r="A25">
        <v>25</v>
      </c>
      <c r="B25">
        <v>103.90000000000001</v>
      </c>
      <c r="C25">
        <v>104.3</v>
      </c>
      <c r="D25">
        <v>104.2</v>
      </c>
      <c r="E25">
        <v>104.09999999999999</v>
      </c>
      <c r="F25">
        <v>103.49339999999999</v>
      </c>
      <c r="G25">
        <v>103.36369999999999</v>
      </c>
      <c r="H25">
        <v>103.4812</v>
      </c>
      <c r="I25">
        <v>103.4147</v>
      </c>
      <c r="J25">
        <v>103.40349999999999</v>
      </c>
      <c r="K25">
        <v>103.3797</v>
      </c>
      <c r="L25">
        <v>103.37179999999999</v>
      </c>
    </row>
    <row r="26">
      <c r="A26">
        <v>27</v>
      </c>
      <c r="B26">
        <v>128.4786</v>
      </c>
      <c r="C26">
        <v>98.610010000000003</v>
      </c>
      <c r="D26">
        <v>101.65600000000001</v>
      </c>
      <c r="E26">
        <v>101.92</v>
      </c>
      <c r="F26">
        <v>108.8283</v>
      </c>
      <c r="G26">
        <v>108.22539999999999</v>
      </c>
      <c r="H26">
        <v>108.2713</v>
      </c>
      <c r="I26">
        <v>107.8603</v>
      </c>
      <c r="J26">
        <v>108.01690000000001</v>
      </c>
      <c r="K26">
        <v>108.0147</v>
      </c>
      <c r="L26">
        <v>108.1263</v>
      </c>
    </row>
    <row r="27">
      <c r="A27">
        <v>28</v>
      </c>
      <c r="B27">
        <v>123.3</v>
      </c>
      <c r="C27">
        <v>95</v>
      </c>
      <c r="D27">
        <v>97</v>
      </c>
      <c r="E27">
        <v>98</v>
      </c>
      <c r="F27">
        <v>99.662989999999994</v>
      </c>
      <c r="G27">
        <v>99.454970000000003</v>
      </c>
      <c r="H27">
        <v>99.768640000000005</v>
      </c>
      <c r="I27">
        <v>99.568020000000004</v>
      </c>
      <c r="J27">
        <v>99.72166</v>
      </c>
      <c r="K27">
        <v>99.313550000000006</v>
      </c>
      <c r="L27">
        <v>99.356989999999996</v>
      </c>
    </row>
    <row r="28">
      <c r="A28">
        <v>29</v>
      </c>
      <c r="B28">
        <v>101.9616</v>
      </c>
      <c r="C28">
        <v>103.70359999999999</v>
      </c>
      <c r="D28">
        <v>105.5624</v>
      </c>
      <c r="E28">
        <v>106.184</v>
      </c>
      <c r="F28">
        <v>105.6151</v>
      </c>
      <c r="G28">
        <v>105.0057</v>
      </c>
      <c r="H28">
        <v>105.0168</v>
      </c>
      <c r="I28">
        <v>104.8329</v>
      </c>
      <c r="J28">
        <v>104.7782</v>
      </c>
      <c r="K28">
        <v>104.74760000000001</v>
      </c>
      <c r="L28">
        <v>104.68680000000001</v>
      </c>
    </row>
    <row r="29">
      <c r="A29">
        <v>30</v>
      </c>
      <c r="B29">
        <v>98.799999999999997</v>
      </c>
      <c r="C29">
        <v>100.09999999999999</v>
      </c>
      <c r="D29">
        <v>101.59999999999999</v>
      </c>
      <c r="E29">
        <v>102.09999999999999</v>
      </c>
      <c r="F29">
        <v>101.99939999999999</v>
      </c>
      <c r="G29">
        <v>101.9915</v>
      </c>
      <c r="H29">
        <v>101.7855</v>
      </c>
      <c r="I29">
        <v>101.7277</v>
      </c>
      <c r="J29">
        <v>101.7697</v>
      </c>
      <c r="K29">
        <v>101.74639999999999</v>
      </c>
      <c r="L29">
        <v>101.7287</v>
      </c>
    </row>
    <row r="30">
      <c r="A30">
        <v>31</v>
      </c>
      <c r="B30">
        <v>95.099999999999994</v>
      </c>
      <c r="C30">
        <v>100.7042</v>
      </c>
      <c r="D30">
        <v>100.69929999999999</v>
      </c>
      <c r="E30">
        <v>100.6944</v>
      </c>
      <c r="F30">
        <v>100.1217</v>
      </c>
      <c r="G30">
        <v>101.2276</v>
      </c>
      <c r="H30">
        <v>101.61499999999999</v>
      </c>
      <c r="I30">
        <v>101.1653</v>
      </c>
      <c r="J30">
        <v>101.77330000000001</v>
      </c>
      <c r="K30">
        <v>100.78489999999999</v>
      </c>
      <c r="L30">
        <v>101.0711</v>
      </c>
    </row>
    <row r="31">
      <c r="A31">
        <v>33</v>
      </c>
      <c r="B31">
        <v>90</v>
      </c>
      <c r="C31">
        <v>101.0042</v>
      </c>
      <c r="D31">
        <v>100.99930000000001</v>
      </c>
      <c r="E31">
        <v>100.9944</v>
      </c>
      <c r="F31">
        <v>99.484830000000002</v>
      </c>
      <c r="G31">
        <v>101.29940000000001</v>
      </c>
      <c r="H31">
        <v>101.1788</v>
      </c>
      <c r="I31">
        <v>100.12520000000001</v>
      </c>
      <c r="J31">
        <v>100.3604</v>
      </c>
      <c r="K31">
        <v>100.3582</v>
      </c>
      <c r="L31">
        <v>100.3409</v>
      </c>
    </row>
    <row r="32">
      <c r="A32">
        <v>35</v>
      </c>
      <c r="B32">
        <v>89</v>
      </c>
      <c r="C32">
        <v>105.0042</v>
      </c>
      <c r="D32">
        <v>104.8993</v>
      </c>
      <c r="E32">
        <v>104.7944</v>
      </c>
      <c r="F32">
        <v>104.7422</v>
      </c>
      <c r="G32">
        <v>105.2478</v>
      </c>
      <c r="H32">
        <v>105.2432</v>
      </c>
      <c r="I32">
        <v>104.4152</v>
      </c>
      <c r="J32">
        <v>104.2</v>
      </c>
      <c r="K32">
        <v>103.9302</v>
      </c>
      <c r="L32">
        <v>103.8404</v>
      </c>
    </row>
    <row r="33">
      <c r="A33">
        <v>38</v>
      </c>
      <c r="B33">
        <v>98.887339999999995</v>
      </c>
      <c r="C33">
        <v>100.0348</v>
      </c>
      <c r="D33">
        <v>100.613</v>
      </c>
      <c r="E33">
        <v>100.2752</v>
      </c>
      <c r="F33">
        <v>99.553820000000002</v>
      </c>
      <c r="G33">
        <v>99.635599999999997</v>
      </c>
      <c r="H33">
        <v>99.591229999999996</v>
      </c>
      <c r="I33">
        <v>99.500950000000003</v>
      </c>
      <c r="J33">
        <v>99.566699999999997</v>
      </c>
      <c r="K33">
        <v>99.395979999999994</v>
      </c>
      <c r="L33">
        <v>99.403090000000006</v>
      </c>
    </row>
    <row r="34">
      <c r="A34">
        <v>39</v>
      </c>
      <c r="B34">
        <v>148.7612</v>
      </c>
      <c r="C34">
        <v>98.277500000000003</v>
      </c>
      <c r="D34">
        <v>96.573260000000005</v>
      </c>
      <c r="E34">
        <v>89.483559999999997</v>
      </c>
      <c r="F34">
        <v>86.221080000000001</v>
      </c>
      <c r="G34">
        <v>90.564070000000001</v>
      </c>
      <c r="H34">
        <v>90.967709999999997</v>
      </c>
      <c r="I34">
        <v>90.372979999999998</v>
      </c>
      <c r="J34">
        <v>89.755160000000004</v>
      </c>
      <c r="K34">
        <v>89.406390000000002</v>
      </c>
      <c r="L34">
        <v>89.791409999999999</v>
      </c>
    </row>
    <row r="35">
      <c r="A35">
        <v>40</v>
      </c>
      <c r="B35">
        <v>103.57259999999999</v>
      </c>
      <c r="C35">
        <v>103.4932</v>
      </c>
      <c r="D35">
        <v>103.21980000000001</v>
      </c>
      <c r="E35">
        <v>103.4813</v>
      </c>
      <c r="F35">
        <v>104.6087</v>
      </c>
      <c r="G35">
        <v>104.8613</v>
      </c>
      <c r="H35">
        <v>105.52030000000001</v>
      </c>
      <c r="I35">
        <v>104.9747</v>
      </c>
      <c r="J35">
        <v>105.1755</v>
      </c>
      <c r="K35">
        <v>104.55070000000001</v>
      </c>
      <c r="L35">
        <v>104.6476</v>
      </c>
    </row>
    <row r="36">
      <c r="A36">
        <v>41</v>
      </c>
      <c r="B36">
        <v>100.72</v>
      </c>
      <c r="C36">
        <v>100</v>
      </c>
      <c r="D36">
        <v>100.05</v>
      </c>
      <c r="E36">
        <v>100.08</v>
      </c>
      <c r="F36">
        <v>101.8034</v>
      </c>
      <c r="G36">
        <v>101.91379999999999</v>
      </c>
      <c r="H36">
        <v>101.9862</v>
      </c>
      <c r="I36">
        <v>101.9198</v>
      </c>
      <c r="J36">
        <v>102.0377</v>
      </c>
      <c r="K36">
        <v>101.8488</v>
      </c>
      <c r="L36">
        <v>101.8942</v>
      </c>
    </row>
    <row r="37">
      <c r="A37">
        <v>42</v>
      </c>
      <c r="B37">
        <v>97.700000000000003</v>
      </c>
      <c r="C37">
        <v>99.299999999999997</v>
      </c>
      <c r="D37">
        <v>98.599999999999994</v>
      </c>
      <c r="E37">
        <v>100.2</v>
      </c>
      <c r="F37">
        <v>101.2637</v>
      </c>
      <c r="G37">
        <v>102.39490000000001</v>
      </c>
      <c r="H37">
        <v>102.1433</v>
      </c>
      <c r="I37">
        <v>102.20140000000001</v>
      </c>
      <c r="J37">
        <v>102.2762</v>
      </c>
      <c r="K37">
        <v>102.24550000000001</v>
      </c>
      <c r="L37">
        <v>102.363</v>
      </c>
    </row>
    <row r="38">
      <c r="A38">
        <v>43</v>
      </c>
      <c r="B38">
        <v>100.67570000000001</v>
      </c>
      <c r="C38">
        <v>98.657709999999994</v>
      </c>
      <c r="D38">
        <v>93.877549999999999</v>
      </c>
      <c r="E38">
        <v>93.478260000000006</v>
      </c>
      <c r="F38">
        <v>99.479240000000004</v>
      </c>
      <c r="G38">
        <v>97.112719999999996</v>
      </c>
      <c r="H38">
        <v>97.918139999999994</v>
      </c>
      <c r="I38">
        <v>97.243070000000003</v>
      </c>
      <c r="J38">
        <v>97.071929999999995</v>
      </c>
      <c r="K38">
        <v>97.348129999999998</v>
      </c>
      <c r="L38">
        <v>97.082040000000006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" zoomScale="100" workbookViewId="0">
      <selection activeCell="F213" activeCellId="0" sqref="F213"/>
    </sheetView>
  </sheetViews>
  <sheetFormatPr defaultRowHeight="14.25"/>
  <cols>
    <col customWidth="1" min="2" max="2" width="9.140625"/>
    <col customWidth="1" min="4" max="5" width="9.140625"/>
    <col customWidth="1" min="7" max="12" width="9.140625"/>
  </cols>
  <sheetData>
    <row r="1">
      <c r="A1" t="s">
        <v>157</v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</row>
    <row r="2">
      <c r="A2">
        <v>1</v>
      </c>
      <c r="B2">
        <v>92.811040000000006</v>
      </c>
      <c r="C2">
        <v>110.2162</v>
      </c>
      <c r="D2">
        <v>106.1134</v>
      </c>
      <c r="E2">
        <v>106.7754</v>
      </c>
      <c r="F2">
        <v>108.2784</v>
      </c>
      <c r="G2">
        <v>107.8978</v>
      </c>
      <c r="H2">
        <v>107.3192</v>
      </c>
      <c r="I2">
        <v>107.3158</v>
      </c>
      <c r="J2">
        <v>107.2585</v>
      </c>
      <c r="K2">
        <v>106.952</v>
      </c>
      <c r="L2">
        <v>107.2216</v>
      </c>
    </row>
    <row r="3">
      <c r="A3">
        <v>2</v>
      </c>
      <c r="B3">
        <v>91.799999999999997</v>
      </c>
      <c r="C3">
        <v>107.7</v>
      </c>
      <c r="D3">
        <v>102.5</v>
      </c>
      <c r="E3">
        <v>103.2</v>
      </c>
      <c r="F3">
        <v>103.90860000000001</v>
      </c>
      <c r="G3">
        <v>103.5508</v>
      </c>
      <c r="H3">
        <v>103.3231</v>
      </c>
      <c r="I3">
        <v>103.3934</v>
      </c>
      <c r="J3">
        <v>103.3934</v>
      </c>
      <c r="K3">
        <v>103.0626</v>
      </c>
      <c r="L3">
        <v>103.14790000000001</v>
      </c>
    </row>
    <row r="4">
      <c r="A4">
        <v>3</v>
      </c>
      <c r="B4">
        <v>80.960080000000005</v>
      </c>
      <c r="C4">
        <v>118.38339999999999</v>
      </c>
      <c r="D4">
        <v>105.7486</v>
      </c>
      <c r="E4">
        <v>105.6926</v>
      </c>
      <c r="F4">
        <v>108.6502</v>
      </c>
      <c r="G4">
        <v>108.05970000000001</v>
      </c>
      <c r="H4">
        <v>107.3279</v>
      </c>
      <c r="I4">
        <v>107.4393</v>
      </c>
      <c r="J4">
        <v>107.4145</v>
      </c>
      <c r="K4">
        <v>107.4765</v>
      </c>
      <c r="L4">
        <v>107.5016</v>
      </c>
    </row>
    <row r="5">
      <c r="A5">
        <v>4</v>
      </c>
      <c r="B5">
        <v>87.815129999999996</v>
      </c>
      <c r="C5">
        <v>113.739</v>
      </c>
      <c r="D5">
        <v>101.9988</v>
      </c>
      <c r="E5">
        <v>102.05240000000001</v>
      </c>
      <c r="F5">
        <v>105.02079999999999</v>
      </c>
      <c r="G5">
        <v>104.7645</v>
      </c>
      <c r="H5">
        <v>104.3291</v>
      </c>
      <c r="I5">
        <v>104.3964</v>
      </c>
      <c r="J5">
        <v>104.3235</v>
      </c>
      <c r="K5">
        <v>104.2901</v>
      </c>
      <c r="L5">
        <v>104.27509999999999</v>
      </c>
    </row>
    <row r="6">
      <c r="A6">
        <v>5</v>
      </c>
      <c r="B6">
        <v>62.834820000000001</v>
      </c>
      <c r="C6">
        <v>142.20419999999999</v>
      </c>
      <c r="D6">
        <v>104.0061</v>
      </c>
      <c r="E6">
        <v>104.1636</v>
      </c>
      <c r="F6">
        <v>107.3892</v>
      </c>
      <c r="G6">
        <v>106.8972</v>
      </c>
      <c r="H6">
        <v>106.76519999999999</v>
      </c>
      <c r="I6">
        <v>106.864</v>
      </c>
      <c r="J6">
        <v>106.8578</v>
      </c>
      <c r="K6">
        <v>106.56570000000001</v>
      </c>
      <c r="L6">
        <v>106.72490000000001</v>
      </c>
    </row>
    <row r="7">
      <c r="A7">
        <v>6</v>
      </c>
      <c r="B7">
        <v>70.689149999999998</v>
      </c>
      <c r="C7">
        <v>129.12530000000001</v>
      </c>
      <c r="D7">
        <v>99.918670000000006</v>
      </c>
      <c r="E7">
        <v>100.039</v>
      </c>
      <c r="F7">
        <v>102.5654</v>
      </c>
      <c r="G7">
        <v>102.6694</v>
      </c>
      <c r="H7">
        <v>102.6874</v>
      </c>
      <c r="I7">
        <v>102.77719999999999</v>
      </c>
      <c r="J7">
        <v>102.9409</v>
      </c>
      <c r="K7">
        <v>102.9743</v>
      </c>
      <c r="L7">
        <v>102.91379999999999</v>
      </c>
    </row>
    <row r="8">
      <c r="A8">
        <v>7</v>
      </c>
      <c r="B8">
        <v>92.549059999999997</v>
      </c>
      <c r="C8">
        <v>106.7724</v>
      </c>
      <c r="D8">
        <v>106.8612</v>
      </c>
      <c r="E8">
        <v>107.0168</v>
      </c>
      <c r="F8">
        <v>110.1331</v>
      </c>
      <c r="G8">
        <v>109.1337</v>
      </c>
      <c r="H8">
        <v>108.28879999999999</v>
      </c>
      <c r="I8">
        <v>108.5179</v>
      </c>
      <c r="J8">
        <v>108.58</v>
      </c>
      <c r="K8">
        <v>108.5355</v>
      </c>
      <c r="L8">
        <v>108.559</v>
      </c>
    </row>
    <row r="9">
      <c r="A9">
        <v>8</v>
      </c>
      <c r="B9">
        <v>104.8</v>
      </c>
      <c r="C9">
        <v>103.40000000000001</v>
      </c>
      <c r="D9">
        <v>104.13379999999999</v>
      </c>
      <c r="E9">
        <v>104.5603</v>
      </c>
      <c r="F9">
        <v>107.142</v>
      </c>
      <c r="G9">
        <v>107.002</v>
      </c>
      <c r="H9">
        <v>107.06489999999999</v>
      </c>
      <c r="I9">
        <v>106.7617</v>
      </c>
      <c r="J9">
        <v>106.6332</v>
      </c>
      <c r="K9">
        <v>106.56059999999999</v>
      </c>
      <c r="L9">
        <v>106.56270000000001</v>
      </c>
    </row>
    <row r="10">
      <c r="A10">
        <v>9</v>
      </c>
      <c r="B10">
        <v>102.71550000000001</v>
      </c>
      <c r="C10">
        <v>103.75109999999999</v>
      </c>
      <c r="D10">
        <v>107.2043</v>
      </c>
      <c r="E10">
        <v>104.7623</v>
      </c>
      <c r="F10">
        <v>108.6255</v>
      </c>
      <c r="G10">
        <v>107.4328</v>
      </c>
      <c r="H10">
        <v>107.0728</v>
      </c>
      <c r="I10">
        <v>107.14060000000001</v>
      </c>
      <c r="J10">
        <v>107.1031</v>
      </c>
      <c r="K10">
        <v>107.1302</v>
      </c>
      <c r="L10">
        <v>107.1123</v>
      </c>
    </row>
    <row r="11">
      <c r="A11">
        <v>10</v>
      </c>
      <c r="B11">
        <v>97.688860000000005</v>
      </c>
      <c r="C11">
        <v>99.7607</v>
      </c>
      <c r="D11">
        <v>103.081</v>
      </c>
      <c r="E11">
        <v>100.733</v>
      </c>
      <c r="F11">
        <v>102.7957</v>
      </c>
      <c r="G11">
        <v>101.8304</v>
      </c>
      <c r="H11">
        <v>101.62309999999999</v>
      </c>
      <c r="I11">
        <v>101.6163</v>
      </c>
      <c r="J11">
        <v>101.5307</v>
      </c>
      <c r="K11">
        <v>101.5292</v>
      </c>
      <c r="L11">
        <v>101.4991</v>
      </c>
    </row>
    <row r="12">
      <c r="A12">
        <v>11</v>
      </c>
      <c r="B12">
        <v>114.68259999999999</v>
      </c>
      <c r="C12">
        <v>107.328</v>
      </c>
      <c r="D12">
        <v>107.224</v>
      </c>
      <c r="E12">
        <v>108.16</v>
      </c>
      <c r="F12">
        <v>108.2908</v>
      </c>
      <c r="G12">
        <v>107.0479</v>
      </c>
      <c r="H12">
        <v>106.94840000000001</v>
      </c>
      <c r="I12">
        <v>107.1435</v>
      </c>
      <c r="J12">
        <v>107.11450000000001</v>
      </c>
      <c r="K12">
        <v>107.1311</v>
      </c>
      <c r="L12">
        <v>107.1379</v>
      </c>
    </row>
    <row r="13">
      <c r="A13">
        <v>12</v>
      </c>
      <c r="B13">
        <v>105.3</v>
      </c>
      <c r="C13">
        <v>103.2</v>
      </c>
      <c r="D13">
        <v>103.09999999999999</v>
      </c>
      <c r="E13">
        <v>104</v>
      </c>
      <c r="F13">
        <v>102.3832</v>
      </c>
      <c r="G13">
        <v>102.6842</v>
      </c>
      <c r="H13">
        <v>102.6703</v>
      </c>
      <c r="I13">
        <v>102.5616</v>
      </c>
      <c r="J13">
        <v>102.4995</v>
      </c>
      <c r="K13">
        <v>102.4358</v>
      </c>
      <c r="L13">
        <v>102.4335</v>
      </c>
    </row>
    <row r="14">
      <c r="A14">
        <v>13</v>
      </c>
      <c r="B14">
        <v>105.10599999999999</v>
      </c>
      <c r="C14">
        <v>103.86539999999999</v>
      </c>
      <c r="D14">
        <v>104.29519999999999</v>
      </c>
      <c r="E14">
        <v>104.9088</v>
      </c>
      <c r="F14">
        <v>107.4041</v>
      </c>
      <c r="G14">
        <v>106.3419</v>
      </c>
      <c r="H14">
        <v>105.50449999999999</v>
      </c>
      <c r="I14">
        <v>106.039</v>
      </c>
      <c r="J14">
        <v>106.2182</v>
      </c>
      <c r="K14">
        <v>106.23990000000001</v>
      </c>
      <c r="L14">
        <v>106.46850000000001</v>
      </c>
    </row>
    <row r="15">
      <c r="A15">
        <v>14</v>
      </c>
      <c r="B15">
        <v>101.3</v>
      </c>
      <c r="C15">
        <v>100.09999999999999</v>
      </c>
      <c r="D15">
        <v>100.5</v>
      </c>
      <c r="E15">
        <v>100.59999999999999</v>
      </c>
      <c r="F15">
        <v>101.6302</v>
      </c>
      <c r="G15">
        <v>101.9729</v>
      </c>
      <c r="H15">
        <v>101.651</v>
      </c>
      <c r="I15">
        <v>101.5509</v>
      </c>
      <c r="J15">
        <v>101.6459</v>
      </c>
      <c r="K15">
        <v>101.5823</v>
      </c>
      <c r="L15">
        <v>101.66719999999999</v>
      </c>
    </row>
    <row r="16">
      <c r="A16">
        <v>15</v>
      </c>
      <c r="B16">
        <v>89.699579999999997</v>
      </c>
      <c r="C16">
        <v>105.42910000000001</v>
      </c>
      <c r="D16">
        <v>106.38379999999999</v>
      </c>
      <c r="E16">
        <v>107.29170000000001</v>
      </c>
      <c r="F16">
        <v>109.6982</v>
      </c>
      <c r="G16">
        <v>109.762</v>
      </c>
      <c r="H16">
        <v>108.9986</v>
      </c>
      <c r="I16">
        <v>108.08199999999999</v>
      </c>
      <c r="J16">
        <v>107.5244</v>
      </c>
      <c r="K16">
        <v>107.2201</v>
      </c>
      <c r="L16">
        <v>107.1571</v>
      </c>
    </row>
    <row r="17">
      <c r="A17">
        <v>16</v>
      </c>
      <c r="B17">
        <v>86.780900000000003</v>
      </c>
      <c r="C17">
        <v>98.289429999999996</v>
      </c>
      <c r="D17">
        <v>98.924189999999996</v>
      </c>
      <c r="E17">
        <v>99.704459999999997</v>
      </c>
      <c r="F17">
        <v>107.2739</v>
      </c>
      <c r="G17">
        <v>106.5672</v>
      </c>
      <c r="H17">
        <v>105.1062</v>
      </c>
      <c r="I17">
        <v>104.3574</v>
      </c>
      <c r="J17">
        <v>104.0183</v>
      </c>
      <c r="K17">
        <v>103.76690000000001</v>
      </c>
      <c r="L17">
        <v>103.6756</v>
      </c>
    </row>
    <row r="18">
      <c r="A18">
        <v>18</v>
      </c>
      <c r="B18">
        <v>106.9248</v>
      </c>
      <c r="C18">
        <v>102.8279</v>
      </c>
      <c r="D18">
        <v>105.4652</v>
      </c>
      <c r="E18">
        <v>106.2927</v>
      </c>
      <c r="F18">
        <v>113.81399999999999</v>
      </c>
      <c r="G18">
        <v>112.68000000000001</v>
      </c>
      <c r="H18">
        <v>111.9303</v>
      </c>
      <c r="I18">
        <v>111.7811</v>
      </c>
      <c r="J18">
        <v>111.56189999999999</v>
      </c>
      <c r="K18">
        <v>110.7389</v>
      </c>
      <c r="L18">
        <v>110.9933</v>
      </c>
    </row>
    <row r="19">
      <c r="A19">
        <v>19</v>
      </c>
      <c r="B19">
        <v>61.398400000000002</v>
      </c>
      <c r="C19">
        <v>116.011</v>
      </c>
      <c r="D19">
        <v>108.5581</v>
      </c>
      <c r="E19">
        <v>109.3603</v>
      </c>
      <c r="F19">
        <v>101.67449999999999</v>
      </c>
      <c r="G19">
        <v>102.6234</v>
      </c>
      <c r="H19">
        <v>104.605</v>
      </c>
      <c r="I19">
        <v>104.6725</v>
      </c>
      <c r="J19">
        <v>104.5271</v>
      </c>
      <c r="K19">
        <v>104.4615</v>
      </c>
      <c r="L19">
        <v>104.44240000000001</v>
      </c>
    </row>
    <row r="20">
      <c r="A20">
        <v>20</v>
      </c>
      <c r="B20">
        <v>121.2929</v>
      </c>
      <c r="C20">
        <v>126.6897</v>
      </c>
      <c r="D20">
        <v>62.923470000000002</v>
      </c>
      <c r="E20">
        <v>103.2467</v>
      </c>
      <c r="F20">
        <v>100.2456</v>
      </c>
      <c r="G20">
        <v>101.6951</v>
      </c>
      <c r="H20">
        <v>101.0283</v>
      </c>
      <c r="I20">
        <v>100.679</v>
      </c>
      <c r="J20">
        <v>100.68040000000001</v>
      </c>
      <c r="K20">
        <v>100.07170000000001</v>
      </c>
      <c r="L20">
        <v>100.2509</v>
      </c>
    </row>
    <row r="21">
      <c r="A21">
        <v>21</v>
      </c>
      <c r="B21">
        <v>92.41122</v>
      </c>
      <c r="C21">
        <v>108.16</v>
      </c>
      <c r="D21">
        <v>106.9092</v>
      </c>
      <c r="E21">
        <v>106.39190000000001</v>
      </c>
      <c r="F21">
        <v>106.5206</v>
      </c>
      <c r="G21">
        <v>106.30540000000001</v>
      </c>
      <c r="H21">
        <v>106.7864</v>
      </c>
      <c r="I21">
        <v>106.8262</v>
      </c>
      <c r="J21">
        <v>106.80880000000001</v>
      </c>
      <c r="K21">
        <v>106.96120000000001</v>
      </c>
      <c r="L21">
        <v>106.96729999999999</v>
      </c>
    </row>
    <row r="22">
      <c r="A22">
        <v>22</v>
      </c>
      <c r="B22">
        <v>89.200000000000003</v>
      </c>
      <c r="C22">
        <v>104.09999999999999</v>
      </c>
      <c r="D22">
        <v>102.59999999999999</v>
      </c>
      <c r="E22">
        <v>102.3</v>
      </c>
      <c r="F22">
        <v>103.61620000000001</v>
      </c>
      <c r="G22">
        <v>103.6584</v>
      </c>
      <c r="H22">
        <v>103.6716</v>
      </c>
      <c r="I22">
        <v>103.7456</v>
      </c>
      <c r="J22">
        <v>103.7439</v>
      </c>
      <c r="K22">
        <v>103.7333</v>
      </c>
      <c r="L22">
        <v>103.74169999999999</v>
      </c>
    </row>
    <row r="23">
      <c r="A23">
        <v>23</v>
      </c>
      <c r="B23">
        <v>89.249049999999997</v>
      </c>
      <c r="C23">
        <v>112.9691</v>
      </c>
      <c r="D23">
        <v>106.5839</v>
      </c>
      <c r="E23">
        <v>105.87350000000001</v>
      </c>
      <c r="F23">
        <v>103.7891</v>
      </c>
      <c r="G23">
        <v>104.7017</v>
      </c>
      <c r="H23">
        <v>104.3956</v>
      </c>
      <c r="I23">
        <v>104.2907</v>
      </c>
      <c r="J23">
        <v>104.26909999999999</v>
      </c>
      <c r="K23">
        <v>104.2343</v>
      </c>
      <c r="L23">
        <v>104.1237</v>
      </c>
    </row>
    <row r="24">
      <c r="A24">
        <v>24</v>
      </c>
      <c r="B24">
        <v>79.545810000000003</v>
      </c>
      <c r="C24">
        <v>110.04089999999999</v>
      </c>
      <c r="D24">
        <v>105.0562</v>
      </c>
      <c r="E24">
        <v>105.2646</v>
      </c>
      <c r="F24">
        <v>113.7308</v>
      </c>
      <c r="G24">
        <v>115.2201</v>
      </c>
      <c r="H24">
        <v>115.0389</v>
      </c>
      <c r="I24">
        <v>114.0544</v>
      </c>
      <c r="J24">
        <v>113.92</v>
      </c>
      <c r="K24">
        <v>113.6003</v>
      </c>
      <c r="L24">
        <v>113.5848</v>
      </c>
    </row>
    <row r="25">
      <c r="A25">
        <v>25</v>
      </c>
      <c r="B25">
        <v>103.90000000000001</v>
      </c>
      <c r="C25">
        <v>104.09999999999999</v>
      </c>
      <c r="D25">
        <v>104</v>
      </c>
      <c r="E25">
        <v>104</v>
      </c>
      <c r="F25">
        <v>103.6991</v>
      </c>
      <c r="G25">
        <v>103.6377</v>
      </c>
      <c r="H25">
        <v>103.66930000000001</v>
      </c>
      <c r="I25">
        <v>103.6271</v>
      </c>
      <c r="J25">
        <v>103.6193</v>
      </c>
      <c r="K25">
        <v>103.5877</v>
      </c>
      <c r="L25">
        <v>103.59439999999999</v>
      </c>
    </row>
    <row r="26">
      <c r="A26">
        <v>27</v>
      </c>
      <c r="B26">
        <v>128.4786</v>
      </c>
      <c r="C26">
        <v>104.09999999999999</v>
      </c>
      <c r="D26">
        <v>107.202</v>
      </c>
      <c r="E26">
        <v>107.429</v>
      </c>
      <c r="F26">
        <v>109.3044</v>
      </c>
      <c r="G26">
        <v>108.5479</v>
      </c>
      <c r="H26">
        <v>108.6315</v>
      </c>
      <c r="I26">
        <v>108.63200000000001</v>
      </c>
      <c r="J26">
        <v>108.7266</v>
      </c>
      <c r="K26">
        <v>108.5526</v>
      </c>
      <c r="L26">
        <v>108.7269</v>
      </c>
    </row>
    <row r="27">
      <c r="A27">
        <v>28</v>
      </c>
      <c r="B27">
        <v>123.3</v>
      </c>
      <c r="C27">
        <v>100</v>
      </c>
      <c r="D27">
        <v>102</v>
      </c>
      <c r="E27">
        <v>103</v>
      </c>
      <c r="F27">
        <v>101.84699999999999</v>
      </c>
      <c r="G27">
        <v>101.4128</v>
      </c>
      <c r="H27">
        <v>101.4194</v>
      </c>
      <c r="I27">
        <v>101.3856</v>
      </c>
      <c r="J27">
        <v>101.3642</v>
      </c>
      <c r="K27">
        <v>100.9027</v>
      </c>
      <c r="L27">
        <v>101.0478</v>
      </c>
    </row>
    <row r="28">
      <c r="A28">
        <v>29</v>
      </c>
      <c r="B28">
        <v>101.9616</v>
      </c>
      <c r="C28">
        <v>105.4648</v>
      </c>
      <c r="D28">
        <v>105.97799999999999</v>
      </c>
      <c r="E28">
        <v>106.70399999999999</v>
      </c>
      <c r="F28">
        <v>106.73</v>
      </c>
      <c r="G28">
        <v>106.514</v>
      </c>
      <c r="H28">
        <v>106.4528</v>
      </c>
      <c r="I28">
        <v>106.3439</v>
      </c>
      <c r="J28">
        <v>106.3137</v>
      </c>
      <c r="K28">
        <v>106.3151</v>
      </c>
      <c r="L28">
        <v>106.3177</v>
      </c>
    </row>
    <row r="29">
      <c r="A29">
        <v>30</v>
      </c>
      <c r="B29">
        <v>98.799999999999997</v>
      </c>
      <c r="C29">
        <v>101.8</v>
      </c>
      <c r="D29">
        <v>102</v>
      </c>
      <c r="E29">
        <v>102.59999999999999</v>
      </c>
      <c r="F29">
        <v>103.07250000000001</v>
      </c>
      <c r="G29">
        <v>103.2377</v>
      </c>
      <c r="H29">
        <v>103.18210000000001</v>
      </c>
      <c r="I29">
        <v>103.12439999999999</v>
      </c>
      <c r="J29">
        <v>103.1717</v>
      </c>
      <c r="K29">
        <v>103.24809999999999</v>
      </c>
      <c r="L29">
        <v>103.2594</v>
      </c>
    </row>
    <row r="30">
      <c r="A30">
        <v>31</v>
      </c>
      <c r="B30">
        <v>95.099980000000002</v>
      </c>
      <c r="C30">
        <v>103.5198</v>
      </c>
      <c r="D30">
        <v>103.4002</v>
      </c>
      <c r="E30">
        <v>103.29049999999999</v>
      </c>
      <c r="F30">
        <v>102.07729999999999</v>
      </c>
      <c r="G30">
        <v>102.7093</v>
      </c>
      <c r="H30">
        <v>103.0475</v>
      </c>
      <c r="I30">
        <v>103.1327</v>
      </c>
      <c r="J30">
        <v>103.4053</v>
      </c>
      <c r="K30">
        <v>102.73260000000001</v>
      </c>
      <c r="L30">
        <v>103.0371</v>
      </c>
    </row>
    <row r="31">
      <c r="A31">
        <v>33</v>
      </c>
      <c r="B31">
        <v>91</v>
      </c>
      <c r="C31">
        <v>103.81999999999999</v>
      </c>
      <c r="D31">
        <v>103.7</v>
      </c>
      <c r="E31">
        <v>103.59</v>
      </c>
      <c r="F31">
        <v>100.9712</v>
      </c>
      <c r="G31">
        <v>102.6814</v>
      </c>
      <c r="H31">
        <v>102.7603</v>
      </c>
      <c r="I31">
        <v>102.3873</v>
      </c>
      <c r="J31">
        <v>102.41070000000001</v>
      </c>
      <c r="K31">
        <v>102.43340000000001</v>
      </c>
      <c r="L31">
        <v>102.4444</v>
      </c>
    </row>
    <row r="32">
      <c r="A32">
        <v>35</v>
      </c>
      <c r="B32">
        <v>89</v>
      </c>
      <c r="C32">
        <v>108.02</v>
      </c>
      <c r="D32">
        <v>108.09999999999999</v>
      </c>
      <c r="E32">
        <v>107.98999999999999</v>
      </c>
      <c r="F32">
        <v>106.3212</v>
      </c>
      <c r="G32">
        <v>106.0883</v>
      </c>
      <c r="H32">
        <v>105.91849999999999</v>
      </c>
      <c r="I32">
        <v>105.6926</v>
      </c>
      <c r="J32">
        <v>105.623</v>
      </c>
      <c r="K32">
        <v>105.49460000000001</v>
      </c>
      <c r="L32">
        <v>105.4526</v>
      </c>
    </row>
    <row r="33">
      <c r="A33">
        <v>38</v>
      </c>
      <c r="B33">
        <v>98.887339999999995</v>
      </c>
      <c r="C33">
        <v>100.9845</v>
      </c>
      <c r="D33">
        <v>100.6964</v>
      </c>
      <c r="E33">
        <v>100.55329999999999</v>
      </c>
      <c r="F33">
        <v>100.0543</v>
      </c>
      <c r="G33">
        <v>100.06570000000001</v>
      </c>
      <c r="H33">
        <v>100.08459999999999</v>
      </c>
      <c r="I33">
        <v>100.09739999999999</v>
      </c>
      <c r="J33">
        <v>100.1401</v>
      </c>
      <c r="K33">
        <v>100.0159</v>
      </c>
      <c r="L33">
        <v>100.05800000000001</v>
      </c>
    </row>
    <row r="34">
      <c r="A34">
        <v>39</v>
      </c>
      <c r="B34">
        <v>148.7612</v>
      </c>
      <c r="C34">
        <v>94.033699999999996</v>
      </c>
      <c r="D34">
        <v>94.994510000000005</v>
      </c>
      <c r="E34">
        <v>88.338589999999996</v>
      </c>
      <c r="F34">
        <v>85.595730000000003</v>
      </c>
      <c r="G34">
        <v>88.049300000000002</v>
      </c>
      <c r="H34">
        <v>88.777010000000004</v>
      </c>
      <c r="I34">
        <v>88.149289999999993</v>
      </c>
      <c r="J34">
        <v>88.058850000000007</v>
      </c>
      <c r="K34">
        <v>88.203019999999995</v>
      </c>
      <c r="L34">
        <v>88.222390000000004</v>
      </c>
    </row>
    <row r="35">
      <c r="A35">
        <v>40</v>
      </c>
      <c r="B35">
        <v>103.57259999999999</v>
      </c>
      <c r="C35">
        <v>105.0784</v>
      </c>
      <c r="D35">
        <v>104.89</v>
      </c>
      <c r="E35">
        <v>105.2127</v>
      </c>
      <c r="F35">
        <v>105.30459999999999</v>
      </c>
      <c r="G35">
        <v>105.4747</v>
      </c>
      <c r="H35">
        <v>105.77679999999999</v>
      </c>
      <c r="I35">
        <v>105.62479999999999</v>
      </c>
      <c r="J35">
        <v>105.62439999999999</v>
      </c>
      <c r="K35">
        <v>105.0925</v>
      </c>
      <c r="L35">
        <v>105.2274</v>
      </c>
    </row>
    <row r="36">
      <c r="A36">
        <v>41</v>
      </c>
      <c r="B36">
        <v>100.72</v>
      </c>
      <c r="C36">
        <v>101.11</v>
      </c>
      <c r="D36">
        <v>100.69</v>
      </c>
      <c r="E36">
        <v>101.09999999999999</v>
      </c>
      <c r="F36">
        <v>102.23009999999999</v>
      </c>
      <c r="G36">
        <v>102.035</v>
      </c>
      <c r="H36">
        <v>101.9618</v>
      </c>
      <c r="I36">
        <v>101.9718</v>
      </c>
      <c r="J36">
        <v>102.00700000000001</v>
      </c>
      <c r="K36">
        <v>101.79810000000001</v>
      </c>
      <c r="L36">
        <v>101.898</v>
      </c>
    </row>
    <row r="37">
      <c r="A37">
        <v>42</v>
      </c>
      <c r="B37">
        <v>97.700000000000003</v>
      </c>
      <c r="C37">
        <v>100.2</v>
      </c>
      <c r="D37">
        <v>101.8</v>
      </c>
      <c r="E37">
        <v>102</v>
      </c>
      <c r="F37">
        <v>102.6339</v>
      </c>
      <c r="G37">
        <v>103.0377</v>
      </c>
      <c r="H37">
        <v>103.03270000000001</v>
      </c>
      <c r="I37">
        <v>103.0942</v>
      </c>
      <c r="J37">
        <v>103.15770000000001</v>
      </c>
      <c r="K37">
        <v>103.2021</v>
      </c>
      <c r="L37">
        <v>103.2338</v>
      </c>
    </row>
    <row r="38">
      <c r="A38">
        <v>43</v>
      </c>
      <c r="B38">
        <v>100.67570000000001</v>
      </c>
      <c r="C38">
        <v>95.973150000000004</v>
      </c>
      <c r="D38">
        <v>89.510490000000004</v>
      </c>
      <c r="E38">
        <v>89.0625</v>
      </c>
      <c r="F38">
        <v>98.907420000000002</v>
      </c>
      <c r="G38">
        <v>96.663870000000003</v>
      </c>
      <c r="H38">
        <v>96.830740000000006</v>
      </c>
      <c r="I38">
        <v>95.552319999999995</v>
      </c>
      <c r="J38">
        <v>96.003579999999999</v>
      </c>
      <c r="K38">
        <v>96.351709999999997</v>
      </c>
      <c r="L38">
        <v>96.121300000000005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6" zoomScale="100" workbookViewId="0">
      <selection activeCell="F213" activeCellId="0" sqref="F213"/>
    </sheetView>
  </sheetViews>
  <sheetFormatPr defaultRowHeight="14.25"/>
  <sheetData>
    <row r="1">
      <c r="A1" t="s">
        <v>157</v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</row>
    <row r="2">
      <c r="A2">
        <v>1</v>
      </c>
      <c r="B2">
        <v>92.811040000000006</v>
      </c>
      <c r="C2">
        <v>111.6904</v>
      </c>
      <c r="D2">
        <v>106.52509999999999</v>
      </c>
      <c r="E2">
        <v>107.4311</v>
      </c>
      <c r="F2">
        <v>108.6472</v>
      </c>
      <c r="G2">
        <v>108.2119</v>
      </c>
      <c r="H2">
        <v>107.6688</v>
      </c>
      <c r="I2">
        <v>107.71510000000001</v>
      </c>
      <c r="J2">
        <v>107.4996</v>
      </c>
      <c r="K2">
        <v>107.08580000000001</v>
      </c>
      <c r="L2">
        <v>107.5343</v>
      </c>
    </row>
    <row r="3">
      <c r="A3">
        <v>2</v>
      </c>
      <c r="B3">
        <v>91.799999999999997</v>
      </c>
      <c r="C3">
        <v>109.40000000000001</v>
      </c>
      <c r="D3">
        <v>103</v>
      </c>
      <c r="E3">
        <v>103.90000000000001</v>
      </c>
      <c r="F3">
        <v>104.2839</v>
      </c>
      <c r="G3">
        <v>103.76439999999999</v>
      </c>
      <c r="H3">
        <v>103.5424</v>
      </c>
      <c r="I3">
        <v>103.68429999999999</v>
      </c>
      <c r="J3">
        <v>103.5522</v>
      </c>
      <c r="K3">
        <v>103.23090000000001</v>
      </c>
      <c r="L3">
        <v>103.4023</v>
      </c>
    </row>
    <row r="4">
      <c r="A4">
        <v>3</v>
      </c>
      <c r="B4">
        <v>80.960080000000005</v>
      </c>
      <c r="C4">
        <v>122.4349</v>
      </c>
      <c r="D4">
        <v>106.0457</v>
      </c>
      <c r="E4">
        <v>106.4042</v>
      </c>
      <c r="F4">
        <v>107.87</v>
      </c>
      <c r="G4">
        <v>108.1598</v>
      </c>
      <c r="H4">
        <v>107.565</v>
      </c>
      <c r="I4">
        <v>107.6414</v>
      </c>
      <c r="J4">
        <v>107.578</v>
      </c>
      <c r="K4">
        <v>107.67789999999999</v>
      </c>
      <c r="L4">
        <v>107.7807</v>
      </c>
    </row>
    <row r="5">
      <c r="A5">
        <v>4</v>
      </c>
      <c r="B5">
        <v>87.815129999999996</v>
      </c>
      <c r="C5">
        <v>114.6418</v>
      </c>
      <c r="D5">
        <v>102.39060000000001</v>
      </c>
      <c r="E5">
        <v>102.6444</v>
      </c>
      <c r="F5">
        <v>104.4807</v>
      </c>
      <c r="G5">
        <v>104.49169999999999</v>
      </c>
      <c r="H5">
        <v>104.4873</v>
      </c>
      <c r="I5">
        <v>104.46429999999999</v>
      </c>
      <c r="J5">
        <v>104.3005</v>
      </c>
      <c r="K5">
        <v>104.2671</v>
      </c>
      <c r="L5">
        <v>104.25539999999999</v>
      </c>
    </row>
    <row r="6">
      <c r="A6">
        <v>5</v>
      </c>
      <c r="B6">
        <v>62.834820000000001</v>
      </c>
      <c r="C6">
        <v>145.3921</v>
      </c>
      <c r="D6">
        <v>103.6952</v>
      </c>
      <c r="E6">
        <v>103.8103</v>
      </c>
      <c r="F6">
        <v>107.0899</v>
      </c>
      <c r="G6">
        <v>106.51690000000001</v>
      </c>
      <c r="H6">
        <v>106.2196</v>
      </c>
      <c r="I6">
        <v>106.3993</v>
      </c>
      <c r="J6">
        <v>106.1635</v>
      </c>
      <c r="K6">
        <v>105.89019999999999</v>
      </c>
      <c r="L6">
        <v>106.1943</v>
      </c>
    </row>
    <row r="7">
      <c r="A7">
        <v>6</v>
      </c>
      <c r="B7">
        <v>70.689149999999998</v>
      </c>
      <c r="C7">
        <v>130.55760000000001</v>
      </c>
      <c r="D7">
        <v>100.0633</v>
      </c>
      <c r="E7">
        <v>100.3154</v>
      </c>
      <c r="F7">
        <v>101.7221</v>
      </c>
      <c r="G7">
        <v>102.18600000000001</v>
      </c>
      <c r="H7">
        <v>102.0103</v>
      </c>
      <c r="I7">
        <v>102.0911</v>
      </c>
      <c r="J7">
        <v>102.23609999999999</v>
      </c>
      <c r="K7">
        <v>102.267</v>
      </c>
      <c r="L7">
        <v>102.1917</v>
      </c>
    </row>
    <row r="8">
      <c r="A8">
        <v>7</v>
      </c>
      <c r="B8">
        <v>92.549059999999997</v>
      </c>
      <c r="C8">
        <v>111.2336</v>
      </c>
      <c r="D8">
        <v>107.6904</v>
      </c>
      <c r="E8">
        <v>108.1434</v>
      </c>
      <c r="F8">
        <v>109.11060000000001</v>
      </c>
      <c r="G8">
        <v>108.7234</v>
      </c>
      <c r="H8">
        <v>108.1691</v>
      </c>
      <c r="I8">
        <v>108.3389</v>
      </c>
      <c r="J8">
        <v>108.4251</v>
      </c>
      <c r="K8">
        <v>108.35680000000001</v>
      </c>
      <c r="L8">
        <v>108.4507</v>
      </c>
    </row>
    <row r="9">
      <c r="A9">
        <v>8</v>
      </c>
      <c r="B9">
        <v>104.8</v>
      </c>
      <c r="C9">
        <v>103.9689</v>
      </c>
      <c r="D9">
        <v>104.8916</v>
      </c>
      <c r="E9">
        <v>105.5975</v>
      </c>
      <c r="F9">
        <v>106.99460000000001</v>
      </c>
      <c r="G9">
        <v>106.46769999999999</v>
      </c>
      <c r="H9">
        <v>106.8797</v>
      </c>
      <c r="I9">
        <v>106.5907</v>
      </c>
      <c r="J9">
        <v>106.4226</v>
      </c>
      <c r="K9">
        <v>106.31789999999999</v>
      </c>
      <c r="L9">
        <v>106.3216</v>
      </c>
    </row>
    <row r="10">
      <c r="A10">
        <v>9</v>
      </c>
      <c r="B10">
        <v>102.71550000000001</v>
      </c>
      <c r="C10">
        <v>107.6503</v>
      </c>
      <c r="D10">
        <v>107.2032</v>
      </c>
      <c r="E10">
        <v>107.0774</v>
      </c>
      <c r="F10">
        <v>108.59999999999999</v>
      </c>
      <c r="G10">
        <v>107.93259999999999</v>
      </c>
      <c r="H10">
        <v>107.79510000000001</v>
      </c>
      <c r="I10">
        <v>107.78749999999999</v>
      </c>
      <c r="J10">
        <v>107.7063</v>
      </c>
      <c r="K10">
        <v>107.7804</v>
      </c>
      <c r="L10">
        <v>107.7752</v>
      </c>
    </row>
    <row r="11">
      <c r="A11">
        <v>10</v>
      </c>
      <c r="B11">
        <v>97.688860000000005</v>
      </c>
      <c r="C11">
        <v>99.794790000000006</v>
      </c>
      <c r="D11">
        <v>103.08</v>
      </c>
      <c r="E11">
        <v>101</v>
      </c>
      <c r="F11">
        <v>102.8331</v>
      </c>
      <c r="G11">
        <v>102.3229</v>
      </c>
      <c r="H11">
        <v>102.2236</v>
      </c>
      <c r="I11">
        <v>102.1653</v>
      </c>
      <c r="J11">
        <v>102.0595</v>
      </c>
      <c r="K11">
        <v>102.0949</v>
      </c>
      <c r="L11">
        <v>102.09780000000001</v>
      </c>
    </row>
    <row r="12">
      <c r="A12">
        <v>11</v>
      </c>
      <c r="B12">
        <v>114.68259999999999</v>
      </c>
      <c r="C12">
        <v>114.74160000000001</v>
      </c>
      <c r="D12">
        <v>107.64</v>
      </c>
      <c r="E12">
        <v>110.3699</v>
      </c>
      <c r="F12">
        <v>107.9804</v>
      </c>
      <c r="G12">
        <v>107.2346</v>
      </c>
      <c r="H12">
        <v>107.4355</v>
      </c>
      <c r="I12">
        <v>107.51139999999999</v>
      </c>
      <c r="J12">
        <v>107.41030000000001</v>
      </c>
      <c r="K12">
        <v>107.4829</v>
      </c>
      <c r="L12">
        <v>107.49890000000001</v>
      </c>
    </row>
    <row r="13">
      <c r="A13">
        <v>12</v>
      </c>
      <c r="B13">
        <v>105.3</v>
      </c>
      <c r="C13">
        <v>103.7</v>
      </c>
      <c r="D13">
        <v>103.5</v>
      </c>
      <c r="E13">
        <v>104.3</v>
      </c>
      <c r="F13">
        <v>102.81319999999999</v>
      </c>
      <c r="G13">
        <v>102.9576</v>
      </c>
      <c r="H13">
        <v>102.9691</v>
      </c>
      <c r="I13">
        <v>102.9571</v>
      </c>
      <c r="J13">
        <v>102.893</v>
      </c>
      <c r="K13">
        <v>102.8578</v>
      </c>
      <c r="L13">
        <v>102.8839</v>
      </c>
    </row>
    <row r="14">
      <c r="A14">
        <v>13</v>
      </c>
      <c r="B14">
        <v>105.10599999999999</v>
      </c>
      <c r="C14">
        <v>104.8027</v>
      </c>
      <c r="D14">
        <v>105.2299</v>
      </c>
      <c r="E14">
        <v>105.622</v>
      </c>
      <c r="F14">
        <v>107.0437</v>
      </c>
      <c r="G14">
        <v>106.7619</v>
      </c>
      <c r="H14">
        <v>106.255</v>
      </c>
      <c r="I14">
        <v>106.83580000000001</v>
      </c>
      <c r="J14">
        <v>106.9427</v>
      </c>
      <c r="K14">
        <v>106.952</v>
      </c>
      <c r="L14">
        <v>107.553</v>
      </c>
    </row>
    <row r="15">
      <c r="A15">
        <v>14</v>
      </c>
      <c r="B15">
        <v>101.3</v>
      </c>
      <c r="C15">
        <v>100.09999999999999</v>
      </c>
      <c r="D15">
        <v>100.5</v>
      </c>
      <c r="E15">
        <v>100.59999999999999</v>
      </c>
      <c r="F15">
        <v>102.33669999999999</v>
      </c>
      <c r="G15">
        <v>101.9417</v>
      </c>
      <c r="H15">
        <v>101.67829999999999</v>
      </c>
      <c r="I15">
        <v>101.8081</v>
      </c>
      <c r="J15">
        <v>101.90049999999999</v>
      </c>
      <c r="K15">
        <v>101.7133</v>
      </c>
      <c r="L15">
        <v>101.92359999999999</v>
      </c>
    </row>
    <row r="16">
      <c r="A16">
        <v>15</v>
      </c>
      <c r="B16">
        <v>89.699579999999997</v>
      </c>
      <c r="C16">
        <v>105.7409</v>
      </c>
      <c r="D16">
        <v>106.4243</v>
      </c>
      <c r="E16">
        <v>107.25</v>
      </c>
      <c r="F16">
        <v>111.45050000000001</v>
      </c>
      <c r="G16">
        <v>110.3246</v>
      </c>
      <c r="H16">
        <v>109.10980000000001</v>
      </c>
      <c r="I16">
        <v>107.93380000000001</v>
      </c>
      <c r="J16">
        <v>107.19710000000001</v>
      </c>
      <c r="K16">
        <v>106.7176</v>
      </c>
      <c r="L16">
        <v>106.7482</v>
      </c>
    </row>
    <row r="17">
      <c r="A17">
        <v>16</v>
      </c>
      <c r="B17">
        <v>86.780900000000003</v>
      </c>
      <c r="C17">
        <v>98.511110000000002</v>
      </c>
      <c r="D17">
        <v>99.237849999999995</v>
      </c>
      <c r="E17">
        <v>99.981960000000001</v>
      </c>
      <c r="F17">
        <v>108.58669999999999</v>
      </c>
      <c r="G17">
        <v>107.3349</v>
      </c>
      <c r="H17">
        <v>105.56699999999999</v>
      </c>
      <c r="I17">
        <v>104.508</v>
      </c>
      <c r="J17">
        <v>103.899</v>
      </c>
      <c r="K17">
        <v>103.4524</v>
      </c>
      <c r="L17">
        <v>103.42019999999999</v>
      </c>
    </row>
    <row r="18">
      <c r="A18">
        <v>18</v>
      </c>
      <c r="B18">
        <v>106.9248</v>
      </c>
      <c r="C18">
        <v>102.9277</v>
      </c>
      <c r="D18">
        <v>105.6016</v>
      </c>
      <c r="E18">
        <v>106.28959999999999</v>
      </c>
      <c r="F18">
        <v>115.1356</v>
      </c>
      <c r="G18">
        <v>113.0335</v>
      </c>
      <c r="H18">
        <v>112.0594</v>
      </c>
      <c r="I18">
        <v>111.9926</v>
      </c>
      <c r="J18">
        <v>111.3438</v>
      </c>
      <c r="K18">
        <v>110.4999</v>
      </c>
      <c r="L18">
        <v>110.93000000000001</v>
      </c>
    </row>
    <row r="19">
      <c r="A19">
        <v>19</v>
      </c>
      <c r="B19">
        <v>61.398400000000002</v>
      </c>
      <c r="C19">
        <v>116.80119999999999</v>
      </c>
      <c r="D19">
        <v>108.6883</v>
      </c>
      <c r="E19">
        <v>109.3475</v>
      </c>
      <c r="F19">
        <v>102.2492</v>
      </c>
      <c r="G19">
        <v>102.42449999999999</v>
      </c>
      <c r="H19">
        <v>103.74939999999999</v>
      </c>
      <c r="I19">
        <v>103.94929999999999</v>
      </c>
      <c r="J19">
        <v>103.9053</v>
      </c>
      <c r="K19">
        <v>104.0073</v>
      </c>
      <c r="L19">
        <v>103.82689999999999</v>
      </c>
    </row>
    <row r="20">
      <c r="A20">
        <v>20</v>
      </c>
      <c r="B20">
        <v>121.2929</v>
      </c>
      <c r="C20">
        <v>127.0539</v>
      </c>
      <c r="D20">
        <v>62.945270000000001</v>
      </c>
      <c r="E20">
        <v>103.2539</v>
      </c>
      <c r="F20">
        <v>101.178</v>
      </c>
      <c r="G20">
        <v>101.3366</v>
      </c>
      <c r="H20">
        <v>100.12090000000001</v>
      </c>
      <c r="I20">
        <v>100.1344</v>
      </c>
      <c r="J20">
        <v>100.1238</v>
      </c>
      <c r="K20">
        <v>99.450879999999998</v>
      </c>
      <c r="L20">
        <v>99.717799999999997</v>
      </c>
    </row>
    <row r="21">
      <c r="A21">
        <v>21</v>
      </c>
      <c r="B21">
        <v>92.41122</v>
      </c>
      <c r="C21">
        <v>109.3027</v>
      </c>
      <c r="D21">
        <v>108.15989999999999</v>
      </c>
      <c r="E21">
        <v>107.5365</v>
      </c>
      <c r="F21">
        <v>107.17319999999999</v>
      </c>
      <c r="G21">
        <v>106.78579999999999</v>
      </c>
      <c r="H21">
        <v>107.0086</v>
      </c>
      <c r="I21">
        <v>107.194</v>
      </c>
      <c r="J21">
        <v>107.235</v>
      </c>
      <c r="K21">
        <v>107.4346</v>
      </c>
      <c r="L21">
        <v>107.5074</v>
      </c>
    </row>
    <row r="22">
      <c r="A22">
        <v>22</v>
      </c>
      <c r="B22">
        <v>89.200000000000003</v>
      </c>
      <c r="C22">
        <v>105.2</v>
      </c>
      <c r="D22">
        <v>103.90000000000001</v>
      </c>
      <c r="E22">
        <v>103.5</v>
      </c>
      <c r="F22">
        <v>104.1524</v>
      </c>
      <c r="G22">
        <v>104.169</v>
      </c>
      <c r="H22">
        <v>104.2182</v>
      </c>
      <c r="I22">
        <v>104.4153</v>
      </c>
      <c r="J22">
        <v>104.32170000000001</v>
      </c>
      <c r="K22">
        <v>104.2251</v>
      </c>
      <c r="L22">
        <v>104.2256</v>
      </c>
    </row>
    <row r="23">
      <c r="A23">
        <v>23</v>
      </c>
      <c r="B23">
        <v>89.249049999999997</v>
      </c>
      <c r="C23">
        <v>116.9986</v>
      </c>
      <c r="D23">
        <v>107.8039</v>
      </c>
      <c r="E23">
        <v>106.0609</v>
      </c>
      <c r="F23">
        <v>103.84</v>
      </c>
      <c r="G23">
        <v>105.7816</v>
      </c>
      <c r="H23">
        <v>103.468</v>
      </c>
      <c r="I23">
        <v>103.9529</v>
      </c>
      <c r="J23">
        <v>104.0715</v>
      </c>
      <c r="K23">
        <v>104.1935</v>
      </c>
      <c r="L23">
        <v>103.8296</v>
      </c>
    </row>
    <row r="24">
      <c r="A24">
        <v>24</v>
      </c>
      <c r="B24">
        <v>79.545810000000003</v>
      </c>
      <c r="C24">
        <v>112.404</v>
      </c>
      <c r="D24">
        <v>105.2373</v>
      </c>
      <c r="E24">
        <v>105.66070000000001</v>
      </c>
      <c r="F24">
        <v>116.2491</v>
      </c>
      <c r="G24">
        <v>116.733</v>
      </c>
      <c r="H24">
        <v>116.4855</v>
      </c>
      <c r="I24">
        <v>115.95610000000001</v>
      </c>
      <c r="J24">
        <v>115.9353</v>
      </c>
      <c r="K24">
        <v>115.75069999999999</v>
      </c>
      <c r="L24">
        <v>115.8473</v>
      </c>
    </row>
    <row r="25">
      <c r="A25">
        <v>25</v>
      </c>
      <c r="B25">
        <v>103.90000000000001</v>
      </c>
      <c r="C25">
        <v>103.8</v>
      </c>
      <c r="D25">
        <v>103.7</v>
      </c>
      <c r="E25">
        <v>103.90000000000001</v>
      </c>
      <c r="F25">
        <v>103.6778</v>
      </c>
      <c r="G25">
        <v>103.5885</v>
      </c>
      <c r="H25">
        <v>103.6133</v>
      </c>
      <c r="I25">
        <v>103.5467</v>
      </c>
      <c r="J25">
        <v>103.544</v>
      </c>
      <c r="K25">
        <v>103.5076</v>
      </c>
      <c r="L25">
        <v>103.50830000000001</v>
      </c>
    </row>
    <row r="26">
      <c r="A26">
        <v>27</v>
      </c>
      <c r="B26">
        <v>128.4786</v>
      </c>
      <c r="C26">
        <v>106.488</v>
      </c>
      <c r="D26">
        <v>108.562</v>
      </c>
      <c r="E26">
        <v>108.78400000000001</v>
      </c>
      <c r="F26">
        <v>108.36060000000001</v>
      </c>
      <c r="G26">
        <v>107.61369999999999</v>
      </c>
      <c r="H26">
        <v>107.6742</v>
      </c>
      <c r="I26">
        <v>107.81999999999999</v>
      </c>
      <c r="J26">
        <v>107.7863</v>
      </c>
      <c r="K26">
        <v>107.51479999999999</v>
      </c>
      <c r="L26">
        <v>107.7567</v>
      </c>
    </row>
    <row r="27">
      <c r="A27">
        <v>28</v>
      </c>
      <c r="B27">
        <v>123.3</v>
      </c>
      <c r="C27">
        <v>102</v>
      </c>
      <c r="D27">
        <v>103</v>
      </c>
      <c r="E27">
        <v>104</v>
      </c>
      <c r="F27">
        <v>102.1422</v>
      </c>
      <c r="G27">
        <v>101.464</v>
      </c>
      <c r="H27">
        <v>101.2593</v>
      </c>
      <c r="I27">
        <v>101.31619999999999</v>
      </c>
      <c r="J27">
        <v>101.0753</v>
      </c>
      <c r="K27">
        <v>100.6439</v>
      </c>
      <c r="L27">
        <v>100.864</v>
      </c>
    </row>
    <row r="28">
      <c r="A28">
        <v>29</v>
      </c>
      <c r="B28">
        <v>101.9616</v>
      </c>
      <c r="C28">
        <v>105.672</v>
      </c>
      <c r="D28">
        <v>107.1216</v>
      </c>
      <c r="E28">
        <v>107.017</v>
      </c>
      <c r="F28">
        <v>107.0252</v>
      </c>
      <c r="G28">
        <v>106.80419999999999</v>
      </c>
      <c r="H28">
        <v>106.68680000000001</v>
      </c>
      <c r="I28">
        <v>106.5701</v>
      </c>
      <c r="J28">
        <v>106.4911</v>
      </c>
      <c r="K28">
        <v>106.53919999999999</v>
      </c>
      <c r="L28">
        <v>106.54989999999999</v>
      </c>
    </row>
    <row r="29">
      <c r="A29">
        <v>30</v>
      </c>
      <c r="B29">
        <v>98.799999999999997</v>
      </c>
      <c r="C29">
        <v>102</v>
      </c>
      <c r="D29">
        <v>103.2</v>
      </c>
      <c r="E29">
        <v>103</v>
      </c>
      <c r="F29">
        <v>103.4348</v>
      </c>
      <c r="G29">
        <v>103.5136</v>
      </c>
      <c r="H29">
        <v>103.4949</v>
      </c>
      <c r="I29">
        <v>103.47</v>
      </c>
      <c r="J29">
        <v>103.54000000000001</v>
      </c>
      <c r="K29">
        <v>103.7099</v>
      </c>
      <c r="L29">
        <v>103.75409999999999</v>
      </c>
    </row>
    <row r="30">
      <c r="A30">
        <v>31</v>
      </c>
      <c r="B30">
        <v>95.099980000000002</v>
      </c>
      <c r="C30">
        <v>106.4144</v>
      </c>
      <c r="D30">
        <v>106.1737</v>
      </c>
      <c r="E30">
        <v>105.9537</v>
      </c>
      <c r="F30">
        <v>102.6973</v>
      </c>
      <c r="G30">
        <v>103.65519999999999</v>
      </c>
      <c r="H30">
        <v>103.76519999999999</v>
      </c>
      <c r="I30">
        <v>103.7901</v>
      </c>
      <c r="J30">
        <v>103.8155</v>
      </c>
      <c r="K30">
        <v>103.0583</v>
      </c>
      <c r="L30">
        <v>103.4421</v>
      </c>
    </row>
    <row r="31">
      <c r="A31">
        <v>33</v>
      </c>
      <c r="B31">
        <v>91</v>
      </c>
      <c r="C31">
        <v>106.71429999999999</v>
      </c>
      <c r="D31">
        <v>106.4729</v>
      </c>
      <c r="E31">
        <v>106.25230000000001</v>
      </c>
      <c r="F31">
        <v>100.58280000000001</v>
      </c>
      <c r="G31">
        <v>102.538</v>
      </c>
      <c r="H31">
        <v>102.8368</v>
      </c>
      <c r="I31">
        <v>102.73180000000001</v>
      </c>
      <c r="J31">
        <v>102.64400000000001</v>
      </c>
      <c r="K31">
        <v>102.69240000000001</v>
      </c>
      <c r="L31">
        <v>102.68380000000001</v>
      </c>
    </row>
    <row r="32">
      <c r="A32">
        <v>35</v>
      </c>
      <c r="B32">
        <v>89</v>
      </c>
      <c r="C32">
        <v>111.1224</v>
      </c>
      <c r="D32">
        <v>111.3984</v>
      </c>
      <c r="E32">
        <v>111.283</v>
      </c>
      <c r="F32">
        <v>106.4238</v>
      </c>
      <c r="G32">
        <v>106.25320000000001</v>
      </c>
      <c r="H32">
        <v>106.22499999999999</v>
      </c>
      <c r="I32">
        <v>106.1198</v>
      </c>
      <c r="J32">
        <v>106.3567</v>
      </c>
      <c r="K32">
        <v>106.2324</v>
      </c>
      <c r="L32">
        <v>106.17829999999999</v>
      </c>
    </row>
    <row r="33">
      <c r="A33">
        <v>38</v>
      </c>
      <c r="B33">
        <v>98.887339999999995</v>
      </c>
      <c r="C33">
        <v>101.0849</v>
      </c>
      <c r="D33">
        <v>100.7778</v>
      </c>
      <c r="E33">
        <v>100.6135</v>
      </c>
      <c r="F33">
        <v>100.0185</v>
      </c>
      <c r="G33">
        <v>100.05329999999999</v>
      </c>
      <c r="H33">
        <v>100.0722</v>
      </c>
      <c r="I33">
        <v>100.1103</v>
      </c>
      <c r="J33">
        <v>100.1056</v>
      </c>
      <c r="K33">
        <v>99.992350000000002</v>
      </c>
      <c r="L33">
        <v>100.05289999999999</v>
      </c>
    </row>
    <row r="34">
      <c r="A34">
        <v>39</v>
      </c>
      <c r="B34">
        <v>148.7612</v>
      </c>
      <c r="C34">
        <v>81.888390000000001</v>
      </c>
      <c r="D34">
        <v>91.044780000000003</v>
      </c>
      <c r="E34">
        <v>95.081969999999998</v>
      </c>
      <c r="F34">
        <v>85.950519999999997</v>
      </c>
      <c r="G34">
        <v>84.563839999999999</v>
      </c>
      <c r="H34">
        <v>86.330060000000003</v>
      </c>
      <c r="I34">
        <v>85.905799999999999</v>
      </c>
      <c r="J34">
        <v>86.343739999999997</v>
      </c>
      <c r="K34">
        <v>86.688519999999997</v>
      </c>
      <c r="L34">
        <v>86.492369999999994</v>
      </c>
    </row>
    <row r="35">
      <c r="A35">
        <v>40</v>
      </c>
      <c r="B35">
        <v>103.57259999999999</v>
      </c>
      <c r="C35">
        <v>106.6879</v>
      </c>
      <c r="D35">
        <v>106.5872</v>
      </c>
      <c r="E35">
        <v>106.9731</v>
      </c>
      <c r="F35">
        <v>106.3968</v>
      </c>
      <c r="G35">
        <v>106.2043</v>
      </c>
      <c r="H35">
        <v>106.1249</v>
      </c>
      <c r="I35">
        <v>106.3493</v>
      </c>
      <c r="J35">
        <v>106.2942</v>
      </c>
      <c r="K35">
        <v>105.92570000000001</v>
      </c>
      <c r="L35">
        <v>106.1238</v>
      </c>
    </row>
    <row r="36">
      <c r="A36">
        <v>41</v>
      </c>
      <c r="B36">
        <v>100.72</v>
      </c>
      <c r="C36">
        <v>101.90000000000001</v>
      </c>
      <c r="D36">
        <v>102.40000000000001</v>
      </c>
      <c r="E36">
        <v>102.90000000000001</v>
      </c>
      <c r="F36">
        <v>102.40300000000001</v>
      </c>
      <c r="G36">
        <v>102.0489</v>
      </c>
      <c r="H36">
        <v>101.9554</v>
      </c>
      <c r="I36">
        <v>102.1135</v>
      </c>
      <c r="J36">
        <v>102.0322</v>
      </c>
      <c r="K36">
        <v>101.786</v>
      </c>
      <c r="L36">
        <v>101.9348</v>
      </c>
    </row>
    <row r="37">
      <c r="A37">
        <v>42</v>
      </c>
      <c r="B37">
        <v>97.700000000000003</v>
      </c>
      <c r="C37">
        <v>102.7</v>
      </c>
      <c r="D37">
        <v>102.3</v>
      </c>
      <c r="E37">
        <v>103.59999999999999</v>
      </c>
      <c r="F37">
        <v>103.1965</v>
      </c>
      <c r="G37">
        <v>103.42610000000001</v>
      </c>
      <c r="H37">
        <v>103.2871</v>
      </c>
      <c r="I37">
        <v>103.4085</v>
      </c>
      <c r="J37">
        <v>103.496</v>
      </c>
      <c r="K37">
        <v>103.53319999999999</v>
      </c>
      <c r="L37">
        <v>103.5466</v>
      </c>
    </row>
    <row r="38">
      <c r="A38">
        <v>43</v>
      </c>
      <c r="B38">
        <v>100.67570000000001</v>
      </c>
      <c r="C38">
        <v>94.630870000000002</v>
      </c>
      <c r="D38">
        <v>87.943259999999995</v>
      </c>
      <c r="E38">
        <v>85.483869999999996</v>
      </c>
      <c r="F38">
        <v>100.224</v>
      </c>
      <c r="G38">
        <v>96.863560000000007</v>
      </c>
      <c r="H38">
        <v>97.613780000000006</v>
      </c>
      <c r="I38">
        <v>95.622299999999996</v>
      </c>
      <c r="J38">
        <v>96.785659999999993</v>
      </c>
      <c r="K38">
        <v>97.079769999999996</v>
      </c>
      <c r="L38">
        <v>96.825739999999996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5" workbookViewId="0">
      <pane xSplit="2" ySplit="3" topLeftCell="C4" activePane="bottomRight" state="frozen"/>
      <selection activeCell="C4" activeCellId="0" sqref="C4"/>
    </sheetView>
  </sheetViews>
  <sheetFormatPr defaultColWidth="8.7109375" defaultRowHeight="14.25"/>
  <cols>
    <col customWidth="1" min="1" max="1" style="1" width="5.42578125"/>
    <col customWidth="1" min="2" max="2" style="1" width="41"/>
    <col customWidth="1" min="3" max="3" style="1" width="9.28515625"/>
    <col customWidth="1" min="4" max="4" style="1" width="8.42578125"/>
    <col customWidth="1" min="5" max="5" style="1" width="10.42578125"/>
    <col customWidth="1" min="6" max="6" style="1" width="9.42578125"/>
    <col customWidth="1" min="7" max="7" style="1" width="9.85546875"/>
    <col customWidth="1" min="8" max="8" style="1" width="9.42578125"/>
    <col min="9" max="256" style="1" width="8.7109375"/>
    <col customWidth="1" min="257" max="257" style="1" width="5.42578125"/>
    <col customWidth="1" min="258" max="258" style="1" width="41"/>
    <col customWidth="1" min="259" max="259" style="1" width="9.28515625"/>
    <col customWidth="1" min="260" max="260" style="1" width="8.42578125"/>
    <col customWidth="1" min="261" max="261" style="1" width="10.42578125"/>
    <col customWidth="1" min="262" max="262" style="1" width="9.42578125"/>
    <col customWidth="1" min="263" max="263" style="1" width="9.85546875"/>
    <col customWidth="1" min="264" max="264" style="1" width="9.42578125"/>
    <col min="265" max="512" style="1" width="8.7109375"/>
    <col customWidth="1" min="513" max="513" style="1" width="5.42578125"/>
    <col customWidth="1" min="514" max="514" style="1" width="41"/>
    <col customWidth="1" min="515" max="515" style="1" width="9.28515625"/>
    <col customWidth="1" min="516" max="516" style="1" width="8.42578125"/>
    <col customWidth="1" min="517" max="517" style="1" width="10.42578125"/>
    <col customWidth="1" min="518" max="518" style="1" width="9.42578125"/>
    <col customWidth="1" min="519" max="519" style="1" width="9.85546875"/>
    <col customWidth="1" min="520" max="520" style="1" width="9.42578125"/>
    <col min="521" max="768" style="1" width="8.7109375"/>
    <col customWidth="1" min="769" max="769" style="1" width="5.42578125"/>
    <col customWidth="1" min="770" max="770" style="1" width="41"/>
    <col customWidth="1" min="771" max="771" style="1" width="9.28515625"/>
    <col customWidth="1" min="772" max="772" style="1" width="8.42578125"/>
    <col customWidth="1" min="773" max="773" style="1" width="10.42578125"/>
    <col customWidth="1" min="774" max="774" style="1" width="9.42578125"/>
    <col customWidth="1" min="775" max="775" style="1" width="9.85546875"/>
    <col customWidth="1" min="776" max="776" style="1" width="9.42578125"/>
    <col min="777" max="1024" style="1" width="8.7109375"/>
    <col customWidth="1" min="1025" max="1025" style="1" width="5.42578125"/>
    <col customWidth="1" min="1026" max="1026" style="1" width="41"/>
    <col customWidth="1" min="1027" max="1027" style="1" width="9.28515625"/>
    <col customWidth="1" min="1028" max="1028" style="1" width="8.42578125"/>
    <col customWidth="1" min="1029" max="1029" style="1" width="10.42578125"/>
    <col customWidth="1" min="1030" max="1030" style="1" width="9.42578125"/>
    <col customWidth="1" min="1031" max="1031" style="1" width="9.85546875"/>
    <col customWidth="1" min="1032" max="1032" style="1" width="9.42578125"/>
    <col min="1033" max="1280" style="1" width="8.7109375"/>
    <col customWidth="1" min="1281" max="1281" style="1" width="5.42578125"/>
    <col customWidth="1" min="1282" max="1282" style="1" width="41"/>
    <col customWidth="1" min="1283" max="1283" style="1" width="9.28515625"/>
    <col customWidth="1" min="1284" max="1284" style="1" width="8.42578125"/>
    <col customWidth="1" min="1285" max="1285" style="1" width="10.42578125"/>
    <col customWidth="1" min="1286" max="1286" style="1" width="9.42578125"/>
    <col customWidth="1" min="1287" max="1287" style="1" width="9.85546875"/>
    <col customWidth="1" min="1288" max="1288" style="1" width="9.42578125"/>
    <col min="1289" max="1536" style="1" width="8.7109375"/>
    <col customWidth="1" min="1537" max="1537" style="1" width="5.42578125"/>
    <col customWidth="1" min="1538" max="1538" style="1" width="41"/>
    <col customWidth="1" min="1539" max="1539" style="1" width="9.28515625"/>
    <col customWidth="1" min="1540" max="1540" style="1" width="8.42578125"/>
    <col customWidth="1" min="1541" max="1541" style="1" width="10.42578125"/>
    <col customWidth="1" min="1542" max="1542" style="1" width="9.42578125"/>
    <col customWidth="1" min="1543" max="1543" style="1" width="9.85546875"/>
    <col customWidth="1" min="1544" max="1544" style="1" width="9.42578125"/>
    <col min="1545" max="1792" style="1" width="8.7109375"/>
    <col customWidth="1" min="1793" max="1793" style="1" width="5.42578125"/>
    <col customWidth="1" min="1794" max="1794" style="1" width="41"/>
    <col customWidth="1" min="1795" max="1795" style="1" width="9.28515625"/>
    <col customWidth="1" min="1796" max="1796" style="1" width="8.42578125"/>
    <col customWidth="1" min="1797" max="1797" style="1" width="10.42578125"/>
    <col customWidth="1" min="1798" max="1798" style="1" width="9.42578125"/>
    <col customWidth="1" min="1799" max="1799" style="1" width="9.85546875"/>
    <col customWidth="1" min="1800" max="1800" style="1" width="9.42578125"/>
    <col min="1801" max="2048" style="1" width="8.7109375"/>
    <col customWidth="1" min="2049" max="2049" style="1" width="5.42578125"/>
    <col customWidth="1" min="2050" max="2050" style="1" width="41"/>
    <col customWidth="1" min="2051" max="2051" style="1" width="9.28515625"/>
    <col customWidth="1" min="2052" max="2052" style="1" width="8.42578125"/>
    <col customWidth="1" min="2053" max="2053" style="1" width="10.42578125"/>
    <col customWidth="1" min="2054" max="2054" style="1" width="9.42578125"/>
    <col customWidth="1" min="2055" max="2055" style="1" width="9.85546875"/>
    <col customWidth="1" min="2056" max="2056" style="1" width="9.42578125"/>
    <col min="2057" max="2304" style="1" width="8.7109375"/>
    <col customWidth="1" min="2305" max="2305" style="1" width="5.42578125"/>
    <col customWidth="1" min="2306" max="2306" style="1" width="41"/>
    <col customWidth="1" min="2307" max="2307" style="1" width="9.28515625"/>
    <col customWidth="1" min="2308" max="2308" style="1" width="8.42578125"/>
    <col customWidth="1" min="2309" max="2309" style="1" width="10.42578125"/>
    <col customWidth="1" min="2310" max="2310" style="1" width="9.42578125"/>
    <col customWidth="1" min="2311" max="2311" style="1" width="9.85546875"/>
    <col customWidth="1" min="2312" max="2312" style="1" width="9.42578125"/>
    <col min="2313" max="2560" style="1" width="8.7109375"/>
    <col customWidth="1" min="2561" max="2561" style="1" width="5.42578125"/>
    <col customWidth="1" min="2562" max="2562" style="1" width="41"/>
    <col customWidth="1" min="2563" max="2563" style="1" width="9.28515625"/>
    <col customWidth="1" min="2564" max="2564" style="1" width="8.42578125"/>
    <col customWidth="1" min="2565" max="2565" style="1" width="10.42578125"/>
    <col customWidth="1" min="2566" max="2566" style="1" width="9.42578125"/>
    <col customWidth="1" min="2567" max="2567" style="1" width="9.85546875"/>
    <col customWidth="1" min="2568" max="2568" style="1" width="9.42578125"/>
    <col min="2569" max="2816" style="1" width="8.7109375"/>
    <col customWidth="1" min="2817" max="2817" style="1" width="5.42578125"/>
    <col customWidth="1" min="2818" max="2818" style="1" width="41"/>
    <col customWidth="1" min="2819" max="2819" style="1" width="9.28515625"/>
    <col customWidth="1" min="2820" max="2820" style="1" width="8.42578125"/>
    <col customWidth="1" min="2821" max="2821" style="1" width="10.42578125"/>
    <col customWidth="1" min="2822" max="2822" style="1" width="9.42578125"/>
    <col customWidth="1" min="2823" max="2823" style="1" width="9.85546875"/>
    <col customWidth="1" min="2824" max="2824" style="1" width="9.42578125"/>
    <col min="2825" max="3072" style="1" width="8.7109375"/>
    <col customWidth="1" min="3073" max="3073" style="1" width="5.42578125"/>
    <col customWidth="1" min="3074" max="3074" style="1" width="41"/>
    <col customWidth="1" min="3075" max="3075" style="1" width="9.28515625"/>
    <col customWidth="1" min="3076" max="3076" style="1" width="8.42578125"/>
    <col customWidth="1" min="3077" max="3077" style="1" width="10.42578125"/>
    <col customWidth="1" min="3078" max="3078" style="1" width="9.42578125"/>
    <col customWidth="1" min="3079" max="3079" style="1" width="9.85546875"/>
    <col customWidth="1" min="3080" max="3080" style="1" width="9.42578125"/>
    <col min="3081" max="3328" style="1" width="8.7109375"/>
    <col customWidth="1" min="3329" max="3329" style="1" width="5.42578125"/>
    <col customWidth="1" min="3330" max="3330" style="1" width="41"/>
    <col customWidth="1" min="3331" max="3331" style="1" width="9.28515625"/>
    <col customWidth="1" min="3332" max="3332" style="1" width="8.42578125"/>
    <col customWidth="1" min="3333" max="3333" style="1" width="10.42578125"/>
    <col customWidth="1" min="3334" max="3334" style="1" width="9.42578125"/>
    <col customWidth="1" min="3335" max="3335" style="1" width="9.85546875"/>
    <col customWidth="1" min="3336" max="3336" style="1" width="9.42578125"/>
    <col min="3337" max="3584" style="1" width="8.7109375"/>
    <col customWidth="1" min="3585" max="3585" style="1" width="5.42578125"/>
    <col customWidth="1" min="3586" max="3586" style="1" width="41"/>
    <col customWidth="1" min="3587" max="3587" style="1" width="9.28515625"/>
    <col customWidth="1" min="3588" max="3588" style="1" width="8.42578125"/>
    <col customWidth="1" min="3589" max="3589" style="1" width="10.42578125"/>
    <col customWidth="1" min="3590" max="3590" style="1" width="9.42578125"/>
    <col customWidth="1" min="3591" max="3591" style="1" width="9.85546875"/>
    <col customWidth="1" min="3592" max="3592" style="1" width="9.42578125"/>
    <col min="3593" max="3840" style="1" width="8.7109375"/>
    <col customWidth="1" min="3841" max="3841" style="1" width="5.42578125"/>
    <col customWidth="1" min="3842" max="3842" style="1" width="41"/>
    <col customWidth="1" min="3843" max="3843" style="1" width="9.28515625"/>
    <col customWidth="1" min="3844" max="3844" style="1" width="8.42578125"/>
    <col customWidth="1" min="3845" max="3845" style="1" width="10.42578125"/>
    <col customWidth="1" min="3846" max="3846" style="1" width="9.42578125"/>
    <col customWidth="1" min="3847" max="3847" style="1" width="9.85546875"/>
    <col customWidth="1" min="3848" max="3848" style="1" width="9.42578125"/>
    <col min="3849" max="4096" style="1" width="8.7109375"/>
    <col customWidth="1" min="4097" max="4097" style="1" width="5.42578125"/>
    <col customWidth="1" min="4098" max="4098" style="1" width="41"/>
    <col customWidth="1" min="4099" max="4099" style="1" width="9.28515625"/>
    <col customWidth="1" min="4100" max="4100" style="1" width="8.42578125"/>
    <col customWidth="1" min="4101" max="4101" style="1" width="10.42578125"/>
    <col customWidth="1" min="4102" max="4102" style="1" width="9.42578125"/>
    <col customWidth="1" min="4103" max="4103" style="1" width="9.85546875"/>
    <col customWidth="1" min="4104" max="4104" style="1" width="9.42578125"/>
    <col min="4105" max="4352" style="1" width="8.7109375"/>
    <col customWidth="1" min="4353" max="4353" style="1" width="5.42578125"/>
    <col customWidth="1" min="4354" max="4354" style="1" width="41"/>
    <col customWidth="1" min="4355" max="4355" style="1" width="9.28515625"/>
    <col customWidth="1" min="4356" max="4356" style="1" width="8.42578125"/>
    <col customWidth="1" min="4357" max="4357" style="1" width="10.42578125"/>
    <col customWidth="1" min="4358" max="4358" style="1" width="9.42578125"/>
    <col customWidth="1" min="4359" max="4359" style="1" width="9.85546875"/>
    <col customWidth="1" min="4360" max="4360" style="1" width="9.42578125"/>
    <col min="4361" max="4608" style="1" width="8.7109375"/>
    <col customWidth="1" min="4609" max="4609" style="1" width="5.42578125"/>
    <col customWidth="1" min="4610" max="4610" style="1" width="41"/>
    <col customWidth="1" min="4611" max="4611" style="1" width="9.28515625"/>
    <col customWidth="1" min="4612" max="4612" style="1" width="8.42578125"/>
    <col customWidth="1" min="4613" max="4613" style="1" width="10.42578125"/>
    <col customWidth="1" min="4614" max="4614" style="1" width="9.42578125"/>
    <col customWidth="1" min="4615" max="4615" style="1" width="9.85546875"/>
    <col customWidth="1" min="4616" max="4616" style="1" width="9.42578125"/>
    <col min="4617" max="4864" style="1" width="8.7109375"/>
    <col customWidth="1" min="4865" max="4865" style="1" width="5.42578125"/>
    <col customWidth="1" min="4866" max="4866" style="1" width="41"/>
    <col customWidth="1" min="4867" max="4867" style="1" width="9.28515625"/>
    <col customWidth="1" min="4868" max="4868" style="1" width="8.42578125"/>
    <col customWidth="1" min="4869" max="4869" style="1" width="10.42578125"/>
    <col customWidth="1" min="4870" max="4870" style="1" width="9.42578125"/>
    <col customWidth="1" min="4871" max="4871" style="1" width="9.85546875"/>
    <col customWidth="1" min="4872" max="4872" style="1" width="9.42578125"/>
    <col min="4873" max="5120" style="1" width="8.7109375"/>
    <col customWidth="1" min="5121" max="5121" style="1" width="5.42578125"/>
    <col customWidth="1" min="5122" max="5122" style="1" width="41"/>
    <col customWidth="1" min="5123" max="5123" style="1" width="9.28515625"/>
    <col customWidth="1" min="5124" max="5124" style="1" width="8.42578125"/>
    <col customWidth="1" min="5125" max="5125" style="1" width="10.42578125"/>
    <col customWidth="1" min="5126" max="5126" style="1" width="9.42578125"/>
    <col customWidth="1" min="5127" max="5127" style="1" width="9.85546875"/>
    <col customWidth="1" min="5128" max="5128" style="1" width="9.42578125"/>
    <col min="5129" max="5376" style="1" width="8.7109375"/>
    <col customWidth="1" min="5377" max="5377" style="1" width="5.42578125"/>
    <col customWidth="1" min="5378" max="5378" style="1" width="41"/>
    <col customWidth="1" min="5379" max="5379" style="1" width="9.28515625"/>
    <col customWidth="1" min="5380" max="5380" style="1" width="8.42578125"/>
    <col customWidth="1" min="5381" max="5381" style="1" width="10.42578125"/>
    <col customWidth="1" min="5382" max="5382" style="1" width="9.42578125"/>
    <col customWidth="1" min="5383" max="5383" style="1" width="9.85546875"/>
    <col customWidth="1" min="5384" max="5384" style="1" width="9.42578125"/>
    <col min="5385" max="5632" style="1" width="8.7109375"/>
    <col customWidth="1" min="5633" max="5633" style="1" width="5.42578125"/>
    <col customWidth="1" min="5634" max="5634" style="1" width="41"/>
    <col customWidth="1" min="5635" max="5635" style="1" width="9.28515625"/>
    <col customWidth="1" min="5636" max="5636" style="1" width="8.42578125"/>
    <col customWidth="1" min="5637" max="5637" style="1" width="10.42578125"/>
    <col customWidth="1" min="5638" max="5638" style="1" width="9.42578125"/>
    <col customWidth="1" min="5639" max="5639" style="1" width="9.85546875"/>
    <col customWidth="1" min="5640" max="5640" style="1" width="9.42578125"/>
    <col min="5641" max="5888" style="1" width="8.7109375"/>
    <col customWidth="1" min="5889" max="5889" style="1" width="5.42578125"/>
    <col customWidth="1" min="5890" max="5890" style="1" width="41"/>
    <col customWidth="1" min="5891" max="5891" style="1" width="9.28515625"/>
    <col customWidth="1" min="5892" max="5892" style="1" width="8.42578125"/>
    <col customWidth="1" min="5893" max="5893" style="1" width="10.42578125"/>
    <col customWidth="1" min="5894" max="5894" style="1" width="9.42578125"/>
    <col customWidth="1" min="5895" max="5895" style="1" width="9.85546875"/>
    <col customWidth="1" min="5896" max="5896" style="1" width="9.42578125"/>
    <col min="5897" max="6144" style="1" width="8.7109375"/>
    <col customWidth="1" min="6145" max="6145" style="1" width="5.42578125"/>
    <col customWidth="1" min="6146" max="6146" style="1" width="41"/>
    <col customWidth="1" min="6147" max="6147" style="1" width="9.28515625"/>
    <col customWidth="1" min="6148" max="6148" style="1" width="8.42578125"/>
    <col customWidth="1" min="6149" max="6149" style="1" width="10.42578125"/>
    <col customWidth="1" min="6150" max="6150" style="1" width="9.42578125"/>
    <col customWidth="1" min="6151" max="6151" style="1" width="9.85546875"/>
    <col customWidth="1" min="6152" max="6152" style="1" width="9.42578125"/>
    <col min="6153" max="6400" style="1" width="8.7109375"/>
    <col customWidth="1" min="6401" max="6401" style="1" width="5.42578125"/>
    <col customWidth="1" min="6402" max="6402" style="1" width="41"/>
    <col customWidth="1" min="6403" max="6403" style="1" width="9.28515625"/>
    <col customWidth="1" min="6404" max="6404" style="1" width="8.42578125"/>
    <col customWidth="1" min="6405" max="6405" style="1" width="10.42578125"/>
    <col customWidth="1" min="6406" max="6406" style="1" width="9.42578125"/>
    <col customWidth="1" min="6407" max="6407" style="1" width="9.85546875"/>
    <col customWidth="1" min="6408" max="6408" style="1" width="9.42578125"/>
    <col min="6409" max="6656" style="1" width="8.7109375"/>
    <col customWidth="1" min="6657" max="6657" style="1" width="5.42578125"/>
    <col customWidth="1" min="6658" max="6658" style="1" width="41"/>
    <col customWidth="1" min="6659" max="6659" style="1" width="9.28515625"/>
    <col customWidth="1" min="6660" max="6660" style="1" width="8.42578125"/>
    <col customWidth="1" min="6661" max="6661" style="1" width="10.42578125"/>
    <col customWidth="1" min="6662" max="6662" style="1" width="9.42578125"/>
    <col customWidth="1" min="6663" max="6663" style="1" width="9.85546875"/>
    <col customWidth="1" min="6664" max="6664" style="1" width="9.42578125"/>
    <col min="6665" max="6912" style="1" width="8.7109375"/>
    <col customWidth="1" min="6913" max="6913" style="1" width="5.42578125"/>
    <col customWidth="1" min="6914" max="6914" style="1" width="41"/>
    <col customWidth="1" min="6915" max="6915" style="1" width="9.28515625"/>
    <col customWidth="1" min="6916" max="6916" style="1" width="8.42578125"/>
    <col customWidth="1" min="6917" max="6917" style="1" width="10.42578125"/>
    <col customWidth="1" min="6918" max="6918" style="1" width="9.42578125"/>
    <col customWidth="1" min="6919" max="6919" style="1" width="9.85546875"/>
    <col customWidth="1" min="6920" max="6920" style="1" width="9.42578125"/>
    <col min="6921" max="7168" style="1" width="8.7109375"/>
    <col customWidth="1" min="7169" max="7169" style="1" width="5.42578125"/>
    <col customWidth="1" min="7170" max="7170" style="1" width="41"/>
    <col customWidth="1" min="7171" max="7171" style="1" width="9.28515625"/>
    <col customWidth="1" min="7172" max="7172" style="1" width="8.42578125"/>
    <col customWidth="1" min="7173" max="7173" style="1" width="10.42578125"/>
    <col customWidth="1" min="7174" max="7174" style="1" width="9.42578125"/>
    <col customWidth="1" min="7175" max="7175" style="1" width="9.85546875"/>
    <col customWidth="1" min="7176" max="7176" style="1" width="9.42578125"/>
    <col min="7177" max="7424" style="1" width="8.7109375"/>
    <col customWidth="1" min="7425" max="7425" style="1" width="5.42578125"/>
    <col customWidth="1" min="7426" max="7426" style="1" width="41"/>
    <col customWidth="1" min="7427" max="7427" style="1" width="9.28515625"/>
    <col customWidth="1" min="7428" max="7428" style="1" width="8.42578125"/>
    <col customWidth="1" min="7429" max="7429" style="1" width="10.42578125"/>
    <col customWidth="1" min="7430" max="7430" style="1" width="9.42578125"/>
    <col customWidth="1" min="7431" max="7431" style="1" width="9.85546875"/>
    <col customWidth="1" min="7432" max="7432" style="1" width="9.42578125"/>
    <col min="7433" max="7680" style="1" width="8.7109375"/>
    <col customWidth="1" min="7681" max="7681" style="1" width="5.42578125"/>
    <col customWidth="1" min="7682" max="7682" style="1" width="41"/>
    <col customWidth="1" min="7683" max="7683" style="1" width="9.28515625"/>
    <col customWidth="1" min="7684" max="7684" style="1" width="8.42578125"/>
    <col customWidth="1" min="7685" max="7685" style="1" width="10.42578125"/>
    <col customWidth="1" min="7686" max="7686" style="1" width="9.42578125"/>
    <col customWidth="1" min="7687" max="7687" style="1" width="9.85546875"/>
    <col customWidth="1" min="7688" max="7688" style="1" width="9.42578125"/>
    <col min="7689" max="7936" style="1" width="8.7109375"/>
    <col customWidth="1" min="7937" max="7937" style="1" width="5.42578125"/>
    <col customWidth="1" min="7938" max="7938" style="1" width="41"/>
    <col customWidth="1" min="7939" max="7939" style="1" width="9.28515625"/>
    <col customWidth="1" min="7940" max="7940" style="1" width="8.42578125"/>
    <col customWidth="1" min="7941" max="7941" style="1" width="10.42578125"/>
    <col customWidth="1" min="7942" max="7942" style="1" width="9.42578125"/>
    <col customWidth="1" min="7943" max="7943" style="1" width="9.85546875"/>
    <col customWidth="1" min="7944" max="7944" style="1" width="9.42578125"/>
    <col min="7945" max="8192" style="1" width="8.7109375"/>
    <col customWidth="1" min="8193" max="8193" style="1" width="5.42578125"/>
    <col customWidth="1" min="8194" max="8194" style="1" width="41"/>
    <col customWidth="1" min="8195" max="8195" style="1" width="9.28515625"/>
    <col customWidth="1" min="8196" max="8196" style="1" width="8.42578125"/>
    <col customWidth="1" min="8197" max="8197" style="1" width="10.42578125"/>
    <col customWidth="1" min="8198" max="8198" style="1" width="9.42578125"/>
    <col customWidth="1" min="8199" max="8199" style="1" width="9.85546875"/>
    <col customWidth="1" min="8200" max="8200" style="1" width="9.42578125"/>
    <col min="8201" max="8448" style="1" width="8.7109375"/>
    <col customWidth="1" min="8449" max="8449" style="1" width="5.42578125"/>
    <col customWidth="1" min="8450" max="8450" style="1" width="41"/>
    <col customWidth="1" min="8451" max="8451" style="1" width="9.28515625"/>
    <col customWidth="1" min="8452" max="8452" style="1" width="8.42578125"/>
    <col customWidth="1" min="8453" max="8453" style="1" width="10.42578125"/>
    <col customWidth="1" min="8454" max="8454" style="1" width="9.42578125"/>
    <col customWidth="1" min="8455" max="8455" style="1" width="9.85546875"/>
    <col customWidth="1" min="8456" max="8456" style="1" width="9.42578125"/>
    <col min="8457" max="8704" style="1" width="8.7109375"/>
    <col customWidth="1" min="8705" max="8705" style="1" width="5.42578125"/>
    <col customWidth="1" min="8706" max="8706" style="1" width="41"/>
    <col customWidth="1" min="8707" max="8707" style="1" width="9.28515625"/>
    <col customWidth="1" min="8708" max="8708" style="1" width="8.42578125"/>
    <col customWidth="1" min="8709" max="8709" style="1" width="10.42578125"/>
    <col customWidth="1" min="8710" max="8710" style="1" width="9.42578125"/>
    <col customWidth="1" min="8711" max="8711" style="1" width="9.85546875"/>
    <col customWidth="1" min="8712" max="8712" style="1" width="9.42578125"/>
    <col min="8713" max="8960" style="1" width="8.7109375"/>
    <col customWidth="1" min="8961" max="8961" style="1" width="5.42578125"/>
    <col customWidth="1" min="8962" max="8962" style="1" width="41"/>
    <col customWidth="1" min="8963" max="8963" style="1" width="9.28515625"/>
    <col customWidth="1" min="8964" max="8964" style="1" width="8.42578125"/>
    <col customWidth="1" min="8965" max="8965" style="1" width="10.42578125"/>
    <col customWidth="1" min="8966" max="8966" style="1" width="9.42578125"/>
    <col customWidth="1" min="8967" max="8967" style="1" width="9.85546875"/>
    <col customWidth="1" min="8968" max="8968" style="1" width="9.42578125"/>
    <col min="8969" max="9216" style="1" width="8.7109375"/>
    <col customWidth="1" min="9217" max="9217" style="1" width="5.42578125"/>
    <col customWidth="1" min="9218" max="9218" style="1" width="41"/>
    <col customWidth="1" min="9219" max="9219" style="1" width="9.28515625"/>
    <col customWidth="1" min="9220" max="9220" style="1" width="8.42578125"/>
    <col customWidth="1" min="9221" max="9221" style="1" width="10.42578125"/>
    <col customWidth="1" min="9222" max="9222" style="1" width="9.42578125"/>
    <col customWidth="1" min="9223" max="9223" style="1" width="9.85546875"/>
    <col customWidth="1" min="9224" max="9224" style="1" width="9.42578125"/>
    <col min="9225" max="9472" style="1" width="8.7109375"/>
    <col customWidth="1" min="9473" max="9473" style="1" width="5.42578125"/>
    <col customWidth="1" min="9474" max="9474" style="1" width="41"/>
    <col customWidth="1" min="9475" max="9475" style="1" width="9.28515625"/>
    <col customWidth="1" min="9476" max="9476" style="1" width="8.42578125"/>
    <col customWidth="1" min="9477" max="9477" style="1" width="10.42578125"/>
    <col customWidth="1" min="9478" max="9478" style="1" width="9.42578125"/>
    <col customWidth="1" min="9479" max="9479" style="1" width="9.85546875"/>
    <col customWidth="1" min="9480" max="9480" style="1" width="9.42578125"/>
    <col min="9481" max="9728" style="1" width="8.7109375"/>
    <col customWidth="1" min="9729" max="9729" style="1" width="5.42578125"/>
    <col customWidth="1" min="9730" max="9730" style="1" width="41"/>
    <col customWidth="1" min="9731" max="9731" style="1" width="9.28515625"/>
    <col customWidth="1" min="9732" max="9732" style="1" width="8.42578125"/>
    <col customWidth="1" min="9733" max="9733" style="1" width="10.42578125"/>
    <col customWidth="1" min="9734" max="9734" style="1" width="9.42578125"/>
    <col customWidth="1" min="9735" max="9735" style="1" width="9.85546875"/>
    <col customWidth="1" min="9736" max="9736" style="1" width="9.42578125"/>
    <col min="9737" max="9984" style="1" width="8.7109375"/>
    <col customWidth="1" min="9985" max="9985" style="1" width="5.42578125"/>
    <col customWidth="1" min="9986" max="9986" style="1" width="41"/>
    <col customWidth="1" min="9987" max="9987" style="1" width="9.28515625"/>
    <col customWidth="1" min="9988" max="9988" style="1" width="8.42578125"/>
    <col customWidth="1" min="9989" max="9989" style="1" width="10.42578125"/>
    <col customWidth="1" min="9990" max="9990" style="1" width="9.42578125"/>
    <col customWidth="1" min="9991" max="9991" style="1" width="9.85546875"/>
    <col customWidth="1" min="9992" max="9992" style="1" width="9.42578125"/>
    <col min="9993" max="10240" style="1" width="8.7109375"/>
    <col customWidth="1" min="10241" max="10241" style="1" width="5.42578125"/>
    <col customWidth="1" min="10242" max="10242" style="1" width="41"/>
    <col customWidth="1" min="10243" max="10243" style="1" width="9.28515625"/>
    <col customWidth="1" min="10244" max="10244" style="1" width="8.42578125"/>
    <col customWidth="1" min="10245" max="10245" style="1" width="10.42578125"/>
    <col customWidth="1" min="10246" max="10246" style="1" width="9.42578125"/>
    <col customWidth="1" min="10247" max="10247" style="1" width="9.85546875"/>
    <col customWidth="1" min="10248" max="10248" style="1" width="9.42578125"/>
    <col min="10249" max="10496" style="1" width="8.7109375"/>
    <col customWidth="1" min="10497" max="10497" style="1" width="5.42578125"/>
    <col customWidth="1" min="10498" max="10498" style="1" width="41"/>
    <col customWidth="1" min="10499" max="10499" style="1" width="9.28515625"/>
    <col customWidth="1" min="10500" max="10500" style="1" width="8.42578125"/>
    <col customWidth="1" min="10501" max="10501" style="1" width="10.42578125"/>
    <col customWidth="1" min="10502" max="10502" style="1" width="9.42578125"/>
    <col customWidth="1" min="10503" max="10503" style="1" width="9.85546875"/>
    <col customWidth="1" min="10504" max="10504" style="1" width="9.42578125"/>
    <col min="10505" max="10752" style="1" width="8.7109375"/>
    <col customWidth="1" min="10753" max="10753" style="1" width="5.42578125"/>
    <col customWidth="1" min="10754" max="10754" style="1" width="41"/>
    <col customWidth="1" min="10755" max="10755" style="1" width="9.28515625"/>
    <col customWidth="1" min="10756" max="10756" style="1" width="8.42578125"/>
    <col customWidth="1" min="10757" max="10757" style="1" width="10.42578125"/>
    <col customWidth="1" min="10758" max="10758" style="1" width="9.42578125"/>
    <col customWidth="1" min="10759" max="10759" style="1" width="9.85546875"/>
    <col customWidth="1" min="10760" max="10760" style="1" width="9.42578125"/>
    <col min="10761" max="11008" style="1" width="8.7109375"/>
    <col customWidth="1" min="11009" max="11009" style="1" width="5.42578125"/>
    <col customWidth="1" min="11010" max="11010" style="1" width="41"/>
    <col customWidth="1" min="11011" max="11011" style="1" width="9.28515625"/>
    <col customWidth="1" min="11012" max="11012" style="1" width="8.42578125"/>
    <col customWidth="1" min="11013" max="11013" style="1" width="10.42578125"/>
    <col customWidth="1" min="11014" max="11014" style="1" width="9.42578125"/>
    <col customWidth="1" min="11015" max="11015" style="1" width="9.85546875"/>
    <col customWidth="1" min="11016" max="11016" style="1" width="9.42578125"/>
    <col min="11017" max="11264" style="1" width="8.7109375"/>
    <col customWidth="1" min="11265" max="11265" style="1" width="5.42578125"/>
    <col customWidth="1" min="11266" max="11266" style="1" width="41"/>
    <col customWidth="1" min="11267" max="11267" style="1" width="9.28515625"/>
    <col customWidth="1" min="11268" max="11268" style="1" width="8.42578125"/>
    <col customWidth="1" min="11269" max="11269" style="1" width="10.42578125"/>
    <col customWidth="1" min="11270" max="11270" style="1" width="9.42578125"/>
    <col customWidth="1" min="11271" max="11271" style="1" width="9.85546875"/>
    <col customWidth="1" min="11272" max="11272" style="1" width="9.42578125"/>
    <col min="11273" max="11520" style="1" width="8.7109375"/>
    <col customWidth="1" min="11521" max="11521" style="1" width="5.42578125"/>
    <col customWidth="1" min="11522" max="11522" style="1" width="41"/>
    <col customWidth="1" min="11523" max="11523" style="1" width="9.28515625"/>
    <col customWidth="1" min="11524" max="11524" style="1" width="8.42578125"/>
    <col customWidth="1" min="11525" max="11525" style="1" width="10.42578125"/>
    <col customWidth="1" min="11526" max="11526" style="1" width="9.42578125"/>
    <col customWidth="1" min="11527" max="11527" style="1" width="9.85546875"/>
    <col customWidth="1" min="11528" max="11528" style="1" width="9.42578125"/>
    <col min="11529" max="11776" style="1" width="8.7109375"/>
    <col customWidth="1" min="11777" max="11777" style="1" width="5.42578125"/>
    <col customWidth="1" min="11778" max="11778" style="1" width="41"/>
    <col customWidth="1" min="11779" max="11779" style="1" width="9.28515625"/>
    <col customWidth="1" min="11780" max="11780" style="1" width="8.42578125"/>
    <col customWidth="1" min="11781" max="11781" style="1" width="10.42578125"/>
    <col customWidth="1" min="11782" max="11782" style="1" width="9.42578125"/>
    <col customWidth="1" min="11783" max="11783" style="1" width="9.85546875"/>
    <col customWidth="1" min="11784" max="11784" style="1" width="9.42578125"/>
    <col min="11785" max="12032" style="1" width="8.7109375"/>
    <col customWidth="1" min="12033" max="12033" style="1" width="5.42578125"/>
    <col customWidth="1" min="12034" max="12034" style="1" width="41"/>
    <col customWidth="1" min="12035" max="12035" style="1" width="9.28515625"/>
    <col customWidth="1" min="12036" max="12036" style="1" width="8.42578125"/>
    <col customWidth="1" min="12037" max="12037" style="1" width="10.42578125"/>
    <col customWidth="1" min="12038" max="12038" style="1" width="9.42578125"/>
    <col customWidth="1" min="12039" max="12039" style="1" width="9.85546875"/>
    <col customWidth="1" min="12040" max="12040" style="1" width="9.42578125"/>
    <col min="12041" max="12288" style="1" width="8.7109375"/>
    <col customWidth="1" min="12289" max="12289" style="1" width="5.42578125"/>
    <col customWidth="1" min="12290" max="12290" style="1" width="41"/>
    <col customWidth="1" min="12291" max="12291" style="1" width="9.28515625"/>
    <col customWidth="1" min="12292" max="12292" style="1" width="8.42578125"/>
    <col customWidth="1" min="12293" max="12293" style="1" width="10.42578125"/>
    <col customWidth="1" min="12294" max="12294" style="1" width="9.42578125"/>
    <col customWidth="1" min="12295" max="12295" style="1" width="9.85546875"/>
    <col customWidth="1" min="12296" max="12296" style="1" width="9.42578125"/>
    <col min="12297" max="12544" style="1" width="8.7109375"/>
    <col customWidth="1" min="12545" max="12545" style="1" width="5.42578125"/>
    <col customWidth="1" min="12546" max="12546" style="1" width="41"/>
    <col customWidth="1" min="12547" max="12547" style="1" width="9.28515625"/>
    <col customWidth="1" min="12548" max="12548" style="1" width="8.42578125"/>
    <col customWidth="1" min="12549" max="12549" style="1" width="10.42578125"/>
    <col customWidth="1" min="12550" max="12550" style="1" width="9.42578125"/>
    <col customWidth="1" min="12551" max="12551" style="1" width="9.85546875"/>
    <col customWidth="1" min="12552" max="12552" style="1" width="9.42578125"/>
    <col min="12553" max="12800" style="1" width="8.7109375"/>
    <col customWidth="1" min="12801" max="12801" style="1" width="5.42578125"/>
    <col customWidth="1" min="12802" max="12802" style="1" width="41"/>
    <col customWidth="1" min="12803" max="12803" style="1" width="9.28515625"/>
    <col customWidth="1" min="12804" max="12804" style="1" width="8.42578125"/>
    <col customWidth="1" min="12805" max="12805" style="1" width="10.42578125"/>
    <col customWidth="1" min="12806" max="12806" style="1" width="9.42578125"/>
    <col customWidth="1" min="12807" max="12807" style="1" width="9.85546875"/>
    <col customWidth="1" min="12808" max="12808" style="1" width="9.42578125"/>
    <col min="12809" max="13056" style="1" width="8.7109375"/>
    <col customWidth="1" min="13057" max="13057" style="1" width="5.42578125"/>
    <col customWidth="1" min="13058" max="13058" style="1" width="41"/>
    <col customWidth="1" min="13059" max="13059" style="1" width="9.28515625"/>
    <col customWidth="1" min="13060" max="13060" style="1" width="8.42578125"/>
    <col customWidth="1" min="13061" max="13061" style="1" width="10.42578125"/>
    <col customWidth="1" min="13062" max="13062" style="1" width="9.42578125"/>
    <col customWidth="1" min="13063" max="13063" style="1" width="9.85546875"/>
    <col customWidth="1" min="13064" max="13064" style="1" width="9.42578125"/>
    <col min="13065" max="13312" style="1" width="8.7109375"/>
    <col customWidth="1" min="13313" max="13313" style="1" width="5.42578125"/>
    <col customWidth="1" min="13314" max="13314" style="1" width="41"/>
    <col customWidth="1" min="13315" max="13315" style="1" width="9.28515625"/>
    <col customWidth="1" min="13316" max="13316" style="1" width="8.42578125"/>
    <col customWidth="1" min="13317" max="13317" style="1" width="10.42578125"/>
    <col customWidth="1" min="13318" max="13318" style="1" width="9.42578125"/>
    <col customWidth="1" min="13319" max="13319" style="1" width="9.85546875"/>
    <col customWidth="1" min="13320" max="13320" style="1" width="9.42578125"/>
    <col min="13321" max="13568" style="1" width="8.7109375"/>
    <col customWidth="1" min="13569" max="13569" style="1" width="5.42578125"/>
    <col customWidth="1" min="13570" max="13570" style="1" width="41"/>
    <col customWidth="1" min="13571" max="13571" style="1" width="9.28515625"/>
    <col customWidth="1" min="13572" max="13572" style="1" width="8.42578125"/>
    <col customWidth="1" min="13573" max="13573" style="1" width="10.42578125"/>
    <col customWidth="1" min="13574" max="13574" style="1" width="9.42578125"/>
    <col customWidth="1" min="13575" max="13575" style="1" width="9.85546875"/>
    <col customWidth="1" min="13576" max="13576" style="1" width="9.42578125"/>
    <col min="13577" max="13824" style="1" width="8.7109375"/>
    <col customWidth="1" min="13825" max="13825" style="1" width="5.42578125"/>
    <col customWidth="1" min="13826" max="13826" style="1" width="41"/>
    <col customWidth="1" min="13827" max="13827" style="1" width="9.28515625"/>
    <col customWidth="1" min="13828" max="13828" style="1" width="8.42578125"/>
    <col customWidth="1" min="13829" max="13829" style="1" width="10.42578125"/>
    <col customWidth="1" min="13830" max="13830" style="1" width="9.42578125"/>
    <col customWidth="1" min="13831" max="13831" style="1" width="9.85546875"/>
    <col customWidth="1" min="13832" max="13832" style="1" width="9.42578125"/>
    <col min="13833" max="14080" style="1" width="8.7109375"/>
    <col customWidth="1" min="14081" max="14081" style="1" width="5.42578125"/>
    <col customWidth="1" min="14082" max="14082" style="1" width="41"/>
    <col customWidth="1" min="14083" max="14083" style="1" width="9.28515625"/>
    <col customWidth="1" min="14084" max="14084" style="1" width="8.42578125"/>
    <col customWidth="1" min="14085" max="14085" style="1" width="10.42578125"/>
    <col customWidth="1" min="14086" max="14086" style="1" width="9.42578125"/>
    <col customWidth="1" min="14087" max="14087" style="1" width="9.85546875"/>
    <col customWidth="1" min="14088" max="14088" style="1" width="9.42578125"/>
    <col min="14089" max="14336" style="1" width="8.7109375"/>
    <col customWidth="1" min="14337" max="14337" style="1" width="5.42578125"/>
    <col customWidth="1" min="14338" max="14338" style="1" width="41"/>
    <col customWidth="1" min="14339" max="14339" style="1" width="9.28515625"/>
    <col customWidth="1" min="14340" max="14340" style="1" width="8.42578125"/>
    <col customWidth="1" min="14341" max="14341" style="1" width="10.42578125"/>
    <col customWidth="1" min="14342" max="14342" style="1" width="9.42578125"/>
    <col customWidth="1" min="14343" max="14343" style="1" width="9.85546875"/>
    <col customWidth="1" min="14344" max="14344" style="1" width="9.42578125"/>
    <col min="14345" max="14592" style="1" width="8.7109375"/>
    <col customWidth="1" min="14593" max="14593" style="1" width="5.42578125"/>
    <col customWidth="1" min="14594" max="14594" style="1" width="41"/>
    <col customWidth="1" min="14595" max="14595" style="1" width="9.28515625"/>
    <col customWidth="1" min="14596" max="14596" style="1" width="8.42578125"/>
    <col customWidth="1" min="14597" max="14597" style="1" width="10.42578125"/>
    <col customWidth="1" min="14598" max="14598" style="1" width="9.42578125"/>
    <col customWidth="1" min="14599" max="14599" style="1" width="9.85546875"/>
    <col customWidth="1" min="14600" max="14600" style="1" width="9.42578125"/>
    <col min="14601" max="14848" style="1" width="8.7109375"/>
    <col customWidth="1" min="14849" max="14849" style="1" width="5.42578125"/>
    <col customWidth="1" min="14850" max="14850" style="1" width="41"/>
    <col customWidth="1" min="14851" max="14851" style="1" width="9.28515625"/>
    <col customWidth="1" min="14852" max="14852" style="1" width="8.42578125"/>
    <col customWidth="1" min="14853" max="14853" style="1" width="10.42578125"/>
    <col customWidth="1" min="14854" max="14854" style="1" width="9.42578125"/>
    <col customWidth="1" min="14855" max="14855" style="1" width="9.85546875"/>
    <col customWidth="1" min="14856" max="14856" style="1" width="9.42578125"/>
    <col min="14857" max="15104" style="1" width="8.7109375"/>
    <col customWidth="1" min="15105" max="15105" style="1" width="5.42578125"/>
    <col customWidth="1" min="15106" max="15106" style="1" width="41"/>
    <col customWidth="1" min="15107" max="15107" style="1" width="9.28515625"/>
    <col customWidth="1" min="15108" max="15108" style="1" width="8.42578125"/>
    <col customWidth="1" min="15109" max="15109" style="1" width="10.42578125"/>
    <col customWidth="1" min="15110" max="15110" style="1" width="9.42578125"/>
    <col customWidth="1" min="15111" max="15111" style="1" width="9.85546875"/>
    <col customWidth="1" min="15112" max="15112" style="1" width="9.42578125"/>
    <col min="15113" max="15360" style="1" width="8.7109375"/>
    <col customWidth="1" min="15361" max="15361" style="1" width="5.42578125"/>
    <col customWidth="1" min="15362" max="15362" style="1" width="41"/>
    <col customWidth="1" min="15363" max="15363" style="1" width="9.28515625"/>
    <col customWidth="1" min="15364" max="15364" style="1" width="8.42578125"/>
    <col customWidth="1" min="15365" max="15365" style="1" width="10.42578125"/>
    <col customWidth="1" min="15366" max="15366" style="1" width="9.42578125"/>
    <col customWidth="1" min="15367" max="15367" style="1" width="9.85546875"/>
    <col customWidth="1" min="15368" max="15368" style="1" width="9.42578125"/>
    <col min="15369" max="15616" style="1" width="8.7109375"/>
    <col customWidth="1" min="15617" max="15617" style="1" width="5.42578125"/>
    <col customWidth="1" min="15618" max="15618" style="1" width="41"/>
    <col customWidth="1" min="15619" max="15619" style="1" width="9.28515625"/>
    <col customWidth="1" min="15620" max="15620" style="1" width="8.42578125"/>
    <col customWidth="1" min="15621" max="15621" style="1" width="10.42578125"/>
    <col customWidth="1" min="15622" max="15622" style="1" width="9.42578125"/>
    <col customWidth="1" min="15623" max="15623" style="1" width="9.85546875"/>
    <col customWidth="1" min="15624" max="15624" style="1" width="9.42578125"/>
    <col min="15625" max="15872" style="1" width="8.7109375"/>
    <col customWidth="1" min="15873" max="15873" style="1" width="5.42578125"/>
    <col customWidth="1" min="15874" max="15874" style="1" width="41"/>
    <col customWidth="1" min="15875" max="15875" style="1" width="9.28515625"/>
    <col customWidth="1" min="15876" max="15876" style="1" width="8.42578125"/>
    <col customWidth="1" min="15877" max="15877" style="1" width="10.42578125"/>
    <col customWidth="1" min="15878" max="15878" style="1" width="9.42578125"/>
    <col customWidth="1" min="15879" max="15879" style="1" width="9.85546875"/>
    <col customWidth="1" min="15880" max="15880" style="1" width="9.42578125"/>
    <col min="15881" max="16128" style="1" width="8.7109375"/>
    <col customWidth="1" min="16129" max="16129" style="1" width="5.42578125"/>
    <col customWidth="1" min="16130" max="16130" style="1" width="41"/>
    <col customWidth="1" min="16131" max="16131" style="1" width="9.28515625"/>
    <col customWidth="1" min="16132" max="16132" style="1" width="8.42578125"/>
    <col customWidth="1" min="16133" max="16133" style="1" width="10.42578125"/>
    <col customWidth="1" min="16134" max="16134" style="1" width="9.42578125"/>
    <col customWidth="1" min="16135" max="16135" style="1" width="9.85546875"/>
    <col customWidth="1" min="16136" max="16136" style="1" width="9.42578125"/>
    <col min="16137" max="16384" style="1" width="8.7109375"/>
  </cols>
  <sheetData>
    <row r="1" ht="42" customHeight="1">
      <c r="A1" s="445" t="s">
        <v>968</v>
      </c>
      <c r="B1" s="446"/>
      <c r="C1" s="447"/>
      <c r="D1" s="448"/>
      <c r="E1" s="449" t="s">
        <v>585</v>
      </c>
      <c r="F1" s="450"/>
      <c r="G1" s="448"/>
      <c r="H1" s="448"/>
    </row>
    <row r="2" ht="26.100000000000001" customHeight="1">
      <c r="A2" s="316" t="s">
        <v>969</v>
      </c>
      <c r="B2" s="316" t="s">
        <v>465</v>
      </c>
      <c r="C2" s="451"/>
      <c r="D2" s="299" t="s">
        <v>970</v>
      </c>
      <c r="E2" s="452" t="s">
        <v>971</v>
      </c>
      <c r="F2" s="316" t="s">
        <v>972</v>
      </c>
      <c r="G2" s="316" t="s">
        <v>973</v>
      </c>
      <c r="H2" s="316" t="s">
        <v>974</v>
      </c>
    </row>
    <row r="3" ht="30.600000000000001" customHeight="1">
      <c r="A3" s="316"/>
      <c r="B3" s="316"/>
      <c r="C3" s="316" t="s">
        <v>975</v>
      </c>
      <c r="D3" s="316" t="s">
        <v>976</v>
      </c>
      <c r="E3" s="453"/>
      <c r="F3" s="454"/>
      <c r="G3" s="454"/>
      <c r="H3" s="454"/>
    </row>
    <row r="4" ht="27.75" customHeight="1">
      <c r="A4" s="451"/>
      <c r="B4" s="455"/>
      <c r="C4" s="456">
        <v>2019</v>
      </c>
      <c r="D4" s="456">
        <v>2020</v>
      </c>
      <c r="E4" s="456">
        <v>2021</v>
      </c>
      <c r="F4" s="456">
        <v>2022</v>
      </c>
      <c r="G4" s="456">
        <v>2023</v>
      </c>
      <c r="H4" s="456">
        <v>2024</v>
      </c>
    </row>
    <row r="5" ht="27.75" customHeight="1">
      <c r="A5" s="457">
        <v>1</v>
      </c>
      <c r="B5" s="458" t="s">
        <v>977</v>
      </c>
      <c r="C5" s="459">
        <v>654301</v>
      </c>
      <c r="D5" s="459">
        <v>654539</v>
      </c>
      <c r="E5" s="459">
        <v>656124</v>
      </c>
      <c r="F5" s="459">
        <v>657414</v>
      </c>
      <c r="G5" s="459">
        <v>658039</v>
      </c>
      <c r="H5" s="459">
        <v>659503</v>
      </c>
    </row>
    <row r="6" ht="28.5">
      <c r="A6" s="294" t="s">
        <v>590</v>
      </c>
      <c r="B6" s="458" t="s">
        <v>884</v>
      </c>
      <c r="C6" s="294">
        <v>613135</v>
      </c>
      <c r="D6" s="294">
        <v>615755</v>
      </c>
      <c r="E6" s="294">
        <v>620606</v>
      </c>
      <c r="F6" s="294">
        <v>622671</v>
      </c>
      <c r="G6" s="294">
        <v>625845</v>
      </c>
      <c r="H6" s="294">
        <v>627983</v>
      </c>
    </row>
    <row r="7" ht="17.100000000000001" customHeight="1">
      <c r="A7" s="294" t="s">
        <v>592</v>
      </c>
      <c r="B7" s="458" t="s">
        <v>886</v>
      </c>
      <c r="C7" s="294">
        <v>7328</v>
      </c>
      <c r="D7" s="294">
        <v>6867</v>
      </c>
      <c r="E7" s="294">
        <v>6953</v>
      </c>
      <c r="F7" s="294">
        <v>7005</v>
      </c>
      <c r="G7" s="294">
        <v>7112</v>
      </c>
      <c r="H7" s="294">
        <v>7203</v>
      </c>
    </row>
    <row r="8" ht="27" customHeight="1">
      <c r="A8" s="294" t="s">
        <v>594</v>
      </c>
      <c r="B8" s="458" t="s">
        <v>978</v>
      </c>
      <c r="C8" s="294">
        <v>33838</v>
      </c>
      <c r="D8" s="294">
        <v>31917</v>
      </c>
      <c r="E8" s="294">
        <v>28565</v>
      </c>
      <c r="F8" s="294">
        <v>27738</v>
      </c>
      <c r="G8" s="294">
        <v>25082</v>
      </c>
      <c r="H8" s="294">
        <v>24317</v>
      </c>
    </row>
    <row r="9" ht="29.449999999999999" customHeight="1">
      <c r="A9" s="294" t="s">
        <v>979</v>
      </c>
      <c r="B9" s="458" t="s">
        <v>980</v>
      </c>
      <c r="C9" s="294">
        <v>33618</v>
      </c>
      <c r="D9" s="294">
        <v>31689</v>
      </c>
      <c r="E9" s="294">
        <v>28335</v>
      </c>
      <c r="F9" s="294">
        <v>27501</v>
      </c>
      <c r="G9" s="294">
        <v>24836</v>
      </c>
      <c r="H9" s="294">
        <v>24060</v>
      </c>
    </row>
    <row r="10" ht="27.75" customHeight="1">
      <c r="A10" s="294" t="s">
        <v>981</v>
      </c>
      <c r="B10" s="458" t="s">
        <v>982</v>
      </c>
      <c r="C10" s="294">
        <v>220</v>
      </c>
      <c r="D10" s="294">
        <v>228</v>
      </c>
      <c r="E10" s="294">
        <v>230</v>
      </c>
      <c r="F10" s="294">
        <v>237</v>
      </c>
      <c r="G10" s="294">
        <v>246</v>
      </c>
      <c r="H10" s="294">
        <v>257</v>
      </c>
    </row>
    <row r="11">
      <c r="A11" s="294" t="s">
        <v>983</v>
      </c>
      <c r="B11" s="458" t="s">
        <v>566</v>
      </c>
      <c r="C11" s="294">
        <v>501611</v>
      </c>
      <c r="D11" s="294">
        <v>499856</v>
      </c>
      <c r="E11" s="294">
        <v>501452</v>
      </c>
      <c r="F11" s="294">
        <v>503303</v>
      </c>
      <c r="G11" s="294">
        <v>507070</v>
      </c>
      <c r="H11" s="294">
        <v>511093</v>
      </c>
    </row>
    <row r="12" ht="26.100000000000001" customHeight="1">
      <c r="A12" s="460" t="s">
        <v>615</v>
      </c>
      <c r="B12" s="458" t="s">
        <v>896</v>
      </c>
      <c r="C12" s="294">
        <v>26380</v>
      </c>
      <c r="D12" s="294">
        <v>25693</v>
      </c>
      <c r="E12" s="294">
        <v>25603</v>
      </c>
      <c r="F12" s="294">
        <v>25627</v>
      </c>
      <c r="G12" s="294">
        <v>25833</v>
      </c>
      <c r="H12" s="294">
        <v>26067</v>
      </c>
    </row>
    <row r="13" ht="16.149999999999999" customHeight="1">
      <c r="A13" s="460" t="s">
        <v>984</v>
      </c>
      <c r="B13" s="458" t="s">
        <v>985</v>
      </c>
      <c r="C13" s="461">
        <v>783.76902887139113</v>
      </c>
      <c r="D13" s="461">
        <v>718.92779783393507</v>
      </c>
      <c r="E13" s="461">
        <v>701</v>
      </c>
      <c r="F13" s="461">
        <v>694.24474908816501</v>
      </c>
      <c r="G13" s="461">
        <v>689.34698975768174</v>
      </c>
      <c r="H13" s="461">
        <v>676.82982005141389</v>
      </c>
    </row>
    <row r="14">
      <c r="A14" s="460" t="s">
        <v>616</v>
      </c>
      <c r="B14" s="458" t="s">
        <v>898</v>
      </c>
      <c r="C14" s="294">
        <v>12415</v>
      </c>
      <c r="D14" s="294">
        <v>12519</v>
      </c>
      <c r="E14" s="294">
        <v>12729</v>
      </c>
      <c r="F14" s="294">
        <v>13014</v>
      </c>
      <c r="G14" s="294">
        <v>13329</v>
      </c>
      <c r="H14" s="294">
        <v>13663</v>
      </c>
    </row>
    <row r="15">
      <c r="A15" s="460" t="s">
        <v>986</v>
      </c>
      <c r="B15" s="458" t="s">
        <v>985</v>
      </c>
      <c r="C15" s="462">
        <v>57.7007874015748</v>
      </c>
      <c r="D15" s="462">
        <v>37.185920577617331</v>
      </c>
      <c r="E15" s="462">
        <v>41.581288928435235</v>
      </c>
      <c r="F15" s="462">
        <v>44.938562112054022</v>
      </c>
      <c r="G15" s="462">
        <v>47.92429942249202</v>
      </c>
      <c r="H15" s="462">
        <v>43.708371787530169</v>
      </c>
    </row>
    <row r="16">
      <c r="A16" s="460" t="s">
        <v>619</v>
      </c>
      <c r="B16" s="458" t="s">
        <v>900</v>
      </c>
      <c r="C16" s="294">
        <v>64002</v>
      </c>
      <c r="D16" s="294">
        <v>65116</v>
      </c>
      <c r="E16" s="294">
        <v>66462</v>
      </c>
      <c r="F16" s="294">
        <v>67698</v>
      </c>
      <c r="G16" s="294">
        <v>69102</v>
      </c>
      <c r="H16" s="294">
        <v>70474</v>
      </c>
    </row>
    <row r="17">
      <c r="A17" s="460" t="s">
        <v>987</v>
      </c>
      <c r="B17" s="458" t="s">
        <v>985</v>
      </c>
      <c r="C17" s="462">
        <v>1472.3317585301838</v>
      </c>
      <c r="D17" s="462">
        <v>1377.6498194945848</v>
      </c>
      <c r="E17" s="462">
        <v>1381.0296173890936</v>
      </c>
      <c r="F17" s="462">
        <v>1388.8026062204533</v>
      </c>
      <c r="G17" s="462">
        <v>1418.6689982513115</v>
      </c>
      <c r="H17" s="462">
        <v>1499.8534704370179</v>
      </c>
    </row>
    <row r="18" ht="32.450000000000003" customHeight="1">
      <c r="A18" s="460" t="s">
        <v>988</v>
      </c>
      <c r="B18" s="458" t="s">
        <v>902</v>
      </c>
      <c r="C18" s="294">
        <v>13069</v>
      </c>
      <c r="D18" s="294">
        <v>13256</v>
      </c>
      <c r="E18" s="294">
        <v>13546</v>
      </c>
      <c r="F18" s="294">
        <v>13845</v>
      </c>
      <c r="G18" s="294">
        <v>14183</v>
      </c>
      <c r="H18" s="294">
        <v>14532</v>
      </c>
    </row>
    <row r="19" ht="15.6" customHeight="1">
      <c r="A19" s="460" t="s">
        <v>989</v>
      </c>
      <c r="B19" s="458" t="s">
        <v>985</v>
      </c>
      <c r="C19" s="462">
        <v>19.233595800524935</v>
      </c>
      <c r="D19" s="462">
        <v>18.592960288808666</v>
      </c>
      <c r="E19" s="462">
        <v>18.839678114291768</v>
      </c>
      <c r="F19" s="462">
        <v>17.620425103760532</v>
      </c>
      <c r="G19" s="462">
        <v>17.766674993754684</v>
      </c>
      <c r="H19" s="462">
        <v>17.63496143958869</v>
      </c>
    </row>
    <row r="20" ht="42.75">
      <c r="A20" s="460" t="s">
        <v>990</v>
      </c>
      <c r="B20" s="458" t="s">
        <v>904</v>
      </c>
      <c r="C20" s="294">
        <v>3904</v>
      </c>
      <c r="D20" s="294">
        <v>3909</v>
      </c>
      <c r="E20" s="294">
        <v>3978</v>
      </c>
      <c r="F20" s="294">
        <v>4035</v>
      </c>
      <c r="G20" s="294">
        <v>4120</v>
      </c>
      <c r="H20" s="294">
        <v>4216</v>
      </c>
    </row>
    <row r="21" ht="30">
      <c r="A21" s="460" t="s">
        <v>991</v>
      </c>
      <c r="B21" s="458" t="s">
        <v>985</v>
      </c>
      <c r="C21" s="462">
        <v>30.773753280839895</v>
      </c>
      <c r="D21" s="462">
        <v>37.185920577617331</v>
      </c>
      <c r="E21" s="462">
        <v>35.388331002923607</v>
      </c>
      <c r="F21" s="462">
        <v>35.240850207521063</v>
      </c>
      <c r="G21" s="462">
        <v>35.533349987509368</v>
      </c>
      <c r="H21" s="462">
        <v>35.269922879177379</v>
      </c>
    </row>
    <row r="22">
      <c r="A22" s="460" t="s">
        <v>992</v>
      </c>
      <c r="B22" s="458" t="s">
        <v>906</v>
      </c>
      <c r="C22" s="294">
        <v>34342</v>
      </c>
      <c r="D22" s="294">
        <v>34917</v>
      </c>
      <c r="E22" s="294">
        <v>35618</v>
      </c>
      <c r="F22" s="294">
        <v>36261</v>
      </c>
      <c r="G22" s="294">
        <v>37000</v>
      </c>
      <c r="H22" s="294">
        <v>37728</v>
      </c>
    </row>
    <row r="23" ht="30">
      <c r="A23" s="460" t="s">
        <v>993</v>
      </c>
      <c r="B23" s="458" t="s">
        <v>985</v>
      </c>
      <c r="C23" s="462">
        <v>436.60262467191603</v>
      </c>
      <c r="D23" s="462">
        <v>425.86732851985562</v>
      </c>
      <c r="E23" s="462">
        <v>503.39900851658825</v>
      </c>
      <c r="F23" s="462">
        <v>578.8309646585335</v>
      </c>
      <c r="G23" s="462">
        <v>589.85360979265556</v>
      </c>
      <c r="H23" s="462">
        <v>608.14272515533855</v>
      </c>
    </row>
    <row r="24" ht="26.100000000000001" customHeight="1">
      <c r="A24" s="460" t="s">
        <v>994</v>
      </c>
      <c r="B24" s="458" t="s">
        <v>908</v>
      </c>
      <c r="C24" s="462">
        <v>96605</v>
      </c>
      <c r="D24" s="462">
        <v>96695</v>
      </c>
      <c r="E24" s="462">
        <v>97842</v>
      </c>
      <c r="F24" s="462">
        <v>98929</v>
      </c>
      <c r="G24" s="462">
        <v>100363</v>
      </c>
      <c r="H24" s="462">
        <v>101732</v>
      </c>
    </row>
    <row r="25" ht="17.100000000000001" customHeight="1">
      <c r="A25" s="460" t="s">
        <v>995</v>
      </c>
      <c r="B25" s="458" t="s">
        <v>985</v>
      </c>
      <c r="C25" s="462">
        <v>2613.8456692913387</v>
      </c>
      <c r="D25" s="462">
        <v>2520.6741877256318</v>
      </c>
      <c r="E25" s="462">
        <v>2544.420999110207</v>
      </c>
      <c r="F25" s="462">
        <v>2559.3667463212173</v>
      </c>
      <c r="G25" s="462">
        <v>2606.3712215838123</v>
      </c>
      <c r="H25" s="462">
        <v>2612.6195372750644</v>
      </c>
    </row>
    <row r="26">
      <c r="A26" s="460" t="s">
        <v>996</v>
      </c>
      <c r="B26" s="458" t="s">
        <v>910</v>
      </c>
      <c r="C26" s="462">
        <v>39520</v>
      </c>
      <c r="D26" s="462">
        <v>38320</v>
      </c>
      <c r="E26" s="462">
        <v>37357</v>
      </c>
      <c r="F26" s="462">
        <v>36415</v>
      </c>
      <c r="G26" s="462">
        <v>35799</v>
      </c>
      <c r="H26" s="462">
        <v>35321</v>
      </c>
    </row>
    <row r="27" ht="30">
      <c r="A27" s="460" t="s">
        <v>997</v>
      </c>
      <c r="B27" s="458" t="s">
        <v>985</v>
      </c>
      <c r="C27" s="462">
        <v>123.09501312335958</v>
      </c>
      <c r="D27" s="462">
        <v>103.58935018050542</v>
      </c>
      <c r="E27" s="462">
        <v>106.16499300877082</v>
      </c>
      <c r="F27" s="462">
        <v>107.84088849349324</v>
      </c>
      <c r="G27" s="462">
        <v>110.30361787482919</v>
      </c>
      <c r="H27" s="462">
        <v>111.98200514138817</v>
      </c>
    </row>
    <row r="28" ht="28.149999999999999" customHeight="1">
      <c r="A28" s="460" t="s">
        <v>998</v>
      </c>
      <c r="B28" s="458" t="s">
        <v>912</v>
      </c>
      <c r="C28" s="462">
        <v>17559</v>
      </c>
      <c r="D28" s="462">
        <v>17651</v>
      </c>
      <c r="E28" s="462">
        <v>17928</v>
      </c>
      <c r="F28" s="462">
        <v>18219</v>
      </c>
      <c r="G28" s="462">
        <v>18581</v>
      </c>
      <c r="H28" s="462">
        <v>18947</v>
      </c>
    </row>
    <row r="29" ht="15.6" customHeight="1">
      <c r="A29" s="460" t="s">
        <v>999</v>
      </c>
      <c r="B29" s="458" t="s">
        <v>985</v>
      </c>
      <c r="C29" s="462">
        <v>614.5133858267717</v>
      </c>
      <c r="D29" s="462">
        <v>441.80415162454875</v>
      </c>
      <c r="E29" s="462">
        <v>443.23884581161815</v>
      </c>
      <c r="F29" s="462">
        <v>446.67777638032953</v>
      </c>
      <c r="G29" s="462">
        <v>455.71521358980766</v>
      </c>
      <c r="H29" s="462">
        <v>489.3701799485861</v>
      </c>
    </row>
    <row r="30" ht="15" customHeight="1">
      <c r="A30" s="460" t="s">
        <v>1000</v>
      </c>
      <c r="B30" s="458" t="s">
        <v>914</v>
      </c>
      <c r="C30" s="462">
        <v>9959</v>
      </c>
      <c r="D30" s="462">
        <v>9982</v>
      </c>
      <c r="E30" s="462">
        <v>10095</v>
      </c>
      <c r="F30" s="462">
        <v>10287</v>
      </c>
      <c r="G30" s="462">
        <v>10481</v>
      </c>
      <c r="H30" s="462">
        <v>10722</v>
      </c>
    </row>
    <row r="31" ht="17.449999999999999" customHeight="1">
      <c r="A31" s="460" t="s">
        <v>1001</v>
      </c>
      <c r="B31" s="458" t="s">
        <v>985</v>
      </c>
      <c r="C31" s="462">
        <v>76.934383202099738</v>
      </c>
      <c r="D31" s="462">
        <v>77.027978339350184</v>
      </c>
      <c r="E31" s="462">
        <v>80.5084530316512</v>
      </c>
      <c r="F31" s="462">
        <v>81.053955477298459</v>
      </c>
      <c r="G31" s="462">
        <v>85.152905744081551</v>
      </c>
      <c r="H31" s="462">
        <v>79.357326478149105</v>
      </c>
    </row>
    <row r="32">
      <c r="A32" s="460" t="s">
        <v>1002</v>
      </c>
      <c r="B32" s="458" t="s">
        <v>916</v>
      </c>
      <c r="C32" s="462">
        <v>7394</v>
      </c>
      <c r="D32" s="462">
        <v>7262</v>
      </c>
      <c r="E32" s="462">
        <v>7140</v>
      </c>
      <c r="F32" s="462">
        <v>7010</v>
      </c>
      <c r="G32" s="462">
        <v>6892</v>
      </c>
      <c r="H32" s="462">
        <v>6769</v>
      </c>
    </row>
    <row r="33" ht="30">
      <c r="A33" s="460" t="s">
        <v>1003</v>
      </c>
      <c r="B33" s="458" t="s">
        <v>985</v>
      </c>
      <c r="C33" s="462">
        <v>12.501837270341207</v>
      </c>
      <c r="D33" s="462">
        <v>12.395306859205776</v>
      </c>
      <c r="E33" s="462">
        <v>11.501207575950172</v>
      </c>
      <c r="F33" s="462">
        <v>12.334297572632373</v>
      </c>
      <c r="G33" s="462">
        <v>12.436672495628279</v>
      </c>
      <c r="H33" s="462">
        <v>11.462724935732648</v>
      </c>
    </row>
    <row r="34" ht="26.100000000000001" customHeight="1">
      <c r="A34" s="460" t="s">
        <v>1004</v>
      </c>
      <c r="B34" s="458" t="s">
        <v>918</v>
      </c>
      <c r="C34" s="462">
        <v>10645</v>
      </c>
      <c r="D34" s="462">
        <v>10940</v>
      </c>
      <c r="E34" s="462">
        <v>11234</v>
      </c>
      <c r="F34" s="462">
        <v>11520</v>
      </c>
      <c r="G34" s="462">
        <v>11832</v>
      </c>
      <c r="H34" s="462">
        <v>12145</v>
      </c>
    </row>
    <row r="35" ht="17.449999999999999" customHeight="1">
      <c r="A35" s="460" t="s">
        <v>1005</v>
      </c>
      <c r="B35" s="458" t="s">
        <v>985</v>
      </c>
      <c r="C35" s="462">
        <v>26.927034120734909</v>
      </c>
      <c r="D35" s="462">
        <v>28.332129963898918</v>
      </c>
      <c r="E35" s="462">
        <v>30.080081352485063</v>
      </c>
      <c r="F35" s="462">
        <v>32.366734299052297</v>
      </c>
      <c r="G35" s="462">
        <v>31.98001498875843</v>
      </c>
      <c r="H35" s="462">
        <v>28.215938303341904</v>
      </c>
    </row>
    <row r="36" ht="27" customHeight="1">
      <c r="A36" s="460" t="s">
        <v>1006</v>
      </c>
      <c r="B36" s="458" t="s">
        <v>920</v>
      </c>
      <c r="C36" s="462">
        <v>25525</v>
      </c>
      <c r="D36" s="462">
        <v>25085</v>
      </c>
      <c r="E36" s="462">
        <v>24658</v>
      </c>
      <c r="F36" s="462">
        <v>24241</v>
      </c>
      <c r="G36" s="462">
        <v>23834</v>
      </c>
      <c r="H36" s="462">
        <v>23440</v>
      </c>
    </row>
    <row r="37" ht="16.149999999999999" customHeight="1">
      <c r="A37" s="460" t="s">
        <v>1007</v>
      </c>
      <c r="B37" s="458" t="s">
        <v>985</v>
      </c>
      <c r="C37" s="462">
        <v>111.55485564304462</v>
      </c>
      <c r="D37" s="462">
        <v>137.23375451263539</v>
      </c>
      <c r="E37" s="462">
        <v>142.43803228676751</v>
      </c>
      <c r="F37" s="462">
        <v>146.24952836121241</v>
      </c>
      <c r="G37" s="462">
        <v>150.12840369722707</v>
      </c>
      <c r="H37" s="462">
        <v>149.89717223650385</v>
      </c>
    </row>
    <row r="38" ht="30.199999999999999" customHeight="1">
      <c r="A38" s="460" t="s">
        <v>1008</v>
      </c>
      <c r="B38" s="458" t="s">
        <v>922</v>
      </c>
      <c r="C38" s="462">
        <v>9654</v>
      </c>
      <c r="D38" s="462">
        <v>9485</v>
      </c>
      <c r="E38" s="462">
        <v>9338</v>
      </c>
      <c r="F38" s="462">
        <v>9194</v>
      </c>
      <c r="G38" s="462">
        <v>9153</v>
      </c>
      <c r="H38" s="462">
        <v>9142</v>
      </c>
    </row>
    <row r="39" ht="17.449999999999999" customHeight="1">
      <c r="A39" s="460" t="s">
        <v>1009</v>
      </c>
      <c r="B39" s="458" t="s">
        <v>985</v>
      </c>
      <c r="C39" s="462">
        <v>0</v>
      </c>
      <c r="D39" s="462">
        <v>0</v>
      </c>
      <c r="E39" s="462">
        <v>0</v>
      </c>
      <c r="F39" s="462">
        <v>0</v>
      </c>
      <c r="G39" s="462">
        <v>0</v>
      </c>
      <c r="H39" s="462">
        <v>0</v>
      </c>
    </row>
    <row r="40" ht="40.700000000000003" customHeight="1">
      <c r="A40" s="460" t="s">
        <v>1010</v>
      </c>
      <c r="B40" s="458" t="s">
        <v>924</v>
      </c>
      <c r="C40" s="462">
        <v>31127</v>
      </c>
      <c r="D40" s="462">
        <v>30833</v>
      </c>
      <c r="E40" s="462">
        <v>30650</v>
      </c>
      <c r="F40" s="462">
        <v>30625</v>
      </c>
      <c r="G40" s="462">
        <v>30889</v>
      </c>
      <c r="H40" s="462">
        <v>31221</v>
      </c>
    </row>
    <row r="41" ht="15.6" customHeight="1">
      <c r="A41" s="460" t="s">
        <v>1011</v>
      </c>
      <c r="B41" s="458" t="s">
        <v>985</v>
      </c>
      <c r="C41" s="462">
        <v>0.96167979002624671</v>
      </c>
      <c r="D41" s="462">
        <v>0.88537906137184119</v>
      </c>
      <c r="E41" s="462">
        <v>0.88470827507309013</v>
      </c>
      <c r="F41" s="462">
        <v>0.88102125518802665</v>
      </c>
      <c r="G41" s="462">
        <v>0.88833374968773415</v>
      </c>
      <c r="H41" s="462">
        <v>0.8817480719794345</v>
      </c>
    </row>
    <row r="42">
      <c r="A42" s="460" t="s">
        <v>1012</v>
      </c>
      <c r="B42" s="458" t="s">
        <v>844</v>
      </c>
      <c r="C42" s="462">
        <v>49967</v>
      </c>
      <c r="D42" s="462">
        <v>49061</v>
      </c>
      <c r="E42" s="462">
        <v>48123</v>
      </c>
      <c r="F42" s="462">
        <v>47161</v>
      </c>
      <c r="G42" s="462">
        <v>46245</v>
      </c>
      <c r="H42" s="462">
        <v>45317</v>
      </c>
    </row>
    <row r="43" ht="30">
      <c r="A43" s="460" t="s">
        <v>1013</v>
      </c>
      <c r="B43" s="458" t="s">
        <v>985</v>
      </c>
      <c r="C43" s="462">
        <v>322.16272965879267</v>
      </c>
      <c r="D43" s="462">
        <v>370.97382671480142</v>
      </c>
      <c r="E43" s="462">
        <v>377.7704334562095</v>
      </c>
      <c r="F43" s="462">
        <v>379.7201609860395</v>
      </c>
      <c r="G43" s="462">
        <v>381.98351236572569</v>
      </c>
      <c r="H43" s="462">
        <v>372.09768637532136</v>
      </c>
    </row>
    <row r="44" ht="27" customHeight="1">
      <c r="A44" s="460" t="s">
        <v>1014</v>
      </c>
      <c r="B44" s="458" t="s">
        <v>927</v>
      </c>
      <c r="C44" s="462">
        <v>32757</v>
      </c>
      <c r="D44" s="462">
        <v>32881</v>
      </c>
      <c r="E44" s="462">
        <v>33275</v>
      </c>
      <c r="F44" s="462">
        <v>33729</v>
      </c>
      <c r="G44" s="462">
        <v>34296</v>
      </c>
      <c r="H44" s="462">
        <v>34886</v>
      </c>
    </row>
    <row r="45" ht="19.149999999999999" customHeight="1">
      <c r="A45" s="460" t="s">
        <v>1015</v>
      </c>
      <c r="B45" s="458" t="s">
        <v>985</v>
      </c>
      <c r="C45" s="462">
        <v>305.81417322834648</v>
      </c>
      <c r="D45" s="462">
        <v>275.35288808664262</v>
      </c>
      <c r="E45" s="462">
        <v>270.72073217236556</v>
      </c>
      <c r="F45" s="462">
        <v>272.23556785310024</v>
      </c>
      <c r="G45" s="462">
        <v>273.60679490382211</v>
      </c>
      <c r="H45" s="462">
        <v>264.52442159383031</v>
      </c>
    </row>
    <row r="46" ht="28.149999999999999" customHeight="1">
      <c r="A46" s="460" t="s">
        <v>1016</v>
      </c>
      <c r="B46" s="458" t="s">
        <v>929</v>
      </c>
      <c r="C46" s="462">
        <v>6091</v>
      </c>
      <c r="D46" s="462">
        <v>5971</v>
      </c>
      <c r="E46" s="462">
        <v>5871</v>
      </c>
      <c r="F46" s="462">
        <v>5741</v>
      </c>
      <c r="G46" s="462">
        <v>5627</v>
      </c>
      <c r="H46" s="462">
        <v>5504</v>
      </c>
    </row>
    <row r="47" ht="17.100000000000001" customHeight="1">
      <c r="A47" s="460" t="s">
        <v>1017</v>
      </c>
      <c r="B47" s="458" t="s">
        <v>985</v>
      </c>
      <c r="C47" s="462">
        <v>25.003674540682415</v>
      </c>
      <c r="D47" s="462">
        <v>20.363718411552348</v>
      </c>
      <c r="E47" s="462">
        <v>23.887123426973432</v>
      </c>
      <c r="F47" s="462">
        <v>25.549616400452773</v>
      </c>
      <c r="G47" s="462">
        <v>26.650012490632026</v>
      </c>
      <c r="H47" s="462">
        <v>26.452442159383033</v>
      </c>
    </row>
    <row r="48">
      <c r="A48" s="460" t="s">
        <v>1018</v>
      </c>
      <c r="B48" s="458" t="s">
        <v>1019</v>
      </c>
      <c r="C48" s="462">
        <v>10696</v>
      </c>
      <c r="D48" s="462">
        <v>10280</v>
      </c>
      <c r="E48" s="462">
        <v>10005</v>
      </c>
      <c r="F48" s="462">
        <v>9752</v>
      </c>
      <c r="G48" s="462">
        <v>9511</v>
      </c>
      <c r="H48" s="462">
        <v>9267</v>
      </c>
    </row>
    <row r="49" ht="30">
      <c r="A49" s="460" t="s">
        <v>1020</v>
      </c>
      <c r="B49" s="458" t="s">
        <v>985</v>
      </c>
      <c r="C49" s="462">
        <v>294.2740157480315</v>
      </c>
      <c r="D49" s="462">
        <v>262.95758122743683</v>
      </c>
      <c r="E49" s="462">
        <v>240.64065081988051</v>
      </c>
      <c r="F49" s="462">
        <v>180.60935731354547</v>
      </c>
      <c r="G49" s="462">
        <v>177.66674993754685</v>
      </c>
      <c r="H49" s="462">
        <v>174.58611825192801</v>
      </c>
    </row>
    <row r="50" ht="28.5">
      <c r="A50" s="294" t="s">
        <v>1021</v>
      </c>
      <c r="B50" s="458" t="s">
        <v>1022</v>
      </c>
      <c r="C50" s="462">
        <v>152690</v>
      </c>
      <c r="D50" s="462">
        <v>154683</v>
      </c>
      <c r="E50" s="462">
        <v>154672</v>
      </c>
      <c r="F50" s="462">
        <v>154111</v>
      </c>
      <c r="G50" s="462">
        <v>150969</v>
      </c>
      <c r="H50" s="462">
        <v>148410</v>
      </c>
    </row>
    <row r="51" ht="27" customHeight="1">
      <c r="A51" s="294" t="s">
        <v>621</v>
      </c>
      <c r="B51" s="458" t="s">
        <v>1023</v>
      </c>
      <c r="C51" s="462">
        <v>71619</v>
      </c>
      <c r="D51" s="462">
        <v>77422</v>
      </c>
      <c r="E51" s="462">
        <v>78987</v>
      </c>
      <c r="F51" s="462">
        <v>86385</v>
      </c>
      <c r="G51" s="462">
        <v>85258</v>
      </c>
      <c r="H51" s="462">
        <v>85214</v>
      </c>
    </row>
    <row r="52" ht="27" customHeight="1">
      <c r="A52" s="294" t="s">
        <v>623</v>
      </c>
      <c r="B52" s="458" t="s">
        <v>937</v>
      </c>
      <c r="C52" s="462">
        <v>6345</v>
      </c>
      <c r="D52" s="462">
        <v>20400</v>
      </c>
      <c r="E52" s="462">
        <v>18200</v>
      </c>
      <c r="F52" s="462">
        <v>13400</v>
      </c>
      <c r="G52" s="462">
        <v>8928</v>
      </c>
      <c r="H52" s="462">
        <v>8800</v>
      </c>
    </row>
    <row r="53" ht="28.149999999999999" customHeight="1">
      <c r="A53" s="294" t="s">
        <v>627</v>
      </c>
      <c r="B53" s="458" t="s">
        <v>1024</v>
      </c>
      <c r="C53" s="462">
        <v>74726</v>
      </c>
      <c r="D53" s="462">
        <v>56861</v>
      </c>
      <c r="E53" s="462">
        <v>57485</v>
      </c>
      <c r="F53" s="462">
        <v>54326</v>
      </c>
      <c r="G53" s="462">
        <v>56783</v>
      </c>
      <c r="H53" s="462">
        <v>54396</v>
      </c>
    </row>
    <row r="57">
      <c r="C57" s="463"/>
    </row>
  </sheetData>
  <mergeCells count="6">
    <mergeCell ref="A1:B1"/>
    <mergeCell ref="A2:A4"/>
    <mergeCell ref="B2:B4"/>
    <mergeCell ref="F2:F3"/>
    <mergeCell ref="G2:G3"/>
    <mergeCell ref="H2:H3"/>
  </mergeCells>
  <printOptions headings="0" gridLines="0"/>
  <pageMargins left="0.15748031496062992" right="0.15748031496062992" top="0.39370078740157477" bottom="0.39370078740157477" header="0.31496062992125984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P7" activeCellId="0" sqref="P7"/>
    </sheetView>
  </sheetViews>
  <sheetFormatPr defaultColWidth="9.140625" defaultRowHeight="14.25"/>
  <cols>
    <col min="1" max="3" style="1" width="9.140625"/>
    <col bestFit="1" customWidth="1" min="4" max="4" style="1" width="26.140625"/>
    <col min="5" max="12" style="1" width="9.140625"/>
    <col customWidth="1" min="13" max="13" style="1" width="9.42578125"/>
    <col min="14" max="16384" style="1" width="9.140625"/>
  </cols>
  <sheetData>
    <row r="1"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464">
        <v>2020</v>
      </c>
      <c r="M1" s="465">
        <v>2021</v>
      </c>
      <c r="N1" s="465">
        <v>2022</v>
      </c>
      <c r="O1" s="465">
        <v>2023</v>
      </c>
      <c r="P1" s="465">
        <v>2024</v>
      </c>
      <c r="Q1" s="465">
        <v>2025</v>
      </c>
      <c r="R1" s="465">
        <v>2026</v>
      </c>
      <c r="S1" s="465">
        <v>2027</v>
      </c>
      <c r="T1" s="465">
        <v>2028</v>
      </c>
      <c r="U1" s="465">
        <v>2029</v>
      </c>
      <c r="V1" s="465">
        <v>2030</v>
      </c>
    </row>
    <row r="2">
      <c r="D2" s="466"/>
      <c r="L2" s="464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>
      <c r="A3" s="466" t="s">
        <v>1025</v>
      </c>
      <c r="B3" s="1" t="s">
        <v>1026</v>
      </c>
      <c r="C3" s="467" t="s">
        <v>1027</v>
      </c>
      <c r="D3" s="466" t="s">
        <v>1028</v>
      </c>
      <c r="E3" s="16">
        <v>1067.1869999999999</v>
      </c>
      <c r="F3" s="16">
        <v>1072.29</v>
      </c>
      <c r="G3" s="16">
        <v>1075.6079999999999</v>
      </c>
      <c r="H3" s="16">
        <v>1077.826</v>
      </c>
      <c r="I3" s="16">
        <v>1078.585</v>
      </c>
      <c r="J3" s="16">
        <v>1077.8610000000001</v>
      </c>
      <c r="K3" s="16">
        <v>1078.356</v>
      </c>
      <c r="L3" s="468">
        <v>1080.0999999999999</v>
      </c>
      <c r="M3" s="468">
        <f t="shared" ref="M3:M4" si="325">L3+M83</f>
        <v>1073.2</v>
      </c>
      <c r="N3" s="468">
        <f t="shared" ref="N3:V4" si="326">M3+N83</f>
        <v>1071.3</v>
      </c>
      <c r="O3" s="468">
        <f t="shared" si="326"/>
        <v>1069.8999999999999</v>
      </c>
      <c r="P3" s="468">
        <f t="shared" si="326"/>
        <v>1068.8</v>
      </c>
      <c r="Q3" s="468">
        <f t="shared" si="326"/>
        <v>1067.8999999999999</v>
      </c>
      <c r="R3" s="468">
        <f t="shared" si="326"/>
        <v>1067.0666666666666</v>
      </c>
      <c r="S3" s="468">
        <f t="shared" si="326"/>
        <v>1066.3</v>
      </c>
      <c r="T3" s="468">
        <f t="shared" si="326"/>
        <v>1065.5999999999999</v>
      </c>
      <c r="U3" s="468">
        <f t="shared" si="326"/>
        <v>1064.9666666666665</v>
      </c>
      <c r="V3" s="468">
        <f t="shared" si="326"/>
        <v>1064.3999999999999</v>
      </c>
    </row>
    <row r="4">
      <c r="A4" s="466" t="s">
        <v>1025</v>
      </c>
      <c r="B4" s="1" t="s">
        <v>1026</v>
      </c>
      <c r="C4" s="467" t="s">
        <v>1027</v>
      </c>
      <c r="D4" s="466" t="s">
        <v>1029</v>
      </c>
      <c r="E4" s="16">
        <v>1067.1869999999999</v>
      </c>
      <c r="F4" s="16">
        <v>1072.29</v>
      </c>
      <c r="G4" s="16">
        <v>1075.6079999999999</v>
      </c>
      <c r="H4" s="16">
        <v>1077.826</v>
      </c>
      <c r="I4" s="16">
        <v>1078.585</v>
      </c>
      <c r="J4" s="16">
        <v>1077.8610000000001</v>
      </c>
      <c r="K4" s="16">
        <v>1078.356</v>
      </c>
      <c r="L4" s="468">
        <v>1079.2</v>
      </c>
      <c r="M4" s="468">
        <f t="shared" si="325"/>
        <v>1072.3000000000002</v>
      </c>
      <c r="N4" s="468">
        <f t="shared" si="326"/>
        <v>1070.4000000000001</v>
      </c>
      <c r="O4" s="468">
        <f t="shared" si="326"/>
        <v>1068.9000000000001</v>
      </c>
      <c r="P4" s="468">
        <f t="shared" si="326"/>
        <v>1068</v>
      </c>
      <c r="Q4" s="468">
        <f t="shared" si="326"/>
        <v>1067.3</v>
      </c>
      <c r="R4" s="468">
        <f t="shared" si="326"/>
        <v>1066.5999999999999</v>
      </c>
      <c r="S4" s="468">
        <f t="shared" si="326"/>
        <v>1065.8</v>
      </c>
      <c r="T4" s="468">
        <f t="shared" si="326"/>
        <v>1065.2</v>
      </c>
      <c r="U4" s="468">
        <f t="shared" si="326"/>
        <v>1064.6000000000001</v>
      </c>
      <c r="V4" s="468">
        <f t="shared" si="326"/>
        <v>1064.3000000000002</v>
      </c>
    </row>
    <row r="5">
      <c r="A5" s="466" t="s">
        <v>1025</v>
      </c>
      <c r="B5" s="1" t="s">
        <v>1026</v>
      </c>
      <c r="C5" s="467" t="s">
        <v>1027</v>
      </c>
      <c r="D5" s="466" t="s">
        <v>1030</v>
      </c>
      <c r="E5" s="16">
        <v>1067.1869999999999</v>
      </c>
      <c r="F5" s="16">
        <v>1072.29</v>
      </c>
      <c r="G5" s="16">
        <v>1075.6079999999999</v>
      </c>
      <c r="H5" s="16">
        <v>1077.826</v>
      </c>
      <c r="I5" s="16">
        <v>1078.585</v>
      </c>
      <c r="J5" s="16">
        <v>1077.8610000000001</v>
      </c>
      <c r="K5" s="16">
        <v>1078.356</v>
      </c>
      <c r="L5" s="468">
        <v>1078.2</v>
      </c>
      <c r="M5" s="468">
        <v>1076</v>
      </c>
      <c r="N5" s="468">
        <v>1073</v>
      </c>
      <c r="O5" s="468">
        <v>1069.2</v>
      </c>
      <c r="P5" s="468">
        <v>1064.7</v>
      </c>
      <c r="Q5" s="468">
        <v>1059.5999999999999</v>
      </c>
      <c r="R5" s="468">
        <v>1054</v>
      </c>
      <c r="S5" s="468">
        <v>1047.8</v>
      </c>
      <c r="T5" s="468">
        <v>1041.4000000000001</v>
      </c>
      <c r="U5" s="468">
        <v>1034.5999999999999</v>
      </c>
      <c r="V5" s="468">
        <v>1027.5999999999999</v>
      </c>
    </row>
    <row r="6">
      <c r="D6" s="466"/>
    </row>
    <row r="7">
      <c r="A7" s="466" t="s">
        <v>1031</v>
      </c>
      <c r="B7" s="1" t="s">
        <v>1026</v>
      </c>
      <c r="C7" s="467" t="s">
        <v>1027</v>
      </c>
      <c r="D7" s="466" t="s">
        <v>1028</v>
      </c>
      <c r="E7" s="16">
        <f t="shared" ref="E7:J7" si="327">E9</f>
        <v>658.6395</v>
      </c>
      <c r="F7" s="16">
        <f t="shared" si="327"/>
        <v>652.49249999999995</v>
      </c>
      <c r="G7" s="16">
        <f t="shared" si="327"/>
        <v>644.87249999999995</v>
      </c>
      <c r="H7" s="16">
        <f t="shared" si="327"/>
        <v>637.19100000000003</v>
      </c>
      <c r="I7" s="16">
        <f t="shared" si="327"/>
        <v>629.83100000000002</v>
      </c>
      <c r="J7" s="16">
        <f t="shared" si="327"/>
        <v>622.57249999999999</v>
      </c>
      <c r="K7" s="16">
        <f>K9</f>
        <v>624.85950000000003</v>
      </c>
      <c r="L7" s="1">
        <v>628.79999999999995</v>
      </c>
      <c r="M7" s="1">
        <v>632.39999999999998</v>
      </c>
      <c r="N7" s="1">
        <v>636.20000000000005</v>
      </c>
      <c r="O7" s="1">
        <v>640.70000000000005</v>
      </c>
      <c r="P7" s="1">
        <v>646.70000000000005</v>
      </c>
      <c r="Q7" s="1">
        <v>653.20000000000005</v>
      </c>
      <c r="R7" s="1">
        <v>660</v>
      </c>
      <c r="S7" s="1">
        <v>667</v>
      </c>
      <c r="T7" s="1">
        <v>674.70000000000005</v>
      </c>
      <c r="U7" s="1">
        <v>677.39999999999998</v>
      </c>
      <c r="V7" s="1">
        <v>680</v>
      </c>
    </row>
    <row r="8">
      <c r="A8" s="466" t="s">
        <v>1031</v>
      </c>
      <c r="B8" s="1" t="s">
        <v>1026</v>
      </c>
      <c r="C8" s="467" t="s">
        <v>1027</v>
      </c>
      <c r="D8" s="466" t="s">
        <v>1029</v>
      </c>
      <c r="E8" s="16">
        <f t="shared" ref="E8:J8" si="328">E9</f>
        <v>658.6395</v>
      </c>
      <c r="F8" s="16">
        <f t="shared" si="328"/>
        <v>652.49249999999995</v>
      </c>
      <c r="G8" s="16">
        <f t="shared" si="328"/>
        <v>644.87249999999995</v>
      </c>
      <c r="H8" s="16">
        <f t="shared" si="328"/>
        <v>637.19100000000003</v>
      </c>
      <c r="I8" s="16">
        <f t="shared" si="328"/>
        <v>629.83100000000002</v>
      </c>
      <c r="J8" s="16">
        <f t="shared" si="328"/>
        <v>622.57249999999999</v>
      </c>
      <c r="K8" s="16">
        <f>K9</f>
        <v>624.85950000000003</v>
      </c>
      <c r="L8" s="1">
        <v>628.39999999999998</v>
      </c>
      <c r="M8" s="1">
        <v>631.20000000000005</v>
      </c>
      <c r="N8" s="1">
        <v>634.20000000000005</v>
      </c>
      <c r="O8" s="1">
        <v>637.79999999999995</v>
      </c>
      <c r="P8" s="1">
        <v>642.70000000000005</v>
      </c>
      <c r="Q8" s="1">
        <v>648.10000000000002</v>
      </c>
      <c r="R8" s="1">
        <v>653.79999999999995</v>
      </c>
      <c r="S8" s="1">
        <v>659.39999999999998</v>
      </c>
      <c r="T8" s="1">
        <v>665.79999999999995</v>
      </c>
      <c r="U8" s="1">
        <v>667.39999999999998</v>
      </c>
      <c r="V8" s="1">
        <v>668.70000000000005</v>
      </c>
    </row>
    <row r="9">
      <c r="A9" s="466" t="s">
        <v>1031</v>
      </c>
      <c r="B9" s="1" t="s">
        <v>1026</v>
      </c>
      <c r="C9" s="467" t="s">
        <v>1027</v>
      </c>
      <c r="D9" s="466" t="s">
        <v>1030</v>
      </c>
      <c r="E9" s="16">
        <f t="shared" ref="E9:J9" si="329">(F10+E10)/2000</f>
        <v>658.6395</v>
      </c>
      <c r="F9" s="16">
        <f t="shared" si="329"/>
        <v>652.49249999999995</v>
      </c>
      <c r="G9" s="16">
        <f t="shared" si="329"/>
        <v>644.87249999999995</v>
      </c>
      <c r="H9" s="16">
        <f t="shared" si="329"/>
        <v>637.19100000000003</v>
      </c>
      <c r="I9" s="16">
        <f t="shared" si="329"/>
        <v>629.83100000000002</v>
      </c>
      <c r="J9" s="16">
        <f t="shared" si="329"/>
        <v>622.57249999999999</v>
      </c>
      <c r="K9" s="16">
        <f>(L10+K10)/2000</f>
        <v>624.85950000000003</v>
      </c>
      <c r="L9" s="1">
        <v>627.89999999999998</v>
      </c>
      <c r="M9" s="1">
        <v>629.60000000000002</v>
      </c>
      <c r="N9" s="1">
        <v>631.29999999999995</v>
      </c>
      <c r="O9" s="1">
        <v>633.20000000000005</v>
      </c>
      <c r="P9" s="1">
        <v>636.20000000000005</v>
      </c>
      <c r="Q9" s="1">
        <v>639.5</v>
      </c>
      <c r="R9" s="1">
        <v>642.89999999999998</v>
      </c>
      <c r="S9" s="1">
        <v>646.20000000000005</v>
      </c>
      <c r="T9" s="1">
        <v>650.20000000000005</v>
      </c>
      <c r="U9" s="1">
        <v>649.39999999999998</v>
      </c>
      <c r="V9" s="1">
        <v>648.20000000000005</v>
      </c>
    </row>
    <row r="10" hidden="1">
      <c r="D10" s="466" t="s">
        <v>1032</v>
      </c>
      <c r="E10" s="1">
        <v>661424</v>
      </c>
      <c r="F10" s="1">
        <v>655855</v>
      </c>
      <c r="G10" s="1">
        <v>649130</v>
      </c>
      <c r="H10" s="1">
        <v>640615</v>
      </c>
      <c r="I10" s="1">
        <v>633767</v>
      </c>
      <c r="J10" s="1">
        <v>625895</v>
      </c>
      <c r="K10" s="1">
        <v>619250</v>
      </c>
      <c r="L10" s="1">
        <v>630469</v>
      </c>
    </row>
    <row r="12">
      <c r="A12" s="1" t="s">
        <v>1033</v>
      </c>
      <c r="B12" s="1" t="s">
        <v>1034</v>
      </c>
      <c r="C12" s="467" t="s">
        <v>1035</v>
      </c>
      <c r="D12" s="466" t="s">
        <v>1028</v>
      </c>
      <c r="E12" s="16">
        <v>8.9710833333333344</v>
      </c>
      <c r="F12" s="16">
        <v>8.1869166666666668</v>
      </c>
      <c r="G12" s="16">
        <v>8.9815833333333348</v>
      </c>
      <c r="H12" s="16">
        <v>9.4366666666666656</v>
      </c>
      <c r="I12" s="16">
        <v>8.3367500000000003</v>
      </c>
      <c r="J12" s="16">
        <v>7.2496666666666671</v>
      </c>
      <c r="K12" s="16">
        <v>6.3451666666666666</v>
      </c>
      <c r="L12" s="469">
        <v>22.3703</v>
      </c>
      <c r="M12" s="16">
        <f t="shared" ref="M12:V14" si="330">M20*M$23</f>
        <v>16.244305661106711</v>
      </c>
      <c r="N12" s="16">
        <f t="shared" ref="N12:V12" si="331">N20*N$23</f>
        <v>11.103119135579639</v>
      </c>
      <c r="O12" s="16">
        <f>O20*O$23</f>
        <v>7.0663110097476922</v>
      </c>
      <c r="P12" s="16">
        <f t="shared" si="331"/>
        <v>7.0696391119079953</v>
      </c>
      <c r="Q12" s="16">
        <f t="shared" si="331"/>
        <v>7.0561878004008021</v>
      </c>
      <c r="R12" s="16">
        <f t="shared" si="331"/>
        <v>7.0646625081564629</v>
      </c>
      <c r="S12" s="16">
        <f t="shared" si="331"/>
        <v>6.9546585100995326</v>
      </c>
      <c r="T12" s="16">
        <f t="shared" si="331"/>
        <v>7.0600398882340771</v>
      </c>
      <c r="U12" s="16">
        <f t="shared" si="331"/>
        <v>7.1216953721860925</v>
      </c>
      <c r="V12" s="16">
        <f t="shared" si="331"/>
        <v>7.128416462812889</v>
      </c>
      <c r="W12" s="468"/>
      <c r="X12" s="468"/>
      <c r="Y12" s="468"/>
    </row>
    <row r="13">
      <c r="A13" s="1" t="s">
        <v>1033</v>
      </c>
      <c r="B13" s="1" t="s">
        <v>1034</v>
      </c>
      <c r="C13" s="467" t="s">
        <v>1035</v>
      </c>
      <c r="D13" s="466" t="s">
        <v>1029</v>
      </c>
      <c r="E13" s="16">
        <v>8.9710833333333344</v>
      </c>
      <c r="F13" s="16">
        <v>8.1869166666666668</v>
      </c>
      <c r="G13" s="16">
        <v>8.9815833333333348</v>
      </c>
      <c r="H13" s="16">
        <v>9.4366666666666656</v>
      </c>
      <c r="I13" s="16">
        <v>8.3367500000000003</v>
      </c>
      <c r="J13" s="16">
        <v>7.2496666666666671</v>
      </c>
      <c r="K13" s="16">
        <v>6.3451666666666666</v>
      </c>
      <c r="L13" s="469">
        <v>22.3703</v>
      </c>
      <c r="M13" s="16">
        <f t="shared" si="330"/>
        <v>16.523778469009436</v>
      </c>
      <c r="N13" s="16">
        <f t="shared" si="330"/>
        <v>11.173206397996605</v>
      </c>
      <c r="O13" s="16">
        <f t="shared" si="330"/>
        <v>7.1125119420206451</v>
      </c>
      <c r="P13" s="16">
        <f t="shared" si="330"/>
        <v>7.1125389582064829</v>
      </c>
      <c r="Q13" s="16">
        <f t="shared" si="330"/>
        <v>7.1117722535658991</v>
      </c>
      <c r="R13" s="16">
        <f t="shared" si="330"/>
        <v>7.0618839258433086</v>
      </c>
      <c r="S13" s="16">
        <f t="shared" si="330"/>
        <v>7.0119150375163475</v>
      </c>
      <c r="T13" s="16">
        <f t="shared" si="330"/>
        <v>7.0091815379238884</v>
      </c>
      <c r="U13" s="16">
        <f t="shared" si="330"/>
        <v>7.0078330438116847</v>
      </c>
      <c r="V13" s="16">
        <f t="shared" si="330"/>
        <v>7.006828592755479</v>
      </c>
      <c r="W13" s="468"/>
      <c r="X13" s="468"/>
      <c r="Y13" s="468"/>
    </row>
    <row r="14">
      <c r="A14" s="1" t="s">
        <v>1033</v>
      </c>
      <c r="B14" s="1" t="s">
        <v>1034</v>
      </c>
      <c r="C14" s="467" t="s">
        <v>1035</v>
      </c>
      <c r="D14" s="466" t="s">
        <v>1030</v>
      </c>
      <c r="E14" s="16">
        <v>8.9710833333333344</v>
      </c>
      <c r="F14" s="16">
        <v>8.1869166666666668</v>
      </c>
      <c r="G14" s="16">
        <v>8.9815833333333348</v>
      </c>
      <c r="H14" s="16">
        <v>9.4366666666666656</v>
      </c>
      <c r="I14" s="16">
        <v>8.3367500000000003</v>
      </c>
      <c r="J14" s="16">
        <v>7.2496666666666671</v>
      </c>
      <c r="K14" s="16">
        <v>6.3451666666666666</v>
      </c>
      <c r="L14" s="469">
        <v>22.3703</v>
      </c>
      <c r="M14" s="16">
        <f t="shared" si="330"/>
        <v>16.808059426425384</v>
      </c>
      <c r="N14" s="16">
        <f t="shared" si="330"/>
        <v>11.243736078827094</v>
      </c>
      <c r="O14" s="16">
        <f t="shared" si="330"/>
        <v>7.1590149450827214</v>
      </c>
      <c r="P14" s="16">
        <f t="shared" si="330"/>
        <v>7.1556991285163258</v>
      </c>
      <c r="Q14" s="16">
        <f t="shared" si="330"/>
        <v>7.1677945680126216</v>
      </c>
      <c r="R14" s="16">
        <f t="shared" si="330"/>
        <v>7.0591064363664593</v>
      </c>
      <c r="S14" s="16">
        <f t="shared" si="330"/>
        <v>7.069642948240781</v>
      </c>
      <c r="T14" s="16">
        <f t="shared" si="330"/>
        <v>6.9586895554865773</v>
      </c>
      <c r="U14" s="16">
        <f t="shared" si="330"/>
        <v>6.8957911569396604</v>
      </c>
      <c r="V14" s="16">
        <f t="shared" si="330"/>
        <v>6.8873146209084553</v>
      </c>
      <c r="W14" s="468"/>
      <c r="X14" s="468"/>
      <c r="Y14" s="468"/>
    </row>
    <row r="16">
      <c r="A16" s="1" t="s">
        <v>1036</v>
      </c>
      <c r="B16" s="1" t="s">
        <v>1034</v>
      </c>
      <c r="C16" s="467" t="s">
        <v>1037</v>
      </c>
      <c r="D16" s="466" t="s">
        <v>1028</v>
      </c>
      <c r="E16" s="16">
        <v>516</v>
      </c>
      <c r="F16" s="16">
        <v>551.89999999999998</v>
      </c>
      <c r="G16" s="16">
        <v>526.5</v>
      </c>
      <c r="H16" s="16">
        <v>549.20000000000005</v>
      </c>
      <c r="I16" s="16">
        <v>532.89999999999998</v>
      </c>
      <c r="J16" s="16">
        <v>547.20000000000005</v>
      </c>
      <c r="K16" s="16">
        <v>540.70000000000005</v>
      </c>
      <c r="L16" s="464">
        <f t="shared" ref="L16:L18" si="332">(532.7+534.1)/2</f>
        <v>533.40000000000009</v>
      </c>
      <c r="M16" s="16">
        <f t="shared" ref="M16:V18" si="333">SUM($E$16:$K$16)/SUM($E$7:$K$7)*M7</f>
        <v>532.51955252464597</v>
      </c>
      <c r="N16" s="16">
        <f t="shared" ref="N16:V17" si="334">SUM($E$16:$K$16)/SUM($E$7:$K$7)*N7</f>
        <v>535.71938538295353</v>
      </c>
      <c r="O16" s="16">
        <f>SUM($E$16:$K$16)/SUM($E$7:$K$7)*O7</f>
        <v>539.50866113621237</v>
      </c>
      <c r="P16" s="16">
        <f t="shared" si="334"/>
        <v>544.56102880722415</v>
      </c>
      <c r="Q16" s="16">
        <f t="shared" si="334"/>
        <v>550.03442711748698</v>
      </c>
      <c r="R16" s="16">
        <f t="shared" si="334"/>
        <v>555.76044381130032</v>
      </c>
      <c r="S16" s="16">
        <f t="shared" si="334"/>
        <v>561.6548727608141</v>
      </c>
      <c r="T16" s="16">
        <f t="shared" si="334"/>
        <v>568.13874460527938</v>
      </c>
      <c r="U16" s="16">
        <f t="shared" si="334"/>
        <v>570.41231005723455</v>
      </c>
      <c r="V16" s="16">
        <f>SUM($E$16:$K$16)/SUM($E$7:$K$7)*V7</f>
        <v>572.60166938133978</v>
      </c>
    </row>
    <row r="17">
      <c r="A17" s="1" t="s">
        <v>1036</v>
      </c>
      <c r="B17" s="1" t="s">
        <v>1034</v>
      </c>
      <c r="C17" s="467" t="s">
        <v>1037</v>
      </c>
      <c r="D17" s="466" t="s">
        <v>1029</v>
      </c>
      <c r="E17" s="16">
        <v>516</v>
      </c>
      <c r="F17" s="16">
        <v>551.89999999999998</v>
      </c>
      <c r="G17" s="16">
        <v>526.5</v>
      </c>
      <c r="H17" s="16">
        <v>549.20000000000005</v>
      </c>
      <c r="I17" s="16">
        <v>532.89999999999998</v>
      </c>
      <c r="J17" s="16">
        <v>547.20000000000005</v>
      </c>
      <c r="K17" s="16">
        <v>540.70000000000005</v>
      </c>
      <c r="L17" s="464">
        <f t="shared" si="332"/>
        <v>533.40000000000009</v>
      </c>
      <c r="M17" s="16">
        <f t="shared" si="333"/>
        <v>531.50907899044364</v>
      </c>
      <c r="N17" s="16">
        <f t="shared" si="334"/>
        <v>534.03526282594953</v>
      </c>
      <c r="O17" s="16">
        <f t="shared" si="334"/>
        <v>537.06668342855653</v>
      </c>
      <c r="P17" s="16">
        <f t="shared" si="334"/>
        <v>541.19278369321626</v>
      </c>
      <c r="Q17" s="16">
        <f t="shared" si="334"/>
        <v>545.73991459712693</v>
      </c>
      <c r="R17" s="16">
        <f t="shared" si="334"/>
        <v>550.53966388458809</v>
      </c>
      <c r="S17" s="16">
        <f t="shared" si="334"/>
        <v>555.2552070441991</v>
      </c>
      <c r="T17" s="16">
        <f t="shared" si="334"/>
        <v>560.64439922661177</v>
      </c>
      <c r="U17" s="16">
        <f t="shared" si="334"/>
        <v>561.99169727221488</v>
      </c>
      <c r="V17" s="16">
        <f t="shared" si="334"/>
        <v>563.08637693426749</v>
      </c>
    </row>
    <row r="18">
      <c r="A18" s="1" t="s">
        <v>1036</v>
      </c>
      <c r="B18" s="1" t="s">
        <v>1034</v>
      </c>
      <c r="C18" s="467" t="s">
        <v>1037</v>
      </c>
      <c r="D18" s="466" t="s">
        <v>1030</v>
      </c>
      <c r="E18" s="16">
        <v>516</v>
      </c>
      <c r="F18" s="16">
        <v>551.89999999999998</v>
      </c>
      <c r="G18" s="16">
        <v>526.5</v>
      </c>
      <c r="H18" s="16">
        <v>549.20000000000005</v>
      </c>
      <c r="I18" s="16">
        <v>532.89999999999998</v>
      </c>
      <c r="J18" s="16">
        <v>547.20000000000005</v>
      </c>
      <c r="K18" s="16">
        <v>540.70000000000005</v>
      </c>
      <c r="L18" s="464">
        <f t="shared" si="332"/>
        <v>533.40000000000009</v>
      </c>
      <c r="M18" s="16">
        <f t="shared" si="333"/>
        <v>530.16178094484042</v>
      </c>
      <c r="N18" s="16">
        <f t="shared" si="333"/>
        <v>531.59328511829381</v>
      </c>
      <c r="O18" s="16">
        <f t="shared" si="333"/>
        <v>533.19320154744753</v>
      </c>
      <c r="P18" s="16">
        <f t="shared" si="333"/>
        <v>535.71938538295353</v>
      </c>
      <c r="Q18" s="16">
        <f t="shared" si="333"/>
        <v>538.49818760200992</v>
      </c>
      <c r="R18" s="16">
        <f t="shared" si="333"/>
        <v>541.36119594891659</v>
      </c>
      <c r="S18" s="16">
        <f t="shared" si="333"/>
        <v>544.1399981679732</v>
      </c>
      <c r="T18" s="16">
        <f t="shared" si="333"/>
        <v>547.50824328198109</v>
      </c>
      <c r="U18" s="16">
        <f t="shared" si="333"/>
        <v>546.83459425917943</v>
      </c>
      <c r="V18" s="16">
        <f t="shared" si="333"/>
        <v>545.82412072497709</v>
      </c>
    </row>
    <row r="19">
      <c r="C19" s="467"/>
      <c r="E19" s="16"/>
      <c r="F19" s="16"/>
      <c r="G19" s="16"/>
      <c r="H19" s="16"/>
      <c r="I19" s="16"/>
      <c r="J19" s="16"/>
      <c r="K19" s="16"/>
      <c r="L19" s="464"/>
    </row>
    <row r="20">
      <c r="A20" s="1" t="s">
        <v>1038</v>
      </c>
      <c r="B20" s="1" t="s">
        <v>1034</v>
      </c>
      <c r="C20" s="467" t="s">
        <v>1039</v>
      </c>
      <c r="D20" s="466" t="s">
        <v>1028</v>
      </c>
      <c r="E20" s="1">
        <v>39.200000000000003</v>
      </c>
      <c r="F20" s="1">
        <v>41.799999999999997</v>
      </c>
      <c r="G20" s="1">
        <v>40.399999999999999</v>
      </c>
      <c r="H20" s="1">
        <v>39.700000000000003</v>
      </c>
      <c r="I20" s="1">
        <v>33.799999999999997</v>
      </c>
      <c r="J20" s="1">
        <v>34.5</v>
      </c>
      <c r="K20" s="1">
        <v>29.5</v>
      </c>
      <c r="L20" s="469">
        <f t="shared" ref="L20:L22" si="335">AVERAGE((32.2+51.7)/2,K20*$L$45/$K$45)</f>
        <v>39.142599861463864</v>
      </c>
      <c r="M20" s="16">
        <f>L20*M45/L45</f>
        <v>35.691636154207629</v>
      </c>
      <c r="N20" s="16">
        <f t="shared" ref="M20:O22" si="336">M20*N45/M45</f>
        <v>32.776675404872272</v>
      </c>
      <c r="O20" s="16">
        <f>N20*O45/N45</f>
        <v>31.776975367761874</v>
      </c>
      <c r="P20" s="16">
        <f t="shared" ref="P20:V22" si="337">O20*P61/O61</f>
        <v>31.791941737091424</v>
      </c>
      <c r="Q20" s="16">
        <f t="shared" si="337"/>
        <v>31.731451618012525</v>
      </c>
      <c r="R20" s="16">
        <f t="shared" si="337"/>
        <v>31.769562108653133</v>
      </c>
      <c r="S20" s="16">
        <f t="shared" si="337"/>
        <v>31.274877635837207</v>
      </c>
      <c r="T20" s="16">
        <f t="shared" si="337"/>
        <v>31.74877433421106</v>
      </c>
      <c r="U20" s="16">
        <f t="shared" si="337"/>
        <v>32.026037080236243</v>
      </c>
      <c r="V20" s="16">
        <f t="shared" si="337"/>
        <v>32.056261610545988</v>
      </c>
    </row>
    <row r="21">
      <c r="A21" s="1" t="s">
        <v>1038</v>
      </c>
      <c r="B21" s="1" t="s">
        <v>1034</v>
      </c>
      <c r="C21" s="467" t="s">
        <v>1039</v>
      </c>
      <c r="D21" s="466" t="s">
        <v>1029</v>
      </c>
      <c r="E21" s="1">
        <v>39.200000000000003</v>
      </c>
      <c r="F21" s="1">
        <v>41.799999999999997</v>
      </c>
      <c r="G21" s="1">
        <v>40.399999999999999</v>
      </c>
      <c r="H21" s="1">
        <v>39.700000000000003</v>
      </c>
      <c r="I21" s="1">
        <v>33.799999999999997</v>
      </c>
      <c r="J21" s="1">
        <v>34.5</v>
      </c>
      <c r="K21" s="1">
        <v>29.5</v>
      </c>
      <c r="L21" s="469">
        <f t="shared" si="335"/>
        <v>39.142599861463864</v>
      </c>
      <c r="M21" s="16">
        <f t="shared" si="336"/>
        <v>36.305687747594064</v>
      </c>
      <c r="N21" s="16">
        <f t="shared" si="336"/>
        <v>32.983574693460071</v>
      </c>
      <c r="O21" s="16">
        <f t="shared" si="336"/>
        <v>31.984739487509792</v>
      </c>
      <c r="P21" s="16">
        <f t="shared" si="337"/>
        <v>31.984860978436348</v>
      </c>
      <c r="Q21" s="16">
        <f t="shared" si="337"/>
        <v>31.98141313210683</v>
      </c>
      <c r="R21" s="16">
        <f t="shared" si="337"/>
        <v>31.757066912559921</v>
      </c>
      <c r="S21" s="16">
        <f t="shared" si="337"/>
        <v>31.532358414543079</v>
      </c>
      <c r="T21" s="16">
        <f t="shared" si="337"/>
        <v>31.520065954007794</v>
      </c>
      <c r="U21" s="16">
        <f t="shared" si="337"/>
        <v>31.514001818969309</v>
      </c>
      <c r="V21" s="16">
        <f t="shared" si="337"/>
        <v>31.509484834587056</v>
      </c>
    </row>
    <row r="22">
      <c r="A22" s="1" t="s">
        <v>1038</v>
      </c>
      <c r="B22" s="1" t="s">
        <v>1034</v>
      </c>
      <c r="C22" s="467" t="s">
        <v>1039</v>
      </c>
      <c r="D22" s="466" t="s">
        <v>1030</v>
      </c>
      <c r="E22" s="1">
        <v>39.200000000000003</v>
      </c>
      <c r="F22" s="1">
        <v>41.799999999999997</v>
      </c>
      <c r="G22" s="1">
        <v>40.399999999999999</v>
      </c>
      <c r="H22" s="1">
        <v>39.700000000000003</v>
      </c>
      <c r="I22" s="1">
        <v>33.799999999999997</v>
      </c>
      <c r="J22" s="1">
        <v>34.5</v>
      </c>
      <c r="K22" s="1">
        <v>29.5</v>
      </c>
      <c r="L22" s="469">
        <f t="shared" si="335"/>
        <v>39.142599861463864</v>
      </c>
      <c r="M22" s="16">
        <f>L22*M47/L47</f>
        <v>36.930303702830187</v>
      </c>
      <c r="N22" s="16">
        <f t="shared" si="336"/>
        <v>33.191780011872112</v>
      </c>
      <c r="O22" s="16">
        <f t="shared" si="336"/>
        <v>32.193862009967702</v>
      </c>
      <c r="P22" s="16">
        <f t="shared" si="337"/>
        <v>32.178950888562348</v>
      </c>
      <c r="Q22" s="16">
        <f t="shared" si="337"/>
        <v>32.233343694427504</v>
      </c>
      <c r="R22" s="16">
        <f t="shared" si="337"/>
        <v>31.744576630916743</v>
      </c>
      <c r="S22" s="16">
        <f t="shared" si="337"/>
        <v>31.791958988957674</v>
      </c>
      <c r="T22" s="16">
        <f t="shared" si="337"/>
        <v>31.293005118450658</v>
      </c>
      <c r="U22" s="16">
        <f t="shared" si="337"/>
        <v>31.010153025110885</v>
      </c>
      <c r="V22" s="16">
        <f t="shared" si="337"/>
        <v>30.972034312773431</v>
      </c>
    </row>
    <row r="23">
      <c r="B23" s="168"/>
      <c r="C23" s="168"/>
      <c r="D23" s="1" t="s">
        <v>1040</v>
      </c>
      <c r="E23" s="168">
        <f>E12/E20</f>
        <v>0.22885416666666666</v>
      </c>
      <c r="F23" s="168">
        <f t="shared" ref="F23:L23" si="338">F12/F20</f>
        <v>0.19585925039872409</v>
      </c>
      <c r="G23" s="168">
        <f t="shared" si="338"/>
        <v>0.22231641914191425</v>
      </c>
      <c r="H23" s="168">
        <f t="shared" si="338"/>
        <v>0.23769941225860616</v>
      </c>
      <c r="I23" s="168">
        <f t="shared" si="338"/>
        <v>0.24664940828402371</v>
      </c>
      <c r="J23" s="168">
        <f t="shared" si="338"/>
        <v>0.2101352657004831</v>
      </c>
      <c r="K23" s="168">
        <f t="shared" si="338"/>
        <v>0.21509039548022599</v>
      </c>
      <c r="L23" s="470">
        <f t="shared" si="338"/>
        <v>0.57150777105185857</v>
      </c>
      <c r="M23" s="171">
        <f>L23-($L$23-$O$23)/3</f>
        <v>0.45512919584079353</v>
      </c>
      <c r="N23" s="171">
        <f>M23-($L$23-$O$23)/3</f>
        <v>0.33875062062972849</v>
      </c>
      <c r="O23" s="171">
        <f>AVERAGE($E$23:$K$23)</f>
        <v>0.22237204541866343</v>
      </c>
      <c r="P23" s="171">
        <f t="shared" ref="P23:V23" si="339">AVERAGE($E$23:$K$23)</f>
        <v>0.22237204541866343</v>
      </c>
      <c r="Q23" s="171">
        <f t="shared" si="339"/>
        <v>0.22237204541866343</v>
      </c>
      <c r="R23" s="171">
        <f t="shared" si="339"/>
        <v>0.22237204541866343</v>
      </c>
      <c r="S23" s="171">
        <f t="shared" si="339"/>
        <v>0.22237204541866343</v>
      </c>
      <c r="T23" s="171">
        <f t="shared" si="339"/>
        <v>0.22237204541866343</v>
      </c>
      <c r="U23" s="171">
        <f t="shared" si="339"/>
        <v>0.22237204541866343</v>
      </c>
      <c r="V23" s="171">
        <f t="shared" si="339"/>
        <v>0.22237204541866343</v>
      </c>
    </row>
    <row r="24">
      <c r="B24" s="168"/>
      <c r="C24" s="168"/>
      <c r="E24" s="168"/>
      <c r="F24" s="168"/>
      <c r="G24" s="168"/>
      <c r="H24" s="168"/>
      <c r="I24" s="168"/>
      <c r="J24" s="168"/>
      <c r="K24" s="168"/>
      <c r="L24" s="470"/>
      <c r="M24" s="171"/>
      <c r="N24" s="171"/>
      <c r="O24" s="171"/>
      <c r="P24" s="171"/>
      <c r="Q24" s="171"/>
      <c r="R24" s="171"/>
      <c r="S24" s="171"/>
      <c r="T24" s="171"/>
      <c r="U24" s="171"/>
      <c r="V24" s="171"/>
    </row>
    <row r="25">
      <c r="A25" s="1" t="s">
        <v>566</v>
      </c>
      <c r="B25" s="168" t="s">
        <v>1041</v>
      </c>
      <c r="C25" s="168"/>
      <c r="D25" s="466" t="s">
        <v>1028</v>
      </c>
      <c r="E25" s="1">
        <v>495.69999999999999</v>
      </c>
      <c r="F25" s="1">
        <v>491.60000000000002</v>
      </c>
      <c r="G25" s="1">
        <v>475.19999999999999</v>
      </c>
      <c r="H25" s="1">
        <v>487.80000000000001</v>
      </c>
      <c r="I25" s="1">
        <v>496.07999999999998</v>
      </c>
      <c r="J25" s="1">
        <v>508.69999999999999</v>
      </c>
      <c r="K25" s="1">
        <v>501.60000000000002</v>
      </c>
      <c r="L25" s="16">
        <f t="shared" ref="L25:V27" si="340">L16-L20</f>
        <v>494.25740013853624</v>
      </c>
      <c r="M25" s="16">
        <f t="shared" ref="M25:U25" si="341">M16-M20</f>
        <v>496.82791637043834</v>
      </c>
      <c r="N25" s="16">
        <f t="shared" si="341"/>
        <v>502.94270997808127</v>
      </c>
      <c r="O25" s="16">
        <f t="shared" si="341"/>
        <v>507.73168576845052</v>
      </c>
      <c r="P25" s="16">
        <f t="shared" si="341"/>
        <v>512.76908707013274</v>
      </c>
      <c r="Q25" s="16">
        <f t="shared" si="341"/>
        <v>518.30297549947443</v>
      </c>
      <c r="R25" s="16">
        <f t="shared" si="341"/>
        <v>523.99088170264713</v>
      </c>
      <c r="S25" s="16">
        <f t="shared" si="341"/>
        <v>530.37999512497686</v>
      </c>
      <c r="T25" s="16">
        <f t="shared" si="341"/>
        <v>536.38997027106836</v>
      </c>
      <c r="U25" s="16">
        <f t="shared" si="341"/>
        <v>538.38627297699827</v>
      </c>
      <c r="V25" s="16">
        <f>V16-V20</f>
        <v>540.54540777079376</v>
      </c>
      <c r="W25" s="471"/>
    </row>
    <row r="26">
      <c r="A26" s="1" t="s">
        <v>566</v>
      </c>
      <c r="B26" s="168" t="s">
        <v>1041</v>
      </c>
      <c r="C26" s="168"/>
      <c r="D26" s="466" t="s">
        <v>1029</v>
      </c>
      <c r="E26" s="1">
        <v>495.69999999999999</v>
      </c>
      <c r="F26" s="1">
        <v>491.60000000000002</v>
      </c>
      <c r="G26" s="1">
        <v>475.19999999999999</v>
      </c>
      <c r="H26" s="1">
        <v>487.80000000000001</v>
      </c>
      <c r="I26" s="1">
        <v>496.07999999999998</v>
      </c>
      <c r="J26" s="1">
        <v>508.69999999999999</v>
      </c>
      <c r="K26" s="1">
        <v>501.60000000000002</v>
      </c>
      <c r="L26" s="16">
        <f t="shared" si="340"/>
        <v>494.25740013853624</v>
      </c>
      <c r="M26" s="16">
        <f t="shared" si="340"/>
        <v>495.20339124284959</v>
      </c>
      <c r="N26" s="16">
        <f t="shared" si="340"/>
        <v>501.05168813248946</v>
      </c>
      <c r="O26" s="16">
        <f t="shared" si="340"/>
        <v>505.08194394104675</v>
      </c>
      <c r="P26" s="16">
        <f t="shared" si="340"/>
        <v>509.2079227147799</v>
      </c>
      <c r="Q26" s="16">
        <f t="shared" si="340"/>
        <v>513.75850146502012</v>
      </c>
      <c r="R26" s="16">
        <f t="shared" si="340"/>
        <v>518.78259697202816</v>
      </c>
      <c r="S26" s="16">
        <f t="shared" si="340"/>
        <v>523.72284862965603</v>
      </c>
      <c r="T26" s="16">
        <f t="shared" si="340"/>
        <v>529.12433327260396</v>
      </c>
      <c r="U26" s="16">
        <f t="shared" si="340"/>
        <v>530.47769545324559</v>
      </c>
      <c r="V26" s="16">
        <f t="shared" si="340"/>
        <v>531.57689209968044</v>
      </c>
    </row>
    <row r="27">
      <c r="A27" s="1" t="s">
        <v>566</v>
      </c>
      <c r="B27" s="168" t="s">
        <v>1041</v>
      </c>
      <c r="C27" s="168"/>
      <c r="D27" s="466" t="s">
        <v>1030</v>
      </c>
      <c r="E27" s="1">
        <v>495.69999999999999</v>
      </c>
      <c r="F27" s="1">
        <v>491.60000000000002</v>
      </c>
      <c r="G27" s="1">
        <v>475.19999999999999</v>
      </c>
      <c r="H27" s="1">
        <v>487.80000000000001</v>
      </c>
      <c r="I27" s="1">
        <v>496.07999999999998</v>
      </c>
      <c r="J27" s="1">
        <v>508.69999999999999</v>
      </c>
      <c r="K27" s="1">
        <v>501.60000000000002</v>
      </c>
      <c r="L27" s="16">
        <f t="shared" si="340"/>
        <v>494.25740013853624</v>
      </c>
      <c r="M27" s="16">
        <f t="shared" si="340"/>
        <v>493.23147724201021</v>
      </c>
      <c r="N27" s="16">
        <f t="shared" si="340"/>
        <v>498.40150510642172</v>
      </c>
      <c r="O27" s="16">
        <f t="shared" si="340"/>
        <v>500.99933953747984</v>
      </c>
      <c r="P27" s="16">
        <f t="shared" si="340"/>
        <v>503.54043449439121</v>
      </c>
      <c r="Q27" s="16">
        <f t="shared" si="340"/>
        <v>506.26484390758242</v>
      </c>
      <c r="R27" s="16">
        <f t="shared" si="340"/>
        <v>509.61661931799983</v>
      </c>
      <c r="S27" s="16">
        <f t="shared" si="340"/>
        <v>512.34803917901559</v>
      </c>
      <c r="T27" s="16">
        <f t="shared" si="340"/>
        <v>516.21523816353044</v>
      </c>
      <c r="U27" s="16">
        <f t="shared" si="340"/>
        <v>515.82444123406856</v>
      </c>
      <c r="V27" s="16">
        <f t="shared" si="340"/>
        <v>514.85208641220368</v>
      </c>
    </row>
    <row r="28">
      <c r="B28" s="168"/>
      <c r="C28" s="168"/>
      <c r="E28" s="168"/>
      <c r="F28" s="168"/>
      <c r="G28" s="168"/>
      <c r="H28" s="168"/>
      <c r="I28" s="168"/>
      <c r="J28" s="168"/>
      <c r="K28" s="168"/>
      <c r="L28" s="470"/>
      <c r="M28" s="171"/>
      <c r="N28" s="171"/>
      <c r="O28" s="171"/>
      <c r="P28" s="171"/>
      <c r="Q28" s="171"/>
      <c r="R28" s="171"/>
      <c r="S28" s="171"/>
      <c r="T28" s="171"/>
      <c r="U28" s="171"/>
      <c r="V28" s="171"/>
    </row>
    <row r="29">
      <c r="A29" s="1" t="s">
        <v>1042</v>
      </c>
      <c r="B29" s="168" t="s">
        <v>1041</v>
      </c>
      <c r="C29" s="168"/>
      <c r="D29" s="466" t="s">
        <v>1028</v>
      </c>
      <c r="E29" s="472">
        <f t="shared" ref="E29:V31" si="342">E20/E16*100</f>
        <v>7.5968992248062017</v>
      </c>
      <c r="F29" s="472">
        <f t="shared" ref="F29:V29" si="343">F20/F16*100</f>
        <v>7.5738358398260557</v>
      </c>
      <c r="G29" s="472">
        <f t="shared" si="343"/>
        <v>7.6733143399810064</v>
      </c>
      <c r="H29" s="472">
        <f t="shared" si="343"/>
        <v>7.2286962855061905</v>
      </c>
      <c r="I29" s="472">
        <f t="shared" si="343"/>
        <v>6.3426534058922872</v>
      </c>
      <c r="J29" s="472">
        <f t="shared" si="343"/>
        <v>6.3048245614035077</v>
      </c>
      <c r="K29" s="472">
        <f t="shared" si="343"/>
        <v>5.455890512298871</v>
      </c>
      <c r="L29" s="472">
        <f>L20/L16*100</f>
        <v>7.3383201840014731</v>
      </c>
      <c r="M29" s="472">
        <f t="shared" si="343"/>
        <v>6.7024085754214173</v>
      </c>
      <c r="N29" s="472">
        <f t="shared" si="343"/>
        <v>6.1182545002440403</v>
      </c>
      <c r="O29" s="472">
        <f t="shared" si="343"/>
        <v>5.8899842869693959</v>
      </c>
      <c r="P29" s="472">
        <f t="shared" si="343"/>
        <v>5.8380861015204673</v>
      </c>
      <c r="Q29" s="472">
        <f>Q20/Q16*100</f>
        <v>5.7689937308659971</v>
      </c>
      <c r="R29" s="472">
        <f t="shared" si="343"/>
        <v>5.7164129729678974</v>
      </c>
      <c r="S29" s="472">
        <f t="shared" si="343"/>
        <v>5.568344396640871</v>
      </c>
      <c r="T29" s="472">
        <f t="shared" si="343"/>
        <v>5.5882079220400414</v>
      </c>
      <c r="U29" s="472">
        <f t="shared" si="343"/>
        <v>5.6145417122962833</v>
      </c>
      <c r="V29" s="472">
        <f t="shared" si="343"/>
        <v>5.5983528034734462</v>
      </c>
    </row>
    <row r="30">
      <c r="A30" s="1" t="s">
        <v>1042</v>
      </c>
      <c r="B30" s="168" t="s">
        <v>1041</v>
      </c>
      <c r="C30" s="168"/>
      <c r="D30" s="466" t="s">
        <v>1029</v>
      </c>
      <c r="E30" s="472">
        <f t="shared" si="342"/>
        <v>7.5968992248062017</v>
      </c>
      <c r="F30" s="472">
        <f t="shared" si="342"/>
        <v>7.5738358398260557</v>
      </c>
      <c r="G30" s="472">
        <f t="shared" si="342"/>
        <v>7.6733143399810064</v>
      </c>
      <c r="H30" s="472">
        <f t="shared" si="342"/>
        <v>7.2286962855061905</v>
      </c>
      <c r="I30" s="472">
        <f t="shared" si="342"/>
        <v>6.3426534058922872</v>
      </c>
      <c r="J30" s="472">
        <f t="shared" si="342"/>
        <v>6.3048245614035077</v>
      </c>
      <c r="K30" s="472">
        <f t="shared" si="342"/>
        <v>5.455890512298871</v>
      </c>
      <c r="L30" s="472">
        <f t="shared" si="342"/>
        <v>7.3383201840014731</v>
      </c>
      <c r="M30" s="472">
        <f t="shared" si="342"/>
        <v>6.8306806379589284</v>
      </c>
      <c r="N30" s="472">
        <f t="shared" si="342"/>
        <v>6.1762915278143229</v>
      </c>
      <c r="O30" s="472">
        <f t="shared" si="342"/>
        <v>5.9554503145352102</v>
      </c>
      <c r="P30" s="472">
        <f t="shared" si="342"/>
        <v>5.9100678985711443</v>
      </c>
      <c r="Q30" s="472">
        <f t="shared" si="342"/>
        <v>5.8601931573423531</v>
      </c>
      <c r="R30" s="472">
        <f t="shared" si="342"/>
        <v>5.7683522179824784</v>
      </c>
      <c r="S30" s="472">
        <f t="shared" si="342"/>
        <v>5.6788946802317986</v>
      </c>
      <c r="T30" s="472">
        <f t="shared" si="342"/>
        <v>5.6221137672094041</v>
      </c>
      <c r="U30" s="472">
        <f t="shared" si="342"/>
        <v>5.6075564767115598</v>
      </c>
      <c r="V30" s="472">
        <f t="shared" si="342"/>
        <v>5.5958528079015046</v>
      </c>
    </row>
    <row r="31">
      <c r="A31" s="1" t="s">
        <v>1042</v>
      </c>
      <c r="B31" s="168" t="s">
        <v>1041</v>
      </c>
      <c r="C31" s="168"/>
      <c r="D31" s="466" t="s">
        <v>1030</v>
      </c>
      <c r="E31" s="472">
        <f t="shared" si="342"/>
        <v>7.5968992248062017</v>
      </c>
      <c r="F31" s="472">
        <f t="shared" si="342"/>
        <v>7.5738358398260557</v>
      </c>
      <c r="G31" s="472">
        <f t="shared" si="342"/>
        <v>7.6733143399810064</v>
      </c>
      <c r="H31" s="472">
        <f t="shared" si="342"/>
        <v>7.2286962855061905</v>
      </c>
      <c r="I31" s="472">
        <f t="shared" si="342"/>
        <v>6.3426534058922872</v>
      </c>
      <c r="J31" s="472">
        <f t="shared" si="342"/>
        <v>6.3048245614035077</v>
      </c>
      <c r="K31" s="472">
        <f t="shared" si="342"/>
        <v>5.455890512298871</v>
      </c>
      <c r="L31" s="472">
        <f t="shared" si="342"/>
        <v>7.3383201840014731</v>
      </c>
      <c r="M31" s="472">
        <f>M22/M18*100</f>
        <v>6.965855523763703</v>
      </c>
      <c r="N31" s="472">
        <f t="shared" si="342"/>
        <v>6.2438298114480606</v>
      </c>
      <c r="O31" s="472">
        <f t="shared" si="342"/>
        <v>6.0379355769229273</v>
      </c>
      <c r="P31" s="472">
        <f t="shared" si="342"/>
        <v>6.0066803193167173</v>
      </c>
      <c r="Q31" s="472">
        <f t="shared" si="342"/>
        <v>5.9857849917686883</v>
      </c>
      <c r="R31" s="472">
        <f t="shared" si="342"/>
        <v>5.8638441152535421</v>
      </c>
      <c r="S31" s="472">
        <f t="shared" si="342"/>
        <v>5.842606515969381</v>
      </c>
      <c r="T31" s="472">
        <f t="shared" si="342"/>
        <v>5.7155313189200587</v>
      </c>
      <c r="U31" s="472">
        <f t="shared" si="342"/>
        <v>5.6708469710336606</v>
      </c>
      <c r="V31" s="472">
        <f t="shared" si="342"/>
        <v>5.6743616005162263</v>
      </c>
    </row>
    <row r="32">
      <c r="B32" s="168"/>
      <c r="C32" s="168"/>
      <c r="D32" s="466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</row>
    <row r="33">
      <c r="A33" s="1" t="s">
        <v>1043</v>
      </c>
      <c r="B33" s="168" t="s">
        <v>1041</v>
      </c>
      <c r="C33" s="168"/>
      <c r="D33" s="466" t="s">
        <v>1028</v>
      </c>
      <c r="E33" s="472">
        <f t="shared" ref="E33:V35" si="344">E12/E16*100</f>
        <v>1.7385820413436694</v>
      </c>
      <c r="F33" s="472">
        <f t="shared" ref="F33:V33" si="345">F12/F16*100</f>
        <v>1.4834058102313221</v>
      </c>
      <c r="G33" s="472">
        <f t="shared" si="345"/>
        <v>1.7059037670148782</v>
      </c>
      <c r="H33" s="472">
        <f t="shared" si="345"/>
        <v>1.7182568584607913</v>
      </c>
      <c r="I33" s="472">
        <f t="shared" si="345"/>
        <v>1.5644117095139802</v>
      </c>
      <c r="J33" s="472">
        <f t="shared" si="345"/>
        <v>1.324865984405458</v>
      </c>
      <c r="K33" s="472">
        <f t="shared" si="345"/>
        <v>1.1735096479871769</v>
      </c>
      <c r="L33" s="472">
        <f t="shared" si="345"/>
        <v>4.193907011623546</v>
      </c>
      <c r="M33" s="472">
        <f>M12/M16*100</f>
        <v>3.0504618251279885</v>
      </c>
      <c r="N33" s="472">
        <f>N12/N16*100</f>
        <v>2.0725625091282982</v>
      </c>
      <c r="O33" s="472">
        <f t="shared" si="345"/>
        <v>1.3097678533771724</v>
      </c>
      <c r="P33" s="472">
        <f>P12/P16*100</f>
        <v>1.2982271477253771</v>
      </c>
      <c r="Q33" s="472">
        <f t="shared" si="345"/>
        <v>1.282862935940118</v>
      </c>
      <c r="R33" s="472">
        <f t="shared" si="345"/>
        <v>1.2711704452566541</v>
      </c>
      <c r="S33" s="472">
        <f t="shared" si="345"/>
        <v>1.2382441330765839</v>
      </c>
      <c r="T33" s="472">
        <f t="shared" si="345"/>
        <v>1.2426612258488228</v>
      </c>
      <c r="U33" s="472">
        <f t="shared" si="345"/>
        <v>1.2485171246517295</v>
      </c>
      <c r="V33" s="472">
        <f t="shared" si="345"/>
        <v>1.2449171638836989</v>
      </c>
    </row>
    <row r="34">
      <c r="A34" s="1" t="s">
        <v>1043</v>
      </c>
      <c r="B34" s="168" t="s">
        <v>1041</v>
      </c>
      <c r="C34" s="168"/>
      <c r="D34" s="466" t="s">
        <v>1029</v>
      </c>
      <c r="E34" s="472">
        <f t="shared" si="344"/>
        <v>1.7385820413436694</v>
      </c>
      <c r="F34" s="472">
        <f t="shared" si="344"/>
        <v>1.4834058102313221</v>
      </c>
      <c r="G34" s="472">
        <f t="shared" si="344"/>
        <v>1.7059037670148782</v>
      </c>
      <c r="H34" s="472">
        <f t="shared" si="344"/>
        <v>1.7182568584607913</v>
      </c>
      <c r="I34" s="472">
        <f t="shared" si="344"/>
        <v>1.5644117095139802</v>
      </c>
      <c r="J34" s="472">
        <f t="shared" si="344"/>
        <v>1.324865984405458</v>
      </c>
      <c r="K34" s="472">
        <f t="shared" si="344"/>
        <v>1.1735096479871769</v>
      </c>
      <c r="L34" s="472">
        <f t="shared" si="344"/>
        <v>4.193907011623546</v>
      </c>
      <c r="M34" s="472">
        <f t="shared" si="344"/>
        <v>3.1088421857995256</v>
      </c>
      <c r="N34" s="472">
        <f t="shared" si="344"/>
        <v>2.0922225882372354</v>
      </c>
      <c r="O34" s="472">
        <f t="shared" si="344"/>
        <v>1.3243256678324171</v>
      </c>
      <c r="P34" s="472">
        <f t="shared" si="344"/>
        <v>1.3142338871684474</v>
      </c>
      <c r="Q34" s="472">
        <f t="shared" si="344"/>
        <v>1.3031431389466743</v>
      </c>
      <c r="R34" s="472">
        <f t="shared" si="344"/>
        <v>1.2827202814080478</v>
      </c>
      <c r="S34" s="472">
        <f t="shared" si="344"/>
        <v>1.2628274257603116</v>
      </c>
      <c r="T34" s="472">
        <f t="shared" si="344"/>
        <v>1.2502009379907828</v>
      </c>
      <c r="U34" s="472">
        <f t="shared" si="344"/>
        <v>1.2469638035270232</v>
      </c>
      <c r="V34" s="472">
        <f t="shared" si="344"/>
        <v>1.2443612347548285</v>
      </c>
    </row>
    <row r="35">
      <c r="A35" s="1" t="s">
        <v>1043</v>
      </c>
      <c r="B35" s="168" t="s">
        <v>1041</v>
      </c>
      <c r="C35" s="168"/>
      <c r="D35" s="466" t="s">
        <v>1030</v>
      </c>
      <c r="E35" s="472">
        <f t="shared" si="344"/>
        <v>1.7385820413436694</v>
      </c>
      <c r="F35" s="472">
        <f t="shared" si="344"/>
        <v>1.4834058102313221</v>
      </c>
      <c r="G35" s="472">
        <f t="shared" si="344"/>
        <v>1.7059037670148782</v>
      </c>
      <c r="H35" s="472">
        <f t="shared" si="344"/>
        <v>1.7182568584607913</v>
      </c>
      <c r="I35" s="472">
        <f t="shared" si="344"/>
        <v>1.5644117095139802</v>
      </c>
      <c r="J35" s="472">
        <f t="shared" si="344"/>
        <v>1.324865984405458</v>
      </c>
      <c r="K35" s="472">
        <f t="shared" si="344"/>
        <v>1.1735096479871769</v>
      </c>
      <c r="L35" s="472">
        <f t="shared" si="344"/>
        <v>4.193907011623546</v>
      </c>
      <c r="M35" s="472">
        <f t="shared" si="344"/>
        <v>3.1703642228737241</v>
      </c>
      <c r="N35" s="472">
        <f t="shared" si="344"/>
        <v>2.1151012237344307</v>
      </c>
      <c r="O35" s="472">
        <f t="shared" si="344"/>
        <v>1.3426680843464691</v>
      </c>
      <c r="P35" s="472">
        <f t="shared" si="344"/>
        <v>1.3357177887824887</v>
      </c>
      <c r="Q35" s="472">
        <f t="shared" si="344"/>
        <v>1.3310712520559407</v>
      </c>
      <c r="R35" s="472">
        <f t="shared" si="344"/>
        <v>1.3039550099251229</v>
      </c>
      <c r="S35" s="472">
        <f t="shared" si="344"/>
        <v>1.2992323615325221</v>
      </c>
      <c r="T35" s="472">
        <f t="shared" si="344"/>
        <v>1.2709743900426846</v>
      </c>
      <c r="U35" s="472">
        <f t="shared" si="344"/>
        <v>1.2610378402049871</v>
      </c>
      <c r="V35" s="472">
        <f t="shared" si="344"/>
        <v>1.2618193955519139</v>
      </c>
    </row>
    <row r="36">
      <c r="L36" s="464"/>
    </row>
    <row r="37">
      <c r="A37" s="1" t="s">
        <v>1044</v>
      </c>
      <c r="B37" s="1" t="s">
        <v>1045</v>
      </c>
      <c r="C37" s="467" t="s">
        <v>1046</v>
      </c>
      <c r="D37" s="466" t="s">
        <v>1028</v>
      </c>
      <c r="K37" s="16">
        <f>'СС Макро Минэк цел'!C94</f>
        <v>75.397900000000007</v>
      </c>
      <c r="L37" s="16">
        <f>'СС Макро Минэк цел'!D94</f>
        <v>75.217200000000005</v>
      </c>
      <c r="M37" s="16">
        <f>'СС Макро Минэк цел'!E94</f>
        <v>75.662800000000004</v>
      </c>
      <c r="N37" s="16">
        <f>'СС Макро Минэк цел'!F94</f>
        <v>75.755600000000001</v>
      </c>
      <c r="O37" s="16">
        <f>'СС Макро Минэк цел'!G94</f>
        <v>75.868799999999993</v>
      </c>
      <c r="P37" s="465"/>
      <c r="Q37" s="465"/>
      <c r="R37" s="465"/>
      <c r="S37" s="465"/>
      <c r="T37" s="465"/>
      <c r="U37" s="465"/>
      <c r="V37" s="465"/>
      <c r="W37" s="465"/>
    </row>
    <row r="38">
      <c r="A38" s="1" t="s">
        <v>1044</v>
      </c>
      <c r="B38" s="1" t="s">
        <v>1045</v>
      </c>
      <c r="C38" s="467" t="s">
        <v>1046</v>
      </c>
      <c r="D38" s="466" t="s">
        <v>1029</v>
      </c>
      <c r="K38" s="16">
        <f>'СС Макро Минэк баз'!C94</f>
        <v>75.397900000000007</v>
      </c>
      <c r="L38" s="16">
        <f>'СС Макро Минэк баз'!D94</f>
        <v>75.217200000000005</v>
      </c>
      <c r="M38" s="16">
        <f>'СС Макро Минэк баз'!E94</f>
        <v>75.662800000000004</v>
      </c>
      <c r="N38" s="16">
        <f>'СС Макро Минэк баз'!F94</f>
        <v>75.755600000000001</v>
      </c>
      <c r="O38" s="16">
        <f>'СС Макро Минэк баз'!G94</f>
        <v>75.868799999999993</v>
      </c>
      <c r="P38" s="465"/>
      <c r="Q38" s="465"/>
      <c r="R38" s="465"/>
      <c r="S38" s="465"/>
      <c r="T38" s="465"/>
      <c r="U38" s="465"/>
      <c r="V38" s="465"/>
      <c r="W38" s="465"/>
    </row>
    <row r="39">
      <c r="A39" s="1" t="s">
        <v>1044</v>
      </c>
      <c r="B39" s="1" t="s">
        <v>1045</v>
      </c>
      <c r="C39" s="467" t="s">
        <v>1046</v>
      </c>
      <c r="D39" s="466" t="s">
        <v>1030</v>
      </c>
      <c r="K39" s="16">
        <f>'СС Макро Минэк кон'!C94</f>
        <v>75.397900000000007</v>
      </c>
      <c r="L39" s="16">
        <f>'СС Макро Минэк кон'!D94</f>
        <v>75.217200000000005</v>
      </c>
      <c r="M39" s="16">
        <f>'СС Макро Минэк кон'!E94</f>
        <v>75.662800000000004</v>
      </c>
      <c r="N39" s="16">
        <f>'СС Макро Минэк кон'!F94</f>
        <v>75.755600000000001</v>
      </c>
      <c r="O39" s="16">
        <f>'СС Макро Минэк кон'!G94</f>
        <v>75.868799999999993</v>
      </c>
      <c r="P39" s="465"/>
      <c r="Q39" s="465"/>
      <c r="R39" s="465"/>
      <c r="S39" s="465"/>
      <c r="T39" s="465"/>
      <c r="U39" s="465"/>
      <c r="V39" s="465"/>
      <c r="W39" s="465"/>
    </row>
    <row r="40">
      <c r="C40" s="467"/>
      <c r="K40" s="16"/>
      <c r="L40" s="469"/>
      <c r="M40" s="468"/>
      <c r="N40" s="468"/>
      <c r="O40" s="468"/>
      <c r="P40" s="465"/>
      <c r="Q40" s="465"/>
      <c r="R40" s="465"/>
      <c r="S40" s="465"/>
      <c r="T40" s="465"/>
      <c r="U40" s="465"/>
      <c r="V40" s="465"/>
      <c r="W40" s="465"/>
    </row>
    <row r="41">
      <c r="A41" s="1" t="s">
        <v>1047</v>
      </c>
      <c r="B41" s="1" t="s">
        <v>1045</v>
      </c>
      <c r="C41" s="467" t="s">
        <v>1046</v>
      </c>
      <c r="D41" s="466" t="s">
        <v>1028</v>
      </c>
      <c r="K41" s="16">
        <f>'СС Макро Минэк цел'!C96</f>
        <v>71.933099999999996</v>
      </c>
      <c r="L41" s="16">
        <f>'СС Макро Минэк цел'!D96</f>
        <v>70.9495</v>
      </c>
      <c r="M41" s="16">
        <f>'СС Макро Минэк цел'!E96</f>
        <v>71.772664738177795</v>
      </c>
      <c r="N41" s="16">
        <f>'СС Макро Минэк цел'!F96</f>
        <v>72.182207143233398</v>
      </c>
      <c r="O41" s="16">
        <f>'СС Макро Минэк цел'!G96</f>
        <v>72.404307121307824</v>
      </c>
      <c r="P41" s="465"/>
      <c r="Q41" s="465"/>
      <c r="R41" s="465"/>
      <c r="S41" s="465"/>
      <c r="T41" s="465"/>
      <c r="U41" s="465"/>
      <c r="V41" s="465"/>
      <c r="W41" s="465"/>
    </row>
    <row r="42">
      <c r="A42" s="1" t="s">
        <v>1047</v>
      </c>
      <c r="B42" s="1" t="s">
        <v>1045</v>
      </c>
      <c r="C42" s="467" t="s">
        <v>1046</v>
      </c>
      <c r="D42" s="466" t="s">
        <v>1029</v>
      </c>
      <c r="K42" s="16">
        <f>'СС Макро Минэк баз'!C96</f>
        <v>71.933099999999996</v>
      </c>
      <c r="L42" s="16">
        <f>'СС Макро Минэк баз'!D96</f>
        <v>70.9495</v>
      </c>
      <c r="M42" s="16">
        <f>'СС Макро Минэк баз'!E96</f>
        <v>71.704499999999996</v>
      </c>
      <c r="N42" s="16">
        <f>'СС Макро Минэк баз'!F96</f>
        <v>72.159499999999994</v>
      </c>
      <c r="O42" s="16">
        <f>'СС Макро Минэк баз'!G96</f>
        <v>72.381600000000006</v>
      </c>
      <c r="P42" s="465"/>
      <c r="Q42" s="465"/>
      <c r="R42" s="465"/>
      <c r="S42" s="465"/>
      <c r="T42" s="465"/>
      <c r="U42" s="465"/>
      <c r="V42" s="465"/>
      <c r="W42" s="465"/>
    </row>
    <row r="43">
      <c r="A43" s="1" t="s">
        <v>1047</v>
      </c>
      <c r="B43" s="1" t="s">
        <v>1045</v>
      </c>
      <c r="C43" s="467" t="s">
        <v>1046</v>
      </c>
      <c r="D43" s="466" t="s">
        <v>1030</v>
      </c>
      <c r="K43" s="16">
        <f>'СС Макро Минэк кон'!C96</f>
        <v>71.933099999999996</v>
      </c>
      <c r="L43" s="16">
        <f>'СС Макро Минэк кон'!D96</f>
        <v>70.9495</v>
      </c>
      <c r="M43" s="16">
        <f>'СС Макро Минэк кон'!E96</f>
        <v>71.636399999999995</v>
      </c>
      <c r="N43" s="16">
        <f>'СС Макро Минэк кон'!F96</f>
        <v>72.136799999999994</v>
      </c>
      <c r="O43" s="16">
        <f>'СС Макро Минэк кон'!G96</f>
        <v>72.358900000000006</v>
      </c>
      <c r="P43" s="465"/>
      <c r="Q43" s="465"/>
      <c r="R43" s="465"/>
      <c r="S43" s="465"/>
      <c r="T43" s="465"/>
      <c r="U43" s="465"/>
      <c r="V43" s="465"/>
      <c r="W43" s="465"/>
    </row>
    <row r="44">
      <c r="C44" s="467"/>
      <c r="K44" s="16"/>
      <c r="L44" s="469"/>
      <c r="M44" s="468"/>
      <c r="N44" s="468"/>
      <c r="O44" s="468"/>
      <c r="P44" s="465"/>
      <c r="Q44" s="465"/>
      <c r="R44" s="465"/>
      <c r="S44" s="465"/>
      <c r="T44" s="465"/>
      <c r="U44" s="465"/>
      <c r="V44" s="465"/>
      <c r="W44" s="465"/>
    </row>
    <row r="45">
      <c r="A45" s="1" t="s">
        <v>1048</v>
      </c>
      <c r="B45" s="1" t="s">
        <v>1045</v>
      </c>
      <c r="C45" s="467" t="s">
        <v>1046</v>
      </c>
      <c r="D45" s="466" t="s">
        <v>1028</v>
      </c>
      <c r="K45" s="16">
        <f>'СС Макро Минэк цел'!C98</f>
        <v>3.4647999999999999</v>
      </c>
      <c r="L45" s="16">
        <f>'СС Макро Минэк цел'!D98</f>
        <v>4.2675999999999998</v>
      </c>
      <c r="M45" s="16">
        <f>'СС Макро Минэк цел'!E98</f>
        <v>3.8913518006159351</v>
      </c>
      <c r="N45" s="16">
        <f>'СС Макро Минэк цел'!F98</f>
        <v>3.5735423925058027</v>
      </c>
      <c r="O45" s="16">
        <f>'СС Макро Минэк цел'!G98</f>
        <v>3.4645481025641032</v>
      </c>
      <c r="P45" s="465"/>
      <c r="Q45" s="465"/>
      <c r="R45" s="465"/>
      <c r="S45" s="465"/>
      <c r="T45" s="465"/>
      <c r="U45" s="465"/>
      <c r="V45" s="465"/>
      <c r="W45" s="465"/>
    </row>
    <row r="46">
      <c r="A46" s="1" t="s">
        <v>1048</v>
      </c>
      <c r="B46" s="1" t="s">
        <v>1045</v>
      </c>
      <c r="C46" s="467" t="s">
        <v>1046</v>
      </c>
      <c r="D46" s="466" t="s">
        <v>1029</v>
      </c>
      <c r="K46" s="16">
        <f>'СС Макро Минэк баз'!C98</f>
        <v>3.4647999999999999</v>
      </c>
      <c r="L46" s="16">
        <f>'СС Макро Минэк баз'!D98</f>
        <v>4.2675999999999998</v>
      </c>
      <c r="M46" s="16">
        <f>'СС Макро Минэк баз'!E98</f>
        <v>3.9582999999999999</v>
      </c>
      <c r="N46" s="16">
        <f>'СС Макро Минэк баз'!F98</f>
        <v>3.5960999999999999</v>
      </c>
      <c r="O46" s="16">
        <f>'СС Макро Минэк баз'!G98</f>
        <v>3.4872000000000001</v>
      </c>
      <c r="P46" s="465"/>
      <c r="Q46" s="465"/>
      <c r="R46" s="465"/>
      <c r="S46" s="465"/>
      <c r="T46" s="465"/>
      <c r="U46" s="465"/>
      <c r="V46" s="465"/>
      <c r="W46" s="465"/>
    </row>
    <row r="47">
      <c r="A47" s="1" t="s">
        <v>1048</v>
      </c>
      <c r="B47" s="1" t="s">
        <v>1045</v>
      </c>
      <c r="C47" s="467" t="s">
        <v>1046</v>
      </c>
      <c r="D47" s="466" t="s">
        <v>1030</v>
      </c>
      <c r="K47" s="16">
        <f>'СС Макро Минэк кон'!C98</f>
        <v>3.4647999999999999</v>
      </c>
      <c r="L47" s="16">
        <f>'СС Макро Минэк кон'!D98</f>
        <v>4.2675999999999998</v>
      </c>
      <c r="M47" s="16">
        <f>'СС Макро Минэк кон'!E98</f>
        <v>4.0263999999999998</v>
      </c>
      <c r="N47" s="16">
        <f>'СС Макро Минэк кон'!F98</f>
        <v>3.6187999999999998</v>
      </c>
      <c r="O47" s="16">
        <f>'СС Макро Минэк кон'!G98</f>
        <v>3.5099999999999998</v>
      </c>
      <c r="P47" s="465"/>
      <c r="Q47" s="465"/>
      <c r="R47" s="465"/>
      <c r="S47" s="465"/>
      <c r="T47" s="465"/>
      <c r="U47" s="465"/>
      <c r="V47" s="465"/>
      <c r="W47" s="465"/>
    </row>
    <row r="48">
      <c r="C48" s="467"/>
      <c r="K48" s="16"/>
      <c r="L48" s="469"/>
      <c r="M48" s="468"/>
      <c r="N48" s="468"/>
      <c r="O48" s="468"/>
      <c r="P48" s="465"/>
      <c r="Q48" s="465"/>
      <c r="R48" s="465"/>
      <c r="S48" s="465"/>
      <c r="T48" s="465"/>
      <c r="U48" s="465"/>
      <c r="V48" s="465"/>
      <c r="W48" s="465"/>
    </row>
    <row r="49">
      <c r="A49" s="1" t="s">
        <v>1042</v>
      </c>
      <c r="B49" s="1" t="s">
        <v>1045</v>
      </c>
      <c r="C49" s="467" t="s">
        <v>1046</v>
      </c>
      <c r="D49" s="466" t="s">
        <v>1028</v>
      </c>
      <c r="K49" s="16">
        <f>'СС Макро Минэк цел'!C100</f>
        <v>4.5953999999999997</v>
      </c>
      <c r="L49" s="16">
        <f>'СС Макро Минэк цел'!D100</f>
        <v>5.6738</v>
      </c>
      <c r="M49" s="16">
        <f>'СС Макро Минэк цел'!E100</f>
        <v>5.1430221272197674</v>
      </c>
      <c r="N49" s="16">
        <f>'СС Макро Минэк цел'!F100</f>
        <v>4.7171884027632407</v>
      </c>
      <c r="O49" s="16">
        <f>'СС Макро Минэк цел'!G100</f>
        <v>4.5665945357081092</v>
      </c>
      <c r="P49" s="465"/>
      <c r="Q49" s="465"/>
      <c r="R49" s="465"/>
      <c r="S49" s="465"/>
      <c r="T49" s="465"/>
      <c r="U49" s="465"/>
      <c r="V49" s="465"/>
      <c r="W49" s="465"/>
    </row>
    <row r="50">
      <c r="A50" s="1" t="s">
        <v>1042</v>
      </c>
      <c r="B50" s="1" t="s">
        <v>1045</v>
      </c>
      <c r="C50" s="467" t="s">
        <v>1046</v>
      </c>
      <c r="D50" s="466" t="s">
        <v>1029</v>
      </c>
      <c r="K50" s="16">
        <f>'СС Макро Минэк баз'!C100</f>
        <v>4.5953999999999997</v>
      </c>
      <c r="L50" s="16">
        <f>'СС Макро Минэк баз'!D100</f>
        <v>5.6738</v>
      </c>
      <c r="M50" s="16">
        <f>'СС Макро Минэк баз'!E100</f>
        <v>5.2314999999999996</v>
      </c>
      <c r="N50" s="16">
        <f>'СС Макро Минэк баз'!F100</f>
        <v>4.7469999999999999</v>
      </c>
      <c r="O50" s="16">
        <f>'СС Макро Минэк баз'!G100</f>
        <v>4.5964</v>
      </c>
      <c r="P50" s="465"/>
      <c r="Q50" s="465"/>
      <c r="R50" s="465"/>
      <c r="S50" s="465"/>
      <c r="T50" s="465"/>
      <c r="U50" s="465"/>
      <c r="V50" s="465"/>
      <c r="W50" s="465"/>
    </row>
    <row r="51">
      <c r="A51" s="1" t="s">
        <v>1042</v>
      </c>
      <c r="B51" s="1" t="s">
        <v>1045</v>
      </c>
      <c r="C51" s="467" t="s">
        <v>1046</v>
      </c>
      <c r="D51" s="466" t="s">
        <v>1030</v>
      </c>
      <c r="K51" s="16">
        <f>'СС Макро Минэк кон'!C100</f>
        <v>4.5953999999999997</v>
      </c>
      <c r="L51" s="16">
        <f>'СС Макро Минэк кон'!D100</f>
        <v>5.6738</v>
      </c>
      <c r="M51" s="16">
        <f>'СС Макро Минэк кон'!E100</f>
        <v>5.3215000000000003</v>
      </c>
      <c r="N51" s="16">
        <f>'СС Макро Минэк кон'!F100</f>
        <v>4.7770000000000001</v>
      </c>
      <c r="O51" s="16">
        <f>'СС Макро Минэк кон'!G100</f>
        <v>4.6264000000000003</v>
      </c>
      <c r="P51" s="465"/>
      <c r="Q51" s="465"/>
      <c r="R51" s="465"/>
      <c r="S51" s="465"/>
      <c r="T51" s="465"/>
      <c r="U51" s="465"/>
      <c r="V51" s="465"/>
      <c r="W51" s="465"/>
    </row>
    <row r="52">
      <c r="L52" s="464"/>
      <c r="M52" s="465"/>
      <c r="N52" s="465"/>
      <c r="O52" s="465"/>
      <c r="P52" s="465"/>
      <c r="Q52" s="465"/>
      <c r="R52" s="465"/>
      <c r="S52" s="465"/>
      <c r="T52" s="465"/>
      <c r="U52" s="465"/>
      <c r="V52" s="465"/>
      <c r="W52" s="465"/>
    </row>
    <row r="53">
      <c r="A53" s="1" t="s">
        <v>1044</v>
      </c>
      <c r="B53" s="1" t="s">
        <v>1045</v>
      </c>
      <c r="C53" s="467" t="s">
        <v>1049</v>
      </c>
      <c r="D53" s="466" t="s">
        <v>1028</v>
      </c>
      <c r="I53" s="16">
        <f>'ДС Макро Минэк цел'!C74</f>
        <v>75.809221999999991</v>
      </c>
      <c r="J53" s="16">
        <f>'ДС Макро Минэк цел'!D74</f>
        <v>75.788710124780309</v>
      </c>
      <c r="K53" s="16">
        <f>'ДС Макро Минэк цел'!E74</f>
        <v>75.76991756356621</v>
      </c>
      <c r="L53" s="16">
        <f>'ДС Макро Минэк цел'!F74</f>
        <v>75.873429101387231</v>
      </c>
      <c r="M53" s="16">
        <f>'ДС Макро Минэк цел'!G74</f>
        <v>75.955865548386825</v>
      </c>
      <c r="N53" s="16">
        <f>'ДС Макро Минэк цел'!H74</f>
        <v>75.915205338823867</v>
      </c>
      <c r="O53" s="16">
        <f>'ДС Макро Минэк цел'!I74</f>
        <v>76.16714587157702</v>
      </c>
      <c r="P53" s="16">
        <f>'ДС Макро Минэк цел'!J74</f>
        <v>76.287286783089542</v>
      </c>
      <c r="Q53" s="16">
        <f>'ДС Макро Минэк цел'!K74</f>
        <v>76.497435577380372</v>
      </c>
      <c r="R53" s="16">
        <f>'ДС Макро Минэк цел'!L74</f>
        <v>76.806515210337039</v>
      </c>
      <c r="S53" s="16">
        <f>'ДС Макро Минэк цел'!M74</f>
        <v>77.121668474923666</v>
      </c>
      <c r="T53" s="16">
        <f>'ДС Макро Минэк цел'!N74</f>
        <v>77.528037391052976</v>
      </c>
      <c r="U53" s="16">
        <f>'ДС Макро Минэк цел'!O74</f>
        <v>77.689048206822932</v>
      </c>
      <c r="V53" s="16">
        <f>'ДС Макро Минэк цел'!P74</f>
        <v>77.943266853631357</v>
      </c>
      <c r="W53" s="16">
        <f>'ДС Макро Минэк цел'!Q74</f>
        <v>78.157947582863386</v>
      </c>
      <c r="X53" s="16">
        <f>'ДС Макро Минэк цел'!R74</f>
        <v>78.274102360533504</v>
      </c>
      <c r="Y53" s="16">
        <f>'ДС Макро Минэк цел'!S74</f>
        <v>78.483576588631195</v>
      </c>
      <c r="Z53" s="16">
        <f>'ДС Макро Минэк цел'!T74</f>
        <v>78.721205144383873</v>
      </c>
      <c r="AA53" s="16">
        <f>'ДС Макро Минэк цел'!U74</f>
        <v>78.915593589415153</v>
      </c>
      <c r="AB53" s="16">
        <f>'ДС Макро Минэк цел'!V74</f>
        <v>79.221855970736428</v>
      </c>
    </row>
    <row r="54">
      <c r="A54" s="1" t="s">
        <v>1044</v>
      </c>
      <c r="B54" s="1" t="s">
        <v>1045</v>
      </c>
      <c r="C54" s="467" t="s">
        <v>1049</v>
      </c>
      <c r="D54" s="466" t="s">
        <v>1029</v>
      </c>
      <c r="I54" s="16">
        <f>'ДС Макро Минэк баз'!C74</f>
        <v>75.809221999999991</v>
      </c>
      <c r="J54" s="16">
        <f>'ДС Макро Минэк баз'!D74</f>
        <v>75.788710124780309</v>
      </c>
      <c r="K54" s="16">
        <f>'ДС Макро Минэк баз'!E74</f>
        <v>75.76991756356621</v>
      </c>
      <c r="L54" s="16">
        <f>'ДС Макро Минэк баз'!F74</f>
        <v>75.873429101387231</v>
      </c>
      <c r="M54" s="16">
        <f>'ДС Макро Минэк баз'!G74</f>
        <v>75.955865548386825</v>
      </c>
      <c r="N54" s="16">
        <f>'ДС Макро Минэк баз'!H74</f>
        <v>75.915205338823867</v>
      </c>
      <c r="O54" s="16">
        <f>'ДС Макро Минэк баз'!I74</f>
        <v>76.16714587157702</v>
      </c>
      <c r="P54" s="16">
        <f>'ДС Макро Минэк баз'!J74</f>
        <v>76.287286783089542</v>
      </c>
      <c r="Q54" s="16">
        <f>'ДС Макро Минэк баз'!K74</f>
        <v>76.497435577380372</v>
      </c>
      <c r="R54" s="16">
        <f>'ДС Макро Минэк баз'!L74</f>
        <v>76.806515210337039</v>
      </c>
      <c r="S54" s="16">
        <f>'ДС Макро Минэк баз'!M74</f>
        <v>77.121668474923666</v>
      </c>
      <c r="T54" s="16">
        <f>'ДС Макро Минэк баз'!N74</f>
        <v>77.528037391052976</v>
      </c>
      <c r="U54" s="16">
        <f>'ДС Макро Минэк баз'!O74</f>
        <v>77.689048206822932</v>
      </c>
      <c r="V54" s="16">
        <f>'ДС Макро Минэк баз'!P74</f>
        <v>77.943266853631357</v>
      </c>
      <c r="W54" s="16">
        <f>'ДС Макро Минэк баз'!Q74</f>
        <v>78.157947582863386</v>
      </c>
      <c r="X54" s="16">
        <f>'ДС Макро Минэк баз'!R74</f>
        <v>78.274102360533504</v>
      </c>
      <c r="Y54" s="16">
        <f>'ДС Макро Минэк баз'!S74</f>
        <v>78.483576588631195</v>
      </c>
      <c r="Z54" s="16">
        <f>'ДС Макро Минэк баз'!T74</f>
        <v>78.721205144383873</v>
      </c>
      <c r="AA54" s="16">
        <f>'ДС Макро Минэк баз'!U74</f>
        <v>78.915593589415153</v>
      </c>
      <c r="AB54" s="16">
        <f>'ДС Макро Минэк баз'!V74</f>
        <v>79.221855970736428</v>
      </c>
    </row>
    <row r="55">
      <c r="A55" s="1" t="s">
        <v>1044</v>
      </c>
      <c r="B55" s="1" t="s">
        <v>1045</v>
      </c>
      <c r="C55" s="467" t="s">
        <v>1049</v>
      </c>
      <c r="D55" s="466" t="s">
        <v>1030</v>
      </c>
      <c r="I55" s="16">
        <f>'ДС Макро Минэк кон'!C74</f>
        <v>75.809221999999991</v>
      </c>
      <c r="J55" s="16">
        <f>'ДС Макро Минэк кон'!D74</f>
        <v>75.788710124780309</v>
      </c>
      <c r="K55" s="16">
        <f>'ДС Макро Минэк кон'!E74</f>
        <v>75.76991756356621</v>
      </c>
      <c r="L55" s="16">
        <f>'ДС Макро Минэк кон'!F74</f>
        <v>75.873429101387231</v>
      </c>
      <c r="M55" s="16">
        <f>'ДС Макро Минэк кон'!G74</f>
        <v>75.955865548386825</v>
      </c>
      <c r="N55" s="16">
        <f>'ДС Макро Минэк кон'!H74</f>
        <v>75.915205338823867</v>
      </c>
      <c r="O55" s="16">
        <f>'ДС Макро Минэк кон'!I74</f>
        <v>76.16714587157702</v>
      </c>
      <c r="P55" s="16">
        <f>'ДС Макро Минэк кон'!J74</f>
        <v>76.287286783089542</v>
      </c>
      <c r="Q55" s="16">
        <f>'ДС Макро Минэк кон'!K74</f>
        <v>76.497435577380372</v>
      </c>
      <c r="R55" s="16">
        <f>'ДС Макро Минэк кон'!L74</f>
        <v>76.806515210337039</v>
      </c>
      <c r="S55" s="16">
        <f>'ДС Макро Минэк кон'!M74</f>
        <v>77.121668474923666</v>
      </c>
      <c r="T55" s="16">
        <f>'ДС Макро Минэк кон'!N74</f>
        <v>77.528037391052976</v>
      </c>
      <c r="U55" s="16">
        <f>'ДС Макро Минэк кон'!O74</f>
        <v>77.689048206822932</v>
      </c>
      <c r="V55" s="16">
        <f>'ДС Макро Минэк кон'!P74</f>
        <v>77.943266853631357</v>
      </c>
      <c r="W55" s="16">
        <f>'ДС Макро Минэк кон'!Q74</f>
        <v>78.157947582863386</v>
      </c>
      <c r="X55" s="16">
        <f>'ДС Макро Минэк кон'!R74</f>
        <v>78.274102360533504</v>
      </c>
      <c r="Y55" s="16">
        <f>'ДС Макро Минэк кон'!S74</f>
        <v>78.483576588631195</v>
      </c>
      <c r="Z55" s="16">
        <f>'ДС Макро Минэк кон'!T74</f>
        <v>78.721205144383873</v>
      </c>
      <c r="AA55" s="16">
        <f>'ДС Макро Минэк кон'!U74</f>
        <v>78.915593589415153</v>
      </c>
      <c r="AB55" s="16">
        <f>'ДС Макро Минэк кон'!V74</f>
        <v>79.221855970736428</v>
      </c>
    </row>
    <row r="56">
      <c r="C56" s="467"/>
      <c r="I56" s="16"/>
      <c r="J56" s="16"/>
      <c r="K56" s="16"/>
      <c r="L56" s="469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16"/>
      <c r="Y56" s="16"/>
      <c r="Z56" s="16"/>
      <c r="AA56" s="16"/>
      <c r="AB56" s="16"/>
    </row>
    <row r="57">
      <c r="A57" s="1" t="s">
        <v>1047</v>
      </c>
      <c r="B57" s="1" t="s">
        <v>1045</v>
      </c>
      <c r="C57" s="467" t="s">
        <v>1049</v>
      </c>
      <c r="D57" s="466" t="s">
        <v>1028</v>
      </c>
      <c r="I57" s="16">
        <f>'ДС Макро Минэк цел'!C76</f>
        <v>71.842699999999994</v>
      </c>
      <c r="J57" s="16">
        <f>'ДС Макро Минэк цел'!D76</f>
        <v>72.161681663565773</v>
      </c>
      <c r="K57" s="16">
        <f>'ДС Макро Минэк цел'!E76</f>
        <v>72.242369739196533</v>
      </c>
      <c r="L57" s="16">
        <f>'ДС Макро Минэк цел'!F76</f>
        <v>72.361806026892367</v>
      </c>
      <c r="M57" s="16">
        <f>'ДС Макро Минэк цел'!G76</f>
        <v>72.516110630532779</v>
      </c>
      <c r="N57" s="16">
        <f>'ДС Макро Минэк цел'!H76</f>
        <v>72.562960180702561</v>
      </c>
      <c r="O57" s="16">
        <f>'ДС Макро Минэк цел'!I76</f>
        <v>72.814318423691844</v>
      </c>
      <c r="P57" s="16">
        <f>'ДС Макро Минэк цел'!J76</f>
        <v>72.93276188257137</v>
      </c>
      <c r="Q57" s="16">
        <f>'ДС Макро Минэк цел'!K76</f>
        <v>73.149755025498507</v>
      </c>
      <c r="R57" s="16">
        <f>'ДС Макро Минэк цел'!L76</f>
        <v>73.452896068986817</v>
      </c>
      <c r="S57" s="16">
        <f>'ДС Макро Минэк цел'!M76</f>
        <v>73.822243958137662</v>
      </c>
      <c r="T57" s="16">
        <f>'ДС Макро Минэк цел'!N76</f>
        <v>74.175418029512798</v>
      </c>
      <c r="U57" s="16">
        <f>'ДС Макро Минэк цел'!O76</f>
        <v>74.306112829882281</v>
      </c>
      <c r="V57" s="16">
        <f>'ДС Макро Минэк цел'!P76</f>
        <v>74.557051962224961</v>
      </c>
      <c r="W57" s="16">
        <f>'ДС Макро Минэк цел'!Q76</f>
        <v>74.778825748593775</v>
      </c>
      <c r="X57" s="16">
        <f>'ДС Макро Минэк цел'!R76</f>
        <v>74.900922655896309</v>
      </c>
      <c r="Y57" s="16">
        <f>'ДС Макро Минэк цел'!S76</f>
        <v>75.118255016527101</v>
      </c>
      <c r="Z57" s="16">
        <f>'ДС Макро Минэк цел'!T76</f>
        <v>75.355927974908155</v>
      </c>
      <c r="AA57" s="16">
        <f>'ДС Макро Минэк цел'!U76</f>
        <v>75.55542691717514</v>
      </c>
      <c r="AB57" s="16">
        <f>'ДС Макро Минэк цел'!V76</f>
        <v>75.862084171594532</v>
      </c>
    </row>
    <row r="58">
      <c r="A58" s="1" t="s">
        <v>1047</v>
      </c>
      <c r="B58" s="1" t="s">
        <v>1045</v>
      </c>
      <c r="C58" s="467" t="s">
        <v>1049</v>
      </c>
      <c r="D58" s="466" t="s">
        <v>1029</v>
      </c>
      <c r="I58" s="16">
        <f>'ДС Макро Минэк баз'!C76</f>
        <v>71.842699999999994</v>
      </c>
      <c r="J58" s="16">
        <f>'ДС Макро Минэк баз'!D76</f>
        <v>72.161325382645984</v>
      </c>
      <c r="K58" s="16">
        <f>'ДС Макро Минэк баз'!E76</f>
        <v>72.16616324266991</v>
      </c>
      <c r="L58" s="16">
        <f>'ДС Макро Минэк баз'!F76</f>
        <v>72.281898166719543</v>
      </c>
      <c r="M58" s="16">
        <f>'ДС Макро Минэк баз'!G76</f>
        <v>72.404817907855801</v>
      </c>
      <c r="N58" s="16">
        <f>'ДС Макро Минэк баз'!H76</f>
        <v>72.441411260044546</v>
      </c>
      <c r="O58" s="16">
        <f>'ДС Макро Минэк баз'!I76</f>
        <v>72.693038372909911</v>
      </c>
      <c r="P58" s="16">
        <f>'ДС Макро Минэк баз'!J76</f>
        <v>72.813166088362507</v>
      </c>
      <c r="Q58" s="16">
        <f>'ДС Макро Минэк баз'!K76</f>
        <v>73.023689379647209</v>
      </c>
      <c r="R58" s="16">
        <f>'ДС Макро Минэк баз'!L76</f>
        <v>73.357136973578818</v>
      </c>
      <c r="S58" s="16">
        <f>'ДС Макро Минэк баз'!M76</f>
        <v>73.696697548979387</v>
      </c>
      <c r="T58" s="16">
        <f>'ДС Макро Минэк баз'!N76</f>
        <v>74.104401643384548</v>
      </c>
      <c r="U58" s="16">
        <f>'ДС Макро Минэк баз'!O76</f>
        <v>74.266071131300905</v>
      </c>
      <c r="V58" s="16">
        <f>'ДС Макро Минэк баз'!P76</f>
        <v>74.520780402374683</v>
      </c>
      <c r="W58" s="16">
        <f>'ДС Макро Минэк баз'!Q76</f>
        <v>74.736195040572056</v>
      </c>
      <c r="X58" s="16">
        <f>'ДС Макро Минэк баз'!R76</f>
        <v>74.853526493835673</v>
      </c>
      <c r="Y58" s="16">
        <f>'ДС Макро Минэк баз'!S76</f>
        <v>75.062479898030318</v>
      </c>
      <c r="Z58" s="16">
        <f>'ДС Макро Минэк баз'!T76</f>
        <v>75.299983989012148</v>
      </c>
      <c r="AA58" s="16">
        <f>'ДС Макро Минэк баз'!U76</f>
        <v>75.496183345365267</v>
      </c>
      <c r="AB58" s="16">
        <f>'ДС Макро Минэк баз'!V76</f>
        <v>75.802643102634647</v>
      </c>
    </row>
    <row r="59">
      <c r="A59" s="1" t="s">
        <v>1047</v>
      </c>
      <c r="B59" s="1" t="s">
        <v>1045</v>
      </c>
      <c r="C59" s="467" t="s">
        <v>1049</v>
      </c>
      <c r="D59" s="466" t="s">
        <v>1030</v>
      </c>
      <c r="I59" s="16">
        <f>'ДС Макро Минэк кон'!C76</f>
        <v>71.842699999999994</v>
      </c>
      <c r="J59" s="16">
        <f>'ДС Макро Минэк кон'!D76</f>
        <v>72.160969103485243</v>
      </c>
      <c r="K59" s="16">
        <f>'ДС Макро Минэк кон'!E76</f>
        <v>72.090037134288551</v>
      </c>
      <c r="L59" s="16">
        <f>'ДС Макро Минэк кон'!F76</f>
        <v>72.202078547380765</v>
      </c>
      <c r="M59" s="16">
        <f>'ДС Макро Минэк кон'!G76</f>
        <v>72.293695989569912</v>
      </c>
      <c r="N59" s="16">
        <f>'ДС Макро Минэк кон'!H76</f>
        <v>72.320065943816061</v>
      </c>
      <c r="O59" s="16">
        <f>'ДС Макро Минэк кон'!I76</f>
        <v>72.571960327050036</v>
      </c>
      <c r="P59" s="16">
        <f>'ДС Макро Минэк кон'!J76</f>
        <v>72.693766408404954</v>
      </c>
      <c r="Q59" s="16">
        <f>'ДС Макро Минэк кон'!K76</f>
        <v>72.897840994223614</v>
      </c>
      <c r="R59" s="16">
        <f>'ДС Макро Минэк кон'!L76</f>
        <v>73.261502717419432</v>
      </c>
      <c r="S59" s="16">
        <f>'ДС Макро Минэк кон'!M76</f>
        <v>73.57136465135919</v>
      </c>
      <c r="T59" s="16">
        <f>'ДС Макро Минэк кон'!N76</f>
        <v>74.033453249149474</v>
      </c>
      <c r="U59" s="16">
        <f>'ДС Макро Минэк кон'!O76</f>
        <v>74.226051010185557</v>
      </c>
      <c r="V59" s="16">
        <f>'ДС Макро Минэк кон'!P76</f>
        <v>74.484526488421324</v>
      </c>
      <c r="W59" s="16">
        <f>'ДС Макро Минэк кон'!Q76</f>
        <v>74.693588635917607</v>
      </c>
      <c r="X59" s="16">
        <f>'ДС Макро Минэк кон'!R76</f>
        <v>74.806160323343875</v>
      </c>
      <c r="Y59" s="16">
        <f>'ДС Макро Минэк кон'!S76</f>
        <v>75.006746192421033</v>
      </c>
      <c r="Z59" s="16">
        <f>'ДС Макро Минэк кон'!T76</f>
        <v>75.244081535741941</v>
      </c>
      <c r="AA59" s="16">
        <f>'ДС Макро Минэк кон'!U76</f>
        <v>75.436986226880379</v>
      </c>
      <c r="AB59" s="16">
        <f>'ДС Макро Минэк кон'!V76</f>
        <v>75.743248608201654</v>
      </c>
    </row>
    <row r="60">
      <c r="C60" s="467"/>
      <c r="I60" s="16"/>
      <c r="J60" s="16"/>
      <c r="K60" s="16"/>
      <c r="L60" s="469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16"/>
      <c r="Y60" s="16"/>
      <c r="Z60" s="16"/>
      <c r="AA60" s="16"/>
      <c r="AB60" s="16"/>
    </row>
    <row r="61">
      <c r="A61" s="1" t="s">
        <v>1048</v>
      </c>
      <c r="B61" s="1" t="s">
        <v>1045</v>
      </c>
      <c r="C61" s="467" t="s">
        <v>1049</v>
      </c>
      <c r="D61" s="466" t="s">
        <v>1028</v>
      </c>
      <c r="I61" s="89">
        <f>'ДС Макро Минэк цел'!C78</f>
        <v>3.9665219999999999</v>
      </c>
      <c r="J61" s="89">
        <f>'ДС Макро Минэк цел'!D78</f>
        <v>3.6270284979636278</v>
      </c>
      <c r="K61" s="89">
        <f>'ДС Макро Минэк цел'!E78</f>
        <v>3.5292030420477611</v>
      </c>
      <c r="L61" s="89">
        <f>'ДС Макро Минэк цел'!F78</f>
        <v>3.5134466907820685</v>
      </c>
      <c r="M61" s="89">
        <f>'ДС Макро Минэк цел'!G78</f>
        <v>3.4432975160753458</v>
      </c>
      <c r="N61" s="89">
        <f>'ДС Макро Минэк цел'!H78</f>
        <v>3.3565444829534985</v>
      </c>
      <c r="O61" s="89">
        <f>'ДС Макро Минэк цел'!I78</f>
        <v>3.3571070985942622</v>
      </c>
      <c r="P61" s="89">
        <f>'ДС Макро Минэк цел'!J78</f>
        <v>3.3586882341219493</v>
      </c>
      <c r="Q61" s="89">
        <f>'ДС Макро Минэк цел'!K78</f>
        <v>3.3522977011714596</v>
      </c>
      <c r="R61" s="89">
        <f>'ДС Макро Минэк цел'!L78</f>
        <v>3.3563239181785791</v>
      </c>
      <c r="S61" s="89">
        <f>'ДС Макро Минэк цел'!M78</f>
        <v>3.3040625328190552</v>
      </c>
      <c r="T61" s="89">
        <f>'ДС Макро Минэк цел'!N78</f>
        <v>3.3541277750801313</v>
      </c>
      <c r="U61" s="89">
        <f>'ДС Макро Минэк цел'!O78</f>
        <v>3.383419446867157</v>
      </c>
      <c r="V61" s="89">
        <f>'ДС Макро Минэк цел'!P78</f>
        <v>3.3866125445134942</v>
      </c>
      <c r="W61" s="89">
        <f>'ДС Макро Минэк цел'!Q78</f>
        <v>3.3796701323341454</v>
      </c>
      <c r="X61" s="89">
        <f>'ДС Макро Минэк цел'!R78</f>
        <v>3.3738566372687644</v>
      </c>
      <c r="Y61" s="89">
        <f>'ДС Макро Минэк цел'!S78</f>
        <v>3.366256398125671</v>
      </c>
      <c r="Z61" s="89">
        <f>'ДС Макро Минэк цел'!T78</f>
        <v>3.3662174576918589</v>
      </c>
      <c r="AA61" s="89">
        <f>'ДС Макро Минэк цел'!U78</f>
        <v>3.3612205111281481</v>
      </c>
      <c r="AB61" s="89">
        <f>'ДС Макро Минэк цел'!V78</f>
        <v>3.3608324881121012</v>
      </c>
    </row>
    <row r="62">
      <c r="A62" s="1" t="s">
        <v>1048</v>
      </c>
      <c r="B62" s="1" t="s">
        <v>1045</v>
      </c>
      <c r="C62" s="467" t="s">
        <v>1049</v>
      </c>
      <c r="D62" s="466" t="s">
        <v>1029</v>
      </c>
      <c r="I62" s="89">
        <f>'ДС Макро Минэк баз'!C78</f>
        <v>3.9665219999999999</v>
      </c>
      <c r="J62" s="89">
        <f>'ДС Макро Минэк баз'!D78</f>
        <v>3.6273847421343182</v>
      </c>
      <c r="K62" s="89">
        <f>'ДС Макро Минэк баз'!E78</f>
        <v>3.6037543208962979</v>
      </c>
      <c r="L62" s="89">
        <f>'ДС Макро Минэк баз'!F78</f>
        <v>3.5915309346676838</v>
      </c>
      <c r="M62" s="89">
        <f>'ДС Макро Минэк баз'!G78</f>
        <v>3.5510476405310305</v>
      </c>
      <c r="N62" s="89">
        <f>'ДС Макро Минэк баз'!H78</f>
        <v>3.4737940787793167</v>
      </c>
      <c r="O62" s="89">
        <f>'ДС Макро Минэк баз'!I78</f>
        <v>3.4741074986671077</v>
      </c>
      <c r="P62" s="89">
        <f>'ДС Макро Минэк баз'!J78</f>
        <v>3.4741206947270329</v>
      </c>
      <c r="Q62" s="89">
        <f>'ДС Макро Минэк баз'!K78</f>
        <v>3.4737461977331678</v>
      </c>
      <c r="R62" s="89">
        <f>'ДС Макро Минэк баз'!L78</f>
        <v>3.4493782367582195</v>
      </c>
      <c r="S62" s="89">
        <f>'ДС Макро Минэк баз'!M78</f>
        <v>3.42497092594428</v>
      </c>
      <c r="T62" s="89">
        <f>'ДС Макро Минэк баз'!N78</f>
        <v>3.4236357476684218</v>
      </c>
      <c r="U62" s="89">
        <f>'ДС Макро Минэк баз'!O78</f>
        <v>3.4229770755220268</v>
      </c>
      <c r="V62" s="89">
        <f>'ДС Макро Минэк баз'!P78</f>
        <v>3.4224864512566682</v>
      </c>
      <c r="W62" s="89">
        <f>'ДС Макро Минэк баз'!Q78</f>
        <v>3.4217525422913342</v>
      </c>
      <c r="X62" s="89">
        <f>'ДС Макро Минэк баз'!R78</f>
        <v>3.4205758666978294</v>
      </c>
      <c r="Y62" s="89">
        <f>'ДС Макро Минэк баз'!S78</f>
        <v>3.4210966906008782</v>
      </c>
      <c r="Z62" s="89">
        <f>'ДС Макро Минэк баз'!T78</f>
        <v>3.4212211553717191</v>
      </c>
      <c r="AA62" s="89">
        <f>'ДС Макро Минэк баз'!U78</f>
        <v>3.4194102440498799</v>
      </c>
      <c r="AB62" s="89">
        <f>'ДС Макро Минэк баз'!V78</f>
        <v>3.4192128681017806</v>
      </c>
    </row>
    <row r="63">
      <c r="A63" s="1" t="s">
        <v>1048</v>
      </c>
      <c r="B63" s="1" t="s">
        <v>1045</v>
      </c>
      <c r="C63" s="467" t="s">
        <v>1049</v>
      </c>
      <c r="D63" s="466" t="s">
        <v>1030</v>
      </c>
      <c r="I63" s="89">
        <f>'ДС Макро Минэк кон'!C78</f>
        <v>3.9665219999999999</v>
      </c>
      <c r="J63" s="89">
        <f>'ДС Макро Минэк кон'!D78</f>
        <v>3.6277410212950589</v>
      </c>
      <c r="K63" s="89">
        <f>'ДС Макро Минэк кон'!E78</f>
        <v>3.6798804292776595</v>
      </c>
      <c r="L63" s="89">
        <f>'ДС Макро Минэк кон'!F78</f>
        <v>3.6713505540064646</v>
      </c>
      <c r="M63" s="89">
        <f>'ДС Макро Минэк кон'!G78</f>
        <v>3.6621695588169065</v>
      </c>
      <c r="N63" s="89">
        <f>'ДС Макро Минэк кон'!H78</f>
        <v>3.5951393950078097</v>
      </c>
      <c r="O63" s="89">
        <f>'ДС Макро Минэк кон'!I78</f>
        <v>3.5951855445269878</v>
      </c>
      <c r="P63" s="89">
        <f>'ДС Макро Минэк кон'!J78</f>
        <v>3.5935203746845934</v>
      </c>
      <c r="Q63" s="89">
        <f>'ДС Макро Минэк кон'!K78</f>
        <v>3.5995945831567586</v>
      </c>
      <c r="R63" s="89">
        <f>'ДС Макро Минэк кон'!L78</f>
        <v>3.5450124929176092</v>
      </c>
      <c r="S63" s="89">
        <f>'ДС Макро Минэк кон'!M78</f>
        <v>3.5503038235644762</v>
      </c>
      <c r="T63" s="89">
        <f>'ДС Макро Минэк кон'!N78</f>
        <v>3.4945841419035055</v>
      </c>
      <c r="U63" s="89">
        <f>'ДС Макро Минэк кон'!O78</f>
        <v>3.4629971966373705</v>
      </c>
      <c r="V63" s="89">
        <f>'ДС Макро Минэк кон'!P78</f>
        <v>3.4587403652100268</v>
      </c>
      <c r="W63" s="89">
        <f>'ДС Макро Минэк кон'!Q78</f>
        <v>3.464358946945775</v>
      </c>
      <c r="X63" s="89">
        <f>'ДС Макро Минэк кон'!R78</f>
        <v>3.4679420371896339</v>
      </c>
      <c r="Y63" s="89">
        <f>'ДС Макро Минэк кон'!S78</f>
        <v>3.4768303962101652</v>
      </c>
      <c r="Z63" s="89">
        <f>'ДС Макро Минэк кон'!T78</f>
        <v>3.4771236086419361</v>
      </c>
      <c r="AA63" s="89">
        <f>'ДС Макро Минэк кон'!U78</f>
        <v>3.47860736253477</v>
      </c>
      <c r="AB63" s="89">
        <f>'ДС Макро Минэк кон'!V78</f>
        <v>3.47860736253477</v>
      </c>
    </row>
    <row r="64">
      <c r="C64" s="467"/>
      <c r="I64" s="16"/>
      <c r="J64" s="16"/>
      <c r="K64" s="16"/>
      <c r="L64" s="469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16"/>
      <c r="Y64" s="16"/>
      <c r="Z64" s="16"/>
      <c r="AA64" s="16"/>
      <c r="AB64" s="16"/>
    </row>
    <row r="65">
      <c r="A65" s="1" t="s">
        <v>1042</v>
      </c>
      <c r="B65" s="1" t="s">
        <v>1045</v>
      </c>
      <c r="C65" s="467" t="s">
        <v>1049</v>
      </c>
      <c r="D65" s="466" t="s">
        <v>1028</v>
      </c>
      <c r="I65" s="16">
        <f t="shared" ref="I65:AB67" si="346">I61/I53*100</f>
        <v>5.2322420615264997</v>
      </c>
      <c r="J65" s="16">
        <f t="shared" ref="J65:AB65" si="347">J61/J53*100</f>
        <v>4.7857108162838546</v>
      </c>
      <c r="K65" s="16">
        <f t="shared" si="347"/>
        <v>4.6577892064973954</v>
      </c>
      <c r="L65" s="16">
        <f t="shared" si="347"/>
        <v>4.6306681171443591</v>
      </c>
      <c r="M65" s="16">
        <f t="shared" si="347"/>
        <v>4.5332871809377675</v>
      </c>
      <c r="N65" s="16">
        <f t="shared" si="347"/>
        <v>4.4214389831030658</v>
      </c>
      <c r="O65" s="16">
        <f t="shared" si="347"/>
        <v>4.4075527055386488</v>
      </c>
      <c r="P65" s="16">
        <f t="shared" si="347"/>
        <v>4.4026840850584072</v>
      </c>
      <c r="Q65" s="16">
        <f t="shared" si="347"/>
        <v>4.3822353989637595</v>
      </c>
      <c r="R65" s="16">
        <f t="shared" si="347"/>
        <v>4.3698427262155839</v>
      </c>
      <c r="S65" s="16">
        <f t="shared" si="347"/>
        <v>4.2842207620201851</v>
      </c>
      <c r="T65" s="16">
        <f t="shared" si="347"/>
        <v>4.3263416538739961</v>
      </c>
      <c r="U65" s="16">
        <f t="shared" si="347"/>
        <v>4.3550790297492838</v>
      </c>
      <c r="V65" s="16">
        <f t="shared" si="347"/>
        <v>4.3449712607930202</v>
      </c>
      <c r="W65" s="16">
        <f t="shared" si="347"/>
        <v>4.3241541479207921</v>
      </c>
      <c r="X65" s="16">
        <f t="shared" si="347"/>
        <v>4.3103102246112659</v>
      </c>
      <c r="Y65" s="16">
        <f t="shared" si="347"/>
        <v>4.2891220615107555</v>
      </c>
      <c r="Z65" s="16">
        <f t="shared" si="347"/>
        <v>4.2761254118478291</v>
      </c>
      <c r="AA65" s="16">
        <f t="shared" si="347"/>
        <v>4.2592602529431955</v>
      </c>
      <c r="AB65" s="16">
        <f t="shared" si="347"/>
        <v>4.2423046606652983</v>
      </c>
    </row>
    <row r="66">
      <c r="A66" s="1" t="s">
        <v>1042</v>
      </c>
      <c r="B66" s="1" t="s">
        <v>1045</v>
      </c>
      <c r="C66" s="467" t="s">
        <v>1049</v>
      </c>
      <c r="D66" s="466" t="s">
        <v>1029</v>
      </c>
      <c r="I66" s="16">
        <f t="shared" si="346"/>
        <v>5.2322420615264997</v>
      </c>
      <c r="J66" s="16">
        <f t="shared" si="346"/>
        <v>4.7861808654113611</v>
      </c>
      <c r="K66" s="16">
        <f t="shared" si="346"/>
        <v>4.7561808654113609</v>
      </c>
      <c r="L66" s="16">
        <f t="shared" si="346"/>
        <v>4.7335819366598493</v>
      </c>
      <c r="M66" s="16">
        <f t="shared" si="346"/>
        <v>4.6751460402605458</v>
      </c>
      <c r="N66" s="16">
        <f t="shared" si="346"/>
        <v>4.5758870878042401</v>
      </c>
      <c r="O66" s="16">
        <f t="shared" si="346"/>
        <v>4.5611627676382795</v>
      </c>
      <c r="P66" s="16">
        <f t="shared" si="346"/>
        <v>4.5539969256019397</v>
      </c>
      <c r="Q66" s="16">
        <f t="shared" si="346"/>
        <v>4.5409969256019407</v>
      </c>
      <c r="R66" s="16">
        <f t="shared" si="346"/>
        <v>4.4909969256019355</v>
      </c>
      <c r="S66" s="16">
        <f t="shared" si="346"/>
        <v>4.4409969256019393</v>
      </c>
      <c r="T66" s="16">
        <f t="shared" si="346"/>
        <v>4.4159969256019398</v>
      </c>
      <c r="U66" s="16">
        <f t="shared" si="346"/>
        <v>4.4059969256019391</v>
      </c>
      <c r="V66" s="16">
        <f t="shared" si="346"/>
        <v>4.3909969256019394</v>
      </c>
      <c r="W66" s="16">
        <f t="shared" si="346"/>
        <v>4.3779969256019395</v>
      </c>
      <c r="X66" s="16">
        <f t="shared" si="346"/>
        <v>4.3699969256019395</v>
      </c>
      <c r="Y66" s="16">
        <f t="shared" si="346"/>
        <v>4.3589969256019403</v>
      </c>
      <c r="Z66" s="16">
        <f t="shared" si="346"/>
        <v>4.3459969256019395</v>
      </c>
      <c r="AA66" s="16">
        <f t="shared" si="346"/>
        <v>4.3329969256019396</v>
      </c>
      <c r="AB66" s="16">
        <f t="shared" si="346"/>
        <v>4.3159969256019393</v>
      </c>
    </row>
    <row r="67">
      <c r="A67" s="1" t="s">
        <v>1042</v>
      </c>
      <c r="B67" s="1" t="s">
        <v>1045</v>
      </c>
      <c r="C67" s="467" t="s">
        <v>1049</v>
      </c>
      <c r="D67" s="466" t="s">
        <v>1030</v>
      </c>
      <c r="I67" s="16">
        <f t="shared" si="346"/>
        <v>5.2322420615264997</v>
      </c>
      <c r="J67" s="16">
        <f t="shared" si="346"/>
        <v>4.7866509607067611</v>
      </c>
      <c r="K67" s="16">
        <f t="shared" si="346"/>
        <v>4.8566509607067614</v>
      </c>
      <c r="L67" s="16">
        <f t="shared" si="346"/>
        <v>4.8387829540438414</v>
      </c>
      <c r="M67" s="16">
        <f t="shared" si="346"/>
        <v>4.8214440482992886</v>
      </c>
      <c r="N67" s="16">
        <f t="shared" si="346"/>
        <v>4.7357303177433625</v>
      </c>
      <c r="O67" s="16">
        <f t="shared" si="346"/>
        <v>4.7201263791460883</v>
      </c>
      <c r="P67" s="16">
        <f t="shared" si="346"/>
        <v>4.7105101337555526</v>
      </c>
      <c r="Q67" s="16">
        <f t="shared" si="346"/>
        <v>4.7055101337555518</v>
      </c>
      <c r="R67" s="16">
        <f t="shared" si="346"/>
        <v>4.6155101337555573</v>
      </c>
      <c r="S67" s="16">
        <f t="shared" si="346"/>
        <v>4.6035101337555577</v>
      </c>
      <c r="T67" s="16">
        <f t="shared" si="346"/>
        <v>4.5075101337555514</v>
      </c>
      <c r="U67" s="16">
        <f t="shared" si="346"/>
        <v>4.4575101337555552</v>
      </c>
      <c r="V67" s="16">
        <f t="shared" si="346"/>
        <v>4.4375101337555556</v>
      </c>
      <c r="W67" s="16">
        <f t="shared" si="346"/>
        <v>4.4325101337555557</v>
      </c>
      <c r="X67" s="16">
        <f t="shared" si="346"/>
        <v>4.4305101337555559</v>
      </c>
      <c r="Y67" s="16">
        <f t="shared" si="346"/>
        <v>4.4300101337555562</v>
      </c>
      <c r="Z67" s="16">
        <f t="shared" si="346"/>
        <v>4.4170101337555563</v>
      </c>
      <c r="AA67" s="16">
        <f t="shared" si="346"/>
        <v>4.4080101337555559</v>
      </c>
      <c r="AB67" s="16">
        <f t="shared" si="346"/>
        <v>4.3909692848141866</v>
      </c>
    </row>
    <row r="69">
      <c r="A69" s="1" t="s">
        <v>1031</v>
      </c>
      <c r="B69" s="1" t="s">
        <v>1026</v>
      </c>
      <c r="C69" s="1" t="s">
        <v>1027</v>
      </c>
      <c r="D69" s="1" t="s">
        <v>1028</v>
      </c>
      <c r="E69" s="16">
        <v>658.6395</v>
      </c>
      <c r="F69" s="16">
        <v>652.49249999999995</v>
      </c>
      <c r="G69" s="16">
        <v>644.87249999999995</v>
      </c>
      <c r="H69" s="16">
        <v>637.19100000000003</v>
      </c>
      <c r="I69" s="16">
        <v>629.83100000000002</v>
      </c>
      <c r="J69" s="16">
        <v>622.57249999999999</v>
      </c>
      <c r="K69" s="16">
        <v>624.85950000000003</v>
      </c>
      <c r="L69" s="16">
        <v>628.79999999999995</v>
      </c>
      <c r="M69" s="16">
        <v>632.39999999999998</v>
      </c>
      <c r="N69" s="16">
        <v>636.20000000000005</v>
      </c>
      <c r="O69" s="16">
        <v>640.70000000000005</v>
      </c>
      <c r="P69" s="16">
        <v>646.70000000000005</v>
      </c>
      <c r="Q69" s="16">
        <v>653.20000000000005</v>
      </c>
      <c r="R69" s="16">
        <v>660</v>
      </c>
      <c r="S69" s="16">
        <v>667</v>
      </c>
      <c r="T69" s="16">
        <v>674.70000000000005</v>
      </c>
      <c r="U69" s="16">
        <v>677.39999999999998</v>
      </c>
      <c r="V69" s="16">
        <v>680</v>
      </c>
    </row>
    <row r="70">
      <c r="A70" s="1" t="s">
        <v>1031</v>
      </c>
      <c r="B70" s="1" t="s">
        <v>1026</v>
      </c>
      <c r="C70" s="1" t="s">
        <v>1027</v>
      </c>
      <c r="D70" s="1" t="s">
        <v>1029</v>
      </c>
      <c r="E70" s="16">
        <v>658.6395</v>
      </c>
      <c r="F70" s="16">
        <v>652.49249999999995</v>
      </c>
      <c r="G70" s="16">
        <v>644.87249999999995</v>
      </c>
      <c r="H70" s="16">
        <v>637.19100000000003</v>
      </c>
      <c r="I70" s="16">
        <v>629.83100000000002</v>
      </c>
      <c r="J70" s="16">
        <v>622.57249999999999</v>
      </c>
      <c r="K70" s="16">
        <v>624.85950000000003</v>
      </c>
      <c r="L70" s="16">
        <v>628.39999999999998</v>
      </c>
      <c r="M70" s="16">
        <v>631.20000000000005</v>
      </c>
      <c r="N70" s="16">
        <v>634.20000000000005</v>
      </c>
      <c r="O70" s="16">
        <v>637.79999999999995</v>
      </c>
      <c r="P70" s="16">
        <v>642.70000000000005</v>
      </c>
      <c r="Q70" s="16">
        <v>648.10000000000002</v>
      </c>
      <c r="R70" s="16">
        <v>653.79999999999995</v>
      </c>
      <c r="S70" s="16">
        <v>659.39999999999998</v>
      </c>
      <c r="T70" s="16">
        <v>665.79999999999995</v>
      </c>
      <c r="U70" s="16">
        <v>667.39999999999998</v>
      </c>
      <c r="V70" s="16">
        <v>668.70000000000005</v>
      </c>
    </row>
    <row r="71">
      <c r="A71" s="1" t="s">
        <v>1031</v>
      </c>
      <c r="B71" s="1" t="s">
        <v>1026</v>
      </c>
      <c r="C71" s="1" t="s">
        <v>1027</v>
      </c>
      <c r="D71" s="1" t="s">
        <v>1030</v>
      </c>
      <c r="E71" s="16">
        <v>658.6395</v>
      </c>
      <c r="F71" s="16">
        <v>652.49249999999995</v>
      </c>
      <c r="G71" s="16">
        <v>644.87249999999995</v>
      </c>
      <c r="H71" s="16">
        <v>637.19100000000003</v>
      </c>
      <c r="I71" s="16">
        <v>629.83100000000002</v>
      </c>
      <c r="J71" s="16">
        <v>622.57249999999999</v>
      </c>
      <c r="K71" s="16">
        <v>624.85950000000003</v>
      </c>
      <c r="L71" s="16">
        <v>627.89999999999998</v>
      </c>
      <c r="M71" s="16">
        <v>629.60000000000002</v>
      </c>
      <c r="N71" s="16">
        <v>631.29999999999995</v>
      </c>
      <c r="O71" s="16">
        <v>633.20000000000005</v>
      </c>
      <c r="P71" s="16">
        <v>636.20000000000005</v>
      </c>
      <c r="Q71" s="16">
        <v>639.5</v>
      </c>
      <c r="R71" s="16">
        <v>642.89999999999998</v>
      </c>
      <c r="S71" s="16">
        <v>646.20000000000005</v>
      </c>
      <c r="T71" s="16">
        <v>650.20000000000005</v>
      </c>
      <c r="U71" s="16">
        <v>649.39999999999998</v>
      </c>
      <c r="V71" s="16">
        <v>648.20000000000005</v>
      </c>
    </row>
    <row r="73" ht="15.75">
      <c r="D73" s="473" t="s">
        <v>1050</v>
      </c>
      <c r="E73" s="473"/>
      <c r="F73" s="473"/>
      <c r="G73" s="473"/>
      <c r="H73" s="473"/>
      <c r="I73" s="473"/>
      <c r="J73" s="473"/>
      <c r="K73" s="473"/>
      <c r="L73" s="473"/>
      <c r="M73" s="473"/>
      <c r="N73" s="473"/>
      <c r="O73" s="473"/>
      <c r="P73" s="473"/>
      <c r="Q73" s="473"/>
      <c r="R73" s="473"/>
      <c r="S73" s="473"/>
      <c r="T73" s="473"/>
    </row>
    <row r="74">
      <c r="D74" s="474" t="s">
        <v>1051</v>
      </c>
      <c r="E74" s="474"/>
      <c r="F74" s="474"/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</row>
    <row r="75">
      <c r="E75" s="475"/>
      <c r="F75" s="475"/>
      <c r="G75" s="475"/>
      <c r="H75" s="475"/>
      <c r="I75" s="475"/>
      <c r="J75" s="475"/>
      <c r="K75" s="476"/>
      <c r="L75" s="477"/>
      <c r="M75" s="477"/>
      <c r="N75" s="477"/>
      <c r="O75" s="477"/>
      <c r="P75" s="477"/>
      <c r="Q75" s="477"/>
      <c r="R75" s="477"/>
      <c r="S75" s="477"/>
      <c r="T75" s="478" t="s">
        <v>1052</v>
      </c>
    </row>
    <row r="76">
      <c r="D76" s="479"/>
      <c r="E76" s="480" t="s">
        <v>1053</v>
      </c>
      <c r="F76" s="480" t="s">
        <v>1054</v>
      </c>
      <c r="G76" s="480" t="s">
        <v>1055</v>
      </c>
      <c r="H76" s="480" t="s">
        <v>1056</v>
      </c>
      <c r="I76" s="480" t="s">
        <v>1057</v>
      </c>
      <c r="J76" s="480" t="s">
        <v>1058</v>
      </c>
      <c r="K76" s="480" t="s">
        <v>1059</v>
      </c>
      <c r="L76" s="480" t="s">
        <v>1060</v>
      </c>
      <c r="M76" s="480" t="s">
        <v>1061</v>
      </c>
      <c r="N76" s="480" t="s">
        <v>1062</v>
      </c>
      <c r="O76" s="480" t="s">
        <v>1063</v>
      </c>
      <c r="P76" s="480" t="s">
        <v>1064</v>
      </c>
      <c r="Q76" s="480" t="s">
        <v>1065</v>
      </c>
      <c r="R76" s="480" t="s">
        <v>1066</v>
      </c>
      <c r="S76" s="480" t="s">
        <v>1067</v>
      </c>
      <c r="T76" s="480" t="s">
        <v>1068</v>
      </c>
    </row>
    <row r="77">
      <c r="C77" s="481" t="s">
        <v>1069</v>
      </c>
      <c r="D77" s="482" t="s">
        <v>585</v>
      </c>
      <c r="E77" s="483">
        <v>10.800000000000001</v>
      </c>
      <c r="F77" s="484">
        <v>10.6</v>
      </c>
      <c r="G77" s="484">
        <v>10.4</v>
      </c>
      <c r="H77" s="484">
        <v>10.300000000000001</v>
      </c>
      <c r="I77" s="484">
        <v>10.199999999999999</v>
      </c>
      <c r="J77" s="484">
        <v>10.1</v>
      </c>
      <c r="K77" s="484">
        <v>9.9000000000000004</v>
      </c>
      <c r="L77" s="484">
        <v>9.8000000000000007</v>
      </c>
      <c r="M77" s="484">
        <v>9.6999999999999993</v>
      </c>
      <c r="N77" s="484">
        <v>9.5999999999999996</v>
      </c>
      <c r="O77" s="484">
        <v>9.5</v>
      </c>
      <c r="P77" s="484">
        <v>9.4000000000000004</v>
      </c>
      <c r="Q77" s="484">
        <v>9.4000000000000004</v>
      </c>
      <c r="R77" s="484">
        <v>9.4000000000000004</v>
      </c>
      <c r="S77" s="484">
        <v>9.4000000000000004</v>
      </c>
      <c r="T77" s="485">
        <v>9.5</v>
      </c>
    </row>
    <row r="78">
      <c r="C78" s="481" t="s">
        <v>1070</v>
      </c>
      <c r="D78" s="482" t="s">
        <v>585</v>
      </c>
      <c r="E78" s="483">
        <v>11.1</v>
      </c>
      <c r="F78" s="484">
        <v>11.1</v>
      </c>
      <c r="G78" s="484">
        <v>11.1</v>
      </c>
      <c r="H78" s="484">
        <v>11.199999999999999</v>
      </c>
      <c r="I78" s="484">
        <v>11.199999999999999</v>
      </c>
      <c r="J78" s="484">
        <v>11.199999999999999</v>
      </c>
      <c r="K78" s="484">
        <v>11.300000000000001</v>
      </c>
      <c r="L78" s="484">
        <v>11.300000000000001</v>
      </c>
      <c r="M78" s="484">
        <v>11.300000000000001</v>
      </c>
      <c r="N78" s="484">
        <v>11.300000000000001</v>
      </c>
      <c r="O78" s="484">
        <v>11.300000000000001</v>
      </c>
      <c r="P78" s="484">
        <v>11.4</v>
      </c>
      <c r="Q78" s="484">
        <v>11.4</v>
      </c>
      <c r="R78" s="484">
        <v>11.5</v>
      </c>
      <c r="S78" s="484">
        <v>11.6</v>
      </c>
      <c r="T78" s="485">
        <v>11.6</v>
      </c>
    </row>
    <row r="79">
      <c r="C79" s="481" t="s">
        <v>1071</v>
      </c>
      <c r="D79" s="482" t="s">
        <v>585</v>
      </c>
      <c r="E79" s="483">
        <v>11.4</v>
      </c>
      <c r="F79" s="484">
        <v>11.6</v>
      </c>
      <c r="G79" s="484">
        <v>11.699999999999999</v>
      </c>
      <c r="H79" s="484">
        <v>11.9</v>
      </c>
      <c r="I79" s="484">
        <v>12.1</v>
      </c>
      <c r="J79" s="484">
        <v>12.300000000000001</v>
      </c>
      <c r="K79" s="484">
        <v>12.5</v>
      </c>
      <c r="L79" s="484">
        <v>12.699999999999999</v>
      </c>
      <c r="M79" s="484">
        <v>12.9</v>
      </c>
      <c r="N79" s="484">
        <v>13.1</v>
      </c>
      <c r="O79" s="484">
        <v>13.300000000000001</v>
      </c>
      <c r="P79" s="484">
        <v>13.6</v>
      </c>
      <c r="Q79" s="484">
        <v>13.9</v>
      </c>
      <c r="R79" s="484">
        <v>14.199999999999999</v>
      </c>
      <c r="S79" s="484">
        <v>14.5</v>
      </c>
      <c r="T79" s="485">
        <v>14.800000000000001</v>
      </c>
    </row>
    <row r="83">
      <c r="M83" s="308">
        <v>-6.8999999999998636</v>
      </c>
      <c r="N83" s="308">
        <v>-1.9000000000000909</v>
      </c>
      <c r="O83" s="308">
        <v>-1.3999999999999999</v>
      </c>
      <c r="P83" s="308">
        <v>-1.1000000000000001</v>
      </c>
      <c r="Q83" s="308">
        <v>-0.90000000000000002</v>
      </c>
      <c r="R83" s="308">
        <f>Q83+($W$83-$Q$83)/6</f>
        <v>-0.83333333333333337</v>
      </c>
      <c r="S83" s="308">
        <f>R83+($W$83-$Q$83)/6</f>
        <v>-0.76666666666666672</v>
      </c>
      <c r="T83" s="308">
        <f>S83+($W$83-$Q$83)/6</f>
        <v>-0.70000000000000007</v>
      </c>
      <c r="U83" s="308">
        <f>T83+($W$83-$Q$83)/6</f>
        <v>-0.63333333333333341</v>
      </c>
      <c r="V83" s="308">
        <f>U83+($W$83-$Q$83)/6</f>
        <v>-0.56666666666666676</v>
      </c>
      <c r="W83" s="308">
        <v>-0.5</v>
      </c>
    </row>
    <row r="84">
      <c r="M84" s="308">
        <v>-6.8999999999998636</v>
      </c>
      <c r="N84" s="308">
        <v>-1.8999999999999999</v>
      </c>
      <c r="O84" s="308">
        <v>-1.5</v>
      </c>
      <c r="P84" s="308">
        <v>-0.90000000000000002</v>
      </c>
      <c r="Q84" s="308">
        <v>-0.69999999999999996</v>
      </c>
      <c r="R84" s="308">
        <v>-0.69999999999999996</v>
      </c>
      <c r="S84" s="308">
        <v>-0.80000000000000004</v>
      </c>
      <c r="T84" s="308">
        <v>-0.59999999999999998</v>
      </c>
      <c r="U84" s="308">
        <v>-0.59999999999999998</v>
      </c>
      <c r="V84" s="308">
        <v>-0.29999999999999999</v>
      </c>
      <c r="W84" s="308">
        <v>0.20000000000000001</v>
      </c>
    </row>
  </sheetData>
  <mergeCells count="2">
    <mergeCell ref="D73:T73"/>
    <mergeCell ref="D74:T74"/>
  </mergeCells>
  <hyperlinks>
    <hyperlink r:id="rId1" ref="C3"/>
    <hyperlink r:id="rId1" ref="C4"/>
    <hyperlink r:id="rId1" ref="C5"/>
    <hyperlink r:id="rId1" ref="C7"/>
    <hyperlink r:id="rId1" ref="C8"/>
    <hyperlink r:id="rId1" ref="C9"/>
    <hyperlink r:id="rId2" ref="C12"/>
    <hyperlink r:id="rId2" ref="C13"/>
    <hyperlink r:id="rId2" ref="C14"/>
    <hyperlink r:id="rId3" ref="C16"/>
    <hyperlink r:id="rId3" ref="C17"/>
    <hyperlink r:id="rId3" ref="C18"/>
    <hyperlink r:id="rId4" ref="C20"/>
    <hyperlink r:id="rId4" ref="C21"/>
    <hyperlink r:id="rId4" ref="C22"/>
    <hyperlink r:id="rId5" ref="C37"/>
    <hyperlink r:id="rId5" ref="C38"/>
    <hyperlink r:id="rId5" ref="C39"/>
    <hyperlink display="https://www.economy.gov.ru/material/directions/makroec/prognozy_socialno_ekonomicheskogo_razvitiya/prognoz_socialno_ekonomicheskogo_razvitiya_rf_na_2021_god_i_na_planovyy_period_2022_i_2023_godov.html" r:id="rId5" ref="C41:C49"/>
    <hyperlink r:id="rId5" ref="C42"/>
    <hyperlink r:id="rId5" ref="C43"/>
    <hyperlink r:id="rId5" ref="C46"/>
    <hyperlink r:id="rId5" ref="C47"/>
    <hyperlink r:id="rId5" ref="C50"/>
    <hyperlink r:id="rId5" ref="C51"/>
    <hyperlink r:id="rId6" ref="C53"/>
    <hyperlink r:id="rId6" ref="C54"/>
    <hyperlink r:id="rId6" ref="C55"/>
    <hyperlink r:id="rId6" ref="C57"/>
    <hyperlink r:id="rId6" ref="C58"/>
    <hyperlink r:id="rId6" ref="C59"/>
    <hyperlink r:id="rId6" ref="C61"/>
    <hyperlink r:id="rId6" ref="C62"/>
    <hyperlink r:id="rId6" ref="C63"/>
    <hyperlink r:id="rId6" ref="C65"/>
    <hyperlink r:id="rId6" ref="C66"/>
    <hyperlink r:id="rId6" ref="C67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9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RowHeight="14.25"/>
  <cols>
    <col customWidth="1" min="1" max="1" style="487" width="63.7109375"/>
    <col customWidth="1" min="2" max="2" style="488" width="15.7109375"/>
    <col customWidth="1" min="3" max="8" style="486" width="10.7109375"/>
    <col min="9" max="10" style="486" width="9.140625"/>
    <col bestFit="1" customWidth="1" min="11" max="11" style="486" width="11"/>
    <col min="12" max="227" style="486" width="9.140625"/>
    <col customWidth="1" min="228" max="228" style="486" width="71.42578125"/>
    <col customWidth="1" min="229" max="229" style="486" width="27.85546875"/>
    <col customWidth="1" hidden="1" min="230" max="244" style="486" width="9.140625"/>
    <col customWidth="1" min="245" max="249" style="486" width="16"/>
    <col bestFit="1" customWidth="1" min="250" max="251" style="486" width="17.28515625"/>
    <col customWidth="1" min="252" max="252" style="486" width="17"/>
    <col bestFit="1" customWidth="1" min="253" max="264" style="486" width="17.28515625"/>
    <col min="265" max="483" style="486" width="9.140625"/>
    <col customWidth="1" min="484" max="484" style="486" width="71.42578125"/>
    <col customWidth="1" min="485" max="485" style="486" width="27.85546875"/>
    <col customWidth="1" hidden="1" min="486" max="500" style="486" width="9.140625"/>
    <col customWidth="1" min="501" max="505" style="486" width="16"/>
    <col bestFit="1" customWidth="1" min="506" max="507" style="486" width="17.28515625"/>
    <col customWidth="1" min="508" max="508" style="486" width="17"/>
    <col bestFit="1" customWidth="1" min="509" max="520" style="486" width="17.28515625"/>
    <col min="521" max="739" style="486" width="9.140625"/>
    <col customWidth="1" min="740" max="740" style="486" width="71.42578125"/>
    <col customWidth="1" min="741" max="741" style="486" width="27.85546875"/>
    <col customWidth="1" hidden="1" min="742" max="756" style="486" width="9.140625"/>
    <col customWidth="1" min="757" max="761" style="486" width="16"/>
    <col bestFit="1" customWidth="1" min="762" max="763" style="486" width="17.28515625"/>
    <col customWidth="1" min="764" max="764" style="486" width="17"/>
    <col bestFit="1" customWidth="1" min="765" max="776" style="486" width="17.28515625"/>
    <col min="777" max="995" style="486" width="9.140625"/>
    <col customWidth="1" min="996" max="996" style="486" width="71.42578125"/>
    <col customWidth="1" min="997" max="997" style="486" width="27.85546875"/>
    <col customWidth="1" hidden="1" min="998" max="1012" style="486" width="9.140625"/>
    <col customWidth="1" min="1013" max="1017" style="486" width="16"/>
    <col bestFit="1" customWidth="1" min="1018" max="1019" style="486" width="17.28515625"/>
    <col customWidth="1" min="1020" max="1020" style="486" width="17"/>
    <col bestFit="1" customWidth="1" min="1021" max="1032" style="486" width="17.28515625"/>
    <col min="1033" max="1251" style="486" width="9.140625"/>
    <col customWidth="1" min="1252" max="1252" style="486" width="71.42578125"/>
    <col customWidth="1" min="1253" max="1253" style="486" width="27.85546875"/>
    <col customWidth="1" hidden="1" min="1254" max="1268" style="486" width="9.140625"/>
    <col customWidth="1" min="1269" max="1273" style="486" width="16"/>
    <col bestFit="1" customWidth="1" min="1274" max="1275" style="486" width="17.28515625"/>
    <col customWidth="1" min="1276" max="1276" style="486" width="17"/>
    <col bestFit="1" customWidth="1" min="1277" max="1288" style="486" width="17.28515625"/>
    <col min="1289" max="1507" style="486" width="9.140625"/>
    <col customWidth="1" min="1508" max="1508" style="486" width="71.42578125"/>
    <col customWidth="1" min="1509" max="1509" style="486" width="27.85546875"/>
    <col customWidth="1" hidden="1" min="1510" max="1524" style="486" width="9.140625"/>
    <col customWidth="1" min="1525" max="1529" style="486" width="16"/>
    <col bestFit="1" customWidth="1" min="1530" max="1531" style="486" width="17.28515625"/>
    <col customWidth="1" min="1532" max="1532" style="486" width="17"/>
    <col bestFit="1" customWidth="1" min="1533" max="1544" style="486" width="17.28515625"/>
    <col min="1545" max="1763" style="486" width="9.140625"/>
    <col customWidth="1" min="1764" max="1764" style="486" width="71.42578125"/>
    <col customWidth="1" min="1765" max="1765" style="486" width="27.85546875"/>
    <col customWidth="1" hidden="1" min="1766" max="1780" style="486" width="9.140625"/>
    <col customWidth="1" min="1781" max="1785" style="486" width="16"/>
    <col bestFit="1" customWidth="1" min="1786" max="1787" style="486" width="17.28515625"/>
    <col customWidth="1" min="1788" max="1788" style="486" width="17"/>
    <col bestFit="1" customWidth="1" min="1789" max="1800" style="486" width="17.28515625"/>
    <col min="1801" max="2019" style="486" width="9.140625"/>
    <col customWidth="1" min="2020" max="2020" style="486" width="71.42578125"/>
    <col customWidth="1" min="2021" max="2021" style="486" width="27.85546875"/>
    <col customWidth="1" hidden="1" min="2022" max="2036" style="486" width="9.140625"/>
    <col customWidth="1" min="2037" max="2041" style="486" width="16"/>
    <col bestFit="1" customWidth="1" min="2042" max="2043" style="486" width="17.28515625"/>
    <col customWidth="1" min="2044" max="2044" style="486" width="17"/>
    <col bestFit="1" customWidth="1" min="2045" max="2056" style="486" width="17.28515625"/>
    <col min="2057" max="2275" style="486" width="9.140625"/>
    <col customWidth="1" min="2276" max="2276" style="486" width="71.42578125"/>
    <col customWidth="1" min="2277" max="2277" style="486" width="27.85546875"/>
    <col customWidth="1" hidden="1" min="2278" max="2292" style="486" width="9.140625"/>
    <col customWidth="1" min="2293" max="2297" style="486" width="16"/>
    <col bestFit="1" customWidth="1" min="2298" max="2299" style="486" width="17.28515625"/>
    <col customWidth="1" min="2300" max="2300" style="486" width="17"/>
    <col bestFit="1" customWidth="1" min="2301" max="2312" style="486" width="17.28515625"/>
    <col min="2313" max="2531" style="486" width="9.140625"/>
    <col customWidth="1" min="2532" max="2532" style="486" width="71.42578125"/>
    <col customWidth="1" min="2533" max="2533" style="486" width="27.85546875"/>
    <col customWidth="1" hidden="1" min="2534" max="2548" style="486" width="9.140625"/>
    <col customWidth="1" min="2549" max="2553" style="486" width="16"/>
    <col bestFit="1" customWidth="1" min="2554" max="2555" style="486" width="17.28515625"/>
    <col customWidth="1" min="2556" max="2556" style="486" width="17"/>
    <col bestFit="1" customWidth="1" min="2557" max="2568" style="486" width="17.28515625"/>
    <col min="2569" max="2787" style="486" width="9.140625"/>
    <col customWidth="1" min="2788" max="2788" style="486" width="71.42578125"/>
    <col customWidth="1" min="2789" max="2789" style="486" width="27.85546875"/>
    <col customWidth="1" hidden="1" min="2790" max="2804" style="486" width="9.140625"/>
    <col customWidth="1" min="2805" max="2809" style="486" width="16"/>
    <col bestFit="1" customWidth="1" min="2810" max="2811" style="486" width="17.28515625"/>
    <col customWidth="1" min="2812" max="2812" style="486" width="17"/>
    <col bestFit="1" customWidth="1" min="2813" max="2824" style="486" width="17.28515625"/>
    <col min="2825" max="3043" style="486" width="9.140625"/>
    <col customWidth="1" min="3044" max="3044" style="486" width="71.42578125"/>
    <col customWidth="1" min="3045" max="3045" style="486" width="27.85546875"/>
    <col customWidth="1" hidden="1" min="3046" max="3060" style="486" width="9.140625"/>
    <col customWidth="1" min="3061" max="3065" style="486" width="16"/>
    <col bestFit="1" customWidth="1" min="3066" max="3067" style="486" width="17.28515625"/>
    <col customWidth="1" min="3068" max="3068" style="486" width="17"/>
    <col bestFit="1" customWidth="1" min="3069" max="3080" style="486" width="17.28515625"/>
    <col min="3081" max="3299" style="486" width="9.140625"/>
    <col customWidth="1" min="3300" max="3300" style="486" width="71.42578125"/>
    <col customWidth="1" min="3301" max="3301" style="486" width="27.85546875"/>
    <col customWidth="1" hidden="1" min="3302" max="3316" style="486" width="9.140625"/>
    <col customWidth="1" min="3317" max="3321" style="486" width="16"/>
    <col bestFit="1" customWidth="1" min="3322" max="3323" style="486" width="17.28515625"/>
    <col customWidth="1" min="3324" max="3324" style="486" width="17"/>
    <col bestFit="1" customWidth="1" min="3325" max="3336" style="486" width="17.28515625"/>
    <col min="3337" max="3555" style="486" width="9.140625"/>
    <col customWidth="1" min="3556" max="3556" style="486" width="71.42578125"/>
    <col customWidth="1" min="3557" max="3557" style="486" width="27.85546875"/>
    <col customWidth="1" hidden="1" min="3558" max="3572" style="486" width="9.140625"/>
    <col customWidth="1" min="3573" max="3577" style="486" width="16"/>
    <col bestFit="1" customWidth="1" min="3578" max="3579" style="486" width="17.28515625"/>
    <col customWidth="1" min="3580" max="3580" style="486" width="17"/>
    <col bestFit="1" customWidth="1" min="3581" max="3592" style="486" width="17.28515625"/>
    <col min="3593" max="3811" style="486" width="9.140625"/>
    <col customWidth="1" min="3812" max="3812" style="486" width="71.42578125"/>
    <col customWidth="1" min="3813" max="3813" style="486" width="27.85546875"/>
    <col customWidth="1" hidden="1" min="3814" max="3828" style="486" width="9.140625"/>
    <col customWidth="1" min="3829" max="3833" style="486" width="16"/>
    <col bestFit="1" customWidth="1" min="3834" max="3835" style="486" width="17.28515625"/>
    <col customWidth="1" min="3836" max="3836" style="486" width="17"/>
    <col bestFit="1" customWidth="1" min="3837" max="3848" style="486" width="17.28515625"/>
    <col min="3849" max="4067" style="486" width="9.140625"/>
    <col customWidth="1" min="4068" max="4068" style="486" width="71.42578125"/>
    <col customWidth="1" min="4069" max="4069" style="486" width="27.85546875"/>
    <col customWidth="1" hidden="1" min="4070" max="4084" style="486" width="9.140625"/>
    <col customWidth="1" min="4085" max="4089" style="486" width="16"/>
    <col bestFit="1" customWidth="1" min="4090" max="4091" style="486" width="17.28515625"/>
    <col customWidth="1" min="4092" max="4092" style="486" width="17"/>
    <col bestFit="1" customWidth="1" min="4093" max="4104" style="486" width="17.28515625"/>
    <col min="4105" max="4323" style="486" width="9.140625"/>
    <col customWidth="1" min="4324" max="4324" style="486" width="71.42578125"/>
    <col customWidth="1" min="4325" max="4325" style="486" width="27.85546875"/>
    <col customWidth="1" hidden="1" min="4326" max="4340" style="486" width="9.140625"/>
    <col customWidth="1" min="4341" max="4345" style="486" width="16"/>
    <col bestFit="1" customWidth="1" min="4346" max="4347" style="486" width="17.28515625"/>
    <col customWidth="1" min="4348" max="4348" style="486" width="17"/>
    <col bestFit="1" customWidth="1" min="4349" max="4360" style="486" width="17.28515625"/>
    <col min="4361" max="4579" style="486" width="9.140625"/>
    <col customWidth="1" min="4580" max="4580" style="486" width="71.42578125"/>
    <col customWidth="1" min="4581" max="4581" style="486" width="27.85546875"/>
    <col customWidth="1" hidden="1" min="4582" max="4596" style="486" width="9.140625"/>
    <col customWidth="1" min="4597" max="4601" style="486" width="16"/>
    <col bestFit="1" customWidth="1" min="4602" max="4603" style="486" width="17.28515625"/>
    <col customWidth="1" min="4604" max="4604" style="486" width="17"/>
    <col bestFit="1" customWidth="1" min="4605" max="4616" style="486" width="17.28515625"/>
    <col min="4617" max="4835" style="486" width="9.140625"/>
    <col customWidth="1" min="4836" max="4836" style="486" width="71.42578125"/>
    <col customWidth="1" min="4837" max="4837" style="486" width="27.85546875"/>
    <col customWidth="1" hidden="1" min="4838" max="4852" style="486" width="9.140625"/>
    <col customWidth="1" min="4853" max="4857" style="486" width="16"/>
    <col bestFit="1" customWidth="1" min="4858" max="4859" style="486" width="17.28515625"/>
    <col customWidth="1" min="4860" max="4860" style="486" width="17"/>
    <col bestFit="1" customWidth="1" min="4861" max="4872" style="486" width="17.28515625"/>
    <col min="4873" max="5091" style="486" width="9.140625"/>
    <col customWidth="1" min="5092" max="5092" style="486" width="71.42578125"/>
    <col customWidth="1" min="5093" max="5093" style="486" width="27.85546875"/>
    <col customWidth="1" hidden="1" min="5094" max="5108" style="486" width="9.140625"/>
    <col customWidth="1" min="5109" max="5113" style="486" width="16"/>
    <col bestFit="1" customWidth="1" min="5114" max="5115" style="486" width="17.28515625"/>
    <col customWidth="1" min="5116" max="5116" style="486" width="17"/>
    <col bestFit="1" customWidth="1" min="5117" max="5128" style="486" width="17.28515625"/>
    <col min="5129" max="5347" style="486" width="9.140625"/>
    <col customWidth="1" min="5348" max="5348" style="486" width="71.42578125"/>
    <col customWidth="1" min="5349" max="5349" style="486" width="27.85546875"/>
    <col customWidth="1" hidden="1" min="5350" max="5364" style="486" width="9.140625"/>
    <col customWidth="1" min="5365" max="5369" style="486" width="16"/>
    <col bestFit="1" customWidth="1" min="5370" max="5371" style="486" width="17.28515625"/>
    <col customWidth="1" min="5372" max="5372" style="486" width="17"/>
    <col bestFit="1" customWidth="1" min="5373" max="5384" style="486" width="17.28515625"/>
    <col min="5385" max="5603" style="486" width="9.140625"/>
    <col customWidth="1" min="5604" max="5604" style="486" width="71.42578125"/>
    <col customWidth="1" min="5605" max="5605" style="486" width="27.85546875"/>
    <col customWidth="1" hidden="1" min="5606" max="5620" style="486" width="9.140625"/>
    <col customWidth="1" min="5621" max="5625" style="486" width="16"/>
    <col bestFit="1" customWidth="1" min="5626" max="5627" style="486" width="17.28515625"/>
    <col customWidth="1" min="5628" max="5628" style="486" width="17"/>
    <col bestFit="1" customWidth="1" min="5629" max="5640" style="486" width="17.28515625"/>
    <col min="5641" max="5859" style="486" width="9.140625"/>
    <col customWidth="1" min="5860" max="5860" style="486" width="71.42578125"/>
    <col customWidth="1" min="5861" max="5861" style="486" width="27.85546875"/>
    <col customWidth="1" hidden="1" min="5862" max="5876" style="486" width="9.140625"/>
    <col customWidth="1" min="5877" max="5881" style="486" width="16"/>
    <col bestFit="1" customWidth="1" min="5882" max="5883" style="486" width="17.28515625"/>
    <col customWidth="1" min="5884" max="5884" style="486" width="17"/>
    <col bestFit="1" customWidth="1" min="5885" max="5896" style="486" width="17.28515625"/>
    <col min="5897" max="6115" style="486" width="9.140625"/>
    <col customWidth="1" min="6116" max="6116" style="486" width="71.42578125"/>
    <col customWidth="1" min="6117" max="6117" style="486" width="27.85546875"/>
    <col customWidth="1" hidden="1" min="6118" max="6132" style="486" width="9.140625"/>
    <col customWidth="1" min="6133" max="6137" style="486" width="16"/>
    <col bestFit="1" customWidth="1" min="6138" max="6139" style="486" width="17.28515625"/>
    <col customWidth="1" min="6140" max="6140" style="486" width="17"/>
    <col bestFit="1" customWidth="1" min="6141" max="6152" style="486" width="17.28515625"/>
    <col min="6153" max="6371" style="486" width="9.140625"/>
    <col customWidth="1" min="6372" max="6372" style="486" width="71.42578125"/>
    <col customWidth="1" min="6373" max="6373" style="486" width="27.85546875"/>
    <col customWidth="1" hidden="1" min="6374" max="6388" style="486" width="9.140625"/>
    <col customWidth="1" min="6389" max="6393" style="486" width="16"/>
    <col bestFit="1" customWidth="1" min="6394" max="6395" style="486" width="17.28515625"/>
    <col customWidth="1" min="6396" max="6396" style="486" width="17"/>
    <col bestFit="1" customWidth="1" min="6397" max="6408" style="486" width="17.28515625"/>
    <col min="6409" max="6627" style="486" width="9.140625"/>
    <col customWidth="1" min="6628" max="6628" style="486" width="71.42578125"/>
    <col customWidth="1" min="6629" max="6629" style="486" width="27.85546875"/>
    <col customWidth="1" hidden="1" min="6630" max="6644" style="486" width="9.140625"/>
    <col customWidth="1" min="6645" max="6649" style="486" width="16"/>
    <col bestFit="1" customWidth="1" min="6650" max="6651" style="486" width="17.28515625"/>
    <col customWidth="1" min="6652" max="6652" style="486" width="17"/>
    <col bestFit="1" customWidth="1" min="6653" max="6664" style="486" width="17.28515625"/>
    <col min="6665" max="6883" style="486" width="9.140625"/>
    <col customWidth="1" min="6884" max="6884" style="486" width="71.42578125"/>
    <col customWidth="1" min="6885" max="6885" style="486" width="27.85546875"/>
    <col customWidth="1" hidden="1" min="6886" max="6900" style="486" width="9.140625"/>
    <col customWidth="1" min="6901" max="6905" style="486" width="16"/>
    <col bestFit="1" customWidth="1" min="6906" max="6907" style="486" width="17.28515625"/>
    <col customWidth="1" min="6908" max="6908" style="486" width="17"/>
    <col bestFit="1" customWidth="1" min="6909" max="6920" style="486" width="17.28515625"/>
    <col min="6921" max="7139" style="486" width="9.140625"/>
    <col customWidth="1" min="7140" max="7140" style="486" width="71.42578125"/>
    <col customWidth="1" min="7141" max="7141" style="486" width="27.85546875"/>
    <col customWidth="1" hidden="1" min="7142" max="7156" style="486" width="9.140625"/>
    <col customWidth="1" min="7157" max="7161" style="486" width="16"/>
    <col bestFit="1" customWidth="1" min="7162" max="7163" style="486" width="17.28515625"/>
    <col customWidth="1" min="7164" max="7164" style="486" width="17"/>
    <col bestFit="1" customWidth="1" min="7165" max="7176" style="486" width="17.28515625"/>
    <col min="7177" max="7395" style="486" width="9.140625"/>
    <col customWidth="1" min="7396" max="7396" style="486" width="71.42578125"/>
    <col customWidth="1" min="7397" max="7397" style="486" width="27.85546875"/>
    <col customWidth="1" hidden="1" min="7398" max="7412" style="486" width="9.140625"/>
    <col customWidth="1" min="7413" max="7417" style="486" width="16"/>
    <col bestFit="1" customWidth="1" min="7418" max="7419" style="486" width="17.28515625"/>
    <col customWidth="1" min="7420" max="7420" style="486" width="17"/>
    <col bestFit="1" customWidth="1" min="7421" max="7432" style="486" width="17.28515625"/>
    <col min="7433" max="7651" style="486" width="9.140625"/>
    <col customWidth="1" min="7652" max="7652" style="486" width="71.42578125"/>
    <col customWidth="1" min="7653" max="7653" style="486" width="27.85546875"/>
    <col customWidth="1" hidden="1" min="7654" max="7668" style="486" width="9.140625"/>
    <col customWidth="1" min="7669" max="7673" style="486" width="16"/>
    <col bestFit="1" customWidth="1" min="7674" max="7675" style="486" width="17.28515625"/>
    <col customWidth="1" min="7676" max="7676" style="486" width="17"/>
    <col bestFit="1" customWidth="1" min="7677" max="7688" style="486" width="17.28515625"/>
    <col min="7689" max="7907" style="486" width="9.140625"/>
    <col customWidth="1" min="7908" max="7908" style="486" width="71.42578125"/>
    <col customWidth="1" min="7909" max="7909" style="486" width="27.85546875"/>
    <col customWidth="1" hidden="1" min="7910" max="7924" style="486" width="9.140625"/>
    <col customWidth="1" min="7925" max="7929" style="486" width="16"/>
    <col bestFit="1" customWidth="1" min="7930" max="7931" style="486" width="17.28515625"/>
    <col customWidth="1" min="7932" max="7932" style="486" width="17"/>
    <col bestFit="1" customWidth="1" min="7933" max="7944" style="486" width="17.28515625"/>
    <col min="7945" max="8163" style="486" width="9.140625"/>
    <col customWidth="1" min="8164" max="8164" style="486" width="71.42578125"/>
    <col customWidth="1" min="8165" max="8165" style="486" width="27.85546875"/>
    <col customWidth="1" hidden="1" min="8166" max="8180" style="486" width="9.140625"/>
    <col customWidth="1" min="8181" max="8185" style="486" width="16"/>
    <col bestFit="1" customWidth="1" min="8186" max="8187" style="486" width="17.28515625"/>
    <col customWidth="1" min="8188" max="8188" style="486" width="17"/>
    <col bestFit="1" customWidth="1" min="8189" max="8200" style="486" width="17.28515625"/>
    <col min="8201" max="8419" style="486" width="9.140625"/>
    <col customWidth="1" min="8420" max="8420" style="486" width="71.42578125"/>
    <col customWidth="1" min="8421" max="8421" style="486" width="27.85546875"/>
    <col customWidth="1" hidden="1" min="8422" max="8436" style="486" width="9.140625"/>
    <col customWidth="1" min="8437" max="8441" style="486" width="16"/>
    <col bestFit="1" customWidth="1" min="8442" max="8443" style="486" width="17.28515625"/>
    <col customWidth="1" min="8444" max="8444" style="486" width="17"/>
    <col bestFit="1" customWidth="1" min="8445" max="8456" style="486" width="17.28515625"/>
    <col min="8457" max="8675" style="486" width="9.140625"/>
    <col customWidth="1" min="8676" max="8676" style="486" width="71.42578125"/>
    <col customWidth="1" min="8677" max="8677" style="486" width="27.85546875"/>
    <col customWidth="1" hidden="1" min="8678" max="8692" style="486" width="9.140625"/>
    <col customWidth="1" min="8693" max="8697" style="486" width="16"/>
    <col bestFit="1" customWidth="1" min="8698" max="8699" style="486" width="17.28515625"/>
    <col customWidth="1" min="8700" max="8700" style="486" width="17"/>
    <col bestFit="1" customWidth="1" min="8701" max="8712" style="486" width="17.28515625"/>
    <col min="8713" max="8931" style="486" width="9.140625"/>
    <col customWidth="1" min="8932" max="8932" style="486" width="71.42578125"/>
    <col customWidth="1" min="8933" max="8933" style="486" width="27.85546875"/>
    <col customWidth="1" hidden="1" min="8934" max="8948" style="486" width="9.140625"/>
    <col customWidth="1" min="8949" max="8953" style="486" width="16"/>
    <col bestFit="1" customWidth="1" min="8954" max="8955" style="486" width="17.28515625"/>
    <col customWidth="1" min="8956" max="8956" style="486" width="17"/>
    <col bestFit="1" customWidth="1" min="8957" max="8968" style="486" width="17.28515625"/>
    <col min="8969" max="9187" style="486" width="9.140625"/>
    <col customWidth="1" min="9188" max="9188" style="486" width="71.42578125"/>
    <col customWidth="1" min="9189" max="9189" style="486" width="27.85546875"/>
    <col customWidth="1" hidden="1" min="9190" max="9204" style="486" width="9.140625"/>
    <col customWidth="1" min="9205" max="9209" style="486" width="16"/>
    <col bestFit="1" customWidth="1" min="9210" max="9211" style="486" width="17.28515625"/>
    <col customWidth="1" min="9212" max="9212" style="486" width="17"/>
    <col bestFit="1" customWidth="1" min="9213" max="9224" style="486" width="17.28515625"/>
    <col min="9225" max="9443" style="486" width="9.140625"/>
    <col customWidth="1" min="9444" max="9444" style="486" width="71.42578125"/>
    <col customWidth="1" min="9445" max="9445" style="486" width="27.85546875"/>
    <col customWidth="1" hidden="1" min="9446" max="9460" style="486" width="9.140625"/>
    <col customWidth="1" min="9461" max="9465" style="486" width="16"/>
    <col bestFit="1" customWidth="1" min="9466" max="9467" style="486" width="17.28515625"/>
    <col customWidth="1" min="9468" max="9468" style="486" width="17"/>
    <col bestFit="1" customWidth="1" min="9469" max="9480" style="486" width="17.28515625"/>
    <col min="9481" max="9699" style="486" width="9.140625"/>
    <col customWidth="1" min="9700" max="9700" style="486" width="71.42578125"/>
    <col customWidth="1" min="9701" max="9701" style="486" width="27.85546875"/>
    <col customWidth="1" hidden="1" min="9702" max="9716" style="486" width="9.140625"/>
    <col customWidth="1" min="9717" max="9721" style="486" width="16"/>
    <col bestFit="1" customWidth="1" min="9722" max="9723" style="486" width="17.28515625"/>
    <col customWidth="1" min="9724" max="9724" style="486" width="17"/>
    <col bestFit="1" customWidth="1" min="9725" max="9736" style="486" width="17.28515625"/>
    <col min="9737" max="9955" style="486" width="9.140625"/>
    <col customWidth="1" min="9956" max="9956" style="486" width="71.42578125"/>
    <col customWidth="1" min="9957" max="9957" style="486" width="27.85546875"/>
    <col customWidth="1" hidden="1" min="9958" max="9972" style="486" width="9.140625"/>
    <col customWidth="1" min="9973" max="9977" style="486" width="16"/>
    <col bestFit="1" customWidth="1" min="9978" max="9979" style="486" width="17.28515625"/>
    <col customWidth="1" min="9980" max="9980" style="486" width="17"/>
    <col bestFit="1" customWidth="1" min="9981" max="9992" style="486" width="17.28515625"/>
    <col min="9993" max="10211" style="486" width="9.140625"/>
    <col customWidth="1" min="10212" max="10212" style="486" width="71.42578125"/>
    <col customWidth="1" min="10213" max="10213" style="486" width="27.85546875"/>
    <col customWidth="1" hidden="1" min="10214" max="10228" style="486" width="9.140625"/>
    <col customWidth="1" min="10229" max="10233" style="486" width="16"/>
    <col bestFit="1" customWidth="1" min="10234" max="10235" style="486" width="17.28515625"/>
    <col customWidth="1" min="10236" max="10236" style="486" width="17"/>
    <col bestFit="1" customWidth="1" min="10237" max="10248" style="486" width="17.28515625"/>
    <col min="10249" max="10467" style="486" width="9.140625"/>
    <col customWidth="1" min="10468" max="10468" style="486" width="71.42578125"/>
    <col customWidth="1" min="10469" max="10469" style="486" width="27.85546875"/>
    <col customWidth="1" hidden="1" min="10470" max="10484" style="486" width="9.140625"/>
    <col customWidth="1" min="10485" max="10489" style="486" width="16"/>
    <col bestFit="1" customWidth="1" min="10490" max="10491" style="486" width="17.28515625"/>
    <col customWidth="1" min="10492" max="10492" style="486" width="17"/>
    <col bestFit="1" customWidth="1" min="10493" max="10504" style="486" width="17.28515625"/>
    <col min="10505" max="10723" style="486" width="9.140625"/>
    <col customWidth="1" min="10724" max="10724" style="486" width="71.42578125"/>
    <col customWidth="1" min="10725" max="10725" style="486" width="27.85546875"/>
    <col customWidth="1" hidden="1" min="10726" max="10740" style="486" width="9.140625"/>
    <col customWidth="1" min="10741" max="10745" style="486" width="16"/>
    <col bestFit="1" customWidth="1" min="10746" max="10747" style="486" width="17.28515625"/>
    <col customWidth="1" min="10748" max="10748" style="486" width="17"/>
    <col bestFit="1" customWidth="1" min="10749" max="10760" style="486" width="17.28515625"/>
    <col min="10761" max="10979" style="486" width="9.140625"/>
    <col customWidth="1" min="10980" max="10980" style="486" width="71.42578125"/>
    <col customWidth="1" min="10981" max="10981" style="486" width="27.85546875"/>
    <col customWidth="1" hidden="1" min="10982" max="10996" style="486" width="9.140625"/>
    <col customWidth="1" min="10997" max="11001" style="486" width="16"/>
    <col bestFit="1" customWidth="1" min="11002" max="11003" style="486" width="17.28515625"/>
    <col customWidth="1" min="11004" max="11004" style="486" width="17"/>
    <col bestFit="1" customWidth="1" min="11005" max="11016" style="486" width="17.28515625"/>
    <col min="11017" max="11235" style="486" width="9.140625"/>
    <col customWidth="1" min="11236" max="11236" style="486" width="71.42578125"/>
    <col customWidth="1" min="11237" max="11237" style="486" width="27.85546875"/>
    <col customWidth="1" hidden="1" min="11238" max="11252" style="486" width="9.140625"/>
    <col customWidth="1" min="11253" max="11257" style="486" width="16"/>
    <col bestFit="1" customWidth="1" min="11258" max="11259" style="486" width="17.28515625"/>
    <col customWidth="1" min="11260" max="11260" style="486" width="17"/>
    <col bestFit="1" customWidth="1" min="11261" max="11272" style="486" width="17.28515625"/>
    <col min="11273" max="11491" style="486" width="9.140625"/>
    <col customWidth="1" min="11492" max="11492" style="486" width="71.42578125"/>
    <col customWidth="1" min="11493" max="11493" style="486" width="27.85546875"/>
    <col customWidth="1" hidden="1" min="11494" max="11508" style="486" width="9.140625"/>
    <col customWidth="1" min="11509" max="11513" style="486" width="16"/>
    <col bestFit="1" customWidth="1" min="11514" max="11515" style="486" width="17.28515625"/>
    <col customWidth="1" min="11516" max="11516" style="486" width="17"/>
    <col bestFit="1" customWidth="1" min="11517" max="11528" style="486" width="17.28515625"/>
    <col min="11529" max="11747" style="486" width="9.140625"/>
    <col customWidth="1" min="11748" max="11748" style="486" width="71.42578125"/>
    <col customWidth="1" min="11749" max="11749" style="486" width="27.85546875"/>
    <col customWidth="1" hidden="1" min="11750" max="11764" style="486" width="9.140625"/>
    <col customWidth="1" min="11765" max="11769" style="486" width="16"/>
    <col bestFit="1" customWidth="1" min="11770" max="11771" style="486" width="17.28515625"/>
    <col customWidth="1" min="11772" max="11772" style="486" width="17"/>
    <col bestFit="1" customWidth="1" min="11773" max="11784" style="486" width="17.28515625"/>
    <col min="11785" max="12003" style="486" width="9.140625"/>
    <col customWidth="1" min="12004" max="12004" style="486" width="71.42578125"/>
    <col customWidth="1" min="12005" max="12005" style="486" width="27.85546875"/>
    <col customWidth="1" hidden="1" min="12006" max="12020" style="486" width="9.140625"/>
    <col customWidth="1" min="12021" max="12025" style="486" width="16"/>
    <col bestFit="1" customWidth="1" min="12026" max="12027" style="486" width="17.28515625"/>
    <col customWidth="1" min="12028" max="12028" style="486" width="17"/>
    <col bestFit="1" customWidth="1" min="12029" max="12040" style="486" width="17.28515625"/>
    <col min="12041" max="12259" style="486" width="9.140625"/>
    <col customWidth="1" min="12260" max="12260" style="486" width="71.42578125"/>
    <col customWidth="1" min="12261" max="12261" style="486" width="27.85546875"/>
    <col customWidth="1" hidden="1" min="12262" max="12276" style="486" width="9.140625"/>
    <col customWidth="1" min="12277" max="12281" style="486" width="16"/>
    <col bestFit="1" customWidth="1" min="12282" max="12283" style="486" width="17.28515625"/>
    <col customWidth="1" min="12284" max="12284" style="486" width="17"/>
    <col bestFit="1" customWidth="1" min="12285" max="12296" style="486" width="17.28515625"/>
    <col min="12297" max="12515" style="486" width="9.140625"/>
    <col customWidth="1" min="12516" max="12516" style="486" width="71.42578125"/>
    <col customWidth="1" min="12517" max="12517" style="486" width="27.85546875"/>
    <col customWidth="1" hidden="1" min="12518" max="12532" style="486" width="9.140625"/>
    <col customWidth="1" min="12533" max="12537" style="486" width="16"/>
    <col bestFit="1" customWidth="1" min="12538" max="12539" style="486" width="17.28515625"/>
    <col customWidth="1" min="12540" max="12540" style="486" width="17"/>
    <col bestFit="1" customWidth="1" min="12541" max="12552" style="486" width="17.28515625"/>
    <col min="12553" max="12771" style="486" width="9.140625"/>
    <col customWidth="1" min="12772" max="12772" style="486" width="71.42578125"/>
    <col customWidth="1" min="12773" max="12773" style="486" width="27.85546875"/>
    <col customWidth="1" hidden="1" min="12774" max="12788" style="486" width="9.140625"/>
    <col customWidth="1" min="12789" max="12793" style="486" width="16"/>
    <col bestFit="1" customWidth="1" min="12794" max="12795" style="486" width="17.28515625"/>
    <col customWidth="1" min="12796" max="12796" style="486" width="17"/>
    <col bestFit="1" customWidth="1" min="12797" max="12808" style="486" width="17.28515625"/>
    <col min="12809" max="13027" style="486" width="9.140625"/>
    <col customWidth="1" min="13028" max="13028" style="486" width="71.42578125"/>
    <col customWidth="1" min="13029" max="13029" style="486" width="27.85546875"/>
    <col customWidth="1" hidden="1" min="13030" max="13044" style="486" width="9.140625"/>
    <col customWidth="1" min="13045" max="13049" style="486" width="16"/>
    <col bestFit="1" customWidth="1" min="13050" max="13051" style="486" width="17.28515625"/>
    <col customWidth="1" min="13052" max="13052" style="486" width="17"/>
    <col bestFit="1" customWidth="1" min="13053" max="13064" style="486" width="17.28515625"/>
    <col min="13065" max="13283" style="486" width="9.140625"/>
    <col customWidth="1" min="13284" max="13284" style="486" width="71.42578125"/>
    <col customWidth="1" min="13285" max="13285" style="486" width="27.85546875"/>
    <col customWidth="1" hidden="1" min="13286" max="13300" style="486" width="9.140625"/>
    <col customWidth="1" min="13301" max="13305" style="486" width="16"/>
    <col bestFit="1" customWidth="1" min="13306" max="13307" style="486" width="17.28515625"/>
    <col customWidth="1" min="13308" max="13308" style="486" width="17"/>
    <col bestFit="1" customWidth="1" min="13309" max="13320" style="486" width="17.28515625"/>
    <col min="13321" max="13539" style="486" width="9.140625"/>
    <col customWidth="1" min="13540" max="13540" style="486" width="71.42578125"/>
    <col customWidth="1" min="13541" max="13541" style="486" width="27.85546875"/>
    <col customWidth="1" hidden="1" min="13542" max="13556" style="486" width="9.140625"/>
    <col customWidth="1" min="13557" max="13561" style="486" width="16"/>
    <col bestFit="1" customWidth="1" min="13562" max="13563" style="486" width="17.28515625"/>
    <col customWidth="1" min="13564" max="13564" style="486" width="17"/>
    <col bestFit="1" customWidth="1" min="13565" max="13576" style="486" width="17.28515625"/>
    <col min="13577" max="13795" style="486" width="9.140625"/>
    <col customWidth="1" min="13796" max="13796" style="486" width="71.42578125"/>
    <col customWidth="1" min="13797" max="13797" style="486" width="27.85546875"/>
    <col customWidth="1" hidden="1" min="13798" max="13812" style="486" width="9.140625"/>
    <col customWidth="1" min="13813" max="13817" style="486" width="16"/>
    <col bestFit="1" customWidth="1" min="13818" max="13819" style="486" width="17.28515625"/>
    <col customWidth="1" min="13820" max="13820" style="486" width="17"/>
    <col bestFit="1" customWidth="1" min="13821" max="13832" style="486" width="17.28515625"/>
    <col min="13833" max="14051" style="486" width="9.140625"/>
    <col customWidth="1" min="14052" max="14052" style="486" width="71.42578125"/>
    <col customWidth="1" min="14053" max="14053" style="486" width="27.85546875"/>
    <col customWidth="1" hidden="1" min="14054" max="14068" style="486" width="9.140625"/>
    <col customWidth="1" min="14069" max="14073" style="486" width="16"/>
    <col bestFit="1" customWidth="1" min="14074" max="14075" style="486" width="17.28515625"/>
    <col customWidth="1" min="14076" max="14076" style="486" width="17"/>
    <col bestFit="1" customWidth="1" min="14077" max="14088" style="486" width="17.28515625"/>
    <col min="14089" max="14307" style="486" width="9.140625"/>
    <col customWidth="1" min="14308" max="14308" style="486" width="71.42578125"/>
    <col customWidth="1" min="14309" max="14309" style="486" width="27.85546875"/>
    <col customWidth="1" hidden="1" min="14310" max="14324" style="486" width="9.140625"/>
    <col customWidth="1" min="14325" max="14329" style="486" width="16"/>
    <col bestFit="1" customWidth="1" min="14330" max="14331" style="486" width="17.28515625"/>
    <col customWidth="1" min="14332" max="14332" style="486" width="17"/>
    <col bestFit="1" customWidth="1" min="14333" max="14344" style="486" width="17.28515625"/>
    <col min="14345" max="14563" style="486" width="9.140625"/>
    <col customWidth="1" min="14564" max="14564" style="486" width="71.42578125"/>
    <col customWidth="1" min="14565" max="14565" style="486" width="27.85546875"/>
    <col customWidth="1" hidden="1" min="14566" max="14580" style="486" width="9.140625"/>
    <col customWidth="1" min="14581" max="14585" style="486" width="16"/>
    <col bestFit="1" customWidth="1" min="14586" max="14587" style="486" width="17.28515625"/>
    <col customWidth="1" min="14588" max="14588" style="486" width="17"/>
    <col bestFit="1" customWidth="1" min="14589" max="14600" style="486" width="17.28515625"/>
    <col min="14601" max="14819" style="486" width="9.140625"/>
    <col customWidth="1" min="14820" max="14820" style="486" width="71.42578125"/>
    <col customWidth="1" min="14821" max="14821" style="486" width="27.85546875"/>
    <col customWidth="1" hidden="1" min="14822" max="14836" style="486" width="9.140625"/>
    <col customWidth="1" min="14837" max="14841" style="486" width="16"/>
    <col bestFit="1" customWidth="1" min="14842" max="14843" style="486" width="17.28515625"/>
    <col customWidth="1" min="14844" max="14844" style="486" width="17"/>
    <col bestFit="1" customWidth="1" min="14845" max="14856" style="486" width="17.28515625"/>
    <col min="14857" max="15075" style="486" width="9.140625"/>
    <col customWidth="1" min="15076" max="15076" style="486" width="71.42578125"/>
    <col customWidth="1" min="15077" max="15077" style="486" width="27.85546875"/>
    <col customWidth="1" hidden="1" min="15078" max="15092" style="486" width="9.140625"/>
    <col customWidth="1" min="15093" max="15097" style="486" width="16"/>
    <col bestFit="1" customWidth="1" min="15098" max="15099" style="486" width="17.28515625"/>
    <col customWidth="1" min="15100" max="15100" style="486" width="17"/>
    <col bestFit="1" customWidth="1" min="15101" max="15112" style="486" width="17.28515625"/>
    <col min="15113" max="15331" style="486" width="9.140625"/>
    <col customWidth="1" min="15332" max="15332" style="486" width="71.42578125"/>
    <col customWidth="1" min="15333" max="15333" style="486" width="27.85546875"/>
    <col customWidth="1" hidden="1" min="15334" max="15348" style="486" width="9.140625"/>
    <col customWidth="1" min="15349" max="15353" style="486" width="16"/>
    <col bestFit="1" customWidth="1" min="15354" max="15355" style="486" width="17.28515625"/>
    <col customWidth="1" min="15356" max="15356" style="486" width="17"/>
    <col bestFit="1" customWidth="1" min="15357" max="15368" style="486" width="17.28515625"/>
    <col min="15369" max="15587" style="486" width="9.140625"/>
    <col customWidth="1" min="15588" max="15588" style="486" width="71.42578125"/>
    <col customWidth="1" min="15589" max="15589" style="486" width="27.85546875"/>
    <col customWidth="1" hidden="1" min="15590" max="15604" style="486" width="9.140625"/>
    <col customWidth="1" min="15605" max="15609" style="486" width="16"/>
    <col bestFit="1" customWidth="1" min="15610" max="15611" style="486" width="17.28515625"/>
    <col customWidth="1" min="15612" max="15612" style="486" width="17"/>
    <col bestFit="1" customWidth="1" min="15613" max="15624" style="486" width="17.28515625"/>
    <col min="15625" max="15843" style="486" width="9.140625"/>
    <col customWidth="1" min="15844" max="15844" style="486" width="71.42578125"/>
    <col customWidth="1" min="15845" max="15845" style="486" width="27.85546875"/>
    <col customWidth="1" hidden="1" min="15846" max="15860" style="486" width="9.140625"/>
    <col customWidth="1" min="15861" max="15865" style="486" width="16"/>
    <col bestFit="1" customWidth="1" min="15866" max="15867" style="486" width="17.28515625"/>
    <col customWidth="1" min="15868" max="15868" style="486" width="17"/>
    <col bestFit="1" customWidth="1" min="15869" max="15880" style="486" width="17.28515625"/>
    <col min="15881" max="16099" style="486" width="9.140625"/>
    <col customWidth="1" min="16100" max="16100" style="486" width="71.42578125"/>
    <col customWidth="1" min="16101" max="16101" style="486" width="27.85546875"/>
    <col customWidth="1" hidden="1" min="16102" max="16116" style="486" width="9.140625"/>
    <col customWidth="1" min="16117" max="16121" style="486" width="16"/>
    <col bestFit="1" customWidth="1" min="16122" max="16123" style="486" width="17.28515625"/>
    <col customWidth="1" min="16124" max="16124" style="486" width="17"/>
    <col bestFit="1" customWidth="1" min="16125" max="16136" style="486" width="17.28515625"/>
    <col min="16137" max="16384" style="486" width="9.140625"/>
  </cols>
  <sheetData>
    <row r="1" ht="20.25">
      <c r="A1" s="489" t="s">
        <v>1072</v>
      </c>
      <c r="B1" s="490"/>
      <c r="C1" s="490"/>
      <c r="D1" s="490"/>
      <c r="E1" s="490"/>
      <c r="F1" s="490"/>
      <c r="G1" s="490"/>
      <c r="H1" s="490"/>
    </row>
    <row r="2" ht="20.25">
      <c r="A2" s="491" t="s">
        <v>1073</v>
      </c>
      <c r="B2" s="492"/>
      <c r="C2" s="492"/>
      <c r="D2" s="492"/>
      <c r="E2" s="492"/>
      <c r="F2" s="492"/>
      <c r="G2" s="492"/>
      <c r="H2" s="492"/>
    </row>
    <row r="3" ht="8.4499999999999993" customHeight="1"/>
    <row r="4" ht="48.75" customHeight="1">
      <c r="A4" s="493" t="s">
        <v>1074</v>
      </c>
      <c r="B4" s="493"/>
      <c r="C4" s="493"/>
      <c r="D4" s="493"/>
      <c r="E4" s="493"/>
      <c r="F4" s="493"/>
      <c r="G4" s="493"/>
      <c r="H4" s="494"/>
    </row>
    <row r="5" ht="11.25" customHeight="1">
      <c r="A5" s="495"/>
      <c r="B5" s="496"/>
      <c r="C5" s="497"/>
      <c r="D5" s="497"/>
      <c r="E5" s="497"/>
      <c r="F5" s="497"/>
      <c r="G5" s="497"/>
      <c r="H5" s="497"/>
    </row>
    <row r="6" ht="14.1" customHeight="1">
      <c r="A6" s="498"/>
      <c r="B6" s="499"/>
      <c r="C6" s="500">
        <v>2019</v>
      </c>
      <c r="D6" s="501">
        <v>2020</v>
      </c>
      <c r="E6" s="500">
        <v>2021</v>
      </c>
      <c r="F6" s="500">
        <v>2022</v>
      </c>
      <c r="G6" s="501">
        <v>2023</v>
      </c>
      <c r="H6" s="502"/>
    </row>
    <row r="7" ht="15">
      <c r="A7" s="503"/>
      <c r="B7" s="504" t="s">
        <v>159</v>
      </c>
      <c r="C7" s="505" t="s">
        <v>1075</v>
      </c>
      <c r="D7" s="506" t="s">
        <v>588</v>
      </c>
      <c r="E7" s="507"/>
      <c r="F7" s="507"/>
      <c r="G7" s="505"/>
      <c r="H7" s="502"/>
    </row>
    <row r="8" ht="15">
      <c r="A8" s="508" t="s">
        <v>1076</v>
      </c>
      <c r="B8" s="509"/>
      <c r="C8" s="510">
        <v>63.823599999999999</v>
      </c>
      <c r="D8" s="510">
        <v>41.814</v>
      </c>
      <c r="E8" s="510">
        <v>43.254199999999997</v>
      </c>
      <c r="F8" s="510">
        <v>44.115099999999998</v>
      </c>
      <c r="G8" s="510">
        <v>45.013800000000003</v>
      </c>
      <c r="H8" s="502"/>
      <c r="K8" s="511"/>
      <c r="L8" s="511"/>
    </row>
    <row r="9" ht="15">
      <c r="A9" s="512" t="s">
        <v>1077</v>
      </c>
      <c r="B9" s="513"/>
      <c r="C9" s="514" t="s">
        <v>1078</v>
      </c>
      <c r="D9" s="514" t="s">
        <v>1078</v>
      </c>
      <c r="E9" s="514" t="s">
        <v>1078</v>
      </c>
      <c r="F9" s="514" t="s">
        <v>1078</v>
      </c>
      <c r="G9" s="514" t="s">
        <v>1078</v>
      </c>
      <c r="H9" s="502"/>
    </row>
    <row r="10" ht="15">
      <c r="A10" s="515" t="s">
        <v>1079</v>
      </c>
      <c r="B10" s="509" t="s">
        <v>1080</v>
      </c>
      <c r="C10" s="516">
        <v>103.04000000000001</v>
      </c>
      <c r="D10" s="516">
        <v>103.759</v>
      </c>
      <c r="E10" s="516">
        <v>103.532</v>
      </c>
      <c r="F10" s="516">
        <v>103.983</v>
      </c>
      <c r="G10" s="517">
        <v>104.026</v>
      </c>
      <c r="H10" s="502"/>
    </row>
    <row r="11" ht="15">
      <c r="A11" s="515" t="s">
        <v>1081</v>
      </c>
      <c r="B11" s="509" t="s">
        <v>720</v>
      </c>
      <c r="C11" s="516">
        <v>104.45999999999999</v>
      </c>
      <c r="D11" s="516">
        <v>103.169</v>
      </c>
      <c r="E11" s="516">
        <v>103.55200000000001</v>
      </c>
      <c r="F11" s="516">
        <v>103.759</v>
      </c>
      <c r="G11" s="517">
        <v>104.01600000000001</v>
      </c>
      <c r="H11" s="502"/>
    </row>
    <row r="12" ht="15">
      <c r="A12" s="512" t="s">
        <v>1082</v>
      </c>
      <c r="B12" s="513"/>
      <c r="C12" s="514" t="s">
        <v>1078</v>
      </c>
      <c r="D12" s="514" t="s">
        <v>1078</v>
      </c>
      <c r="E12" s="514" t="s">
        <v>1078</v>
      </c>
      <c r="F12" s="514" t="s">
        <v>1078</v>
      </c>
      <c r="G12" s="514" t="s">
        <v>1078</v>
      </c>
      <c r="H12" s="502"/>
    </row>
    <row r="13" ht="15">
      <c r="A13" s="518" t="s">
        <v>1083</v>
      </c>
      <c r="B13" s="509" t="s">
        <v>1084</v>
      </c>
      <c r="C13" s="519">
        <v>110046.05160000001</v>
      </c>
      <c r="D13" s="519">
        <v>106974.12639999999</v>
      </c>
      <c r="E13" s="519">
        <v>114142.37519999999</v>
      </c>
      <c r="F13" s="519">
        <v>121725.83900000001</v>
      </c>
      <c r="G13" s="519">
        <v>129564.14290000001</v>
      </c>
      <c r="H13" s="502"/>
    </row>
    <row r="14" ht="15">
      <c r="A14" s="518" t="s">
        <v>1085</v>
      </c>
      <c r="B14" s="509" t="s">
        <v>720</v>
      </c>
      <c r="C14" s="520">
        <v>101.3</v>
      </c>
      <c r="D14" s="520">
        <v>96.149000000000001</v>
      </c>
      <c r="E14" s="520">
        <v>102.66</v>
      </c>
      <c r="F14" s="520">
        <v>102.90000000000001</v>
      </c>
      <c r="G14" s="520">
        <v>102.54000000000001</v>
      </c>
      <c r="H14" s="502"/>
    </row>
    <row r="15" ht="15">
      <c r="A15" s="515" t="s">
        <v>1086</v>
      </c>
      <c r="B15" s="509" t="s">
        <v>720</v>
      </c>
      <c r="C15" s="520">
        <v>103.8</v>
      </c>
      <c r="D15" s="520">
        <v>101.1019</v>
      </c>
      <c r="E15" s="520">
        <v>103.9362</v>
      </c>
      <c r="F15" s="520">
        <v>103.6384</v>
      </c>
      <c r="G15" s="520">
        <v>103.8027</v>
      </c>
      <c r="H15" s="502"/>
    </row>
    <row r="16" ht="15">
      <c r="A16" s="512" t="s">
        <v>1087</v>
      </c>
      <c r="B16" s="513"/>
      <c r="C16" s="514" t="s">
        <v>1078</v>
      </c>
      <c r="D16" s="514" t="s">
        <v>1078</v>
      </c>
      <c r="E16" s="514" t="s">
        <v>1078</v>
      </c>
      <c r="F16" s="514" t="s">
        <v>1078</v>
      </c>
      <c r="G16" s="514" t="s">
        <v>1078</v>
      </c>
      <c r="H16" s="502"/>
    </row>
    <row r="17" ht="15">
      <c r="A17" s="518" t="s">
        <v>1083</v>
      </c>
      <c r="B17" s="509" t="s">
        <v>1084</v>
      </c>
      <c r="C17" s="519">
        <v>69734.744000000006</v>
      </c>
      <c r="D17" s="519">
        <v>65477.8678</v>
      </c>
      <c r="E17" s="519">
        <v>69894.884699999995</v>
      </c>
      <c r="F17" s="519">
        <v>74681.678199999995</v>
      </c>
      <c r="G17" s="519">
        <v>78923.527100000007</v>
      </c>
      <c r="H17" s="502"/>
    </row>
    <row r="18" ht="15">
      <c r="A18" s="515" t="s">
        <v>1088</v>
      </c>
      <c r="B18" s="509" t="s">
        <v>720</v>
      </c>
      <c r="C18" s="520">
        <v>102.3</v>
      </c>
      <c r="D18" s="520">
        <v>95.891499999999994</v>
      </c>
      <c r="E18" s="521">
        <v>102.3516</v>
      </c>
      <c r="F18" s="520">
        <v>103.2876</v>
      </c>
      <c r="G18" s="520">
        <v>102.0605</v>
      </c>
      <c r="H18" s="502"/>
    </row>
    <row r="19" ht="30">
      <c r="A19" s="515" t="s">
        <v>1089</v>
      </c>
      <c r="B19" s="509" t="s">
        <v>720</v>
      </c>
      <c r="C19" s="520">
        <v>97.911600000000007</v>
      </c>
      <c r="D19" s="520">
        <v>97.918599999999998</v>
      </c>
      <c r="E19" s="520">
        <v>104.2932</v>
      </c>
      <c r="F19" s="520">
        <v>103.44759999999999</v>
      </c>
      <c r="G19" s="520">
        <v>103.5463</v>
      </c>
      <c r="H19" s="502"/>
    </row>
    <row r="20" ht="15">
      <c r="A20" s="512" t="s">
        <v>1090</v>
      </c>
      <c r="B20" s="513"/>
      <c r="C20" s="514" t="s">
        <v>1078</v>
      </c>
      <c r="D20" s="514" t="s">
        <v>1078</v>
      </c>
      <c r="E20" s="514" t="s">
        <v>1078</v>
      </c>
      <c r="F20" s="514" t="s">
        <v>1078</v>
      </c>
      <c r="G20" s="514" t="s">
        <v>1078</v>
      </c>
      <c r="H20" s="502"/>
    </row>
    <row r="21" ht="15">
      <c r="A21" s="518" t="s">
        <v>1085</v>
      </c>
      <c r="B21" s="509" t="s">
        <v>720</v>
      </c>
      <c r="C21" s="517">
        <v>104</v>
      </c>
      <c r="D21" s="517">
        <v>101</v>
      </c>
      <c r="E21" s="517">
        <v>100.90000000000001</v>
      </c>
      <c r="F21" s="517">
        <v>101.3</v>
      </c>
      <c r="G21" s="517">
        <v>101.5</v>
      </c>
      <c r="H21" s="502"/>
    </row>
    <row r="22" ht="15">
      <c r="A22" s="518" t="s">
        <v>1091</v>
      </c>
      <c r="B22" s="509" t="s">
        <v>720</v>
      </c>
      <c r="C22" s="517">
        <v>106.2051</v>
      </c>
      <c r="D22" s="517">
        <v>99.255700000000004</v>
      </c>
      <c r="E22" s="517">
        <v>102.50109999999999</v>
      </c>
      <c r="F22" s="517">
        <v>103.53619999999999</v>
      </c>
      <c r="G22" s="517">
        <v>103.6358</v>
      </c>
      <c r="H22" s="502"/>
    </row>
    <row r="23" ht="15">
      <c r="A23" s="512" t="s">
        <v>1092</v>
      </c>
      <c r="B23" s="513"/>
      <c r="C23" s="514" t="s">
        <v>1078</v>
      </c>
      <c r="D23" s="514" t="s">
        <v>1078</v>
      </c>
      <c r="E23" s="514" t="s">
        <v>1078</v>
      </c>
      <c r="F23" s="514" t="s">
        <v>1078</v>
      </c>
      <c r="G23" s="514" t="s">
        <v>1078</v>
      </c>
      <c r="H23" s="502"/>
    </row>
    <row r="24" ht="15">
      <c r="A24" s="518" t="s">
        <v>1083</v>
      </c>
      <c r="B24" s="509" t="s">
        <v>1084</v>
      </c>
      <c r="C24" s="522">
        <v>19318.799999999999</v>
      </c>
      <c r="D24" s="522">
        <v>19143.582299999998</v>
      </c>
      <c r="E24" s="522">
        <v>20826.935799999999</v>
      </c>
      <c r="F24" s="522">
        <v>22794.3478</v>
      </c>
      <c r="G24" s="522">
        <v>24898.2248</v>
      </c>
      <c r="H24" s="502"/>
    </row>
    <row r="25" ht="15">
      <c r="A25" s="518" t="s">
        <v>1085</v>
      </c>
      <c r="B25" s="509" t="s">
        <v>720</v>
      </c>
      <c r="C25" s="520">
        <v>101.7</v>
      </c>
      <c r="D25" s="520">
        <v>93.350999999999999</v>
      </c>
      <c r="E25" s="520">
        <v>103.7</v>
      </c>
      <c r="F25" s="520">
        <v>104.59999999999999</v>
      </c>
      <c r="G25" s="520">
        <v>104.3</v>
      </c>
      <c r="H25" s="502"/>
    </row>
    <row r="26" ht="15">
      <c r="A26" s="518" t="s">
        <v>1091</v>
      </c>
      <c r="B26" s="523" t="s">
        <v>720</v>
      </c>
      <c r="C26" s="524">
        <v>106.82640000000001</v>
      </c>
      <c r="D26" s="524">
        <v>106.151</v>
      </c>
      <c r="E26" s="524">
        <v>104.91160000000001</v>
      </c>
      <c r="F26" s="524">
        <v>104.63330000000001</v>
      </c>
      <c r="G26" s="520">
        <v>104.7266</v>
      </c>
      <c r="H26" s="502"/>
    </row>
    <row r="27" ht="15">
      <c r="A27" s="512" t="s">
        <v>563</v>
      </c>
      <c r="B27" s="513"/>
      <c r="C27" s="514" t="s">
        <v>1078</v>
      </c>
      <c r="D27" s="514" t="s">
        <v>1078</v>
      </c>
      <c r="E27" s="514" t="s">
        <v>1078</v>
      </c>
      <c r="F27" s="514" t="s">
        <v>1078</v>
      </c>
      <c r="G27" s="514" t="s">
        <v>1078</v>
      </c>
      <c r="H27" s="502"/>
    </row>
    <row r="28" ht="15">
      <c r="A28" s="518" t="s">
        <v>1083</v>
      </c>
      <c r="B28" s="523" t="s">
        <v>1084</v>
      </c>
      <c r="C28" s="519">
        <v>33624.300000000003</v>
      </c>
      <c r="D28" s="519">
        <v>33313.133099999999</v>
      </c>
      <c r="E28" s="519">
        <v>36107.459300000002</v>
      </c>
      <c r="F28" s="519">
        <v>38350.874600000003</v>
      </c>
      <c r="G28" s="519">
        <v>40774.159099999997</v>
      </c>
      <c r="H28" s="502"/>
    </row>
    <row r="29" ht="15">
      <c r="A29" s="518" t="s">
        <v>1085</v>
      </c>
      <c r="B29" s="523" t="s">
        <v>720</v>
      </c>
      <c r="C29" s="520">
        <v>101.90000000000001</v>
      </c>
      <c r="D29" s="520">
        <v>95.799999999999997</v>
      </c>
      <c r="E29" s="520">
        <v>104.5</v>
      </c>
      <c r="F29" s="520">
        <v>102.3</v>
      </c>
      <c r="G29" s="520">
        <v>102.2</v>
      </c>
      <c r="H29" s="502"/>
    </row>
    <row r="30" ht="15">
      <c r="A30" s="518" t="s">
        <v>1091</v>
      </c>
      <c r="B30" s="523" t="s">
        <v>720</v>
      </c>
      <c r="C30" s="520">
        <v>104.4901</v>
      </c>
      <c r="D30" s="520">
        <v>103.4181</v>
      </c>
      <c r="E30" s="520">
        <v>103.7206</v>
      </c>
      <c r="F30" s="520">
        <v>103.8252</v>
      </c>
      <c r="G30" s="520">
        <v>104.0301</v>
      </c>
      <c r="H30" s="502"/>
    </row>
    <row r="31" ht="15">
      <c r="A31" s="525" t="s">
        <v>1093</v>
      </c>
      <c r="B31" s="526" t="s">
        <v>1094</v>
      </c>
      <c r="C31" s="527">
        <v>30.5548</v>
      </c>
      <c r="D31" s="527">
        <v>31.141300000000001</v>
      </c>
      <c r="E31" s="527">
        <v>31.633700000000001</v>
      </c>
      <c r="F31" s="527">
        <v>31.5059</v>
      </c>
      <c r="G31" s="527">
        <v>31.470199999999998</v>
      </c>
      <c r="H31" s="502"/>
    </row>
    <row r="32" ht="15">
      <c r="A32" s="512" t="s">
        <v>1095</v>
      </c>
      <c r="B32" s="513"/>
      <c r="C32" s="514" t="s">
        <v>1078</v>
      </c>
      <c r="D32" s="514" t="s">
        <v>1078</v>
      </c>
      <c r="E32" s="514" t="s">
        <v>1078</v>
      </c>
      <c r="F32" s="514" t="s">
        <v>1078</v>
      </c>
      <c r="G32" s="514" t="s">
        <v>1078</v>
      </c>
      <c r="H32" s="502"/>
    </row>
    <row r="33" ht="15">
      <c r="A33" s="518" t="s">
        <v>1083</v>
      </c>
      <c r="B33" s="523" t="s">
        <v>1084</v>
      </c>
      <c r="C33" s="519">
        <v>10239.700000000001</v>
      </c>
      <c r="D33" s="519">
        <v>9508.8834999999999</v>
      </c>
      <c r="E33" s="519">
        <v>10382.6428</v>
      </c>
      <c r="F33" s="519">
        <v>10992.742</v>
      </c>
      <c r="G33" s="519">
        <v>11668.454100000001</v>
      </c>
      <c r="H33" s="502"/>
    </row>
    <row r="34" ht="15">
      <c r="A34" s="518" t="s">
        <v>1085</v>
      </c>
      <c r="B34" s="523" t="s">
        <v>720</v>
      </c>
      <c r="C34" s="520">
        <v>100.5</v>
      </c>
      <c r="D34" s="520">
        <v>89.700000000000003</v>
      </c>
      <c r="E34" s="520">
        <v>105.59999999999999</v>
      </c>
      <c r="F34" s="520">
        <v>102.09999999999999</v>
      </c>
      <c r="G34" s="520">
        <v>102</v>
      </c>
      <c r="H34" s="502"/>
    </row>
    <row r="35" ht="15">
      <c r="A35" s="518" t="s">
        <v>1091</v>
      </c>
      <c r="B35" s="523" t="s">
        <v>720</v>
      </c>
      <c r="C35" s="520">
        <v>105.00190000000001</v>
      </c>
      <c r="D35" s="520">
        <v>103.5261</v>
      </c>
      <c r="E35" s="520">
        <v>103.3986</v>
      </c>
      <c r="F35" s="520">
        <v>103.6985</v>
      </c>
      <c r="G35" s="520">
        <v>104.0656</v>
      </c>
      <c r="H35" s="502"/>
    </row>
    <row r="36" ht="15">
      <c r="A36" s="518" t="s">
        <v>1093</v>
      </c>
      <c r="B36" s="523" t="s">
        <v>1094</v>
      </c>
      <c r="C36" s="520">
        <v>9.3048999999999999</v>
      </c>
      <c r="D36" s="520">
        <v>8.8889999999999993</v>
      </c>
      <c r="E36" s="520">
        <v>9.0961999999999996</v>
      </c>
      <c r="F36" s="520">
        <v>9.0306999999999995</v>
      </c>
      <c r="G36" s="520">
        <v>9.0059000000000005</v>
      </c>
      <c r="H36" s="502"/>
    </row>
    <row r="37" ht="15">
      <c r="A37" s="512" t="s">
        <v>1096</v>
      </c>
      <c r="B37" s="513"/>
      <c r="C37" s="514" t="s">
        <v>1078</v>
      </c>
      <c r="D37" s="514" t="s">
        <v>1078</v>
      </c>
      <c r="E37" s="514" t="s">
        <v>1078</v>
      </c>
      <c r="F37" s="514" t="s">
        <v>1078</v>
      </c>
      <c r="G37" s="514" t="s">
        <v>1078</v>
      </c>
      <c r="H37" s="502"/>
    </row>
    <row r="38" ht="15">
      <c r="A38" s="518" t="s">
        <v>1083</v>
      </c>
      <c r="B38" s="509" t="s">
        <v>1084</v>
      </c>
      <c r="C38" s="519">
        <v>23061.873100000001</v>
      </c>
      <c r="D38" s="519">
        <v>17995.9529</v>
      </c>
      <c r="E38" s="519">
        <v>19148.631799999999</v>
      </c>
      <c r="F38" s="519">
        <v>20274.432700000001</v>
      </c>
      <c r="G38" s="519">
        <v>21593.040700000001</v>
      </c>
      <c r="H38" s="502"/>
    </row>
    <row r="39" ht="15">
      <c r="A39" s="515" t="s">
        <v>1085</v>
      </c>
      <c r="B39" s="509" t="s">
        <v>720</v>
      </c>
      <c r="C39" s="520">
        <v>134.00899999999999</v>
      </c>
      <c r="D39" s="528">
        <v>78.0334</v>
      </c>
      <c r="E39" s="528">
        <v>106.40519999999999</v>
      </c>
      <c r="F39" s="528">
        <v>105.8793</v>
      </c>
      <c r="G39" s="528">
        <v>106.5038</v>
      </c>
      <c r="H39" s="502"/>
    </row>
    <row r="40" ht="15">
      <c r="A40" s="518" t="s">
        <v>1093</v>
      </c>
      <c r="B40" s="509" t="s">
        <v>1094</v>
      </c>
      <c r="C40" s="520">
        <v>20.956600000000002</v>
      </c>
      <c r="D40" s="528">
        <v>16.822700000000001</v>
      </c>
      <c r="E40" s="528">
        <v>16.7761</v>
      </c>
      <c r="F40" s="528">
        <v>16.655799999999999</v>
      </c>
      <c r="G40" s="528">
        <v>16.665900000000001</v>
      </c>
      <c r="H40" s="502"/>
    </row>
    <row r="41" ht="30">
      <c r="A41" s="512" t="s">
        <v>1097</v>
      </c>
      <c r="B41" s="513"/>
      <c r="C41" s="514" t="s">
        <v>1078</v>
      </c>
      <c r="D41" s="514"/>
      <c r="E41" s="514"/>
      <c r="F41" s="514"/>
      <c r="G41" s="514"/>
      <c r="H41" s="502"/>
    </row>
    <row r="42" ht="15">
      <c r="A42" s="518" t="s">
        <v>1083</v>
      </c>
      <c r="B42" s="509" t="s">
        <v>1084</v>
      </c>
      <c r="C42" s="519">
        <v>28031.258999999998</v>
      </c>
      <c r="D42" s="519">
        <v>25698.09</v>
      </c>
      <c r="E42" s="519">
        <v>28051.737099999998</v>
      </c>
      <c r="F42" s="519">
        <v>29769.0481</v>
      </c>
      <c r="G42" s="519">
        <v>31699.043799999999</v>
      </c>
      <c r="H42" s="502"/>
    </row>
    <row r="43" ht="15">
      <c r="A43" s="515" t="s">
        <v>1085</v>
      </c>
      <c r="B43" s="509" t="s">
        <v>720</v>
      </c>
      <c r="C43" s="520">
        <v>111.03019999999999</v>
      </c>
      <c r="D43" s="520">
        <v>91.676500000000004</v>
      </c>
      <c r="E43" s="520">
        <v>109.1588</v>
      </c>
      <c r="F43" s="520">
        <v>106.1219</v>
      </c>
      <c r="G43" s="520">
        <v>106.4832</v>
      </c>
      <c r="H43" s="502"/>
    </row>
    <row r="44" ht="15">
      <c r="A44" s="518" t="s">
        <v>1093</v>
      </c>
      <c r="B44" s="509" t="s">
        <v>1094</v>
      </c>
      <c r="C44" s="520">
        <v>25.472300000000001</v>
      </c>
      <c r="D44" s="520">
        <v>24.0227</v>
      </c>
      <c r="E44" s="520">
        <v>24.5761</v>
      </c>
      <c r="F44" s="520">
        <v>24.4558</v>
      </c>
      <c r="G44" s="520">
        <v>24.465900000000001</v>
      </c>
      <c r="H44" s="502"/>
    </row>
    <row r="45" ht="15">
      <c r="A45" s="512" t="s">
        <v>1098</v>
      </c>
      <c r="B45" s="513"/>
      <c r="C45" s="514" t="s">
        <v>1078</v>
      </c>
      <c r="D45" s="514"/>
      <c r="E45" s="514"/>
      <c r="F45" s="514"/>
      <c r="G45" s="514"/>
      <c r="H45" s="502"/>
    </row>
    <row r="46" ht="15">
      <c r="A46" s="518" t="s">
        <v>1083</v>
      </c>
      <c r="B46" s="509" t="s">
        <v>1084</v>
      </c>
      <c r="C46" s="519">
        <v>7438.1850000000004</v>
      </c>
      <c r="D46" s="519">
        <v>8043.8107</v>
      </c>
      <c r="E46" s="519">
        <v>8660.7690000000002</v>
      </c>
      <c r="F46" s="519">
        <v>9338.6335999999992</v>
      </c>
      <c r="G46" s="519">
        <v>10084.4347</v>
      </c>
      <c r="H46" s="502"/>
    </row>
    <row r="47" ht="15">
      <c r="A47" s="515" t="s">
        <v>1085</v>
      </c>
      <c r="B47" s="509" t="s">
        <v>720</v>
      </c>
      <c r="C47" s="520">
        <v>106.5021</v>
      </c>
      <c r="D47" s="520">
        <v>108.1421</v>
      </c>
      <c r="E47" s="520">
        <v>107.67</v>
      </c>
      <c r="F47" s="520">
        <v>107.82680000000001</v>
      </c>
      <c r="G47" s="520">
        <v>107.9862</v>
      </c>
      <c r="H47" s="502"/>
    </row>
    <row r="48" ht="15">
      <c r="A48" s="518" t="s">
        <v>1093</v>
      </c>
      <c r="B48" s="509" t="s">
        <v>1094</v>
      </c>
      <c r="C48" s="520">
        <v>6.7591999999999999</v>
      </c>
      <c r="D48" s="520">
        <v>7.5194000000000001</v>
      </c>
      <c r="E48" s="520">
        <v>7.5876999999999999</v>
      </c>
      <c r="F48" s="520">
        <v>7.6718999999999999</v>
      </c>
      <c r="G48" s="520">
        <v>7.7834000000000003</v>
      </c>
      <c r="H48" s="502"/>
    </row>
    <row r="49" ht="30">
      <c r="A49" s="512" t="s">
        <v>1099</v>
      </c>
      <c r="B49" s="513"/>
      <c r="C49" s="514" t="s">
        <v>1078</v>
      </c>
      <c r="D49" s="514" t="s">
        <v>1078</v>
      </c>
      <c r="E49" s="514" t="s">
        <v>1078</v>
      </c>
      <c r="F49" s="514" t="s">
        <v>1078</v>
      </c>
      <c r="G49" s="514" t="s">
        <v>1078</v>
      </c>
      <c r="H49" s="502"/>
    </row>
    <row r="50" ht="15">
      <c r="A50" s="518" t="s">
        <v>1083</v>
      </c>
      <c r="B50" s="509" t="s">
        <v>1084</v>
      </c>
      <c r="C50" s="519">
        <v>125527.798</v>
      </c>
      <c r="D50" s="519">
        <v>135748.4178</v>
      </c>
      <c r="E50" s="519">
        <v>146160.2873</v>
      </c>
      <c r="F50" s="519">
        <v>157600.02100000001</v>
      </c>
      <c r="G50" s="519">
        <v>170186.25949999999</v>
      </c>
      <c r="H50" s="502"/>
    </row>
    <row r="51" ht="15">
      <c r="A51" s="515" t="s">
        <v>1085</v>
      </c>
      <c r="B51" s="509" t="s">
        <v>720</v>
      </c>
      <c r="C51" s="520">
        <v>108.3462</v>
      </c>
      <c r="D51" s="520">
        <v>108.1421</v>
      </c>
      <c r="E51" s="520">
        <v>107.67</v>
      </c>
      <c r="F51" s="520">
        <v>107.82680000000001</v>
      </c>
      <c r="G51" s="520">
        <v>107.9862</v>
      </c>
      <c r="H51" s="502"/>
    </row>
    <row r="52" ht="15">
      <c r="A52" s="525" t="s">
        <v>1093</v>
      </c>
      <c r="B52" s="529" t="s">
        <v>1094</v>
      </c>
      <c r="C52" s="527">
        <v>114.0684</v>
      </c>
      <c r="D52" s="527">
        <v>126.8984</v>
      </c>
      <c r="E52" s="527">
        <v>128.05090000000001</v>
      </c>
      <c r="F52" s="527">
        <v>129.47130000000001</v>
      </c>
      <c r="G52" s="527">
        <v>131.35290000000001</v>
      </c>
      <c r="H52" s="502"/>
    </row>
    <row r="53" ht="15">
      <c r="A53" s="512" t="s">
        <v>580</v>
      </c>
      <c r="B53" s="513"/>
      <c r="C53" s="514" t="s">
        <v>1078</v>
      </c>
      <c r="D53" s="514" t="s">
        <v>1078</v>
      </c>
      <c r="E53" s="514" t="s">
        <v>1078</v>
      </c>
      <c r="F53" s="514" t="s">
        <v>1078</v>
      </c>
      <c r="G53" s="514" t="s">
        <v>1078</v>
      </c>
      <c r="H53" s="502"/>
    </row>
    <row r="54" ht="15">
      <c r="A54" s="518" t="s">
        <v>1083</v>
      </c>
      <c r="B54" s="509" t="s">
        <v>1084</v>
      </c>
      <c r="C54" s="530">
        <v>25209.263800000001</v>
      </c>
      <c r="D54" s="530">
        <v>26055.409299999999</v>
      </c>
      <c r="E54" s="530">
        <v>27775.673043782699</v>
      </c>
      <c r="F54" s="530">
        <v>29637.301742070998</v>
      </c>
      <c r="G54" s="530">
        <v>31622.529132407199</v>
      </c>
      <c r="H54" s="502"/>
    </row>
    <row r="55" ht="15">
      <c r="A55" s="518" t="s">
        <v>1100</v>
      </c>
      <c r="B55" s="509" t="s">
        <v>720</v>
      </c>
      <c r="C55" s="531">
        <v>108.8254</v>
      </c>
      <c r="D55" s="531">
        <v>103.3565</v>
      </c>
      <c r="E55" s="531">
        <v>106.60232844511199</v>
      </c>
      <c r="F55" s="531">
        <v>106.702371155341</v>
      </c>
      <c r="G55" s="531">
        <v>106.69840799818201</v>
      </c>
      <c r="H55" s="502"/>
    </row>
    <row r="56" ht="15">
      <c r="A56" s="525" t="s">
        <v>1093</v>
      </c>
      <c r="B56" s="529" t="s">
        <v>191</v>
      </c>
      <c r="C56" s="532">
        <v>22.907900000000001</v>
      </c>
      <c r="D56" s="532">
        <v>24.3567</v>
      </c>
      <c r="E56" s="532">
        <v>24.334234320002192</v>
      </c>
      <c r="F56" s="532">
        <v>24.347584699489136</v>
      </c>
      <c r="G56" s="532">
        <v>24.40685241423305</v>
      </c>
      <c r="H56" s="502"/>
    </row>
    <row r="57" ht="30">
      <c r="A57" s="512" t="s">
        <v>1101</v>
      </c>
      <c r="B57" s="533" t="s">
        <v>868</v>
      </c>
      <c r="C57" s="534">
        <v>47866.802000000003</v>
      </c>
      <c r="D57" s="534">
        <v>50131.347300000001</v>
      </c>
      <c r="E57" s="534">
        <v>52928.734758528699</v>
      </c>
      <c r="F57" s="534">
        <v>56084.481031105701</v>
      </c>
      <c r="G57" s="534">
        <v>59657.597675622499</v>
      </c>
      <c r="H57" s="502"/>
    </row>
    <row r="58" ht="15">
      <c r="A58" s="525"/>
      <c r="B58" s="535" t="s">
        <v>720</v>
      </c>
      <c r="C58" s="536">
        <v>109.4757</v>
      </c>
      <c r="D58" s="536">
        <v>104.73090000000001</v>
      </c>
      <c r="E58" s="536">
        <v>105.580116241621</v>
      </c>
      <c r="F58" s="536">
        <v>105.962255260728</v>
      </c>
      <c r="G58" s="536">
        <v>106.370954279732</v>
      </c>
      <c r="H58" s="502"/>
    </row>
    <row r="59" ht="30">
      <c r="A59" s="512" t="s">
        <v>1102</v>
      </c>
      <c r="B59" s="533" t="s">
        <v>720</v>
      </c>
      <c r="C59" s="537">
        <v>104.7915</v>
      </c>
      <c r="D59" s="537">
        <v>101.514</v>
      </c>
      <c r="E59" s="537">
        <v>101.89852261938201</v>
      </c>
      <c r="F59" s="537">
        <v>102.021177186031</v>
      </c>
      <c r="G59" s="537">
        <v>102.24437144808699</v>
      </c>
      <c r="H59" s="502"/>
    </row>
    <row r="60" ht="30">
      <c r="A60" s="512" t="s">
        <v>865</v>
      </c>
      <c r="B60" s="533" t="s">
        <v>720</v>
      </c>
      <c r="C60" s="537">
        <v>101.0247</v>
      </c>
      <c r="D60" s="537">
        <v>96.963899999999995</v>
      </c>
      <c r="E60" s="537">
        <v>101.87721511309201</v>
      </c>
      <c r="F60" s="537">
        <v>101.61107256257</v>
      </c>
      <c r="G60" s="537">
        <v>101.945199837549</v>
      </c>
      <c r="H60" s="502"/>
    </row>
    <row r="61" ht="30">
      <c r="A61" s="512" t="s">
        <v>1103</v>
      </c>
      <c r="B61" s="533" t="s">
        <v>868</v>
      </c>
      <c r="C61" s="534">
        <v>10890.0591</v>
      </c>
      <c r="D61" s="534">
        <v>11241.0082</v>
      </c>
      <c r="E61" s="534">
        <v>11653.462600000001</v>
      </c>
      <c r="F61" s="534">
        <v>11762.1027655617</v>
      </c>
      <c r="G61" s="534">
        <v>12461.1342221465</v>
      </c>
      <c r="H61" s="502"/>
    </row>
    <row r="62" ht="15">
      <c r="A62" s="515"/>
      <c r="B62" s="509" t="s">
        <v>720</v>
      </c>
      <c r="C62" s="517">
        <v>105.86750000000001</v>
      </c>
      <c r="D62" s="517">
        <v>103.2227</v>
      </c>
      <c r="E62" s="517">
        <v>103.66919426772618</v>
      </c>
      <c r="F62" s="517">
        <v>100.93225652572737</v>
      </c>
      <c r="G62" s="517">
        <v>105.94308237666054</v>
      </c>
      <c r="H62" s="502"/>
    </row>
    <row r="63" ht="15">
      <c r="A63" s="515" t="s">
        <v>870</v>
      </c>
      <c r="B63" s="509" t="s">
        <v>868</v>
      </c>
      <c r="C63" s="530">
        <v>11808.671700000001</v>
      </c>
      <c r="D63" s="530">
        <v>12148.754999999999</v>
      </c>
      <c r="E63" s="530">
        <v>12702.274234</v>
      </c>
      <c r="F63" s="530">
        <v>12820.6920144623</v>
      </c>
      <c r="G63" s="530">
        <v>13582.636302139699</v>
      </c>
      <c r="H63" s="502"/>
    </row>
    <row r="64" ht="15">
      <c r="A64" s="515" t="s">
        <v>872</v>
      </c>
      <c r="B64" s="509" t="s">
        <v>868</v>
      </c>
      <c r="C64" s="530">
        <v>9002.1941999999999</v>
      </c>
      <c r="D64" s="530">
        <v>9239.8924999999999</v>
      </c>
      <c r="E64" s="530">
        <v>10021.977836</v>
      </c>
      <c r="F64" s="530">
        <v>10115.408378383099</v>
      </c>
      <c r="G64" s="530">
        <v>10716.7000423882</v>
      </c>
      <c r="H64" s="502"/>
    </row>
    <row r="65" ht="15">
      <c r="A65" s="515" t="s">
        <v>874</v>
      </c>
      <c r="B65" s="509" t="s">
        <v>868</v>
      </c>
      <c r="C65" s="530">
        <v>10703.3958</v>
      </c>
      <c r="D65" s="530">
        <v>11183.3475</v>
      </c>
      <c r="E65" s="530">
        <v>11303.858722000001</v>
      </c>
      <c r="F65" s="530">
        <v>11409.2396825949</v>
      </c>
      <c r="G65" s="530">
        <v>12088.2970862199</v>
      </c>
      <c r="H65" s="502"/>
    </row>
    <row r="66" ht="15.75">
      <c r="A66" s="512" t="s">
        <v>556</v>
      </c>
      <c r="B66" s="533"/>
      <c r="C66" s="534" t="s">
        <v>1078</v>
      </c>
      <c r="D66" s="534" t="s">
        <v>1078</v>
      </c>
      <c r="E66" s="534" t="s">
        <v>1078</v>
      </c>
      <c r="F66" s="534" t="s">
        <v>1078</v>
      </c>
      <c r="G66" s="534" t="s">
        <v>1078</v>
      </c>
      <c r="H66" s="502"/>
    </row>
    <row r="67" ht="30">
      <c r="A67" s="518" t="s">
        <v>1104</v>
      </c>
      <c r="B67" s="523" t="s">
        <v>1105</v>
      </c>
      <c r="C67" s="517">
        <v>419.85070000000002</v>
      </c>
      <c r="D67" s="517">
        <v>321.26560000000001</v>
      </c>
      <c r="E67" s="517">
        <v>337.52749999999997</v>
      </c>
      <c r="F67" s="517">
        <v>355.88639999999998</v>
      </c>
      <c r="G67" s="517">
        <v>372.6121</v>
      </c>
      <c r="H67" s="502"/>
    </row>
    <row r="68" ht="15">
      <c r="A68" s="518" t="s">
        <v>1106</v>
      </c>
      <c r="B68" s="523" t="s">
        <v>720</v>
      </c>
      <c r="C68" s="517">
        <v>94.579099999999997</v>
      </c>
      <c r="D68" s="517">
        <v>76.519000000000005</v>
      </c>
      <c r="E68" s="517">
        <v>105.06180000000001</v>
      </c>
      <c r="F68" s="517">
        <v>105.4392</v>
      </c>
      <c r="G68" s="517">
        <v>104.69970000000001</v>
      </c>
      <c r="H68" s="502"/>
    </row>
    <row r="69" ht="15">
      <c r="A69" s="518" t="s">
        <v>1107</v>
      </c>
      <c r="B69" s="523" t="s">
        <v>720</v>
      </c>
      <c r="C69" s="517">
        <v>97.900000000000006</v>
      </c>
      <c r="D69" s="517">
        <v>93.697900000000004</v>
      </c>
      <c r="E69" s="517">
        <v>103.0209</v>
      </c>
      <c r="F69" s="517">
        <v>104.2238</v>
      </c>
      <c r="G69" s="517">
        <v>102.7731</v>
      </c>
      <c r="H69" s="502"/>
    </row>
    <row r="70" ht="15">
      <c r="A70" s="518" t="s">
        <v>1093</v>
      </c>
      <c r="B70" s="509" t="s">
        <v>191</v>
      </c>
      <c r="C70" s="520">
        <v>24.6951</v>
      </c>
      <c r="D70" s="520">
        <v>21.378699999999998</v>
      </c>
      <c r="E70" s="520">
        <v>21.712399999999999</v>
      </c>
      <c r="F70" s="520">
        <v>21.594999999999999</v>
      </c>
      <c r="G70" s="520">
        <v>21.4283</v>
      </c>
      <c r="H70" s="502"/>
    </row>
    <row r="71" ht="15.75">
      <c r="A71" s="512" t="s">
        <v>1108</v>
      </c>
      <c r="B71" s="533"/>
      <c r="C71" s="534" t="s">
        <v>1078</v>
      </c>
      <c r="D71" s="534" t="s">
        <v>1078</v>
      </c>
      <c r="E71" s="534" t="s">
        <v>1078</v>
      </c>
      <c r="F71" s="534" t="s">
        <v>1078</v>
      </c>
      <c r="G71" s="534" t="s">
        <v>1078</v>
      </c>
      <c r="H71" s="502"/>
    </row>
    <row r="72" ht="30">
      <c r="A72" s="518" t="s">
        <v>1104</v>
      </c>
      <c r="B72" s="509" t="s">
        <v>1105</v>
      </c>
      <c r="C72" s="517">
        <v>180.96870000000001</v>
      </c>
      <c r="D72" s="517">
        <v>172.0703</v>
      </c>
      <c r="E72" s="517">
        <v>181.21039999999999</v>
      </c>
      <c r="F72" s="517">
        <v>187.1823</v>
      </c>
      <c r="G72" s="517">
        <v>196.64850000000001</v>
      </c>
      <c r="H72" s="502"/>
    </row>
    <row r="73" ht="15">
      <c r="A73" s="518" t="s">
        <v>1107</v>
      </c>
      <c r="B73" s="509" t="s">
        <v>720</v>
      </c>
      <c r="C73" s="517">
        <v>92.416700000000006</v>
      </c>
      <c r="D73" s="517">
        <v>100.1105</v>
      </c>
      <c r="E73" s="517">
        <v>103.2007</v>
      </c>
      <c r="F73" s="517">
        <v>101.7788</v>
      </c>
      <c r="G73" s="517">
        <v>103.2533</v>
      </c>
      <c r="H73" s="502"/>
    </row>
    <row r="74" ht="15">
      <c r="A74" s="518" t="s">
        <v>1093</v>
      </c>
      <c r="B74" s="509" t="s">
        <v>191</v>
      </c>
      <c r="C74" s="520">
        <v>10.644299999999999</v>
      </c>
      <c r="D74" s="520">
        <v>11.4505</v>
      </c>
      <c r="E74" s="520">
        <v>11.6569</v>
      </c>
      <c r="F74" s="520">
        <v>11.3581</v>
      </c>
      <c r="G74" s="520">
        <v>11.3089</v>
      </c>
      <c r="H74" s="502"/>
    </row>
    <row r="75" ht="15.75">
      <c r="A75" s="512" t="s">
        <v>1109</v>
      </c>
      <c r="B75" s="533"/>
      <c r="C75" s="534" t="s">
        <v>1078</v>
      </c>
      <c r="D75" s="534" t="s">
        <v>1078</v>
      </c>
      <c r="E75" s="534" t="s">
        <v>1078</v>
      </c>
      <c r="F75" s="534" t="s">
        <v>1078</v>
      </c>
      <c r="G75" s="534" t="s">
        <v>1078</v>
      </c>
      <c r="H75" s="502"/>
    </row>
    <row r="76" ht="30">
      <c r="A76" s="518" t="s">
        <v>1104</v>
      </c>
      <c r="B76" s="509" t="s">
        <v>1105</v>
      </c>
      <c r="C76" s="517">
        <v>238.88200000000001</v>
      </c>
      <c r="D76" s="517">
        <v>149.1952</v>
      </c>
      <c r="E76" s="517">
        <v>156.31720000000001</v>
      </c>
      <c r="F76" s="517">
        <v>168.70410000000001</v>
      </c>
      <c r="G76" s="517">
        <v>175.96350000000001</v>
      </c>
      <c r="H76" s="502"/>
      <c r="J76" s="538"/>
    </row>
    <row r="77" ht="15">
      <c r="A77" s="518" t="s">
        <v>1107</v>
      </c>
      <c r="B77" s="509" t="s">
        <v>720</v>
      </c>
      <c r="C77" s="517">
        <v>101.7129</v>
      </c>
      <c r="D77" s="517">
        <v>88.8399</v>
      </c>
      <c r="E77" s="517">
        <v>102.8135</v>
      </c>
      <c r="F77" s="517">
        <v>107.0581</v>
      </c>
      <c r="G77" s="517">
        <v>102.2403</v>
      </c>
      <c r="H77" s="502"/>
    </row>
    <row r="78" ht="15">
      <c r="A78" s="525" t="s">
        <v>1093</v>
      </c>
      <c r="B78" s="529" t="s">
        <v>191</v>
      </c>
      <c r="C78" s="527">
        <v>14.050700000000001</v>
      </c>
      <c r="D78" s="527">
        <v>9.9282000000000004</v>
      </c>
      <c r="E78" s="527">
        <v>10.0555</v>
      </c>
      <c r="F78" s="527">
        <v>10.2369</v>
      </c>
      <c r="G78" s="527">
        <v>10.119400000000001</v>
      </c>
      <c r="H78" s="502"/>
    </row>
    <row r="79" ht="15.75">
      <c r="A79" s="512" t="s">
        <v>1110</v>
      </c>
      <c r="B79" s="533"/>
      <c r="C79" s="534" t="s">
        <v>1078</v>
      </c>
      <c r="D79" s="534" t="s">
        <v>1078</v>
      </c>
      <c r="E79" s="534" t="s">
        <v>1078</v>
      </c>
      <c r="F79" s="534" t="s">
        <v>1078</v>
      </c>
      <c r="G79" s="534" t="s">
        <v>1078</v>
      </c>
      <c r="H79" s="502"/>
    </row>
    <row r="80" ht="30">
      <c r="A80" s="518" t="s">
        <v>1104</v>
      </c>
      <c r="B80" s="509" t="s">
        <v>1105</v>
      </c>
      <c r="C80" s="531">
        <v>62.785800000000002</v>
      </c>
      <c r="D80" s="531">
        <v>42.122999999999998</v>
      </c>
      <c r="E80" s="531">
        <v>50.918999999999997</v>
      </c>
      <c r="F80" s="531">
        <v>56.489400000000003</v>
      </c>
      <c r="G80" s="531">
        <v>61.700000000000003</v>
      </c>
      <c r="H80" s="502"/>
    </row>
    <row r="81" ht="15">
      <c r="A81" s="518" t="s">
        <v>1107</v>
      </c>
      <c r="B81" s="509" t="s">
        <v>720</v>
      </c>
      <c r="C81" s="531">
        <v>96.400000000000006</v>
      </c>
      <c r="D81" s="531">
        <v>69.077399999999997</v>
      </c>
      <c r="E81" s="531">
        <v>118</v>
      </c>
      <c r="F81" s="531">
        <v>109</v>
      </c>
      <c r="G81" s="531">
        <v>107.40000000000001</v>
      </c>
      <c r="H81" s="502"/>
    </row>
    <row r="82" ht="15">
      <c r="A82" s="525" t="s">
        <v>1093</v>
      </c>
      <c r="B82" s="529" t="s">
        <v>191</v>
      </c>
      <c r="C82" s="527">
        <v>3.6930000000000001</v>
      </c>
      <c r="D82" s="527">
        <v>2.8031000000000001</v>
      </c>
      <c r="E82" s="527">
        <v>3.2755000000000001</v>
      </c>
      <c r="F82" s="527">
        <v>3.4277000000000002</v>
      </c>
      <c r="G82" s="527">
        <v>3.5482999999999998</v>
      </c>
      <c r="H82" s="502"/>
    </row>
    <row r="83" ht="15.75">
      <c r="A83" s="539" t="s">
        <v>558</v>
      </c>
      <c r="B83" s="540"/>
      <c r="C83" s="541" t="s">
        <v>1078</v>
      </c>
      <c r="D83" s="541" t="s">
        <v>1078</v>
      </c>
      <c r="E83" s="541" t="s">
        <v>1078</v>
      </c>
      <c r="F83" s="541" t="s">
        <v>1078</v>
      </c>
      <c r="G83" s="541" t="s">
        <v>1078</v>
      </c>
      <c r="H83" s="502"/>
    </row>
    <row r="84" ht="30">
      <c r="A84" s="518" t="s">
        <v>1104</v>
      </c>
      <c r="B84" s="523" t="s">
        <v>1105</v>
      </c>
      <c r="C84" s="517">
        <v>254.59899999999999</v>
      </c>
      <c r="D84" s="517">
        <v>235.24950000000001</v>
      </c>
      <c r="E84" s="517">
        <v>245.86439999999999</v>
      </c>
      <c r="F84" s="517">
        <v>259.25779999999997</v>
      </c>
      <c r="G84" s="517">
        <v>272.78680000000003</v>
      </c>
      <c r="H84" s="502"/>
    </row>
    <row r="85" ht="15">
      <c r="A85" s="518" t="s">
        <v>1106</v>
      </c>
      <c r="B85" s="523" t="s">
        <v>720</v>
      </c>
      <c r="C85" s="517">
        <v>102.3074</v>
      </c>
      <c r="D85" s="517">
        <v>92.400000000000006</v>
      </c>
      <c r="E85" s="517">
        <v>104.51220000000001</v>
      </c>
      <c r="F85" s="517">
        <v>105.44750000000001</v>
      </c>
      <c r="G85" s="517">
        <v>105.2184</v>
      </c>
      <c r="H85" s="502"/>
    </row>
    <row r="86" ht="15">
      <c r="A86" s="518" t="s">
        <v>1107</v>
      </c>
      <c r="B86" s="523" t="s">
        <v>720</v>
      </c>
      <c r="C86" s="517">
        <v>103.3</v>
      </c>
      <c r="D86" s="517">
        <v>94.249499999999998</v>
      </c>
      <c r="E86" s="517">
        <v>102.61960000000001</v>
      </c>
      <c r="F86" s="517">
        <v>103.60590000000001</v>
      </c>
      <c r="G86" s="517">
        <v>103.0774</v>
      </c>
      <c r="H86" s="502"/>
    </row>
    <row r="87" ht="15">
      <c r="A87" s="525" t="s">
        <v>1093</v>
      </c>
      <c r="B87" s="529" t="s">
        <v>191</v>
      </c>
      <c r="C87" s="527">
        <v>14.975199999999999</v>
      </c>
      <c r="D87" s="527">
        <v>15.6547</v>
      </c>
      <c r="E87" s="527">
        <v>15.815899999999999</v>
      </c>
      <c r="F87" s="527">
        <v>15.7316</v>
      </c>
      <c r="G87" s="527">
        <v>15.6875</v>
      </c>
      <c r="H87" s="502"/>
    </row>
    <row r="88" ht="15.75">
      <c r="A88" s="539" t="s">
        <v>1111</v>
      </c>
      <c r="B88" s="540"/>
      <c r="C88" s="541" t="s">
        <v>1078</v>
      </c>
      <c r="D88" s="541" t="s">
        <v>1078</v>
      </c>
      <c r="E88" s="541" t="s">
        <v>1078</v>
      </c>
      <c r="F88" s="541" t="s">
        <v>1078</v>
      </c>
      <c r="G88" s="541" t="s">
        <v>1078</v>
      </c>
      <c r="H88" s="502"/>
    </row>
    <row r="89" ht="30">
      <c r="A89" s="518" t="s">
        <v>1104</v>
      </c>
      <c r="B89" s="523" t="s">
        <v>1105</v>
      </c>
      <c r="C89" s="531">
        <v>165.2517</v>
      </c>
      <c r="D89" s="531">
        <v>86.016099999999994</v>
      </c>
      <c r="E89" s="531">
        <v>91.6631</v>
      </c>
      <c r="F89" s="531">
        <v>96.628600000000006</v>
      </c>
      <c r="G89" s="531">
        <v>99.825299999999999</v>
      </c>
      <c r="H89" s="502"/>
    </row>
    <row r="90" ht="15">
      <c r="A90" s="525" t="s">
        <v>1093</v>
      </c>
      <c r="B90" s="526" t="s">
        <v>191</v>
      </c>
      <c r="C90" s="532">
        <v>9.7199000000000009</v>
      </c>
      <c r="D90" s="532">
        <v>5.7240000000000002</v>
      </c>
      <c r="E90" s="532">
        <v>5.8964999999999996</v>
      </c>
      <c r="F90" s="532">
        <v>5.8634000000000004</v>
      </c>
      <c r="G90" s="532">
        <v>5.7408000000000001</v>
      </c>
      <c r="H90" s="502"/>
    </row>
    <row r="91" ht="15.75">
      <c r="A91" s="512" t="s">
        <v>1112</v>
      </c>
      <c r="B91" s="533"/>
      <c r="C91" s="534" t="s">
        <v>1078</v>
      </c>
      <c r="D91" s="534" t="s">
        <v>1078</v>
      </c>
      <c r="E91" s="534" t="s">
        <v>1078</v>
      </c>
      <c r="F91" s="534" t="s">
        <v>1078</v>
      </c>
      <c r="G91" s="534" t="s">
        <v>1078</v>
      </c>
      <c r="H91" s="502"/>
    </row>
    <row r="92" ht="30">
      <c r="A92" s="518" t="s">
        <v>1104</v>
      </c>
      <c r="B92" s="509" t="s">
        <v>1105</v>
      </c>
      <c r="C92" s="542">
        <v>65.337109999999996</v>
      </c>
      <c r="D92" s="542">
        <v>29.899637317803101</v>
      </c>
      <c r="E92" s="542">
        <v>22.128715008040398</v>
      </c>
      <c r="F92" s="542">
        <v>20.769487477614302</v>
      </c>
      <c r="G92" s="531">
        <v>20.100478732908901</v>
      </c>
      <c r="H92" s="502"/>
    </row>
    <row r="93" ht="15">
      <c r="A93" s="525" t="s">
        <v>1093</v>
      </c>
      <c r="B93" s="529" t="s">
        <v>191</v>
      </c>
      <c r="C93" s="543">
        <v>3.8430435387141575</v>
      </c>
      <c r="D93" s="543">
        <v>1.9896790475216728</v>
      </c>
      <c r="E93" s="543">
        <v>1.4234911110143298</v>
      </c>
      <c r="F93" s="543">
        <v>1.2602790386146123</v>
      </c>
      <c r="G93" s="532">
        <v>1.1559429254519809</v>
      </c>
      <c r="H93" s="502"/>
    </row>
    <row r="94" ht="15.75">
      <c r="A94" s="512" t="s">
        <v>879</v>
      </c>
      <c r="B94" s="533" t="s">
        <v>1113</v>
      </c>
      <c r="C94" s="537">
        <v>75.397900000000007</v>
      </c>
      <c r="D94" s="537">
        <v>75.217200000000005</v>
      </c>
      <c r="E94" s="537">
        <v>75.662800000000004</v>
      </c>
      <c r="F94" s="537">
        <v>75.755600000000001</v>
      </c>
      <c r="G94" s="537">
        <v>75.868799999999993</v>
      </c>
      <c r="H94" s="502"/>
    </row>
    <row r="95" ht="15">
      <c r="A95" s="515"/>
      <c r="B95" s="509"/>
      <c r="C95" s="531" t="s">
        <v>1078</v>
      </c>
      <c r="D95" s="531" t="s">
        <v>1078</v>
      </c>
      <c r="E95" s="531" t="s">
        <v>1078</v>
      </c>
      <c r="F95" s="531" t="s">
        <v>1078</v>
      </c>
      <c r="G95" s="531" t="s">
        <v>1078</v>
      </c>
      <c r="H95" s="502"/>
    </row>
    <row r="96" ht="15.75">
      <c r="A96" s="512" t="s">
        <v>566</v>
      </c>
      <c r="B96" s="533" t="s">
        <v>1113</v>
      </c>
      <c r="C96" s="537">
        <v>71.933099999999996</v>
      </c>
      <c r="D96" s="537">
        <v>70.9495</v>
      </c>
      <c r="E96" s="537">
        <v>71.636399999999995</v>
      </c>
      <c r="F96" s="537">
        <v>72.136799999999994</v>
      </c>
      <c r="G96" s="537">
        <v>72.358900000000006</v>
      </c>
      <c r="H96" s="502"/>
    </row>
    <row r="97" ht="15.75">
      <c r="A97" s="515"/>
      <c r="B97" s="509"/>
      <c r="C97" s="544" t="s">
        <v>1078</v>
      </c>
      <c r="D97" s="544" t="s">
        <v>1078</v>
      </c>
      <c r="E97" s="544" t="s">
        <v>1078</v>
      </c>
      <c r="F97" s="544" t="s">
        <v>1078</v>
      </c>
      <c r="G97" s="544" t="s">
        <v>1078</v>
      </c>
      <c r="H97" s="502"/>
    </row>
    <row r="98" ht="15.75">
      <c r="A98" s="512" t="s">
        <v>1114</v>
      </c>
      <c r="B98" s="533" t="s">
        <v>1113</v>
      </c>
      <c r="C98" s="537">
        <v>3.4647999999999999</v>
      </c>
      <c r="D98" s="537">
        <v>4.2675999999999998</v>
      </c>
      <c r="E98" s="537">
        <v>4.0263999999999998</v>
      </c>
      <c r="F98" s="537">
        <v>3.6187999999999998</v>
      </c>
      <c r="G98" s="537">
        <v>3.5099999999999998</v>
      </c>
      <c r="H98" s="502"/>
    </row>
    <row r="99" ht="15.75">
      <c r="A99" s="515"/>
      <c r="B99" s="509"/>
      <c r="C99" s="544" t="s">
        <v>1078</v>
      </c>
      <c r="D99" s="544" t="s">
        <v>1078</v>
      </c>
      <c r="E99" s="544" t="s">
        <v>1078</v>
      </c>
      <c r="F99" s="544" t="s">
        <v>1078</v>
      </c>
      <c r="G99" s="544" t="s">
        <v>1078</v>
      </c>
      <c r="H99" s="502"/>
    </row>
    <row r="100" ht="31.5">
      <c r="A100" s="512" t="s">
        <v>1115</v>
      </c>
      <c r="B100" s="533" t="s">
        <v>1116</v>
      </c>
      <c r="C100" s="537">
        <v>4.5953999999999997</v>
      </c>
      <c r="D100" s="537">
        <v>5.6738</v>
      </c>
      <c r="E100" s="537">
        <v>5.3215000000000003</v>
      </c>
      <c r="F100" s="537">
        <v>4.7770000000000001</v>
      </c>
      <c r="G100" s="537">
        <v>4.6264000000000003</v>
      </c>
      <c r="H100" s="502"/>
    </row>
    <row r="101" ht="15.75">
      <c r="A101" s="515"/>
      <c r="B101" s="509"/>
      <c r="C101" s="545" t="s">
        <v>1078</v>
      </c>
      <c r="D101" s="545" t="s">
        <v>1078</v>
      </c>
      <c r="E101" s="545" t="s">
        <v>1078</v>
      </c>
      <c r="F101" s="545" t="s">
        <v>1078</v>
      </c>
      <c r="G101" s="545" t="s">
        <v>1078</v>
      </c>
      <c r="H101" s="502"/>
    </row>
    <row r="102" ht="15.75">
      <c r="A102" s="512" t="s">
        <v>461</v>
      </c>
      <c r="B102" s="533" t="s">
        <v>191</v>
      </c>
      <c r="C102" s="537">
        <v>102.1429</v>
      </c>
      <c r="D102" s="537">
        <v>97.481899999999996</v>
      </c>
      <c r="E102" s="537">
        <v>101.6756</v>
      </c>
      <c r="F102" s="537">
        <v>102.1863</v>
      </c>
      <c r="G102" s="537">
        <v>102.22539999999999</v>
      </c>
      <c r="H102" s="502"/>
    </row>
    <row r="103" ht="15.75">
      <c r="A103" s="546"/>
      <c r="B103" s="547"/>
      <c r="C103" s="548" t="s">
        <v>1078</v>
      </c>
      <c r="D103" s="548" t="s">
        <v>1078</v>
      </c>
      <c r="E103" s="548" t="s">
        <v>1078</v>
      </c>
      <c r="F103" s="548" t="s">
        <v>1078</v>
      </c>
      <c r="G103" s="548" t="s">
        <v>1078</v>
      </c>
      <c r="H103" s="502"/>
    </row>
    <row r="104" ht="31.5">
      <c r="A104" s="512" t="s">
        <v>1117</v>
      </c>
      <c r="B104" s="533" t="s">
        <v>1118</v>
      </c>
      <c r="C104" s="537">
        <v>64.727699999999999</v>
      </c>
      <c r="D104" s="537">
        <v>71.186199999999999</v>
      </c>
      <c r="E104" s="537">
        <v>73.425299999999993</v>
      </c>
      <c r="F104" s="537">
        <v>73.862499999999997</v>
      </c>
      <c r="G104" s="537">
        <v>74.510000000000005</v>
      </c>
      <c r="H104" s="502"/>
    </row>
    <row r="105" ht="15.75">
      <c r="A105" s="549"/>
      <c r="B105" s="550"/>
      <c r="C105" s="551"/>
      <c r="D105" s="551"/>
      <c r="E105" s="549"/>
      <c r="F105" s="549"/>
      <c r="G105" s="549"/>
      <c r="H105" s="549"/>
    </row>
    <row r="106" ht="15">
      <c r="A106" s="552"/>
      <c r="B106" s="553"/>
      <c r="C106" s="554"/>
      <c r="D106" s="554"/>
      <c r="E106" s="555"/>
      <c r="F106" s="555"/>
      <c r="G106" s="555"/>
      <c r="H106" s="555"/>
    </row>
    <row r="107" ht="23.25">
      <c r="A107" s="556"/>
      <c r="B107" s="557"/>
    </row>
    <row r="108">
      <c r="A108" s="558"/>
      <c r="B108" s="559"/>
    </row>
    <row r="110">
      <c r="B110" s="559"/>
    </row>
    <row r="112">
      <c r="A112" s="558"/>
    </row>
  </sheetData>
  <mergeCells count="4">
    <mergeCell ref="A4:G4"/>
    <mergeCell ref="A6:A7"/>
    <mergeCell ref="B6:B7"/>
    <mergeCell ref="D7:G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9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RowHeight="14.25"/>
  <cols>
    <col customWidth="1" min="1" max="1" style="487" width="63.7109375"/>
    <col customWidth="1" min="2" max="2" style="488" width="15.7109375"/>
    <col customWidth="1" min="3" max="8" style="486" width="10.7109375"/>
    <col min="9" max="10" style="486" width="9.140625"/>
    <col bestFit="1" customWidth="1" min="11" max="11" style="486" width="11"/>
    <col min="12" max="227" style="486" width="9.140625"/>
    <col customWidth="1" min="228" max="228" style="486" width="71.42578125"/>
    <col customWidth="1" min="229" max="229" style="486" width="27.85546875"/>
    <col customWidth="1" hidden="1" min="230" max="244" style="486" width="9.140625"/>
    <col customWidth="1" min="245" max="249" style="486" width="16"/>
    <col bestFit="1" customWidth="1" min="250" max="251" style="486" width="17.28515625"/>
    <col customWidth="1" min="252" max="252" style="486" width="17"/>
    <col bestFit="1" customWidth="1" min="253" max="264" style="486" width="17.28515625"/>
    <col min="265" max="483" style="486" width="9.140625"/>
    <col customWidth="1" min="484" max="484" style="486" width="71.42578125"/>
    <col customWidth="1" min="485" max="485" style="486" width="27.85546875"/>
    <col customWidth="1" hidden="1" min="486" max="500" style="486" width="9.140625"/>
    <col customWidth="1" min="501" max="505" style="486" width="16"/>
    <col bestFit="1" customWidth="1" min="506" max="507" style="486" width="17.28515625"/>
    <col customWidth="1" min="508" max="508" style="486" width="17"/>
    <col bestFit="1" customWidth="1" min="509" max="520" style="486" width="17.28515625"/>
    <col min="521" max="739" style="486" width="9.140625"/>
    <col customWidth="1" min="740" max="740" style="486" width="71.42578125"/>
    <col customWidth="1" min="741" max="741" style="486" width="27.85546875"/>
    <col customWidth="1" hidden="1" min="742" max="756" style="486" width="9.140625"/>
    <col customWidth="1" min="757" max="761" style="486" width="16"/>
    <col bestFit="1" customWidth="1" min="762" max="763" style="486" width="17.28515625"/>
    <col customWidth="1" min="764" max="764" style="486" width="17"/>
    <col bestFit="1" customWidth="1" min="765" max="776" style="486" width="17.28515625"/>
    <col min="777" max="995" style="486" width="9.140625"/>
    <col customWidth="1" min="996" max="996" style="486" width="71.42578125"/>
    <col customWidth="1" min="997" max="997" style="486" width="27.85546875"/>
    <col customWidth="1" hidden="1" min="998" max="1012" style="486" width="9.140625"/>
    <col customWidth="1" min="1013" max="1017" style="486" width="16"/>
    <col bestFit="1" customWidth="1" min="1018" max="1019" style="486" width="17.28515625"/>
    <col customWidth="1" min="1020" max="1020" style="486" width="17"/>
    <col bestFit="1" customWidth="1" min="1021" max="1032" style="486" width="17.28515625"/>
    <col min="1033" max="1251" style="486" width="9.140625"/>
    <col customWidth="1" min="1252" max="1252" style="486" width="71.42578125"/>
    <col customWidth="1" min="1253" max="1253" style="486" width="27.85546875"/>
    <col customWidth="1" hidden="1" min="1254" max="1268" style="486" width="9.140625"/>
    <col customWidth="1" min="1269" max="1273" style="486" width="16"/>
    <col bestFit="1" customWidth="1" min="1274" max="1275" style="486" width="17.28515625"/>
    <col customWidth="1" min="1276" max="1276" style="486" width="17"/>
    <col bestFit="1" customWidth="1" min="1277" max="1288" style="486" width="17.28515625"/>
    <col min="1289" max="1507" style="486" width="9.140625"/>
    <col customWidth="1" min="1508" max="1508" style="486" width="71.42578125"/>
    <col customWidth="1" min="1509" max="1509" style="486" width="27.85546875"/>
    <col customWidth="1" hidden="1" min="1510" max="1524" style="486" width="9.140625"/>
    <col customWidth="1" min="1525" max="1529" style="486" width="16"/>
    <col bestFit="1" customWidth="1" min="1530" max="1531" style="486" width="17.28515625"/>
    <col customWidth="1" min="1532" max="1532" style="486" width="17"/>
    <col bestFit="1" customWidth="1" min="1533" max="1544" style="486" width="17.28515625"/>
    <col min="1545" max="1763" style="486" width="9.140625"/>
    <col customWidth="1" min="1764" max="1764" style="486" width="71.42578125"/>
    <col customWidth="1" min="1765" max="1765" style="486" width="27.85546875"/>
    <col customWidth="1" hidden="1" min="1766" max="1780" style="486" width="9.140625"/>
    <col customWidth="1" min="1781" max="1785" style="486" width="16"/>
    <col bestFit="1" customWidth="1" min="1786" max="1787" style="486" width="17.28515625"/>
    <col customWidth="1" min="1788" max="1788" style="486" width="17"/>
    <col bestFit="1" customWidth="1" min="1789" max="1800" style="486" width="17.28515625"/>
    <col min="1801" max="2019" style="486" width="9.140625"/>
    <col customWidth="1" min="2020" max="2020" style="486" width="71.42578125"/>
    <col customWidth="1" min="2021" max="2021" style="486" width="27.85546875"/>
    <col customWidth="1" hidden="1" min="2022" max="2036" style="486" width="9.140625"/>
    <col customWidth="1" min="2037" max="2041" style="486" width="16"/>
    <col bestFit="1" customWidth="1" min="2042" max="2043" style="486" width="17.28515625"/>
    <col customWidth="1" min="2044" max="2044" style="486" width="17"/>
    <col bestFit="1" customWidth="1" min="2045" max="2056" style="486" width="17.28515625"/>
    <col min="2057" max="2275" style="486" width="9.140625"/>
    <col customWidth="1" min="2276" max="2276" style="486" width="71.42578125"/>
    <col customWidth="1" min="2277" max="2277" style="486" width="27.85546875"/>
    <col customWidth="1" hidden="1" min="2278" max="2292" style="486" width="9.140625"/>
    <col customWidth="1" min="2293" max="2297" style="486" width="16"/>
    <col bestFit="1" customWidth="1" min="2298" max="2299" style="486" width="17.28515625"/>
    <col customWidth="1" min="2300" max="2300" style="486" width="17"/>
    <col bestFit="1" customWidth="1" min="2301" max="2312" style="486" width="17.28515625"/>
    <col min="2313" max="2531" style="486" width="9.140625"/>
    <col customWidth="1" min="2532" max="2532" style="486" width="71.42578125"/>
    <col customWidth="1" min="2533" max="2533" style="486" width="27.85546875"/>
    <col customWidth="1" hidden="1" min="2534" max="2548" style="486" width="9.140625"/>
    <col customWidth="1" min="2549" max="2553" style="486" width="16"/>
    <col bestFit="1" customWidth="1" min="2554" max="2555" style="486" width="17.28515625"/>
    <col customWidth="1" min="2556" max="2556" style="486" width="17"/>
    <col bestFit="1" customWidth="1" min="2557" max="2568" style="486" width="17.28515625"/>
    <col min="2569" max="2787" style="486" width="9.140625"/>
    <col customWidth="1" min="2788" max="2788" style="486" width="71.42578125"/>
    <col customWidth="1" min="2789" max="2789" style="486" width="27.85546875"/>
    <col customWidth="1" hidden="1" min="2790" max="2804" style="486" width="9.140625"/>
    <col customWidth="1" min="2805" max="2809" style="486" width="16"/>
    <col bestFit="1" customWidth="1" min="2810" max="2811" style="486" width="17.28515625"/>
    <col customWidth="1" min="2812" max="2812" style="486" width="17"/>
    <col bestFit="1" customWidth="1" min="2813" max="2824" style="486" width="17.28515625"/>
    <col min="2825" max="3043" style="486" width="9.140625"/>
    <col customWidth="1" min="3044" max="3044" style="486" width="71.42578125"/>
    <col customWidth="1" min="3045" max="3045" style="486" width="27.85546875"/>
    <col customWidth="1" hidden="1" min="3046" max="3060" style="486" width="9.140625"/>
    <col customWidth="1" min="3061" max="3065" style="486" width="16"/>
    <col bestFit="1" customWidth="1" min="3066" max="3067" style="486" width="17.28515625"/>
    <col customWidth="1" min="3068" max="3068" style="486" width="17"/>
    <col bestFit="1" customWidth="1" min="3069" max="3080" style="486" width="17.28515625"/>
    <col min="3081" max="3299" style="486" width="9.140625"/>
    <col customWidth="1" min="3300" max="3300" style="486" width="71.42578125"/>
    <col customWidth="1" min="3301" max="3301" style="486" width="27.85546875"/>
    <col customWidth="1" hidden="1" min="3302" max="3316" style="486" width="9.140625"/>
    <col customWidth="1" min="3317" max="3321" style="486" width="16"/>
    <col bestFit="1" customWidth="1" min="3322" max="3323" style="486" width="17.28515625"/>
    <col customWidth="1" min="3324" max="3324" style="486" width="17"/>
    <col bestFit="1" customWidth="1" min="3325" max="3336" style="486" width="17.28515625"/>
    <col min="3337" max="3555" style="486" width="9.140625"/>
    <col customWidth="1" min="3556" max="3556" style="486" width="71.42578125"/>
    <col customWidth="1" min="3557" max="3557" style="486" width="27.85546875"/>
    <col customWidth="1" hidden="1" min="3558" max="3572" style="486" width="9.140625"/>
    <col customWidth="1" min="3573" max="3577" style="486" width="16"/>
    <col bestFit="1" customWidth="1" min="3578" max="3579" style="486" width="17.28515625"/>
    <col customWidth="1" min="3580" max="3580" style="486" width="17"/>
    <col bestFit="1" customWidth="1" min="3581" max="3592" style="486" width="17.28515625"/>
    <col min="3593" max="3811" style="486" width="9.140625"/>
    <col customWidth="1" min="3812" max="3812" style="486" width="71.42578125"/>
    <col customWidth="1" min="3813" max="3813" style="486" width="27.85546875"/>
    <col customWidth="1" hidden="1" min="3814" max="3828" style="486" width="9.140625"/>
    <col customWidth="1" min="3829" max="3833" style="486" width="16"/>
    <col bestFit="1" customWidth="1" min="3834" max="3835" style="486" width="17.28515625"/>
    <col customWidth="1" min="3836" max="3836" style="486" width="17"/>
    <col bestFit="1" customWidth="1" min="3837" max="3848" style="486" width="17.28515625"/>
    <col min="3849" max="4067" style="486" width="9.140625"/>
    <col customWidth="1" min="4068" max="4068" style="486" width="71.42578125"/>
    <col customWidth="1" min="4069" max="4069" style="486" width="27.85546875"/>
    <col customWidth="1" hidden="1" min="4070" max="4084" style="486" width="9.140625"/>
    <col customWidth="1" min="4085" max="4089" style="486" width="16"/>
    <col bestFit="1" customWidth="1" min="4090" max="4091" style="486" width="17.28515625"/>
    <col customWidth="1" min="4092" max="4092" style="486" width="17"/>
    <col bestFit="1" customWidth="1" min="4093" max="4104" style="486" width="17.28515625"/>
    <col min="4105" max="4323" style="486" width="9.140625"/>
    <col customWidth="1" min="4324" max="4324" style="486" width="71.42578125"/>
    <col customWidth="1" min="4325" max="4325" style="486" width="27.85546875"/>
    <col customWidth="1" hidden="1" min="4326" max="4340" style="486" width="9.140625"/>
    <col customWidth="1" min="4341" max="4345" style="486" width="16"/>
    <col bestFit="1" customWidth="1" min="4346" max="4347" style="486" width="17.28515625"/>
    <col customWidth="1" min="4348" max="4348" style="486" width="17"/>
    <col bestFit="1" customWidth="1" min="4349" max="4360" style="486" width="17.28515625"/>
    <col min="4361" max="4579" style="486" width="9.140625"/>
    <col customWidth="1" min="4580" max="4580" style="486" width="71.42578125"/>
    <col customWidth="1" min="4581" max="4581" style="486" width="27.85546875"/>
    <col customWidth="1" hidden="1" min="4582" max="4596" style="486" width="9.140625"/>
    <col customWidth="1" min="4597" max="4601" style="486" width="16"/>
    <col bestFit="1" customWidth="1" min="4602" max="4603" style="486" width="17.28515625"/>
    <col customWidth="1" min="4604" max="4604" style="486" width="17"/>
    <col bestFit="1" customWidth="1" min="4605" max="4616" style="486" width="17.28515625"/>
    <col min="4617" max="4835" style="486" width="9.140625"/>
    <col customWidth="1" min="4836" max="4836" style="486" width="71.42578125"/>
    <col customWidth="1" min="4837" max="4837" style="486" width="27.85546875"/>
    <col customWidth="1" hidden="1" min="4838" max="4852" style="486" width="9.140625"/>
    <col customWidth="1" min="4853" max="4857" style="486" width="16"/>
    <col bestFit="1" customWidth="1" min="4858" max="4859" style="486" width="17.28515625"/>
    <col customWidth="1" min="4860" max="4860" style="486" width="17"/>
    <col bestFit="1" customWidth="1" min="4861" max="4872" style="486" width="17.28515625"/>
    <col min="4873" max="5091" style="486" width="9.140625"/>
    <col customWidth="1" min="5092" max="5092" style="486" width="71.42578125"/>
    <col customWidth="1" min="5093" max="5093" style="486" width="27.85546875"/>
    <col customWidth="1" hidden="1" min="5094" max="5108" style="486" width="9.140625"/>
    <col customWidth="1" min="5109" max="5113" style="486" width="16"/>
    <col bestFit="1" customWidth="1" min="5114" max="5115" style="486" width="17.28515625"/>
    <col customWidth="1" min="5116" max="5116" style="486" width="17"/>
    <col bestFit="1" customWidth="1" min="5117" max="5128" style="486" width="17.28515625"/>
    <col min="5129" max="5347" style="486" width="9.140625"/>
    <col customWidth="1" min="5348" max="5348" style="486" width="71.42578125"/>
    <col customWidth="1" min="5349" max="5349" style="486" width="27.85546875"/>
    <col customWidth="1" hidden="1" min="5350" max="5364" style="486" width="9.140625"/>
    <col customWidth="1" min="5365" max="5369" style="486" width="16"/>
    <col bestFit="1" customWidth="1" min="5370" max="5371" style="486" width="17.28515625"/>
    <col customWidth="1" min="5372" max="5372" style="486" width="17"/>
    <col bestFit="1" customWidth="1" min="5373" max="5384" style="486" width="17.28515625"/>
    <col min="5385" max="5603" style="486" width="9.140625"/>
    <col customWidth="1" min="5604" max="5604" style="486" width="71.42578125"/>
    <col customWidth="1" min="5605" max="5605" style="486" width="27.85546875"/>
    <col customWidth="1" hidden="1" min="5606" max="5620" style="486" width="9.140625"/>
    <col customWidth="1" min="5621" max="5625" style="486" width="16"/>
    <col bestFit="1" customWidth="1" min="5626" max="5627" style="486" width="17.28515625"/>
    <col customWidth="1" min="5628" max="5628" style="486" width="17"/>
    <col bestFit="1" customWidth="1" min="5629" max="5640" style="486" width="17.28515625"/>
    <col min="5641" max="5859" style="486" width="9.140625"/>
    <col customWidth="1" min="5860" max="5860" style="486" width="71.42578125"/>
    <col customWidth="1" min="5861" max="5861" style="486" width="27.85546875"/>
    <col customWidth="1" hidden="1" min="5862" max="5876" style="486" width="9.140625"/>
    <col customWidth="1" min="5877" max="5881" style="486" width="16"/>
    <col bestFit="1" customWidth="1" min="5882" max="5883" style="486" width="17.28515625"/>
    <col customWidth="1" min="5884" max="5884" style="486" width="17"/>
    <col bestFit="1" customWidth="1" min="5885" max="5896" style="486" width="17.28515625"/>
    <col min="5897" max="6115" style="486" width="9.140625"/>
    <col customWidth="1" min="6116" max="6116" style="486" width="71.42578125"/>
    <col customWidth="1" min="6117" max="6117" style="486" width="27.85546875"/>
    <col customWidth="1" hidden="1" min="6118" max="6132" style="486" width="9.140625"/>
    <col customWidth="1" min="6133" max="6137" style="486" width="16"/>
    <col bestFit="1" customWidth="1" min="6138" max="6139" style="486" width="17.28515625"/>
    <col customWidth="1" min="6140" max="6140" style="486" width="17"/>
    <col bestFit="1" customWidth="1" min="6141" max="6152" style="486" width="17.28515625"/>
    <col min="6153" max="6371" style="486" width="9.140625"/>
    <col customWidth="1" min="6372" max="6372" style="486" width="71.42578125"/>
    <col customWidth="1" min="6373" max="6373" style="486" width="27.85546875"/>
    <col customWidth="1" hidden="1" min="6374" max="6388" style="486" width="9.140625"/>
    <col customWidth="1" min="6389" max="6393" style="486" width="16"/>
    <col bestFit="1" customWidth="1" min="6394" max="6395" style="486" width="17.28515625"/>
    <col customWidth="1" min="6396" max="6396" style="486" width="17"/>
    <col bestFit="1" customWidth="1" min="6397" max="6408" style="486" width="17.28515625"/>
    <col min="6409" max="6627" style="486" width="9.140625"/>
    <col customWidth="1" min="6628" max="6628" style="486" width="71.42578125"/>
    <col customWidth="1" min="6629" max="6629" style="486" width="27.85546875"/>
    <col customWidth="1" hidden="1" min="6630" max="6644" style="486" width="9.140625"/>
    <col customWidth="1" min="6645" max="6649" style="486" width="16"/>
    <col bestFit="1" customWidth="1" min="6650" max="6651" style="486" width="17.28515625"/>
    <col customWidth="1" min="6652" max="6652" style="486" width="17"/>
    <col bestFit="1" customWidth="1" min="6653" max="6664" style="486" width="17.28515625"/>
    <col min="6665" max="6883" style="486" width="9.140625"/>
    <col customWidth="1" min="6884" max="6884" style="486" width="71.42578125"/>
    <col customWidth="1" min="6885" max="6885" style="486" width="27.85546875"/>
    <col customWidth="1" hidden="1" min="6886" max="6900" style="486" width="9.140625"/>
    <col customWidth="1" min="6901" max="6905" style="486" width="16"/>
    <col bestFit="1" customWidth="1" min="6906" max="6907" style="486" width="17.28515625"/>
    <col customWidth="1" min="6908" max="6908" style="486" width="17"/>
    <col bestFit="1" customWidth="1" min="6909" max="6920" style="486" width="17.28515625"/>
    <col min="6921" max="7139" style="486" width="9.140625"/>
    <col customWidth="1" min="7140" max="7140" style="486" width="71.42578125"/>
    <col customWidth="1" min="7141" max="7141" style="486" width="27.85546875"/>
    <col customWidth="1" hidden="1" min="7142" max="7156" style="486" width="9.140625"/>
    <col customWidth="1" min="7157" max="7161" style="486" width="16"/>
    <col bestFit="1" customWidth="1" min="7162" max="7163" style="486" width="17.28515625"/>
    <col customWidth="1" min="7164" max="7164" style="486" width="17"/>
    <col bestFit="1" customWidth="1" min="7165" max="7176" style="486" width="17.28515625"/>
    <col min="7177" max="7395" style="486" width="9.140625"/>
    <col customWidth="1" min="7396" max="7396" style="486" width="71.42578125"/>
    <col customWidth="1" min="7397" max="7397" style="486" width="27.85546875"/>
    <col customWidth="1" hidden="1" min="7398" max="7412" style="486" width="9.140625"/>
    <col customWidth="1" min="7413" max="7417" style="486" width="16"/>
    <col bestFit="1" customWidth="1" min="7418" max="7419" style="486" width="17.28515625"/>
    <col customWidth="1" min="7420" max="7420" style="486" width="17"/>
    <col bestFit="1" customWidth="1" min="7421" max="7432" style="486" width="17.28515625"/>
    <col min="7433" max="7651" style="486" width="9.140625"/>
    <col customWidth="1" min="7652" max="7652" style="486" width="71.42578125"/>
    <col customWidth="1" min="7653" max="7653" style="486" width="27.85546875"/>
    <col customWidth="1" hidden="1" min="7654" max="7668" style="486" width="9.140625"/>
    <col customWidth="1" min="7669" max="7673" style="486" width="16"/>
    <col bestFit="1" customWidth="1" min="7674" max="7675" style="486" width="17.28515625"/>
    <col customWidth="1" min="7676" max="7676" style="486" width="17"/>
    <col bestFit="1" customWidth="1" min="7677" max="7688" style="486" width="17.28515625"/>
    <col min="7689" max="7907" style="486" width="9.140625"/>
    <col customWidth="1" min="7908" max="7908" style="486" width="71.42578125"/>
    <col customWidth="1" min="7909" max="7909" style="486" width="27.85546875"/>
    <col customWidth="1" hidden="1" min="7910" max="7924" style="486" width="9.140625"/>
    <col customWidth="1" min="7925" max="7929" style="486" width="16"/>
    <col bestFit="1" customWidth="1" min="7930" max="7931" style="486" width="17.28515625"/>
    <col customWidth="1" min="7932" max="7932" style="486" width="17"/>
    <col bestFit="1" customWidth="1" min="7933" max="7944" style="486" width="17.28515625"/>
    <col min="7945" max="8163" style="486" width="9.140625"/>
    <col customWidth="1" min="8164" max="8164" style="486" width="71.42578125"/>
    <col customWidth="1" min="8165" max="8165" style="486" width="27.85546875"/>
    <col customWidth="1" hidden="1" min="8166" max="8180" style="486" width="9.140625"/>
    <col customWidth="1" min="8181" max="8185" style="486" width="16"/>
    <col bestFit="1" customWidth="1" min="8186" max="8187" style="486" width="17.28515625"/>
    <col customWidth="1" min="8188" max="8188" style="486" width="17"/>
    <col bestFit="1" customWidth="1" min="8189" max="8200" style="486" width="17.28515625"/>
    <col min="8201" max="8419" style="486" width="9.140625"/>
    <col customWidth="1" min="8420" max="8420" style="486" width="71.42578125"/>
    <col customWidth="1" min="8421" max="8421" style="486" width="27.85546875"/>
    <col customWidth="1" hidden="1" min="8422" max="8436" style="486" width="9.140625"/>
    <col customWidth="1" min="8437" max="8441" style="486" width="16"/>
    <col bestFit="1" customWidth="1" min="8442" max="8443" style="486" width="17.28515625"/>
    <col customWidth="1" min="8444" max="8444" style="486" width="17"/>
    <col bestFit="1" customWidth="1" min="8445" max="8456" style="486" width="17.28515625"/>
    <col min="8457" max="8675" style="486" width="9.140625"/>
    <col customWidth="1" min="8676" max="8676" style="486" width="71.42578125"/>
    <col customWidth="1" min="8677" max="8677" style="486" width="27.85546875"/>
    <col customWidth="1" hidden="1" min="8678" max="8692" style="486" width="9.140625"/>
    <col customWidth="1" min="8693" max="8697" style="486" width="16"/>
    <col bestFit="1" customWidth="1" min="8698" max="8699" style="486" width="17.28515625"/>
    <col customWidth="1" min="8700" max="8700" style="486" width="17"/>
    <col bestFit="1" customWidth="1" min="8701" max="8712" style="486" width="17.28515625"/>
    <col min="8713" max="8931" style="486" width="9.140625"/>
    <col customWidth="1" min="8932" max="8932" style="486" width="71.42578125"/>
    <col customWidth="1" min="8933" max="8933" style="486" width="27.85546875"/>
    <col customWidth="1" hidden="1" min="8934" max="8948" style="486" width="9.140625"/>
    <col customWidth="1" min="8949" max="8953" style="486" width="16"/>
    <col bestFit="1" customWidth="1" min="8954" max="8955" style="486" width="17.28515625"/>
    <col customWidth="1" min="8956" max="8956" style="486" width="17"/>
    <col bestFit="1" customWidth="1" min="8957" max="8968" style="486" width="17.28515625"/>
    <col min="8969" max="9187" style="486" width="9.140625"/>
    <col customWidth="1" min="9188" max="9188" style="486" width="71.42578125"/>
    <col customWidth="1" min="9189" max="9189" style="486" width="27.85546875"/>
    <col customWidth="1" hidden="1" min="9190" max="9204" style="486" width="9.140625"/>
    <col customWidth="1" min="9205" max="9209" style="486" width="16"/>
    <col bestFit="1" customWidth="1" min="9210" max="9211" style="486" width="17.28515625"/>
    <col customWidth="1" min="9212" max="9212" style="486" width="17"/>
    <col bestFit="1" customWidth="1" min="9213" max="9224" style="486" width="17.28515625"/>
    <col min="9225" max="9443" style="486" width="9.140625"/>
    <col customWidth="1" min="9444" max="9444" style="486" width="71.42578125"/>
    <col customWidth="1" min="9445" max="9445" style="486" width="27.85546875"/>
    <col customWidth="1" hidden="1" min="9446" max="9460" style="486" width="9.140625"/>
    <col customWidth="1" min="9461" max="9465" style="486" width="16"/>
    <col bestFit="1" customWidth="1" min="9466" max="9467" style="486" width="17.28515625"/>
    <col customWidth="1" min="9468" max="9468" style="486" width="17"/>
    <col bestFit="1" customWidth="1" min="9469" max="9480" style="486" width="17.28515625"/>
    <col min="9481" max="9699" style="486" width="9.140625"/>
    <col customWidth="1" min="9700" max="9700" style="486" width="71.42578125"/>
    <col customWidth="1" min="9701" max="9701" style="486" width="27.85546875"/>
    <col customWidth="1" hidden="1" min="9702" max="9716" style="486" width="9.140625"/>
    <col customWidth="1" min="9717" max="9721" style="486" width="16"/>
    <col bestFit="1" customWidth="1" min="9722" max="9723" style="486" width="17.28515625"/>
    <col customWidth="1" min="9724" max="9724" style="486" width="17"/>
    <col bestFit="1" customWidth="1" min="9725" max="9736" style="486" width="17.28515625"/>
    <col min="9737" max="9955" style="486" width="9.140625"/>
    <col customWidth="1" min="9956" max="9956" style="486" width="71.42578125"/>
    <col customWidth="1" min="9957" max="9957" style="486" width="27.85546875"/>
    <col customWidth="1" hidden="1" min="9958" max="9972" style="486" width="9.140625"/>
    <col customWidth="1" min="9973" max="9977" style="486" width="16"/>
    <col bestFit="1" customWidth="1" min="9978" max="9979" style="486" width="17.28515625"/>
    <col customWidth="1" min="9980" max="9980" style="486" width="17"/>
    <col bestFit="1" customWidth="1" min="9981" max="9992" style="486" width="17.28515625"/>
    <col min="9993" max="10211" style="486" width="9.140625"/>
    <col customWidth="1" min="10212" max="10212" style="486" width="71.42578125"/>
    <col customWidth="1" min="10213" max="10213" style="486" width="27.85546875"/>
    <col customWidth="1" hidden="1" min="10214" max="10228" style="486" width="9.140625"/>
    <col customWidth="1" min="10229" max="10233" style="486" width="16"/>
    <col bestFit="1" customWidth="1" min="10234" max="10235" style="486" width="17.28515625"/>
    <col customWidth="1" min="10236" max="10236" style="486" width="17"/>
    <col bestFit="1" customWidth="1" min="10237" max="10248" style="486" width="17.28515625"/>
    <col min="10249" max="10467" style="486" width="9.140625"/>
    <col customWidth="1" min="10468" max="10468" style="486" width="71.42578125"/>
    <col customWidth="1" min="10469" max="10469" style="486" width="27.85546875"/>
    <col customWidth="1" hidden="1" min="10470" max="10484" style="486" width="9.140625"/>
    <col customWidth="1" min="10485" max="10489" style="486" width="16"/>
    <col bestFit="1" customWidth="1" min="10490" max="10491" style="486" width="17.28515625"/>
    <col customWidth="1" min="10492" max="10492" style="486" width="17"/>
    <col bestFit="1" customWidth="1" min="10493" max="10504" style="486" width="17.28515625"/>
    <col min="10505" max="10723" style="486" width="9.140625"/>
    <col customWidth="1" min="10724" max="10724" style="486" width="71.42578125"/>
    <col customWidth="1" min="10725" max="10725" style="486" width="27.85546875"/>
    <col customWidth="1" hidden="1" min="10726" max="10740" style="486" width="9.140625"/>
    <col customWidth="1" min="10741" max="10745" style="486" width="16"/>
    <col bestFit="1" customWidth="1" min="10746" max="10747" style="486" width="17.28515625"/>
    <col customWidth="1" min="10748" max="10748" style="486" width="17"/>
    <col bestFit="1" customWidth="1" min="10749" max="10760" style="486" width="17.28515625"/>
    <col min="10761" max="10979" style="486" width="9.140625"/>
    <col customWidth="1" min="10980" max="10980" style="486" width="71.42578125"/>
    <col customWidth="1" min="10981" max="10981" style="486" width="27.85546875"/>
    <col customWidth="1" hidden="1" min="10982" max="10996" style="486" width="9.140625"/>
    <col customWidth="1" min="10997" max="11001" style="486" width="16"/>
    <col bestFit="1" customWidth="1" min="11002" max="11003" style="486" width="17.28515625"/>
    <col customWidth="1" min="11004" max="11004" style="486" width="17"/>
    <col bestFit="1" customWidth="1" min="11005" max="11016" style="486" width="17.28515625"/>
    <col min="11017" max="11235" style="486" width="9.140625"/>
    <col customWidth="1" min="11236" max="11236" style="486" width="71.42578125"/>
    <col customWidth="1" min="11237" max="11237" style="486" width="27.85546875"/>
    <col customWidth="1" hidden="1" min="11238" max="11252" style="486" width="9.140625"/>
    <col customWidth="1" min="11253" max="11257" style="486" width="16"/>
    <col bestFit="1" customWidth="1" min="11258" max="11259" style="486" width="17.28515625"/>
    <col customWidth="1" min="11260" max="11260" style="486" width="17"/>
    <col bestFit="1" customWidth="1" min="11261" max="11272" style="486" width="17.28515625"/>
    <col min="11273" max="11491" style="486" width="9.140625"/>
    <col customWidth="1" min="11492" max="11492" style="486" width="71.42578125"/>
    <col customWidth="1" min="11493" max="11493" style="486" width="27.85546875"/>
    <col customWidth="1" hidden="1" min="11494" max="11508" style="486" width="9.140625"/>
    <col customWidth="1" min="11509" max="11513" style="486" width="16"/>
    <col bestFit="1" customWidth="1" min="11514" max="11515" style="486" width="17.28515625"/>
    <col customWidth="1" min="11516" max="11516" style="486" width="17"/>
    <col bestFit="1" customWidth="1" min="11517" max="11528" style="486" width="17.28515625"/>
    <col min="11529" max="11747" style="486" width="9.140625"/>
    <col customWidth="1" min="11748" max="11748" style="486" width="71.42578125"/>
    <col customWidth="1" min="11749" max="11749" style="486" width="27.85546875"/>
    <col customWidth="1" hidden="1" min="11750" max="11764" style="486" width="9.140625"/>
    <col customWidth="1" min="11765" max="11769" style="486" width="16"/>
    <col bestFit="1" customWidth="1" min="11770" max="11771" style="486" width="17.28515625"/>
    <col customWidth="1" min="11772" max="11772" style="486" width="17"/>
    <col bestFit="1" customWidth="1" min="11773" max="11784" style="486" width="17.28515625"/>
    <col min="11785" max="12003" style="486" width="9.140625"/>
    <col customWidth="1" min="12004" max="12004" style="486" width="71.42578125"/>
    <col customWidth="1" min="12005" max="12005" style="486" width="27.85546875"/>
    <col customWidth="1" hidden="1" min="12006" max="12020" style="486" width="9.140625"/>
    <col customWidth="1" min="12021" max="12025" style="486" width="16"/>
    <col bestFit="1" customWidth="1" min="12026" max="12027" style="486" width="17.28515625"/>
    <col customWidth="1" min="12028" max="12028" style="486" width="17"/>
    <col bestFit="1" customWidth="1" min="12029" max="12040" style="486" width="17.28515625"/>
    <col min="12041" max="12259" style="486" width="9.140625"/>
    <col customWidth="1" min="12260" max="12260" style="486" width="71.42578125"/>
    <col customWidth="1" min="12261" max="12261" style="486" width="27.85546875"/>
    <col customWidth="1" hidden="1" min="12262" max="12276" style="486" width="9.140625"/>
    <col customWidth="1" min="12277" max="12281" style="486" width="16"/>
    <col bestFit="1" customWidth="1" min="12282" max="12283" style="486" width="17.28515625"/>
    <col customWidth="1" min="12284" max="12284" style="486" width="17"/>
    <col bestFit="1" customWidth="1" min="12285" max="12296" style="486" width="17.28515625"/>
    <col min="12297" max="12515" style="486" width="9.140625"/>
    <col customWidth="1" min="12516" max="12516" style="486" width="71.42578125"/>
    <col customWidth="1" min="12517" max="12517" style="486" width="27.85546875"/>
    <col customWidth="1" hidden="1" min="12518" max="12532" style="486" width="9.140625"/>
    <col customWidth="1" min="12533" max="12537" style="486" width="16"/>
    <col bestFit="1" customWidth="1" min="12538" max="12539" style="486" width="17.28515625"/>
    <col customWidth="1" min="12540" max="12540" style="486" width="17"/>
    <col bestFit="1" customWidth="1" min="12541" max="12552" style="486" width="17.28515625"/>
    <col min="12553" max="12771" style="486" width="9.140625"/>
    <col customWidth="1" min="12772" max="12772" style="486" width="71.42578125"/>
    <col customWidth="1" min="12773" max="12773" style="486" width="27.85546875"/>
    <col customWidth="1" hidden="1" min="12774" max="12788" style="486" width="9.140625"/>
    <col customWidth="1" min="12789" max="12793" style="486" width="16"/>
    <col bestFit="1" customWidth="1" min="12794" max="12795" style="486" width="17.28515625"/>
    <col customWidth="1" min="12796" max="12796" style="486" width="17"/>
    <col bestFit="1" customWidth="1" min="12797" max="12808" style="486" width="17.28515625"/>
    <col min="12809" max="13027" style="486" width="9.140625"/>
    <col customWidth="1" min="13028" max="13028" style="486" width="71.42578125"/>
    <col customWidth="1" min="13029" max="13029" style="486" width="27.85546875"/>
    <col customWidth="1" hidden="1" min="13030" max="13044" style="486" width="9.140625"/>
    <col customWidth="1" min="13045" max="13049" style="486" width="16"/>
    <col bestFit="1" customWidth="1" min="13050" max="13051" style="486" width="17.28515625"/>
    <col customWidth="1" min="13052" max="13052" style="486" width="17"/>
    <col bestFit="1" customWidth="1" min="13053" max="13064" style="486" width="17.28515625"/>
    <col min="13065" max="13283" style="486" width="9.140625"/>
    <col customWidth="1" min="13284" max="13284" style="486" width="71.42578125"/>
    <col customWidth="1" min="13285" max="13285" style="486" width="27.85546875"/>
    <col customWidth="1" hidden="1" min="13286" max="13300" style="486" width="9.140625"/>
    <col customWidth="1" min="13301" max="13305" style="486" width="16"/>
    <col bestFit="1" customWidth="1" min="13306" max="13307" style="486" width="17.28515625"/>
    <col customWidth="1" min="13308" max="13308" style="486" width="17"/>
    <col bestFit="1" customWidth="1" min="13309" max="13320" style="486" width="17.28515625"/>
    <col min="13321" max="13539" style="486" width="9.140625"/>
    <col customWidth="1" min="13540" max="13540" style="486" width="71.42578125"/>
    <col customWidth="1" min="13541" max="13541" style="486" width="27.85546875"/>
    <col customWidth="1" hidden="1" min="13542" max="13556" style="486" width="9.140625"/>
    <col customWidth="1" min="13557" max="13561" style="486" width="16"/>
    <col bestFit="1" customWidth="1" min="13562" max="13563" style="486" width="17.28515625"/>
    <col customWidth="1" min="13564" max="13564" style="486" width="17"/>
    <col bestFit="1" customWidth="1" min="13565" max="13576" style="486" width="17.28515625"/>
    <col min="13577" max="13795" style="486" width="9.140625"/>
    <col customWidth="1" min="13796" max="13796" style="486" width="71.42578125"/>
    <col customWidth="1" min="13797" max="13797" style="486" width="27.85546875"/>
    <col customWidth="1" hidden="1" min="13798" max="13812" style="486" width="9.140625"/>
    <col customWidth="1" min="13813" max="13817" style="486" width="16"/>
    <col bestFit="1" customWidth="1" min="13818" max="13819" style="486" width="17.28515625"/>
    <col customWidth="1" min="13820" max="13820" style="486" width="17"/>
    <col bestFit="1" customWidth="1" min="13821" max="13832" style="486" width="17.28515625"/>
    <col min="13833" max="14051" style="486" width="9.140625"/>
    <col customWidth="1" min="14052" max="14052" style="486" width="71.42578125"/>
    <col customWidth="1" min="14053" max="14053" style="486" width="27.85546875"/>
    <col customWidth="1" hidden="1" min="14054" max="14068" style="486" width="9.140625"/>
    <col customWidth="1" min="14069" max="14073" style="486" width="16"/>
    <col bestFit="1" customWidth="1" min="14074" max="14075" style="486" width="17.28515625"/>
    <col customWidth="1" min="14076" max="14076" style="486" width="17"/>
    <col bestFit="1" customWidth="1" min="14077" max="14088" style="486" width="17.28515625"/>
    <col min="14089" max="14307" style="486" width="9.140625"/>
    <col customWidth="1" min="14308" max="14308" style="486" width="71.42578125"/>
    <col customWidth="1" min="14309" max="14309" style="486" width="27.85546875"/>
    <col customWidth="1" hidden="1" min="14310" max="14324" style="486" width="9.140625"/>
    <col customWidth="1" min="14325" max="14329" style="486" width="16"/>
    <col bestFit="1" customWidth="1" min="14330" max="14331" style="486" width="17.28515625"/>
    <col customWidth="1" min="14332" max="14332" style="486" width="17"/>
    <col bestFit="1" customWidth="1" min="14333" max="14344" style="486" width="17.28515625"/>
    <col min="14345" max="14563" style="486" width="9.140625"/>
    <col customWidth="1" min="14564" max="14564" style="486" width="71.42578125"/>
    <col customWidth="1" min="14565" max="14565" style="486" width="27.85546875"/>
    <col customWidth="1" hidden="1" min="14566" max="14580" style="486" width="9.140625"/>
    <col customWidth="1" min="14581" max="14585" style="486" width="16"/>
    <col bestFit="1" customWidth="1" min="14586" max="14587" style="486" width="17.28515625"/>
    <col customWidth="1" min="14588" max="14588" style="486" width="17"/>
    <col bestFit="1" customWidth="1" min="14589" max="14600" style="486" width="17.28515625"/>
    <col min="14601" max="14819" style="486" width="9.140625"/>
    <col customWidth="1" min="14820" max="14820" style="486" width="71.42578125"/>
    <col customWidth="1" min="14821" max="14821" style="486" width="27.85546875"/>
    <col customWidth="1" hidden="1" min="14822" max="14836" style="486" width="9.140625"/>
    <col customWidth="1" min="14837" max="14841" style="486" width="16"/>
    <col bestFit="1" customWidth="1" min="14842" max="14843" style="486" width="17.28515625"/>
    <col customWidth="1" min="14844" max="14844" style="486" width="17"/>
    <col bestFit="1" customWidth="1" min="14845" max="14856" style="486" width="17.28515625"/>
    <col min="14857" max="15075" style="486" width="9.140625"/>
    <col customWidth="1" min="15076" max="15076" style="486" width="71.42578125"/>
    <col customWidth="1" min="15077" max="15077" style="486" width="27.85546875"/>
    <col customWidth="1" hidden="1" min="15078" max="15092" style="486" width="9.140625"/>
    <col customWidth="1" min="15093" max="15097" style="486" width="16"/>
    <col bestFit="1" customWidth="1" min="15098" max="15099" style="486" width="17.28515625"/>
    <col customWidth="1" min="15100" max="15100" style="486" width="17"/>
    <col bestFit="1" customWidth="1" min="15101" max="15112" style="486" width="17.28515625"/>
    <col min="15113" max="15331" style="486" width="9.140625"/>
    <col customWidth="1" min="15332" max="15332" style="486" width="71.42578125"/>
    <col customWidth="1" min="15333" max="15333" style="486" width="27.85546875"/>
    <col customWidth="1" hidden="1" min="15334" max="15348" style="486" width="9.140625"/>
    <col customWidth="1" min="15349" max="15353" style="486" width="16"/>
    <col bestFit="1" customWidth="1" min="15354" max="15355" style="486" width="17.28515625"/>
    <col customWidth="1" min="15356" max="15356" style="486" width="17"/>
    <col bestFit="1" customWidth="1" min="15357" max="15368" style="486" width="17.28515625"/>
    <col min="15369" max="15587" style="486" width="9.140625"/>
    <col customWidth="1" min="15588" max="15588" style="486" width="71.42578125"/>
    <col customWidth="1" min="15589" max="15589" style="486" width="27.85546875"/>
    <col customWidth="1" hidden="1" min="15590" max="15604" style="486" width="9.140625"/>
    <col customWidth="1" min="15605" max="15609" style="486" width="16"/>
    <col bestFit="1" customWidth="1" min="15610" max="15611" style="486" width="17.28515625"/>
    <col customWidth="1" min="15612" max="15612" style="486" width="17"/>
    <col bestFit="1" customWidth="1" min="15613" max="15624" style="486" width="17.28515625"/>
    <col min="15625" max="15843" style="486" width="9.140625"/>
    <col customWidth="1" min="15844" max="15844" style="486" width="71.42578125"/>
    <col customWidth="1" min="15845" max="15845" style="486" width="27.85546875"/>
    <col customWidth="1" hidden="1" min="15846" max="15860" style="486" width="9.140625"/>
    <col customWidth="1" min="15861" max="15865" style="486" width="16"/>
    <col bestFit="1" customWidth="1" min="15866" max="15867" style="486" width="17.28515625"/>
    <col customWidth="1" min="15868" max="15868" style="486" width="17"/>
    <col bestFit="1" customWidth="1" min="15869" max="15880" style="486" width="17.28515625"/>
    <col min="15881" max="16099" style="486" width="9.140625"/>
    <col customWidth="1" min="16100" max="16100" style="486" width="71.42578125"/>
    <col customWidth="1" min="16101" max="16101" style="486" width="27.85546875"/>
    <col customWidth="1" hidden="1" min="16102" max="16116" style="486" width="9.140625"/>
    <col customWidth="1" min="16117" max="16121" style="486" width="16"/>
    <col bestFit="1" customWidth="1" min="16122" max="16123" style="486" width="17.28515625"/>
    <col customWidth="1" min="16124" max="16124" style="486" width="17"/>
    <col bestFit="1" customWidth="1" min="16125" max="16136" style="486" width="17.28515625"/>
    <col min="16137" max="16384" style="486" width="9.140625"/>
  </cols>
  <sheetData>
    <row r="1" ht="20.25">
      <c r="A1" s="489" t="s">
        <v>1072</v>
      </c>
      <c r="B1" s="490"/>
      <c r="C1" s="490"/>
      <c r="D1" s="490"/>
      <c r="E1" s="490"/>
      <c r="F1" s="490"/>
      <c r="G1" s="490"/>
      <c r="H1" s="490"/>
    </row>
    <row r="2" ht="20.25">
      <c r="A2" s="491" t="s">
        <v>1073</v>
      </c>
      <c r="B2" s="492"/>
      <c r="C2" s="492"/>
      <c r="D2" s="492"/>
      <c r="E2" s="492"/>
      <c r="F2" s="492"/>
      <c r="G2" s="492"/>
      <c r="H2" s="492"/>
    </row>
    <row r="3" ht="8.4499999999999993" customHeight="1"/>
    <row r="4" ht="48.75" customHeight="1">
      <c r="A4" s="493" t="s">
        <v>1119</v>
      </c>
      <c r="B4" s="493"/>
      <c r="C4" s="493"/>
      <c r="D4" s="493"/>
      <c r="E4" s="493"/>
      <c r="F4" s="493"/>
      <c r="G4" s="493"/>
      <c r="H4" s="494"/>
    </row>
    <row r="5" ht="11.25" customHeight="1">
      <c r="A5" s="495"/>
      <c r="B5" s="496"/>
      <c r="C5" s="497"/>
      <c r="D5" s="497"/>
      <c r="E5" s="497"/>
      <c r="F5" s="497"/>
      <c r="G5" s="497"/>
      <c r="H5" s="497"/>
    </row>
    <row r="6" ht="14.1" customHeight="1">
      <c r="A6" s="498"/>
      <c r="B6" s="499"/>
      <c r="C6" s="500">
        <v>2019</v>
      </c>
      <c r="D6" s="501">
        <v>2020</v>
      </c>
      <c r="E6" s="500">
        <v>2021</v>
      </c>
      <c r="F6" s="500">
        <v>2022</v>
      </c>
      <c r="G6" s="501">
        <v>2023</v>
      </c>
      <c r="H6" s="502"/>
    </row>
    <row r="7" ht="15">
      <c r="A7" s="503"/>
      <c r="B7" s="504" t="s">
        <v>159</v>
      </c>
      <c r="C7" s="505" t="s">
        <v>1075</v>
      </c>
      <c r="D7" s="506" t="s">
        <v>588</v>
      </c>
      <c r="E7" s="507"/>
      <c r="F7" s="507"/>
      <c r="G7" s="505"/>
      <c r="H7" s="502"/>
    </row>
    <row r="8" ht="15">
      <c r="A8" s="508" t="s">
        <v>1076</v>
      </c>
      <c r="B8" s="509"/>
      <c r="C8" s="510">
        <v>63.823599999999999</v>
      </c>
      <c r="D8" s="510">
        <v>41.814</v>
      </c>
      <c r="E8" s="510">
        <v>45.3125</v>
      </c>
      <c r="F8" s="510">
        <v>46.622900000000001</v>
      </c>
      <c r="G8" s="510">
        <v>47.533099999999997</v>
      </c>
      <c r="H8" s="502"/>
      <c r="K8" s="511"/>
      <c r="L8" s="511"/>
    </row>
    <row r="9" ht="15">
      <c r="A9" s="512" t="s">
        <v>1077</v>
      </c>
      <c r="B9" s="513"/>
      <c r="C9" s="514" t="s">
        <v>1078</v>
      </c>
      <c r="D9" s="514" t="s">
        <v>1078</v>
      </c>
      <c r="E9" s="514" t="s">
        <v>1078</v>
      </c>
      <c r="F9" s="514" t="s">
        <v>1078</v>
      </c>
      <c r="G9" s="514" t="s">
        <v>1078</v>
      </c>
      <c r="H9" s="502"/>
    </row>
    <row r="10" ht="15">
      <c r="A10" s="515" t="s">
        <v>1079</v>
      </c>
      <c r="B10" s="509" t="s">
        <v>1080</v>
      </c>
      <c r="C10" s="516">
        <v>103.04000000000001</v>
      </c>
      <c r="D10" s="516">
        <v>103.759</v>
      </c>
      <c r="E10" s="516">
        <v>103.66800000000001</v>
      </c>
      <c r="F10" s="516">
        <v>104.03100000000001</v>
      </c>
      <c r="G10" s="517">
        <v>104.026</v>
      </c>
      <c r="H10" s="502"/>
    </row>
    <row r="11" ht="15">
      <c r="A11" s="515" t="s">
        <v>1081</v>
      </c>
      <c r="B11" s="509" t="s">
        <v>720</v>
      </c>
      <c r="C11" s="516">
        <v>104.45999999999999</v>
      </c>
      <c r="D11" s="516">
        <v>103.169</v>
      </c>
      <c r="E11" s="516">
        <v>103.613</v>
      </c>
      <c r="F11" s="516">
        <v>103.863</v>
      </c>
      <c r="G11" s="517">
        <v>104.036</v>
      </c>
      <c r="H11" s="502"/>
    </row>
    <row r="12" ht="15">
      <c r="A12" s="512" t="s">
        <v>1082</v>
      </c>
      <c r="B12" s="513"/>
      <c r="C12" s="514" t="s">
        <v>1078</v>
      </c>
      <c r="D12" s="514" t="s">
        <v>1078</v>
      </c>
      <c r="E12" s="514" t="s">
        <v>1078</v>
      </c>
      <c r="F12" s="514" t="s">
        <v>1078</v>
      </c>
      <c r="G12" s="514" t="s">
        <v>1078</v>
      </c>
      <c r="H12" s="502"/>
    </row>
    <row r="13" ht="15">
      <c r="A13" s="518" t="s">
        <v>1083</v>
      </c>
      <c r="B13" s="509" t="s">
        <v>1084</v>
      </c>
      <c r="C13" s="519">
        <v>110046.05160000001</v>
      </c>
      <c r="D13" s="519">
        <v>106974.12639999999</v>
      </c>
      <c r="E13" s="519">
        <v>115532.9558</v>
      </c>
      <c r="F13" s="519">
        <v>124223.1624</v>
      </c>
      <c r="G13" s="519">
        <v>132822.30790000001</v>
      </c>
      <c r="H13" s="502"/>
    </row>
    <row r="14" ht="15">
      <c r="A14" s="518" t="s">
        <v>1085</v>
      </c>
      <c r="B14" s="509" t="s">
        <v>720</v>
      </c>
      <c r="C14" s="520">
        <v>101.3</v>
      </c>
      <c r="D14" s="520">
        <v>96.149000000000001</v>
      </c>
      <c r="E14" s="520">
        <v>103.349</v>
      </c>
      <c r="F14" s="520">
        <v>103.39100000000001</v>
      </c>
      <c r="G14" s="520">
        <v>102.95099999999999</v>
      </c>
      <c r="H14" s="502"/>
    </row>
    <row r="15" ht="15">
      <c r="A15" s="515" t="s">
        <v>1086</v>
      </c>
      <c r="B15" s="509" t="s">
        <v>720</v>
      </c>
      <c r="C15" s="520">
        <v>103.8</v>
      </c>
      <c r="D15" s="520">
        <v>101.1019</v>
      </c>
      <c r="E15" s="520">
        <v>104.50109999999999</v>
      </c>
      <c r="F15" s="520">
        <v>103.9954</v>
      </c>
      <c r="G15" s="520">
        <v>103.8575</v>
      </c>
      <c r="H15" s="502"/>
    </row>
    <row r="16" ht="15">
      <c r="A16" s="512" t="s">
        <v>1087</v>
      </c>
      <c r="B16" s="513"/>
      <c r="C16" s="514" t="s">
        <v>1078</v>
      </c>
      <c r="D16" s="514" t="s">
        <v>1078</v>
      </c>
      <c r="E16" s="514" t="s">
        <v>1078</v>
      </c>
      <c r="F16" s="514" t="s">
        <v>1078</v>
      </c>
      <c r="G16" s="514" t="s">
        <v>1078</v>
      </c>
      <c r="H16" s="502"/>
    </row>
    <row r="17" ht="15">
      <c r="A17" s="518" t="s">
        <v>1083</v>
      </c>
      <c r="B17" s="509" t="s">
        <v>1084</v>
      </c>
      <c r="C17" s="519">
        <v>69734.744000000006</v>
      </c>
      <c r="D17" s="519">
        <v>65477.8678</v>
      </c>
      <c r="E17" s="519">
        <v>70442.967399999994</v>
      </c>
      <c r="F17" s="519">
        <v>75624.926500000001</v>
      </c>
      <c r="G17" s="519">
        <v>80273.103799999997</v>
      </c>
      <c r="H17" s="502"/>
    </row>
    <row r="18" ht="15">
      <c r="A18" s="515" t="s">
        <v>1088</v>
      </c>
      <c r="B18" s="509" t="s">
        <v>720</v>
      </c>
      <c r="C18" s="520">
        <v>102.3</v>
      </c>
      <c r="D18" s="520">
        <v>95.891499999999994</v>
      </c>
      <c r="E18" s="521">
        <v>102.6336</v>
      </c>
      <c r="F18" s="520">
        <v>103.57989999999999</v>
      </c>
      <c r="G18" s="520">
        <v>102.3289</v>
      </c>
      <c r="H18" s="502"/>
    </row>
    <row r="19" ht="30">
      <c r="A19" s="515" t="s">
        <v>1089</v>
      </c>
      <c r="B19" s="509" t="s">
        <v>720</v>
      </c>
      <c r="C19" s="520">
        <v>97.911600000000007</v>
      </c>
      <c r="D19" s="520">
        <v>97.918599999999998</v>
      </c>
      <c r="E19" s="520">
        <v>104.8222</v>
      </c>
      <c r="F19" s="520">
        <v>103.64579999999999</v>
      </c>
      <c r="G19" s="520">
        <v>103.7306</v>
      </c>
      <c r="H19" s="502"/>
    </row>
    <row r="20" ht="15">
      <c r="A20" s="512" t="s">
        <v>1090</v>
      </c>
      <c r="B20" s="513"/>
      <c r="C20" s="514" t="s">
        <v>1078</v>
      </c>
      <c r="D20" s="514" t="s">
        <v>1078</v>
      </c>
      <c r="E20" s="514" t="s">
        <v>1078</v>
      </c>
      <c r="F20" s="514" t="s">
        <v>1078</v>
      </c>
      <c r="G20" s="514" t="s">
        <v>1078</v>
      </c>
      <c r="H20" s="502"/>
    </row>
    <row r="21" ht="15">
      <c r="A21" s="518" t="s">
        <v>1085</v>
      </c>
      <c r="B21" s="509" t="s">
        <v>720</v>
      </c>
      <c r="C21" s="517">
        <v>104</v>
      </c>
      <c r="D21" s="517">
        <v>101</v>
      </c>
      <c r="E21" s="517">
        <v>102.09999999999999</v>
      </c>
      <c r="F21" s="517">
        <v>102.09999999999999</v>
      </c>
      <c r="G21" s="517">
        <v>102.09999999999999</v>
      </c>
      <c r="H21" s="502"/>
    </row>
    <row r="22" ht="15">
      <c r="A22" s="518" t="s">
        <v>1091</v>
      </c>
      <c r="B22" s="509" t="s">
        <v>720</v>
      </c>
      <c r="C22" s="517">
        <v>106.2051</v>
      </c>
      <c r="D22" s="517">
        <v>99.255700000000004</v>
      </c>
      <c r="E22" s="517">
        <v>102.6495</v>
      </c>
      <c r="F22" s="517">
        <v>103.78189999999999</v>
      </c>
      <c r="G22" s="517">
        <v>103.93040000000001</v>
      </c>
      <c r="H22" s="502"/>
    </row>
    <row r="23" ht="15">
      <c r="A23" s="512" t="s">
        <v>1092</v>
      </c>
      <c r="B23" s="513"/>
      <c r="C23" s="514" t="s">
        <v>1078</v>
      </c>
      <c r="D23" s="514" t="s">
        <v>1078</v>
      </c>
      <c r="E23" s="514" t="s">
        <v>1078</v>
      </c>
      <c r="F23" s="514" t="s">
        <v>1078</v>
      </c>
      <c r="G23" s="514" t="s">
        <v>1078</v>
      </c>
      <c r="H23" s="502"/>
    </row>
    <row r="24" ht="15">
      <c r="A24" s="518" t="s">
        <v>1083</v>
      </c>
      <c r="B24" s="509" t="s">
        <v>1084</v>
      </c>
      <c r="C24" s="522">
        <v>19318.799999999999</v>
      </c>
      <c r="D24" s="522">
        <v>19143.582299999998</v>
      </c>
      <c r="E24" s="522">
        <v>20894.835200000001</v>
      </c>
      <c r="F24" s="522">
        <v>23047.588899999999</v>
      </c>
      <c r="G24" s="522">
        <v>25349.628400000001</v>
      </c>
      <c r="H24" s="502"/>
    </row>
    <row r="25" ht="15">
      <c r="A25" s="518" t="s">
        <v>1085</v>
      </c>
      <c r="B25" s="509" t="s">
        <v>720</v>
      </c>
      <c r="C25" s="520">
        <v>101.7</v>
      </c>
      <c r="D25" s="520">
        <v>93.350999999999999</v>
      </c>
      <c r="E25" s="520">
        <v>103.90000000000001</v>
      </c>
      <c r="F25" s="520">
        <v>105.3</v>
      </c>
      <c r="G25" s="520">
        <v>105.09999999999999</v>
      </c>
      <c r="H25" s="502"/>
    </row>
    <row r="26" ht="15">
      <c r="A26" s="518" t="s">
        <v>1091</v>
      </c>
      <c r="B26" s="523" t="s">
        <v>720</v>
      </c>
      <c r="C26" s="524">
        <v>106.82640000000001</v>
      </c>
      <c r="D26" s="524">
        <v>106.151</v>
      </c>
      <c r="E26" s="524">
        <v>105.051</v>
      </c>
      <c r="F26" s="524">
        <v>104.751</v>
      </c>
      <c r="G26" s="520">
        <v>104.651</v>
      </c>
      <c r="H26" s="502"/>
    </row>
    <row r="27" ht="15">
      <c r="A27" s="512" t="s">
        <v>563</v>
      </c>
      <c r="B27" s="513"/>
      <c r="C27" s="514" t="s">
        <v>1078</v>
      </c>
      <c r="D27" s="514" t="s">
        <v>1078</v>
      </c>
      <c r="E27" s="514" t="s">
        <v>1078</v>
      </c>
      <c r="F27" s="514" t="s">
        <v>1078</v>
      </c>
      <c r="G27" s="514" t="s">
        <v>1078</v>
      </c>
      <c r="H27" s="502"/>
    </row>
    <row r="28" ht="15">
      <c r="A28" s="518" t="s">
        <v>1083</v>
      </c>
      <c r="B28" s="523" t="s">
        <v>1084</v>
      </c>
      <c r="C28" s="519">
        <v>33624.300000000003</v>
      </c>
      <c r="D28" s="519">
        <v>33313.133099999999</v>
      </c>
      <c r="E28" s="519">
        <v>36328.675799999997</v>
      </c>
      <c r="F28" s="519">
        <v>38849.962800000001</v>
      </c>
      <c r="G28" s="519">
        <v>41550.689200000001</v>
      </c>
      <c r="H28" s="502"/>
    </row>
    <row r="29" ht="15">
      <c r="A29" s="518" t="s">
        <v>1085</v>
      </c>
      <c r="B29" s="523" t="s">
        <v>720</v>
      </c>
      <c r="C29" s="520">
        <v>101.90000000000001</v>
      </c>
      <c r="D29" s="520">
        <v>95.799999999999997</v>
      </c>
      <c r="E29" s="520">
        <v>105.09999999999999</v>
      </c>
      <c r="F29" s="520">
        <v>102.90000000000001</v>
      </c>
      <c r="G29" s="520">
        <v>102.8</v>
      </c>
      <c r="H29" s="502"/>
    </row>
    <row r="30" ht="15">
      <c r="A30" s="518" t="s">
        <v>1091</v>
      </c>
      <c r="B30" s="523" t="s">
        <v>720</v>
      </c>
      <c r="C30" s="520">
        <v>104.4901</v>
      </c>
      <c r="D30" s="520">
        <v>103.4181</v>
      </c>
      <c r="E30" s="520">
        <v>103.7603</v>
      </c>
      <c r="F30" s="520">
        <v>103.9263</v>
      </c>
      <c r="G30" s="520">
        <v>104.0386</v>
      </c>
      <c r="H30" s="502"/>
    </row>
    <row r="31" ht="15">
      <c r="A31" s="525" t="s">
        <v>1093</v>
      </c>
      <c r="B31" s="526" t="s">
        <v>1094</v>
      </c>
      <c r="C31" s="527">
        <v>30.5548</v>
      </c>
      <c r="D31" s="527">
        <v>31.141300000000001</v>
      </c>
      <c r="E31" s="527">
        <v>31.444400000000002</v>
      </c>
      <c r="F31" s="527">
        <v>31.2743</v>
      </c>
      <c r="G31" s="527">
        <v>31.282900000000001</v>
      </c>
      <c r="H31" s="502"/>
    </row>
    <row r="32" ht="15">
      <c r="A32" s="512" t="s">
        <v>1095</v>
      </c>
      <c r="B32" s="513"/>
      <c r="C32" s="514" t="s">
        <v>1078</v>
      </c>
      <c r="D32" s="514" t="s">
        <v>1078</v>
      </c>
      <c r="E32" s="514" t="s">
        <v>1078</v>
      </c>
      <c r="F32" s="514" t="s">
        <v>1078</v>
      </c>
      <c r="G32" s="514" t="s">
        <v>1078</v>
      </c>
      <c r="H32" s="502"/>
    </row>
    <row r="33" ht="15">
      <c r="A33" s="518" t="s">
        <v>1083</v>
      </c>
      <c r="B33" s="523" t="s">
        <v>1084</v>
      </c>
      <c r="C33" s="519">
        <v>10239.700000000001</v>
      </c>
      <c r="D33" s="519">
        <v>9508.8834999999999</v>
      </c>
      <c r="E33" s="519">
        <v>10499.7163</v>
      </c>
      <c r="F33" s="519">
        <v>11236.2209</v>
      </c>
      <c r="G33" s="519">
        <v>12045.07</v>
      </c>
      <c r="H33" s="502"/>
    </row>
    <row r="34" ht="15">
      <c r="A34" s="518" t="s">
        <v>1085</v>
      </c>
      <c r="B34" s="523" t="s">
        <v>720</v>
      </c>
      <c r="C34" s="520">
        <v>100.5</v>
      </c>
      <c r="D34" s="520">
        <v>89.700000000000003</v>
      </c>
      <c r="E34" s="520">
        <v>106.7</v>
      </c>
      <c r="F34" s="520">
        <v>103.09999999999999</v>
      </c>
      <c r="G34" s="520">
        <v>103</v>
      </c>
      <c r="H34" s="502"/>
    </row>
    <row r="35" ht="15">
      <c r="A35" s="518" t="s">
        <v>1091</v>
      </c>
      <c r="B35" s="523" t="s">
        <v>720</v>
      </c>
      <c r="C35" s="520">
        <v>105.00190000000001</v>
      </c>
      <c r="D35" s="520">
        <v>103.5261</v>
      </c>
      <c r="E35" s="520">
        <v>103.48650000000001</v>
      </c>
      <c r="F35" s="520">
        <v>103.7968</v>
      </c>
      <c r="G35" s="520">
        <v>104.0763</v>
      </c>
      <c r="H35" s="502"/>
    </row>
    <row r="36" ht="15">
      <c r="A36" s="518" t="s">
        <v>1093</v>
      </c>
      <c r="B36" s="523" t="s">
        <v>1094</v>
      </c>
      <c r="C36" s="520">
        <v>9.3048999999999999</v>
      </c>
      <c r="D36" s="520">
        <v>8.8889999999999993</v>
      </c>
      <c r="E36" s="520">
        <v>9.0881000000000007</v>
      </c>
      <c r="F36" s="520">
        <v>9.0451999999999995</v>
      </c>
      <c r="G36" s="520">
        <v>9.0686</v>
      </c>
      <c r="H36" s="502"/>
    </row>
    <row r="37" ht="15">
      <c r="A37" s="512" t="s">
        <v>1096</v>
      </c>
      <c r="B37" s="513"/>
      <c r="C37" s="514" t="s">
        <v>1078</v>
      </c>
      <c r="D37" s="514" t="s">
        <v>1078</v>
      </c>
      <c r="E37" s="514" t="s">
        <v>1078</v>
      </c>
      <c r="F37" s="514" t="s">
        <v>1078</v>
      </c>
      <c r="G37" s="514" t="s">
        <v>1078</v>
      </c>
      <c r="H37" s="502"/>
    </row>
    <row r="38" ht="15">
      <c r="A38" s="518" t="s">
        <v>1083</v>
      </c>
      <c r="B38" s="509" t="s">
        <v>1084</v>
      </c>
      <c r="C38" s="519">
        <v>23061.873100000001</v>
      </c>
      <c r="D38" s="519">
        <v>17995.9529</v>
      </c>
      <c r="E38" s="519">
        <v>19859.517199999998</v>
      </c>
      <c r="F38" s="519">
        <v>21517.574700000001</v>
      </c>
      <c r="G38" s="519">
        <v>23083.0347</v>
      </c>
      <c r="H38" s="502"/>
    </row>
    <row r="39" ht="15">
      <c r="A39" s="515" t="s">
        <v>1085</v>
      </c>
      <c r="B39" s="509" t="s">
        <v>720</v>
      </c>
      <c r="C39" s="520">
        <v>134.00899999999999</v>
      </c>
      <c r="D39" s="520">
        <v>78.0334</v>
      </c>
      <c r="E39" s="520">
        <v>110.35550000000001</v>
      </c>
      <c r="F39" s="520">
        <v>108.3489</v>
      </c>
      <c r="G39" s="520">
        <v>107.2753</v>
      </c>
      <c r="H39" s="502"/>
    </row>
    <row r="40" ht="15">
      <c r="A40" s="518" t="s">
        <v>1093</v>
      </c>
      <c r="B40" s="509" t="s">
        <v>1094</v>
      </c>
      <c r="C40" s="520">
        <v>20.956600000000002</v>
      </c>
      <c r="D40" s="520">
        <v>16.822700000000001</v>
      </c>
      <c r="E40" s="520">
        <v>17.189499999999999</v>
      </c>
      <c r="F40" s="520">
        <v>17.3217</v>
      </c>
      <c r="G40" s="520">
        <v>17.378900000000002</v>
      </c>
      <c r="H40" s="502"/>
    </row>
    <row r="41" ht="30">
      <c r="A41" s="512" t="s">
        <v>1097</v>
      </c>
      <c r="B41" s="513"/>
      <c r="C41" s="514" t="s">
        <v>1078</v>
      </c>
      <c r="D41" s="514" t="s">
        <v>1078</v>
      </c>
      <c r="E41" s="514" t="s">
        <v>1078</v>
      </c>
      <c r="F41" s="514" t="s">
        <v>1078</v>
      </c>
      <c r="G41" s="514" t="s">
        <v>1078</v>
      </c>
      <c r="H41" s="502"/>
    </row>
    <row r="42" ht="15">
      <c r="A42" s="518" t="s">
        <v>1083</v>
      </c>
      <c r="B42" s="509" t="s">
        <v>1084</v>
      </c>
      <c r="C42" s="519">
        <v>28031.258999999998</v>
      </c>
      <c r="D42" s="519">
        <v>25698.09</v>
      </c>
      <c r="E42" s="519">
        <v>28177.889999999999</v>
      </c>
      <c r="F42" s="519">
        <v>30461.642400000001</v>
      </c>
      <c r="G42" s="519">
        <v>32646.240900000001</v>
      </c>
      <c r="H42" s="502"/>
    </row>
    <row r="43" ht="15">
      <c r="A43" s="515" t="s">
        <v>1085</v>
      </c>
      <c r="B43" s="509" t="s">
        <v>720</v>
      </c>
      <c r="C43" s="520">
        <v>111.03019999999999</v>
      </c>
      <c r="D43" s="520">
        <v>91.676500000000004</v>
      </c>
      <c r="E43" s="520">
        <v>109.6497</v>
      </c>
      <c r="F43" s="520">
        <v>108.1048</v>
      </c>
      <c r="G43" s="520">
        <v>107.1716</v>
      </c>
      <c r="H43" s="502"/>
    </row>
    <row r="44" ht="15">
      <c r="A44" s="518" t="s">
        <v>1093</v>
      </c>
      <c r="B44" s="509" t="s">
        <v>1094</v>
      </c>
      <c r="C44" s="520">
        <v>25.472300000000001</v>
      </c>
      <c r="D44" s="520">
        <v>24.0227</v>
      </c>
      <c r="E44" s="520">
        <v>24.389500000000002</v>
      </c>
      <c r="F44" s="520">
        <v>24.521699999999999</v>
      </c>
      <c r="G44" s="520">
        <v>24.578900000000001</v>
      </c>
      <c r="H44" s="502"/>
    </row>
    <row r="45" ht="15">
      <c r="A45" s="512" t="s">
        <v>1098</v>
      </c>
      <c r="B45" s="513"/>
      <c r="C45" s="514" t="s">
        <v>1078</v>
      </c>
      <c r="D45" s="514" t="s">
        <v>1078</v>
      </c>
      <c r="E45" s="514" t="s">
        <v>1078</v>
      </c>
      <c r="F45" s="514" t="s">
        <v>1078</v>
      </c>
      <c r="G45" s="514" t="s">
        <v>1078</v>
      </c>
      <c r="H45" s="502"/>
    </row>
    <row r="46" ht="15">
      <c r="A46" s="518" t="s">
        <v>1083</v>
      </c>
      <c r="B46" s="509" t="s">
        <v>1084</v>
      </c>
      <c r="C46" s="519">
        <v>7438.1850000000004</v>
      </c>
      <c r="D46" s="519">
        <v>8043.8107</v>
      </c>
      <c r="E46" s="519">
        <v>8662.2634999999991</v>
      </c>
      <c r="F46" s="519">
        <v>9347.2616999999991</v>
      </c>
      <c r="G46" s="519">
        <v>10108.5034</v>
      </c>
      <c r="H46" s="502"/>
    </row>
    <row r="47" ht="15">
      <c r="A47" s="515" t="s">
        <v>1085</v>
      </c>
      <c r="B47" s="509" t="s">
        <v>720</v>
      </c>
      <c r="C47" s="520">
        <v>106.5021</v>
      </c>
      <c r="D47" s="520">
        <v>108.1421</v>
      </c>
      <c r="E47" s="520">
        <v>107.68859999999999</v>
      </c>
      <c r="F47" s="520">
        <v>107.90779999999999</v>
      </c>
      <c r="G47" s="520">
        <v>108.14400000000001</v>
      </c>
      <c r="H47" s="502"/>
    </row>
    <row r="48" ht="15">
      <c r="A48" s="518" t="s">
        <v>1093</v>
      </c>
      <c r="B48" s="509" t="s">
        <v>1094</v>
      </c>
      <c r="C48" s="520">
        <v>6.7591999999999999</v>
      </c>
      <c r="D48" s="520">
        <v>7.5194000000000001</v>
      </c>
      <c r="E48" s="520">
        <v>7.4977</v>
      </c>
      <c r="F48" s="520">
        <v>7.5246000000000004</v>
      </c>
      <c r="G48" s="520">
        <v>7.6105</v>
      </c>
      <c r="H48" s="502"/>
    </row>
    <row r="49" ht="30">
      <c r="A49" s="512" t="s">
        <v>1099</v>
      </c>
      <c r="B49" s="513"/>
      <c r="C49" s="514" t="s">
        <v>1078</v>
      </c>
      <c r="D49" s="514" t="s">
        <v>1078</v>
      </c>
      <c r="E49" s="514" t="s">
        <v>1078</v>
      </c>
      <c r="F49" s="514" t="s">
        <v>1078</v>
      </c>
      <c r="G49" s="514" t="s">
        <v>1078</v>
      </c>
      <c r="H49" s="502"/>
    </row>
    <row r="50" ht="15">
      <c r="A50" s="518" t="s">
        <v>1083</v>
      </c>
      <c r="B50" s="509" t="s">
        <v>1084</v>
      </c>
      <c r="C50" s="519">
        <v>125527.798</v>
      </c>
      <c r="D50" s="519">
        <v>135748.4178</v>
      </c>
      <c r="E50" s="519">
        <v>146185.51019999999</v>
      </c>
      <c r="F50" s="519">
        <v>157745.63029999999</v>
      </c>
      <c r="G50" s="519">
        <v>170592.44519999999</v>
      </c>
      <c r="H50" s="502"/>
    </row>
    <row r="51" ht="15">
      <c r="A51" s="515" t="s">
        <v>1085</v>
      </c>
      <c r="B51" s="509" t="s">
        <v>720</v>
      </c>
      <c r="C51" s="520">
        <v>108.3462</v>
      </c>
      <c r="D51" s="520">
        <v>108.1421</v>
      </c>
      <c r="E51" s="520">
        <v>107.68859999999999</v>
      </c>
      <c r="F51" s="520">
        <v>107.90779999999999</v>
      </c>
      <c r="G51" s="520">
        <v>108.14400000000001</v>
      </c>
      <c r="H51" s="502"/>
    </row>
    <row r="52" ht="15">
      <c r="A52" s="525" t="s">
        <v>1093</v>
      </c>
      <c r="B52" s="529" t="s">
        <v>1094</v>
      </c>
      <c r="C52" s="527">
        <v>114.0684</v>
      </c>
      <c r="D52" s="527">
        <v>126.8984</v>
      </c>
      <c r="E52" s="527">
        <v>126.5314</v>
      </c>
      <c r="F52" s="527">
        <v>126.98569999999999</v>
      </c>
      <c r="G52" s="527">
        <v>128.4366</v>
      </c>
      <c r="H52" s="502"/>
    </row>
    <row r="53" ht="15">
      <c r="A53" s="512" t="s">
        <v>580</v>
      </c>
      <c r="B53" s="513"/>
      <c r="C53" s="514" t="s">
        <v>1078</v>
      </c>
      <c r="D53" s="514" t="s">
        <v>1078</v>
      </c>
      <c r="E53" s="514" t="s">
        <v>1078</v>
      </c>
      <c r="F53" s="514" t="s">
        <v>1078</v>
      </c>
      <c r="G53" s="514" t="s">
        <v>1078</v>
      </c>
      <c r="H53" s="502"/>
    </row>
    <row r="54" ht="15">
      <c r="A54" s="518" t="s">
        <v>1083</v>
      </c>
      <c r="B54" s="509" t="s">
        <v>1084</v>
      </c>
      <c r="C54" s="530">
        <v>25209.263800000001</v>
      </c>
      <c r="D54" s="530">
        <v>26055.409341348499</v>
      </c>
      <c r="E54" s="530">
        <v>27889.847779620199</v>
      </c>
      <c r="F54" s="530">
        <v>29815.365837248199</v>
      </c>
      <c r="G54" s="530">
        <v>31904.185296851101</v>
      </c>
      <c r="H54" s="502"/>
    </row>
    <row r="55" ht="15">
      <c r="A55" s="518" t="s">
        <v>1100</v>
      </c>
      <c r="B55" s="509" t="s">
        <v>720</v>
      </c>
      <c r="C55" s="531">
        <v>108.8254</v>
      </c>
      <c r="D55" s="531">
        <v>103.35648646344799</v>
      </c>
      <c r="E55" s="531">
        <v>107.040528184528</v>
      </c>
      <c r="F55" s="531">
        <v>106.904010638004</v>
      </c>
      <c r="G55" s="531">
        <v>107.00584883313201</v>
      </c>
      <c r="H55" s="502"/>
    </row>
    <row r="56" ht="15">
      <c r="A56" s="525" t="s">
        <v>1093</v>
      </c>
      <c r="B56" s="529" t="s">
        <v>191</v>
      </c>
      <c r="C56" s="532">
        <v>22.907900000000001</v>
      </c>
      <c r="D56" s="532">
        <v>24.356739538981177</v>
      </c>
      <c r="E56" s="532">
        <v>24.140166402303887</v>
      </c>
      <c r="F56" s="532">
        <v>24.001454528457728</v>
      </c>
      <c r="G56" s="532">
        <v>24.020200974727302</v>
      </c>
      <c r="H56" s="502"/>
    </row>
    <row r="57" ht="30">
      <c r="A57" s="512" t="s">
        <v>1101</v>
      </c>
      <c r="B57" s="533" t="s">
        <v>868</v>
      </c>
      <c r="C57" s="534">
        <v>47866.802000000003</v>
      </c>
      <c r="D57" s="534">
        <v>50131.347305397001</v>
      </c>
      <c r="E57" s="534">
        <v>53095.804602581498</v>
      </c>
      <c r="F57" s="534">
        <v>56403.704922334502</v>
      </c>
      <c r="G57" s="534">
        <v>60157.387841261501</v>
      </c>
      <c r="H57" s="502"/>
    </row>
    <row r="58" ht="15">
      <c r="A58" s="525"/>
      <c r="B58" s="535" t="s">
        <v>720</v>
      </c>
      <c r="C58" s="536">
        <v>109.4757</v>
      </c>
      <c r="D58" s="536">
        <v>104.730930805729</v>
      </c>
      <c r="E58" s="536">
        <v>105.913380462578</v>
      </c>
      <c r="F58" s="536">
        <v>106.23005969023799</v>
      </c>
      <c r="G58" s="536">
        <v>106.655028998708</v>
      </c>
      <c r="H58" s="502"/>
    </row>
    <row r="59" ht="30">
      <c r="A59" s="512" t="s">
        <v>1102</v>
      </c>
      <c r="B59" s="533" t="s">
        <v>720</v>
      </c>
      <c r="C59" s="537">
        <v>104.7915</v>
      </c>
      <c r="D59" s="537">
        <v>101.513953615649</v>
      </c>
      <c r="E59" s="537">
        <v>102.22016586970599</v>
      </c>
      <c r="F59" s="537">
        <v>102.279021104954</v>
      </c>
      <c r="G59" s="537">
        <v>102.517425697555</v>
      </c>
      <c r="H59" s="502"/>
    </row>
    <row r="60" ht="30">
      <c r="A60" s="512" t="s">
        <v>865</v>
      </c>
      <c r="B60" s="533" t="s">
        <v>720</v>
      </c>
      <c r="C60" s="537">
        <v>101.0247</v>
      </c>
      <c r="D60" s="537">
        <v>96.957600074375804</v>
      </c>
      <c r="E60" s="537">
        <v>103.01022757472001</v>
      </c>
      <c r="F60" s="537">
        <v>102.437839247382</v>
      </c>
      <c r="G60" s="537">
        <v>102.490514890653</v>
      </c>
      <c r="H60" s="502"/>
    </row>
    <row r="61" ht="30">
      <c r="A61" s="512" t="s">
        <v>1103</v>
      </c>
      <c r="B61" s="533" t="s">
        <v>868</v>
      </c>
      <c r="C61" s="534">
        <v>10890.0591</v>
      </c>
      <c r="D61" s="534">
        <v>11241.0081725</v>
      </c>
      <c r="E61" s="534">
        <v>11653.462600000001</v>
      </c>
      <c r="F61" s="534">
        <v>11762.107094486</v>
      </c>
      <c r="G61" s="534">
        <v>12579.632767233499</v>
      </c>
      <c r="H61" s="502"/>
    </row>
    <row r="62" ht="15">
      <c r="A62" s="515"/>
      <c r="B62" s="509" t="s">
        <v>720</v>
      </c>
      <c r="C62" s="517">
        <v>105.86750000000001</v>
      </c>
      <c r="D62" s="517">
        <v>103.22265557388255</v>
      </c>
      <c r="E62" s="517">
        <v>103.66919426772618</v>
      </c>
      <c r="F62" s="517">
        <v>100.93229367283504</v>
      </c>
      <c r="G62" s="517">
        <v>106.95050356352178</v>
      </c>
      <c r="H62" s="502"/>
    </row>
    <row r="63" ht="15">
      <c r="A63" s="515" t="s">
        <v>870</v>
      </c>
      <c r="B63" s="509" t="s">
        <v>868</v>
      </c>
      <c r="C63" s="530">
        <v>11808.671700000001</v>
      </c>
      <c r="D63" s="530">
        <v>12148.754999999999</v>
      </c>
      <c r="E63" s="530">
        <v>12702.274234</v>
      </c>
      <c r="F63" s="530">
        <v>12820.6967329897</v>
      </c>
      <c r="G63" s="530">
        <v>13711.7997162845</v>
      </c>
      <c r="H63" s="502"/>
    </row>
    <row r="64" ht="15">
      <c r="A64" s="515" t="s">
        <v>872</v>
      </c>
      <c r="B64" s="509" t="s">
        <v>868</v>
      </c>
      <c r="C64" s="530">
        <v>9002.1941999999999</v>
      </c>
      <c r="D64" s="530">
        <v>9239.8924999999999</v>
      </c>
      <c r="E64" s="530">
        <v>10021.977836</v>
      </c>
      <c r="F64" s="530">
        <v>10115.412101258</v>
      </c>
      <c r="G64" s="530">
        <v>10819</v>
      </c>
      <c r="H64" s="502"/>
    </row>
    <row r="65" ht="15">
      <c r="A65" s="515" t="s">
        <v>874</v>
      </c>
      <c r="B65" s="509" t="s">
        <v>868</v>
      </c>
      <c r="C65" s="530">
        <v>10703.3958</v>
      </c>
      <c r="D65" s="530">
        <v>11183.3475</v>
      </c>
      <c r="E65" s="530">
        <v>11303.858722000001</v>
      </c>
      <c r="F65" s="530">
        <v>11409.2438816514</v>
      </c>
      <c r="G65" s="530">
        <v>12203</v>
      </c>
      <c r="H65" s="502"/>
    </row>
    <row r="66" ht="15.75">
      <c r="A66" s="512" t="s">
        <v>556</v>
      </c>
      <c r="B66" s="533"/>
      <c r="C66" s="534" t="s">
        <v>1078</v>
      </c>
      <c r="D66" s="534" t="s">
        <v>1078</v>
      </c>
      <c r="E66" s="534" t="s">
        <v>1078</v>
      </c>
      <c r="F66" s="534" t="s">
        <v>1078</v>
      </c>
      <c r="G66" s="534" t="s">
        <v>1078</v>
      </c>
      <c r="H66" s="502"/>
    </row>
    <row r="67" ht="30">
      <c r="A67" s="518" t="s">
        <v>1104</v>
      </c>
      <c r="B67" s="523" t="s">
        <v>1105</v>
      </c>
      <c r="C67" s="517">
        <v>419.85070000000002</v>
      </c>
      <c r="D67" s="517">
        <v>321.26560000000001</v>
      </c>
      <c r="E67" s="517">
        <v>354.59160000000003</v>
      </c>
      <c r="F67" s="517">
        <v>381.7441</v>
      </c>
      <c r="G67" s="517">
        <v>403.07069999999999</v>
      </c>
      <c r="H67" s="502"/>
    </row>
    <row r="68" ht="15">
      <c r="A68" s="518" t="s">
        <v>1106</v>
      </c>
      <c r="B68" s="523" t="s">
        <v>720</v>
      </c>
      <c r="C68" s="517">
        <v>94.579099999999997</v>
      </c>
      <c r="D68" s="517">
        <v>76.519000000000005</v>
      </c>
      <c r="E68" s="517">
        <v>110.3734</v>
      </c>
      <c r="F68" s="517">
        <v>107.6574</v>
      </c>
      <c r="G68" s="517">
        <v>105.5866</v>
      </c>
      <c r="H68" s="502"/>
    </row>
    <row r="69" ht="15">
      <c r="A69" s="518" t="s">
        <v>1107</v>
      </c>
      <c r="B69" s="523" t="s">
        <v>720</v>
      </c>
      <c r="C69" s="517">
        <v>97.900000000000006</v>
      </c>
      <c r="D69" s="517">
        <v>93.697900000000004</v>
      </c>
      <c r="E69" s="517">
        <v>104.17570000000001</v>
      </c>
      <c r="F69" s="517">
        <v>104.598</v>
      </c>
      <c r="G69" s="517">
        <v>103.6198</v>
      </c>
      <c r="H69" s="502"/>
    </row>
    <row r="70" ht="15">
      <c r="A70" s="518" t="s">
        <v>1093</v>
      </c>
      <c r="B70" s="509" t="s">
        <v>191</v>
      </c>
      <c r="C70" s="520">
        <v>24.6951</v>
      </c>
      <c r="D70" s="520">
        <v>21.378699999999998</v>
      </c>
      <c r="E70" s="520">
        <v>22.2242</v>
      </c>
      <c r="F70" s="520">
        <v>22.459</v>
      </c>
      <c r="G70" s="520">
        <v>22.387499999999999</v>
      </c>
      <c r="H70" s="502"/>
    </row>
    <row r="71" ht="15.75">
      <c r="A71" s="512" t="s">
        <v>1108</v>
      </c>
      <c r="B71" s="533"/>
      <c r="C71" s="534" t="s">
        <v>1078</v>
      </c>
      <c r="D71" s="534" t="s">
        <v>1078</v>
      </c>
      <c r="E71" s="534" t="s">
        <v>1078</v>
      </c>
      <c r="F71" s="534" t="s">
        <v>1078</v>
      </c>
      <c r="G71" s="534" t="s">
        <v>1078</v>
      </c>
      <c r="H71" s="502"/>
    </row>
    <row r="72" ht="30">
      <c r="A72" s="518" t="s">
        <v>1104</v>
      </c>
      <c r="B72" s="509" t="s">
        <v>1105</v>
      </c>
      <c r="C72" s="517">
        <v>180.96870000000001</v>
      </c>
      <c r="D72" s="517">
        <v>172.0703</v>
      </c>
      <c r="E72" s="517">
        <v>189.0711</v>
      </c>
      <c r="F72" s="517">
        <v>201.6293</v>
      </c>
      <c r="G72" s="517">
        <v>214.62180000000001</v>
      </c>
      <c r="H72" s="502"/>
    </row>
    <row r="73" ht="15">
      <c r="A73" s="518" t="s">
        <v>1107</v>
      </c>
      <c r="B73" s="509" t="s">
        <v>720</v>
      </c>
      <c r="C73" s="517">
        <v>92.416700000000006</v>
      </c>
      <c r="D73" s="517">
        <v>100.1105</v>
      </c>
      <c r="E73" s="517">
        <v>104.3351</v>
      </c>
      <c r="F73" s="517">
        <v>102.80880000000001</v>
      </c>
      <c r="G73" s="517">
        <v>104.3847</v>
      </c>
      <c r="H73" s="502"/>
    </row>
    <row r="74" ht="15">
      <c r="A74" s="518" t="s">
        <v>1093</v>
      </c>
      <c r="B74" s="509" t="s">
        <v>191</v>
      </c>
      <c r="C74" s="520">
        <v>10.644299999999999</v>
      </c>
      <c r="D74" s="520">
        <v>11.4505</v>
      </c>
      <c r="E74" s="520">
        <v>11.850099999999999</v>
      </c>
      <c r="F74" s="520">
        <v>11.862399999999999</v>
      </c>
      <c r="G74" s="520">
        <v>11.9206</v>
      </c>
      <c r="H74" s="502"/>
    </row>
    <row r="75" ht="15.75">
      <c r="A75" s="512" t="s">
        <v>1109</v>
      </c>
      <c r="B75" s="533"/>
      <c r="C75" s="534" t="s">
        <v>1078</v>
      </c>
      <c r="D75" s="534" t="s">
        <v>1078</v>
      </c>
      <c r="E75" s="534" t="s">
        <v>1078</v>
      </c>
      <c r="F75" s="534" t="s">
        <v>1078</v>
      </c>
      <c r="G75" s="534" t="s">
        <v>1078</v>
      </c>
      <c r="H75" s="502"/>
    </row>
    <row r="76" ht="30">
      <c r="A76" s="518" t="s">
        <v>1104</v>
      </c>
      <c r="B76" s="509" t="s">
        <v>1105</v>
      </c>
      <c r="C76" s="517">
        <v>238.88200000000001</v>
      </c>
      <c r="D76" s="517">
        <v>149.1952</v>
      </c>
      <c r="E76" s="517">
        <v>165.5205</v>
      </c>
      <c r="F76" s="517">
        <v>180.1148</v>
      </c>
      <c r="G76" s="517">
        <v>188.44890000000001</v>
      </c>
      <c r="H76" s="502"/>
      <c r="J76" s="538"/>
    </row>
    <row r="77" ht="15">
      <c r="A77" s="518" t="s">
        <v>1107</v>
      </c>
      <c r="B77" s="509" t="s">
        <v>720</v>
      </c>
      <c r="C77" s="517">
        <v>101.7129</v>
      </c>
      <c r="D77" s="517">
        <v>88.8399</v>
      </c>
      <c r="E77" s="517">
        <v>103.99169999999999</v>
      </c>
      <c r="F77" s="517">
        <v>106.6417</v>
      </c>
      <c r="G77" s="517">
        <v>102.7634</v>
      </c>
      <c r="H77" s="502"/>
    </row>
    <row r="78" ht="15">
      <c r="A78" s="525" t="s">
        <v>1093</v>
      </c>
      <c r="B78" s="529" t="s">
        <v>191</v>
      </c>
      <c r="C78" s="527">
        <v>14.050700000000001</v>
      </c>
      <c r="D78" s="527">
        <v>9.9282000000000004</v>
      </c>
      <c r="E78" s="527">
        <v>10.3741</v>
      </c>
      <c r="F78" s="527">
        <v>10.5966</v>
      </c>
      <c r="G78" s="527">
        <v>10.466900000000001</v>
      </c>
      <c r="H78" s="502"/>
    </row>
    <row r="79" ht="15.75">
      <c r="A79" s="512" t="s">
        <v>1110</v>
      </c>
      <c r="B79" s="533"/>
      <c r="C79" s="534" t="s">
        <v>1078</v>
      </c>
      <c r="D79" s="534" t="s">
        <v>1078</v>
      </c>
      <c r="E79" s="534" t="s">
        <v>1078</v>
      </c>
      <c r="F79" s="534" t="s">
        <v>1078</v>
      </c>
      <c r="G79" s="534" t="s">
        <v>1078</v>
      </c>
      <c r="H79" s="502"/>
    </row>
    <row r="80" ht="30">
      <c r="A80" s="518" t="s">
        <v>1104</v>
      </c>
      <c r="B80" s="509" t="s">
        <v>1105</v>
      </c>
      <c r="C80" s="531">
        <v>62.785800000000002</v>
      </c>
      <c r="D80" s="531">
        <v>42.122999999999998</v>
      </c>
      <c r="E80" s="531">
        <v>53.918999999999997</v>
      </c>
      <c r="F80" s="531">
        <v>62.889000000000003</v>
      </c>
      <c r="G80" s="531">
        <v>69.251000000000005</v>
      </c>
      <c r="H80" s="502"/>
    </row>
    <row r="81" ht="15">
      <c r="A81" s="518" t="s">
        <v>1107</v>
      </c>
      <c r="B81" s="509" t="s">
        <v>720</v>
      </c>
      <c r="C81" s="531">
        <v>96.400000000000006</v>
      </c>
      <c r="D81" s="531">
        <v>69.077399999999997</v>
      </c>
      <c r="E81" s="531">
        <v>127.8494</v>
      </c>
      <c r="F81" s="531">
        <v>114.87479999999999</v>
      </c>
      <c r="G81" s="531">
        <v>108.51430000000001</v>
      </c>
      <c r="H81" s="502"/>
    </row>
    <row r="82" ht="15">
      <c r="A82" s="525" t="s">
        <v>1093</v>
      </c>
      <c r="B82" s="529" t="s">
        <v>191</v>
      </c>
      <c r="C82" s="527">
        <v>3.6930000000000001</v>
      </c>
      <c r="D82" s="527">
        <v>2.8031000000000001</v>
      </c>
      <c r="E82" s="527">
        <v>3.3794</v>
      </c>
      <c r="F82" s="527">
        <v>3.6999</v>
      </c>
      <c r="G82" s="527">
        <v>3.8464</v>
      </c>
      <c r="H82" s="502"/>
    </row>
    <row r="83" ht="15.75">
      <c r="A83" s="539" t="s">
        <v>558</v>
      </c>
      <c r="B83" s="540"/>
      <c r="C83" s="541" t="s">
        <v>1078</v>
      </c>
      <c r="D83" s="541" t="s">
        <v>1078</v>
      </c>
      <c r="E83" s="541" t="s">
        <v>1078</v>
      </c>
      <c r="F83" s="541" t="s">
        <v>1078</v>
      </c>
      <c r="G83" s="541" t="s">
        <v>1078</v>
      </c>
      <c r="H83" s="502"/>
    </row>
    <row r="84" ht="30">
      <c r="A84" s="518" t="s">
        <v>1104</v>
      </c>
      <c r="B84" s="523" t="s">
        <v>1105</v>
      </c>
      <c r="C84" s="517">
        <v>254.59899999999999</v>
      </c>
      <c r="D84" s="517">
        <v>235.24950000000001</v>
      </c>
      <c r="E84" s="517">
        <v>249.87010000000001</v>
      </c>
      <c r="F84" s="517">
        <v>267.33359999999999</v>
      </c>
      <c r="G84" s="517">
        <v>284.69549999999998</v>
      </c>
      <c r="H84" s="502"/>
    </row>
    <row r="85" ht="15">
      <c r="A85" s="518" t="s">
        <v>1106</v>
      </c>
      <c r="B85" s="523" t="s">
        <v>720</v>
      </c>
      <c r="C85" s="517">
        <v>102.3074</v>
      </c>
      <c r="D85" s="517">
        <v>92.400000000000006</v>
      </c>
      <c r="E85" s="517">
        <v>106.2149</v>
      </c>
      <c r="F85" s="517">
        <v>106.989</v>
      </c>
      <c r="G85" s="517">
        <v>106.4945</v>
      </c>
      <c r="H85" s="502"/>
    </row>
    <row r="86" ht="15">
      <c r="A86" s="518" t="s">
        <v>1107</v>
      </c>
      <c r="B86" s="523" t="s">
        <v>720</v>
      </c>
      <c r="C86" s="517">
        <v>103.3</v>
      </c>
      <c r="D86" s="517">
        <v>94.249499999999998</v>
      </c>
      <c r="E86" s="517">
        <v>105.0655</v>
      </c>
      <c r="F86" s="517">
        <v>104.727</v>
      </c>
      <c r="G86" s="517">
        <v>104.321</v>
      </c>
      <c r="H86" s="502"/>
    </row>
    <row r="87" ht="15">
      <c r="A87" s="525" t="s">
        <v>1093</v>
      </c>
      <c r="B87" s="529" t="s">
        <v>191</v>
      </c>
      <c r="C87" s="527">
        <v>14.975199999999999</v>
      </c>
      <c r="D87" s="527">
        <v>15.6547</v>
      </c>
      <c r="E87" s="527">
        <v>15.6607</v>
      </c>
      <c r="F87" s="527">
        <v>15.7279</v>
      </c>
      <c r="G87" s="527">
        <v>15.8127</v>
      </c>
      <c r="H87" s="502"/>
    </row>
    <row r="88" ht="15.75">
      <c r="A88" s="539" t="s">
        <v>1111</v>
      </c>
      <c r="B88" s="540"/>
      <c r="C88" s="541" t="s">
        <v>1078</v>
      </c>
      <c r="D88" s="541" t="s">
        <v>1078</v>
      </c>
      <c r="E88" s="541" t="s">
        <v>1078</v>
      </c>
      <c r="F88" s="541" t="s">
        <v>1078</v>
      </c>
      <c r="G88" s="541" t="s">
        <v>1078</v>
      </c>
      <c r="H88" s="502"/>
    </row>
    <row r="89" ht="30">
      <c r="A89" s="518" t="s">
        <v>1104</v>
      </c>
      <c r="B89" s="523" t="s">
        <v>1105</v>
      </c>
      <c r="C89" s="531">
        <v>165.2517</v>
      </c>
      <c r="D89" s="531">
        <v>86.016099999999994</v>
      </c>
      <c r="E89" s="531">
        <v>104.72150000000001</v>
      </c>
      <c r="F89" s="531">
        <v>114.4105</v>
      </c>
      <c r="G89" s="531">
        <v>118.3751</v>
      </c>
      <c r="H89" s="502"/>
    </row>
    <row r="90" ht="15">
      <c r="A90" s="525" t="s">
        <v>1093</v>
      </c>
      <c r="B90" s="526" t="s">
        <v>191</v>
      </c>
      <c r="C90" s="532">
        <v>9.7199000000000009</v>
      </c>
      <c r="D90" s="532">
        <v>5.7240000000000002</v>
      </c>
      <c r="E90" s="532">
        <v>6.5635000000000003</v>
      </c>
      <c r="F90" s="532">
        <v>6.7310999999999996</v>
      </c>
      <c r="G90" s="532">
        <v>6.5747999999999998</v>
      </c>
      <c r="H90" s="502"/>
    </row>
    <row r="91" ht="15.75">
      <c r="A91" s="512" t="s">
        <v>1112</v>
      </c>
      <c r="B91" s="533"/>
      <c r="C91" s="534" t="s">
        <v>1078</v>
      </c>
      <c r="D91" s="534" t="s">
        <v>1078</v>
      </c>
      <c r="E91" s="534" t="s">
        <v>1078</v>
      </c>
      <c r="F91" s="534" t="s">
        <v>1078</v>
      </c>
      <c r="G91" s="534" t="s">
        <v>1078</v>
      </c>
      <c r="H91" s="502"/>
    </row>
    <row r="92" ht="30">
      <c r="A92" s="518" t="s">
        <v>1104</v>
      </c>
      <c r="B92" s="509" t="s">
        <v>1105</v>
      </c>
      <c r="C92" s="542">
        <v>65.337100000000007</v>
      </c>
      <c r="D92" s="542">
        <v>29.8996</v>
      </c>
      <c r="E92" s="542">
        <v>28.769300000000001</v>
      </c>
      <c r="F92" s="542">
        <v>31.2197</v>
      </c>
      <c r="G92" s="560">
        <v>28.459800000000001</v>
      </c>
      <c r="H92" s="502"/>
    </row>
    <row r="93" ht="15">
      <c r="A93" s="525" t="s">
        <v>1093</v>
      </c>
      <c r="B93" s="529" t="s">
        <v>191</v>
      </c>
      <c r="C93" s="543">
        <v>3.843</v>
      </c>
      <c r="D93" s="543">
        <v>1.9897</v>
      </c>
      <c r="E93" s="543">
        <v>1.8030999999999999</v>
      </c>
      <c r="F93" s="543">
        <v>1.8367</v>
      </c>
      <c r="G93" s="532">
        <v>1.5807</v>
      </c>
      <c r="H93" s="502"/>
    </row>
    <row r="94" ht="15.75">
      <c r="A94" s="512" t="s">
        <v>879</v>
      </c>
      <c r="B94" s="533" t="s">
        <v>1113</v>
      </c>
      <c r="C94" s="537">
        <v>75.397900000000007</v>
      </c>
      <c r="D94" s="537">
        <v>75.217200000000005</v>
      </c>
      <c r="E94" s="537">
        <v>75.662800000000004</v>
      </c>
      <c r="F94" s="537">
        <v>75.755600000000001</v>
      </c>
      <c r="G94" s="537">
        <v>75.868799999999993</v>
      </c>
      <c r="H94" s="502"/>
    </row>
    <row r="95" ht="15">
      <c r="A95" s="515"/>
      <c r="B95" s="509"/>
      <c r="C95" s="531" t="s">
        <v>1078</v>
      </c>
      <c r="D95" s="531" t="s">
        <v>1078</v>
      </c>
      <c r="E95" s="531" t="s">
        <v>1078</v>
      </c>
      <c r="F95" s="531" t="s">
        <v>1078</v>
      </c>
      <c r="G95" s="531" t="s">
        <v>1078</v>
      </c>
      <c r="H95" s="502"/>
    </row>
    <row r="96" ht="15.75">
      <c r="A96" s="512" t="s">
        <v>566</v>
      </c>
      <c r="B96" s="533" t="s">
        <v>1113</v>
      </c>
      <c r="C96" s="537">
        <v>71.933099999999996</v>
      </c>
      <c r="D96" s="537">
        <v>70.9495</v>
      </c>
      <c r="E96" s="537">
        <v>71.704499999999996</v>
      </c>
      <c r="F96" s="537">
        <v>72.159499999999994</v>
      </c>
      <c r="G96" s="537">
        <v>72.381600000000006</v>
      </c>
      <c r="H96" s="502"/>
    </row>
    <row r="97" ht="15.75">
      <c r="A97" s="515"/>
      <c r="B97" s="509"/>
      <c r="C97" s="544" t="s">
        <v>1078</v>
      </c>
      <c r="D97" s="544" t="s">
        <v>1078</v>
      </c>
      <c r="E97" s="544" t="s">
        <v>1078</v>
      </c>
      <c r="F97" s="544" t="s">
        <v>1078</v>
      </c>
      <c r="G97" s="544" t="s">
        <v>1078</v>
      </c>
      <c r="H97" s="502"/>
    </row>
    <row r="98" ht="15.75">
      <c r="A98" s="512" t="s">
        <v>1114</v>
      </c>
      <c r="B98" s="533" t="s">
        <v>1113</v>
      </c>
      <c r="C98" s="537">
        <v>3.4647999999999999</v>
      </c>
      <c r="D98" s="537">
        <v>4.2675999999999998</v>
      </c>
      <c r="E98" s="537">
        <v>3.9582999999999999</v>
      </c>
      <c r="F98" s="537">
        <v>3.5960999999999999</v>
      </c>
      <c r="G98" s="537">
        <v>3.4872000000000001</v>
      </c>
      <c r="H98" s="502"/>
    </row>
    <row r="99" ht="15.75">
      <c r="A99" s="515"/>
      <c r="B99" s="509"/>
      <c r="C99" s="544" t="s">
        <v>1078</v>
      </c>
      <c r="D99" s="544" t="s">
        <v>1078</v>
      </c>
      <c r="E99" s="544" t="s">
        <v>1078</v>
      </c>
      <c r="F99" s="544" t="s">
        <v>1078</v>
      </c>
      <c r="G99" s="544" t="s">
        <v>1078</v>
      </c>
      <c r="H99" s="502"/>
    </row>
    <row r="100" ht="31.5">
      <c r="A100" s="512" t="s">
        <v>1115</v>
      </c>
      <c r="B100" s="533" t="s">
        <v>1116</v>
      </c>
      <c r="C100" s="537">
        <v>4.5953999999999997</v>
      </c>
      <c r="D100" s="537">
        <v>5.6738</v>
      </c>
      <c r="E100" s="537">
        <v>5.2314999999999996</v>
      </c>
      <c r="F100" s="537">
        <v>4.7469999999999999</v>
      </c>
      <c r="G100" s="537">
        <v>4.5964</v>
      </c>
      <c r="H100" s="502"/>
    </row>
    <row r="101" ht="15.75">
      <c r="A101" s="515"/>
      <c r="B101" s="509"/>
      <c r="C101" s="545" t="s">
        <v>1078</v>
      </c>
      <c r="D101" s="545" t="s">
        <v>1078</v>
      </c>
      <c r="E101" s="545" t="s">
        <v>1078</v>
      </c>
      <c r="F101" s="545" t="s">
        <v>1078</v>
      </c>
      <c r="G101" s="545" t="s">
        <v>1078</v>
      </c>
      <c r="H101" s="502"/>
    </row>
    <row r="102" ht="15.75">
      <c r="A102" s="512" t="s">
        <v>461</v>
      </c>
      <c r="B102" s="533" t="s">
        <v>191</v>
      </c>
      <c r="C102" s="537">
        <v>102.1429</v>
      </c>
      <c r="D102" s="537">
        <v>97.481899999999996</v>
      </c>
      <c r="E102" s="537">
        <v>102.2608</v>
      </c>
      <c r="F102" s="537">
        <v>102.73909999999999</v>
      </c>
      <c r="G102" s="537">
        <v>102.63509999999999</v>
      </c>
      <c r="H102" s="502"/>
    </row>
    <row r="103" ht="15.75">
      <c r="A103" s="546"/>
      <c r="B103" s="547"/>
      <c r="C103" s="548" t="s">
        <v>1078</v>
      </c>
      <c r="D103" s="548" t="s">
        <v>1078</v>
      </c>
      <c r="E103" s="548" t="s">
        <v>1078</v>
      </c>
      <c r="F103" s="548" t="s">
        <v>1078</v>
      </c>
      <c r="G103" s="548" t="s">
        <v>1078</v>
      </c>
      <c r="H103" s="502"/>
    </row>
    <row r="104" ht="31.5">
      <c r="A104" s="512" t="s">
        <v>1117</v>
      </c>
      <c r="B104" s="533" t="s">
        <v>1118</v>
      </c>
      <c r="C104" s="537">
        <v>64.727699999999999</v>
      </c>
      <c r="D104" s="537">
        <v>71.186199999999999</v>
      </c>
      <c r="E104" s="537">
        <v>72.410799999999995</v>
      </c>
      <c r="F104" s="537">
        <v>73.083699999999993</v>
      </c>
      <c r="G104" s="537">
        <v>73.7727</v>
      </c>
      <c r="H104" s="502"/>
    </row>
    <row r="105" ht="15.75">
      <c r="A105" s="512" t="s">
        <v>1120</v>
      </c>
      <c r="B105" s="533" t="s">
        <v>1084</v>
      </c>
      <c r="C105" s="537">
        <v>1964.4675</v>
      </c>
      <c r="D105" s="537">
        <v>2515.4038</v>
      </c>
      <c r="E105" s="537">
        <v>2485.0412000000001</v>
      </c>
      <c r="F105" s="537">
        <v>2613.3148000000001</v>
      </c>
      <c r="G105" s="537">
        <v>2526.7601</v>
      </c>
      <c r="H105" s="502"/>
      <c r="L105" s="561"/>
    </row>
    <row r="106" ht="15.75">
      <c r="A106" s="549"/>
      <c r="B106" s="550"/>
      <c r="C106" s="551"/>
      <c r="D106" s="551"/>
      <c r="E106" s="549"/>
      <c r="F106" s="549"/>
      <c r="G106" s="549"/>
      <c r="H106" s="549"/>
    </row>
    <row r="107" ht="15">
      <c r="A107" s="552"/>
      <c r="B107" s="553"/>
      <c r="C107" s="554"/>
      <c r="D107" s="554"/>
      <c r="E107" s="555"/>
      <c r="F107" s="555"/>
      <c r="G107" s="555"/>
      <c r="H107" s="555"/>
    </row>
    <row r="108" ht="23.25">
      <c r="A108" s="556"/>
      <c r="B108" s="557"/>
    </row>
    <row r="109">
      <c r="A109" s="558"/>
      <c r="B109" s="559"/>
    </row>
    <row r="111">
      <c r="B111" s="559"/>
    </row>
    <row r="113">
      <c r="A113" s="558"/>
    </row>
  </sheetData>
  <mergeCells count="4">
    <mergeCell ref="A4:G4"/>
    <mergeCell ref="A6:A7"/>
    <mergeCell ref="B6:B7"/>
    <mergeCell ref="D7:G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RowHeight="14.25"/>
  <cols>
    <col customWidth="1" min="1" max="1" style="487" width="63.7109375"/>
    <col customWidth="1" min="2" max="2" style="488" width="15.7109375"/>
    <col customWidth="1" min="3" max="8" style="486" width="10.7109375"/>
    <col min="9" max="10" style="486" width="9.140625"/>
    <col bestFit="1" customWidth="1" min="11" max="11" style="486" width="11"/>
    <col min="12" max="227" style="486" width="9.140625"/>
    <col customWidth="1" min="228" max="228" style="486" width="71.42578125"/>
    <col customWidth="1" min="229" max="229" style="486" width="27.85546875"/>
    <col customWidth="1" hidden="1" min="230" max="244" style="486" width="9.140625"/>
    <col customWidth="1" min="245" max="249" style="486" width="16"/>
    <col bestFit="1" customWidth="1" min="250" max="251" style="486" width="17.28515625"/>
    <col customWidth="1" min="252" max="252" style="486" width="17"/>
    <col bestFit="1" customWidth="1" min="253" max="264" style="486" width="17.28515625"/>
    <col min="265" max="483" style="486" width="9.140625"/>
    <col customWidth="1" min="484" max="484" style="486" width="71.42578125"/>
    <col customWidth="1" min="485" max="485" style="486" width="27.85546875"/>
    <col customWidth="1" hidden="1" min="486" max="500" style="486" width="9.140625"/>
    <col customWidth="1" min="501" max="505" style="486" width="16"/>
    <col bestFit="1" customWidth="1" min="506" max="507" style="486" width="17.28515625"/>
    <col customWidth="1" min="508" max="508" style="486" width="17"/>
    <col bestFit="1" customWidth="1" min="509" max="520" style="486" width="17.28515625"/>
    <col min="521" max="739" style="486" width="9.140625"/>
    <col customWidth="1" min="740" max="740" style="486" width="71.42578125"/>
    <col customWidth="1" min="741" max="741" style="486" width="27.85546875"/>
    <col customWidth="1" hidden="1" min="742" max="756" style="486" width="9.140625"/>
    <col customWidth="1" min="757" max="761" style="486" width="16"/>
    <col bestFit="1" customWidth="1" min="762" max="763" style="486" width="17.28515625"/>
    <col customWidth="1" min="764" max="764" style="486" width="17"/>
    <col bestFit="1" customWidth="1" min="765" max="776" style="486" width="17.28515625"/>
    <col min="777" max="995" style="486" width="9.140625"/>
    <col customWidth="1" min="996" max="996" style="486" width="71.42578125"/>
    <col customWidth="1" min="997" max="997" style="486" width="27.85546875"/>
    <col customWidth="1" hidden="1" min="998" max="1012" style="486" width="9.140625"/>
    <col customWidth="1" min="1013" max="1017" style="486" width="16"/>
    <col bestFit="1" customWidth="1" min="1018" max="1019" style="486" width="17.28515625"/>
    <col customWidth="1" min="1020" max="1020" style="486" width="17"/>
    <col bestFit="1" customWidth="1" min="1021" max="1032" style="486" width="17.28515625"/>
    <col min="1033" max="1251" style="486" width="9.140625"/>
    <col customWidth="1" min="1252" max="1252" style="486" width="71.42578125"/>
    <col customWidth="1" min="1253" max="1253" style="486" width="27.85546875"/>
    <col customWidth="1" hidden="1" min="1254" max="1268" style="486" width="9.140625"/>
    <col customWidth="1" min="1269" max="1273" style="486" width="16"/>
    <col bestFit="1" customWidth="1" min="1274" max="1275" style="486" width="17.28515625"/>
    <col customWidth="1" min="1276" max="1276" style="486" width="17"/>
    <col bestFit="1" customWidth="1" min="1277" max="1288" style="486" width="17.28515625"/>
    <col min="1289" max="1507" style="486" width="9.140625"/>
    <col customWidth="1" min="1508" max="1508" style="486" width="71.42578125"/>
    <col customWidth="1" min="1509" max="1509" style="486" width="27.85546875"/>
    <col customWidth="1" hidden="1" min="1510" max="1524" style="486" width="9.140625"/>
    <col customWidth="1" min="1525" max="1529" style="486" width="16"/>
    <col bestFit="1" customWidth="1" min="1530" max="1531" style="486" width="17.28515625"/>
    <col customWidth="1" min="1532" max="1532" style="486" width="17"/>
    <col bestFit="1" customWidth="1" min="1533" max="1544" style="486" width="17.28515625"/>
    <col min="1545" max="1763" style="486" width="9.140625"/>
    <col customWidth="1" min="1764" max="1764" style="486" width="71.42578125"/>
    <col customWidth="1" min="1765" max="1765" style="486" width="27.85546875"/>
    <col customWidth="1" hidden="1" min="1766" max="1780" style="486" width="9.140625"/>
    <col customWidth="1" min="1781" max="1785" style="486" width="16"/>
    <col bestFit="1" customWidth="1" min="1786" max="1787" style="486" width="17.28515625"/>
    <col customWidth="1" min="1788" max="1788" style="486" width="17"/>
    <col bestFit="1" customWidth="1" min="1789" max="1800" style="486" width="17.28515625"/>
    <col min="1801" max="2019" style="486" width="9.140625"/>
    <col customWidth="1" min="2020" max="2020" style="486" width="71.42578125"/>
    <col customWidth="1" min="2021" max="2021" style="486" width="27.85546875"/>
    <col customWidth="1" hidden="1" min="2022" max="2036" style="486" width="9.140625"/>
    <col customWidth="1" min="2037" max="2041" style="486" width="16"/>
    <col bestFit="1" customWidth="1" min="2042" max="2043" style="486" width="17.28515625"/>
    <col customWidth="1" min="2044" max="2044" style="486" width="17"/>
    <col bestFit="1" customWidth="1" min="2045" max="2056" style="486" width="17.28515625"/>
    <col min="2057" max="2275" style="486" width="9.140625"/>
    <col customWidth="1" min="2276" max="2276" style="486" width="71.42578125"/>
    <col customWidth="1" min="2277" max="2277" style="486" width="27.85546875"/>
    <col customWidth="1" hidden="1" min="2278" max="2292" style="486" width="9.140625"/>
    <col customWidth="1" min="2293" max="2297" style="486" width="16"/>
    <col bestFit="1" customWidth="1" min="2298" max="2299" style="486" width="17.28515625"/>
    <col customWidth="1" min="2300" max="2300" style="486" width="17"/>
    <col bestFit="1" customWidth="1" min="2301" max="2312" style="486" width="17.28515625"/>
    <col min="2313" max="2531" style="486" width="9.140625"/>
    <col customWidth="1" min="2532" max="2532" style="486" width="71.42578125"/>
    <col customWidth="1" min="2533" max="2533" style="486" width="27.85546875"/>
    <col customWidth="1" hidden="1" min="2534" max="2548" style="486" width="9.140625"/>
    <col customWidth="1" min="2549" max="2553" style="486" width="16"/>
    <col bestFit="1" customWidth="1" min="2554" max="2555" style="486" width="17.28515625"/>
    <col customWidth="1" min="2556" max="2556" style="486" width="17"/>
    <col bestFit="1" customWidth="1" min="2557" max="2568" style="486" width="17.28515625"/>
    <col min="2569" max="2787" style="486" width="9.140625"/>
    <col customWidth="1" min="2788" max="2788" style="486" width="71.42578125"/>
    <col customWidth="1" min="2789" max="2789" style="486" width="27.85546875"/>
    <col customWidth="1" hidden="1" min="2790" max="2804" style="486" width="9.140625"/>
    <col customWidth="1" min="2805" max="2809" style="486" width="16"/>
    <col bestFit="1" customWidth="1" min="2810" max="2811" style="486" width="17.28515625"/>
    <col customWidth="1" min="2812" max="2812" style="486" width="17"/>
    <col bestFit="1" customWidth="1" min="2813" max="2824" style="486" width="17.28515625"/>
    <col min="2825" max="3043" style="486" width="9.140625"/>
    <col customWidth="1" min="3044" max="3044" style="486" width="71.42578125"/>
    <col customWidth="1" min="3045" max="3045" style="486" width="27.85546875"/>
    <col customWidth="1" hidden="1" min="3046" max="3060" style="486" width="9.140625"/>
    <col customWidth="1" min="3061" max="3065" style="486" width="16"/>
    <col bestFit="1" customWidth="1" min="3066" max="3067" style="486" width="17.28515625"/>
    <col customWidth="1" min="3068" max="3068" style="486" width="17"/>
    <col bestFit="1" customWidth="1" min="3069" max="3080" style="486" width="17.28515625"/>
    <col min="3081" max="3299" style="486" width="9.140625"/>
    <col customWidth="1" min="3300" max="3300" style="486" width="71.42578125"/>
    <col customWidth="1" min="3301" max="3301" style="486" width="27.85546875"/>
    <col customWidth="1" hidden="1" min="3302" max="3316" style="486" width="9.140625"/>
    <col customWidth="1" min="3317" max="3321" style="486" width="16"/>
    <col bestFit="1" customWidth="1" min="3322" max="3323" style="486" width="17.28515625"/>
    <col customWidth="1" min="3324" max="3324" style="486" width="17"/>
    <col bestFit="1" customWidth="1" min="3325" max="3336" style="486" width="17.28515625"/>
    <col min="3337" max="3555" style="486" width="9.140625"/>
    <col customWidth="1" min="3556" max="3556" style="486" width="71.42578125"/>
    <col customWidth="1" min="3557" max="3557" style="486" width="27.85546875"/>
    <col customWidth="1" hidden="1" min="3558" max="3572" style="486" width="9.140625"/>
    <col customWidth="1" min="3573" max="3577" style="486" width="16"/>
    <col bestFit="1" customWidth="1" min="3578" max="3579" style="486" width="17.28515625"/>
    <col customWidth="1" min="3580" max="3580" style="486" width="17"/>
    <col bestFit="1" customWidth="1" min="3581" max="3592" style="486" width="17.28515625"/>
    <col min="3593" max="3811" style="486" width="9.140625"/>
    <col customWidth="1" min="3812" max="3812" style="486" width="71.42578125"/>
    <col customWidth="1" min="3813" max="3813" style="486" width="27.85546875"/>
    <col customWidth="1" hidden="1" min="3814" max="3828" style="486" width="9.140625"/>
    <col customWidth="1" min="3829" max="3833" style="486" width="16"/>
    <col bestFit="1" customWidth="1" min="3834" max="3835" style="486" width="17.28515625"/>
    <col customWidth="1" min="3836" max="3836" style="486" width="17"/>
    <col bestFit="1" customWidth="1" min="3837" max="3848" style="486" width="17.28515625"/>
    <col min="3849" max="4067" style="486" width="9.140625"/>
    <col customWidth="1" min="4068" max="4068" style="486" width="71.42578125"/>
    <col customWidth="1" min="4069" max="4069" style="486" width="27.85546875"/>
    <col customWidth="1" hidden="1" min="4070" max="4084" style="486" width="9.140625"/>
    <col customWidth="1" min="4085" max="4089" style="486" width="16"/>
    <col bestFit="1" customWidth="1" min="4090" max="4091" style="486" width="17.28515625"/>
    <col customWidth="1" min="4092" max="4092" style="486" width="17"/>
    <col bestFit="1" customWidth="1" min="4093" max="4104" style="486" width="17.28515625"/>
    <col min="4105" max="4323" style="486" width="9.140625"/>
    <col customWidth="1" min="4324" max="4324" style="486" width="71.42578125"/>
    <col customWidth="1" min="4325" max="4325" style="486" width="27.85546875"/>
    <col customWidth="1" hidden="1" min="4326" max="4340" style="486" width="9.140625"/>
    <col customWidth="1" min="4341" max="4345" style="486" width="16"/>
    <col bestFit="1" customWidth="1" min="4346" max="4347" style="486" width="17.28515625"/>
    <col customWidth="1" min="4348" max="4348" style="486" width="17"/>
    <col bestFit="1" customWidth="1" min="4349" max="4360" style="486" width="17.28515625"/>
    <col min="4361" max="4579" style="486" width="9.140625"/>
    <col customWidth="1" min="4580" max="4580" style="486" width="71.42578125"/>
    <col customWidth="1" min="4581" max="4581" style="486" width="27.85546875"/>
    <col customWidth="1" hidden="1" min="4582" max="4596" style="486" width="9.140625"/>
    <col customWidth="1" min="4597" max="4601" style="486" width="16"/>
    <col bestFit="1" customWidth="1" min="4602" max="4603" style="486" width="17.28515625"/>
    <col customWidth="1" min="4604" max="4604" style="486" width="17"/>
    <col bestFit="1" customWidth="1" min="4605" max="4616" style="486" width="17.28515625"/>
    <col min="4617" max="4835" style="486" width="9.140625"/>
    <col customWidth="1" min="4836" max="4836" style="486" width="71.42578125"/>
    <col customWidth="1" min="4837" max="4837" style="486" width="27.85546875"/>
    <col customWidth="1" hidden="1" min="4838" max="4852" style="486" width="9.140625"/>
    <col customWidth="1" min="4853" max="4857" style="486" width="16"/>
    <col bestFit="1" customWidth="1" min="4858" max="4859" style="486" width="17.28515625"/>
    <col customWidth="1" min="4860" max="4860" style="486" width="17"/>
    <col bestFit="1" customWidth="1" min="4861" max="4872" style="486" width="17.28515625"/>
    <col min="4873" max="5091" style="486" width="9.140625"/>
    <col customWidth="1" min="5092" max="5092" style="486" width="71.42578125"/>
    <col customWidth="1" min="5093" max="5093" style="486" width="27.85546875"/>
    <col customWidth="1" hidden="1" min="5094" max="5108" style="486" width="9.140625"/>
    <col customWidth="1" min="5109" max="5113" style="486" width="16"/>
    <col bestFit="1" customWidth="1" min="5114" max="5115" style="486" width="17.28515625"/>
    <col customWidth="1" min="5116" max="5116" style="486" width="17"/>
    <col bestFit="1" customWidth="1" min="5117" max="5128" style="486" width="17.28515625"/>
    <col min="5129" max="5347" style="486" width="9.140625"/>
    <col customWidth="1" min="5348" max="5348" style="486" width="71.42578125"/>
    <col customWidth="1" min="5349" max="5349" style="486" width="27.85546875"/>
    <col customWidth="1" hidden="1" min="5350" max="5364" style="486" width="9.140625"/>
    <col customWidth="1" min="5365" max="5369" style="486" width="16"/>
    <col bestFit="1" customWidth="1" min="5370" max="5371" style="486" width="17.28515625"/>
    <col customWidth="1" min="5372" max="5372" style="486" width="17"/>
    <col bestFit="1" customWidth="1" min="5373" max="5384" style="486" width="17.28515625"/>
    <col min="5385" max="5603" style="486" width="9.140625"/>
    <col customWidth="1" min="5604" max="5604" style="486" width="71.42578125"/>
    <col customWidth="1" min="5605" max="5605" style="486" width="27.85546875"/>
    <col customWidth="1" hidden="1" min="5606" max="5620" style="486" width="9.140625"/>
    <col customWidth="1" min="5621" max="5625" style="486" width="16"/>
    <col bestFit="1" customWidth="1" min="5626" max="5627" style="486" width="17.28515625"/>
    <col customWidth="1" min="5628" max="5628" style="486" width="17"/>
    <col bestFit="1" customWidth="1" min="5629" max="5640" style="486" width="17.28515625"/>
    <col min="5641" max="5859" style="486" width="9.140625"/>
    <col customWidth="1" min="5860" max="5860" style="486" width="71.42578125"/>
    <col customWidth="1" min="5861" max="5861" style="486" width="27.85546875"/>
    <col customWidth="1" hidden="1" min="5862" max="5876" style="486" width="9.140625"/>
    <col customWidth="1" min="5877" max="5881" style="486" width="16"/>
    <col bestFit="1" customWidth="1" min="5882" max="5883" style="486" width="17.28515625"/>
    <col customWidth="1" min="5884" max="5884" style="486" width="17"/>
    <col bestFit="1" customWidth="1" min="5885" max="5896" style="486" width="17.28515625"/>
    <col min="5897" max="6115" style="486" width="9.140625"/>
    <col customWidth="1" min="6116" max="6116" style="486" width="71.42578125"/>
    <col customWidth="1" min="6117" max="6117" style="486" width="27.85546875"/>
    <col customWidth="1" hidden="1" min="6118" max="6132" style="486" width="9.140625"/>
    <col customWidth="1" min="6133" max="6137" style="486" width="16"/>
    <col bestFit="1" customWidth="1" min="6138" max="6139" style="486" width="17.28515625"/>
    <col customWidth="1" min="6140" max="6140" style="486" width="17"/>
    <col bestFit="1" customWidth="1" min="6141" max="6152" style="486" width="17.28515625"/>
    <col min="6153" max="6371" style="486" width="9.140625"/>
    <col customWidth="1" min="6372" max="6372" style="486" width="71.42578125"/>
    <col customWidth="1" min="6373" max="6373" style="486" width="27.85546875"/>
    <col customWidth="1" hidden="1" min="6374" max="6388" style="486" width="9.140625"/>
    <col customWidth="1" min="6389" max="6393" style="486" width="16"/>
    <col bestFit="1" customWidth="1" min="6394" max="6395" style="486" width="17.28515625"/>
    <col customWidth="1" min="6396" max="6396" style="486" width="17"/>
    <col bestFit="1" customWidth="1" min="6397" max="6408" style="486" width="17.28515625"/>
    <col min="6409" max="6627" style="486" width="9.140625"/>
    <col customWidth="1" min="6628" max="6628" style="486" width="71.42578125"/>
    <col customWidth="1" min="6629" max="6629" style="486" width="27.85546875"/>
    <col customWidth="1" hidden="1" min="6630" max="6644" style="486" width="9.140625"/>
    <col customWidth="1" min="6645" max="6649" style="486" width="16"/>
    <col bestFit="1" customWidth="1" min="6650" max="6651" style="486" width="17.28515625"/>
    <col customWidth="1" min="6652" max="6652" style="486" width="17"/>
    <col bestFit="1" customWidth="1" min="6653" max="6664" style="486" width="17.28515625"/>
    <col min="6665" max="6883" style="486" width="9.140625"/>
    <col customWidth="1" min="6884" max="6884" style="486" width="71.42578125"/>
    <col customWidth="1" min="6885" max="6885" style="486" width="27.85546875"/>
    <col customWidth="1" hidden="1" min="6886" max="6900" style="486" width="9.140625"/>
    <col customWidth="1" min="6901" max="6905" style="486" width="16"/>
    <col bestFit="1" customWidth="1" min="6906" max="6907" style="486" width="17.28515625"/>
    <col customWidth="1" min="6908" max="6908" style="486" width="17"/>
    <col bestFit="1" customWidth="1" min="6909" max="6920" style="486" width="17.28515625"/>
    <col min="6921" max="7139" style="486" width="9.140625"/>
    <col customWidth="1" min="7140" max="7140" style="486" width="71.42578125"/>
    <col customWidth="1" min="7141" max="7141" style="486" width="27.85546875"/>
    <col customWidth="1" hidden="1" min="7142" max="7156" style="486" width="9.140625"/>
    <col customWidth="1" min="7157" max="7161" style="486" width="16"/>
    <col bestFit="1" customWidth="1" min="7162" max="7163" style="486" width="17.28515625"/>
    <col customWidth="1" min="7164" max="7164" style="486" width="17"/>
    <col bestFit="1" customWidth="1" min="7165" max="7176" style="486" width="17.28515625"/>
    <col min="7177" max="7395" style="486" width="9.140625"/>
    <col customWidth="1" min="7396" max="7396" style="486" width="71.42578125"/>
    <col customWidth="1" min="7397" max="7397" style="486" width="27.85546875"/>
    <col customWidth="1" hidden="1" min="7398" max="7412" style="486" width="9.140625"/>
    <col customWidth="1" min="7413" max="7417" style="486" width="16"/>
    <col bestFit="1" customWidth="1" min="7418" max="7419" style="486" width="17.28515625"/>
    <col customWidth="1" min="7420" max="7420" style="486" width="17"/>
    <col bestFit="1" customWidth="1" min="7421" max="7432" style="486" width="17.28515625"/>
    <col min="7433" max="7651" style="486" width="9.140625"/>
    <col customWidth="1" min="7652" max="7652" style="486" width="71.42578125"/>
    <col customWidth="1" min="7653" max="7653" style="486" width="27.85546875"/>
    <col customWidth="1" hidden="1" min="7654" max="7668" style="486" width="9.140625"/>
    <col customWidth="1" min="7669" max="7673" style="486" width="16"/>
    <col bestFit="1" customWidth="1" min="7674" max="7675" style="486" width="17.28515625"/>
    <col customWidth="1" min="7676" max="7676" style="486" width="17"/>
    <col bestFit="1" customWidth="1" min="7677" max="7688" style="486" width="17.28515625"/>
    <col min="7689" max="7907" style="486" width="9.140625"/>
    <col customWidth="1" min="7908" max="7908" style="486" width="71.42578125"/>
    <col customWidth="1" min="7909" max="7909" style="486" width="27.85546875"/>
    <col customWidth="1" hidden="1" min="7910" max="7924" style="486" width="9.140625"/>
    <col customWidth="1" min="7925" max="7929" style="486" width="16"/>
    <col bestFit="1" customWidth="1" min="7930" max="7931" style="486" width="17.28515625"/>
    <col customWidth="1" min="7932" max="7932" style="486" width="17"/>
    <col bestFit="1" customWidth="1" min="7933" max="7944" style="486" width="17.28515625"/>
    <col min="7945" max="8163" style="486" width="9.140625"/>
    <col customWidth="1" min="8164" max="8164" style="486" width="71.42578125"/>
    <col customWidth="1" min="8165" max="8165" style="486" width="27.85546875"/>
    <col customWidth="1" hidden="1" min="8166" max="8180" style="486" width="9.140625"/>
    <col customWidth="1" min="8181" max="8185" style="486" width="16"/>
    <col bestFit="1" customWidth="1" min="8186" max="8187" style="486" width="17.28515625"/>
    <col customWidth="1" min="8188" max="8188" style="486" width="17"/>
    <col bestFit="1" customWidth="1" min="8189" max="8200" style="486" width="17.28515625"/>
    <col min="8201" max="8419" style="486" width="9.140625"/>
    <col customWidth="1" min="8420" max="8420" style="486" width="71.42578125"/>
    <col customWidth="1" min="8421" max="8421" style="486" width="27.85546875"/>
    <col customWidth="1" hidden="1" min="8422" max="8436" style="486" width="9.140625"/>
    <col customWidth="1" min="8437" max="8441" style="486" width="16"/>
    <col bestFit="1" customWidth="1" min="8442" max="8443" style="486" width="17.28515625"/>
    <col customWidth="1" min="8444" max="8444" style="486" width="17"/>
    <col bestFit="1" customWidth="1" min="8445" max="8456" style="486" width="17.28515625"/>
    <col min="8457" max="8675" style="486" width="9.140625"/>
    <col customWidth="1" min="8676" max="8676" style="486" width="71.42578125"/>
    <col customWidth="1" min="8677" max="8677" style="486" width="27.85546875"/>
    <col customWidth="1" hidden="1" min="8678" max="8692" style="486" width="9.140625"/>
    <col customWidth="1" min="8693" max="8697" style="486" width="16"/>
    <col bestFit="1" customWidth="1" min="8698" max="8699" style="486" width="17.28515625"/>
    <col customWidth="1" min="8700" max="8700" style="486" width="17"/>
    <col bestFit="1" customWidth="1" min="8701" max="8712" style="486" width="17.28515625"/>
    <col min="8713" max="8931" style="486" width="9.140625"/>
    <col customWidth="1" min="8932" max="8932" style="486" width="71.42578125"/>
    <col customWidth="1" min="8933" max="8933" style="486" width="27.85546875"/>
    <col customWidth="1" hidden="1" min="8934" max="8948" style="486" width="9.140625"/>
    <col customWidth="1" min="8949" max="8953" style="486" width="16"/>
    <col bestFit="1" customWidth="1" min="8954" max="8955" style="486" width="17.28515625"/>
    <col customWidth="1" min="8956" max="8956" style="486" width="17"/>
    <col bestFit="1" customWidth="1" min="8957" max="8968" style="486" width="17.28515625"/>
    <col min="8969" max="9187" style="486" width="9.140625"/>
    <col customWidth="1" min="9188" max="9188" style="486" width="71.42578125"/>
    <col customWidth="1" min="9189" max="9189" style="486" width="27.85546875"/>
    <col customWidth="1" hidden="1" min="9190" max="9204" style="486" width="9.140625"/>
    <col customWidth="1" min="9205" max="9209" style="486" width="16"/>
    <col bestFit="1" customWidth="1" min="9210" max="9211" style="486" width="17.28515625"/>
    <col customWidth="1" min="9212" max="9212" style="486" width="17"/>
    <col bestFit="1" customWidth="1" min="9213" max="9224" style="486" width="17.28515625"/>
    <col min="9225" max="9443" style="486" width="9.140625"/>
    <col customWidth="1" min="9444" max="9444" style="486" width="71.42578125"/>
    <col customWidth="1" min="9445" max="9445" style="486" width="27.85546875"/>
    <col customWidth="1" hidden="1" min="9446" max="9460" style="486" width="9.140625"/>
    <col customWidth="1" min="9461" max="9465" style="486" width="16"/>
    <col bestFit="1" customWidth="1" min="9466" max="9467" style="486" width="17.28515625"/>
    <col customWidth="1" min="9468" max="9468" style="486" width="17"/>
    <col bestFit="1" customWidth="1" min="9469" max="9480" style="486" width="17.28515625"/>
    <col min="9481" max="9699" style="486" width="9.140625"/>
    <col customWidth="1" min="9700" max="9700" style="486" width="71.42578125"/>
    <col customWidth="1" min="9701" max="9701" style="486" width="27.85546875"/>
    <col customWidth="1" hidden="1" min="9702" max="9716" style="486" width="9.140625"/>
    <col customWidth="1" min="9717" max="9721" style="486" width="16"/>
    <col bestFit="1" customWidth="1" min="9722" max="9723" style="486" width="17.28515625"/>
    <col customWidth="1" min="9724" max="9724" style="486" width="17"/>
    <col bestFit="1" customWidth="1" min="9725" max="9736" style="486" width="17.28515625"/>
    <col min="9737" max="9955" style="486" width="9.140625"/>
    <col customWidth="1" min="9956" max="9956" style="486" width="71.42578125"/>
    <col customWidth="1" min="9957" max="9957" style="486" width="27.85546875"/>
    <col customWidth="1" hidden="1" min="9958" max="9972" style="486" width="9.140625"/>
    <col customWidth="1" min="9973" max="9977" style="486" width="16"/>
    <col bestFit="1" customWidth="1" min="9978" max="9979" style="486" width="17.28515625"/>
    <col customWidth="1" min="9980" max="9980" style="486" width="17"/>
    <col bestFit="1" customWidth="1" min="9981" max="9992" style="486" width="17.28515625"/>
    <col min="9993" max="10211" style="486" width="9.140625"/>
    <col customWidth="1" min="10212" max="10212" style="486" width="71.42578125"/>
    <col customWidth="1" min="10213" max="10213" style="486" width="27.85546875"/>
    <col customWidth="1" hidden="1" min="10214" max="10228" style="486" width="9.140625"/>
    <col customWidth="1" min="10229" max="10233" style="486" width="16"/>
    <col bestFit="1" customWidth="1" min="10234" max="10235" style="486" width="17.28515625"/>
    <col customWidth="1" min="10236" max="10236" style="486" width="17"/>
    <col bestFit="1" customWidth="1" min="10237" max="10248" style="486" width="17.28515625"/>
    <col min="10249" max="10467" style="486" width="9.140625"/>
    <col customWidth="1" min="10468" max="10468" style="486" width="71.42578125"/>
    <col customWidth="1" min="10469" max="10469" style="486" width="27.85546875"/>
    <col customWidth="1" hidden="1" min="10470" max="10484" style="486" width="9.140625"/>
    <col customWidth="1" min="10485" max="10489" style="486" width="16"/>
    <col bestFit="1" customWidth="1" min="10490" max="10491" style="486" width="17.28515625"/>
    <col customWidth="1" min="10492" max="10492" style="486" width="17"/>
    <col bestFit="1" customWidth="1" min="10493" max="10504" style="486" width="17.28515625"/>
    <col min="10505" max="10723" style="486" width="9.140625"/>
    <col customWidth="1" min="10724" max="10724" style="486" width="71.42578125"/>
    <col customWidth="1" min="10725" max="10725" style="486" width="27.85546875"/>
    <col customWidth="1" hidden="1" min="10726" max="10740" style="486" width="9.140625"/>
    <col customWidth="1" min="10741" max="10745" style="486" width="16"/>
    <col bestFit="1" customWidth="1" min="10746" max="10747" style="486" width="17.28515625"/>
    <col customWidth="1" min="10748" max="10748" style="486" width="17"/>
    <col bestFit="1" customWidth="1" min="10749" max="10760" style="486" width="17.28515625"/>
    <col min="10761" max="10979" style="486" width="9.140625"/>
    <col customWidth="1" min="10980" max="10980" style="486" width="71.42578125"/>
    <col customWidth="1" min="10981" max="10981" style="486" width="27.85546875"/>
    <col customWidth="1" hidden="1" min="10982" max="10996" style="486" width="9.140625"/>
    <col customWidth="1" min="10997" max="11001" style="486" width="16"/>
    <col bestFit="1" customWidth="1" min="11002" max="11003" style="486" width="17.28515625"/>
    <col customWidth="1" min="11004" max="11004" style="486" width="17"/>
    <col bestFit="1" customWidth="1" min="11005" max="11016" style="486" width="17.28515625"/>
    <col min="11017" max="11235" style="486" width="9.140625"/>
    <col customWidth="1" min="11236" max="11236" style="486" width="71.42578125"/>
    <col customWidth="1" min="11237" max="11237" style="486" width="27.85546875"/>
    <col customWidth="1" hidden="1" min="11238" max="11252" style="486" width="9.140625"/>
    <col customWidth="1" min="11253" max="11257" style="486" width="16"/>
    <col bestFit="1" customWidth="1" min="11258" max="11259" style="486" width="17.28515625"/>
    <col customWidth="1" min="11260" max="11260" style="486" width="17"/>
    <col bestFit="1" customWidth="1" min="11261" max="11272" style="486" width="17.28515625"/>
    <col min="11273" max="11491" style="486" width="9.140625"/>
    <col customWidth="1" min="11492" max="11492" style="486" width="71.42578125"/>
    <col customWidth="1" min="11493" max="11493" style="486" width="27.85546875"/>
    <col customWidth="1" hidden="1" min="11494" max="11508" style="486" width="9.140625"/>
    <col customWidth="1" min="11509" max="11513" style="486" width="16"/>
    <col bestFit="1" customWidth="1" min="11514" max="11515" style="486" width="17.28515625"/>
    <col customWidth="1" min="11516" max="11516" style="486" width="17"/>
    <col bestFit="1" customWidth="1" min="11517" max="11528" style="486" width="17.28515625"/>
    <col min="11529" max="11747" style="486" width="9.140625"/>
    <col customWidth="1" min="11748" max="11748" style="486" width="71.42578125"/>
    <col customWidth="1" min="11749" max="11749" style="486" width="27.85546875"/>
    <col customWidth="1" hidden="1" min="11750" max="11764" style="486" width="9.140625"/>
    <col customWidth="1" min="11765" max="11769" style="486" width="16"/>
    <col bestFit="1" customWidth="1" min="11770" max="11771" style="486" width="17.28515625"/>
    <col customWidth="1" min="11772" max="11772" style="486" width="17"/>
    <col bestFit="1" customWidth="1" min="11773" max="11784" style="486" width="17.28515625"/>
    <col min="11785" max="12003" style="486" width="9.140625"/>
    <col customWidth="1" min="12004" max="12004" style="486" width="71.42578125"/>
    <col customWidth="1" min="12005" max="12005" style="486" width="27.85546875"/>
    <col customWidth="1" hidden="1" min="12006" max="12020" style="486" width="9.140625"/>
    <col customWidth="1" min="12021" max="12025" style="486" width="16"/>
    <col bestFit="1" customWidth="1" min="12026" max="12027" style="486" width="17.28515625"/>
    <col customWidth="1" min="12028" max="12028" style="486" width="17"/>
    <col bestFit="1" customWidth="1" min="12029" max="12040" style="486" width="17.28515625"/>
    <col min="12041" max="12259" style="486" width="9.140625"/>
    <col customWidth="1" min="12260" max="12260" style="486" width="71.42578125"/>
    <col customWidth="1" min="12261" max="12261" style="486" width="27.85546875"/>
    <col customWidth="1" hidden="1" min="12262" max="12276" style="486" width="9.140625"/>
    <col customWidth="1" min="12277" max="12281" style="486" width="16"/>
    <col bestFit="1" customWidth="1" min="12282" max="12283" style="486" width="17.28515625"/>
    <col customWidth="1" min="12284" max="12284" style="486" width="17"/>
    <col bestFit="1" customWidth="1" min="12285" max="12296" style="486" width="17.28515625"/>
    <col min="12297" max="12515" style="486" width="9.140625"/>
    <col customWidth="1" min="12516" max="12516" style="486" width="71.42578125"/>
    <col customWidth="1" min="12517" max="12517" style="486" width="27.85546875"/>
    <col customWidth="1" hidden="1" min="12518" max="12532" style="486" width="9.140625"/>
    <col customWidth="1" min="12533" max="12537" style="486" width="16"/>
    <col bestFit="1" customWidth="1" min="12538" max="12539" style="486" width="17.28515625"/>
    <col customWidth="1" min="12540" max="12540" style="486" width="17"/>
    <col bestFit="1" customWidth="1" min="12541" max="12552" style="486" width="17.28515625"/>
    <col min="12553" max="12771" style="486" width="9.140625"/>
    <col customWidth="1" min="12772" max="12772" style="486" width="71.42578125"/>
    <col customWidth="1" min="12773" max="12773" style="486" width="27.85546875"/>
    <col customWidth="1" hidden="1" min="12774" max="12788" style="486" width="9.140625"/>
    <col customWidth="1" min="12789" max="12793" style="486" width="16"/>
    <col bestFit="1" customWidth="1" min="12794" max="12795" style="486" width="17.28515625"/>
    <col customWidth="1" min="12796" max="12796" style="486" width="17"/>
    <col bestFit="1" customWidth="1" min="12797" max="12808" style="486" width="17.28515625"/>
    <col min="12809" max="13027" style="486" width="9.140625"/>
    <col customWidth="1" min="13028" max="13028" style="486" width="71.42578125"/>
    <col customWidth="1" min="13029" max="13029" style="486" width="27.85546875"/>
    <col customWidth="1" hidden="1" min="13030" max="13044" style="486" width="9.140625"/>
    <col customWidth="1" min="13045" max="13049" style="486" width="16"/>
    <col bestFit="1" customWidth="1" min="13050" max="13051" style="486" width="17.28515625"/>
    <col customWidth="1" min="13052" max="13052" style="486" width="17"/>
    <col bestFit="1" customWidth="1" min="13053" max="13064" style="486" width="17.28515625"/>
    <col min="13065" max="13283" style="486" width="9.140625"/>
    <col customWidth="1" min="13284" max="13284" style="486" width="71.42578125"/>
    <col customWidth="1" min="13285" max="13285" style="486" width="27.85546875"/>
    <col customWidth="1" hidden="1" min="13286" max="13300" style="486" width="9.140625"/>
    <col customWidth="1" min="13301" max="13305" style="486" width="16"/>
    <col bestFit="1" customWidth="1" min="13306" max="13307" style="486" width="17.28515625"/>
    <col customWidth="1" min="13308" max="13308" style="486" width="17"/>
    <col bestFit="1" customWidth="1" min="13309" max="13320" style="486" width="17.28515625"/>
    <col min="13321" max="13539" style="486" width="9.140625"/>
    <col customWidth="1" min="13540" max="13540" style="486" width="71.42578125"/>
    <col customWidth="1" min="13541" max="13541" style="486" width="27.85546875"/>
    <col customWidth="1" hidden="1" min="13542" max="13556" style="486" width="9.140625"/>
    <col customWidth="1" min="13557" max="13561" style="486" width="16"/>
    <col bestFit="1" customWidth="1" min="13562" max="13563" style="486" width="17.28515625"/>
    <col customWidth="1" min="13564" max="13564" style="486" width="17"/>
    <col bestFit="1" customWidth="1" min="13565" max="13576" style="486" width="17.28515625"/>
    <col min="13577" max="13795" style="486" width="9.140625"/>
    <col customWidth="1" min="13796" max="13796" style="486" width="71.42578125"/>
    <col customWidth="1" min="13797" max="13797" style="486" width="27.85546875"/>
    <col customWidth="1" hidden="1" min="13798" max="13812" style="486" width="9.140625"/>
    <col customWidth="1" min="13813" max="13817" style="486" width="16"/>
    <col bestFit="1" customWidth="1" min="13818" max="13819" style="486" width="17.28515625"/>
    <col customWidth="1" min="13820" max="13820" style="486" width="17"/>
    <col bestFit="1" customWidth="1" min="13821" max="13832" style="486" width="17.28515625"/>
    <col min="13833" max="14051" style="486" width="9.140625"/>
    <col customWidth="1" min="14052" max="14052" style="486" width="71.42578125"/>
    <col customWidth="1" min="14053" max="14053" style="486" width="27.85546875"/>
    <col customWidth="1" hidden="1" min="14054" max="14068" style="486" width="9.140625"/>
    <col customWidth="1" min="14069" max="14073" style="486" width="16"/>
    <col bestFit="1" customWidth="1" min="14074" max="14075" style="486" width="17.28515625"/>
    <col customWidth="1" min="14076" max="14076" style="486" width="17"/>
    <col bestFit="1" customWidth="1" min="14077" max="14088" style="486" width="17.28515625"/>
    <col min="14089" max="14307" style="486" width="9.140625"/>
    <col customWidth="1" min="14308" max="14308" style="486" width="71.42578125"/>
    <col customWidth="1" min="14309" max="14309" style="486" width="27.85546875"/>
    <col customWidth="1" hidden="1" min="14310" max="14324" style="486" width="9.140625"/>
    <col customWidth="1" min="14325" max="14329" style="486" width="16"/>
    <col bestFit="1" customWidth="1" min="14330" max="14331" style="486" width="17.28515625"/>
    <col customWidth="1" min="14332" max="14332" style="486" width="17"/>
    <col bestFit="1" customWidth="1" min="14333" max="14344" style="486" width="17.28515625"/>
    <col min="14345" max="14563" style="486" width="9.140625"/>
    <col customWidth="1" min="14564" max="14564" style="486" width="71.42578125"/>
    <col customWidth="1" min="14565" max="14565" style="486" width="27.85546875"/>
    <col customWidth="1" hidden="1" min="14566" max="14580" style="486" width="9.140625"/>
    <col customWidth="1" min="14581" max="14585" style="486" width="16"/>
    <col bestFit="1" customWidth="1" min="14586" max="14587" style="486" width="17.28515625"/>
    <col customWidth="1" min="14588" max="14588" style="486" width="17"/>
    <col bestFit="1" customWidth="1" min="14589" max="14600" style="486" width="17.28515625"/>
    <col min="14601" max="14819" style="486" width="9.140625"/>
    <col customWidth="1" min="14820" max="14820" style="486" width="71.42578125"/>
    <col customWidth="1" min="14821" max="14821" style="486" width="27.85546875"/>
    <col customWidth="1" hidden="1" min="14822" max="14836" style="486" width="9.140625"/>
    <col customWidth="1" min="14837" max="14841" style="486" width="16"/>
    <col bestFit="1" customWidth="1" min="14842" max="14843" style="486" width="17.28515625"/>
    <col customWidth="1" min="14844" max="14844" style="486" width="17"/>
    <col bestFit="1" customWidth="1" min="14845" max="14856" style="486" width="17.28515625"/>
    <col min="14857" max="15075" style="486" width="9.140625"/>
    <col customWidth="1" min="15076" max="15076" style="486" width="71.42578125"/>
    <col customWidth="1" min="15077" max="15077" style="486" width="27.85546875"/>
    <col customWidth="1" hidden="1" min="15078" max="15092" style="486" width="9.140625"/>
    <col customWidth="1" min="15093" max="15097" style="486" width="16"/>
    <col bestFit="1" customWidth="1" min="15098" max="15099" style="486" width="17.28515625"/>
    <col customWidth="1" min="15100" max="15100" style="486" width="17"/>
    <col bestFit="1" customWidth="1" min="15101" max="15112" style="486" width="17.28515625"/>
    <col min="15113" max="15331" style="486" width="9.140625"/>
    <col customWidth="1" min="15332" max="15332" style="486" width="71.42578125"/>
    <col customWidth="1" min="15333" max="15333" style="486" width="27.85546875"/>
    <col customWidth="1" hidden="1" min="15334" max="15348" style="486" width="9.140625"/>
    <col customWidth="1" min="15349" max="15353" style="486" width="16"/>
    <col bestFit="1" customWidth="1" min="15354" max="15355" style="486" width="17.28515625"/>
    <col customWidth="1" min="15356" max="15356" style="486" width="17"/>
    <col bestFit="1" customWidth="1" min="15357" max="15368" style="486" width="17.28515625"/>
    <col min="15369" max="15587" style="486" width="9.140625"/>
    <col customWidth="1" min="15588" max="15588" style="486" width="71.42578125"/>
    <col customWidth="1" min="15589" max="15589" style="486" width="27.85546875"/>
    <col customWidth="1" hidden="1" min="15590" max="15604" style="486" width="9.140625"/>
    <col customWidth="1" min="15605" max="15609" style="486" width="16"/>
    <col bestFit="1" customWidth="1" min="15610" max="15611" style="486" width="17.28515625"/>
    <col customWidth="1" min="15612" max="15612" style="486" width="17"/>
    <col bestFit="1" customWidth="1" min="15613" max="15624" style="486" width="17.28515625"/>
    <col min="15625" max="15843" style="486" width="9.140625"/>
    <col customWidth="1" min="15844" max="15844" style="486" width="71.42578125"/>
    <col customWidth="1" min="15845" max="15845" style="486" width="27.85546875"/>
    <col customWidth="1" hidden="1" min="15846" max="15860" style="486" width="9.140625"/>
    <col customWidth="1" min="15861" max="15865" style="486" width="16"/>
    <col bestFit="1" customWidth="1" min="15866" max="15867" style="486" width="17.28515625"/>
    <col customWidth="1" min="15868" max="15868" style="486" width="17"/>
    <col bestFit="1" customWidth="1" min="15869" max="15880" style="486" width="17.28515625"/>
    <col min="15881" max="16099" style="486" width="9.140625"/>
    <col customWidth="1" min="16100" max="16100" style="486" width="71.42578125"/>
    <col customWidth="1" min="16101" max="16101" style="486" width="27.85546875"/>
    <col customWidth="1" hidden="1" min="16102" max="16116" style="486" width="9.140625"/>
    <col customWidth="1" min="16117" max="16121" style="486" width="16"/>
    <col bestFit="1" customWidth="1" min="16122" max="16123" style="486" width="17.28515625"/>
    <col customWidth="1" min="16124" max="16124" style="486" width="17"/>
    <col bestFit="1" customWidth="1" min="16125" max="16136" style="486" width="17.28515625"/>
    <col min="16137" max="16384" style="486" width="9.140625"/>
  </cols>
  <sheetData>
    <row r="1" ht="20.25">
      <c r="A1" s="489" t="s">
        <v>1072</v>
      </c>
      <c r="B1" s="490"/>
      <c r="C1" s="490"/>
      <c r="D1" s="490"/>
      <c r="E1" s="490"/>
      <c r="F1" s="490"/>
      <c r="G1" s="490"/>
      <c r="H1" s="490"/>
    </row>
    <row r="2" ht="20.25">
      <c r="A2" s="491" t="s">
        <v>1073</v>
      </c>
      <c r="B2" s="492"/>
      <c r="C2" s="492"/>
      <c r="D2" s="492"/>
      <c r="E2" s="492"/>
      <c r="F2" s="492"/>
      <c r="G2" s="492"/>
      <c r="H2" s="492"/>
    </row>
    <row r="3" ht="8.4499999999999993" customHeight="1"/>
    <row r="4" ht="48.75" customHeight="1">
      <c r="A4" s="493" t="s">
        <v>1074</v>
      </c>
      <c r="B4" s="493"/>
      <c r="C4" s="493"/>
      <c r="D4" s="493"/>
      <c r="E4" s="493"/>
      <c r="F4" s="493"/>
      <c r="G4" s="493"/>
      <c r="H4" s="494"/>
    </row>
    <row r="5" ht="11.25" customHeight="1">
      <c r="A5" s="495"/>
      <c r="B5" s="496"/>
      <c r="C5" s="497"/>
      <c r="D5" s="497"/>
      <c r="E5" s="497"/>
      <c r="F5" s="497"/>
      <c r="G5" s="497"/>
      <c r="H5" s="497"/>
    </row>
    <row r="6" ht="14.1" customHeight="1">
      <c r="A6" s="498"/>
      <c r="B6" s="499"/>
      <c r="C6" s="500">
        <v>2019</v>
      </c>
      <c r="D6" s="501">
        <v>2020</v>
      </c>
      <c r="E6" s="500">
        <v>2021</v>
      </c>
      <c r="F6" s="500">
        <v>2022</v>
      </c>
      <c r="G6" s="501">
        <v>2023</v>
      </c>
      <c r="H6" s="502"/>
    </row>
    <row r="7" ht="15">
      <c r="A7" s="503"/>
      <c r="B7" s="504" t="s">
        <v>159</v>
      </c>
      <c r="C7" s="505" t="s">
        <v>1075</v>
      </c>
      <c r="D7" s="506" t="s">
        <v>588</v>
      </c>
      <c r="E7" s="507"/>
      <c r="F7" s="507"/>
      <c r="G7" s="505"/>
      <c r="H7" s="502"/>
    </row>
    <row r="8" ht="15">
      <c r="A8" s="508" t="s">
        <v>1076</v>
      </c>
      <c r="B8" s="509"/>
      <c r="C8" s="510">
        <v>63.823599999999999</v>
      </c>
      <c r="D8" s="510">
        <v>41.814</v>
      </c>
      <c r="E8" s="510">
        <f>('СС Макро Минэк баз'!E8/'СС Макро Минэк кон'!E8)*'СС Макро Минэк баз'!E8</f>
        <v>47.468746532128677</v>
      </c>
      <c r="F8" s="510">
        <f>('СС Макро Минэк баз'!F8/'СС Макро Минэк кон'!F8)*'СС Макро Минэк баз'!F8</f>
        <v>49.273260276186619</v>
      </c>
      <c r="G8" s="510">
        <f>('СС Макро Минэк баз'!G8/'СС Макро Минэк кон'!G8)*'СС Макро Минэк баз'!G8</f>
        <v>50.193398371388319</v>
      </c>
      <c r="H8" s="502"/>
      <c r="K8" s="511"/>
      <c r="L8" s="511"/>
    </row>
    <row r="9" ht="15">
      <c r="A9" s="512" t="s">
        <v>1077</v>
      </c>
      <c r="B9" s="513"/>
      <c r="C9" s="514" t="s">
        <v>1078</v>
      </c>
      <c r="D9" s="514" t="s">
        <v>1078</v>
      </c>
      <c r="E9" s="514"/>
      <c r="F9" s="514"/>
      <c r="G9" s="514"/>
      <c r="H9" s="502"/>
    </row>
    <row r="10" ht="15">
      <c r="A10" s="515" t="s">
        <v>1079</v>
      </c>
      <c r="B10" s="509" t="s">
        <v>1080</v>
      </c>
      <c r="C10" s="516">
        <v>103.04000000000001</v>
      </c>
      <c r="D10" s="516">
        <v>103.759</v>
      </c>
      <c r="E10" s="516">
        <f>('СС Макро Минэк баз'!E10/'СС Макро Минэк кон'!E10)*'СС Макро Минэк баз'!E10</f>
        <v>103.80417865007922</v>
      </c>
      <c r="F10" s="516">
        <f>('СС Макро Минэк баз'!F10/'СС Макро Минэк кон'!F10)*'СС Макро Минэк баз'!F10</f>
        <v>104.07902215746806</v>
      </c>
      <c r="G10" s="517">
        <f>('СС Макро Минэк баз'!G10/'СС Макро Минэк кон'!G10)*'СС Макро Минэк баз'!G10</f>
        <v>104.026</v>
      </c>
      <c r="H10" s="502"/>
    </row>
    <row r="11" ht="15">
      <c r="A11" s="515" t="s">
        <v>1081</v>
      </c>
      <c r="B11" s="509" t="s">
        <v>720</v>
      </c>
      <c r="C11" s="516">
        <v>104.45999999999999</v>
      </c>
      <c r="D11" s="516">
        <v>103.169</v>
      </c>
      <c r="E11" s="516">
        <f>('СС Макро Минэк баз'!E11/'СС Макро Минэк кон'!E11)*'СС Макро Минэк баз'!E11</f>
        <v>103.67403593363721</v>
      </c>
      <c r="F11" s="516">
        <f>('СС Макро Минэк баз'!F11/'СС Макро Минэк кон'!F11)*'СС Макро Минэк баз'!F11</f>
        <v>103.96710424155977</v>
      </c>
      <c r="G11" s="517">
        <f>('СС Макро Минэк баз'!G11/'СС Макро Минэк кон'!G11)*'СС Макро Минэк баз'!G11</f>
        <v>104.0560038455622</v>
      </c>
      <c r="H11" s="502"/>
    </row>
    <row r="12" ht="15">
      <c r="A12" s="512" t="s">
        <v>1082</v>
      </c>
      <c r="B12" s="513"/>
      <c r="C12" s="514" t="s">
        <v>1078</v>
      </c>
      <c r="D12" s="514" t="s">
        <v>1078</v>
      </c>
      <c r="E12" s="514"/>
      <c r="F12" s="514"/>
      <c r="G12" s="514"/>
      <c r="H12" s="502"/>
    </row>
    <row r="13" ht="15">
      <c r="A13" s="518" t="s">
        <v>1083</v>
      </c>
      <c r="B13" s="509" t="s">
        <v>1084</v>
      </c>
      <c r="C13" s="519">
        <v>110046.05160000001</v>
      </c>
      <c r="D13" s="519">
        <v>106974.12639999999</v>
      </c>
      <c r="E13" s="562">
        <f>D13*E14*E15/10000</f>
        <v>116940.49704706995</v>
      </c>
      <c r="F13" s="562">
        <f>E13*F14*F15/10000</f>
        <v>126771.78113343458</v>
      </c>
      <c r="G13" s="562">
        <f>F13*G14*G15/10000</f>
        <v>136162.49367640179</v>
      </c>
      <c r="H13" s="502"/>
    </row>
    <row r="14" ht="15">
      <c r="A14" s="518" t="s">
        <v>1085</v>
      </c>
      <c r="B14" s="509" t="s">
        <v>720</v>
      </c>
      <c r="C14" s="520">
        <v>101.3</v>
      </c>
      <c r="D14" s="520">
        <v>96.149000000000001</v>
      </c>
      <c r="E14" s="516">
        <f>('СС Макро Минэк баз'!E14/'СС Макро Минэк кон'!E14)*'СС Макро Минэк баз'!E14</f>
        <v>104.04262420611728</v>
      </c>
      <c r="F14" s="516">
        <f>('СС Макро Минэк баз'!F14/'СС Макро Минэк кон'!F14)*'СС Макро Минэк баз'!F14</f>
        <v>103.88434286686103</v>
      </c>
      <c r="G14" s="517">
        <f>('СС Макро Минэк баз'!G14/'СС Макро Минэк кон'!G14)*'СС Макро Минэк баз'!G14</f>
        <v>103.3636473668812</v>
      </c>
      <c r="H14" s="502"/>
    </row>
    <row r="15" ht="15">
      <c r="A15" s="515" t="s">
        <v>1086</v>
      </c>
      <c r="B15" s="509" t="s">
        <v>720</v>
      </c>
      <c r="C15" s="520">
        <v>103.8</v>
      </c>
      <c r="D15" s="520">
        <v>101.1019</v>
      </c>
      <c r="E15" s="516">
        <f>('СС Макро Минэк баз'!E15/'СС Макро Минэк кон'!E15)*'СС Макро Минэк баз'!E15</f>
        <v>105.06907026820296</v>
      </c>
      <c r="F15" s="516">
        <f>('СС Макро Минэк баз'!F15/'СС Макро Минэк кон'!F15)*'СС Макро Минэк баз'!F15</f>
        <v>104.35362974688918</v>
      </c>
      <c r="G15" s="517">
        <f>('СС Макро Минэк баз'!G15/'СС Макро Минэк кон'!G15)*'СС Макро Минэк баз'!G15</f>
        <v>103.91232893026869</v>
      </c>
      <c r="H15" s="502"/>
    </row>
    <row r="16" ht="15">
      <c r="A16" s="512" t="s">
        <v>1087</v>
      </c>
      <c r="B16" s="513"/>
      <c r="C16" s="514" t="s">
        <v>1078</v>
      </c>
      <c r="D16" s="514" t="s">
        <v>1078</v>
      </c>
      <c r="E16" s="514"/>
      <c r="F16" s="514"/>
      <c r="G16" s="514"/>
      <c r="H16" s="502"/>
    </row>
    <row r="17" ht="15">
      <c r="A17" s="518" t="s">
        <v>1083</v>
      </c>
      <c r="B17" s="509" t="s">
        <v>1084</v>
      </c>
      <c r="C17" s="519">
        <v>69734.744000000006</v>
      </c>
      <c r="D17" s="519">
        <v>65477.8678</v>
      </c>
      <c r="E17" s="562">
        <f>D17*E18*E19/10000</f>
        <v>70995.29459041683</v>
      </c>
      <c r="F17" s="562">
        <f>E17*F18*F19/10000</f>
        <v>76579.998024802087</v>
      </c>
      <c r="G17" s="562">
        <f>F17*G18*G19/10000</f>
        <v>81645.72792639058</v>
      </c>
      <c r="H17" s="502"/>
    </row>
    <row r="18" ht="15">
      <c r="A18" s="515" t="s">
        <v>1088</v>
      </c>
      <c r="B18" s="509" t="s">
        <v>720</v>
      </c>
      <c r="C18" s="520">
        <v>102.3</v>
      </c>
      <c r="D18" s="520">
        <v>95.891499999999994</v>
      </c>
      <c r="E18" s="516">
        <f>('СС Макро Минэк баз'!E18/'СС Макро Минэк кон'!E18)*'СС Макро Минэк баз'!E18</f>
        <v>102.91637696880167</v>
      </c>
      <c r="F18" s="516">
        <f>('СС Макро Минэк баз'!F18/'СС Макро Минэк кон'!F18)*'СС Макро Минэк баз'!F18</f>
        <v>103.8730271979405</v>
      </c>
      <c r="G18" s="517">
        <f>('СС Макро Минэк баз'!G18/'СС Макро Минэк кон'!G18)*'СС Макро Минэк баз'!G18</f>
        <v>102.59800584173114</v>
      </c>
      <c r="H18" s="502"/>
    </row>
    <row r="19" ht="30">
      <c r="A19" s="515" t="s">
        <v>1089</v>
      </c>
      <c r="B19" s="509" t="s">
        <v>720</v>
      </c>
      <c r="C19" s="520">
        <v>97.911600000000007</v>
      </c>
      <c r="D19" s="520">
        <v>97.918599999999998</v>
      </c>
      <c r="E19" s="516">
        <f>('СС Макро Минэк баз'!E19/'СС Макро Минэк кон'!E19)*'СС Макро Минэк баз'!E19</f>
        <v>105.35388321424597</v>
      </c>
      <c r="F19" s="516">
        <f>('СС Макро Минэк баз'!F19/'СС Макро Минэк кон'!F19)*'СС Макро Минэк баз'!F19</f>
        <v>103.84437974046763</v>
      </c>
      <c r="G19" s="517">
        <f>('СС Макро Минэк баз'!G19/'СС Макро Минэк кон'!G19)*'СС Макро Минэк баз'!G19</f>
        <v>103.91522803190456</v>
      </c>
      <c r="H19" s="502"/>
    </row>
    <row r="20" ht="15">
      <c r="A20" s="512" t="s">
        <v>1090</v>
      </c>
      <c r="B20" s="513"/>
      <c r="C20" s="514" t="s">
        <v>1078</v>
      </c>
      <c r="D20" s="514" t="s">
        <v>1078</v>
      </c>
      <c r="E20" s="514"/>
      <c r="F20" s="514"/>
      <c r="G20" s="514"/>
      <c r="H20" s="502"/>
    </row>
    <row r="21" ht="15">
      <c r="A21" s="518" t="s">
        <v>1085</v>
      </c>
      <c r="B21" s="509" t="s">
        <v>720</v>
      </c>
      <c r="C21" s="517">
        <v>104</v>
      </c>
      <c r="D21" s="517">
        <v>101</v>
      </c>
      <c r="E21" s="516">
        <f>('СС Макро Минэк баз'!E21/'СС Макро Минэк кон'!E21)*'СС Макро Минэк баз'!E21</f>
        <v>103.31427155599602</v>
      </c>
      <c r="F21" s="516">
        <f>('СС Макро Минэк баз'!F21/'СС Макро Минэк кон'!F21)*'СС Макро Минэк баз'!F21</f>
        <v>102.90631786771962</v>
      </c>
      <c r="G21" s="517">
        <f>('СС Макро Минэк баз'!G21/'СС Макро Минэк кон'!G21)*'СС Макро Минэк баз'!G21</f>
        <v>102.70354679802955</v>
      </c>
      <c r="H21" s="502"/>
    </row>
    <row r="22" ht="15">
      <c r="A22" s="518" t="s">
        <v>1091</v>
      </c>
      <c r="B22" s="509" t="s">
        <v>720</v>
      </c>
      <c r="C22" s="517">
        <v>106.2051</v>
      </c>
      <c r="D22" s="517">
        <v>99.255700000000004</v>
      </c>
      <c r="E22" s="516">
        <f>('СС Макро Минэк баз'!E22/'СС Макро Минэк кон'!E22)*'СС Макро Минэк баз'!E22</f>
        <v>102.79811485193818</v>
      </c>
      <c r="F22" s="516">
        <f>('СС Макро Минэк баз'!F22/'СС Макро Минэк кон'!F22)*'СС Макро Минэк баз'!F22</f>
        <v>104.02818306650235</v>
      </c>
      <c r="G22" s="517">
        <f>('СС Макро Минэк баз'!G22/'СС Макро Минэк кон'!G22)*'СС Макро Минэк баз'!G22</f>
        <v>104.22583744381768</v>
      </c>
      <c r="H22" s="502"/>
    </row>
    <row r="23" ht="15">
      <c r="A23" s="512" t="s">
        <v>1092</v>
      </c>
      <c r="B23" s="513"/>
      <c r="C23" s="514" t="s">
        <v>1078</v>
      </c>
      <c r="D23" s="514" t="s">
        <v>1078</v>
      </c>
      <c r="E23" s="514"/>
      <c r="F23" s="514"/>
      <c r="G23" s="514"/>
      <c r="H23" s="502"/>
    </row>
    <row r="24" ht="15">
      <c r="A24" s="518" t="s">
        <v>1083</v>
      </c>
      <c r="B24" s="509" t="s">
        <v>1084</v>
      </c>
      <c r="C24" s="522">
        <v>19318.799999999999</v>
      </c>
      <c r="D24" s="522">
        <v>19143.582299999998</v>
      </c>
      <c r="E24" s="562">
        <f>D24*E25*E26/10000</f>
        <v>20962.951026046398</v>
      </c>
      <c r="F24" s="562">
        <f>E24*F25*F26/10000</f>
        <v>23303.647920483916</v>
      </c>
      <c r="G24" s="562">
        <f>F24*G25*G26/10000</f>
        <v>25809.214966478441</v>
      </c>
      <c r="H24" s="502"/>
    </row>
    <row r="25" ht="15">
      <c r="A25" s="518" t="s">
        <v>1085</v>
      </c>
      <c r="B25" s="509" t="s">
        <v>720</v>
      </c>
      <c r="C25" s="520">
        <v>101.7</v>
      </c>
      <c r="D25" s="520">
        <v>93.350999999999999</v>
      </c>
      <c r="E25" s="516">
        <f>('СС Макро Минэк баз'!E25/'СС Макро Минэк кон'!E25)*'СС Макро Минэк баз'!E25</f>
        <v>104.10038572806172</v>
      </c>
      <c r="F25" s="516">
        <f>('СС Макро Минэк баз'!F25/'СС Макро Минэк кон'!F25)*'СС Макро Минэк баз'!F25</f>
        <v>106.00468451242828</v>
      </c>
      <c r="G25" s="517">
        <f>('СС Макро Минэк баз'!G25/'СС Макро Минэк кон'!G25)*'СС Макро Минэк баз'!G25</f>
        <v>105.90613614573344</v>
      </c>
      <c r="H25" s="502"/>
    </row>
    <row r="26" ht="15">
      <c r="A26" s="518" t="s">
        <v>1091</v>
      </c>
      <c r="B26" s="523" t="s">
        <v>720</v>
      </c>
      <c r="C26" s="524">
        <v>106.82640000000001</v>
      </c>
      <c r="D26" s="524">
        <v>106.151</v>
      </c>
      <c r="E26" s="516">
        <f>('СС Макро Минэк баз'!E26/'СС Макро Минэк кон'!E26)*'СС Макро Минэк баз'!E26</f>
        <v>105.19058522603792</v>
      </c>
      <c r="F26" s="516">
        <f>('СС Макро Минэк баз'!F26/'СС Макро Минэк кон'!F26)*'СС Макро Минэк баз'!F26</f>
        <v>104.86883239848117</v>
      </c>
      <c r="G26" s="517">
        <f>('СС Макро Минэк баз'!G26/'СС Макро Минэк кон'!G26)*'СС Макро Минэк баз'!G26</f>
        <v>104.57545457410055</v>
      </c>
      <c r="H26" s="502"/>
    </row>
    <row r="27" ht="15">
      <c r="A27" s="512" t="s">
        <v>563</v>
      </c>
      <c r="B27" s="513"/>
      <c r="C27" s="514" t="s">
        <v>1078</v>
      </c>
      <c r="D27" s="514" t="s">
        <v>1078</v>
      </c>
      <c r="E27" s="514"/>
      <c r="F27" s="514"/>
      <c r="G27" s="514"/>
      <c r="H27" s="502"/>
    </row>
    <row r="28" ht="15">
      <c r="A28" s="518" t="s">
        <v>1083</v>
      </c>
      <c r="B28" s="523" t="s">
        <v>1084</v>
      </c>
      <c r="C28" s="519">
        <v>33624.300000000003</v>
      </c>
      <c r="D28" s="519">
        <v>33313.133099999999</v>
      </c>
      <c r="E28" s="562">
        <f>D28*E29*E30/10000</f>
        <v>36551.233581003296</v>
      </c>
      <c r="F28" s="562">
        <f>E28*F29*F30/10000</f>
        <v>39355.488698226443</v>
      </c>
      <c r="G28" s="562">
        <f>F28*G29*G30/10000</f>
        <v>42341.927687050709</v>
      </c>
      <c r="H28" s="502"/>
    </row>
    <row r="29" ht="15">
      <c r="A29" s="518" t="s">
        <v>1085</v>
      </c>
      <c r="B29" s="523" t="s">
        <v>720</v>
      </c>
      <c r="C29" s="520">
        <v>101.90000000000001</v>
      </c>
      <c r="D29" s="520">
        <v>95.799999999999997</v>
      </c>
      <c r="E29" s="516">
        <f>('СС Макро Минэк баз'!E29/'СС Макро Минэк кон'!E29)*'СС Макро Минэк баз'!E29</f>
        <v>105.70344497607654</v>
      </c>
      <c r="F29" s="516">
        <f>('СС Макро Минэк баз'!F29/'СС Макро Минэк кон'!F29)*'СС Макро Минэк баз'!F29</f>
        <v>103.50351906158359</v>
      </c>
      <c r="G29" s="517">
        <f>('СС Макро Минэк баз'!G29/'СС Макро Минэк кон'!G29)*'СС Макро Минэк баз'!G29</f>
        <v>103.40352250489236</v>
      </c>
      <c r="H29" s="502"/>
    </row>
    <row r="30" ht="15">
      <c r="A30" s="518" t="s">
        <v>1091</v>
      </c>
      <c r="B30" s="523" t="s">
        <v>720</v>
      </c>
      <c r="C30" s="520">
        <v>104.4901</v>
      </c>
      <c r="D30" s="520">
        <v>103.4181</v>
      </c>
      <c r="E30" s="516">
        <f>('СС Макро Минэк баз'!E30/'СС Макро Минэк кон'!E30)*'СС Макро Минэк баз'!E30</f>
        <v>103.80001519553493</v>
      </c>
      <c r="F30" s="516">
        <f>('СС Макро Минэк баз'!F30/'СС Макро Минэк кон'!F30)*'СС Макро Минэк баз'!F30</f>
        <v>104.02749844633097</v>
      </c>
      <c r="G30" s="517">
        <f>('СС Макро Минэк баз'!G30/'СС Макро Минэк кон'!G30)*'СС Макро Минэк баз'!G30</f>
        <v>104.04710069451055</v>
      </c>
      <c r="H30" s="502"/>
    </row>
    <row r="31" ht="15">
      <c r="A31" s="525" t="s">
        <v>1093</v>
      </c>
      <c r="B31" s="526" t="s">
        <v>1094</v>
      </c>
      <c r="C31" s="527">
        <v>30.5548</v>
      </c>
      <c r="D31" s="527">
        <v>31.141300000000001</v>
      </c>
      <c r="E31" s="527">
        <f>E28/E$13*100</f>
        <v>31.256266651826348</v>
      </c>
      <c r="F31" s="527">
        <f>F28/F$13*100</f>
        <v>31.044360461262695</v>
      </c>
      <c r="G31" s="527">
        <f>G28/G$13*100</f>
        <v>31.096615921032409</v>
      </c>
      <c r="H31" s="502"/>
    </row>
    <row r="32" ht="15">
      <c r="A32" s="512" t="s">
        <v>1095</v>
      </c>
      <c r="B32" s="513"/>
      <c r="C32" s="514" t="s">
        <v>1078</v>
      </c>
      <c r="D32" s="514" t="s">
        <v>1078</v>
      </c>
      <c r="E32" s="514"/>
      <c r="F32" s="514"/>
      <c r="G32" s="514"/>
      <c r="H32" s="502"/>
    </row>
    <row r="33" ht="15">
      <c r="A33" s="518" t="s">
        <v>1083</v>
      </c>
      <c r="B33" s="523" t="s">
        <v>1084</v>
      </c>
      <c r="C33" s="519">
        <v>10239.700000000001</v>
      </c>
      <c r="D33" s="519">
        <v>9508.8834999999999</v>
      </c>
      <c r="E33" s="562">
        <f>D33*E34*E35/10000</f>
        <v>10618.109181598615</v>
      </c>
      <c r="F33" s="562">
        <f>E33*F34*F35/10000</f>
        <v>11485.085433879973</v>
      </c>
      <c r="G33" s="562">
        <f>F33*G34*G35/10000</f>
        <v>12433.832249936371</v>
      </c>
      <c r="H33" s="502"/>
    </row>
    <row r="34" ht="15">
      <c r="A34" s="518" t="s">
        <v>1085</v>
      </c>
      <c r="B34" s="523" t="s">
        <v>720</v>
      </c>
      <c r="C34" s="520">
        <v>100.5</v>
      </c>
      <c r="D34" s="520">
        <v>89.700000000000003</v>
      </c>
      <c r="E34" s="516">
        <f>('СС Макро Минэк баз'!E34/'СС Макро Минэк кон'!E34)*'СС Макро Минэк баз'!E34</f>
        <v>107.81145833333335</v>
      </c>
      <c r="F34" s="516">
        <f>('СС Макро Минэк баз'!F34/'СС Макро Минэк кон'!F34)*'СС Макро Минэк баз'!F34</f>
        <v>104.10979431929482</v>
      </c>
      <c r="G34" s="517">
        <f>('СС Макро Минэк баз'!G34/'СС Макро Минэк кон'!G34)*'СС Макро Минэк баз'!G34</f>
        <v>104.00980392156862</v>
      </c>
      <c r="H34" s="502"/>
    </row>
    <row r="35" ht="15">
      <c r="A35" s="518" t="s">
        <v>1091</v>
      </c>
      <c r="B35" s="523" t="s">
        <v>720</v>
      </c>
      <c r="C35" s="520">
        <v>105.00190000000001</v>
      </c>
      <c r="D35" s="520">
        <v>103.5261</v>
      </c>
      <c r="E35" s="516">
        <f>('СС Макро Минэк баз'!E35/'СС Макро Минэк кон'!E35)*'СС Макро Минэк баз'!E35</f>
        <v>103.57447472451273</v>
      </c>
      <c r="F35" s="516">
        <f>('СС Макро Минэк баз'!F35/'СС Макро Минэк кон'!F35)*'СС Макро Минэк баз'!F35</f>
        <v>103.89519318254364</v>
      </c>
      <c r="G35" s="517">
        <f>('СС Макро Минэк баз'!G35/'СС Макро Минэк кон'!G35)*'СС Макро Минэк баз'!G35</f>
        <v>104.08700110017143</v>
      </c>
      <c r="H35" s="502"/>
    </row>
    <row r="36" ht="15">
      <c r="A36" s="518" t="s">
        <v>1093</v>
      </c>
      <c r="B36" s="523" t="s">
        <v>1094</v>
      </c>
      <c r="C36" s="520">
        <v>9.3048999999999999</v>
      </c>
      <c r="D36" s="520">
        <v>8.8889999999999993</v>
      </c>
      <c r="E36" s="527">
        <f>E33/E$13*100</f>
        <v>9.0799247905750722</v>
      </c>
      <c r="F36" s="527">
        <f>F33/F$13*100</f>
        <v>9.0596545470882521</v>
      </c>
      <c r="G36" s="527">
        <f>G33/G$13*100</f>
        <v>9.1316132028883867</v>
      </c>
      <c r="H36" s="502"/>
    </row>
    <row r="37" ht="15">
      <c r="A37" s="512" t="s">
        <v>1096</v>
      </c>
      <c r="B37" s="513"/>
      <c r="C37" s="514" t="s">
        <v>1078</v>
      </c>
      <c r="D37" s="514" t="s">
        <v>1078</v>
      </c>
      <c r="E37" s="514"/>
      <c r="F37" s="514"/>
      <c r="G37" s="514"/>
      <c r="H37" s="502"/>
    </row>
    <row r="38" ht="15">
      <c r="A38" s="518" t="s">
        <v>1083</v>
      </c>
      <c r="B38" s="509" t="s">
        <v>1084</v>
      </c>
      <c r="C38" s="519">
        <v>23061.873100000001</v>
      </c>
      <c r="D38" s="519">
        <v>17995.9529</v>
      </c>
      <c r="E38" s="519">
        <f>E39*D38/100</f>
        <v>20596.809920881267</v>
      </c>
      <c r="F38" s="519">
        <f>F39*E38/100</f>
        <v>22836.940102525641</v>
      </c>
      <c r="G38" s="519">
        <f>G39*F38/100</f>
        <v>24675.859274894417</v>
      </c>
      <c r="H38" s="502"/>
    </row>
    <row r="39" ht="15">
      <c r="A39" s="515" t="s">
        <v>1085</v>
      </c>
      <c r="B39" s="509" t="s">
        <v>720</v>
      </c>
      <c r="C39" s="520">
        <v>134.00899999999999</v>
      </c>
      <c r="D39" s="528">
        <v>78.0334</v>
      </c>
      <c r="E39" s="516">
        <f>('СС Макро Минэк баз'!E39/'СС Макро Минэк кон'!E39)*'СС Макро Минэк баз'!E39</f>
        <v>114.45245514551922</v>
      </c>
      <c r="F39" s="516">
        <f>('СС Макро Минэк баз'!F39/'СС Макро Минэк кон'!F39)*'СС Макро Минэк баз'!F39</f>
        <v>110.87610261127529</v>
      </c>
      <c r="G39" s="517">
        <f>('СС Макро Минэк баз'!G39/'СС Макро Минэк кон'!G39)*'СС Макро Минэк баз'!G39</f>
        <v>108.05238864801069</v>
      </c>
      <c r="H39" s="502"/>
    </row>
    <row r="40" ht="15">
      <c r="A40" s="518" t="s">
        <v>1093</v>
      </c>
      <c r="B40" s="509" t="s">
        <v>1094</v>
      </c>
      <c r="C40" s="520">
        <v>20.956600000000002</v>
      </c>
      <c r="D40" s="528">
        <v>16.822700000000001</v>
      </c>
      <c r="E40" s="527">
        <f>E38/E$13*100</f>
        <v>17.613068561347749</v>
      </c>
      <c r="F40" s="527">
        <f>F38/F$13*100</f>
        <v>18.014214124268278</v>
      </c>
      <c r="G40" s="527">
        <f>G38/G$13*100</f>
        <v>18.122361458463043</v>
      </c>
      <c r="H40" s="502"/>
    </row>
    <row r="41" ht="30">
      <c r="A41" s="512" t="s">
        <v>1097</v>
      </c>
      <c r="B41" s="513"/>
      <c r="C41" s="514" t="s">
        <v>1078</v>
      </c>
      <c r="D41" s="514"/>
      <c r="E41" s="514"/>
      <c r="F41" s="514"/>
      <c r="G41" s="514"/>
      <c r="H41" s="502"/>
    </row>
    <row r="42" ht="15">
      <c r="A42" s="518" t="s">
        <v>1083</v>
      </c>
      <c r="B42" s="509" t="s">
        <v>1084</v>
      </c>
      <c r="C42" s="519">
        <v>28031.258999999998</v>
      </c>
      <c r="D42" s="519">
        <v>25698.09</v>
      </c>
      <c r="E42" s="519">
        <f>E43*D42/100</f>
        <v>28304.597834622284</v>
      </c>
      <c r="F42" s="519">
        <f>F43*E42/100</f>
        <v>31170.367806628725</v>
      </c>
      <c r="G42" s="519">
        <f>G43*F42/100</f>
        <v>33621.745927333162</v>
      </c>
      <c r="H42" s="502"/>
    </row>
    <row r="43" ht="15">
      <c r="A43" s="515" t="s">
        <v>1085</v>
      </c>
      <c r="B43" s="509" t="s">
        <v>720</v>
      </c>
      <c r="C43" s="520">
        <v>111.03019999999999</v>
      </c>
      <c r="D43" s="520">
        <v>91.676500000000004</v>
      </c>
      <c r="E43" s="516">
        <f>('СС Макро Минэк баз'!E43/'СС Макро Минэк кон'!E43)*'СС Макро Минэк баз'!E43</f>
        <v>110.14280763520668</v>
      </c>
      <c r="F43" s="516">
        <f>('СС Макро Минэк баз'!F43/'СС Макро Минэк кон'!F43)*'СС Макро Минэк баз'!F43</f>
        <v>110.12475071629889</v>
      </c>
      <c r="G43" s="517">
        <f>('СС Макро Минэк баз'!G43/'СС Макро Минэк кон'!G43)*'СС Макро Минэк баз'!G43</f>
        <v>107.86445041621589</v>
      </c>
      <c r="H43" s="502"/>
    </row>
    <row r="44" ht="15">
      <c r="A44" s="518" t="s">
        <v>1093</v>
      </c>
      <c r="B44" s="509" t="s">
        <v>1094</v>
      </c>
      <c r="C44" s="520">
        <v>25.472300000000001</v>
      </c>
      <c r="D44" s="520">
        <v>24.0227</v>
      </c>
      <c r="E44" s="527">
        <f>E42/E$13*100</f>
        <v>24.204273583025174</v>
      </c>
      <c r="F44" s="527">
        <f>F42/F$13*100</f>
        <v>24.587780914602853</v>
      </c>
      <c r="G44" s="527">
        <f>G42/G$13*100</f>
        <v>24.692369403308099</v>
      </c>
      <c r="H44" s="502"/>
    </row>
    <row r="45" ht="15">
      <c r="A45" s="512" t="s">
        <v>1098</v>
      </c>
      <c r="B45" s="513"/>
      <c r="C45" s="514" t="s">
        <v>1078</v>
      </c>
      <c r="D45" s="514"/>
      <c r="E45" s="514"/>
      <c r="F45" s="514"/>
      <c r="G45" s="514"/>
      <c r="H45" s="502"/>
    </row>
    <row r="46" ht="15">
      <c r="A46" s="518" t="s">
        <v>1083</v>
      </c>
      <c r="B46" s="509" t="s">
        <v>1084</v>
      </c>
      <c r="C46" s="519">
        <v>7438.1850000000004</v>
      </c>
      <c r="D46" s="519">
        <v>8043.8107</v>
      </c>
      <c r="E46" s="519">
        <f>E47*D46/100</f>
        <v>8663.7635367302064</v>
      </c>
      <c r="F46" s="519">
        <f>F47*E46/100</f>
        <v>9355.8995498430868</v>
      </c>
      <c r="G46" s="519">
        <f>G47*F46/100</f>
        <v>10132.629192702509</v>
      </c>
      <c r="H46" s="502"/>
    </row>
    <row r="47" ht="15">
      <c r="A47" s="515" t="s">
        <v>1085</v>
      </c>
      <c r="B47" s="509" t="s">
        <v>720</v>
      </c>
      <c r="C47" s="520">
        <v>106.5021</v>
      </c>
      <c r="D47" s="520">
        <v>108.1421</v>
      </c>
      <c r="E47" s="516">
        <f>('СС Макро Минэк баз'!E47/'СС Макро Минэк кон'!E47)*'СС Макро Минэк баз'!E47</f>
        <v>107.70720321315127</v>
      </c>
      <c r="F47" s="516">
        <f>('СС Макро Минэк баз'!F47/'СС Макро Минэк кон'!F47)*'СС Макро Минэк баз'!F47</f>
        <v>107.98886084758149</v>
      </c>
      <c r="G47" s="517">
        <f>('СС Макро Минэк баз'!G47/'СС Макро Минэк кон'!G47)*'СС Макро Минэк баз'!G47</f>
        <v>108.30203059279798</v>
      </c>
      <c r="H47" s="502"/>
    </row>
    <row r="48" ht="15">
      <c r="A48" s="518" t="s">
        <v>1093</v>
      </c>
      <c r="B48" s="509" t="s">
        <v>1094</v>
      </c>
      <c r="C48" s="520">
        <v>6.7591999999999999</v>
      </c>
      <c r="D48" s="520">
        <v>7.5194000000000001</v>
      </c>
      <c r="E48" s="527">
        <f>E46/E$13*100</f>
        <v>7.4086939559038623</v>
      </c>
      <c r="F48" s="527">
        <f>F46/F$13*100</f>
        <v>7.3801120929234756</v>
      </c>
      <c r="G48" s="527">
        <f>G46/G$13*100</f>
        <v>7.4415714042247938</v>
      </c>
      <c r="H48" s="502"/>
    </row>
    <row r="49" ht="30">
      <c r="A49" s="512" t="s">
        <v>1099</v>
      </c>
      <c r="B49" s="513"/>
      <c r="C49" s="514" t="s">
        <v>1078</v>
      </c>
      <c r="D49" s="514" t="s">
        <v>1078</v>
      </c>
      <c r="E49" s="514"/>
      <c r="F49" s="514"/>
      <c r="G49" s="514"/>
      <c r="H49" s="502"/>
    </row>
    <row r="50" ht="15">
      <c r="A50" s="518" t="s">
        <v>1083</v>
      </c>
      <c r="B50" s="509" t="s">
        <v>1084</v>
      </c>
      <c r="C50" s="519">
        <v>125527.798</v>
      </c>
      <c r="D50" s="519">
        <v>135748.4178</v>
      </c>
      <c r="E50" s="519">
        <f>E51*D50/100</f>
        <v>146210.82421848361</v>
      </c>
      <c r="F50" s="519">
        <f>F51*E50/100</f>
        <v>157891.40350940023</v>
      </c>
      <c r="G50" s="519">
        <f>G51*F50/100</f>
        <v>170999.59613214873</v>
      </c>
      <c r="H50" s="502"/>
    </row>
    <row r="51" ht="15">
      <c r="A51" s="515" t="s">
        <v>1085</v>
      </c>
      <c r="B51" s="509" t="s">
        <v>720</v>
      </c>
      <c r="C51" s="520">
        <v>108.3462</v>
      </c>
      <c r="D51" s="520">
        <v>108.1421</v>
      </c>
      <c r="E51" s="516">
        <f>('СС Макро Минэк баз'!E51/'СС Макро Минэк кон'!E51)*'СС Макро Минэк баз'!E51</f>
        <v>107.70720321315127</v>
      </c>
      <c r="F51" s="516">
        <f>('СС Макро Минэк баз'!F51/'СС Макро Минэк кон'!F51)*'СС Макро Минэк баз'!F51</f>
        <v>107.98886084758149</v>
      </c>
      <c r="G51" s="517">
        <f>('СС Макро Минэк баз'!G51/'СС Макро Минэк кон'!G51)*'СС Макро Минэк баз'!G51</f>
        <v>108.30203059279798</v>
      </c>
      <c r="H51" s="502"/>
    </row>
    <row r="52" ht="15">
      <c r="A52" s="525" t="s">
        <v>1093</v>
      </c>
      <c r="B52" s="529" t="s">
        <v>1094</v>
      </c>
      <c r="C52" s="527">
        <v>114.0684</v>
      </c>
      <c r="D52" s="527">
        <v>126.8984</v>
      </c>
      <c r="E52" s="527">
        <f>E50/E$13*100</f>
        <v>125.03010326664852</v>
      </c>
      <c r="F52" s="527">
        <f>F50/F$13*100</f>
        <v>124.54775195057839</v>
      </c>
      <c r="G52" s="527">
        <f>G50/G$13*100</f>
        <v>125.58494745149085</v>
      </c>
      <c r="H52" s="502"/>
    </row>
    <row r="53" ht="15">
      <c r="A53" s="512" t="s">
        <v>580</v>
      </c>
      <c r="B53" s="513"/>
      <c r="C53" s="514" t="s">
        <v>1078</v>
      </c>
      <c r="D53" s="514" t="s">
        <v>1078</v>
      </c>
      <c r="E53" s="514"/>
      <c r="F53" s="514"/>
      <c r="G53" s="514"/>
      <c r="H53" s="502"/>
    </row>
    <row r="54" ht="15">
      <c r="A54" s="518" t="s">
        <v>1083</v>
      </c>
      <c r="B54" s="509" t="s">
        <v>1084</v>
      </c>
      <c r="C54" s="530">
        <v>25209.263800000001</v>
      </c>
      <c r="D54" s="530">
        <v>26055.409299999999</v>
      </c>
      <c r="E54" s="519">
        <f>E55*D54/100</f>
        <v>28004.491797908282</v>
      </c>
      <c r="F54" s="519">
        <f>F55*E54/100</f>
        <v>29994.499713053639</v>
      </c>
      <c r="G54" s="519">
        <f>G55*F54/100</f>
        <v>32188.350070879402</v>
      </c>
      <c r="H54" s="502"/>
    </row>
    <row r="55" ht="15">
      <c r="A55" s="518" t="s">
        <v>1100</v>
      </c>
      <c r="B55" s="509" t="s">
        <v>720</v>
      </c>
      <c r="C55" s="531">
        <v>108.8254</v>
      </c>
      <c r="D55" s="531">
        <v>103.3565</v>
      </c>
      <c r="E55" s="516">
        <f>('СС Макро Минэк баз'!E55/'СС Макро Минэк кон'!E55)*'СС Макро Минэк баз'!E55</f>
        <v>107.4805291886483</v>
      </c>
      <c r="F55" s="516">
        <f>('СС Макро Минэк баз'!F55/'СС Макро Минэк кон'!F55)*'СС Макро Минэк баз'!F55</f>
        <v>107.1060311663788</v>
      </c>
      <c r="G55" s="517">
        <f>('СС Макро Минэк баз'!G55/'СС Макро Минэк кон'!G55)*'СС Макро Минэк баз'!G55</f>
        <v>107.31417552822526</v>
      </c>
      <c r="H55" s="502"/>
    </row>
    <row r="56" ht="15">
      <c r="A56" s="525" t="s">
        <v>1093</v>
      </c>
      <c r="B56" s="529" t="s">
        <v>191</v>
      </c>
      <c r="C56" s="532">
        <v>22.907900000000001</v>
      </c>
      <c r="D56" s="532">
        <v>24.3567</v>
      </c>
      <c r="E56" s="527">
        <f>E54/E$13*100</f>
        <v>23.947642181336153</v>
      </c>
      <c r="F56" s="527">
        <f>F54/F$13*100</f>
        <v>23.660233724635223</v>
      </c>
      <c r="G56" s="527">
        <f>G54/G$13*100</f>
        <v>23.639659646199572</v>
      </c>
      <c r="H56" s="502"/>
    </row>
    <row r="57" ht="30">
      <c r="A57" s="512" t="s">
        <v>1101</v>
      </c>
      <c r="B57" s="533" t="s">
        <v>868</v>
      </c>
      <c r="C57" s="534">
        <v>47866.802000000003</v>
      </c>
      <c r="D57" s="534">
        <v>50131.347300000001</v>
      </c>
      <c r="E57" s="534">
        <f>D57*E58/100</f>
        <v>53263.401797786799</v>
      </c>
      <c r="F57" s="534">
        <f>E57*F58/100</f>
        <v>56724.745778761717</v>
      </c>
      <c r="G57" s="534">
        <f>F57*G58/100</f>
        <v>60661.365064874335</v>
      </c>
      <c r="H57" s="502"/>
    </row>
    <row r="58" ht="15">
      <c r="A58" s="525"/>
      <c r="B58" s="535" t="s">
        <v>720</v>
      </c>
      <c r="C58" s="536">
        <v>109.4757</v>
      </c>
      <c r="D58" s="536">
        <v>104.73090000000001</v>
      </c>
      <c r="E58" s="516">
        <f>('СС Макро Минэк баз'!E58/'СС Макро Минэк кон'!E58)*'СС Макро Минэк баз'!E58</f>
        <v>106.24769663389198</v>
      </c>
      <c r="F58" s="516">
        <f>('СС Макро Минэк баз'!F58/'СС Макро Минэк кон'!F58)*'СС Макро Минэк баз'!F58</f>
        <v>106.49854095710189</v>
      </c>
      <c r="G58" s="517">
        <f>('СС Макро Минэк баз'!G58/'СС Макро Минэк кон'!G58)*'СС Макро Минэк баз'!G58</f>
        <v>106.93986236882621</v>
      </c>
      <c r="H58" s="502"/>
    </row>
    <row r="59" ht="30">
      <c r="A59" s="512" t="s">
        <v>1102</v>
      </c>
      <c r="B59" s="533" t="s">
        <v>720</v>
      </c>
      <c r="C59" s="537">
        <v>104.7915</v>
      </c>
      <c r="D59" s="537">
        <v>101.514</v>
      </c>
      <c r="E59" s="537">
        <f>('СС Макро Минэк баз'!E59/'СС Макро Минэк кон'!E59)*'СС Макро Минэк баз'!E59</f>
        <v>102.54282438872887</v>
      </c>
      <c r="F59" s="537">
        <f>('СС Макро Минэк баз'!F59/'СС Макро Минэк кон'!F59)*'СС Макро Минэк баз'!F59</f>
        <v>102.53751668746645</v>
      </c>
      <c r="G59" s="537">
        <f>('СС Макро Минэк баз'!G59/'СС Макро Минэк кон'!G59)*'СС Макро Минэк баз'!G59</f>
        <v>102.79120916685287</v>
      </c>
      <c r="H59" s="502"/>
    </row>
    <row r="60" ht="30">
      <c r="A60" s="512" t="s">
        <v>865</v>
      </c>
      <c r="B60" s="533" t="s">
        <v>720</v>
      </c>
      <c r="C60" s="537">
        <v>101.0247</v>
      </c>
      <c r="D60" s="537">
        <v>96.963899999999995</v>
      </c>
      <c r="E60" s="537">
        <f>('СС Макро Минэк баз'!E60/'СС Макро Минэк кон'!E60)*'СС Макро Минэк баз'!E60</f>
        <v>104.15584066777259</v>
      </c>
      <c r="F60" s="537">
        <f>('СС Макро Минэк баз'!F60/'СС Макро Минэк кон'!F60)*'СС Макро Минэк баз'!F60</f>
        <v>103.27133298598721</v>
      </c>
      <c r="G60" s="537">
        <f>('СС Макро Минэк баз'!G60/'СС Макро Минэк кон'!G60)*'СС Макро Минэк баз'!G60</f>
        <v>103.03874688842548</v>
      </c>
      <c r="H60" s="502"/>
    </row>
    <row r="61" ht="30">
      <c r="A61" s="512" t="s">
        <v>1103</v>
      </c>
      <c r="B61" s="533" t="s">
        <v>868</v>
      </c>
      <c r="C61" s="534">
        <v>10890.0591</v>
      </c>
      <c r="D61" s="534">
        <v>11241.0082</v>
      </c>
      <c r="E61" s="534">
        <f>D61*E62/100</f>
        <v>11653.462628509029</v>
      </c>
      <c r="F61" s="534">
        <f>E61*F62/100</f>
        <v>11762.111452186718</v>
      </c>
      <c r="G61" s="534">
        <f>F61*G62/100</f>
        <v>12699.258199494105</v>
      </c>
      <c r="H61" s="502"/>
    </row>
    <row r="62" ht="15">
      <c r="A62" s="515"/>
      <c r="B62" s="509" t="s">
        <v>720</v>
      </c>
      <c r="C62" s="517">
        <v>105.86750000000001</v>
      </c>
      <c r="D62" s="517">
        <v>103.2227</v>
      </c>
      <c r="E62" s="516">
        <f>('СС Макро Минэк баз'!E62/'СС Макро Минэк кон'!E62)*'СС Макро Минэк баз'!E62</f>
        <v>103.66919426772618</v>
      </c>
      <c r="F62" s="516">
        <f>('СС Макро Минэк баз'!F62/'СС Макро Минэк кон'!F62)*'СС Макро Минэк баз'!F62</f>
        <v>100.93233081995639</v>
      </c>
      <c r="G62" s="517">
        <f>('СС Макро Минэк баз'!G62/'СС Макро Минэк кон'!G62)*'СС Макро Минэк баз'!G62</f>
        <v>107.96750439848245</v>
      </c>
      <c r="H62" s="502"/>
    </row>
    <row r="63" ht="15">
      <c r="A63" s="515" t="s">
        <v>870</v>
      </c>
      <c r="B63" s="509" t="s">
        <v>868</v>
      </c>
      <c r="C63" s="530">
        <v>11808.671700000001</v>
      </c>
      <c r="D63" s="530">
        <v>12148.754999999999</v>
      </c>
      <c r="E63" s="562">
        <f>('СС Макро Минэк баз'!E63/'СС Макро Минэк кон'!E63)*'СС Макро Минэк баз'!E63</f>
        <v>12702.274234</v>
      </c>
      <c r="F63" s="562">
        <f>('СС Макро Минэк баз'!F63/'СС Макро Минэк кон'!F63)*'СС Макро Минэк баз'!F63</f>
        <v>12820.701451518837</v>
      </c>
      <c r="G63" s="530">
        <f>('СС Макро Минэк баз'!G63/'СС Макро Минэк кон'!G63)*'СС Макро Минэк баз'!G63</f>
        <v>13842.191403585</v>
      </c>
      <c r="H63" s="502"/>
    </row>
    <row r="64" ht="15">
      <c r="A64" s="515" t="s">
        <v>872</v>
      </c>
      <c r="B64" s="509" t="s">
        <v>868</v>
      </c>
      <c r="C64" s="530">
        <v>9002.1941999999999</v>
      </c>
      <c r="D64" s="530">
        <v>9239.8924999999999</v>
      </c>
      <c r="E64" s="562">
        <f>('СС Макро Минэк баз'!E64/'СС Макро Минэк кон'!E64)*'СС Макро Минэк баз'!E64</f>
        <v>10021.977836</v>
      </c>
      <c r="F64" s="562">
        <f>('СС Макро Минэк баз'!F64/'СС Макро Минэк кон'!F64)*'СС Макро Минэк баз'!F64</f>
        <v>10115.41582413427</v>
      </c>
      <c r="G64" s="530">
        <f>('СС Макро Минэк баз'!G64/'СС Макро Минэк кон'!G64)*'СС Макро Минэк баз'!G64</f>
        <v>10922.276497151581</v>
      </c>
      <c r="H64" s="502"/>
    </row>
    <row r="65" ht="15">
      <c r="A65" s="515" t="s">
        <v>874</v>
      </c>
      <c r="B65" s="509" t="s">
        <v>868</v>
      </c>
      <c r="C65" s="530">
        <v>10703.3958</v>
      </c>
      <c r="D65" s="530">
        <v>11183.3475</v>
      </c>
      <c r="E65" s="562">
        <f>('СС Макро Минэк баз'!E65/'СС Макро Минэк кон'!E65)*'СС Макро Минэк баз'!E65</f>
        <v>11303.858722000001</v>
      </c>
      <c r="F65" s="562">
        <f>('СС Макро Минэк баз'!F65/'СС Макро Минэк кон'!F65)*'СС Макро Минэк баз'!F65</f>
        <v>11409.248080709445</v>
      </c>
      <c r="G65" s="530">
        <f>('СС Макро Минэк баз'!G65/'СС Макро Минэк кон'!G65)*'СС Макро Минэк баз'!G65</f>
        <v>12318.791301857909</v>
      </c>
      <c r="H65" s="502"/>
    </row>
    <row r="66" ht="15.75">
      <c r="A66" s="512" t="s">
        <v>556</v>
      </c>
      <c r="B66" s="533"/>
      <c r="C66" s="534" t="s">
        <v>1078</v>
      </c>
      <c r="D66" s="534" t="s">
        <v>1078</v>
      </c>
      <c r="E66" s="534"/>
      <c r="F66" s="534"/>
      <c r="G66" s="534"/>
      <c r="H66" s="502"/>
    </row>
    <row r="67" ht="30">
      <c r="A67" s="518" t="s">
        <v>1104</v>
      </c>
      <c r="B67" s="523" t="s">
        <v>1105</v>
      </c>
      <c r="C67" s="517">
        <v>419.85070000000002</v>
      </c>
      <c r="D67" s="517">
        <v>321.26560000000001</v>
      </c>
      <c r="E67" s="517">
        <f>D67*E68*E69/10000</f>
        <v>392.42416709992136</v>
      </c>
      <c r="F67" s="517">
        <f>E67*F68*F69/10000</f>
        <v>452.81548995797385</v>
      </c>
      <c r="G67" s="517">
        <f>F67*G68*G69/10000</f>
        <v>503.73194251887992</v>
      </c>
      <c r="H67" s="502"/>
    </row>
    <row r="68" ht="15">
      <c r="A68" s="518" t="s">
        <v>1106</v>
      </c>
      <c r="B68" s="523" t="s">
        <v>720</v>
      </c>
      <c r="C68" s="517">
        <v>94.579099999999997</v>
      </c>
      <c r="D68" s="517">
        <v>76.519000000000005</v>
      </c>
      <c r="E68" s="516">
        <f>('СС Макро Минэк баз'!E68/'СС Макро Минэк кон'!E68)*'СС Макро Минэк баз'!E68</f>
        <v>115.95353808482245</v>
      </c>
      <c r="F68" s="516">
        <f>('СС Макро Минэк баз'!F68/'СС Макро Минэк кон'!F68)*'СС Макро Минэк баз'!F68</f>
        <v>109.92226586279105</v>
      </c>
      <c r="G68" s="517">
        <f>('СС Макро Минэк баз'!G68/'СС Макро Минэк кон'!G68)*'СС Макро Минэк баз'!G68</f>
        <v>106.48101283537585</v>
      </c>
      <c r="H68" s="502"/>
    </row>
    <row r="69" ht="15">
      <c r="A69" s="518" t="s">
        <v>1107</v>
      </c>
      <c r="B69" s="523" t="s">
        <v>720</v>
      </c>
      <c r="C69" s="517">
        <v>97.900000000000006</v>
      </c>
      <c r="D69" s="517">
        <v>93.697900000000004</v>
      </c>
      <c r="E69" s="516">
        <f>('СС Макро Минэк баз'!E69/'СС Макро Минэк кон'!E69)*'СС Макро Минэк баз'!E69</f>
        <v>105.34344458736044</v>
      </c>
      <c r="F69" s="516">
        <f>('СС Макро Минэк баз'!F69/'СС Макро Минэк кон'!F69)*'СС Макро Минэк баз'!F69</f>
        <v>104.97354350925605</v>
      </c>
      <c r="G69" s="517">
        <f>('СС Макро Минэк баз'!G69/'СС Макро Минэк кон'!G69)*'СС Макро Минэк баз'!G69</f>
        <v>104.47347556938536</v>
      </c>
      <c r="H69" s="502"/>
    </row>
    <row r="70" ht="15">
      <c r="A70" s="518" t="s">
        <v>1093</v>
      </c>
      <c r="B70" s="509" t="s">
        <v>191</v>
      </c>
      <c r="C70" s="520">
        <v>24.6951</v>
      </c>
      <c r="D70" s="520">
        <v>21.378699999999998</v>
      </c>
      <c r="E70" s="516">
        <f>('СС Макро Минэк баз'!E70/'СС Макро Минэк кон'!E70)*'СС Макро Минэк баз'!E70</f>
        <v>22.748064038982335</v>
      </c>
      <c r="F70" s="516">
        <f>('СС Макро Минэк баз'!F70/'СС Макро Минэк кон'!F70)*'СС Макро Минэк баз'!F70</f>
        <v>23.357568001852282</v>
      </c>
      <c r="G70" s="517">
        <f>('СС Макро Минэк баз'!G70/'СС Макро Минэк кон'!G70)*'СС Макро Минэк баз'!G70</f>
        <v>23.389636893733986</v>
      </c>
      <c r="H70" s="502"/>
    </row>
    <row r="71" ht="15.75">
      <c r="A71" s="512" t="s">
        <v>1108</v>
      </c>
      <c r="B71" s="533"/>
      <c r="C71" s="534" t="s">
        <v>1078</v>
      </c>
      <c r="D71" s="534" t="s">
        <v>1078</v>
      </c>
      <c r="E71" s="534"/>
      <c r="F71" s="534"/>
      <c r="G71" s="534"/>
      <c r="H71" s="502"/>
    </row>
    <row r="72" ht="30">
      <c r="A72" s="518" t="s">
        <v>1104</v>
      </c>
      <c r="B72" s="509" t="s">
        <v>1105</v>
      </c>
      <c r="C72" s="517">
        <v>180.96870000000001</v>
      </c>
      <c r="D72" s="517">
        <v>172.0703</v>
      </c>
      <c r="E72" s="516">
        <f>('СС Макро Минэк баз'!E72/'СС Макро Минэк кон'!E72)*'СС Макро Минэк баз'!E72</f>
        <v>197.27278817998305</v>
      </c>
      <c r="F72" s="516">
        <f>('СС Макро Минэк баз'!F72/'СС Макро Минэк кон'!F72)*'СС Макро Минэк баз'!F72</f>
        <v>217.19134030562719</v>
      </c>
      <c r="G72" s="517">
        <f>('СС Макро Минэк баз'!G72/'СС Макро Минэк кон'!G72)*'СС Макро Минэк баз'!G72</f>
        <v>234.2378255376471</v>
      </c>
      <c r="H72" s="502"/>
    </row>
    <row r="73" ht="15">
      <c r="A73" s="518" t="s">
        <v>1107</v>
      </c>
      <c r="B73" s="509" t="s">
        <v>720</v>
      </c>
      <c r="C73" s="517">
        <v>92.416700000000006</v>
      </c>
      <c r="D73" s="517">
        <v>100.1105</v>
      </c>
      <c r="E73" s="516">
        <f>('СС Макро Минэк баз'!E73/'СС Макро Минэк кон'!E73)*'СС Макро Минэк баз'!E73</f>
        <v>105.48196952162147</v>
      </c>
      <c r="F73" s="516">
        <f>('СС Макро Минэк баз'!F73/'СС Макро Минэк кон'!F73)*'СС Макро Минэк баз'!F73</f>
        <v>103.84922358526532</v>
      </c>
      <c r="G73" s="517">
        <f>('СС Макро Минэк баз'!G73/'СС Макро Минэк кон'!G73)*'СС Макро Минэк баз'!G73</f>
        <v>105.52849733703427</v>
      </c>
      <c r="H73" s="502"/>
    </row>
    <row r="74" ht="15">
      <c r="A74" s="518" t="s">
        <v>1093</v>
      </c>
      <c r="B74" s="509" t="s">
        <v>191</v>
      </c>
      <c r="C74" s="520">
        <v>10.644299999999999</v>
      </c>
      <c r="D74" s="520">
        <v>11.4505</v>
      </c>
      <c r="E74" s="516">
        <f>('СС Макро Минэк баз'!E74/'СС Макро Минэк кон'!E74)*'СС Макро Минэк баз'!E74</f>
        <v>12.046502072592196</v>
      </c>
      <c r="F74" s="516">
        <f>('СС Макро Минэк баз'!F74/'СС Макро Минэк кон'!F74)*'СС Макро Минэк баз'!F74</f>
        <v>12.389090935984008</v>
      </c>
      <c r="G74" s="517">
        <f>('СС Макро Минэк баз'!G74/'СС Макро Минэк кон'!G74)*'СС Макро Минэк баз'!G74</f>
        <v>12.565386939490137</v>
      </c>
      <c r="H74" s="502"/>
    </row>
    <row r="75" ht="15.75">
      <c r="A75" s="512" t="s">
        <v>1109</v>
      </c>
      <c r="B75" s="533"/>
      <c r="C75" s="534" t="s">
        <v>1078</v>
      </c>
      <c r="D75" s="534" t="s">
        <v>1078</v>
      </c>
      <c r="E75" s="534"/>
      <c r="F75" s="534"/>
      <c r="G75" s="534"/>
      <c r="H75" s="502"/>
    </row>
    <row r="76" ht="30">
      <c r="A76" s="518" t="s">
        <v>1104</v>
      </c>
      <c r="B76" s="509" t="s">
        <v>1105</v>
      </c>
      <c r="C76" s="517">
        <v>238.88200000000001</v>
      </c>
      <c r="D76" s="517">
        <v>149.1952</v>
      </c>
      <c r="E76" s="516">
        <f>('СС Макро Минэк баз'!E76/'СС Макро Минэк кон'!E76)*'СС Макро Минэк баз'!E76</f>
        <v>175.26565163814345</v>
      </c>
      <c r="F76" s="516">
        <f>('СС Макро Минэк баз'!F76/'СС Макро Минэк кон'!F76)*'СС Макро Минэк баз'!F76</f>
        <v>192.29728962746015</v>
      </c>
      <c r="G76" s="517">
        <f>('СС Макро Минэк баз'!G76/'СС Макро Минэк кон'!G76)*'СС Макро Минэк баз'!G76</f>
        <v>201.82019516098507</v>
      </c>
      <c r="H76" s="502"/>
      <c r="J76" s="538"/>
    </row>
    <row r="77" ht="15">
      <c r="A77" s="518" t="s">
        <v>1107</v>
      </c>
      <c r="B77" s="509" t="s">
        <v>720</v>
      </c>
      <c r="C77" s="517">
        <v>101.7129</v>
      </c>
      <c r="D77" s="517">
        <v>88.8399</v>
      </c>
      <c r="E77" s="516">
        <f>('СС Макро Минэк баз'!E77/'СС Макро Минэк кон'!E77)*'СС Макро Минэк баз'!E77</f>
        <v>105.18340168256114</v>
      </c>
      <c r="F77" s="516">
        <f>('СС Макро Минэк баз'!F77/'СС Макро Минэк кон'!F77)*'СС Макро Минэк баз'!F77</f>
        <v>106.22691957815429</v>
      </c>
      <c r="G77" s="517">
        <f>('СС Макро Минэк баз'!G77/'СС Макро Минэк кон'!G77)*'СС Макро Минэк баз'!G77</f>
        <v>103.28917637722111</v>
      </c>
      <c r="H77" s="502"/>
    </row>
    <row r="78" ht="15">
      <c r="A78" s="525" t="s">
        <v>1093</v>
      </c>
      <c r="B78" s="529" t="s">
        <v>191</v>
      </c>
      <c r="C78" s="527">
        <v>14.050700000000001</v>
      </c>
      <c r="D78" s="527">
        <v>9.9282000000000004</v>
      </c>
      <c r="E78" s="516">
        <f>('СС Макро Минэк баз'!E78/'СС Макро Минэк кон'!E78)*'СС Макро Минэк баз'!E78</f>
        <v>10.702794571130228</v>
      </c>
      <c r="F78" s="516">
        <f>('СС Макро Минэк баз'!F78/'СС Макро Минэк кон'!F78)*'СС Макро Минэк баз'!F78</f>
        <v>10.968938991296193</v>
      </c>
      <c r="G78" s="517">
        <f>('СС Макро Минэк баз'!G78/'СС Макро Минэк кон'!G78)*'СС Макро Минэк баз'!G78</f>
        <v>10.826333143269364</v>
      </c>
      <c r="H78" s="502"/>
    </row>
    <row r="79" ht="15.75">
      <c r="A79" s="512" t="s">
        <v>1110</v>
      </c>
      <c r="B79" s="533"/>
      <c r="C79" s="534" t="s">
        <v>1078</v>
      </c>
      <c r="D79" s="534" t="s">
        <v>1078</v>
      </c>
      <c r="E79" s="534"/>
      <c r="F79" s="534"/>
      <c r="G79" s="534"/>
      <c r="H79" s="502"/>
    </row>
    <row r="80" ht="30">
      <c r="A80" s="518" t="s">
        <v>1104</v>
      </c>
      <c r="B80" s="509" t="s">
        <v>1105</v>
      </c>
      <c r="C80" s="531">
        <v>62.785800000000002</v>
      </c>
      <c r="D80" s="531">
        <v>42.122999999999998</v>
      </c>
      <c r="E80" s="516">
        <f>('СС Макро Минэк баз'!E80/'СС Макро Минэк кон'!E80)*'СС Макро Минэк баз'!E80</f>
        <v>57.095751310905548</v>
      </c>
      <c r="F80" s="516">
        <f>('СС Макро Минэк баз'!F80/'СС Макро Минэк кон'!F80)*'СС Макро Минэк баз'!F80</f>
        <v>70.01360115349074</v>
      </c>
      <c r="G80" s="517">
        <f>('СС Макро Минэк баз'!G80/'СС Макро Минэк кон'!G80)*'СС Макро Минэк баз'!G80</f>
        <v>77.726110226904382</v>
      </c>
      <c r="H80" s="502"/>
    </row>
    <row r="81" ht="15">
      <c r="A81" s="518" t="s">
        <v>1107</v>
      </c>
      <c r="B81" s="509" t="s">
        <v>720</v>
      </c>
      <c r="C81" s="531">
        <v>96.400000000000006</v>
      </c>
      <c r="D81" s="531">
        <v>69.077399999999997</v>
      </c>
      <c r="E81" s="516">
        <f>('СС Макро Минэк баз'!E81/'СС Макро Минэк кон'!E81)*'СС Макро Минэк баз'!E81</f>
        <v>138.52092440983051</v>
      </c>
      <c r="F81" s="516">
        <f>('СС Макро Минэк баз'!F81/'СС Макро Минэк кон'!F81)*'СС Макро Минэк баз'!F81</f>
        <v>121.06623555082567</v>
      </c>
      <c r="G81" s="517">
        <f>('СС Макро Минэк баз'!G81/'СС Макро Минэк кон'!G81)*'СС Макро Минэк баз'!G81</f>
        <v>109.64016112188084</v>
      </c>
      <c r="H81" s="502"/>
    </row>
    <row r="82" ht="15">
      <c r="A82" s="525" t="s">
        <v>1093</v>
      </c>
      <c r="B82" s="529" t="s">
        <v>191</v>
      </c>
      <c r="C82" s="527">
        <v>3.6930000000000001</v>
      </c>
      <c r="D82" s="527">
        <v>2.8031000000000001</v>
      </c>
      <c r="E82" s="516">
        <f>('СС Макро Минэк баз'!E82/'СС Макро Минэк кон'!E82)*'СС Макро Минэк баз'!E82</f>
        <v>3.4865957441611966</v>
      </c>
      <c r="F82" s="516">
        <f>('СС Макро Минэк баз'!F82/'СС Макро Минэк кон'!F82)*'СС Макро Минэк баз'!F82</f>
        <v>3.9937159057093679</v>
      </c>
      <c r="G82" s="517">
        <f>('СС Макро Минэк баз'!G82/'СС Макро Минэк кон'!G82)*'СС Макро Минэк баз'!G82</f>
        <v>4.1695439957162588</v>
      </c>
      <c r="H82" s="502"/>
    </row>
    <row r="83" ht="15.75">
      <c r="A83" s="539" t="s">
        <v>558</v>
      </c>
      <c r="B83" s="540"/>
      <c r="C83" s="541" t="s">
        <v>1078</v>
      </c>
      <c r="D83" s="541" t="s">
        <v>1078</v>
      </c>
      <c r="E83" s="541"/>
      <c r="F83" s="541"/>
      <c r="G83" s="541"/>
      <c r="H83" s="502"/>
    </row>
    <row r="84" ht="30">
      <c r="A84" s="518" t="s">
        <v>1104</v>
      </c>
      <c r="B84" s="523" t="s">
        <v>1105</v>
      </c>
      <c r="C84" s="517">
        <v>254.59899999999999</v>
      </c>
      <c r="D84" s="517">
        <v>235.24950000000001</v>
      </c>
      <c r="E84" s="517">
        <f>D84*E85*E86/10000</f>
        <v>273.16342799342152</v>
      </c>
      <c r="F84" s="517">
        <f>E84*F85*F86/10000</f>
        <v>313.90436961388951</v>
      </c>
      <c r="G84" s="517">
        <f>F84*G85*G86/10000</f>
        <v>357.22352602867119</v>
      </c>
      <c r="H84" s="502"/>
    </row>
    <row r="85" ht="15">
      <c r="A85" s="518" t="s">
        <v>1106</v>
      </c>
      <c r="B85" s="523" t="s">
        <v>720</v>
      </c>
      <c r="C85" s="517">
        <v>102.3074</v>
      </c>
      <c r="D85" s="517">
        <v>92.400000000000006</v>
      </c>
      <c r="E85" s="516">
        <f>('СС Макро Минэк баз'!E85/'СС Макро Минэк кон'!E85)*'СС Макро Минэк баз'!E85</f>
        <v>107.94534018047652</v>
      </c>
      <c r="F85" s="516">
        <f>('СС Макро Минэк баз'!F85/'СС Макро Минэк кон'!F85)*'СС Макро Минэк баз'!F85</f>
        <v>108.55303464757344</v>
      </c>
      <c r="G85" s="517">
        <f>('СС Макро Минэк баз'!G85/'СС Макро Минэк кон'!G85)*'СС Макро Минэк баз'!G85</f>
        <v>107.78607667717813</v>
      </c>
      <c r="H85" s="502"/>
    </row>
    <row r="86" ht="15">
      <c r="A86" s="518" t="s">
        <v>1107</v>
      </c>
      <c r="B86" s="523" t="s">
        <v>720</v>
      </c>
      <c r="C86" s="517">
        <v>103.3</v>
      </c>
      <c r="D86" s="517">
        <v>94.249499999999998</v>
      </c>
      <c r="E86" s="516">
        <f>('СС Макро Минэк баз'!E86/'СС Макро Минэк кон'!E86)*'СС Макро Минэк баз'!E86</f>
        <v>107.56969711682758</v>
      </c>
      <c r="F86" s="516">
        <f>('СС Макро Минэк баз'!F86/'СС Макро Минэк кон'!F86)*'СС Макро Минэк баз'!F86</f>
        <v>105.86023121270121</v>
      </c>
      <c r="G86" s="517">
        <f>('СС Макро Минэк баз'!G86/'СС Макро Минэк кон'!G86)*'СС Макро Минэк баз'!G86</f>
        <v>105.57960368616205</v>
      </c>
      <c r="H86" s="502"/>
    </row>
    <row r="87" ht="15">
      <c r="A87" s="525" t="s">
        <v>1093</v>
      </c>
      <c r="B87" s="529" t="s">
        <v>191</v>
      </c>
      <c r="C87" s="527">
        <v>14.975199999999999</v>
      </c>
      <c r="D87" s="527">
        <v>15.6547</v>
      </c>
      <c r="E87" s="516">
        <f>('СС Макро Минэк баз'!E87/'СС Макро Минэк кон'!E87)*'СС Макро Минэк баз'!E87</f>
        <v>15.507022963599923</v>
      </c>
      <c r="F87" s="516">
        <f>('СС Макро Минэк баз'!F87/'СС Макро Минэк кон'!F87)*'СС Макро Минэк баз'!F87</f>
        <v>15.72420087022299</v>
      </c>
      <c r="G87" s="517">
        <f>('СС Макро Минэк баз'!G87/'СС Макро Минэк кон'!G87)*'СС Макро Минэк баз'!G87</f>
        <v>15.938899205737052</v>
      </c>
      <c r="H87" s="502"/>
    </row>
    <row r="88" ht="15.75">
      <c r="A88" s="539" t="s">
        <v>1111</v>
      </c>
      <c r="B88" s="540"/>
      <c r="C88" s="541" t="s">
        <v>1078</v>
      </c>
      <c r="D88" s="541" t="s">
        <v>1078</v>
      </c>
      <c r="E88" s="541"/>
      <c r="F88" s="541"/>
      <c r="G88" s="541"/>
      <c r="H88" s="502"/>
    </row>
    <row r="89" ht="30">
      <c r="A89" s="518" t="s">
        <v>1104</v>
      </c>
      <c r="B89" s="523" t="s">
        <v>1105</v>
      </c>
      <c r="C89" s="531">
        <f>C67-C84</f>
        <v>165.25170000000003</v>
      </c>
      <c r="D89" s="531">
        <f>D67-D84</f>
        <v>86.016099999999994</v>
      </c>
      <c r="E89" s="531">
        <f>E67-E84</f>
        <v>119.26073910649984</v>
      </c>
      <c r="F89" s="531">
        <f>F67-F84</f>
        <v>138.91112034408434</v>
      </c>
      <c r="G89" s="531">
        <f>G67-G84</f>
        <v>146.50841649020873</v>
      </c>
      <c r="H89" s="502"/>
    </row>
    <row r="90" ht="15">
      <c r="A90" s="525" t="s">
        <v>1093</v>
      </c>
      <c r="B90" s="526" t="s">
        <v>191</v>
      </c>
      <c r="C90" s="532">
        <v>9.7199000000000009</v>
      </c>
      <c r="D90" s="532">
        <v>5.7240000000000002</v>
      </c>
      <c r="E90" s="516">
        <f>('СС Макро Минэк баз'!E90/'СС Макро Минэк кон'!E90)*'СС Макро Минэк баз'!E90</f>
        <v>7.3059496735351495</v>
      </c>
      <c r="F90" s="516">
        <f>('СС Макро Минэк баз'!F90/'СС Макро Минэк кон'!F90)*'СС Макро Минэк баз'!F90</f>
        <v>7.7272072875805833</v>
      </c>
      <c r="G90" s="517">
        <f>('СС Макро Минэк баз'!G90/'СС Макро Минэк кон'!G90)*'СС Макро Минэк баз'!G90</f>
        <v>7.5299601170568549</v>
      </c>
      <c r="H90" s="502"/>
    </row>
    <row r="91" ht="15.75">
      <c r="A91" s="512" t="s">
        <v>1112</v>
      </c>
      <c r="B91" s="533"/>
      <c r="C91" s="534" t="s">
        <v>1078</v>
      </c>
      <c r="D91" s="534" t="s">
        <v>1078</v>
      </c>
      <c r="E91" s="534"/>
      <c r="F91" s="534"/>
      <c r="G91" s="534"/>
      <c r="H91" s="502"/>
    </row>
    <row r="92" ht="30">
      <c r="A92" s="518" t="s">
        <v>1104</v>
      </c>
      <c r="B92" s="509" t="s">
        <v>1105</v>
      </c>
      <c r="C92" s="542">
        <v>65.337109999999996</v>
      </c>
      <c r="D92" s="542">
        <v>29.899637317803101</v>
      </c>
      <c r="E92" s="516">
        <f>('СС Макро Минэк баз'!E92/'СС Макро Минэк кон'!E92)*'СС Макро Минэк баз'!E92</f>
        <v>37.402651811877369</v>
      </c>
      <c r="F92" s="516">
        <f>('СС Макро Минэк баз'!F92/'СС Макро Минэк кон'!F92)*'СС Макро Минэк баз'!F92</f>
        <v>46.927959543561926</v>
      </c>
      <c r="G92" s="516">
        <f>('СС Макро Минэк баз'!G92/'СС Макро Минэк кон'!G92)*'СС Макро Минэк баз'!G92</f>
        <v>40.295568419169896</v>
      </c>
      <c r="H92" s="502"/>
    </row>
    <row r="93" ht="15">
      <c r="A93" s="525" t="s">
        <v>1093</v>
      </c>
      <c r="B93" s="529" t="s">
        <v>191</v>
      </c>
      <c r="C93" s="543">
        <v>3.8430435387141575</v>
      </c>
      <c r="D93" s="543">
        <v>1.9896790475216728</v>
      </c>
      <c r="E93" s="516">
        <f>('СС Макро Минэк баз'!E93/'СС Макро Минэк кон'!E93)*'СС Макро Минэк баз'!E93</f>
        <v>2.2839409286394003</v>
      </c>
      <c r="F93" s="516">
        <f>('СС Макро Минэк баз'!F93/'СС Макро Минэк кон'!F93)*'СС Макро Минэк баз'!F93</f>
        <v>2.6767618810103775</v>
      </c>
      <c r="G93" s="516">
        <f>('СС Макро Минэк баз'!G93/'СС Макро Минэк кон'!G93)*'СС Макро Минэк баз'!G93</f>
        <v>2.1615362099500084</v>
      </c>
      <c r="H93" s="502"/>
    </row>
    <row r="94" ht="15.75">
      <c r="A94" s="512" t="s">
        <v>879</v>
      </c>
      <c r="B94" s="533" t="s">
        <v>1113</v>
      </c>
      <c r="C94" s="537">
        <v>75.397900000000007</v>
      </c>
      <c r="D94" s="537">
        <v>75.217200000000005</v>
      </c>
      <c r="E94" s="537">
        <f>('СС Макро Минэк баз'!E94/'СС Макро Минэк кон'!E94)*'СС Макро Минэк баз'!E94</f>
        <v>75.662800000000004</v>
      </c>
      <c r="F94" s="537">
        <f>('СС Макро Минэк баз'!F94/'СС Макро Минэк кон'!F94)*'СС Макро Минэк баз'!F94</f>
        <v>75.755600000000001</v>
      </c>
      <c r="G94" s="537">
        <f>('СС Макро Минэк баз'!G94/'СС Макро Минэк кон'!G94)*'СС Макро Минэк баз'!G94</f>
        <v>75.868799999999993</v>
      </c>
      <c r="H94" s="502"/>
    </row>
    <row r="95" ht="15">
      <c r="A95" s="515"/>
      <c r="B95" s="509"/>
      <c r="C95" s="531" t="s">
        <v>1078</v>
      </c>
      <c r="D95" s="531" t="s">
        <v>1078</v>
      </c>
      <c r="E95" s="531"/>
      <c r="F95" s="531"/>
      <c r="G95" s="531"/>
      <c r="H95" s="502"/>
    </row>
    <row r="96" ht="15.75">
      <c r="A96" s="512" t="s">
        <v>566</v>
      </c>
      <c r="B96" s="533" t="s">
        <v>1113</v>
      </c>
      <c r="C96" s="537">
        <v>71.933099999999996</v>
      </c>
      <c r="D96" s="537">
        <v>70.9495</v>
      </c>
      <c r="E96" s="537">
        <f>('СС Макро Минэк баз'!E96/'СС Макро Минэк кон'!E96)*'СС Макро Минэк баз'!E96</f>
        <v>71.772664738177795</v>
      </c>
      <c r="F96" s="537">
        <f>('СС Макро Минэк баз'!F96/'СС Макро Минэк кон'!F96)*'СС Макро Минэк баз'!F96</f>
        <v>72.182207143233398</v>
      </c>
      <c r="G96" s="537">
        <f>('СС Макро Минэк баз'!G96/'СС Макро Минэк кон'!G96)*'СС Макро Минэк баз'!G96</f>
        <v>72.404307121307824</v>
      </c>
      <c r="H96" s="502"/>
    </row>
    <row r="97" ht="15.75">
      <c r="A97" s="515"/>
      <c r="B97" s="509"/>
      <c r="C97" s="544" t="s">
        <v>1078</v>
      </c>
      <c r="D97" s="544" t="s">
        <v>1078</v>
      </c>
      <c r="E97" s="544"/>
      <c r="F97" s="544"/>
      <c r="G97" s="544"/>
      <c r="H97" s="502"/>
    </row>
    <row r="98" ht="15.75">
      <c r="A98" s="512" t="s">
        <v>1114</v>
      </c>
      <c r="B98" s="533" t="s">
        <v>1113</v>
      </c>
      <c r="C98" s="537">
        <v>3.4647999999999999</v>
      </c>
      <c r="D98" s="537">
        <v>4.2675999999999998</v>
      </c>
      <c r="E98" s="537">
        <f>('СС Макро Минэк баз'!E98/'СС Макро Минэк кон'!E98)*'СС Макро Минэк баз'!E98</f>
        <v>3.8913518006159351</v>
      </c>
      <c r="F98" s="537">
        <f>('СС Макро Минэк баз'!F98/'СС Макро Минэк кон'!F98)*'СС Макро Минэк баз'!F98</f>
        <v>3.5735423925058027</v>
      </c>
      <c r="G98" s="537">
        <f>('СС Макро Минэк баз'!G98/'СС Макро Минэк кон'!G98)*'СС Макро Минэк баз'!G98</f>
        <v>3.4645481025641032</v>
      </c>
      <c r="H98" s="502"/>
    </row>
    <row r="99" ht="15.75">
      <c r="A99" s="515"/>
      <c r="B99" s="509"/>
      <c r="C99" s="544" t="s">
        <v>1078</v>
      </c>
      <c r="D99" s="544" t="s">
        <v>1078</v>
      </c>
      <c r="E99" s="544"/>
      <c r="F99" s="544"/>
      <c r="G99" s="544"/>
      <c r="H99" s="502"/>
    </row>
    <row r="100" ht="31.5">
      <c r="A100" s="512" t="s">
        <v>1115</v>
      </c>
      <c r="B100" s="533" t="s">
        <v>1116</v>
      </c>
      <c r="C100" s="537">
        <v>4.5953999999999997</v>
      </c>
      <c r="D100" s="537">
        <v>5.6738</v>
      </c>
      <c r="E100" s="537">
        <f>('СС Макро Минэк баз'!E100/'СС Макро Минэк кон'!E100)*'СС Макро Минэк баз'!E100</f>
        <v>5.1430221272197674</v>
      </c>
      <c r="F100" s="537">
        <f>('СС Макро Минэк баз'!F100/'СС Макро Минэк кон'!F100)*'СС Макро Минэк баз'!F100</f>
        <v>4.7171884027632407</v>
      </c>
      <c r="G100" s="537">
        <f>('СС Макро Минэк баз'!G100/'СС Макро Минэк кон'!G100)*'СС Макро Минэк баз'!G100</f>
        <v>4.5665945357081092</v>
      </c>
      <c r="H100" s="502"/>
    </row>
    <row r="101" ht="15.75">
      <c r="A101" s="515"/>
      <c r="B101" s="509"/>
      <c r="C101" s="545" t="s">
        <v>1078</v>
      </c>
      <c r="D101" s="545" t="s">
        <v>1078</v>
      </c>
      <c r="E101" s="545"/>
      <c r="F101" s="545"/>
      <c r="G101" s="545"/>
      <c r="H101" s="502"/>
    </row>
    <row r="102" ht="15.75">
      <c r="A102" s="512" t="s">
        <v>461</v>
      </c>
      <c r="B102" s="533" t="s">
        <v>191</v>
      </c>
      <c r="C102" s="537">
        <v>102.1429</v>
      </c>
      <c r="D102" s="537">
        <v>97.481899999999996</v>
      </c>
      <c r="E102" s="537">
        <f>('СС Макро Минэк баз'!E102/'СС Макро Минэк кон'!E102)*'СС Макро Минэк баз'!E102</f>
        <v>102.84936815361799</v>
      </c>
      <c r="F102" s="537">
        <f>('СС Макро Минэк баз'!F102/'СС Макро Минэк кон'!F102)*'СС Макро Минэк баз'!F102</f>
        <v>103.29489049716055</v>
      </c>
      <c r="G102" s="537">
        <f>('СС Макро Минэк баз'!G102/'СС Макро Минэк кон'!G102)*'СС Макро Минэк баз'!G102</f>
        <v>103.04644199983566</v>
      </c>
      <c r="H102" s="502"/>
    </row>
    <row r="103" ht="15.75">
      <c r="A103" s="546"/>
      <c r="B103" s="547"/>
      <c r="C103" s="548" t="s">
        <v>1078</v>
      </c>
      <c r="D103" s="548" t="s">
        <v>1078</v>
      </c>
      <c r="E103" s="548"/>
      <c r="F103" s="548"/>
      <c r="G103" s="548"/>
      <c r="H103" s="502"/>
    </row>
    <row r="104" ht="31.5">
      <c r="A104" s="512" t="s">
        <v>1117</v>
      </c>
      <c r="B104" s="533" t="s">
        <v>1118</v>
      </c>
      <c r="C104" s="537">
        <v>64.727699999999999</v>
      </c>
      <c r="D104" s="537">
        <v>71.186199999999999</v>
      </c>
      <c r="E104" s="537">
        <f>('СС Макро Минэк баз'!E104/'СС Макро Минэк кон'!E104)*'СС Макро Минэк баз'!E104</f>
        <v>71.410317106501438</v>
      </c>
      <c r="F104" s="537">
        <f>('СС Макро Минэк баз'!F104/'СС Макро Минэк кон'!F104)*'СС Макро Минэк баз'!F104</f>
        <v>72.3131116018277</v>
      </c>
      <c r="G104" s="537">
        <f>('СС Макро Минэк баз'!G104/'СС Макро Минэк кон'!G104)*'СС Макро Минэк баз'!G104</f>
        <v>73.042695816534689</v>
      </c>
      <c r="H104" s="502"/>
    </row>
    <row r="105" ht="15.75">
      <c r="A105" s="549"/>
      <c r="B105" s="550"/>
      <c r="C105" s="551"/>
      <c r="D105" s="551"/>
      <c r="E105" s="549"/>
      <c r="F105" s="549"/>
      <c r="G105" s="549"/>
      <c r="H105" s="549"/>
    </row>
    <row r="106" ht="15">
      <c r="A106" s="552"/>
      <c r="B106" s="553"/>
      <c r="C106" s="554"/>
      <c r="D106" s="554"/>
      <c r="E106" s="555"/>
      <c r="F106" s="555"/>
      <c r="G106" s="555"/>
      <c r="H106" s="555"/>
    </row>
    <row r="107" ht="23.25">
      <c r="A107" s="556"/>
      <c r="B107" s="557"/>
    </row>
    <row r="108">
      <c r="A108" s="558"/>
      <c r="B108" s="559"/>
    </row>
    <row r="110">
      <c r="B110" s="559"/>
    </row>
    <row r="112">
      <c r="A112" s="558"/>
    </row>
  </sheetData>
  <mergeCells count="4">
    <mergeCell ref="A4:G4"/>
    <mergeCell ref="A6:A7"/>
    <mergeCell ref="B6:B7"/>
    <mergeCell ref="D7:G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9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ySplit="7" topLeftCell="A8" activePane="bottomLeft" state="frozen"/>
      <selection activeCell="A1" activeCellId="0" sqref="A1"/>
    </sheetView>
  </sheetViews>
  <sheetFormatPr defaultColWidth="14.7109375" defaultRowHeight="14.25"/>
  <cols>
    <col customWidth="1" min="1" max="1" style="564" width="61"/>
    <col customWidth="1" min="2" max="2" style="563" width="12.7109375"/>
    <col customWidth="1" min="3" max="4" style="563" width="10.42578125"/>
    <col customWidth="1" min="5" max="8" style="563" width="9.7109375"/>
    <col min="9" max="16384" style="563" width="14.7109375"/>
  </cols>
  <sheetData>
    <row r="1" s="486" customFormat="1" ht="20.25">
      <c r="A1" s="565" t="s">
        <v>1072</v>
      </c>
      <c r="B1" s="566"/>
      <c r="C1" s="566"/>
      <c r="D1" s="566"/>
      <c r="E1" s="566"/>
      <c r="F1" s="566"/>
      <c r="G1" s="566"/>
      <c r="H1" s="566"/>
    </row>
    <row r="2" s="486" customFormat="1" ht="20.25">
      <c r="A2" s="567" t="s">
        <v>1073</v>
      </c>
      <c r="B2" s="568"/>
      <c r="C2" s="568"/>
      <c r="D2" s="568"/>
      <c r="E2" s="568"/>
      <c r="F2" s="568"/>
      <c r="G2" s="568"/>
      <c r="H2" s="568"/>
    </row>
    <row r="3" s="569" customFormat="1" ht="15">
      <c r="B3" s="570"/>
      <c r="C3" s="570"/>
      <c r="D3" s="570"/>
      <c r="E3" s="570"/>
      <c r="F3" s="570"/>
      <c r="G3" s="570"/>
    </row>
    <row r="4" s="569" customFormat="1" ht="15">
      <c r="B4" s="571"/>
      <c r="C4" s="571"/>
      <c r="D4" s="571"/>
      <c r="E4" s="571"/>
      <c r="F4" s="571"/>
      <c r="G4" s="571"/>
    </row>
    <row r="5" s="486" customFormat="1" ht="48.75" customHeight="1">
      <c r="A5" s="572" t="s">
        <v>1121</v>
      </c>
      <c r="B5" s="572"/>
      <c r="C5" s="572"/>
      <c r="D5" s="572"/>
      <c r="E5" s="572"/>
      <c r="F5" s="572"/>
      <c r="G5" s="572"/>
    </row>
    <row r="6" ht="36" customHeight="1">
      <c r="A6" s="573" t="s">
        <v>1122</v>
      </c>
      <c r="B6" s="574" t="s">
        <v>1123</v>
      </c>
      <c r="C6" s="507">
        <v>2019</v>
      </c>
      <c r="D6" s="507">
        <v>2020</v>
      </c>
      <c r="E6" s="507">
        <v>2021</v>
      </c>
      <c r="F6" s="507">
        <v>2022</v>
      </c>
      <c r="G6" s="507">
        <v>2023</v>
      </c>
      <c r="H6" s="575" t="s">
        <v>1124</v>
      </c>
    </row>
    <row r="7" s="576" customFormat="1" ht="15">
      <c r="A7" s="577" t="s">
        <v>1125</v>
      </c>
      <c r="B7" s="578" t="s">
        <v>1126</v>
      </c>
      <c r="C7" s="579">
        <f>('СС Пром Минэк баз'!C7/'СС Пром Минэк кон'!C7)*'СС Пром Минэк баз'!C7</f>
        <v>102.3</v>
      </c>
      <c r="D7" s="579">
        <f>('СС Пром Минэк баз'!D7/'СС Пром Минэк кон'!D7)*'СС Пром Минэк баз'!D7</f>
        <v>95.891499999999994</v>
      </c>
      <c r="E7" s="579">
        <f>('СС Пром Минэк баз'!E7/'СС Пром Минэк кон'!E7)*'СС Пром Минэк баз'!E7</f>
        <v>102.91637696880167</v>
      </c>
      <c r="F7" s="579">
        <f>('СС Пром Минэк баз'!F7/'СС Пром Минэк кон'!F7)*'СС Пром Минэк баз'!F7</f>
        <v>103.8730271979405</v>
      </c>
      <c r="G7" s="580">
        <f>('СС Пром Минэк баз'!G7/'СС Пром Минэк кон'!G7)*'СС Пром Минэк баз'!G7</f>
        <v>102.59800584173114</v>
      </c>
      <c r="H7" s="581">
        <f t="shared" ref="H7:H13" si="348">D7*E7*F7*G7/1000000</f>
        <v>105.17349581301565</v>
      </c>
    </row>
    <row r="8" s="576" customFormat="1" ht="15">
      <c r="A8" s="582" t="s">
        <v>101</v>
      </c>
      <c r="B8" s="583" t="s">
        <v>1127</v>
      </c>
      <c r="C8" s="584">
        <f>('СС Пром Минэк баз'!C8/'СС Пром Минэк кон'!C8)*'СС Пром Минэк баз'!C8</f>
        <v>102.5</v>
      </c>
      <c r="D8" s="584">
        <f>('СС Пром Минэк баз'!D8/'СС Пром Минэк кон'!D8)*'СС Пром Минэк баз'!D8</f>
        <v>92.237399999999994</v>
      </c>
      <c r="E8" s="584">
        <f>('СС Пром Минэк баз'!E8/'СС Пром Минэк кон'!E8)*'СС Пром Минэк баз'!E8</f>
        <v>101.87655946666956</v>
      </c>
      <c r="F8" s="584">
        <f>('СС Пром Минэк баз'!F8/'СС Пром Минэк кон'!F8)*'СС Пром Минэк баз'!F8</f>
        <v>105.35229763981728</v>
      </c>
      <c r="G8" s="584">
        <f>('СС Пром Минэк баз'!G8/'СС Пром Минэк кон'!G8)*'СС Пром Минэк баз'!G8</f>
        <v>101.20297157349545</v>
      </c>
      <c r="H8" s="581">
        <f t="shared" si="348"/>
        <v>100.18866702874018</v>
      </c>
    </row>
    <row r="9" s="576" customFormat="1" ht="15">
      <c r="A9" s="585" t="s">
        <v>1128</v>
      </c>
      <c r="B9" s="586">
        <v>5</v>
      </c>
      <c r="C9" s="587">
        <f>('СС Пром Минэк баз'!C9/'СС Пром Минэк кон'!C9)*'СС Пром Минэк баз'!C9</f>
        <v>101.59999999999999</v>
      </c>
      <c r="D9" s="587">
        <f>('СС Пром Минэк баз'!D9/'СС Пром Минэк кон'!D9)*'СС Пром Минэк баз'!D9</f>
        <v>93</v>
      </c>
      <c r="E9" s="587">
        <f>('СС Пром Минэк баз'!E9/'СС Пром Минэк кон'!E9)*'СС Пром Минэк баз'!E9</f>
        <v>100.40000000000001</v>
      </c>
      <c r="F9" s="587">
        <f>('СС Пром Минэк баз'!F9/'СС Пром Минэк кон'!F9)*'СС Пром Минэк баз'!F9</f>
        <v>100.5</v>
      </c>
      <c r="G9" s="587">
        <f>('СС Пром Минэк баз'!G9/'СС Пром Минэк кон'!G9)*'СС Пром Минэк баз'!G9</f>
        <v>100.90400520636817</v>
      </c>
      <c r="H9" s="531">
        <f t="shared" si="348"/>
        <v>94.687168179996547</v>
      </c>
    </row>
    <row r="10" ht="15">
      <c r="A10" s="585" t="s">
        <v>1129</v>
      </c>
      <c r="B10" s="586">
        <v>6</v>
      </c>
      <c r="C10" s="587">
        <f>('СС Пром Минэк баз'!C10/'СС Пром Минэк кон'!C10)*'СС Пром Минэк баз'!C10</f>
        <v>102.5</v>
      </c>
      <c r="D10" s="587">
        <f>('СС Пром Минэк баз'!D10/'СС Пром Минэк кон'!D10)*'СС Пром Минэк баз'!D10</f>
        <v>92</v>
      </c>
      <c r="E10" s="587">
        <f>('СС Пром Минэк баз'!E10/'СС Пром Минэк кон'!E10)*'СС Пром Минэк баз'!E10</f>
        <v>101.9000983284169</v>
      </c>
      <c r="F10" s="587">
        <f>('СС Пром Минэк баз'!F10/'СС Пром Минэк кон'!F10)*'СС Пром Минэк баз'!F10</f>
        <v>106.10009442870633</v>
      </c>
      <c r="G10" s="587">
        <f>('СС Пром Минэк баз'!G10/'СС Пром Минэк кон'!G10)*'СС Пром Минэк баз'!G10</f>
        <v>101.10009910802773</v>
      </c>
      <c r="H10" s="531">
        <f t="shared" si="348"/>
        <v>100.56104602259936</v>
      </c>
    </row>
    <row r="11" ht="15">
      <c r="A11" s="585" t="s">
        <v>1130</v>
      </c>
      <c r="B11" s="586">
        <v>7</v>
      </c>
      <c r="C11" s="587">
        <f>('СС Пром Минэк баз'!C11/'СС Пром Минэк кон'!C11)*'СС Пром Минэк баз'!C11</f>
        <v>103.7</v>
      </c>
      <c r="D11" s="587">
        <f>('СС Пром Минэк баз'!D11/'СС Пром Минэк кон'!D11)*'СС Пром Минэк баз'!D11</f>
        <v>100.7</v>
      </c>
      <c r="E11" s="587">
        <f>('СС Пром Минэк баз'!E11/'СС Пром Минэк кон'!E11)*'СС Пром Минэк баз'!E11</f>
        <v>102.90482758620691</v>
      </c>
      <c r="F11" s="587">
        <f>('СС Пром Минэк баз'!F11/'СС Пром Минэк кон'!F11)*'СС Пром Минэк баз'!F11</f>
        <v>102.30298913043477</v>
      </c>
      <c r="G11" s="587">
        <f>('СС Пром Минэк баз'!G11/'СС Пром Минэк кон'!G11)*'СС Пром Минэк баз'!G11</f>
        <v>102.04084863748773</v>
      </c>
      <c r="H11" s="531">
        <f t="shared" si="348"/>
        <v>108.17517464344758</v>
      </c>
    </row>
    <row r="12" ht="15">
      <c r="A12" s="585" t="s">
        <v>1131</v>
      </c>
      <c r="B12" s="586">
        <v>8</v>
      </c>
      <c r="C12" s="587">
        <f>('СС Пром Минэк баз'!C12/'СС Пром Минэк кон'!C12)*'СС Пром Минэк баз'!C12</f>
        <v>102.40000000000001</v>
      </c>
      <c r="D12" s="587">
        <f>('СС Пром Минэк баз'!D12/'СС Пром Минэк кон'!D12)*'СС Пром Минэк баз'!D12</f>
        <v>86.434299999999993</v>
      </c>
      <c r="E12" s="587">
        <f>('СС Пром Минэк баз'!E12/'СС Пром Минэк кон'!E12)*'СС Пром Минэк баз'!E12</f>
        <v>101.42443819190524</v>
      </c>
      <c r="F12" s="587">
        <f>('СС Пром Минэк баз'!F12/'СС Пром Минэк кон'!F12)*'СС Пром Минэк баз'!F12</f>
        <v>100.70039880358922</v>
      </c>
      <c r="G12" s="587">
        <f>('СС Пром Минэк баз'!G12/'СС Пром Минэк кон'!G12)*'СС Пром Минэк баз'!G12</f>
        <v>102.70633036597431</v>
      </c>
      <c r="H12" s="531">
        <f t="shared" si="348"/>
        <v>90.668646537206044</v>
      </c>
    </row>
    <row r="13" ht="30">
      <c r="A13" s="585" t="s">
        <v>1132</v>
      </c>
      <c r="B13" s="586">
        <v>9</v>
      </c>
      <c r="C13" s="587">
        <f>('СС Пром Минэк баз'!C13/'СС Пром Минэк кон'!C13)*'СС Пром Минэк баз'!C13</f>
        <v>106.40000000000001</v>
      </c>
      <c r="D13" s="587">
        <f>('СС Пром Минэк баз'!D13/'СС Пром Минэк кон'!D13)*'СС Пром Минэк баз'!D13</f>
        <v>93.034199999999998</v>
      </c>
      <c r="E13" s="587">
        <f>('СС Пром Минэк баз'!E13/'СС Пром Минэк кон'!E13)*'СС Пром Минэк баз'!E13</f>
        <v>102.17554571473477</v>
      </c>
      <c r="F13" s="587">
        <f>('СС Пром Минэк баз'!F13/'СС Пром Минэк кон'!F13)*'СС Пром Минэк баз'!F13</f>
        <v>104.10060328185327</v>
      </c>
      <c r="G13" s="587">
        <f>('СС Пром Минэк баз'!G13/'СС Пром Минэк кон'!G13)*'СС Пром Минэк баз'!G13</f>
        <v>101.32846662188119</v>
      </c>
      <c r="H13" s="531">
        <f t="shared" si="348"/>
        <v>100.27076085677312</v>
      </c>
    </row>
    <row r="14" ht="15">
      <c r="A14" s="582" t="s">
        <v>102</v>
      </c>
      <c r="B14" s="583" t="s">
        <v>1133</v>
      </c>
      <c r="C14" s="583">
        <f>('СС Пром Минэк баз'!C14/'СС Пром Минэк кон'!C14)*'СС Пром Минэк баз'!C14</f>
        <v>102.59999999999999</v>
      </c>
      <c r="D14" s="583">
        <f>('СС Пром Минэк баз'!D14/'СС Пром Минэк кон'!D14)*'СС Пром Минэк баз'!D14</f>
        <v>98.522000000000006</v>
      </c>
      <c r="E14" s="583">
        <f>('СС Пром Минэк баз'!E14/'СС Пром Минэк кон'!E14)*'СС Пром Минэк баз'!E14</f>
        <v>103.48357951022363</v>
      </c>
      <c r="F14" s="583">
        <f>('СС Пром Минэк баз'!F14/'СС Пром Минэк кон'!F14)*'СС Пром Минэк баз'!F14</f>
        <v>103.34450046495265</v>
      </c>
      <c r="G14" s="583">
        <f>('СС Пром Минэк баз'!G14/'СС Пром Минэк кон'!G14)*'СС Пром Минэк баз'!G14</f>
        <v>103.69167927716744</v>
      </c>
      <c r="H14" s="588">
        <f t="shared" ref="H14:H41" si="349">D14*E14*F14*G14/1000000</f>
        <v>109.25364630071668</v>
      </c>
    </row>
    <row r="15" s="576" customFormat="1" ht="15">
      <c r="A15" s="585" t="s">
        <v>194</v>
      </c>
      <c r="B15" s="586">
        <v>10</v>
      </c>
      <c r="C15" s="587">
        <f>('СС Пром Минэк баз'!C15/'СС Пром Минэк кон'!C15)*'СС Пром Минэк баз'!C15</f>
        <v>103.59999999999999</v>
      </c>
      <c r="D15" s="587">
        <f>('СС Пром Минэк баз'!D15/'СС Пром Минэк кон'!D15)*'СС Пром Минэк баз'!D15</f>
        <v>103.3</v>
      </c>
      <c r="E15" s="587">
        <f>('СС Пром Минэк баз'!E15/'СС Пром Минэк кон'!E15)*'СС Пром Минэк баз'!E15</f>
        <v>103.60087378640776</v>
      </c>
      <c r="F15" s="587">
        <f>('СС Пром Минэк баз'!F15/'СС Пром Минэк кон'!F15)*'СС Пром Минэк баз'!F15</f>
        <v>103.80155339805826</v>
      </c>
      <c r="G15" s="587">
        <f>('СС Пром Минэк баз'!G15/'СС Пром Минэк кон'!G15)*'СС Пром Минэк баз'!G15</f>
        <v>104.20349514563107</v>
      </c>
      <c r="H15" s="531">
        <f t="shared" si="349"/>
        <v>115.7576972323522</v>
      </c>
    </row>
    <row r="16" s="576" customFormat="1" ht="15">
      <c r="A16" s="585" t="s">
        <v>200</v>
      </c>
      <c r="B16" s="586">
        <v>11</v>
      </c>
      <c r="C16" s="587">
        <f>('СС Пром Минэк баз'!C16/'СС Пром Минэк кон'!C16)*'СС Пром Минэк баз'!C16</f>
        <v>105.8</v>
      </c>
      <c r="D16" s="587">
        <f>('СС Пром Минэк баз'!D16/'СС Пром Минэк кон'!D16)*'СС Пром Минэк баз'!D16</f>
        <v>103</v>
      </c>
      <c r="E16" s="587">
        <f>('СС Пром Минэк баз'!E16/'СС Пром Минэк кон'!E16)*'СС Пром Минэк баз'!E16</f>
        <v>103.40155945419104</v>
      </c>
      <c r="F16" s="587">
        <f>('СС Пром Минэк баз'!F16/'СС Пром Минэк кон'!F16)*'СС Пром Минэк баз'!F16</f>
        <v>104.3062317429406</v>
      </c>
      <c r="G16" s="587">
        <f>('СС Пром Минэк баз'!G16/'СС Пром Минэк кон'!G16)*'СС Пром Минэк баз'!G16</f>
        <v>104.20476653696498</v>
      </c>
      <c r="H16" s="531">
        <f t="shared" si="349"/>
        <v>115.76096920822896</v>
      </c>
    </row>
    <row r="17" ht="15">
      <c r="A17" s="585" t="s">
        <v>1134</v>
      </c>
      <c r="B17" s="586">
        <v>12</v>
      </c>
      <c r="C17" s="587">
        <f>('СС Пром Минэк баз'!C17/'СС Пром Минэк кон'!C17)*'СС Пром Минэк баз'!C17</f>
        <v>90.5</v>
      </c>
      <c r="D17" s="587">
        <f>('СС Пром Минэк баз'!D17/'СС Пром Минэк кон'!D17)*'СС Пром Минэк баз'!D17</f>
        <v>96.400000000000006</v>
      </c>
      <c r="E17" s="587">
        <f>('СС Пром Минэк баз'!E17/'СС Пром Минэк кон'!E17)*'СС Пром Минэк баз'!E17</f>
        <v>100.47334777898159</v>
      </c>
      <c r="F17" s="587">
        <f>('СС Пром Минэк баз'!F17/'СС Пром Минэк кон'!F17)*'СС Пром Минэк баз'!F17</f>
        <v>100.17391304347825</v>
      </c>
      <c r="G17" s="587">
        <f>('СС Пром Минэк баз'!G17/'СС Пром Минэк кон'!G17)*'СС Пром Минэк баз'!G17</f>
        <v>99.87448200654309</v>
      </c>
      <c r="H17" s="531">
        <f t="shared" si="349"/>
        <v>96.902969487557399</v>
      </c>
    </row>
    <row r="18" ht="15">
      <c r="A18" s="585" t="s">
        <v>1135</v>
      </c>
      <c r="B18" s="586">
        <v>13</v>
      </c>
      <c r="C18" s="587">
        <f>('СС Пром Минэк баз'!C18/'СС Пром Минэк кон'!C18)*'СС Пром Минэк баз'!C18</f>
        <v>100</v>
      </c>
      <c r="D18" s="587">
        <f>('СС Пром Минэк баз'!D18/'СС Пром Минэк кон'!D18)*'СС Пром Минэк баз'!D18</f>
        <v>101.09999999999999</v>
      </c>
      <c r="E18" s="587">
        <f>('СС Пром Минэк баз'!E18/'СС Пром Минэк кон'!E18)*'СС Пром Минэк баз'!E18</f>
        <v>104.81653620352252</v>
      </c>
      <c r="F18" s="587">
        <f>('СС Пром Минэк баз'!F18/'СС Пром Минэк кон'!F18)*'СС Пром Минэк баз'!F18</f>
        <v>104.20978473581214</v>
      </c>
      <c r="G18" s="587">
        <f>('СС Пром Минэк баз'!G18/'СС Пром Минэк кон'!G18)*'СС Пром Минэк баз'!G18</f>
        <v>104.10349854227405</v>
      </c>
      <c r="H18" s="531">
        <f t="shared" si="349"/>
        <v>114.9621250355581</v>
      </c>
    </row>
    <row r="19" ht="15">
      <c r="A19" s="585" t="s">
        <v>1136</v>
      </c>
      <c r="B19" s="586">
        <v>14</v>
      </c>
      <c r="C19" s="587">
        <f>('СС Пром Минэк баз'!C19/'СС Пром Минэк кон'!C19)*'СС Пром Минэк баз'!C19</f>
        <v>97</v>
      </c>
      <c r="D19" s="587">
        <f>('СС Пром Минэк баз'!D19/'СС Пром Минэк кон'!D19)*'СС Пром Минэк баз'!D19</f>
        <v>97</v>
      </c>
      <c r="E19" s="587">
        <f>('СС Пром Минэк баз'!E19/'СС Пром Минэк кон'!E19)*'СС Пром Минэк баз'!E19</f>
        <v>104.20038535645472</v>
      </c>
      <c r="F19" s="587">
        <f>('СС Пром Минэк баз'!F19/'СС Пром Минэк кон'!F19)*'СС Пром Минэк баз'!F19</f>
        <v>104.00038610038611</v>
      </c>
      <c r="G19" s="587">
        <f>('СС Пром Минэк баз'!G19/'СС Пром Минэк кон'!G19)*'СС Пром Минэк баз'!G19</f>
        <v>104.40038461538462</v>
      </c>
      <c r="H19" s="531">
        <f t="shared" si="349"/>
        <v>109.74332381096526</v>
      </c>
    </row>
    <row r="20" ht="15">
      <c r="A20" s="585" t="s">
        <v>1137</v>
      </c>
      <c r="B20" s="586">
        <v>15</v>
      </c>
      <c r="C20" s="587">
        <f>('СС Пром Минэк баз'!C20/'СС Пром Минэк кон'!C20)*'СС Пром Минэк баз'!C20</f>
        <v>99.400000000000006</v>
      </c>
      <c r="D20" s="587">
        <f>('СС Пром Минэк баз'!D20/'СС Пром Минэк кон'!D20)*'СС Пром Минэк баз'!D20</f>
        <v>85</v>
      </c>
      <c r="E20" s="587">
        <f>('СС Пром Минэк баз'!E20/'СС Пром Минэк кон'!E20)*'СС Пром Минэк баз'!E20</f>
        <v>105.504707012488</v>
      </c>
      <c r="F20" s="587">
        <f>('СС Пром Минэк баз'!F20/'СС Пром Минэк кон'!F20)*'СС Пром Минэк баз'!F20</f>
        <v>105.20472061657033</v>
      </c>
      <c r="G20" s="587">
        <f>('СС Пром Минэк баз'!G20/'СС Пром Минэк кон'!G20)*'СС Пром Минэк баз'!G20</f>
        <v>105.40038095238096</v>
      </c>
      <c r="H20" s="531">
        <f t="shared" si="349"/>
        <v>99.441615118012578</v>
      </c>
    </row>
    <row r="21" ht="45">
      <c r="A21" s="585" t="s">
        <v>1138</v>
      </c>
      <c r="B21" s="586">
        <v>16</v>
      </c>
      <c r="C21" s="587">
        <f>('СС Пром Минэк баз'!C21/'СС Пром Минэк кон'!C21)*'СС Пром Минэк баз'!C21</f>
        <v>104.3</v>
      </c>
      <c r="D21" s="587">
        <f>('СС Пром Минэк баз'!D21/'СС Пром Минэк кон'!D21)*'СС Пром Минэк баз'!D21</f>
        <v>95.950000000000003</v>
      </c>
      <c r="E21" s="587">
        <f>('СС Пром Минэк баз'!E21/'СС Пром Минэк кон'!E21)*'СС Пром Минэк баз'!E21</f>
        <v>107.63148397866665</v>
      </c>
      <c r="F21" s="587">
        <f>('СС Пром Минэк баз'!F21/'СС Пром Минэк кон'!F21)*'СС Пром Минэк баз'!F21</f>
        <v>106.30532827984645</v>
      </c>
      <c r="G21" s="587">
        <f>('СС Пром Минэк баз'!G21/'СС Пром Минэк кон'!G21)*'СС Пром Минэк баз'!G21</f>
        <v>105.64477366612282</v>
      </c>
      <c r="H21" s="531">
        <f t="shared" si="349"/>
        <v>115.98113573785736</v>
      </c>
    </row>
    <row r="22" ht="15">
      <c r="A22" s="585" t="s">
        <v>1139</v>
      </c>
      <c r="B22" s="586">
        <v>17</v>
      </c>
      <c r="C22" s="587">
        <f>('СС Пром Минэк баз'!C22/'СС Пром Минэк кон'!C22)*'СС Пром Минэк баз'!C22</f>
        <v>101.7</v>
      </c>
      <c r="D22" s="587">
        <f>('СС Пром Минэк баз'!D22/'СС Пром Минэк кон'!D22)*'СС Пром Минэк баз'!D22</f>
        <v>102</v>
      </c>
      <c r="E22" s="587">
        <f>('СС Пром Минэк баз'!E22/'СС Пром Минэк кон'!E22)*'СС Пром Минэк баз'!E22</f>
        <v>103.1532123312133</v>
      </c>
      <c r="F22" s="587">
        <f>('СС Пром Минэк баз'!F22/'СС Пром Минэк кон'!F22)*'СС Пром Минэк баз'!F22</f>
        <v>103.1590560097561</v>
      </c>
      <c r="G22" s="587">
        <f>('СС Пром Минэк баз'!G22/'СС Пром Минэк кон'!G22)*'СС Пром Минэк баз'!G22</f>
        <v>103.93398451399418</v>
      </c>
      <c r="H22" s="531">
        <f t="shared" si="349"/>
        <v>112.81006910756189</v>
      </c>
    </row>
    <row r="23" ht="30">
      <c r="A23" s="585" t="s">
        <v>1140</v>
      </c>
      <c r="B23" s="586">
        <v>18</v>
      </c>
      <c r="C23" s="587">
        <f>('СС Пром Минэк баз'!C23/'СС Пром Минэк кон'!C23)*'СС Пром Минэк баз'!C23</f>
        <v>93.5</v>
      </c>
      <c r="D23" s="587">
        <f>('СС Пром Минэк баз'!D23/'СС Пром Минэк кон'!D23)*'СС Пром Минэк баз'!D23</f>
        <v>95.150000000000006</v>
      </c>
      <c r="E23" s="587">
        <f>('СС Пром Минэк баз'!E23/'СС Пром Минэк кон'!E23)*'СС Пром Минэк баз'!E23</f>
        <v>104.19937380442043</v>
      </c>
      <c r="F23" s="587">
        <f>('СС Пром Минэк баз'!F23/'СС Пром Минэк кон'!F23)*'СС Пром Минэк баз'!F23</f>
        <v>100.0309</v>
      </c>
      <c r="G23" s="587">
        <f>('СС Пром Минэк баз'!G23/'СС Пром Минэк кон'!G23)*'СС Пром Минэк баз'!G23</f>
        <v>100.60823645064804</v>
      </c>
      <c r="H23" s="531">
        <f t="shared" si="349"/>
        <v>99.77956684899597</v>
      </c>
    </row>
    <row r="24" ht="15">
      <c r="A24" s="585" t="s">
        <v>1141</v>
      </c>
      <c r="B24" s="586">
        <v>19</v>
      </c>
      <c r="C24" s="587">
        <f>('СС Пром Минэк баз'!C24/'СС Пром Минэк кон'!C24)*'СС Пром Минэк баз'!C24</f>
        <v>102.2</v>
      </c>
      <c r="D24" s="587">
        <f>('СС Пром Минэк баз'!D24/'СС Пром Минэк кон'!D24)*'СС Пром Минэк баз'!D24</f>
        <v>100.8</v>
      </c>
      <c r="E24" s="587">
        <f>('СС Пром Минэк баз'!E24/'СС Пром Минэк кон'!E24)*'СС Пром Минэк баз'!E24</f>
        <v>102.00009823182712</v>
      </c>
      <c r="F24" s="587">
        <f>('СС Пром Минэк баз'!F24/'СС Пром Минэк кон'!F24)*'СС Пром Минэк баз'!F24</f>
        <v>102.20009803921567</v>
      </c>
      <c r="G24" s="587">
        <f>('СС Пром Минэк баз'!G24/'СС Пром Минэк кон'!G24)*'СС Пром Минэк баз'!G24</f>
        <v>102.60009765625</v>
      </c>
      <c r="H24" s="531">
        <f t="shared" si="349"/>
        <v>107.81028861545292</v>
      </c>
    </row>
    <row r="25" ht="30">
      <c r="A25" s="585" t="s">
        <v>195</v>
      </c>
      <c r="B25" s="586">
        <v>20</v>
      </c>
      <c r="C25" s="587">
        <f>('СС Пром Минэк баз'!C25/'СС Пром Минэк кон'!C25)*'СС Пром Минэк баз'!C25</f>
        <v>102.7</v>
      </c>
      <c r="D25" s="587">
        <f>('СС Пром Минэк баз'!D25/'СС Пром Минэк кон'!D25)*'СС Пром Минэк баз'!D25</f>
        <v>104</v>
      </c>
      <c r="E25" s="587">
        <f>('СС Пром Минэк баз'!E25/'СС Пром Минэк кон'!E25)*'СС Пром Минэк баз'!E25</f>
        <v>106.6046577946768</v>
      </c>
      <c r="F25" s="587">
        <f>('СС Пром Минэк баз'!F25/'СС Пром Минэк кон'!F25)*'СС Пром Минэк баз'!F25</f>
        <v>107.18830089706161</v>
      </c>
      <c r="G25" s="587">
        <f>('СС Пром Минэк баз'!G25/'СС Пром Минэк кон'!G25)*'СС Пром Минэк баз'!G25</f>
        <v>107.35093606232296</v>
      </c>
      <c r="H25" s="531">
        <f t="shared" si="349"/>
        <v>127.57416724501306</v>
      </c>
    </row>
    <row r="26" ht="30">
      <c r="A26" s="585" t="s">
        <v>1142</v>
      </c>
      <c r="B26" s="586">
        <v>21</v>
      </c>
      <c r="C26" s="587">
        <f>('СС Пром Минэк баз'!C26/'СС Пром Минэк кон'!C26)*'СС Пром Минэк баз'!C26</f>
        <v>121.59999999999999</v>
      </c>
      <c r="D26" s="587">
        <f>('СС Пром Минэк баз'!D26/'СС Пром Минэк кон'!D26)*'СС Пром Минэк баз'!D26</f>
        <v>114</v>
      </c>
      <c r="E26" s="587">
        <f>('СС Пром Минэк баз'!E26/'СС Пром Минэк кон'!E26)*'СС Пром Минэк баз'!E26</f>
        <v>108.20458801498128</v>
      </c>
      <c r="F26" s="587">
        <f>('СС Пром Минэк баз'!F26/'СС Пром Минэк кон'!F26)*'СС Пром Минэк баз'!F26</f>
        <v>108.40457943925234</v>
      </c>
      <c r="G26" s="587">
        <f>('СС Пром Минэк баз'!G26/'СС Пром Минэк кон'!G26)*'СС Пром Минэк баз'!G26</f>
        <v>108.6045708955224</v>
      </c>
      <c r="H26" s="531">
        <f t="shared" si="349"/>
        <v>145.2266301474622</v>
      </c>
    </row>
    <row r="27" ht="15">
      <c r="A27" s="585" t="s">
        <v>201</v>
      </c>
      <c r="B27" s="586">
        <v>22</v>
      </c>
      <c r="C27" s="587">
        <f>('СС Пром Минэк баз'!C27/'СС Пром Минэк кон'!C27)*'СС Пром Минэк баз'!C27</f>
        <v>101</v>
      </c>
      <c r="D27" s="587">
        <f>('СС Пром Минэк баз'!D27/'СС Пром Минэк кон'!D27)*'СС Пром Минэк баз'!D27</f>
        <v>101.40000000000001</v>
      </c>
      <c r="E27" s="587">
        <f>('СС Пром Минэк баз'!E27/'СС Пром Минэк кон'!E27)*'СС Пром Минэк баз'!E27</f>
        <v>103.20038910505836</v>
      </c>
      <c r="F27" s="587">
        <f>('СС Пром Минэк баз'!F27/'СС Пром Минэк кон'!F27)*'СС Пром Минэк баз'!F27</f>
        <v>103.80155339805826</v>
      </c>
      <c r="G27" s="587">
        <f>('СС Пром Минэк баз'!G27/'СС Пром Минэк кон'!G27)*'СС Пром Минэк баз'!G27</f>
        <v>104.41260843471156</v>
      </c>
      <c r="H27" s="531">
        <f t="shared" si="349"/>
        <v>113.41646005462158</v>
      </c>
    </row>
    <row r="28" ht="30">
      <c r="A28" s="589" t="s">
        <v>1143</v>
      </c>
      <c r="B28" s="590">
        <v>23</v>
      </c>
      <c r="C28" s="587">
        <f>('СС Пром Минэк баз'!C28/'СС Пром Минэк кон'!C28)*'СС Пром Минэк баз'!C28</f>
        <v>104.2</v>
      </c>
      <c r="D28" s="587">
        <f>('СС Пром Минэк баз'!D28/'СС Пром Минэк кон'!D28)*'СС Пром Минэк баз'!D28</f>
        <v>97.5</v>
      </c>
      <c r="E28" s="587">
        <f>('СС Пром Минэк баз'!E28/'СС Пром Минэк кон'!E28)*'СС Пром Минэк баз'!E28</f>
        <v>103.40038834951457</v>
      </c>
      <c r="F28" s="587">
        <f>('СС Пром Минэк баз'!F28/'СС Пром Минэк кон'!F28)*'СС Пром Минэк баз'!F28</f>
        <v>103.20087719298247</v>
      </c>
      <c r="G28" s="587">
        <f>('СС Пром Минэк баз'!G28/'СС Пром Минэк кон'!G28)*'СС Пром Минэк баз'!G28</f>
        <v>103.40087548638131</v>
      </c>
      <c r="H28" s="531">
        <f t="shared" si="349"/>
        <v>107.58070605285005</v>
      </c>
    </row>
    <row r="29" ht="15">
      <c r="A29" s="591" t="s">
        <v>1144</v>
      </c>
      <c r="B29" s="592">
        <v>24</v>
      </c>
      <c r="C29" s="587">
        <f>('СС Пром Минэк баз'!C29/'СС Пром Минэк кон'!C29)*'СС Пром Минэк баз'!C29</f>
        <v>101.59999999999999</v>
      </c>
      <c r="D29" s="587">
        <f>('СС Пром Минэк баз'!D29/'СС Пром Минэк кон'!D29)*'СС Пром Минэк баз'!D29</f>
        <v>97</v>
      </c>
      <c r="E29" s="587">
        <f>('СС Пром Минэк баз'!E29/'СС Пром Минэк кон'!E29)*'СС Пром Минэк баз'!E29</f>
        <v>100.4004</v>
      </c>
      <c r="F29" s="587">
        <f>('СС Пром Минэк баз'!F29/'СС Пром Минэк кон'!F29)*'СС Пром Минэк баз'!F29</f>
        <v>101.00039761431412</v>
      </c>
      <c r="G29" s="587">
        <f>('СС Пром Минэк баз'!G29/'СС Пром Минэк кон'!G29)*'СС Пром Минэк баз'!G29</f>
        <v>101.20039682539682</v>
      </c>
      <c r="H29" s="531">
        <f t="shared" si="349"/>
        <v>99.543401347505394</v>
      </c>
    </row>
    <row r="30" ht="30">
      <c r="A30" s="585" t="s">
        <v>1145</v>
      </c>
      <c r="B30" s="586">
        <v>25</v>
      </c>
      <c r="C30" s="587">
        <f>('СС Пром Минэк баз'!C30/'СС Пром Минэк кон'!C30)*'СС Пром Минэк баз'!C30</f>
        <v>104.7</v>
      </c>
      <c r="D30" s="587">
        <f>('СС Пром Минэк баз'!D30/'СС Пром Минэк кон'!D30)*'СС Пром Минэк баз'!D30</f>
        <v>97.200000000000003</v>
      </c>
      <c r="E30" s="587">
        <f>('СС Пром Минэк баз'!E30/'СС Пром Минэк кон'!E30)*'СС Пром Минэк баз'!E30</f>
        <v>103.59754089494163</v>
      </c>
      <c r="F30" s="587">
        <f>('СС Пром Минэк баз'!F30/'СС Пром Минэк кон'!F30)*'СС Пром Минэк баз'!F30</f>
        <v>101.600395256917</v>
      </c>
      <c r="G30" s="587">
        <f>('СС Пром Минэк баз'!G30/'СС Пром Минэк кон'!G30)*'СС Пром Минэк баз'!G30</f>
        <v>102.20157790927021</v>
      </c>
      <c r="H30" s="531">
        <f t="shared" si="349"/>
        <v>104.56075489780569</v>
      </c>
    </row>
    <row r="31" ht="30">
      <c r="A31" s="585" t="s">
        <v>199</v>
      </c>
      <c r="B31" s="586">
        <v>26</v>
      </c>
      <c r="C31" s="587">
        <f>('СС Пром Минэк баз'!C31/'СС Пром Минэк кон'!C31)*'СС Пром Минэк баз'!C31</f>
        <v>113.2</v>
      </c>
      <c r="D31" s="587">
        <f>('СС Пром Минэк баз'!D31/'СС Пром Минэк кон'!D31)*'СС Пром Минэк баз'!D31</f>
        <v>98.200000000000003</v>
      </c>
      <c r="E31" s="587">
        <f>('СС Пром Минэк баз'!E31/'СС Пром Минэк кон'!E31)*'СС Пром Минэк баз'!E31</f>
        <v>108.80148148148149</v>
      </c>
      <c r="F31" s="587">
        <f>('СС Пром Минэк баз'!F31/'СС Пром Минэк кон'!F31)*'СС Пром Минэк баз'!F31</f>
        <v>106.60084905660376</v>
      </c>
      <c r="G31" s="587">
        <f>('СС Пром Минэк баз'!G31/'СС Пром Минэк кон'!G31)*'СС Пром Минэк баз'!G31</f>
        <v>107.00037523452158</v>
      </c>
      <c r="H31" s="531">
        <f t="shared" si="349"/>
        <v>121.86872321757077</v>
      </c>
    </row>
    <row r="32" ht="15">
      <c r="A32" s="585" t="s">
        <v>196</v>
      </c>
      <c r="B32" s="586">
        <v>27</v>
      </c>
      <c r="C32" s="587">
        <f>('СС Пром Минэк баз'!C32/'СС Пром Минэк кон'!C32)*'СС Пром Минэк баз'!C32</f>
        <v>101</v>
      </c>
      <c r="D32" s="587">
        <f>('СС Пром Минэк баз'!D32/'СС Пром Минэк кон'!D32)*'СС Пром Минэк баз'!D32</f>
        <v>93.700000000000003</v>
      </c>
      <c r="E32" s="587">
        <f>('СС Пром Минэк баз'!E32/'СС Пром Минэк кон'!E32)*'СС Пром Минэк баз'!E32</f>
        <v>108.40148698884759</v>
      </c>
      <c r="F32" s="587">
        <f>('СС Пром Минэк баз'!F32/'СС Пром Минэк кон'!F32)*'СС Пром Минэк баз'!F32</f>
        <v>102.40088408644401</v>
      </c>
      <c r="G32" s="587">
        <f>('СС Пром Минэк баз'!G32/'СС Пром Минэк кон'!G32)*'СС Пром Минэк баз'!G32</f>
        <v>102.60039138943249</v>
      </c>
      <c r="H32" s="531">
        <f t="shared" si="349"/>
        <v>106.71551244360347</v>
      </c>
    </row>
    <row r="33" ht="30">
      <c r="A33" s="585" t="s">
        <v>1146</v>
      </c>
      <c r="B33" s="586">
        <v>28</v>
      </c>
      <c r="C33" s="587">
        <f>('СС Пром Минэк баз'!C33/'СС Пром Минэк кон'!C33)*'СС Пром Минэк баз'!C33</f>
        <v>105.8</v>
      </c>
      <c r="D33" s="587">
        <f>('СС Пром Минэк баз'!D33/'СС Пром Минэк кон'!D33)*'СС Пром Минэк баз'!D33</f>
        <v>101.2</v>
      </c>
      <c r="E33" s="587">
        <f>('СС Пром Минэк баз'!E33/'СС Пром Минэк кон'!E33)*'СС Пром Минэк баз'!E33</f>
        <v>102.30157635467981</v>
      </c>
      <c r="F33" s="587">
        <f>('СС Пром Минэк баз'!F33/'СС Пром Минэк кон'!F33)*'СС Пром Минэк баз'!F33</f>
        <v>102.40088408644401</v>
      </c>
      <c r="G33" s="587">
        <f>('СС Пром Минэк баз'!G33/'СС Пром Минэк кон'!G33)*'СС Пром Минэк баз'!G33</f>
        <v>102.70039100684262</v>
      </c>
      <c r="H33" s="531">
        <f t="shared" si="349"/>
        <v>108.87762567380112</v>
      </c>
    </row>
    <row r="34" ht="30">
      <c r="A34" s="585" t="s">
        <v>1147</v>
      </c>
      <c r="B34" s="586">
        <v>29</v>
      </c>
      <c r="C34" s="587">
        <f>('СС Пром Минэк баз'!C34/'СС Пром Минэк кон'!C34)*'СС Пром Минэк баз'!C34</f>
        <v>99.700000000000003</v>
      </c>
      <c r="D34" s="587">
        <f>('СС Пром Минэк баз'!D34/'СС Пром Минэк кон'!D34)*'СС Пром Минэк баз'!D34</f>
        <v>82</v>
      </c>
      <c r="E34" s="587">
        <f>('СС Пром Минэк баз'!E34/'СС Пром Минэк кон'!E34)*'СС Пром Минэк баз'!E34</f>
        <v>107.30339302544769</v>
      </c>
      <c r="F34" s="587">
        <f>('СС Пром Минэк баз'!F34/'СС Пром Минэк кон'!F34)*'СС Пром Минэк баз'!F34</f>
        <v>107.30235183443085</v>
      </c>
      <c r="G34" s="587">
        <f>('СС Пром Минэк баз'!G34/'СС Пром Минэк кон'!G34)*'СС Пром Минэк баз'!G34</f>
        <v>106.90236071765817</v>
      </c>
      <c r="H34" s="531">
        <f t="shared" si="349"/>
        <v>100.93082984550146</v>
      </c>
    </row>
    <row r="35" ht="30">
      <c r="A35" s="585" t="s">
        <v>1148</v>
      </c>
      <c r="B35" s="586">
        <v>30</v>
      </c>
      <c r="C35" s="587">
        <f>('СС Пром Минэк баз'!C35/'СС Пром Минэк кон'!C35)*'СС Пром Минэк баз'!C35</f>
        <v>102.90000000000001</v>
      </c>
      <c r="D35" s="587">
        <f>('СС Пром Минэк баз'!D35/'СС Пром Минэк кон'!D35)*'СС Пром Минэк баз'!D35</f>
        <v>82</v>
      </c>
      <c r="E35" s="587">
        <f>('СС Пром Минэк баз'!E35/'СС Пром Минэк кон'!E35)*'СС Пром Минэк баз'!E35</f>
        <v>104.4015444015444</v>
      </c>
      <c r="F35" s="587">
        <f>('СС Пром Минэк баз'!F35/'СС Пром Минэк кон'!F35)*'СС Пром Минэк баз'!F35</f>
        <v>103.40155945419104</v>
      </c>
      <c r="G35" s="587">
        <f>('СС Пром Минэк баз'!G35/'СС Пром Минэк кон'!G35)*'СС Пром Минэк баз'!G35</f>
        <v>103.80155339805826</v>
      </c>
      <c r="H35" s="531">
        <f t="shared" si="349"/>
        <v>91.886501620056151</v>
      </c>
    </row>
    <row r="36" ht="15">
      <c r="A36" s="585" t="s">
        <v>1149</v>
      </c>
      <c r="B36" s="586">
        <v>31</v>
      </c>
      <c r="C36" s="587">
        <f>('СС Пром Минэк баз'!C36/'СС Пром Минэк кон'!C36)*'СС Пром Минэк баз'!C36</f>
        <v>100.5</v>
      </c>
      <c r="D36" s="587">
        <f>('СС Пром Минэк баз'!D36/'СС Пром Минэк кон'!D36)*'СС Пром Минэк баз'!D36</f>
        <v>99.700000000000003</v>
      </c>
      <c r="E36" s="587">
        <f>('СС Пром Минэк баз'!E36/'СС Пром Минэк кон'!E36)*'СС Пром Минэк баз'!E36</f>
        <v>102.40355731225296</v>
      </c>
      <c r="F36" s="587">
        <f>('СС Пром Минэк баз'!F36/'СС Пром Минэк кон'!F36)*'СС Пром Минэк баз'!F36</f>
        <v>102.60355029585799</v>
      </c>
      <c r="G36" s="587">
        <f>('СС Пром Минэк баз'!G36/'СС Пром Минэк кон'!G36)*'СС Пром Минэк баз'!G36</f>
        <v>103.603515625</v>
      </c>
      <c r="H36" s="531">
        <f t="shared" si="349"/>
        <v>108.52932029940233</v>
      </c>
    </row>
    <row r="37" ht="15">
      <c r="A37" s="585" t="s">
        <v>1150</v>
      </c>
      <c r="B37" s="586">
        <v>32</v>
      </c>
      <c r="C37" s="587">
        <f>('СС Пром Минэк баз'!C37/'СС Пром Минэк кон'!C37)*'СС Пром Минэк баз'!C37</f>
        <v>93</v>
      </c>
      <c r="D37" s="587">
        <f>('СС Пром Минэк баз'!D37/'СС Пром Минэк кон'!D37)*'СС Пром Минэк баз'!D37</f>
        <v>90.214299999999994</v>
      </c>
      <c r="E37" s="587">
        <f>('СС Пром Минэк баз'!E37/'СС Пром Минэк кон'!E37)*'СС Пром Минэк баз'!E37</f>
        <v>100.69621282275449</v>
      </c>
      <c r="F37" s="587">
        <f>('СС Пром Минэк баз'!F37/'СС Пром Минэк кон'!F37)*'СС Пром Минэк баз'!F37</f>
        <v>102.1086096048181</v>
      </c>
      <c r="G37" s="587">
        <f>('СС Пром Минэк баз'!G37/'СС Пром Минэк кон'!G37)*'СС Пром Минэк баз'!G37</f>
        <v>103.70377773161479</v>
      </c>
      <c r="H37" s="531">
        <f t="shared" si="349"/>
        <v>96.193440998823547</v>
      </c>
    </row>
    <row r="38" ht="15">
      <c r="A38" s="585" t="s">
        <v>1151</v>
      </c>
      <c r="B38" s="586">
        <v>33</v>
      </c>
      <c r="C38" s="587">
        <f>('СС Пром Минэк баз'!C38/'СС Пром Минэк кон'!C38)*'СС Пром Минэк баз'!C38</f>
        <v>85.200000000000003</v>
      </c>
      <c r="D38" s="587">
        <f>('СС Пром Минэк баз'!D38/'СС Пром Минэк кон'!D38)*'СС Пром Минэк баз'!D38</f>
        <v>93.25</v>
      </c>
      <c r="E38" s="587">
        <f>('СС Пром Минэк баз'!E38/'СС Пром Минэк кон'!E38)*'СС Пром Минэк баз'!E38</f>
        <v>104.90153698366954</v>
      </c>
      <c r="F38" s="587">
        <f>('СС Пром Минэк баз'!F38/'СС Пром Минэк кон'!F38)*'СС Пром Минэк баз'!F38</f>
        <v>104.30724342458858</v>
      </c>
      <c r="G38" s="587">
        <f>('СС Пром Минэк баз'!G38/'СС Пром Минэк кон'!G38)*'СС Пром Минэк баз'!G38</f>
        <v>104.70153994225217</v>
      </c>
      <c r="H38" s="531">
        <f t="shared" si="349"/>
        <v>106.83123018411358</v>
      </c>
    </row>
    <row r="39" ht="30">
      <c r="A39" s="582" t="s">
        <v>1152</v>
      </c>
      <c r="B39" s="583" t="s">
        <v>1153</v>
      </c>
      <c r="C39" s="583">
        <f>('СС Пром Минэк баз'!C39/'СС Пром Минэк кон'!C39)*'СС Пром Минэк баз'!C39</f>
        <v>100</v>
      </c>
      <c r="D39" s="583">
        <f>('СС Пром Минэк баз'!D39/'СС Пром Минэк кон'!D39)*'СС Пром Минэк баз'!D39</f>
        <v>97.200000000000003</v>
      </c>
      <c r="E39" s="583">
        <f>('СС Пром Минэк баз'!E39/'СС Пром Минэк кон'!E39)*'СС Пром Минэк баз'!E39</f>
        <v>103.38228549863547</v>
      </c>
      <c r="F39" s="583">
        <f>('СС Пром Минэк баз'!F39/'СС Пром Минэк кон'!F39)*'СС Пром Минэк баз'!F39</f>
        <v>101.84402136610673</v>
      </c>
      <c r="G39" s="583">
        <f>('СС Пром Минэк баз'!G39/'СС Пром Минэк кон'!G39)*'СС Пром Минэк баз'!G39</f>
        <v>101.80039447731752</v>
      </c>
      <c r="H39" s="588">
        <f t="shared" si="349"/>
        <v>104.18312837993591</v>
      </c>
    </row>
    <row r="40" ht="45">
      <c r="A40" s="582" t="s">
        <v>1154</v>
      </c>
      <c r="B40" s="583" t="s">
        <v>1155</v>
      </c>
      <c r="C40" s="583">
        <f>('СС Пром Минэк баз'!C40/'СС Пром Минэк кон'!C40)*'СС Пром Минэк баз'!C40</f>
        <v>94.799999999999997</v>
      </c>
      <c r="D40" s="583">
        <f>('СС Пром Минэк баз'!D40/'СС Пром Минэк кон'!D40)*'СС Пром Минэк баз'!D40</f>
        <v>95</v>
      </c>
      <c r="E40" s="583">
        <f>('СС Пром Минэк баз'!E40/'СС Пром Минэк кон'!E40)*'СС Пром Минэк баз'!E40</f>
        <v>103.00038986354777</v>
      </c>
      <c r="F40" s="583">
        <f>('СС Пром Минэк баз'!F40/'СС Пром Минэк кон'!F40)*'СС Пром Минэк баз'!F40</f>
        <v>101.04990188956265</v>
      </c>
      <c r="G40" s="583">
        <f>('СС Пром Минэк баз'!G40/'СС Пром Минэк кон'!G40)*'СС Пром Минэк баз'!G40</f>
        <v>101.90247770069377</v>
      </c>
      <c r="H40" s="588">
        <f t="shared" si="349"/>
        <v>100.75882951327138</v>
      </c>
    </row>
    <row r="41" s="576" customFormat="1" ht="15">
      <c r="A41" s="593" t="s">
        <v>1156</v>
      </c>
      <c r="B41" s="594"/>
      <c r="C41" s="584">
        <f>('СС Пром Минэк баз'!C41/'СС Пром Минэк кон'!C41)*'СС Пром Минэк баз'!C41</f>
        <v>104</v>
      </c>
      <c r="D41" s="584">
        <f>('СС Пром Минэк баз'!D41/'СС Пром Минэк кон'!D41)*'СС Пром Минэк баз'!D41</f>
        <v>101</v>
      </c>
      <c r="E41" s="584">
        <f>('СС Пром Минэк баз'!E41/'СС Пром Минэк кон'!E41)*'СС Пром Минэк баз'!E41</f>
        <v>103.31427155599602</v>
      </c>
      <c r="F41" s="584">
        <f>('СС Пром Минэк баз'!F41/'СС Пром Минэк кон'!F41)*'СС Пром Минэк баз'!F41</f>
        <v>102.90631786771962</v>
      </c>
      <c r="G41" s="584">
        <f>('СС Пром Минэк баз'!G41/'СС Пром Минэк кон'!G41)*'СС Пром Минэк баз'!G41</f>
        <v>102.70354679802955</v>
      </c>
      <c r="H41" s="595">
        <f t="shared" si="349"/>
        <v>110.28315258071953</v>
      </c>
    </row>
    <row r="42">
      <c r="A42" s="596"/>
    </row>
    <row r="43">
      <c r="A43" s="596"/>
    </row>
    <row r="47">
      <c r="A47" s="563"/>
    </row>
    <row r="48">
      <c r="A48" s="563"/>
    </row>
    <row r="49">
      <c r="A49" s="563"/>
    </row>
    <row r="50">
      <c r="A50" s="563"/>
    </row>
    <row r="51">
      <c r="A51" s="563"/>
    </row>
    <row r="52">
      <c r="A52" s="563"/>
    </row>
    <row r="53">
      <c r="A53" s="563"/>
    </row>
    <row r="54">
      <c r="A54" s="563"/>
    </row>
    <row r="55">
      <c r="A55" s="563"/>
    </row>
    <row r="56">
      <c r="A56" s="563"/>
    </row>
    <row r="57">
      <c r="A57" s="563"/>
    </row>
    <row r="58">
      <c r="A58" s="563"/>
    </row>
    <row r="59">
      <c r="A59" s="563"/>
    </row>
    <row r="60">
      <c r="A60" s="563"/>
    </row>
    <row r="61">
      <c r="A61" s="563"/>
    </row>
    <row r="62">
      <c r="A62" s="563"/>
    </row>
    <row r="63">
      <c r="A63" s="563"/>
    </row>
    <row r="64">
      <c r="A64" s="563"/>
    </row>
  </sheetData>
  <mergeCells count="3">
    <mergeCell ref="B3:G3"/>
    <mergeCell ref="B4:G4"/>
    <mergeCell ref="A5:G5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3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24" activeCellId="0" sqref="G24"/>
    </sheetView>
  </sheetViews>
  <sheetFormatPr defaultRowHeight="14.25"/>
  <cols>
    <col customWidth="1" min="1" max="1" width="32"/>
    <col customWidth="1" min="2" max="2" width="19.140625"/>
    <col customWidth="1" min="3" max="3" width="18"/>
    <col customWidth="1" min="15" max="15" width="58"/>
  </cols>
  <sheetData>
    <row r="1" ht="15">
      <c r="A1" s="2" t="s">
        <v>0</v>
      </c>
    </row>
    <row r="2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6"/>
      <c r="H2" s="6"/>
      <c r="I2" s="6"/>
      <c r="J2" s="6"/>
      <c r="K2" s="6"/>
      <c r="L2" s="6"/>
      <c r="M2" s="4"/>
      <c r="O2" s="3" t="s">
        <v>5</v>
      </c>
    </row>
    <row r="3">
      <c r="A3" s="7"/>
      <c r="B3" s="8">
        <v>2019</v>
      </c>
      <c r="C3" s="8">
        <v>2020</v>
      </c>
      <c r="D3" s="8">
        <v>2021</v>
      </c>
      <c r="E3" s="8">
        <v>2022</v>
      </c>
      <c r="F3" s="8">
        <v>2023</v>
      </c>
      <c r="G3" s="8">
        <v>2024</v>
      </c>
      <c r="H3" s="8">
        <v>2025</v>
      </c>
      <c r="I3" s="8">
        <v>2026</v>
      </c>
      <c r="J3" s="8">
        <v>2027</v>
      </c>
      <c r="K3" s="8">
        <v>2028</v>
      </c>
      <c r="L3" s="8">
        <v>2029</v>
      </c>
      <c r="M3" s="8">
        <v>2030</v>
      </c>
      <c r="O3" s="7"/>
    </row>
    <row r="4" ht="15.75" customHeight="1">
      <c r="A4" s="9" t="s">
        <v>6</v>
      </c>
      <c r="B4" s="10" t="e">
        <f>#REF!</f>
        <v>#REF!</v>
      </c>
      <c r="C4" s="10" t="e">
        <f>#REF!</f>
        <v>#REF!</v>
      </c>
      <c r="D4" s="10" t="e">
        <f>#REF!</f>
        <v>#REF!</v>
      </c>
      <c r="E4" s="10" t="e">
        <f>#REF!</f>
        <v>#REF!</v>
      </c>
      <c r="F4" s="10" t="e">
        <f>#REF!</f>
        <v>#REF!</v>
      </c>
      <c r="G4" s="10" t="e">
        <f>#REF!</f>
        <v>#REF!</v>
      </c>
      <c r="H4" s="10" t="e">
        <f>#REF!</f>
        <v>#REF!</v>
      </c>
      <c r="I4" s="10" t="e">
        <f>#REF!</f>
        <v>#REF!</v>
      </c>
      <c r="J4" s="10" t="e">
        <f>#REF!</f>
        <v>#REF!</v>
      </c>
      <c r="K4" s="10" t="e">
        <f>#REF!</f>
        <v>#REF!</v>
      </c>
      <c r="L4" s="10" t="e">
        <f>#REF!</f>
        <v>#REF!</v>
      </c>
      <c r="M4" s="10" t="e">
        <f>#REF!</f>
        <v>#REF!</v>
      </c>
      <c r="O4" s="11" t="s">
        <v>7</v>
      </c>
    </row>
    <row r="5">
      <c r="A5" s="12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O5" s="14"/>
    </row>
    <row r="6">
      <c r="A6" s="9" t="s">
        <v>9</v>
      </c>
      <c r="B6" s="10">
        <f>'ЦП по МО help'!AY60</f>
        <v>597.30151023811732</v>
      </c>
      <c r="C6" s="10">
        <f>'ЦП по МО help'!AZ60</f>
        <v>595.86142870378944</v>
      </c>
      <c r="D6" s="10">
        <f>'ЦП по МО help'!BA60</f>
        <v>594.80906142870367</v>
      </c>
      <c r="E6" s="10">
        <f>'ЦП по МО help'!BB60</f>
        <v>592.30595280512682</v>
      </c>
      <c r="F6" s="10">
        <f>'ЦП по МО help'!BC60</f>
        <v>590.14268183319348</v>
      </c>
      <c r="G6" s="10">
        <f>'ЦП по МО help'!BD60</f>
        <v>588.09673941681774</v>
      </c>
      <c r="H6" s="10">
        <f>'ЦП по МО help'!BE60</f>
        <v>586.05763954828149</v>
      </c>
      <c r="I6" s="10">
        <f>'ЦП по МО help'!BF60</f>
        <v>583.97074748252805</v>
      </c>
      <c r="J6" s="10">
        <f>'ЦП по МО help'!BG60</f>
        <v>581.99987827842642</v>
      </c>
      <c r="K6" s="10">
        <f>'ЦП по МО help'!BH60</f>
        <v>580.03547782045121</v>
      </c>
      <c r="L6" s="10">
        <f>'ЦП по МО help'!BI60</f>
        <v>578.23998269057881</v>
      </c>
      <c r="M6" s="10">
        <f>'ЦП по МО help'!BJ60</f>
        <v>576.72000000000003</v>
      </c>
      <c r="O6" s="14"/>
    </row>
    <row r="7">
      <c r="A7" s="9" t="s">
        <v>10</v>
      </c>
      <c r="B7" s="10">
        <f>'ЦП по МО help'!AY61</f>
        <v>113.08919473732959</v>
      </c>
      <c r="C7" s="10" t="e">
        <f>'ЦП по МО help'!AZ61</f>
        <v>#REF!</v>
      </c>
      <c r="D7" s="10" t="e">
        <f>'ЦП по МО help'!BA61</f>
        <v>#REF!</v>
      </c>
      <c r="E7" s="10" t="e">
        <f>'ЦП по МО help'!BB61</f>
        <v>#REF!</v>
      </c>
      <c r="F7" s="10" t="e">
        <f>'ЦП по МО help'!BC61</f>
        <v>#REF!</v>
      </c>
      <c r="G7" s="10" t="e">
        <f>'ЦП по МО help'!BD61</f>
        <v>#REF!</v>
      </c>
      <c r="H7" s="10" t="e">
        <f>'ЦП по МО help'!BE61</f>
        <v>#REF!</v>
      </c>
      <c r="I7" s="10" t="e">
        <f>'ЦП по МО help'!BF61</f>
        <v>#REF!</v>
      </c>
      <c r="J7" s="10" t="e">
        <f>'ЦП по МО help'!BG61</f>
        <v>#REF!</v>
      </c>
      <c r="K7" s="10" t="e">
        <f>'ЦП по МО help'!BH61</f>
        <v>#REF!</v>
      </c>
      <c r="L7" s="10" t="e">
        <f>'ЦП по МО help'!BI61</f>
        <v>#REF!</v>
      </c>
      <c r="M7" s="10" t="e">
        <f>'ЦП по МО help'!BJ61</f>
        <v>#REF!</v>
      </c>
      <c r="O7" s="14"/>
    </row>
    <row r="8">
      <c r="A8" s="9" t="s">
        <v>11</v>
      </c>
      <c r="B8" s="10">
        <f>'ЦП по МО help'!AY62</f>
        <v>78.239999999999995</v>
      </c>
      <c r="C8" s="10">
        <f>'ЦП по МО help'!AZ62</f>
        <v>80.799999999999997</v>
      </c>
      <c r="D8" s="10">
        <f>'ЦП по МО help'!BA62</f>
        <v>83.400000000000006</v>
      </c>
      <c r="E8" s="10">
        <f>'ЦП по МО help'!BB62</f>
        <v>85.200000000000003</v>
      </c>
      <c r="F8" s="10">
        <f>'ЦП по МО help'!BC62</f>
        <v>87</v>
      </c>
      <c r="G8" s="10">
        <f>'ЦП по МО help'!BD62</f>
        <v>88.799999999999997</v>
      </c>
      <c r="H8" s="10">
        <f>'ЦП по МО help'!BE62</f>
        <v>90.599999999999994</v>
      </c>
      <c r="I8" s="10">
        <f>'ЦП по МО help'!BF62</f>
        <v>92.400000000000006</v>
      </c>
      <c r="J8" s="10">
        <f>'ЦП по МО help'!BG62</f>
        <v>94.200000000000003</v>
      </c>
      <c r="K8" s="10">
        <f>'ЦП по МО help'!BH62</f>
        <v>96</v>
      </c>
      <c r="L8" s="10">
        <f>'ЦП по МО help'!BI62</f>
        <v>97.799999999999997</v>
      </c>
      <c r="M8" s="10">
        <f>'ЦП по МО help'!BJ62</f>
        <v>99.700000000000003</v>
      </c>
      <c r="O8" s="14"/>
    </row>
    <row r="9">
      <c r="A9" s="12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O9" s="14"/>
    </row>
    <row r="10">
      <c r="A10" s="9" t="s">
        <v>13</v>
      </c>
      <c r="B10" s="10">
        <f>'ЦП по МО help'!AY64</f>
        <v>33.374000000000002</v>
      </c>
      <c r="C10" s="10">
        <f>'ЦП по МО help'!AZ64</f>
        <v>33.2916890577226</v>
      </c>
      <c r="D10" s="10">
        <f>'ЦП по МО help'!BA64</f>
        <v>33.232891689057723</v>
      </c>
      <c r="E10" s="10">
        <f>'ЦП по МО help'!BB64</f>
        <v>33.173249824155725</v>
      </c>
      <c r="F10" s="10">
        <f>'ЦП по МО help'!BC64</f>
        <v>33.132192915474143</v>
      </c>
      <c r="G10" s="10">
        <f>'ЦП по МО help'!BD64</f>
        <v>33.097335177485419</v>
      </c>
      <c r="H10" s="10">
        <f>'ЦП по МО help'!BE64</f>
        <v>33.062489885515774</v>
      </c>
      <c r="I10" s="10">
        <f>'ЦП по МО help'!BF64</f>
        <v>33.024568616811642</v>
      </c>
      <c r="J10" s="10">
        <f>'ЦП по МО help'!BG64</f>
        <v>32.992836663621638</v>
      </c>
      <c r="K10" s="10">
        <f>'ЦП по МО help'!BH64</f>
        <v>32.961114703450832</v>
      </c>
      <c r="L10" s="10">
        <f>'ЦП по МО help'!BI64</f>
        <v>32.938656905656835</v>
      </c>
      <c r="M10" s="10">
        <f>'ЦП по МО help'!BJ64</f>
        <v>32.931619115076394</v>
      </c>
      <c r="O10" s="14"/>
    </row>
    <row r="11" s="1" customFormat="1">
      <c r="A11" s="9" t="s">
        <v>14</v>
      </c>
      <c r="B11" s="10">
        <f>'ЦП по МО help'!AY65</f>
        <v>15.84</v>
      </c>
      <c r="C11" s="10" t="e">
        <f>'ЦП по МО help'!AZ65</f>
        <v>#REF!</v>
      </c>
      <c r="D11" s="10" t="e">
        <f>'ЦП по МО help'!BA65</f>
        <v>#REF!</v>
      </c>
      <c r="E11" s="10" t="e">
        <f>'ЦП по МО help'!BB65</f>
        <v>#REF!</v>
      </c>
      <c r="F11" s="10" t="e">
        <f>'ЦП по МО help'!BC65</f>
        <v>#REF!</v>
      </c>
      <c r="G11" s="10" t="e">
        <f>'ЦП по МО help'!BD65</f>
        <v>#REF!</v>
      </c>
      <c r="H11" s="10" t="e">
        <f>'ЦП по МО help'!BE65</f>
        <v>#REF!</v>
      </c>
      <c r="I11" s="10" t="e">
        <f>'ЦП по МО help'!BF65</f>
        <v>#REF!</v>
      </c>
      <c r="J11" s="10" t="e">
        <f>'ЦП по МО help'!BG65</f>
        <v>#REF!</v>
      </c>
      <c r="K11" s="10" t="e">
        <f>'ЦП по МО help'!BH65</f>
        <v>#REF!</v>
      </c>
      <c r="L11" s="10" t="e">
        <f>'ЦП по МО help'!BI65</f>
        <v>#REF!</v>
      </c>
      <c r="M11" s="10" t="e">
        <f>'ЦП по МО help'!BJ65</f>
        <v>#REF!</v>
      </c>
      <c r="O11" s="14"/>
    </row>
    <row r="12" s="1" customFormat="1">
      <c r="A12" s="9" t="s">
        <v>15</v>
      </c>
      <c r="B12" s="10">
        <f>'ЦП по МО help'!AY66</f>
        <v>11.34</v>
      </c>
      <c r="C12" s="10">
        <f>'ЦП по МО help'!AZ66</f>
        <v>11.199999999999999</v>
      </c>
      <c r="D12" s="10">
        <f>'ЦП по МО help'!BA66</f>
        <v>11.1</v>
      </c>
      <c r="E12" s="10">
        <f>'ЦП по МО help'!BB66</f>
        <v>11.1</v>
      </c>
      <c r="F12" s="10">
        <f>'ЦП по МО help'!BC66</f>
        <v>11.1</v>
      </c>
      <c r="G12" s="10">
        <f>'ЦП по МО help'!BD66</f>
        <v>11.1</v>
      </c>
      <c r="H12" s="10">
        <f>'ЦП по МО help'!BE66</f>
        <v>11.1</v>
      </c>
      <c r="I12" s="10">
        <f>'ЦП по МО help'!BF66</f>
        <v>11.1</v>
      </c>
      <c r="J12" s="10">
        <f>'ЦП по МО help'!BG66</f>
        <v>11.1</v>
      </c>
      <c r="K12" s="10">
        <f>'ЦП по МО help'!BH66</f>
        <v>11.1</v>
      </c>
      <c r="L12" s="10">
        <f>'ЦП по МО help'!BI66</f>
        <v>11</v>
      </c>
      <c r="M12" s="10">
        <f>'ЦП по МО help'!BJ66</f>
        <v>11</v>
      </c>
      <c r="O12" s="14"/>
    </row>
    <row r="13" s="1" customFormat="1">
      <c r="A13" s="9" t="s">
        <v>16</v>
      </c>
      <c r="B13" s="10">
        <f>'ЦП по МО help'!AY67</f>
        <v>16.439999999999998</v>
      </c>
      <c r="C13" s="10" t="e">
        <f>'ЦП по МО help'!AZ67</f>
        <v>#REF!</v>
      </c>
      <c r="D13" s="10" t="e">
        <f>'ЦП по МО help'!BA67</f>
        <v>#REF!</v>
      </c>
      <c r="E13" s="10" t="e">
        <f>'ЦП по МО help'!BB67</f>
        <v>#REF!</v>
      </c>
      <c r="F13" s="10" t="e">
        <f>'ЦП по МО help'!BC67</f>
        <v>#REF!</v>
      </c>
      <c r="G13" s="10" t="e">
        <f>'ЦП по МО help'!BD67</f>
        <v>#REF!</v>
      </c>
      <c r="H13" s="10" t="e">
        <f>'ЦП по МО help'!BE67</f>
        <v>#REF!</v>
      </c>
      <c r="I13" s="10" t="e">
        <f>'ЦП по МО help'!BF67</f>
        <v>#REF!</v>
      </c>
      <c r="J13" s="10" t="e">
        <f>'ЦП по МО help'!BG67</f>
        <v>#REF!</v>
      </c>
      <c r="K13" s="10" t="e">
        <f>'ЦП по МО help'!BH67</f>
        <v>#REF!</v>
      </c>
      <c r="L13" s="10" t="e">
        <f>'ЦП по МО help'!BI67</f>
        <v>#REF!</v>
      </c>
      <c r="M13" s="10" t="e">
        <f>'ЦП по МО help'!BJ67</f>
        <v>#REF!</v>
      </c>
      <c r="O13" s="14"/>
    </row>
    <row r="14" s="1" customFormat="1">
      <c r="A14" s="9" t="s">
        <v>17</v>
      </c>
      <c r="B14" s="10">
        <f>'ЦП по МО help'!AY68</f>
        <v>5.9949967571574181</v>
      </c>
      <c r="C14" s="10">
        <f>'ЦП по МО help'!AZ68</f>
        <v>5.9805429445010656</v>
      </c>
      <c r="D14" s="10">
        <f>'ЦП по МО help'!BA68</f>
        <v>5.9699805429445005</v>
      </c>
      <c r="E14" s="10">
        <f>'ЦП по МО help'!BB68</f>
        <v>5.9592664354770761</v>
      </c>
      <c r="F14" s="10">
        <f>'ЦП по МО help'!BC68</f>
        <v>5.9518909428995466</v>
      </c>
      <c r="G14" s="10">
        <f>'ЦП по МО help'!BD68</f>
        <v>5.9456290737997763</v>
      </c>
      <c r="H14" s="10">
        <f>'ЦП по МО help'!BE68</f>
        <v>5.9393694405118156</v>
      </c>
      <c r="I14" s="10">
        <f>'ЦП по МО help'!BF68</f>
        <v>5.9325572365529906</v>
      </c>
      <c r="J14" s="10">
        <f>'ЦП по МО help'!BG68</f>
        <v>5.9268568856805333</v>
      </c>
      <c r="K14" s="10">
        <f>'ЦП по МО help'!BH68</f>
        <v>5.9211583299612265</v>
      </c>
      <c r="L14" s="10">
        <f>'ЦП по МО help'!BI68</f>
        <v>5.9171239950281729</v>
      </c>
      <c r="M14" s="10">
        <f>'ЦП по МО help'!BJ68</f>
        <v>5.9158597212712083</v>
      </c>
      <c r="O14" s="14"/>
    </row>
    <row r="15" s="1" customFormat="1">
      <c r="A15" s="9" t="s">
        <v>18</v>
      </c>
      <c r="B15" s="10">
        <f>'ЦП по МО help'!AY69</f>
        <v>18.940000000000001</v>
      </c>
      <c r="C15" s="10">
        <f>'ЦП по МО help'!AZ69</f>
        <v>18.600000000000001</v>
      </c>
      <c r="D15" s="10">
        <f>'ЦП по МО help'!BA69</f>
        <v>18.5</v>
      </c>
      <c r="E15" s="10">
        <f>'ЦП по МО help'!BB69</f>
        <v>18.399999999999999</v>
      </c>
      <c r="F15" s="10">
        <f>'ЦП по МО help'!BC69</f>
        <v>18.199999999999999</v>
      </c>
      <c r="G15" s="10">
        <f>'ЦП по МО help'!BD69</f>
        <v>18.100000000000001</v>
      </c>
      <c r="H15" s="10">
        <f>'ЦП по МО help'!BE69</f>
        <v>18</v>
      </c>
      <c r="I15" s="10">
        <f>'ЦП по МО help'!BF69</f>
        <v>17.899999999999999</v>
      </c>
      <c r="J15" s="10">
        <f>'ЦП по МО help'!BG69</f>
        <v>17.800000000000001</v>
      </c>
      <c r="K15" s="10">
        <f>'ЦП по МО help'!BH69</f>
        <v>17.600000000000001</v>
      </c>
      <c r="L15" s="10">
        <f>'ЦП по МО help'!BI69</f>
        <v>17.5</v>
      </c>
      <c r="M15" s="10">
        <f>'ЦП по МО help'!BJ69</f>
        <v>17.5</v>
      </c>
      <c r="O15" s="14"/>
    </row>
    <row r="16" s="1" customFormat="1" ht="24">
      <c r="A16" s="12" t="s">
        <v>19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O16" s="14"/>
    </row>
    <row r="17">
      <c r="A17" s="9" t="s">
        <v>20</v>
      </c>
      <c r="B17" s="10">
        <f>'ЦП по МО help'!AY71</f>
        <v>11.74</v>
      </c>
      <c r="C17" s="10">
        <f>'ЦП по МО help'!AZ71</f>
        <v>11.699999999999999</v>
      </c>
      <c r="D17" s="10">
        <f>'ЦП по МО help'!BA71</f>
        <v>11.6</v>
      </c>
      <c r="E17" s="10">
        <f>'ЦП по МО help'!BB71</f>
        <v>11.6</v>
      </c>
      <c r="F17" s="10">
        <f>'ЦП по МО help'!BC71</f>
        <v>11.6</v>
      </c>
      <c r="G17" s="10">
        <f>'ЦП по МО help'!BD71</f>
        <v>11.5</v>
      </c>
      <c r="H17" s="10">
        <f>'ЦП по МО help'!BE71</f>
        <v>11.5</v>
      </c>
      <c r="I17" s="10">
        <f>'ЦП по МО help'!BF71</f>
        <v>11.4</v>
      </c>
      <c r="J17" s="10">
        <f>'ЦП по МО help'!BG71</f>
        <v>11.4</v>
      </c>
      <c r="K17" s="10">
        <f>'ЦП по МО help'!BH71</f>
        <v>11.300000000000001</v>
      </c>
      <c r="L17" s="10">
        <f>'ЦП по МО help'!BI71</f>
        <v>11.300000000000001</v>
      </c>
      <c r="M17" s="10">
        <f>'ЦП по МО help'!BJ71</f>
        <v>11.300000000000001</v>
      </c>
      <c r="O17" s="14"/>
    </row>
    <row r="18" s="1" customFormat="1">
      <c r="A18" s="9" t="s">
        <v>21</v>
      </c>
      <c r="B18" s="10">
        <f>'ЦП по МО help'!AY72</f>
        <v>20.34</v>
      </c>
      <c r="C18" s="10">
        <f>'ЦП по МО help'!AZ72</f>
        <v>20.300000000000001</v>
      </c>
      <c r="D18" s="10">
        <f>'ЦП по МО help'!BA72</f>
        <v>20.300000000000001</v>
      </c>
      <c r="E18" s="10">
        <f>'ЦП по МО help'!BB72</f>
        <v>20.300000000000001</v>
      </c>
      <c r="F18" s="10">
        <f>'ЦП по МО help'!BC72</f>
        <v>20.300000000000001</v>
      </c>
      <c r="G18" s="10">
        <f>'ЦП по МО help'!BD72</f>
        <v>20.300000000000001</v>
      </c>
      <c r="H18" s="10">
        <f>'ЦП по МО help'!BE72</f>
        <v>20.300000000000001</v>
      </c>
      <c r="I18" s="10">
        <f>'ЦП по МО help'!BF72</f>
        <v>20.300000000000001</v>
      </c>
      <c r="J18" s="10">
        <f>'ЦП по МО help'!BG72</f>
        <v>20.300000000000001</v>
      </c>
      <c r="K18" s="10">
        <f>'ЦП по МО help'!BH72</f>
        <v>20.300000000000001</v>
      </c>
      <c r="L18" s="10">
        <f>'ЦП по МО help'!BI72</f>
        <v>20.300000000000001</v>
      </c>
      <c r="M18" s="10">
        <f>'ЦП по МО help'!BJ72</f>
        <v>20.300000000000001</v>
      </c>
      <c r="O18" s="14"/>
    </row>
    <row r="19">
      <c r="A19" s="9" t="s">
        <v>22</v>
      </c>
      <c r="B19" s="10">
        <f>'ЦП по МО help'!AY73</f>
        <v>37.939999999999998</v>
      </c>
      <c r="C19" s="10">
        <f>'ЦП по МО help'!AZ73</f>
        <v>37.5</v>
      </c>
      <c r="D19" s="10">
        <f>'ЦП по МО help'!BA73</f>
        <v>37.100000000000001</v>
      </c>
      <c r="E19" s="10">
        <f>'ЦП по МО help'!BB73</f>
        <v>36.700000000000003</v>
      </c>
      <c r="F19" s="10">
        <f>'ЦП по МО help'!BC73</f>
        <v>36.399999999999999</v>
      </c>
      <c r="G19" s="10">
        <f>'ЦП по МО help'!BD73</f>
        <v>36.200000000000003</v>
      </c>
      <c r="H19" s="10">
        <f>'ЦП по МО help'!BE73</f>
        <v>35.899999999999999</v>
      </c>
      <c r="I19" s="10">
        <f>'ЦП по МО help'!BF73</f>
        <v>35.600000000000001</v>
      </c>
      <c r="J19" s="10">
        <f>'ЦП по МО help'!BG73</f>
        <v>35.399999999999999</v>
      </c>
      <c r="K19" s="10">
        <f>'ЦП по МО help'!BH73</f>
        <v>35.200000000000003</v>
      </c>
      <c r="L19" s="10">
        <f>'ЦП по МО help'!BI73</f>
        <v>35.100000000000001</v>
      </c>
      <c r="M19" s="10">
        <f>'ЦП по МО help'!BJ73</f>
        <v>35</v>
      </c>
      <c r="O19" s="14"/>
    </row>
    <row r="20" s="1" customFormat="1">
      <c r="A20" s="9" t="s">
        <v>23</v>
      </c>
      <c r="B20" s="10">
        <f>'ЦП по МО help'!AY74</f>
        <v>11.84</v>
      </c>
      <c r="C20" s="10" t="e">
        <f>'ЦП по МО help'!AZ74</f>
        <v>#REF!</v>
      </c>
      <c r="D20" s="10" t="e">
        <f>'ЦП по МО help'!BA74</f>
        <v>#REF!</v>
      </c>
      <c r="E20" s="10" t="e">
        <f>'ЦП по МО help'!BB74</f>
        <v>#REF!</v>
      </c>
      <c r="F20" s="10" t="e">
        <f>'ЦП по МО help'!BC74</f>
        <v>#REF!</v>
      </c>
      <c r="G20" s="10" t="e">
        <f>'ЦП по МО help'!BD74</f>
        <v>#REF!</v>
      </c>
      <c r="H20" s="10" t="e">
        <f>'ЦП по МО help'!BE74</f>
        <v>#REF!</v>
      </c>
      <c r="I20" s="10" t="e">
        <f>'ЦП по МО help'!BF74</f>
        <v>#REF!</v>
      </c>
      <c r="J20" s="10" t="e">
        <f>'ЦП по МО help'!BG74</f>
        <v>#REF!</v>
      </c>
      <c r="K20" s="10" t="e">
        <f>'ЦП по МО help'!BH74</f>
        <v>#REF!</v>
      </c>
      <c r="L20" s="10" t="e">
        <f>'ЦП по МО help'!BI74</f>
        <v>#REF!</v>
      </c>
      <c r="M20" s="10" t="e">
        <f>'ЦП по МО help'!BJ74</f>
        <v>#REF!</v>
      </c>
      <c r="O20" s="14"/>
    </row>
    <row r="21" s="1" customFormat="1">
      <c r="A21" s="9" t="s">
        <v>24</v>
      </c>
      <c r="B21" s="10">
        <f>'ЦП по МО help'!AY75</f>
        <v>12.089910126934125</v>
      </c>
      <c r="C21" s="10">
        <f>'ЦП по МО help'!AZ75</f>
        <v>12.060761604743814</v>
      </c>
      <c r="D21" s="10">
        <f>'ЦП по МО help'!BA75</f>
        <v>12.039460761604742</v>
      </c>
      <c r="E21" s="10">
        <f>'ЦП по МО help'!BB75</f>
        <v>12.017853978212102</v>
      </c>
      <c r="F21" s="10">
        <f>'ЦП по МО help'!BC75</f>
        <v>12.002980068180751</v>
      </c>
      <c r="G21" s="10">
        <f>'ЦП по МО help'!BD75</f>
        <v>11.990351965496213</v>
      </c>
      <c r="H21" s="10">
        <f>'ЦП по МО help'!BE75</f>
        <v>11.977728371698829</v>
      </c>
      <c r="I21" s="10">
        <f>'ЦП по МО help'!BF75</f>
        <v>11.963990427048529</v>
      </c>
      <c r="J21" s="10">
        <f>'ЦП по МО help'!BG75</f>
        <v>11.952494719455743</v>
      </c>
      <c r="K21" s="10">
        <f>'ЦП по МО help'!BH75</f>
        <v>11.941002632088473</v>
      </c>
      <c r="L21" s="10">
        <f>'ЦП по МО help'!BI75</f>
        <v>11.932866723306816</v>
      </c>
      <c r="M21" s="10">
        <f>'ЦП по МО help'!BJ75</f>
        <v>11.930317104563601</v>
      </c>
      <c r="O21" s="14"/>
    </row>
    <row r="22" s="1" customFormat="1">
      <c r="A22" s="9" t="s">
        <v>25</v>
      </c>
      <c r="B22" s="10">
        <f>'ЦП по МО help'!AY76</f>
        <v>11.539999999999999</v>
      </c>
      <c r="C22" s="10" t="e">
        <f>'ЦП по МО help'!AZ76</f>
        <v>#REF!</v>
      </c>
      <c r="D22" s="10" t="e">
        <f>'ЦП по МО help'!BA76</f>
        <v>#REF!</v>
      </c>
      <c r="E22" s="10" t="e">
        <f>'ЦП по МО help'!BB76</f>
        <v>#REF!</v>
      </c>
      <c r="F22" s="10" t="e">
        <f>'ЦП по МО help'!BC76</f>
        <v>#REF!</v>
      </c>
      <c r="G22" s="10" t="e">
        <f>'ЦП по МО help'!BD76</f>
        <v>#REF!</v>
      </c>
      <c r="H22" s="10" t="e">
        <f>'ЦП по МО help'!BE76</f>
        <v>#REF!</v>
      </c>
      <c r="I22" s="10" t="e">
        <f>'ЦП по МО help'!BF76</f>
        <v>#REF!</v>
      </c>
      <c r="J22" s="10" t="e">
        <f>'ЦП по МО help'!BG76</f>
        <v>#REF!</v>
      </c>
      <c r="K22" s="10" t="e">
        <f>'ЦП по МО help'!BH76</f>
        <v>#REF!</v>
      </c>
      <c r="L22" s="10" t="e">
        <f>'ЦП по МО help'!BI76</f>
        <v>#REF!</v>
      </c>
      <c r="M22" s="10" t="e">
        <f>'ЦП по МО help'!BJ76</f>
        <v>#REF!</v>
      </c>
      <c r="O22" s="14"/>
    </row>
    <row r="23" ht="24">
      <c r="A23" s="12" t="s">
        <v>26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O23" s="14"/>
    </row>
    <row r="24">
      <c r="A24" s="9" t="s">
        <v>27</v>
      </c>
      <c r="B24" s="10">
        <f>'ЦП по МО help'!AY78</f>
        <v>18.84</v>
      </c>
      <c r="C24" s="10">
        <f>'ЦП по МО help'!AZ78</f>
        <v>18.600000000000001</v>
      </c>
      <c r="D24" s="10">
        <f>'ЦП по МО help'!BA78</f>
        <v>18.300000000000001</v>
      </c>
      <c r="E24" s="10">
        <f>'ЦП по МО help'!BB78</f>
        <v>18.100000000000001</v>
      </c>
      <c r="F24" s="10">
        <f>'ЦП по МО help'!BC78</f>
        <v>17.800000000000001</v>
      </c>
      <c r="G24" s="10">
        <f>'ЦП по МО help'!BD78</f>
        <v>17.800000000000001</v>
      </c>
      <c r="H24" s="10">
        <f>'ЦП по МО help'!BE78</f>
        <v>17.600000000000001</v>
      </c>
      <c r="I24" s="10">
        <f>'ЦП по МО help'!BF78</f>
        <v>17.399999999999999</v>
      </c>
      <c r="J24" s="10">
        <f>'ЦП по МО help'!BG78</f>
        <v>17.199999999999999</v>
      </c>
      <c r="K24" s="10">
        <f>'ЦП по МО help'!BH78</f>
        <v>17</v>
      </c>
      <c r="L24" s="10">
        <f>'ЦП по МО help'!BI78</f>
        <v>16.800000000000001</v>
      </c>
      <c r="M24" s="10">
        <f>'ЦП по МО help'!BJ78</f>
        <v>16.600000000000001</v>
      </c>
      <c r="O24" s="14"/>
    </row>
    <row r="25" s="1" customFormat="1">
      <c r="A25" s="9" t="s">
        <v>28</v>
      </c>
      <c r="B25" s="10">
        <f>'ЦП по МО help'!AY79</f>
        <v>7.7400000000000002</v>
      </c>
      <c r="C25" s="10" t="e">
        <f>'ЦП по МО help'!AZ79</f>
        <v>#REF!</v>
      </c>
      <c r="D25" s="10" t="e">
        <f>'ЦП по МО help'!BA79</f>
        <v>#REF!</v>
      </c>
      <c r="E25" s="10" t="e">
        <f>'ЦП по МО help'!BB79</f>
        <v>#REF!</v>
      </c>
      <c r="F25" s="10" t="e">
        <f>'ЦП по МО help'!BC79</f>
        <v>#REF!</v>
      </c>
      <c r="G25" s="10" t="e">
        <f>'ЦП по МО help'!BD79</f>
        <v>#REF!</v>
      </c>
      <c r="H25" s="10" t="e">
        <f>'ЦП по МО help'!BE79</f>
        <v>#REF!</v>
      </c>
      <c r="I25" s="10" t="e">
        <f>'ЦП по МО help'!BF79</f>
        <v>#REF!</v>
      </c>
      <c r="J25" s="10" t="e">
        <f>'ЦП по МО help'!BG79</f>
        <v>#REF!</v>
      </c>
      <c r="K25" s="10" t="e">
        <f>'ЦП по МО help'!BH79</f>
        <v>#REF!</v>
      </c>
      <c r="L25" s="10" t="e">
        <f>'ЦП по МО help'!BI79</f>
        <v>#REF!</v>
      </c>
      <c r="M25" s="10" t="e">
        <f>'ЦП по МО help'!BJ79</f>
        <v>#REF!</v>
      </c>
      <c r="O25" s="14"/>
    </row>
    <row r="26" s="1" customFormat="1">
      <c r="A26" s="9" t="s">
        <v>29</v>
      </c>
      <c r="B26" s="10">
        <f>'ЦП по МО help'!AY80</f>
        <v>12.0944</v>
      </c>
      <c r="C26" s="10">
        <f>'ЦП по МО help'!AZ80</f>
        <v>12.060761604743814</v>
      </c>
      <c r="D26" s="10">
        <f>'ЦП по МО help'!BA80</f>
        <v>12.073093671824331</v>
      </c>
      <c r="E26" s="10">
        <f>'ЦП по МО help'!BB80</f>
        <v>12.092152320948761</v>
      </c>
      <c r="F26" s="10">
        <f>'ЦП по МО help'!BC80</f>
        <v>12.12242194014639</v>
      </c>
      <c r="G26" s="10">
        <f>'ЦП по МО help'!BD80</f>
        <v>12.109958472407198</v>
      </c>
      <c r="H26" s="10">
        <f>'ЦП по МО help'!BE80</f>
        <v>12.099761089711496</v>
      </c>
      <c r="I26" s="10">
        <f>'ЦП по МО help'!BF80</f>
        <v>12.090319068696958</v>
      </c>
      <c r="J26" s="10">
        <f>'ЦП по МО help'!BG80</f>
        <v>12.081632409363582</v>
      </c>
      <c r="K26" s="10">
        <f>'ЦП по МО help'!BH80</f>
        <v>12.073701111711371</v>
      </c>
      <c r="L26" s="10">
        <f>'ЦП по МО help'!BI80</f>
        <v>12.066525175740319</v>
      </c>
      <c r="M26" s="10">
        <f>'ЦП по МО help'!BJ80</f>
        <v>12.060104601450433</v>
      </c>
      <c r="O26" s="14"/>
    </row>
    <row r="27" s="1" customFormat="1">
      <c r="A27" s="9" t="s">
        <v>30</v>
      </c>
      <c r="B27" s="10">
        <f>'ЦП по МО help'!AY81</f>
        <v>40.839999999999996</v>
      </c>
      <c r="C27" s="10" t="e">
        <f>'ЦП по МО help'!AZ81</f>
        <v>#REF!</v>
      </c>
      <c r="D27" s="10" t="e">
        <f>'ЦП по МО help'!BA81</f>
        <v>#REF!</v>
      </c>
      <c r="E27" s="10" t="e">
        <f>'ЦП по МО help'!BB81</f>
        <v>#REF!</v>
      </c>
      <c r="F27" s="10" t="e">
        <f>'ЦП по МО help'!BC81</f>
        <v>#REF!</v>
      </c>
      <c r="G27" s="10" t="e">
        <f>'ЦП по МО help'!BD81</f>
        <v>#REF!</v>
      </c>
      <c r="H27" s="10" t="e">
        <f>'ЦП по МО help'!BE81</f>
        <v>#REF!</v>
      </c>
      <c r="I27" s="10" t="e">
        <f>'ЦП по МО help'!BF81</f>
        <v>#REF!</v>
      </c>
      <c r="J27" s="10" t="e">
        <f>'ЦП по МО help'!BG81</f>
        <v>#REF!</v>
      </c>
      <c r="K27" s="10" t="e">
        <f>'ЦП по МО help'!BH81</f>
        <v>#REF!</v>
      </c>
      <c r="L27" s="10" t="e">
        <f>'ЦП по МО help'!BI81</f>
        <v>#REF!</v>
      </c>
      <c r="M27" s="10" t="e">
        <f>'ЦП по МО help'!BJ81</f>
        <v>#REF!</v>
      </c>
      <c r="O27" s="14"/>
    </row>
    <row r="28" s="1" customFormat="1">
      <c r="A28" s="12" t="s">
        <v>49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O28" s="14"/>
    </row>
    <row r="29" s="1" customFormat="1">
      <c r="A29" s="9" t="s">
        <v>32</v>
      </c>
      <c r="B29" s="10">
        <f>'ЦП по МО help'!AY83</f>
        <v>2.997498378578709</v>
      </c>
      <c r="C29" s="10">
        <f>'ЦП по МО help'!AZ83</f>
        <v>2.9902714722505328</v>
      </c>
      <c r="D29" s="10">
        <f>'ЦП по МО help'!BA83</f>
        <v>2.9849902714722503</v>
      </c>
      <c r="E29" s="10">
        <f>'ЦП по МО help'!BB83</f>
        <v>2.9808209024367645</v>
      </c>
      <c r="F29" s="10">
        <f>'ЦП по МО help'!BC83</f>
        <v>2.9783192810154726</v>
      </c>
      <c r="G29" s="10">
        <f>'ЦП по МО help'!BD83</f>
        <v>2.9763735754655789</v>
      </c>
      <c r="H29" s="10">
        <f>'ЦП по МО help'!BE83</f>
        <v>2.9744278699156852</v>
      </c>
      <c r="I29" s="10">
        <f>'ЦП по МО help'!BF83</f>
        <v>2.9722042064300931</v>
      </c>
      <c r="J29" s="10">
        <f>'ЦП по МО help'!BG83</f>
        <v>2.9705364588158987</v>
      </c>
      <c r="K29" s="10">
        <f>'ЦП по МО help'!BH83</f>
        <v>2.9688687112017047</v>
      </c>
      <c r="L29" s="10">
        <f>'ЦП по МО help'!BI83</f>
        <v>2.9680348373946077</v>
      </c>
      <c r="M29" s="10">
        <f>'ЦП по МО help'!BJ83</f>
        <v>2.9685907532660059</v>
      </c>
      <c r="O29" s="15"/>
    </row>
    <row r="31" ht="15">
      <c r="A31" s="2" t="s">
        <v>33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>
      <c r="A32" s="3" t="s">
        <v>1</v>
      </c>
      <c r="B32" s="4" t="s">
        <v>2</v>
      </c>
      <c r="C32" s="4" t="s">
        <v>3</v>
      </c>
      <c r="D32" s="5" t="s">
        <v>4</v>
      </c>
      <c r="E32" s="6"/>
      <c r="F32" s="6"/>
      <c r="G32" s="6"/>
      <c r="H32" s="6"/>
      <c r="I32" s="6"/>
      <c r="J32" s="6"/>
      <c r="K32" s="6"/>
      <c r="L32" s="6"/>
      <c r="M32" s="4"/>
      <c r="O32" s="3" t="s">
        <v>5</v>
      </c>
    </row>
    <row r="33">
      <c r="A33" s="7"/>
      <c r="B33" s="8">
        <v>2019</v>
      </c>
      <c r="C33" s="8">
        <v>2020</v>
      </c>
      <c r="D33" s="8">
        <v>2021</v>
      </c>
      <c r="E33" s="8">
        <v>2022</v>
      </c>
      <c r="F33" s="8">
        <v>2023</v>
      </c>
      <c r="G33" s="8">
        <v>2024</v>
      </c>
      <c r="H33" s="8">
        <v>2025</v>
      </c>
      <c r="I33" s="8">
        <v>2026</v>
      </c>
      <c r="J33" s="8">
        <v>2027</v>
      </c>
      <c r="K33" s="8">
        <v>2028</v>
      </c>
      <c r="L33" s="8">
        <v>2029</v>
      </c>
      <c r="M33" s="8">
        <v>2030</v>
      </c>
      <c r="O33" s="7"/>
    </row>
    <row r="34">
      <c r="A34" s="9" t="s">
        <v>6</v>
      </c>
      <c r="B34" s="10">
        <v>24.899999999999999</v>
      </c>
      <c r="C34" s="10">
        <v>25.384978620561444</v>
      </c>
      <c r="D34" s="10">
        <v>25.871272930440455</v>
      </c>
      <c r="E34" s="10">
        <v>26.347594181275646</v>
      </c>
      <c r="F34" s="10">
        <v>26.836360242650496</v>
      </c>
      <c r="G34" s="10">
        <v>27.363802764288391</v>
      </c>
      <c r="H34" s="10">
        <v>27.933553106397422</v>
      </c>
      <c r="I34" s="10">
        <v>28.551761063843017</v>
      </c>
      <c r="J34" s="10">
        <v>29.214183252864363</v>
      </c>
      <c r="K34" s="10">
        <v>29.930103094506066</v>
      </c>
      <c r="L34" s="10">
        <v>30.695289803038957</v>
      </c>
      <c r="M34" s="10">
        <v>31.507893681352993</v>
      </c>
      <c r="O34" s="11" t="s">
        <v>34</v>
      </c>
    </row>
    <row r="35">
      <c r="A35" s="12" t="s">
        <v>8</v>
      </c>
      <c r="B35" s="13">
        <v>24.492557904062778</v>
      </c>
      <c r="C35" s="13">
        <v>25.021583161428413</v>
      </c>
      <c r="D35" s="13">
        <v>25.525625159333813</v>
      </c>
      <c r="E35" s="13">
        <v>26.015678668528892</v>
      </c>
      <c r="F35" s="13">
        <v>26.520560449101744</v>
      </c>
      <c r="G35" s="13">
        <v>27.06800135163796</v>
      </c>
      <c r="H35" s="13">
        <v>27.661420998932147</v>
      </c>
      <c r="I35" s="13">
        <v>28.307262380172528</v>
      </c>
      <c r="J35" s="13">
        <v>29.001692428851115</v>
      </c>
      <c r="K35" s="13">
        <v>29.754311901574397</v>
      </c>
      <c r="L35" s="13">
        <v>30.561325690655622</v>
      </c>
      <c r="M35" s="13">
        <v>31.421290696514816</v>
      </c>
      <c r="O35" s="14"/>
    </row>
    <row r="36">
      <c r="A36" s="9" t="s">
        <v>9</v>
      </c>
      <c r="B36" s="10">
        <v>23.899999999999999</v>
      </c>
      <c r="C36" s="10">
        <v>24.169397866558217</v>
      </c>
      <c r="D36" s="10">
        <v>24.557820527106205</v>
      </c>
      <c r="E36" s="10">
        <v>25.031877299719479</v>
      </c>
      <c r="F36" s="10">
        <v>25.556845789582049</v>
      </c>
      <c r="G36" s="10">
        <v>26.092649759553218</v>
      </c>
      <c r="H36" s="10">
        <v>26.631961538399047</v>
      </c>
      <c r="I36" s="10">
        <v>27.217397206698497</v>
      </c>
      <c r="J36" s="10">
        <v>27.789706468493257</v>
      </c>
      <c r="K36" s="10">
        <v>28.363527129677269</v>
      </c>
      <c r="L36" s="10">
        <v>28.956062107697392</v>
      </c>
      <c r="M36" s="10">
        <v>29.529981030058362</v>
      </c>
      <c r="O36" s="14"/>
    </row>
    <row r="37">
      <c r="A37" s="9" t="s">
        <v>10</v>
      </c>
      <c r="B37" s="10">
        <v>23.300000000000001</v>
      </c>
      <c r="C37" s="10">
        <v>23.399999999999999</v>
      </c>
      <c r="D37" s="10">
        <f>($M37/$C37)^(1/10)*C37</f>
        <v>23.564685276571609</v>
      </c>
      <c r="E37" s="10">
        <f t="shared" ref="E37:L37" si="11">($M37/$C37)^(1/10)*D37</f>
        <v>23.730529580507298</v>
      </c>
      <c r="F37" s="10">
        <f t="shared" si="11"/>
        <v>23.897541068847325</v>
      </c>
      <c r="G37" s="10">
        <f t="shared" si="11"/>
        <v>24.065727956039826</v>
      </c>
      <c r="H37" s="10">
        <f t="shared" si="11"/>
        <v>24.235098514344848</v>
      </c>
      <c r="I37" s="10">
        <f t="shared" si="11"/>
        <v>24.40566107424122</v>
      </c>
      <c r="J37" s="10">
        <f t="shared" si="11"/>
        <v>24.577424024836279</v>
      </c>
      <c r="K37" s="10">
        <f t="shared" si="11"/>
        <v>24.750395814278498</v>
      </c>
      <c r="L37" s="10">
        <f t="shared" si="11"/>
        <v>24.924584950172996</v>
      </c>
      <c r="M37" s="10">
        <v>25.100000000000001</v>
      </c>
      <c r="O37" s="14"/>
    </row>
    <row r="38">
      <c r="A38" s="9" t="s">
        <v>11</v>
      </c>
      <c r="B38" s="10">
        <v>31.399999999999999</v>
      </c>
      <c r="C38" s="10">
        <v>32.299999999999997</v>
      </c>
      <c r="D38" s="10">
        <v>33.600000000000001</v>
      </c>
      <c r="E38" s="10">
        <v>34</v>
      </c>
      <c r="F38" s="10">
        <v>34.700000000000003</v>
      </c>
      <c r="G38" s="10">
        <v>34.700000000000003</v>
      </c>
      <c r="H38" s="10">
        <v>34.700000000000003</v>
      </c>
      <c r="I38" s="10">
        <v>34.799999999999997</v>
      </c>
      <c r="J38" s="10">
        <v>35</v>
      </c>
      <c r="K38" s="10">
        <v>35.200000000000003</v>
      </c>
      <c r="L38" s="10">
        <v>35.5</v>
      </c>
      <c r="M38" s="10">
        <v>35.799999999999997</v>
      </c>
      <c r="O38" s="14"/>
    </row>
    <row r="39">
      <c r="A39" s="12" t="s">
        <v>12</v>
      </c>
      <c r="B39" s="13">
        <v>27.80058997050147</v>
      </c>
      <c r="C39" s="13">
        <v>28.196320155979006</v>
      </c>
      <c r="D39" s="13">
        <v>28.620712792258512</v>
      </c>
      <c r="E39" s="13">
        <v>29.045995261832726</v>
      </c>
      <c r="F39" s="13">
        <v>29.476443725655749</v>
      </c>
      <c r="G39" s="13">
        <v>29.935472487625322</v>
      </c>
      <c r="H39" s="13">
        <v>30.427552561430449</v>
      </c>
      <c r="I39" s="13">
        <v>30.958296352409409</v>
      </c>
      <c r="J39" s="13">
        <v>31.521961421087379</v>
      </c>
      <c r="K39" s="13">
        <v>32.127410125988376</v>
      </c>
      <c r="L39" s="13">
        <v>32.768870179201969</v>
      </c>
      <c r="M39" s="13">
        <v>33.443208736344175</v>
      </c>
      <c r="O39" s="14"/>
    </row>
    <row r="40">
      <c r="A40" s="9" t="s">
        <v>13</v>
      </c>
      <c r="B40" s="10">
        <v>32.5</v>
      </c>
      <c r="C40" s="10">
        <v>32.700000000000003</v>
      </c>
      <c r="D40" s="10">
        <v>32.899999999999999</v>
      </c>
      <c r="E40" s="10">
        <v>33.100000000000001</v>
      </c>
      <c r="F40" s="10">
        <v>33.399999999999999</v>
      </c>
      <c r="G40" s="10">
        <v>33.600000000000001</v>
      </c>
      <c r="H40" s="10">
        <v>33.62349077637527</v>
      </c>
      <c r="I40" s="10">
        <v>33.828548847411234</v>
      </c>
      <c r="J40" s="10">
        <v>34.028517570467841</v>
      </c>
      <c r="K40" s="10">
        <v>34.229689642710753</v>
      </c>
      <c r="L40" s="10">
        <v>34.422398713412427</v>
      </c>
      <c r="M40" s="10">
        <v>34.599999999999994</v>
      </c>
      <c r="O40" s="14"/>
    </row>
    <row r="41">
      <c r="A41" s="9" t="s">
        <v>14</v>
      </c>
      <c r="B41" s="10">
        <v>24</v>
      </c>
      <c r="C41" s="10">
        <v>24.100000000000001</v>
      </c>
      <c r="D41" s="10">
        <v>24.199999999999999</v>
      </c>
      <c r="E41" s="10">
        <v>24.300000000000001</v>
      </c>
      <c r="F41" s="10">
        <v>24.399999999999999</v>
      </c>
      <c r="G41" s="10">
        <v>24.5</v>
      </c>
      <c r="H41" s="10">
        <v>24.600000000000001</v>
      </c>
      <c r="I41" s="10">
        <v>24.699999999999999</v>
      </c>
      <c r="J41" s="10">
        <v>24.800000000000001</v>
      </c>
      <c r="K41" s="10">
        <v>24.899999999999999</v>
      </c>
      <c r="L41" s="10">
        <v>25</v>
      </c>
      <c r="M41" s="10">
        <v>25.100000000000001</v>
      </c>
      <c r="O41" s="14"/>
    </row>
    <row r="42">
      <c r="A42" s="9" t="s">
        <v>15</v>
      </c>
      <c r="B42" s="10">
        <v>27.300000000000001</v>
      </c>
      <c r="C42" s="10">
        <v>27.889664402658667</v>
      </c>
      <c r="D42" s="10">
        <v>28.45148185744295</v>
      </c>
      <c r="E42" s="10">
        <v>29.013452788325569</v>
      </c>
      <c r="F42" s="10">
        <v>29.59258053624939</v>
      </c>
      <c r="G42" s="10">
        <v>30.219852984694008</v>
      </c>
      <c r="H42" s="10">
        <v>30.899168597999008</v>
      </c>
      <c r="I42" s="10">
        <v>31.637813416855071</v>
      </c>
      <c r="J42" s="10">
        <v>32.431597994062081</v>
      </c>
      <c r="K42" s="10">
        <v>33.291354524508208</v>
      </c>
      <c r="L42" s="10">
        <v>34.212942358782442</v>
      </c>
      <c r="M42" s="10">
        <v>35.19484629162217</v>
      </c>
      <c r="O42" s="14"/>
    </row>
    <row r="43">
      <c r="A43" s="9" t="s">
        <v>16</v>
      </c>
      <c r="B43" s="10">
        <v>26.5</v>
      </c>
      <c r="C43" s="10">
        <v>27.072384859723609</v>
      </c>
      <c r="D43" s="10">
        <v>27.617738799349389</v>
      </c>
      <c r="E43" s="10">
        <v>28.163241717605406</v>
      </c>
      <c r="F43" s="10">
        <v>28.725398689033288</v>
      </c>
      <c r="G43" s="10">
        <v>29.334289527267067</v>
      </c>
      <c r="H43" s="10">
        <v>29.993698455933089</v>
      </c>
      <c r="I43" s="10">
        <v>30.710698005372134</v>
      </c>
      <c r="J43" s="10">
        <v>31.481221496067576</v>
      </c>
      <c r="K43" s="10">
        <v>32.315783695951183</v>
      </c>
      <c r="L43" s="10">
        <v>33.210365293323612</v>
      </c>
      <c r="M43" s="10">
        <v>34.163495484541663</v>
      </c>
      <c r="O43" s="14"/>
    </row>
    <row r="44">
      <c r="A44" s="9" t="s">
        <v>17</v>
      </c>
      <c r="B44" s="10">
        <v>23.699999999999999</v>
      </c>
      <c r="C44" s="10">
        <v>24.211906459450933</v>
      </c>
      <c r="D44" s="10">
        <v>24.699638096021904</v>
      </c>
      <c r="E44" s="10">
        <v>25.187502970084836</v>
      </c>
      <c r="F44" s="10">
        <v>25.690262223776941</v>
      </c>
      <c r="G44" s="10">
        <v>26.234817426272812</v>
      </c>
      <c r="H44" s="10">
        <v>26.82455295870243</v>
      </c>
      <c r="I44" s="10">
        <v>27.465794065181871</v>
      </c>
      <c r="J44" s="10">
        <v>28.15490375308686</v>
      </c>
      <c r="K44" s="10">
        <v>28.901285796001627</v>
      </c>
      <c r="L44" s="10">
        <v>29.701345564217725</v>
      </c>
      <c r="M44" s="10">
        <v>30.553767659759899</v>
      </c>
      <c r="O44" s="14"/>
    </row>
    <row r="45">
      <c r="A45" s="9" t="s">
        <v>18</v>
      </c>
      <c r="B45" s="10">
        <v>25.399999999999999</v>
      </c>
      <c r="C45" s="10">
        <v>25.948625488187918</v>
      </c>
      <c r="D45" s="10">
        <v>26.471342094470735</v>
      </c>
      <c r="E45" s="10">
        <v>26.994201495365182</v>
      </c>
      <c r="F45" s="10">
        <v>27.533023649111151</v>
      </c>
      <c r="G45" s="10">
        <v>28.116639773305042</v>
      </c>
      <c r="H45" s="10">
        <v>28.74867701059248</v>
      </c>
      <c r="I45" s="10">
        <v>29.435914314583105</v>
      </c>
      <c r="J45" s="10">
        <v>30.174453811325154</v>
      </c>
      <c r="K45" s="10">
        <v>30.974373806685286</v>
      </c>
      <c r="L45" s="10">
        <v>31.831821828317722</v>
      </c>
      <c r="M45" s="10">
        <v>32.745388124805963</v>
      </c>
      <c r="O45" s="14"/>
    </row>
    <row r="46" ht="24">
      <c r="A46" s="12" t="s">
        <v>19</v>
      </c>
      <c r="B46" s="13">
        <v>25.850142721217882</v>
      </c>
      <c r="C46" s="13">
        <v>26.128019692027564</v>
      </c>
      <c r="D46" s="13">
        <v>26.574105589537684</v>
      </c>
      <c r="E46" s="13">
        <v>27.023362995105366</v>
      </c>
      <c r="F46" s="13">
        <v>27.475485784841695</v>
      </c>
      <c r="G46" s="13">
        <v>27.949648471605091</v>
      </c>
      <c r="H46" s="13">
        <v>28.450233149529002</v>
      </c>
      <c r="I46" s="13">
        <v>28.981969919059498</v>
      </c>
      <c r="J46" s="13">
        <v>29.538913240120568</v>
      </c>
      <c r="K46" s="13">
        <v>30.128735645288469</v>
      </c>
      <c r="L46" s="13">
        <v>30.745343206618266</v>
      </c>
      <c r="M46" s="13">
        <v>31.385052815731278</v>
      </c>
      <c r="O46" s="14"/>
    </row>
    <row r="47">
      <c r="A47" s="9" t="s">
        <v>20</v>
      </c>
      <c r="B47" s="10">
        <v>22.300000000000001</v>
      </c>
      <c r="C47" s="10">
        <v>22.300000000000001</v>
      </c>
      <c r="D47" s="10">
        <v>22.5</v>
      </c>
      <c r="E47" s="10">
        <v>22.5</v>
      </c>
      <c r="F47" s="10">
        <v>22.600000000000001</v>
      </c>
      <c r="G47" s="10">
        <v>22.800000000000001</v>
      </c>
      <c r="H47" s="10">
        <v>22.899999999999999</v>
      </c>
      <c r="I47" s="10">
        <v>23.100000000000001</v>
      </c>
      <c r="J47" s="10">
        <v>23.100000000000001</v>
      </c>
      <c r="K47" s="10">
        <v>23.300000000000001</v>
      </c>
      <c r="L47" s="10">
        <v>23.399999999999999</v>
      </c>
      <c r="M47" s="10">
        <v>23.399999999999999</v>
      </c>
      <c r="O47" s="14"/>
    </row>
    <row r="48">
      <c r="A48" s="9" t="s">
        <v>21</v>
      </c>
      <c r="B48" s="10">
        <v>23.5</v>
      </c>
      <c r="C48" s="10">
        <v>23.600000000000001</v>
      </c>
      <c r="D48" s="10">
        <v>23.800000000000001</v>
      </c>
      <c r="E48" s="10">
        <v>24</v>
      </c>
      <c r="F48" s="10">
        <v>24.100000000000001</v>
      </c>
      <c r="G48" s="10">
        <v>24.300000000000001</v>
      </c>
      <c r="H48" s="10">
        <v>24.399999999999999</v>
      </c>
      <c r="I48" s="10">
        <v>24.600000000000001</v>
      </c>
      <c r="J48" s="10">
        <v>24.800000000000001</v>
      </c>
      <c r="K48" s="10">
        <v>24.899999999999999</v>
      </c>
      <c r="L48" s="10">
        <v>25.100000000000001</v>
      </c>
      <c r="M48" s="10">
        <v>25.199999999999999</v>
      </c>
      <c r="O48" s="14"/>
    </row>
    <row r="49">
      <c r="A49" s="9" t="s">
        <v>22</v>
      </c>
      <c r="B49" s="10">
        <v>28.5</v>
      </c>
      <c r="C49" s="10">
        <v>28.500000000000004</v>
      </c>
      <c r="D49" s="10">
        <v>28.931795505588436</v>
      </c>
      <c r="E49" s="10">
        <v>29.37097264209299</v>
      </c>
      <c r="F49" s="10">
        <v>29.800187449277374</v>
      </c>
      <c r="G49" s="10">
        <v>30.230057860123637</v>
      </c>
      <c r="H49" s="10">
        <v>30.66615166184873</v>
      </c>
      <c r="I49" s="10">
        <v>31.11146855109919</v>
      </c>
      <c r="J49" s="10">
        <v>31.557372563791002</v>
      </c>
      <c r="K49" s="10">
        <v>32.009687385085286</v>
      </c>
      <c r="L49" s="10">
        <v>32.459383418142991</v>
      </c>
      <c r="M49" s="10">
        <v>32.90000000000002</v>
      </c>
      <c r="O49" s="14"/>
    </row>
    <row r="50">
      <c r="A50" s="9" t="s">
        <v>23</v>
      </c>
      <c r="B50" s="10">
        <v>27.699999999999999</v>
      </c>
      <c r="C50" s="10">
        <v>27.766945528908725</v>
      </c>
      <c r="D50" s="10">
        <v>28.066260897814697</v>
      </c>
      <c r="E50" s="10">
        <v>28.36961374658166</v>
      </c>
      <c r="F50" s="10">
        <v>28.660252545828001</v>
      </c>
      <c r="G50" s="10">
        <v>28.948490216928228</v>
      </c>
      <c r="H50" s="10">
        <v>29.239648135345391</v>
      </c>
      <c r="I50" s="10">
        <v>29.53651810075359</v>
      </c>
      <c r="J50" s="10">
        <v>29.830844336199753</v>
      </c>
      <c r="K50" s="10">
        <v>30.128122216290706</v>
      </c>
      <c r="L50" s="10">
        <v>30.41983265122531</v>
      </c>
      <c r="M50" s="10">
        <v>30.699999999999974</v>
      </c>
      <c r="O50" s="14"/>
    </row>
    <row r="51">
      <c r="A51" s="9" t="s">
        <v>24</v>
      </c>
      <c r="B51" s="10">
        <v>27.299999999999997</v>
      </c>
      <c r="C51" s="10">
        <v>27.889664402658667</v>
      </c>
      <c r="D51" s="10">
        <v>28.451481857442953</v>
      </c>
      <c r="E51" s="10">
        <v>29.013452788325569</v>
      </c>
      <c r="F51" s="10">
        <v>29.59258053624939</v>
      </c>
      <c r="G51" s="10">
        <v>30.219852984694</v>
      </c>
      <c r="H51" s="10">
        <v>30.899168597998994</v>
      </c>
      <c r="I51" s="10">
        <v>31.637813416855071</v>
      </c>
      <c r="J51" s="10">
        <v>32.431597994062074</v>
      </c>
      <c r="K51" s="10">
        <v>33.291354524508201</v>
      </c>
      <c r="L51" s="10">
        <v>34.212942358782435</v>
      </c>
      <c r="M51" s="10">
        <v>35.19484629162217</v>
      </c>
      <c r="O51" s="14"/>
    </row>
    <row r="52">
      <c r="A52" s="9" t="s">
        <v>25</v>
      </c>
      <c r="B52" s="10">
        <v>21.5</v>
      </c>
      <c r="C52" s="10">
        <v>21.5</v>
      </c>
      <c r="D52" s="10">
        <v>21.5</v>
      </c>
      <c r="E52" s="10">
        <v>21.5</v>
      </c>
      <c r="F52" s="10">
        <v>21.5</v>
      </c>
      <c r="G52" s="10">
        <v>21.5</v>
      </c>
      <c r="H52" s="10">
        <v>21.5</v>
      </c>
      <c r="I52" s="10">
        <v>21.5</v>
      </c>
      <c r="J52" s="10">
        <v>21.5</v>
      </c>
      <c r="K52" s="10">
        <v>21.5</v>
      </c>
      <c r="L52" s="10">
        <v>21.5</v>
      </c>
      <c r="M52" s="10">
        <v>21.5</v>
      </c>
      <c r="O52" s="14"/>
    </row>
    <row r="53" ht="24">
      <c r="A53" s="12" t="s">
        <v>26</v>
      </c>
      <c r="B53" s="13">
        <v>23.796347607052898</v>
      </c>
      <c r="C53" s="13">
        <v>24.247076541147027</v>
      </c>
      <c r="D53" s="13">
        <v>24.701914447289461</v>
      </c>
      <c r="E53" s="13">
        <v>25.157175046137386</v>
      </c>
      <c r="F53" s="13">
        <v>25.624097287504824</v>
      </c>
      <c r="G53" s="13">
        <v>26.127455190982467</v>
      </c>
      <c r="H53" s="13">
        <v>26.670786056933032</v>
      </c>
      <c r="I53" s="13">
        <v>27.259948461530033</v>
      </c>
      <c r="J53" s="13">
        <v>27.890878571388885</v>
      </c>
      <c r="K53" s="13">
        <v>28.572428374444534</v>
      </c>
      <c r="L53" s="13">
        <v>29.300549468054964</v>
      </c>
      <c r="M53" s="13">
        <v>30.073470383243311</v>
      </c>
      <c r="O53" s="14"/>
    </row>
    <row r="54">
      <c r="A54" s="9" t="s">
        <v>27</v>
      </c>
      <c r="B54" s="10">
        <v>25.800000000000001</v>
      </c>
      <c r="C54" s="10">
        <v>26.300000000000001</v>
      </c>
      <c r="D54" s="10">
        <v>26.600000000000001</v>
      </c>
      <c r="E54" s="10">
        <v>26.899999999999999</v>
      </c>
      <c r="F54" s="10">
        <v>27</v>
      </c>
      <c r="G54" s="10">
        <v>27.399999999999999</v>
      </c>
      <c r="H54" s="10">
        <v>27.800000000000001</v>
      </c>
      <c r="I54" s="10">
        <v>28.199999999999999</v>
      </c>
      <c r="J54" s="10">
        <v>28.600000000000001</v>
      </c>
      <c r="K54" s="10">
        <v>29</v>
      </c>
      <c r="L54" s="10">
        <v>29.5</v>
      </c>
      <c r="M54" s="10">
        <v>29.899999999999999</v>
      </c>
      <c r="O54" s="14"/>
    </row>
    <row r="55">
      <c r="A55" s="9" t="s">
        <v>28</v>
      </c>
      <c r="B55" s="10">
        <v>30.199999999999999</v>
      </c>
      <c r="C55" s="10">
        <v>30.199999999999999</v>
      </c>
      <c r="D55" s="10">
        <v>30.461862040126174</v>
      </c>
      <c r="E55" s="10">
        <v>30.726873046284968</v>
      </c>
      <c r="F55" s="10">
        <v>30.976904037081749</v>
      </c>
      <c r="G55" s="10">
        <v>31.223168304399216</v>
      </c>
      <c r="H55" s="10">
        <v>31.471413417014553</v>
      </c>
      <c r="I55" s="10">
        <v>31.724622101368709</v>
      </c>
      <c r="J55" s="10">
        <v>31.973910891643857</v>
      </c>
      <c r="K55" s="10">
        <v>32.225178606636518</v>
      </c>
      <c r="L55" s="10">
        <v>32.469316269931305</v>
      </c>
      <c r="M55" s="10">
        <v>32.700000000000003</v>
      </c>
      <c r="O55" s="14"/>
    </row>
    <row r="56">
      <c r="A56" s="9" t="s">
        <v>29</v>
      </c>
      <c r="B56" s="10">
        <v>25.699999999999999</v>
      </c>
      <c r="C56" s="10">
        <v>26.200560262989125</v>
      </c>
      <c r="D56" s="10">
        <v>26.628091416646249</v>
      </c>
      <c r="E56" s="10">
        <v>27.037786301892169</v>
      </c>
      <c r="F56" s="10">
        <v>27.447535894061776</v>
      </c>
      <c r="G56" s="10">
        <v>27.997492021599832</v>
      </c>
      <c r="H56" s="10">
        <v>28.585824241002417</v>
      </c>
      <c r="I56" s="10">
        <v>29.219425626225153</v>
      </c>
      <c r="J56" s="10">
        <v>29.902046333873798</v>
      </c>
      <c r="K56" s="10">
        <v>30.637736505816559</v>
      </c>
      <c r="L56" s="10">
        <v>31.430869879466581</v>
      </c>
      <c r="M56" s="10">
        <v>32.286169237265078</v>
      </c>
      <c r="O56" s="14"/>
    </row>
    <row r="57">
      <c r="A57" s="9" t="s">
        <v>30</v>
      </c>
      <c r="B57" s="10">
        <v>21.100000000000001</v>
      </c>
      <c r="C57" s="10">
        <v>21.55574794491201</v>
      </c>
      <c r="D57" s="10">
        <v>21.886391278944618</v>
      </c>
      <c r="E57" s="10">
        <v>22.22210634672637</v>
      </c>
      <c r="F57" s="10">
        <v>22.562970943514493</v>
      </c>
      <c r="G57" s="10">
        <v>22.90906405786664</v>
      </c>
      <c r="H57" s="10">
        <v>23.260465889944918</v>
      </c>
      <c r="I57" s="10">
        <v>23.617257870100659</v>
      </c>
      <c r="J57" s="10">
        <v>23.979522677744281</v>
      </c>
      <c r="K57" s="10">
        <v>24.347344260504595</v>
      </c>
      <c r="L57" s="10">
        <v>24.720807853681983</v>
      </c>
      <c r="M57" s="10">
        <v>25.100000000000001</v>
      </c>
      <c r="O57" s="14"/>
    </row>
    <row r="58">
      <c r="A58" s="12" t="s">
        <v>49</v>
      </c>
      <c r="B58" s="13">
        <v>29.800000000000001</v>
      </c>
      <c r="C58" s="13">
        <v>29.872020821714081</v>
      </c>
      <c r="D58" s="13">
        <v>30.023813295619057</v>
      </c>
      <c r="E58" s="13">
        <v>30.165215874243817</v>
      </c>
      <c r="F58" s="13">
        <v>30.290372727631258</v>
      </c>
      <c r="G58" s="13">
        <v>30.410389321903978</v>
      </c>
      <c r="H58" s="13">
        <v>30.530894493488301</v>
      </c>
      <c r="I58" s="13">
        <v>30.654756836727774</v>
      </c>
      <c r="J58" s="13">
        <v>30.773378803183228</v>
      </c>
      <c r="K58" s="13">
        <v>30.892469527847197</v>
      </c>
      <c r="L58" s="13">
        <v>31.00331803472319</v>
      </c>
      <c r="M58" s="13">
        <v>31.100000000000009</v>
      </c>
      <c r="O58" s="14"/>
    </row>
    <row r="59">
      <c r="A59" s="9" t="s">
        <v>32</v>
      </c>
      <c r="B59" s="10">
        <v>29.800000000000001</v>
      </c>
      <c r="C59" s="10">
        <v>29.872020821714081</v>
      </c>
      <c r="D59" s="10">
        <v>30.023813295619057</v>
      </c>
      <c r="E59" s="10">
        <v>30.165215874243817</v>
      </c>
      <c r="F59" s="10">
        <v>30.290372727631258</v>
      </c>
      <c r="G59" s="10">
        <v>30.410389321903978</v>
      </c>
      <c r="H59" s="10">
        <v>30.530894493488301</v>
      </c>
      <c r="I59" s="10">
        <v>30.654756836727774</v>
      </c>
      <c r="J59" s="10">
        <v>30.773378803183228</v>
      </c>
      <c r="K59" s="10">
        <v>30.892469527847197</v>
      </c>
      <c r="L59" s="10">
        <v>31.00331803472319</v>
      </c>
      <c r="M59" s="10">
        <v>31.100000000000009</v>
      </c>
      <c r="O59" s="15"/>
    </row>
    <row r="61" ht="15">
      <c r="A61" s="2" t="s">
        <v>35</v>
      </c>
    </row>
    <row r="62">
      <c r="A62" s="3" t="s">
        <v>1</v>
      </c>
      <c r="B62" s="4" t="s">
        <v>2</v>
      </c>
      <c r="C62" s="4" t="s">
        <v>3</v>
      </c>
      <c r="D62" s="5" t="s">
        <v>4</v>
      </c>
      <c r="E62" s="6"/>
      <c r="F62" s="6"/>
      <c r="G62" s="6"/>
      <c r="H62" s="6"/>
      <c r="I62" s="6"/>
      <c r="J62" s="6"/>
      <c r="K62" s="6"/>
      <c r="L62" s="6"/>
      <c r="M62" s="4"/>
      <c r="O62" s="3" t="s">
        <v>5</v>
      </c>
    </row>
    <row r="63">
      <c r="A63" s="7"/>
      <c r="B63" s="8">
        <v>2019</v>
      </c>
      <c r="C63" s="8">
        <v>2020</v>
      </c>
      <c r="D63" s="8">
        <v>2021</v>
      </c>
      <c r="E63" s="8">
        <v>2022</v>
      </c>
      <c r="F63" s="8">
        <v>2023</v>
      </c>
      <c r="G63" s="8">
        <v>2024</v>
      </c>
      <c r="H63" s="8">
        <v>2025</v>
      </c>
      <c r="I63" s="8">
        <v>2026</v>
      </c>
      <c r="J63" s="8">
        <v>2027</v>
      </c>
      <c r="K63" s="8">
        <v>2028</v>
      </c>
      <c r="L63" s="8">
        <v>2029</v>
      </c>
      <c r="M63" s="8">
        <v>2030</v>
      </c>
      <c r="O63" s="7"/>
    </row>
    <row r="64">
      <c r="A64" s="9" t="s">
        <v>6</v>
      </c>
      <c r="B64" s="17">
        <v>45525.900000000001</v>
      </c>
      <c r="C64" s="17">
        <v>45292.326667663496</v>
      </c>
      <c r="D64" s="17">
        <v>47766.999963717819</v>
      </c>
      <c r="E64" s="17">
        <v>50519.567125610374</v>
      </c>
      <c r="F64" s="17">
        <v>53596.380717885942</v>
      </c>
      <c r="G64" s="17">
        <v>56959.530344015977</v>
      </c>
      <c r="H64" s="17">
        <v>60398.350459091911</v>
      </c>
      <c r="I64" s="17">
        <v>63953.982406567557</v>
      </c>
      <c r="J64" s="17">
        <v>67740.807738765623</v>
      </c>
      <c r="K64" s="17">
        <v>71730.200327372018</v>
      </c>
      <c r="L64" s="17">
        <v>76080.19488549557</v>
      </c>
      <c r="M64" s="17">
        <v>80779.840777758349</v>
      </c>
      <c r="O64" s="11" t="s">
        <v>36</v>
      </c>
    </row>
    <row r="65">
      <c r="A65" s="12" t="s">
        <v>8</v>
      </c>
      <c r="B65" s="18">
        <v>50536.735188866798</v>
      </c>
      <c r="C65" s="18">
        <v>50277.453469154047</v>
      </c>
      <c r="D65" s="18">
        <v>53024.503149482327</v>
      </c>
      <c r="E65" s="18">
        <v>56127.367723890668</v>
      </c>
      <c r="F65" s="18">
        <v>59596.579164598479</v>
      </c>
      <c r="G65" s="18">
        <v>63390.98982160195</v>
      </c>
      <c r="H65" s="18">
        <v>67276.90069537425</v>
      </c>
      <c r="I65" s="18">
        <v>71300.53798286317</v>
      </c>
      <c r="J65" s="18">
        <v>75590.026947870516</v>
      </c>
      <c r="K65" s="18">
        <v>80114.244250378368</v>
      </c>
      <c r="L65" s="18">
        <v>85050.639362672533</v>
      </c>
      <c r="M65" s="18">
        <v>90388.251139173721</v>
      </c>
      <c r="O65" s="14"/>
    </row>
    <row r="66">
      <c r="A66" s="9" t="s">
        <v>9</v>
      </c>
      <c r="B66" s="17">
        <v>51878.099999999999</v>
      </c>
      <c r="C66" s="17">
        <v>54183.354103743994</v>
      </c>
      <c r="D66" s="17">
        <v>57659.319504969375</v>
      </c>
      <c r="E66" s="17">
        <v>61077.347190747758</v>
      </c>
      <c r="F66" s="17">
        <v>64857.30973040875</v>
      </c>
      <c r="G66" s="17">
        <v>68622.873996307666</v>
      </c>
      <c r="H66" s="17">
        <v>74912.033584138801</v>
      </c>
      <c r="I66" s="17">
        <v>80478.398357532293</v>
      </c>
      <c r="J66" s="17">
        <v>87411.789959116562</v>
      </c>
      <c r="K66" s="17">
        <v>94637.546563333119</v>
      </c>
      <c r="L66" s="17">
        <v>102823.713968415</v>
      </c>
      <c r="M66" s="17">
        <v>113016.97822607511</v>
      </c>
      <c r="O66" s="14"/>
    </row>
    <row r="67">
      <c r="A67" s="9" t="s">
        <v>11</v>
      </c>
      <c r="B67" s="17">
        <v>37490.5</v>
      </c>
      <c r="C67" s="17">
        <v>39952.800000000003</v>
      </c>
      <c r="D67" s="17">
        <v>42582.300000000003</v>
      </c>
      <c r="E67" s="17">
        <v>44632</v>
      </c>
      <c r="F67" s="17">
        <v>46999.5</v>
      </c>
      <c r="G67" s="17">
        <v>50712.599999999999</v>
      </c>
      <c r="H67" s="17">
        <v>54610.900000000001</v>
      </c>
      <c r="I67" s="17">
        <v>58695.699999999997</v>
      </c>
      <c r="J67" s="17">
        <v>63183.800000000003</v>
      </c>
      <c r="K67" s="17">
        <v>67892.300000000003</v>
      </c>
      <c r="L67" s="17">
        <v>73099.100000000006</v>
      </c>
      <c r="M67" s="17">
        <v>78844.699999999997</v>
      </c>
      <c r="O67" s="14"/>
    </row>
    <row r="68">
      <c r="A68" s="12" t="s">
        <v>12</v>
      </c>
      <c r="B68" s="18">
        <v>33311.498395721923</v>
      </c>
      <c r="C68" s="18">
        <v>33140.591775854751</v>
      </c>
      <c r="D68" s="18">
        <v>34951.320954881405</v>
      </c>
      <c r="E68" s="18">
        <v>37531.428389784851</v>
      </c>
      <c r="F68" s="18">
        <v>40441.932875302373</v>
      </c>
      <c r="G68" s="18">
        <v>43670.311043043279</v>
      </c>
      <c r="H68" s="18">
        <v>47068.691763595161</v>
      </c>
      <c r="I68" s="18">
        <v>50678.838678095228</v>
      </c>
      <c r="J68" s="18">
        <v>54604.35730971094</v>
      </c>
      <c r="K68" s="18">
        <v>58838.769969832079</v>
      </c>
      <c r="L68" s="18">
        <v>63530.939726096542</v>
      </c>
      <c r="M68" s="18">
        <v>68696.865928487037</v>
      </c>
      <c r="O68" s="14"/>
    </row>
    <row r="69">
      <c r="A69" s="9" t="s">
        <v>13</v>
      </c>
      <c r="B69" s="17">
        <v>31990.799999999999</v>
      </c>
      <c r="C69" s="17">
        <v>31826.669301647838</v>
      </c>
      <c r="D69" s="17">
        <v>33863.576136953299</v>
      </c>
      <c r="E69" s="17">
        <v>36030.845009718316</v>
      </c>
      <c r="F69" s="17">
        <v>39345.682750612403</v>
      </c>
      <c r="G69" s="17">
        <v>42965.48556366875</v>
      </c>
      <c r="H69" s="17">
        <v>46918.310235526274</v>
      </c>
      <c r="I69" s="17">
        <v>51234.794777194693</v>
      </c>
      <c r="J69" s="17">
        <v>55948.395896696609</v>
      </c>
      <c r="K69" s="17">
        <v>61095.648319192696</v>
      </c>
      <c r="L69" s="17">
        <v>66716.447964558422</v>
      </c>
      <c r="M69" s="17">
        <v>72854.361177297804</v>
      </c>
      <c r="O69" s="14"/>
    </row>
    <row r="70">
      <c r="A70" s="9" t="s">
        <v>14</v>
      </c>
      <c r="B70" s="17">
        <v>39925</v>
      </c>
      <c r="C70" s="17">
        <v>39720.162417579115</v>
      </c>
      <c r="D70" s="17">
        <v>41890.384891928195</v>
      </c>
      <c r="E70" s="17">
        <v>44304.31287442959</v>
      </c>
      <c r="F70" s="17">
        <v>47002.596327839674</v>
      </c>
      <c r="G70" s="17">
        <v>49951.988845576649</v>
      </c>
      <c r="H70" s="17">
        <v>52967.742363780715</v>
      </c>
      <c r="I70" s="17">
        <v>56085.936743308965</v>
      </c>
      <c r="J70" s="17">
        <v>59406.881554680243</v>
      </c>
      <c r="K70" s="17">
        <v>62905.472446900065</v>
      </c>
      <c r="L70" s="17">
        <v>66720.301648147768</v>
      </c>
      <c r="M70" s="17">
        <v>70841.765743280237</v>
      </c>
      <c r="O70" s="14"/>
    </row>
    <row r="71">
      <c r="A71" s="9" t="s">
        <v>15</v>
      </c>
      <c r="B71" s="17" t="s">
        <v>50</v>
      </c>
      <c r="C71" s="17">
        <v>29920.400000000001</v>
      </c>
      <c r="D71" s="17">
        <v>31555.200000000001</v>
      </c>
      <c r="E71" s="17">
        <v>33373.5</v>
      </c>
      <c r="F71" s="17">
        <v>35406.099999999999</v>
      </c>
      <c r="G71" s="17">
        <v>37717.800000000003</v>
      </c>
      <c r="H71" s="17">
        <v>40101</v>
      </c>
      <c r="I71" s="17">
        <v>42552.800000000003</v>
      </c>
      <c r="J71" s="17">
        <v>45224.300000000003</v>
      </c>
      <c r="K71" s="17">
        <v>47976.900000000001</v>
      </c>
      <c r="L71" s="17">
        <v>50999.900000000001</v>
      </c>
      <c r="M71" s="17">
        <v>54309.5</v>
      </c>
      <c r="O71" s="14"/>
    </row>
    <row r="72">
      <c r="A72" s="9" t="s">
        <v>16</v>
      </c>
      <c r="B72" s="17">
        <v>30485.599999999999</v>
      </c>
      <c r="C72" s="17">
        <v>30329.191819595486</v>
      </c>
      <c r="D72" s="17">
        <v>31986.312277053628</v>
      </c>
      <c r="E72" s="17">
        <v>33829.519362923245</v>
      </c>
      <c r="F72" s="17">
        <v>35889.852238246436</v>
      </c>
      <c r="G72" s="17">
        <v>38141.924887932655</v>
      </c>
      <c r="H72" s="17">
        <v>40444.668919355623</v>
      </c>
      <c r="I72" s="17">
        <v>42825.633893095044</v>
      </c>
      <c r="J72" s="17">
        <v>45361.413358130492</v>
      </c>
      <c r="K72" s="17">
        <v>48032.838342572737</v>
      </c>
      <c r="L72" s="17">
        <v>50945.733949274225</v>
      </c>
      <c r="M72" s="17">
        <v>54092.767282237801</v>
      </c>
      <c r="O72" s="14"/>
    </row>
    <row r="73">
      <c r="A73" s="9" t="s">
        <v>17</v>
      </c>
      <c r="B73" s="17">
        <v>42399.300000000003</v>
      </c>
      <c r="C73" s="17">
        <v>42181.767874556346</v>
      </c>
      <c r="D73" s="17">
        <v>44486.487066958827</v>
      </c>
      <c r="E73" s="17">
        <v>47050.015099732067</v>
      </c>
      <c r="F73" s="17">
        <v>49915.521164257305</v>
      </c>
      <c r="G73" s="17">
        <v>53047.698451102267</v>
      </c>
      <c r="H73" s="17">
        <v>56250.349375194688</v>
      </c>
      <c r="I73" s="17">
        <v>59561.789799889295</v>
      </c>
      <c r="J73" s="17">
        <v>63088.545851004492</v>
      </c>
      <c r="K73" s="17">
        <v>66803.957368011281</v>
      </c>
      <c r="L73" s="17">
        <v>70855.205652355959</v>
      </c>
      <c r="M73" s="17">
        <v>75232.092129719778</v>
      </c>
      <c r="O73" s="14"/>
    </row>
    <row r="74">
      <c r="A74" s="9" t="s">
        <v>18</v>
      </c>
      <c r="B74" s="17">
        <v>31768.700000000001</v>
      </c>
      <c r="C74" s="17">
        <v>31605.708798881547</v>
      </c>
      <c r="D74" s="17">
        <v>33332.575341670614</v>
      </c>
      <c r="E74" s="17">
        <v>35253.360661587765</v>
      </c>
      <c r="F74" s="17">
        <v>37400.410318352922</v>
      </c>
      <c r="G74" s="17">
        <v>39747.269831896578</v>
      </c>
      <c r="H74" s="17">
        <v>42146.93342097033</v>
      </c>
      <c r="I74" s="17">
        <v>44628.110172001492</v>
      </c>
      <c r="J74" s="17">
        <v>47270.617358701827</v>
      </c>
      <c r="K74" s="17">
        <v>50054.47921161764</v>
      </c>
      <c r="L74" s="17">
        <v>53089.97487713243</v>
      </c>
      <c r="M74" s="17">
        <v>56369.462827014329</v>
      </c>
      <c r="O74" s="14"/>
    </row>
    <row r="75" ht="25.5">
      <c r="A75" s="12" t="s">
        <v>19</v>
      </c>
      <c r="B75" s="18">
        <v>41704.149397590358</v>
      </c>
      <c r="C75" s="18">
        <v>41490.183783576038</v>
      </c>
      <c r="D75" s="18">
        <v>43757.116339525004</v>
      </c>
      <c r="E75" s="18">
        <v>46278.614478968004</v>
      </c>
      <c r="F75" s="18">
        <v>49097.139620059053</v>
      </c>
      <c r="G75" s="18">
        <v>52177.963820230332</v>
      </c>
      <c r="H75" s="18">
        <v>55328.106218965237</v>
      </c>
      <c r="I75" s="18">
        <v>58585.25447831583</v>
      </c>
      <c r="J75" s="18">
        <v>62054.188192895177</v>
      </c>
      <c r="K75" s="18">
        <v>65708.684304358787</v>
      </c>
      <c r="L75" s="18">
        <v>69693.511027843429</v>
      </c>
      <c r="M75" s="18">
        <v>73998.636998042784</v>
      </c>
      <c r="O75" s="14"/>
    </row>
    <row r="76">
      <c r="A76" s="9" t="s">
        <v>20</v>
      </c>
      <c r="B76" s="17">
        <v>39652.800000000003</v>
      </c>
      <c r="C76" s="17">
        <v>39449.358955836724</v>
      </c>
      <c r="D76" s="17">
        <v>41604.785323547912</v>
      </c>
      <c r="E76" s="17">
        <v>44002.255668057151</v>
      </c>
      <c r="F76" s="17">
        <v>46682.142809481804</v>
      </c>
      <c r="G76" s="17">
        <v>49611.427008037113</v>
      </c>
      <c r="H76" s="17">
        <v>52606.619772135855</v>
      </c>
      <c r="I76" s="17">
        <v>55703.554977960725</v>
      </c>
      <c r="J76" s="17">
        <v>59001.858307111455</v>
      </c>
      <c r="K76" s="17">
        <v>62476.596564619635</v>
      </c>
      <c r="L76" s="17">
        <v>66265.417086879752</v>
      </c>
      <c r="M76" s="17">
        <v>70358.781932752478</v>
      </c>
      <c r="O76" s="14"/>
    </row>
    <row r="77">
      <c r="A77" s="9" t="s">
        <v>21</v>
      </c>
      <c r="B77" s="17">
        <v>32803.199999999997</v>
      </c>
      <c r="C77" s="17">
        <v>36183.800000000003</v>
      </c>
      <c r="D77" s="17">
        <v>36423.400000000001</v>
      </c>
      <c r="E77" s="17">
        <v>37247.199999999997</v>
      </c>
      <c r="F77" s="17">
        <v>38017.099999999999</v>
      </c>
      <c r="G77" s="17">
        <v>40499.278231837459</v>
      </c>
      <c r="H77" s="17">
        <v>43058.228795998693</v>
      </c>
      <c r="I77" s="17">
        <v>45690.794046897834</v>
      </c>
      <c r="J77" s="17">
        <v>48559.374437223822</v>
      </c>
      <c r="K77" s="17">
        <v>51514.959591448831</v>
      </c>
      <c r="L77" s="17">
        <v>54760.861625066631</v>
      </c>
      <c r="M77" s="17">
        <v>58314.50649570422</v>
      </c>
      <c r="O77" s="14"/>
    </row>
    <row r="78">
      <c r="A78" s="9" t="s">
        <v>22</v>
      </c>
      <c r="B78" s="17">
        <v>47635.800000000003</v>
      </c>
      <c r="C78" s="17">
        <v>49009</v>
      </c>
      <c r="D78" s="17">
        <v>50483</v>
      </c>
      <c r="E78" s="17">
        <v>51969</v>
      </c>
      <c r="F78" s="17">
        <v>54195</v>
      </c>
      <c r="G78" s="17">
        <v>56796</v>
      </c>
      <c r="H78" s="17">
        <v>59615</v>
      </c>
      <c r="I78" s="17">
        <v>62059</v>
      </c>
      <c r="J78" s="17">
        <v>63921</v>
      </c>
      <c r="K78" s="17">
        <v>65966</v>
      </c>
      <c r="L78" s="17">
        <v>67879</v>
      </c>
      <c r="M78" s="17">
        <v>69522</v>
      </c>
      <c r="O78" s="14"/>
    </row>
    <row r="79">
      <c r="A79" s="9" t="s">
        <v>23</v>
      </c>
      <c r="B79" s="17">
        <v>40099.400000000001</v>
      </c>
      <c r="C79" s="17">
        <v>39893.667648026851</v>
      </c>
      <c r="D79" s="17">
        <v>42073.370067260752</v>
      </c>
      <c r="E79" s="17">
        <v>44497.842546697611</v>
      </c>
      <c r="F79" s="17">
        <v>47207.912615869114</v>
      </c>
      <c r="G79" s="17">
        <v>50170.188641560831</v>
      </c>
      <c r="H79" s="17">
        <v>53199.115545201967</v>
      </c>
      <c r="I79" s="17">
        <v>56330.930791349871</v>
      </c>
      <c r="J79" s="17">
        <v>59666.382121822047</v>
      </c>
      <c r="K79" s="17">
        <v>63180.255525040069</v>
      </c>
      <c r="L79" s="17">
        <v>67011.748626417961</v>
      </c>
      <c r="M79" s="17">
        <v>71151.216061267172</v>
      </c>
      <c r="O79" s="14"/>
    </row>
    <row r="80">
      <c r="A80" s="9" t="s">
        <v>24</v>
      </c>
      <c r="B80" s="17">
        <v>42329</v>
      </c>
      <c r="C80" s="17">
        <v>42111.828552879306</v>
      </c>
      <c r="D80" s="17">
        <v>44412.726414287506</v>
      </c>
      <c r="E80" s="17">
        <v>46972.003999041459</v>
      </c>
      <c r="F80" s="17">
        <v>49832.758922006899</v>
      </c>
      <c r="G80" s="17">
        <v>52959.742914074232</v>
      </c>
      <c r="H80" s="17">
        <v>56157.083694839668</v>
      </c>
      <c r="I80" s="17">
        <v>59463.033598184724</v>
      </c>
      <c r="J80" s="17">
        <v>62983.942124685287</v>
      </c>
      <c r="K80" s="17">
        <v>66693.1933175913</v>
      </c>
      <c r="L80" s="17">
        <v>70737.724444945445</v>
      </c>
      <c r="M80" s="17">
        <v>75107.353842136741</v>
      </c>
      <c r="O80" s="14"/>
    </row>
    <row r="81">
      <c r="A81" s="9" t="s">
        <v>25</v>
      </c>
      <c r="B81" s="17">
        <v>42586.800000000003</v>
      </c>
      <c r="C81" s="17">
        <v>42368.30589467648</v>
      </c>
      <c r="D81" s="17">
        <v>44683.217114979787</v>
      </c>
      <c r="E81" s="17">
        <v>47258.081691189938</v>
      </c>
      <c r="F81" s="17">
        <v>50136.259719334819</v>
      </c>
      <c r="G81" s="17">
        <v>53282.288254697647</v>
      </c>
      <c r="H81" s="17">
        <v>56499.102078844255</v>
      </c>
      <c r="I81" s="17">
        <v>59825.186497180977</v>
      </c>
      <c r="J81" s="17">
        <v>63367.538719921278</v>
      </c>
      <c r="K81" s="17">
        <v>67099.380688832665</v>
      </c>
      <c r="L81" s="17">
        <v>71168.544576815024</v>
      </c>
      <c r="M81" s="17">
        <v>75564.78670897751</v>
      </c>
      <c r="O81" s="14"/>
    </row>
    <row r="82" ht="25.5">
      <c r="A82" s="12" t="s">
        <v>26</v>
      </c>
      <c r="B82" s="18">
        <v>65787.260124610591</v>
      </c>
      <c r="C82" s="18">
        <v>65449.734681454189</v>
      </c>
      <c r="D82" s="18">
        <v>69025.764498568256</v>
      </c>
      <c r="E82" s="18">
        <v>71996.991484070546</v>
      </c>
      <c r="F82" s="18">
        <v>75329.803914715361</v>
      </c>
      <c r="G82" s="18">
        <v>78954.99478324347</v>
      </c>
      <c r="H82" s="18">
        <v>82570.5787725642</v>
      </c>
      <c r="I82" s="18">
        <v>86230.341459668474</v>
      </c>
      <c r="J82" s="18">
        <v>90082.48956296187</v>
      </c>
      <c r="K82" s="18">
        <v>94079.456241966822</v>
      </c>
      <c r="L82" s="18">
        <v>98417.511718706024</v>
      </c>
      <c r="M82" s="18">
        <v>103066.38514252273</v>
      </c>
      <c r="O82" s="14"/>
    </row>
    <row r="83">
      <c r="A83" s="9" t="s">
        <v>27</v>
      </c>
      <c r="B83" s="17">
        <v>61460.599999999999</v>
      </c>
      <c r="C83" s="17">
        <v>61145.272743440524</v>
      </c>
      <c r="D83" s="17">
        <v>64486.116210115018</v>
      </c>
      <c r="E83" s="17">
        <v>67621.401179403256</v>
      </c>
      <c r="F83" s="17">
        <v>71128.933594916045</v>
      </c>
      <c r="G83" s="17">
        <v>74948.599693654425</v>
      </c>
      <c r="H83" s="17">
        <v>78796.783601888499</v>
      </c>
      <c r="I83" s="17">
        <v>82725.098904884711</v>
      </c>
      <c r="J83" s="17">
        <v>86877.30935375212</v>
      </c>
      <c r="K83" s="17">
        <v>91210.392421324024</v>
      </c>
      <c r="L83" s="17">
        <v>95918.015799347151</v>
      </c>
      <c r="M83" s="17">
        <v>100975.92769783968</v>
      </c>
      <c r="O83" s="14"/>
    </row>
    <row r="84">
      <c r="A84" s="9" t="s">
        <v>28</v>
      </c>
      <c r="B84" s="17">
        <v>72326.899999999994</v>
      </c>
      <c r="C84" s="17">
        <v>71955.822546274328</v>
      </c>
      <c r="D84" s="17">
        <v>75887.330721102102</v>
      </c>
      <c r="E84" s="17">
        <v>79069.376785794579</v>
      </c>
      <c r="F84" s="17">
        <v>82640.23481157489</v>
      </c>
      <c r="G84" s="17">
        <v>86522.660016955328</v>
      </c>
      <c r="H84" s="17">
        <v>90384.908930953417</v>
      </c>
      <c r="I84" s="17">
        <v>94285.698782817999</v>
      </c>
      <c r="J84" s="17">
        <v>98386.60750981055</v>
      </c>
      <c r="K84" s="17">
        <v>102634.89507876677</v>
      </c>
      <c r="L84" s="17">
        <v>107243.75191537318</v>
      </c>
      <c r="M84" s="17">
        <v>112178.79218853488</v>
      </c>
      <c r="O84" s="14"/>
    </row>
    <row r="85">
      <c r="A85" s="9" t="s">
        <v>29</v>
      </c>
      <c r="B85" s="17">
        <v>64253.5</v>
      </c>
      <c r="C85" s="17">
        <v>69503.293641151758</v>
      </c>
      <c r="D85" s="17">
        <v>73300.801020793151</v>
      </c>
      <c r="E85" s="17">
        <v>77524.750148507039</v>
      </c>
      <c r="F85" s="17">
        <v>82246.271304886352</v>
      </c>
      <c r="G85" s="17">
        <v>87616.220729823734</v>
      </c>
      <c r="H85" s="17">
        <v>93152.259574338343</v>
      </c>
      <c r="I85" s="17">
        <v>98847.556581560537</v>
      </c>
      <c r="J85" s="17">
        <v>105053.44922046851</v>
      </c>
      <c r="K85" s="17">
        <v>111447.56814219282</v>
      </c>
      <c r="L85" s="17">
        <v>118469.75919006369</v>
      </c>
      <c r="M85" s="17">
        <v>126157.72171618159</v>
      </c>
      <c r="O85" s="14"/>
    </row>
    <row r="86">
      <c r="A86" s="9" t="s">
        <v>30</v>
      </c>
      <c r="B86" s="17">
        <v>68270.600000000006</v>
      </c>
      <c r="C86" s="17">
        <v>67920.333634203547</v>
      </c>
      <c r="D86" s="17">
        <v>71631.351554236026</v>
      </c>
      <c r="E86" s="17">
        <v>74563.707257154936</v>
      </c>
      <c r="F86" s="17">
        <v>77856.706450212267</v>
      </c>
      <c r="G86" s="17">
        <v>81436.604349457644</v>
      </c>
      <c r="H86" s="17">
        <v>84990.625826646399</v>
      </c>
      <c r="I86" s="17">
        <v>88573.995338126042</v>
      </c>
      <c r="J86" s="17">
        <v>92338.263960687356</v>
      </c>
      <c r="K86" s="17">
        <v>96233.453290068865</v>
      </c>
      <c r="L86" s="17">
        <v>100458.88085226872</v>
      </c>
      <c r="M86" s="17">
        <v>104981.41073870477</v>
      </c>
      <c r="O86" s="14"/>
    </row>
    <row r="87">
      <c r="A87" s="12" t="s">
        <v>49</v>
      </c>
      <c r="B87" s="18">
        <v>49735.099999999999</v>
      </c>
      <c r="C87" s="18">
        <v>49479.931117208245</v>
      </c>
      <c r="D87" s="18">
        <v>52183.405927076725</v>
      </c>
      <c r="E87" s="18">
        <v>55190.467908354243</v>
      </c>
      <c r="F87" s="18">
        <v>58551.755256724835</v>
      </c>
      <c r="G87" s="18">
        <v>62225.852484248942</v>
      </c>
      <c r="H87" s="18">
        <v>65982.61648683458</v>
      </c>
      <c r="I87" s="18">
        <v>69866.992423848365</v>
      </c>
      <c r="J87" s="18">
        <v>74003.937252603064</v>
      </c>
      <c r="K87" s="18">
        <v>78362.178151379325</v>
      </c>
      <c r="L87" s="18">
        <v>83114.36128993849</v>
      </c>
      <c r="M87" s="18">
        <v>88248.523567153839</v>
      </c>
      <c r="O87" s="14"/>
    </row>
    <row r="88">
      <c r="A88" s="9" t="s">
        <v>32</v>
      </c>
      <c r="B88" s="17">
        <v>49735.099999999999</v>
      </c>
      <c r="C88" s="17">
        <v>49479.931117208245</v>
      </c>
      <c r="D88" s="17">
        <v>52183.405927076725</v>
      </c>
      <c r="E88" s="17">
        <v>55190.467908354243</v>
      </c>
      <c r="F88" s="17">
        <v>58551.755256724835</v>
      </c>
      <c r="G88" s="17">
        <v>62225.852484248942</v>
      </c>
      <c r="H88" s="17">
        <v>65982.61648683458</v>
      </c>
      <c r="I88" s="17">
        <v>69866.992423848365</v>
      </c>
      <c r="J88" s="17">
        <v>74003.937252603064</v>
      </c>
      <c r="K88" s="17">
        <v>78362.178151379325</v>
      </c>
      <c r="L88" s="17">
        <v>83114.36128993849</v>
      </c>
      <c r="M88" s="17">
        <v>88248.523567153839</v>
      </c>
      <c r="O88" s="15"/>
    </row>
    <row r="90" ht="15.75">
      <c r="A90" s="2" t="s">
        <v>37</v>
      </c>
    </row>
    <row r="91">
      <c r="A91" s="3" t="s">
        <v>1</v>
      </c>
      <c r="B91" s="4" t="s">
        <v>2</v>
      </c>
      <c r="C91" s="4" t="s">
        <v>3</v>
      </c>
      <c r="D91" s="5" t="s">
        <v>4</v>
      </c>
      <c r="E91" s="6"/>
      <c r="F91" s="6"/>
      <c r="G91" s="6"/>
      <c r="H91" s="6"/>
      <c r="I91" s="6"/>
      <c r="J91" s="6"/>
      <c r="K91" s="6"/>
      <c r="L91" s="6"/>
      <c r="M91" s="4"/>
      <c r="O91" s="3" t="s">
        <v>5</v>
      </c>
    </row>
    <row r="92">
      <c r="A92" s="7"/>
      <c r="B92" s="8">
        <v>2019</v>
      </c>
      <c r="C92" s="8">
        <v>2020</v>
      </c>
      <c r="D92" s="8">
        <v>2021</v>
      </c>
      <c r="E92" s="8">
        <v>2022</v>
      </c>
      <c r="F92" s="8">
        <v>2023</v>
      </c>
      <c r="G92" s="8">
        <v>2024</v>
      </c>
      <c r="H92" s="8">
        <v>2025</v>
      </c>
      <c r="I92" s="8">
        <v>2026</v>
      </c>
      <c r="J92" s="8">
        <v>2027</v>
      </c>
      <c r="K92" s="8">
        <v>2028</v>
      </c>
      <c r="L92" s="8">
        <v>2029</v>
      </c>
      <c r="M92" s="8">
        <v>2030</v>
      </c>
      <c r="O92" s="7"/>
    </row>
    <row r="93">
      <c r="A93" s="9" t="s">
        <v>6</v>
      </c>
      <c r="B93" s="17" t="e">
        <f>#REF!</f>
        <v>#REF!</v>
      </c>
      <c r="C93" s="17" t="e">
        <f>#REF!</f>
        <v>#REF!</v>
      </c>
      <c r="D93" s="17" t="e">
        <f>#REF!</f>
        <v>#REF!</v>
      </c>
      <c r="E93" s="17" t="e">
        <f>#REF!</f>
        <v>#REF!</v>
      </c>
      <c r="F93" s="17" t="e">
        <f>#REF!</f>
        <v>#REF!</v>
      </c>
      <c r="G93" s="17" t="e">
        <f>#REF!</f>
        <v>#REF!</v>
      </c>
      <c r="H93" s="17" t="e">
        <f>#REF!</f>
        <v>#REF!</v>
      </c>
      <c r="I93" s="17" t="e">
        <f>#REF!</f>
        <v>#REF!</v>
      </c>
      <c r="J93" s="17" t="e">
        <f>#REF!</f>
        <v>#REF!</v>
      </c>
      <c r="K93" s="17" t="e">
        <f>#REF!</f>
        <v>#REF!</v>
      </c>
      <c r="L93" s="17" t="e">
        <f>#REF!</f>
        <v>#REF!</v>
      </c>
      <c r="M93" s="17" t="e">
        <f>#REF!</f>
        <v>#REF!</v>
      </c>
      <c r="O93" s="11" t="s">
        <v>38</v>
      </c>
    </row>
    <row r="94">
      <c r="A94" s="12" t="s">
        <v>8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O94" s="14"/>
    </row>
    <row r="95">
      <c r="A95" s="9" t="s">
        <v>9</v>
      </c>
      <c r="B95" s="17">
        <f>'ЦП по МО help'!H407</f>
        <v>914.29999999999995</v>
      </c>
      <c r="C95" s="17">
        <f>'ЦП по МО help'!I407</f>
        <v>914.29999999999995</v>
      </c>
      <c r="D95" s="17">
        <f>'ЦП по МО help'!J407</f>
        <v>914.29999999999995</v>
      </c>
      <c r="E95" s="17">
        <f>'ЦП по МО help'!K407</f>
        <v>916.29999999999995</v>
      </c>
      <c r="F95" s="17">
        <f>'ЦП по МО help'!L407</f>
        <v>917.39999999999998</v>
      </c>
      <c r="G95" s="17">
        <f>'ЦП по МО help'!M407</f>
        <v>917.39999999999998</v>
      </c>
      <c r="H95" s="17">
        <f>'ЦП по МО help'!N407</f>
        <v>928.89999999999998</v>
      </c>
      <c r="I95" s="17">
        <f>'ЦП по МО help'!O407</f>
        <v>928.89999999999998</v>
      </c>
      <c r="J95" s="17">
        <f>'ЦП по МО help'!P407</f>
        <v>928.89999999999998</v>
      </c>
      <c r="K95" s="17">
        <f>'ЦП по МО help'!Q407</f>
        <v>928.89999999999998</v>
      </c>
      <c r="L95" s="17">
        <f>'ЦП по МО help'!R407</f>
        <v>928.89999999999998</v>
      </c>
      <c r="M95" s="17">
        <f>'ЦП по МО help'!S407</f>
        <v>928.89999999999998</v>
      </c>
      <c r="O95" s="14"/>
    </row>
    <row r="96">
      <c r="A96" s="9" t="s">
        <v>11</v>
      </c>
      <c r="B96" s="17">
        <f>'ЦП по МО help'!H408</f>
        <v>754</v>
      </c>
      <c r="C96" s="17">
        <f>'ЦП по МО help'!I408</f>
        <v>757.10000000000002</v>
      </c>
      <c r="D96" s="17">
        <f>'ЦП по МО help'!J408</f>
        <v>762</v>
      </c>
      <c r="E96" s="17">
        <f>'ЦП по МО help'!K408</f>
        <v>767</v>
      </c>
      <c r="F96" s="17">
        <f>'ЦП по МО help'!L408</f>
        <v>772</v>
      </c>
      <c r="G96" s="17">
        <f>'ЦП по МО help'!M408</f>
        <v>772</v>
      </c>
      <c r="H96" s="17">
        <f>'ЦП по МО help'!N408</f>
        <v>772.10000000000002</v>
      </c>
      <c r="I96" s="17">
        <f>'ЦП по МО help'!O408</f>
        <v>772.20000000000005</v>
      </c>
      <c r="J96" s="17">
        <f>'ЦП по МО help'!P408</f>
        <v>772.39999999999998</v>
      </c>
      <c r="K96" s="17">
        <f>'ЦП по МО help'!Q408</f>
        <v>772.60000000000002</v>
      </c>
      <c r="L96" s="17">
        <f>'ЦП по МО help'!R408</f>
        <v>772.79999999999995</v>
      </c>
      <c r="M96" s="17">
        <f>'ЦП по МО help'!S408</f>
        <v>773</v>
      </c>
      <c r="O96" s="14"/>
    </row>
    <row r="97">
      <c r="A97" s="12" t="s">
        <v>12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O97" s="14"/>
    </row>
    <row r="98">
      <c r="A98" s="9" t="s">
        <v>13</v>
      </c>
      <c r="B98" s="17">
        <f>'ЦП по МО help'!H410</f>
        <v>293.69999999999999</v>
      </c>
      <c r="C98" s="17">
        <f>'ЦП по МО help'!I410</f>
        <v>298.30000000000001</v>
      </c>
      <c r="D98" s="17">
        <f>'ЦП по МО help'!J410</f>
        <v>298.30000000000001</v>
      </c>
      <c r="E98" s="17">
        <f>'ЦП по МО help'!K410</f>
        <v>298.30000000000001</v>
      </c>
      <c r="F98" s="17">
        <f>'ЦП по МО help'!L410</f>
        <v>298.30000000000001</v>
      </c>
      <c r="G98" s="17">
        <f>'ЦП по МО help'!M410</f>
        <v>298.30000000000001</v>
      </c>
      <c r="H98" s="17">
        <f>'ЦП по МО help'!N410</f>
        <v>298.30000000000001</v>
      </c>
      <c r="I98" s="17">
        <f>'ЦП по МО help'!O410</f>
        <v>298.30000000000001</v>
      </c>
      <c r="J98" s="17">
        <f>'ЦП по МО help'!P410</f>
        <v>298.30000000000001</v>
      </c>
      <c r="K98" s="17">
        <f>'ЦП по МО help'!Q410</f>
        <v>298.30000000000001</v>
      </c>
      <c r="L98" s="17">
        <f>'ЦП по МО help'!R410</f>
        <v>298.30000000000001</v>
      </c>
      <c r="M98" s="17">
        <f>'ЦП по МО help'!S410</f>
        <v>298.30000000000001</v>
      </c>
      <c r="O98" s="14"/>
    </row>
    <row r="99">
      <c r="A99" s="9" t="s">
        <v>14</v>
      </c>
      <c r="B99" s="17">
        <f>'ЦП по МО help'!H411</f>
        <v>255</v>
      </c>
      <c r="C99" s="17">
        <f>'ЦП по МО help'!I411</f>
        <v>257.69999999999999</v>
      </c>
      <c r="D99" s="17">
        <f>'ЦП по МО help'!J411</f>
        <v>258.80000000000001</v>
      </c>
      <c r="E99" s="17">
        <f>'ЦП по МО help'!K411</f>
        <v>279.80000000000001</v>
      </c>
      <c r="F99" s="17">
        <f>'ЦП по МО help'!L411</f>
        <v>300.80000000000001</v>
      </c>
      <c r="G99" s="17">
        <f>'ЦП по МО help'!M411</f>
        <v>316.80000000000001</v>
      </c>
      <c r="H99" s="17">
        <f>'ЦП по МО help'!N411</f>
        <v>318</v>
      </c>
      <c r="I99" s="17">
        <f>'ЦП по МО help'!O411</f>
        <v>319</v>
      </c>
      <c r="J99" s="17">
        <f>'ЦП по МО help'!P411</f>
        <v>320</v>
      </c>
      <c r="K99" s="17">
        <f>'ЦП по МО help'!Q411</f>
        <v>321</v>
      </c>
      <c r="L99" s="17">
        <f>'ЦП по МО help'!R411</f>
        <v>322</v>
      </c>
      <c r="M99" s="17">
        <f>'ЦП по МО help'!S411</f>
        <v>323</v>
      </c>
      <c r="O99" s="14"/>
    </row>
    <row r="100">
      <c r="A100" s="9" t="s">
        <v>15</v>
      </c>
      <c r="B100" s="17">
        <f>'ЦП по МО help'!H412</f>
        <v>328</v>
      </c>
      <c r="C100" s="17">
        <f>'ЦП по МО help'!I412</f>
        <v>337.69999999999999</v>
      </c>
      <c r="D100" s="17">
        <f>'ЦП по МО help'!J412</f>
        <v>337.5</v>
      </c>
      <c r="E100" s="17">
        <f>'ЦП по МО help'!K412</f>
        <v>337.5</v>
      </c>
      <c r="F100" s="17">
        <f>'ЦП по МО help'!L412</f>
        <v>337.5</v>
      </c>
      <c r="G100" s="17">
        <f>'ЦП по МО help'!M412</f>
        <v>337.5</v>
      </c>
      <c r="H100" s="17">
        <f>'ЦП по МО help'!N412</f>
        <v>337.5</v>
      </c>
      <c r="I100" s="17">
        <f>'ЦП по МО help'!O412</f>
        <v>337.5</v>
      </c>
      <c r="J100" s="17">
        <f>'ЦП по МО help'!P412</f>
        <v>337.5</v>
      </c>
      <c r="K100" s="17">
        <f>'ЦП по МО help'!Q412</f>
        <v>337.5</v>
      </c>
      <c r="L100" s="17">
        <f>'ЦП по МО help'!R412</f>
        <v>337.5</v>
      </c>
      <c r="M100" s="17">
        <f>'ЦП по МО help'!S412</f>
        <v>337.5</v>
      </c>
      <c r="O100" s="14"/>
    </row>
    <row r="101">
      <c r="A101" s="9" t="s">
        <v>16</v>
      </c>
      <c r="B101" s="17">
        <f>'ЦП по МО help'!H413</f>
        <v>435</v>
      </c>
      <c r="C101" s="17" t="e">
        <f>'ЦП по МО help'!I413</f>
        <v>#REF!</v>
      </c>
      <c r="D101" s="17" t="e">
        <f>'ЦП по МО help'!J413</f>
        <v>#REF!</v>
      </c>
      <c r="E101" s="17" t="e">
        <f>'ЦП по МО help'!K413</f>
        <v>#REF!</v>
      </c>
      <c r="F101" s="17" t="e">
        <f>'ЦП по МО help'!L413</f>
        <v>#REF!</v>
      </c>
      <c r="G101" s="17" t="e">
        <f>'ЦП по МО help'!M413</f>
        <v>#REF!</v>
      </c>
      <c r="H101" s="17" t="e">
        <f>'ЦП по МО help'!N413</f>
        <v>#REF!</v>
      </c>
      <c r="I101" s="17" t="e">
        <f>'ЦП по МО help'!O413</f>
        <v>#REF!</v>
      </c>
      <c r="J101" s="17" t="e">
        <f>'ЦП по МО help'!P413</f>
        <v>#REF!</v>
      </c>
      <c r="K101" s="17" t="e">
        <f>'ЦП по МО help'!Q413</f>
        <v>#REF!</v>
      </c>
      <c r="L101" s="17" t="e">
        <f>'ЦП по МО help'!R413</f>
        <v>#REF!</v>
      </c>
      <c r="M101" s="17" t="e">
        <f>'ЦП по МО help'!S413</f>
        <v>#REF!</v>
      </c>
      <c r="O101" s="14"/>
    </row>
    <row r="102">
      <c r="A102" s="9" t="s">
        <v>17</v>
      </c>
      <c r="B102" s="17">
        <f>'ЦП по МО help'!H414</f>
        <v>249</v>
      </c>
      <c r="C102" s="17">
        <f>'ЦП по МО help'!I414</f>
        <v>249</v>
      </c>
      <c r="D102" s="17">
        <f>'ЦП по МО help'!J414</f>
        <v>249</v>
      </c>
      <c r="E102" s="17">
        <f>'ЦП по МО help'!K414</f>
        <v>249</v>
      </c>
      <c r="F102" s="17">
        <f>'ЦП по МО help'!L414</f>
        <v>249</v>
      </c>
      <c r="G102" s="17">
        <f>'ЦП по МО help'!M414</f>
        <v>249</v>
      </c>
      <c r="H102" s="17">
        <f>'ЦП по МО help'!N414</f>
        <v>249</v>
      </c>
      <c r="I102" s="17">
        <f>'ЦП по МО help'!O414</f>
        <v>249</v>
      </c>
      <c r="J102" s="17">
        <f>'ЦП по МО help'!P414</f>
        <v>249</v>
      </c>
      <c r="K102" s="17">
        <f>'ЦП по МО help'!Q414</f>
        <v>249</v>
      </c>
      <c r="L102" s="17">
        <f>'ЦП по МО help'!R414</f>
        <v>249</v>
      </c>
      <c r="M102" s="17">
        <f>'ЦП по МО help'!S414</f>
        <v>249</v>
      </c>
      <c r="O102" s="14"/>
    </row>
    <row r="103">
      <c r="A103" s="9" t="s">
        <v>18</v>
      </c>
      <c r="B103" s="17">
        <f>'ЦП по МО help'!H415</f>
        <v>542</v>
      </c>
      <c r="C103" s="17" t="e">
        <f>'ЦП по МО help'!I415</f>
        <v>#REF!</v>
      </c>
      <c r="D103" s="17" t="e">
        <f>'ЦП по МО help'!J415</f>
        <v>#REF!</v>
      </c>
      <c r="E103" s="17" t="e">
        <f>'ЦП по МО help'!K415</f>
        <v>#REF!</v>
      </c>
      <c r="F103" s="17" t="e">
        <f>'ЦП по МО help'!L415</f>
        <v>#REF!</v>
      </c>
      <c r="G103" s="17" t="e">
        <f>'ЦП по МО help'!M415</f>
        <v>#REF!</v>
      </c>
      <c r="H103" s="17" t="e">
        <f>'ЦП по МО help'!N415</f>
        <v>#REF!</v>
      </c>
      <c r="I103" s="17" t="e">
        <f>'ЦП по МО help'!O415</f>
        <v>#REF!</v>
      </c>
      <c r="J103" s="17" t="e">
        <f>'ЦП по МО help'!P415</f>
        <v>#REF!</v>
      </c>
      <c r="K103" s="17" t="e">
        <f>'ЦП по МО help'!Q415</f>
        <v>#REF!</v>
      </c>
      <c r="L103" s="17" t="e">
        <f>'ЦП по МО help'!R415</f>
        <v>#REF!</v>
      </c>
      <c r="M103" s="17" t="e">
        <f>'ЦП по МО help'!S415</f>
        <v>#REF!</v>
      </c>
      <c r="O103" s="14"/>
    </row>
    <row r="104" ht="25.5">
      <c r="A104" s="12" t="s">
        <v>19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O104" s="14"/>
    </row>
    <row r="105">
      <c r="A105" s="9" t="s">
        <v>20</v>
      </c>
      <c r="B105" s="17">
        <f>'ЦП по МО help'!H417</f>
        <v>280.30000000000001</v>
      </c>
      <c r="C105" s="17">
        <f>'ЦП по МО help'!I417</f>
        <v>287.60000000000002</v>
      </c>
      <c r="D105" s="17">
        <f>'ЦП по МО help'!J417</f>
        <v>287.75960485916431</v>
      </c>
      <c r="E105" s="17">
        <f>'ЦП по МО help'!K417</f>
        <v>287.75960485916431</v>
      </c>
      <c r="F105" s="17">
        <f>'ЦП по МО help'!L417</f>
        <v>287.81587238018955</v>
      </c>
      <c r="G105" s="17">
        <f>'ЦП по МО help'!M417</f>
        <v>287.81587238018955</v>
      </c>
      <c r="H105" s="17">
        <f>'ЦП по МО help'!N417</f>
        <v>287.83462822053127</v>
      </c>
      <c r="I105" s="17">
        <f>'ЦП по МО help'!O417</f>
        <v>287.8946469096249</v>
      </c>
      <c r="J105" s="17">
        <f>'ЦП по МО help'!P417</f>
        <v>287.96967027099186</v>
      </c>
      <c r="K105" s="17">
        <f>'ЦП по МО help'!Q417</f>
        <v>288.04469363235881</v>
      </c>
      <c r="L105" s="17">
        <f>'ЦП по МО help'!R417</f>
        <v>288.11971699372577</v>
      </c>
      <c r="M105" s="17">
        <f>'ЦП по МО help'!S417</f>
        <v>288.19474035509279</v>
      </c>
      <c r="O105" s="14"/>
    </row>
    <row r="106">
      <c r="A106" s="9" t="s">
        <v>21</v>
      </c>
      <c r="B106" s="17">
        <f>'ЦП по МО help'!H418</f>
        <v>488</v>
      </c>
      <c r="C106" s="17">
        <f>'ЦП по МО help'!I418</f>
        <v>488</v>
      </c>
      <c r="D106" s="17">
        <f>'ЦП по МО help'!J418</f>
        <v>488</v>
      </c>
      <c r="E106" s="17">
        <f>'ЦП по МО help'!K418</f>
        <v>488</v>
      </c>
      <c r="F106" s="17">
        <f>'ЦП по МО help'!L418</f>
        <v>489.10000000000002</v>
      </c>
      <c r="G106" s="17">
        <f>'ЦП по МО help'!M418</f>
        <v>489.10000000000002</v>
      </c>
      <c r="H106" s="17">
        <f>'ЦП по МО help'!N418</f>
        <v>489.10000000000002</v>
      </c>
      <c r="I106" s="17">
        <f>'ЦП по МО help'!O418</f>
        <v>490.60000000000002</v>
      </c>
      <c r="J106" s="17">
        <f>'ЦП по МО help'!P418</f>
        <v>490.60000000000002</v>
      </c>
      <c r="K106" s="17">
        <f>'ЦП по МО help'!Q418</f>
        <v>490.60000000000002</v>
      </c>
      <c r="L106" s="17">
        <f>'ЦП по МО help'!R418</f>
        <v>490.60000000000002</v>
      </c>
      <c r="M106" s="17">
        <f>'ЦП по МО help'!S418</f>
        <v>490.60000000000002</v>
      </c>
      <c r="O106" s="14"/>
    </row>
    <row r="107">
      <c r="A107" s="9" t="s">
        <v>22</v>
      </c>
      <c r="B107" s="17">
        <f>'ЦП по МО help'!H419</f>
        <v>635</v>
      </c>
      <c r="C107" s="17" t="e">
        <f>'ЦП по МО help'!I419</f>
        <v>#REF!</v>
      </c>
      <c r="D107" s="17" t="e">
        <f>'ЦП по МО help'!J419</f>
        <v>#REF!</v>
      </c>
      <c r="E107" s="17" t="e">
        <f>'ЦП по МО help'!K419</f>
        <v>#REF!</v>
      </c>
      <c r="F107" s="17" t="e">
        <f>'ЦП по МО help'!L419</f>
        <v>#REF!</v>
      </c>
      <c r="G107" s="17" t="e">
        <f>'ЦП по МО help'!M419</f>
        <v>#REF!</v>
      </c>
      <c r="H107" s="17" t="e">
        <f>'ЦП по МО help'!N419</f>
        <v>#REF!</v>
      </c>
      <c r="I107" s="17" t="e">
        <f>'ЦП по МО help'!O419</f>
        <v>#REF!</v>
      </c>
      <c r="J107" s="17" t="e">
        <f>'ЦП по МО help'!P419</f>
        <v>#REF!</v>
      </c>
      <c r="K107" s="17" t="e">
        <f>'ЦП по МО help'!Q419</f>
        <v>#REF!</v>
      </c>
      <c r="L107" s="17" t="e">
        <f>'ЦП по МО help'!R419</f>
        <v>#REF!</v>
      </c>
      <c r="M107" s="17" t="e">
        <f>'ЦП по МО help'!S419</f>
        <v>#REF!</v>
      </c>
      <c r="O107" s="14"/>
    </row>
    <row r="108">
      <c r="A108" s="9" t="s">
        <v>23</v>
      </c>
      <c r="B108" s="17">
        <f>'ЦП по МО help'!H420</f>
        <v>328</v>
      </c>
      <c r="C108" s="17" t="e">
        <f>'ЦП по МО help'!I420</f>
        <v>#REF!</v>
      </c>
      <c r="D108" s="17" t="e">
        <f>'ЦП по МО help'!J420</f>
        <v>#REF!</v>
      </c>
      <c r="E108" s="17" t="e">
        <f>'ЦП по МО help'!K420</f>
        <v>#REF!</v>
      </c>
      <c r="F108" s="17" t="e">
        <f>'ЦП по МО help'!L420</f>
        <v>#REF!</v>
      </c>
      <c r="G108" s="17" t="e">
        <f>'ЦП по МО help'!M420</f>
        <v>#REF!</v>
      </c>
      <c r="H108" s="17" t="e">
        <f>'ЦП по МО help'!N420</f>
        <v>#REF!</v>
      </c>
      <c r="I108" s="17" t="e">
        <f>'ЦП по МО help'!O420</f>
        <v>#REF!</v>
      </c>
      <c r="J108" s="17" t="e">
        <f>'ЦП по МО help'!P420</f>
        <v>#REF!</v>
      </c>
      <c r="K108" s="17" t="e">
        <f>'ЦП по МО help'!Q420</f>
        <v>#REF!</v>
      </c>
      <c r="L108" s="17" t="e">
        <f>'ЦП по МО help'!R420</f>
        <v>#REF!</v>
      </c>
      <c r="M108" s="17" t="e">
        <f>'ЦП по МО help'!S420</f>
        <v>#REF!</v>
      </c>
      <c r="O108" s="14"/>
    </row>
    <row r="109">
      <c r="A109" s="9" t="s">
        <v>24</v>
      </c>
      <c r="B109" s="17">
        <f>'ЦП по МО help'!H421</f>
        <v>220</v>
      </c>
      <c r="C109" s="17">
        <f>'ЦП по МО help'!I421</f>
        <v>220</v>
      </c>
      <c r="D109" s="17">
        <f>'ЦП по МО help'!J421</f>
        <v>221</v>
      </c>
      <c r="E109" s="17">
        <f>'ЦП по МО help'!K421</f>
        <v>222</v>
      </c>
      <c r="F109" s="17">
        <f>'ЦП по МО help'!L421</f>
        <v>222</v>
      </c>
      <c r="G109" s="17">
        <f>'ЦП по МО help'!M421</f>
        <v>222.5</v>
      </c>
      <c r="H109" s="17">
        <f>'ЦП по МО help'!N421</f>
        <v>222.5</v>
      </c>
      <c r="I109" s="17">
        <f>'ЦП по МО help'!O421</f>
        <v>222.5</v>
      </c>
      <c r="J109" s="17">
        <f>'ЦП по МО help'!P421</f>
        <v>223</v>
      </c>
      <c r="K109" s="17">
        <f>'ЦП по МО help'!Q421</f>
        <v>223</v>
      </c>
      <c r="L109" s="17">
        <f>'ЦП по МО help'!R421</f>
        <v>223</v>
      </c>
      <c r="M109" s="17">
        <f>'ЦП по МО help'!S421</f>
        <v>223.5</v>
      </c>
      <c r="O109" s="14"/>
    </row>
    <row r="110">
      <c r="A110" s="9" t="s">
        <v>25</v>
      </c>
      <c r="B110" s="17">
        <f>'ЦП по МО help'!H422</f>
        <v>387</v>
      </c>
      <c r="C110" s="17" t="e">
        <f>'ЦП по МО help'!I422</f>
        <v>#REF!</v>
      </c>
      <c r="D110" s="17" t="e">
        <f>'ЦП по МО help'!J422</f>
        <v>#REF!</v>
      </c>
      <c r="E110" s="17" t="e">
        <f>'ЦП по МО help'!K422</f>
        <v>#REF!</v>
      </c>
      <c r="F110" s="17" t="e">
        <f>'ЦП по МО help'!L422</f>
        <v>#REF!</v>
      </c>
      <c r="G110" s="17" t="e">
        <f>'ЦП по МО help'!M422</f>
        <v>#REF!</v>
      </c>
      <c r="H110" s="17" t="e">
        <f>'ЦП по МО help'!N422</f>
        <v>#REF!</v>
      </c>
      <c r="I110" s="17" t="e">
        <f>'ЦП по МО help'!O422</f>
        <v>#REF!</v>
      </c>
      <c r="J110" s="17" t="e">
        <f>'ЦП по МО help'!P422</f>
        <v>#REF!</v>
      </c>
      <c r="K110" s="17" t="e">
        <f>'ЦП по МО help'!Q422</f>
        <v>#REF!</v>
      </c>
      <c r="L110" s="17" t="e">
        <f>'ЦП по МО help'!R422</f>
        <v>#REF!</v>
      </c>
      <c r="M110" s="17" t="e">
        <f>'ЦП по МО help'!S422</f>
        <v>#REF!</v>
      </c>
      <c r="O110" s="14"/>
    </row>
    <row r="111" ht="25.5">
      <c r="A111" s="12" t="s">
        <v>26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O111" s="14"/>
    </row>
    <row r="112">
      <c r="A112" s="9" t="s">
        <v>27</v>
      </c>
      <c r="B112" s="17">
        <f>'ЦП по МО help'!H424</f>
        <v>222</v>
      </c>
      <c r="C112" s="17">
        <f>'ЦП по МО help'!I424</f>
        <v>222</v>
      </c>
      <c r="D112" s="17">
        <f>'ЦП по МО help'!J424</f>
        <v>222</v>
      </c>
      <c r="E112" s="17">
        <f>'ЦП по МО help'!K424</f>
        <v>222</v>
      </c>
      <c r="F112" s="17">
        <f>'ЦП по МО help'!L424</f>
        <v>222</v>
      </c>
      <c r="G112" s="17">
        <f>'ЦП по МО help'!M424</f>
        <v>222</v>
      </c>
      <c r="H112" s="17">
        <f>'ЦП по МО help'!N424</f>
        <v>222</v>
      </c>
      <c r="I112" s="17">
        <f>'ЦП по МО help'!O424</f>
        <v>222</v>
      </c>
      <c r="J112" s="17">
        <f>'ЦП по МО help'!P424</f>
        <v>222</v>
      </c>
      <c r="K112" s="17">
        <f>'ЦП по МО help'!Q424</f>
        <v>222</v>
      </c>
      <c r="L112" s="17">
        <f>'ЦП по МО help'!R424</f>
        <v>222</v>
      </c>
      <c r="M112" s="17">
        <f>'ЦП по МО help'!S424</f>
        <v>222</v>
      </c>
      <c r="O112" s="14"/>
    </row>
    <row r="113">
      <c r="A113" s="9" t="s">
        <v>28</v>
      </c>
      <c r="B113" s="17">
        <f>'ЦП по МО help'!H425</f>
        <v>180</v>
      </c>
      <c r="C113" s="17" t="e">
        <f>'ЦП по МО help'!I425</f>
        <v>#REF!</v>
      </c>
      <c r="D113" s="17" t="e">
        <f>'ЦП по МО help'!J425</f>
        <v>#REF!</v>
      </c>
      <c r="E113" s="17" t="e">
        <f>'ЦП по МО help'!K425</f>
        <v>#REF!</v>
      </c>
      <c r="F113" s="17" t="e">
        <f>'ЦП по МО help'!L425</f>
        <v>#REF!</v>
      </c>
      <c r="G113" s="17" t="e">
        <f>'ЦП по МО help'!M425</f>
        <v>#REF!</v>
      </c>
      <c r="H113" s="17" t="e">
        <f>'ЦП по МО help'!N425</f>
        <v>#REF!</v>
      </c>
      <c r="I113" s="17" t="e">
        <f>'ЦП по МО help'!O425</f>
        <v>#REF!</v>
      </c>
      <c r="J113" s="17" t="e">
        <f>'ЦП по МО help'!P425</f>
        <v>#REF!</v>
      </c>
      <c r="K113" s="17" t="e">
        <f>'ЦП по МО help'!Q425</f>
        <v>#REF!</v>
      </c>
      <c r="L113" s="17" t="e">
        <f>'ЦП по МО help'!R425</f>
        <v>#REF!</v>
      </c>
      <c r="M113" s="17" t="e">
        <f>'ЦП по МО help'!S425</f>
        <v>#REF!</v>
      </c>
      <c r="O113" s="14"/>
    </row>
    <row r="114">
      <c r="A114" s="9" t="s">
        <v>29</v>
      </c>
      <c r="B114" s="17">
        <f>'ЦП по МО help'!H426</f>
        <v>199.40000000000001</v>
      </c>
      <c r="C114" s="17">
        <f>'ЦП по МО help'!I426</f>
        <v>199.40000000000001</v>
      </c>
      <c r="D114" s="17">
        <f>'ЦП по МО help'!J426</f>
        <v>202.5</v>
      </c>
      <c r="E114" s="17">
        <f>'ЦП по МО help'!K426</f>
        <v>205.69999999999999</v>
      </c>
      <c r="F114" s="17">
        <f>'ЦП по МО help'!L426</f>
        <v>205.69999999999999</v>
      </c>
      <c r="G114" s="17">
        <f>'ЦП по МО help'!M426</f>
        <v>205.69999999999999</v>
      </c>
      <c r="H114" s="17">
        <f>'ЦП по МО help'!N426</f>
        <v>205.69999999999999</v>
      </c>
      <c r="I114" s="17">
        <f>'ЦП по МО help'!O426</f>
        <v>205.69999999999999</v>
      </c>
      <c r="J114" s="17">
        <f>'ЦП по МО help'!P426</f>
        <v>205.69999999999999</v>
      </c>
      <c r="K114" s="17">
        <f>'ЦП по МО help'!Q426</f>
        <v>205.69999999999999</v>
      </c>
      <c r="L114" s="17">
        <f>'ЦП по МО help'!R426</f>
        <v>205.69999999999999</v>
      </c>
      <c r="M114" s="17">
        <f>'ЦП по МО help'!S426</f>
        <v>205.69999999999999</v>
      </c>
      <c r="O114" s="14"/>
    </row>
    <row r="115">
      <c r="A115" s="9" t="s">
        <v>30</v>
      </c>
      <c r="B115" s="17">
        <f>'ЦП по МО help'!H427</f>
        <v>41</v>
      </c>
      <c r="C115" s="17" t="e">
        <f>'ЦП по МО help'!I427</f>
        <v>#REF!</v>
      </c>
      <c r="D115" s="17" t="e">
        <f>'ЦП по МО help'!J427</f>
        <v>#REF!</v>
      </c>
      <c r="E115" s="17" t="e">
        <f>'ЦП по МО help'!K427</f>
        <v>#REF!</v>
      </c>
      <c r="F115" s="17" t="e">
        <f>'ЦП по МО help'!L427</f>
        <v>#REF!</v>
      </c>
      <c r="G115" s="17" t="e">
        <f>'ЦП по МО help'!M427</f>
        <v>#REF!</v>
      </c>
      <c r="H115" s="17" t="e">
        <f>'ЦП по МО help'!N427</f>
        <v>#REF!</v>
      </c>
      <c r="I115" s="17" t="e">
        <f>'ЦП по МО help'!O427</f>
        <v>#REF!</v>
      </c>
      <c r="J115" s="17" t="e">
        <f>'ЦП по МО help'!P427</f>
        <v>#REF!</v>
      </c>
      <c r="K115" s="17" t="e">
        <f>'ЦП по МО help'!Q427</f>
        <v>#REF!</v>
      </c>
      <c r="L115" s="17" t="e">
        <f>'ЦП по МО help'!R427</f>
        <v>#REF!</v>
      </c>
      <c r="M115" s="17" t="e">
        <f>'ЦП по МО help'!S427</f>
        <v>#REF!</v>
      </c>
      <c r="O115" s="14"/>
    </row>
    <row r="116">
      <c r="A116" s="12" t="s">
        <v>49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O116" s="14"/>
    </row>
    <row r="117">
      <c r="A117" s="9" t="s">
        <v>32</v>
      </c>
      <c r="B117" s="17">
        <f>'ЦП по МО help'!H429</f>
        <v>28</v>
      </c>
      <c r="C117" s="17">
        <f>'ЦП по МО help'!I429</f>
        <v>28</v>
      </c>
      <c r="D117" s="17">
        <f>'ЦП по МО help'!J429</f>
        <v>28</v>
      </c>
      <c r="E117" s="17">
        <f>'ЦП по МО help'!K429</f>
        <v>28</v>
      </c>
      <c r="F117" s="17">
        <f>'ЦП по МО help'!L429</f>
        <v>28</v>
      </c>
      <c r="G117" s="17">
        <f>'ЦП по МО help'!M429</f>
        <v>28</v>
      </c>
      <c r="H117" s="17">
        <f>'ЦП по МО help'!N429</f>
        <v>28</v>
      </c>
      <c r="I117" s="17">
        <f>'ЦП по МО help'!O429</f>
        <v>28</v>
      </c>
      <c r="J117" s="17">
        <f>'ЦП по МО help'!P429</f>
        <v>28</v>
      </c>
      <c r="K117" s="17">
        <f>'ЦП по МО help'!Q429</f>
        <v>28</v>
      </c>
      <c r="L117" s="17">
        <f>'ЦП по МО help'!R429</f>
        <v>28</v>
      </c>
      <c r="M117" s="17">
        <f>'ЦП по МО help'!S429</f>
        <v>28</v>
      </c>
      <c r="O117" s="15"/>
    </row>
    <row r="119" ht="15.75">
      <c r="A119" s="2" t="s">
        <v>51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>
      <c r="A120" s="3" t="s">
        <v>1</v>
      </c>
      <c r="B120" s="4" t="s">
        <v>2</v>
      </c>
      <c r="C120" s="4" t="s">
        <v>3</v>
      </c>
      <c r="D120" s="5" t="s">
        <v>4</v>
      </c>
      <c r="E120" s="6"/>
      <c r="F120" s="6"/>
      <c r="G120" s="6"/>
      <c r="H120" s="6"/>
      <c r="I120" s="6"/>
      <c r="J120" s="6"/>
      <c r="K120" s="6"/>
      <c r="L120" s="6"/>
      <c r="M120" s="4"/>
      <c r="O120" s="3" t="s">
        <v>5</v>
      </c>
    </row>
    <row r="121">
      <c r="A121" s="7"/>
      <c r="B121" s="8">
        <v>2019</v>
      </c>
      <c r="C121" s="8">
        <v>2020</v>
      </c>
      <c r="D121" s="8">
        <v>2021</v>
      </c>
      <c r="E121" s="8">
        <v>2022</v>
      </c>
      <c r="F121" s="8">
        <v>2023</v>
      </c>
      <c r="G121" s="8">
        <v>2024</v>
      </c>
      <c r="H121" s="8">
        <v>2025</v>
      </c>
      <c r="I121" s="8">
        <v>2026</v>
      </c>
      <c r="J121" s="8">
        <v>2027</v>
      </c>
      <c r="K121" s="8">
        <v>2028</v>
      </c>
      <c r="L121" s="8">
        <v>2029</v>
      </c>
      <c r="M121" s="8">
        <v>2030</v>
      </c>
      <c r="O121" s="7"/>
    </row>
    <row r="122">
      <c r="A122" s="9" t="s">
        <v>6</v>
      </c>
      <c r="B122" s="17">
        <f>'ЦП по МО help'!BT492</f>
        <v>200476</v>
      </c>
      <c r="C122" s="17" t="e">
        <f>'ЦП по МО help'!BU492</f>
        <v>#REF!</v>
      </c>
      <c r="D122" s="17" t="e">
        <f>'ЦП по МО help'!BV492</f>
        <v>#REF!</v>
      </c>
      <c r="E122" s="17" t="e">
        <f>'ЦП по МО help'!BW492</f>
        <v>#REF!</v>
      </c>
      <c r="F122" s="17" t="e">
        <f>'ЦП по МО help'!BX492</f>
        <v>#REF!</v>
      </c>
      <c r="G122" s="17" t="e">
        <f>'ЦП по МО help'!BY492</f>
        <v>#REF!</v>
      </c>
      <c r="H122" s="17" t="e">
        <f>'ЦП по МО help'!BZ492</f>
        <v>#REF!</v>
      </c>
      <c r="I122" s="17" t="e">
        <f>'ЦП по МО help'!CA492</f>
        <v>#REF!</v>
      </c>
      <c r="J122" s="17" t="e">
        <f>'ЦП по МО help'!CB492</f>
        <v>#REF!</v>
      </c>
      <c r="K122" s="17" t="e">
        <f>'ЦП по МО help'!CC492</f>
        <v>#REF!</v>
      </c>
      <c r="L122" s="17" t="e">
        <f>'ЦП по МО help'!CD492</f>
        <v>#REF!</v>
      </c>
      <c r="M122" s="17" t="e">
        <f>'ЦП по МО help'!CE492</f>
        <v>#REF!</v>
      </c>
      <c r="O122" s="11" t="s">
        <v>52</v>
      </c>
    </row>
    <row r="123">
      <c r="A123" s="12" t="s">
        <v>8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O123" s="14"/>
    </row>
    <row r="124">
      <c r="A124" s="9" t="s">
        <v>9</v>
      </c>
      <c r="B124" s="17">
        <f>'ЦП по МО help'!CI494</f>
        <v>108453.5</v>
      </c>
      <c r="C124" s="17">
        <f>'ЦП по МО help'!CJ494</f>
        <v>109390.61565360001</v>
      </c>
      <c r="D124" s="17">
        <f>'ЦП по МО help'!CK494</f>
        <v>117875.7</v>
      </c>
      <c r="E124" s="17">
        <f>'ЦП по МО help'!CL494</f>
        <v>126941.89999999999</v>
      </c>
      <c r="F124" s="17">
        <f>'ЦП по МО help'!CM494</f>
        <v>137464.5</v>
      </c>
      <c r="G124" s="17" t="e">
        <f>'ЦП по МО help'!CN494</f>
        <v>#REF!</v>
      </c>
      <c r="H124" s="17" t="e">
        <f>'ЦП по МО help'!CO494</f>
        <v>#REF!</v>
      </c>
      <c r="I124" s="17" t="e">
        <f>'ЦП по МО help'!CP494</f>
        <v>#REF!</v>
      </c>
      <c r="J124" s="17" t="e">
        <f>'ЦП по МО help'!CQ494</f>
        <v>#REF!</v>
      </c>
      <c r="K124" s="17" t="e">
        <f>'ЦП по МО help'!CR494</f>
        <v>#REF!</v>
      </c>
      <c r="L124" s="17" t="e">
        <f>'ЦП по МО help'!CS494</f>
        <v>#REF!</v>
      </c>
      <c r="M124" s="17" t="e">
        <f>'ЦП по МО help'!CT494</f>
        <v>#REF!</v>
      </c>
      <c r="O124" s="14"/>
    </row>
    <row r="125">
      <c r="A125" s="9" t="s">
        <v>11</v>
      </c>
      <c r="B125" s="17">
        <f>'ЦП по МО help'!CI495</f>
        <v>10960.299999999999</v>
      </c>
      <c r="C125" s="17">
        <f>'ЦП по МО help'!CJ495</f>
        <v>11701.200000000001</v>
      </c>
      <c r="D125" s="17">
        <f>'ЦП по МО help'!CK495</f>
        <v>12546.5</v>
      </c>
      <c r="E125" s="17">
        <f>'ЦП по МО help'!CL495</f>
        <v>13388.1</v>
      </c>
      <c r="F125" s="17">
        <f>'ЦП по МО help'!CM495</f>
        <v>14341.700000000001</v>
      </c>
      <c r="G125" s="17">
        <f>'ЦП по МО help'!CN495</f>
        <v>15949.799999999999</v>
      </c>
      <c r="H125" s="17">
        <f>'ЦП по МО help'!CO495</f>
        <v>17650.599999999999</v>
      </c>
      <c r="I125" s="17">
        <f>'ЦП по МО help'!CP495</f>
        <v>19496.900000000001</v>
      </c>
      <c r="J125" s="17">
        <f>'ЦП по МО help'!CQ495</f>
        <v>21543.299999999999</v>
      </c>
      <c r="K125" s="17">
        <f>'ЦП по МО help'!CR495</f>
        <v>23834.200000000001</v>
      </c>
      <c r="L125" s="17">
        <f>'ЦП по МО help'!CS495</f>
        <v>26354.200000000001</v>
      </c>
      <c r="M125" s="17">
        <f>'ЦП по МО help'!CT495</f>
        <v>29154.599999999999</v>
      </c>
      <c r="O125" s="14"/>
    </row>
    <row r="126">
      <c r="A126" s="12" t="s">
        <v>12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O126" s="14"/>
    </row>
    <row r="127">
      <c r="A127" s="9" t="s">
        <v>13</v>
      </c>
      <c r="B127" s="17">
        <f>'ЦП по МО help'!CI497</f>
        <v>1993</v>
      </c>
      <c r="C127" s="17">
        <f>'ЦП по МО help'!CJ497</f>
        <v>1876.4500739632797</v>
      </c>
      <c r="D127" s="17">
        <f>'ЦП по МО help'!CK497</f>
        <v>1969.8</v>
      </c>
      <c r="E127" s="17">
        <f>'ЦП по МО help'!CL497</f>
        <v>2040.8</v>
      </c>
      <c r="F127" s="17">
        <f>'ЦП по МО help'!CM497</f>
        <v>2220.0999999999999</v>
      </c>
      <c r="G127" s="17">
        <f>'ЦП по МО help'!CN497</f>
        <v>2424.3491999999997</v>
      </c>
      <c r="H127" s="17">
        <f>'ЦП по МО help'!CO497</f>
        <v>2647.3893263999994</v>
      </c>
      <c r="I127" s="17">
        <f>'ЦП по МО help'!CP497</f>
        <v>2890.9491444287996</v>
      </c>
      <c r="J127" s="17">
        <f>'ЦП по МО help'!CQ497</f>
        <v>3156.9164657162491</v>
      </c>
      <c r="K127" s="17">
        <f>'ЦП по МО help'!CR497</f>
        <v>3447.3527805621438</v>
      </c>
      <c r="L127" s="17">
        <f>'ЦП по МО help'!CS497</f>
        <v>3764.5092363738613</v>
      </c>
      <c r="M127" s="17">
        <f>'ЦП по МО help'!CT497</f>
        <v>4110.8440861202571</v>
      </c>
      <c r="O127" s="14"/>
    </row>
    <row r="128">
      <c r="A128" s="9" t="s">
        <v>14</v>
      </c>
      <c r="B128" s="17" t="str">
        <f>'ЦП по МО help'!CI498</f>
        <v>-</v>
      </c>
      <c r="C128" s="17" t="str">
        <f>'ЦП по МО help'!CJ498</f>
        <v>-</v>
      </c>
      <c r="D128" s="17" t="str">
        <f>'ЦП по МО help'!CK498</f>
        <v>-</v>
      </c>
      <c r="E128" s="17" t="str">
        <f>'ЦП по МО help'!CL498</f>
        <v>-</v>
      </c>
      <c r="F128" s="17">
        <f>'ЦП по МО help'!CM498</f>
        <v>216.69999999999999</v>
      </c>
      <c r="G128" s="17">
        <f>'ЦП по МО help'!CN498</f>
        <v>258.39999999999998</v>
      </c>
      <c r="H128" s="17">
        <f>'ЦП по МО help'!CO498</f>
        <v>298.19999999999999</v>
      </c>
      <c r="I128" s="17">
        <f>'ЦП по МО help'!CP498</f>
        <v>345.69999999999999</v>
      </c>
      <c r="J128" s="17">
        <f>'ЦП по МО help'!CQ498</f>
        <v>412.89999999999998</v>
      </c>
      <c r="K128" s="17">
        <f>'ЦП по МО help'!CR498</f>
        <v>490.89999999999998</v>
      </c>
      <c r="L128" s="17">
        <f>'ЦП по МО help'!CS498</f>
        <v>582.60000000000002</v>
      </c>
      <c r="M128" s="17">
        <f>'ЦП по МО help'!CT498</f>
        <v>691.79999999999995</v>
      </c>
      <c r="O128" s="14"/>
    </row>
    <row r="129">
      <c r="A129" s="9" t="s">
        <v>15</v>
      </c>
      <c r="B129" s="17">
        <f>'ЦП по МО help'!CI499</f>
        <v>674.89999999999998</v>
      </c>
      <c r="C129" s="17" t="e">
        <f>'ЦП по МО help'!CJ499</f>
        <v>#REF!</v>
      </c>
      <c r="D129" s="17" t="e">
        <f>'ЦП по МО help'!CK499</f>
        <v>#REF!</v>
      </c>
      <c r="E129" s="17" t="e">
        <f>'ЦП по МО help'!CL499</f>
        <v>#REF!</v>
      </c>
      <c r="F129" s="17" t="e">
        <f>'ЦП по МО help'!CM499</f>
        <v>#REF!</v>
      </c>
      <c r="G129" s="17" t="e">
        <f>'ЦП по МО help'!CN499</f>
        <v>#REF!</v>
      </c>
      <c r="H129" s="17" t="e">
        <f>'ЦП по МО help'!CO499</f>
        <v>#REF!</v>
      </c>
      <c r="I129" s="17" t="e">
        <f>'ЦП по МО help'!CP499</f>
        <v>#REF!</v>
      </c>
      <c r="J129" s="17" t="e">
        <f>'ЦП по МО help'!CQ499</f>
        <v>#REF!</v>
      </c>
      <c r="K129" s="17" t="e">
        <f>'ЦП по МО help'!CR499</f>
        <v>#REF!</v>
      </c>
      <c r="L129" s="17" t="e">
        <f>'ЦП по МО help'!CS499</f>
        <v>#REF!</v>
      </c>
      <c r="M129" s="17" t="e">
        <f>'ЦП по МО help'!CT499</f>
        <v>#REF!</v>
      </c>
      <c r="O129" s="14"/>
    </row>
    <row r="130">
      <c r="A130" s="9" t="s">
        <v>16</v>
      </c>
      <c r="B130" s="17">
        <f>'ЦП по МО help'!CI500</f>
        <v>101.90000000000001</v>
      </c>
      <c r="C130" s="17" t="e">
        <f>'ЦП по МО help'!CJ500</f>
        <v>#REF!</v>
      </c>
      <c r="D130" s="17" t="e">
        <f>'ЦП по МО help'!CK500</f>
        <v>#REF!</v>
      </c>
      <c r="E130" s="17" t="e">
        <f>'ЦП по МО help'!CL500</f>
        <v>#REF!</v>
      </c>
      <c r="F130" s="17" t="e">
        <f>'ЦП по МО help'!CM500</f>
        <v>#REF!</v>
      </c>
      <c r="G130" s="17" t="e">
        <f>'ЦП по МО help'!CN500</f>
        <v>#REF!</v>
      </c>
      <c r="H130" s="17" t="e">
        <f>'ЦП по МО help'!CO500</f>
        <v>#REF!</v>
      </c>
      <c r="I130" s="17" t="e">
        <f>'ЦП по МО help'!CP500</f>
        <v>#REF!</v>
      </c>
      <c r="J130" s="17" t="e">
        <f>'ЦП по МО help'!CQ500</f>
        <v>#REF!</v>
      </c>
      <c r="K130" s="17" t="e">
        <f>'ЦП по МО help'!CR500</f>
        <v>#REF!</v>
      </c>
      <c r="L130" s="17" t="e">
        <f>'ЦП по МО help'!CS500</f>
        <v>#REF!</v>
      </c>
      <c r="M130" s="17" t="e">
        <f>'ЦП по МО help'!CT500</f>
        <v>#REF!</v>
      </c>
      <c r="O130" s="14"/>
    </row>
    <row r="131">
      <c r="A131" s="9" t="s">
        <v>17</v>
      </c>
      <c r="B131" s="17" t="str">
        <f>'ЦП по МО help'!CI501</f>
        <v>-</v>
      </c>
      <c r="C131" s="17" t="e">
        <f>'ЦП по МО help'!CJ501</f>
        <v>#REF!</v>
      </c>
      <c r="D131" s="17" t="e">
        <f>'ЦП по МО help'!CK501</f>
        <v>#REF!</v>
      </c>
      <c r="E131" s="17" t="e">
        <f>'ЦП по МО help'!CL501</f>
        <v>#REF!</v>
      </c>
      <c r="F131" s="17" t="e">
        <f>'ЦП по МО help'!CM501</f>
        <v>#REF!</v>
      </c>
      <c r="G131" s="17" t="e">
        <f>'ЦП по МО help'!CN501</f>
        <v>#REF!</v>
      </c>
      <c r="H131" s="17" t="e">
        <f>'ЦП по МО help'!CO501</f>
        <v>#REF!</v>
      </c>
      <c r="I131" s="17" t="e">
        <f>'ЦП по МО help'!CP501</f>
        <v>#REF!</v>
      </c>
      <c r="J131" s="17" t="e">
        <f>'ЦП по МО help'!CQ501</f>
        <v>#REF!</v>
      </c>
      <c r="K131" s="17" t="e">
        <f>'ЦП по МО help'!CR501</f>
        <v>#REF!</v>
      </c>
      <c r="L131" s="17" t="e">
        <f>'ЦП по МО help'!CS501</f>
        <v>#REF!</v>
      </c>
      <c r="M131" s="17" t="e">
        <f>'ЦП по МО help'!CT501</f>
        <v>#REF!</v>
      </c>
      <c r="O131" s="14"/>
    </row>
    <row r="132">
      <c r="A132" s="9" t="s">
        <v>18</v>
      </c>
      <c r="B132" s="17">
        <f>'ЦП по МО help'!CI502</f>
        <v>1.3999999999999999</v>
      </c>
      <c r="C132" s="17">
        <f>'ЦП по МО help'!CJ502</f>
        <v>1.3181285015296493</v>
      </c>
      <c r="D132" s="17">
        <f>'ЦП по МО help'!CK502</f>
        <v>1.5715894134748645</v>
      </c>
      <c r="E132" s="17">
        <f>'ЦП по МО help'!CL502</f>
        <v>1.8140999143679093</v>
      </c>
      <c r="F132" s="17">
        <f>'ЦП по МО help'!CM502</f>
        <v>2.1028415504598628</v>
      </c>
      <c r="G132" s="17">
        <f>'ЦП по МО help'!CN502</f>
        <v>2.5119329029866488</v>
      </c>
      <c r="H132" s="17">
        <f>'ЦП по МО help'!CO502</f>
        <v>2.9862184819869078</v>
      </c>
      <c r="I132" s="17">
        <f>'ЦП по МО help'!CP502</f>
        <v>3.544073351356666</v>
      </c>
      <c r="J132" s="17">
        <f>'ЦП по МО help'!CQ502</f>
        <v>4.2081897310519736</v>
      </c>
      <c r="K132" s="17">
        <f>'ЦП по МО help'!CR502</f>
        <v>5.0038834723369874</v>
      </c>
      <c r="L132" s="17">
        <f>'ЦП по МО help'!CS502</f>
        <v>5.947870192000285</v>
      </c>
      <c r="M132" s="17">
        <f>'ЦП по МО help'!CT502</f>
        <v>7.0747982897123167</v>
      </c>
      <c r="O132" s="14"/>
    </row>
    <row r="133" ht="25.5">
      <c r="A133" s="12" t="s">
        <v>19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O133" s="14"/>
    </row>
    <row r="134">
      <c r="A134" s="9" t="s">
        <v>20</v>
      </c>
      <c r="B134" s="17" t="str">
        <f>'ЦП по МО help'!CI504</f>
        <v>-</v>
      </c>
      <c r="C134" s="17" t="str">
        <f>'ЦП по МО help'!CJ504</f>
        <v>-</v>
      </c>
      <c r="D134" s="17" t="str">
        <f>'ЦП по МО help'!CK504</f>
        <v>-</v>
      </c>
      <c r="E134" s="17" t="str">
        <f>'ЦП по МО help'!CL504</f>
        <v>-</v>
      </c>
      <c r="F134" s="17" t="str">
        <f>'ЦП по МО help'!CM504</f>
        <v>-</v>
      </c>
      <c r="G134" s="17" t="str">
        <f>'ЦП по МО help'!CN504</f>
        <v>-</v>
      </c>
      <c r="H134" s="17" t="str">
        <f>'ЦП по МО help'!CO504</f>
        <v>-</v>
      </c>
      <c r="I134" s="17" t="str">
        <f>'ЦП по МО help'!CP504</f>
        <v>-</v>
      </c>
      <c r="J134" s="17" t="str">
        <f>'ЦП по МО help'!CQ504</f>
        <v>-</v>
      </c>
      <c r="K134" s="17" t="str">
        <f>'ЦП по МО help'!CR504</f>
        <v>-</v>
      </c>
      <c r="L134" s="17" t="str">
        <f>'ЦП по МО help'!CS504</f>
        <v>-</v>
      </c>
      <c r="M134" s="17" t="str">
        <f>'ЦП по МО help'!CT504</f>
        <v>-</v>
      </c>
      <c r="O134" s="14"/>
    </row>
    <row r="135">
      <c r="A135" s="9" t="s">
        <v>21</v>
      </c>
      <c r="B135" s="17">
        <f>'ЦП по МО help'!CI505</f>
        <v>259.80000000000001</v>
      </c>
      <c r="C135" s="17">
        <f>'ЦП по МО help'!CJ505</f>
        <v>203.90000000000001</v>
      </c>
      <c r="D135" s="17">
        <f>'ЦП по МО help'!CK505</f>
        <v>221.5</v>
      </c>
      <c r="E135" s="17">
        <f>'ЦП по МО help'!CL505</f>
        <v>237.80000000000001</v>
      </c>
      <c r="F135" s="17">
        <f>'ЦП по МО help'!CM505</f>
        <v>249.40000000000001</v>
      </c>
      <c r="G135" s="17">
        <f>'ЦП по МО help'!CN505</f>
        <v>290.66271753771463</v>
      </c>
      <c r="H135" s="17">
        <f>'ЦП по МО help'!CO505</f>
        <v>337.12756956133683</v>
      </c>
      <c r="I135" s="17">
        <f>'ЦП по МО help'!CP505</f>
        <v>390.36132915158623</v>
      </c>
      <c r="J135" s="17">
        <f>'ЦП по МО help'!CQ505</f>
        <v>452.22107086042007</v>
      </c>
      <c r="K135" s="17">
        <f>'ЦП по МО help'!CR505</f>
        <v>524.63113994182208</v>
      </c>
      <c r="L135" s="17">
        <f>'ЦП по МО help'!CS505</f>
        <v>608.41477879972729</v>
      </c>
      <c r="M135" s="17">
        <f>'ЦП по МО help'!CT505</f>
        <v>706.06345056539431</v>
      </c>
      <c r="O135" s="14"/>
    </row>
    <row r="136">
      <c r="A136" s="9" t="s">
        <v>22</v>
      </c>
      <c r="B136" s="17">
        <f>'ЦП по МО help'!CI506</f>
        <v>1516.2</v>
      </c>
      <c r="C136" s="17">
        <f>'ЦП по МО help'!CJ506</f>
        <v>1574.2</v>
      </c>
      <c r="D136" s="17">
        <f>'ЦП по МО help'!CK506</f>
        <v>1638.9000000000001</v>
      </c>
      <c r="E136" s="17">
        <f>'ЦП по МО help'!CL506</f>
        <v>1694.2</v>
      </c>
      <c r="F136" s="17">
        <f>'ЦП по МО help'!CM506</f>
        <v>1766</v>
      </c>
      <c r="G136" s="17">
        <f>'ЦП по МО help'!CN506</f>
        <v>1836.6400000000001</v>
      </c>
      <c r="H136" s="17">
        <f>'ЦП по МО help'!CO506</f>
        <v>1910.1056000000001</v>
      </c>
      <c r="I136" s="17">
        <f>'ЦП по МО help'!CP506</f>
        <v>1986.5098240000002</v>
      </c>
      <c r="J136" s="17">
        <f>'ЦП по МО help'!CQ506</f>
        <v>2065.9702169600005</v>
      </c>
      <c r="K136" s="17">
        <f>'ЦП по МО help'!CR506</f>
        <v>2148.6090256384005</v>
      </c>
      <c r="L136" s="17">
        <f>'ЦП по МО help'!CS506</f>
        <v>2234.5533866639366</v>
      </c>
      <c r="M136" s="17">
        <f>'ЦП по МО help'!CT506</f>
        <v>2323.9355221304941</v>
      </c>
      <c r="O136" s="14"/>
    </row>
    <row r="137">
      <c r="A137" s="9" t="s">
        <v>23</v>
      </c>
      <c r="B137" s="17">
        <f>'ЦП по МО help'!CI507</f>
        <v>4.2000000000000002</v>
      </c>
      <c r="C137" s="17" t="e">
        <f>'ЦП по МО help'!CJ507</f>
        <v>#REF!</v>
      </c>
      <c r="D137" s="17" t="e">
        <f>'ЦП по МО help'!CK507</f>
        <v>#REF!</v>
      </c>
      <c r="E137" s="17" t="e">
        <f>'ЦП по МО help'!CL507</f>
        <v>#REF!</v>
      </c>
      <c r="F137" s="17" t="e">
        <f>'ЦП по МО help'!CM507</f>
        <v>#REF!</v>
      </c>
      <c r="G137" s="17" t="e">
        <f>'ЦП по МО help'!CN507</f>
        <v>#REF!</v>
      </c>
      <c r="H137" s="17" t="e">
        <f>'ЦП по МО help'!CO507</f>
        <v>#REF!</v>
      </c>
      <c r="I137" s="17" t="e">
        <f>'ЦП по МО help'!CP507</f>
        <v>#REF!</v>
      </c>
      <c r="J137" s="17" t="e">
        <f>'ЦП по МО help'!CQ507</f>
        <v>#REF!</v>
      </c>
      <c r="K137" s="17" t="e">
        <f>'ЦП по МО help'!CR507</f>
        <v>#REF!</v>
      </c>
      <c r="L137" s="17" t="e">
        <f>'ЦП по МО help'!CS507</f>
        <v>#REF!</v>
      </c>
      <c r="M137" s="17" t="e">
        <f>'ЦП по МО help'!CT507</f>
        <v>#REF!</v>
      </c>
      <c r="O137" s="14"/>
    </row>
    <row r="138">
      <c r="A138" s="9" t="s">
        <v>24</v>
      </c>
      <c r="B138" s="17" t="str">
        <f>'ЦП по МО help'!CI508</f>
        <v>-</v>
      </c>
      <c r="C138" s="17">
        <f>'ЦП по МО help'!CJ508</f>
        <v>3.2647704182891446</v>
      </c>
      <c r="D138" s="17">
        <f>'ЦП по МО help'!CK508</f>
        <v>3.7977413758875596</v>
      </c>
      <c r="E138" s="17">
        <f>'ЦП по МО help'!CL508</f>
        <v>4.2769964517484933</v>
      </c>
      <c r="F138" s="17">
        <f>'ЦП по МО help'!CM508</f>
        <v>4.8369949334149505</v>
      </c>
      <c r="G138" s="17">
        <f>'ЦП по МО help'!CN508</f>
        <v>5.6372658061850318</v>
      </c>
      <c r="H138" s="17">
        <f>'ЦП по МО help'!CO508</f>
        <v>6.5384296146057848</v>
      </c>
      <c r="I138" s="17">
        <f>'ЦП по МО help'!CP508</f>
        <v>7.5708731808634679</v>
      </c>
      <c r="J138" s="17">
        <f>'ЦП по МО help'!CQ508</f>
        <v>8.7706135867495423</v>
      </c>
      <c r="K138" s="17">
        <f>'ЦП по МО help'!CR508</f>
        <v>10.174972597475158</v>
      </c>
      <c r="L138" s="17">
        <f>'ЦП по МО help'!CS508</f>
        <v>11.799916609739615</v>
      </c>
      <c r="M138" s="17">
        <f>'ЦП по МО help'!CT508</f>
        <v>13.693766371508787</v>
      </c>
      <c r="O138" s="14"/>
    </row>
    <row r="139">
      <c r="A139" s="9" t="s">
        <v>25</v>
      </c>
      <c r="B139" s="17" t="str">
        <f>'ЦП по МО help'!CI509</f>
        <v>-</v>
      </c>
      <c r="C139" s="17" t="str">
        <f>'ЦП по МО help'!CJ509</f>
        <v>-</v>
      </c>
      <c r="D139" s="17" t="str">
        <f>'ЦП по МО help'!CK509</f>
        <v>-</v>
      </c>
      <c r="E139" s="17" t="str">
        <f>'ЦП по МО help'!CL509</f>
        <v>-</v>
      </c>
      <c r="F139" s="17" t="str">
        <f>'ЦП по МО help'!CM509</f>
        <v>-</v>
      </c>
      <c r="G139" s="17" t="str">
        <f>'ЦП по МО help'!CN509</f>
        <v>-</v>
      </c>
      <c r="H139" s="17" t="str">
        <f>'ЦП по МО help'!CO509</f>
        <v>-</v>
      </c>
      <c r="I139" s="17" t="str">
        <f>'ЦП по МО help'!CP509</f>
        <v>-</v>
      </c>
      <c r="J139" s="17" t="str">
        <f>'ЦП по МО help'!CQ509</f>
        <v>-</v>
      </c>
      <c r="K139" s="17" t="str">
        <f>'ЦП по МО help'!CR509</f>
        <v>-</v>
      </c>
      <c r="L139" s="17" t="str">
        <f>'ЦП по МО help'!CS509</f>
        <v>-</v>
      </c>
      <c r="M139" s="17" t="str">
        <f>'ЦП по МО help'!CT509</f>
        <v>-</v>
      </c>
      <c r="O139" s="14"/>
    </row>
    <row r="140" ht="25.5">
      <c r="A140" s="12" t="s">
        <v>26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O140" s="14"/>
    </row>
    <row r="141">
      <c r="A141" s="9" t="s">
        <v>27</v>
      </c>
      <c r="B141" s="17">
        <f>'ЦП по МО help'!CI511</f>
        <v>23066.799999999999</v>
      </c>
      <c r="C141" s="17" t="e">
        <f>'ЦП по МО help'!CJ511</f>
        <v>#REF!</v>
      </c>
      <c r="D141" s="17" t="e">
        <f>'ЦП по МО help'!CK511</f>
        <v>#REF!</v>
      </c>
      <c r="E141" s="17" t="e">
        <f>'ЦП по МО help'!CL511</f>
        <v>#REF!</v>
      </c>
      <c r="F141" s="17" t="e">
        <f>'ЦП по МО help'!CM511</f>
        <v>#REF!</v>
      </c>
      <c r="G141" s="17" t="e">
        <f>'ЦП по МО help'!CN511</f>
        <v>#REF!</v>
      </c>
      <c r="H141" s="17" t="e">
        <f>'ЦП по МО help'!CO511</f>
        <v>#REF!</v>
      </c>
      <c r="I141" s="17" t="e">
        <f>'ЦП по МО help'!CP511</f>
        <v>#REF!</v>
      </c>
      <c r="J141" s="17" t="e">
        <f>'ЦП по МО help'!CQ511</f>
        <v>#REF!</v>
      </c>
      <c r="K141" s="17" t="e">
        <f>'ЦП по МО help'!CR511</f>
        <v>#REF!</v>
      </c>
      <c r="L141" s="17" t="e">
        <f>'ЦП по МО help'!CS511</f>
        <v>#REF!</v>
      </c>
      <c r="M141" s="17" t="e">
        <f>'ЦП по МО help'!CT511</f>
        <v>#REF!</v>
      </c>
      <c r="O141" s="14"/>
    </row>
    <row r="142">
      <c r="A142" s="9" t="s">
        <v>28</v>
      </c>
      <c r="B142" s="17">
        <f>'ЦП по МО help'!CI512</f>
        <v>6301.3999999999996</v>
      </c>
      <c r="C142" s="17" t="e">
        <f>'ЦП по МО help'!CJ512</f>
        <v>#REF!</v>
      </c>
      <c r="D142" s="17" t="e">
        <f>'ЦП по МО help'!CK512</f>
        <v>#REF!</v>
      </c>
      <c r="E142" s="17" t="e">
        <f>'ЦП по МО help'!CL512</f>
        <v>#REF!</v>
      </c>
      <c r="F142" s="17" t="e">
        <f>'ЦП по МО help'!CM512</f>
        <v>#REF!</v>
      </c>
      <c r="G142" s="17" t="e">
        <f>'ЦП по МО help'!CN512</f>
        <v>#REF!</v>
      </c>
      <c r="H142" s="17" t="e">
        <f>'ЦП по МО help'!CO512</f>
        <v>#REF!</v>
      </c>
      <c r="I142" s="17" t="e">
        <f>'ЦП по МО help'!CP512</f>
        <v>#REF!</v>
      </c>
      <c r="J142" s="17" t="e">
        <f>'ЦП по МО help'!CQ512</f>
        <v>#REF!</v>
      </c>
      <c r="K142" s="17" t="e">
        <f>'ЦП по МО help'!CR512</f>
        <v>#REF!</v>
      </c>
      <c r="L142" s="17" t="e">
        <f>'ЦП по МО help'!CS512</f>
        <v>#REF!</v>
      </c>
      <c r="M142" s="17" t="e">
        <f>'ЦП по МО help'!CT512</f>
        <v>#REF!</v>
      </c>
      <c r="O142" s="14"/>
    </row>
    <row r="143">
      <c r="A143" s="9" t="s">
        <v>29</v>
      </c>
      <c r="B143" s="17">
        <f>'ЦП по МО help'!CI513</f>
        <v>3563.6999999999998</v>
      </c>
      <c r="C143" s="17" t="e">
        <f>'ЦП по МО help'!CJ513</f>
        <v>#REF!</v>
      </c>
      <c r="D143" s="17" t="e">
        <f>'ЦП по МО help'!CK513</f>
        <v>#REF!</v>
      </c>
      <c r="E143" s="17" t="e">
        <f>'ЦП по МО help'!CL513</f>
        <v>#REF!</v>
      </c>
      <c r="F143" s="17" t="e">
        <f>'ЦП по МО help'!CM513</f>
        <v>#REF!</v>
      </c>
      <c r="G143" s="17" t="e">
        <f>'ЦП по МО help'!CN513</f>
        <v>#REF!</v>
      </c>
      <c r="H143" s="17" t="e">
        <f>'ЦП по МО help'!CO513</f>
        <v>#REF!</v>
      </c>
      <c r="I143" s="17" t="e">
        <f>'ЦП по МО help'!CP513</f>
        <v>#REF!</v>
      </c>
      <c r="J143" s="17" t="e">
        <f>'ЦП по МО help'!CQ513</f>
        <v>#REF!</v>
      </c>
      <c r="K143" s="17" t="e">
        <f>'ЦП по МО help'!CR513</f>
        <v>#REF!</v>
      </c>
      <c r="L143" s="17" t="e">
        <f>'ЦП по МО help'!CS513</f>
        <v>#REF!</v>
      </c>
      <c r="M143" s="17" t="e">
        <f>'ЦП по МО help'!CT513</f>
        <v>#REF!</v>
      </c>
      <c r="O143" s="14"/>
    </row>
    <row r="144">
      <c r="A144" s="9" t="s">
        <v>30</v>
      </c>
      <c r="B144" s="17">
        <f>'ЦП по МО help'!CI514</f>
        <v>1707.3</v>
      </c>
      <c r="C144" s="17" t="e">
        <f>'ЦП по МО help'!CJ514</f>
        <v>#REF!</v>
      </c>
      <c r="D144" s="17" t="e">
        <f>'ЦП по МО help'!CK514</f>
        <v>#REF!</v>
      </c>
      <c r="E144" s="17" t="e">
        <f>'ЦП по МО help'!CL514</f>
        <v>#REF!</v>
      </c>
      <c r="F144" s="17" t="e">
        <f>'ЦП по МО help'!CM514</f>
        <v>#REF!</v>
      </c>
      <c r="G144" s="17" t="e">
        <f>'ЦП по МО help'!CN514</f>
        <v>#REF!</v>
      </c>
      <c r="H144" s="17" t="e">
        <f>'ЦП по МО help'!CO514</f>
        <v>#REF!</v>
      </c>
      <c r="I144" s="17" t="e">
        <f>'ЦП по МО help'!CP514</f>
        <v>#REF!</v>
      </c>
      <c r="J144" s="17" t="e">
        <f>'ЦП по МО help'!CQ514</f>
        <v>#REF!</v>
      </c>
      <c r="K144" s="17" t="e">
        <f>'ЦП по МО help'!CR514</f>
        <v>#REF!</v>
      </c>
      <c r="L144" s="17" t="e">
        <f>'ЦП по МО help'!CS514</f>
        <v>#REF!</v>
      </c>
      <c r="M144" s="17" t="e">
        <f>'ЦП по МО help'!CT514</f>
        <v>#REF!</v>
      </c>
      <c r="O144" s="14"/>
    </row>
    <row r="145">
      <c r="A145" s="12" t="s">
        <v>49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O145" s="14"/>
    </row>
    <row r="146">
      <c r="A146" s="9" t="s">
        <v>32</v>
      </c>
      <c r="B146" s="17" t="str">
        <f>'ЦП по МО help'!CI516</f>
        <v>-</v>
      </c>
      <c r="C146" s="17" t="str">
        <f>'ЦП по МО help'!CJ516</f>
        <v>-</v>
      </c>
      <c r="D146" s="17" t="str">
        <f>'ЦП по МО help'!CK516</f>
        <v>-</v>
      </c>
      <c r="E146" s="17" t="str">
        <f>'ЦП по МО help'!CL516</f>
        <v>-</v>
      </c>
      <c r="F146" s="17" t="str">
        <f>'ЦП по МО help'!CM516</f>
        <v>-</v>
      </c>
      <c r="G146" s="17" t="str">
        <f>'ЦП по МО help'!CN516</f>
        <v>-</v>
      </c>
      <c r="H146" s="17" t="str">
        <f>'ЦП по МО help'!CO516</f>
        <v>-</v>
      </c>
      <c r="I146" s="17" t="str">
        <f>'ЦП по МО help'!CP516</f>
        <v>-</v>
      </c>
      <c r="J146" s="17" t="str">
        <f>'ЦП по МО help'!CQ516</f>
        <v>-</v>
      </c>
      <c r="K146" s="17" t="str">
        <f>'ЦП по МО help'!CR516</f>
        <v>-</v>
      </c>
      <c r="L146" s="17" t="str">
        <f>'ЦП по МО help'!CS516</f>
        <v>-</v>
      </c>
      <c r="M146" s="17" t="str">
        <f>'ЦП по МО help'!CT516</f>
        <v>-</v>
      </c>
      <c r="O146" s="15"/>
    </row>
    <row r="147">
      <c r="E147" s="1"/>
      <c r="F147" s="1"/>
      <c r="G147" s="1"/>
      <c r="H147" s="1"/>
      <c r="I147" s="1"/>
      <c r="J147" s="1"/>
      <c r="K147" s="1"/>
      <c r="L147" s="1"/>
      <c r="M147" s="1"/>
    </row>
    <row r="148" ht="15.75">
      <c r="A148" s="2" t="s">
        <v>41</v>
      </c>
    </row>
    <row r="149">
      <c r="A149" s="3" t="s">
        <v>1</v>
      </c>
      <c r="B149" s="4" t="s">
        <v>2</v>
      </c>
      <c r="C149" s="4" t="s">
        <v>3</v>
      </c>
      <c r="D149" s="5" t="s">
        <v>4</v>
      </c>
      <c r="E149" s="6"/>
      <c r="F149" s="6"/>
      <c r="G149" s="6"/>
      <c r="H149" s="6"/>
      <c r="I149" s="6"/>
      <c r="J149" s="6"/>
      <c r="K149" s="6"/>
      <c r="L149" s="6"/>
      <c r="M149" s="4"/>
      <c r="N149" s="1"/>
      <c r="O149" s="3" t="s">
        <v>5</v>
      </c>
    </row>
    <row r="150">
      <c r="A150" s="7"/>
      <c r="B150" s="8">
        <v>2019</v>
      </c>
      <c r="C150" s="8">
        <v>2020</v>
      </c>
      <c r="D150" s="8">
        <v>2021</v>
      </c>
      <c r="E150" s="8">
        <v>2022</v>
      </c>
      <c r="F150" s="8">
        <v>2023</v>
      </c>
      <c r="G150" s="8">
        <v>2024</v>
      </c>
      <c r="H150" s="8">
        <v>2025</v>
      </c>
      <c r="I150" s="8">
        <v>2026</v>
      </c>
      <c r="J150" s="8">
        <v>2027</v>
      </c>
      <c r="K150" s="8">
        <v>2028</v>
      </c>
      <c r="L150" s="8">
        <v>2029</v>
      </c>
      <c r="M150" s="8">
        <v>2030</v>
      </c>
      <c r="N150" s="1"/>
      <c r="O150" s="7"/>
    </row>
    <row r="151">
      <c r="A151" s="9" t="s">
        <v>6</v>
      </c>
      <c r="B151" s="17" t="e">
        <f>#REF!</f>
        <v>#REF!</v>
      </c>
      <c r="C151" s="17" t="e">
        <f>#REF!</f>
        <v>#REF!</v>
      </c>
      <c r="D151" s="17" t="e">
        <f>#REF!</f>
        <v>#REF!</v>
      </c>
      <c r="E151" s="17" t="e">
        <f>#REF!</f>
        <v>#REF!</v>
      </c>
      <c r="F151" s="17" t="e">
        <f>#REF!</f>
        <v>#REF!</v>
      </c>
      <c r="G151" s="17" t="e">
        <f>#REF!</f>
        <v>#REF!</v>
      </c>
      <c r="H151" s="17" t="e">
        <f>#REF!</f>
        <v>#REF!</v>
      </c>
      <c r="I151" s="17" t="e">
        <f>#REF!</f>
        <v>#REF!</v>
      </c>
      <c r="J151" s="17" t="e">
        <f>#REF!</f>
        <v>#REF!</v>
      </c>
      <c r="K151" s="17" t="e">
        <f>#REF!</f>
        <v>#REF!</v>
      </c>
      <c r="L151" s="17" t="e">
        <f>#REF!</f>
        <v>#REF!</v>
      </c>
      <c r="M151" s="17" t="e">
        <f>#REF!</f>
        <v>#REF!</v>
      </c>
      <c r="N151" s="1"/>
      <c r="O151" s="11" t="s">
        <v>53</v>
      </c>
    </row>
    <row r="152">
      <c r="A152" s="12" t="s">
        <v>8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"/>
      <c r="O152" s="14"/>
    </row>
    <row r="153">
      <c r="A153" s="9" t="s">
        <v>9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"/>
      <c r="O153" s="14"/>
    </row>
    <row r="154">
      <c r="A154" s="9" t="s">
        <v>11</v>
      </c>
      <c r="B154" s="17">
        <f>'ЦП по МО help'!Z557</f>
        <v>17363.200000000001</v>
      </c>
      <c r="C154" s="17">
        <f>'ЦП по МО help'!AA557</f>
        <v>18030</v>
      </c>
      <c r="D154" s="17">
        <f>'ЦП по МО help'!AB557</f>
        <v>19069</v>
      </c>
      <c r="E154" s="17">
        <f>'ЦП по МО help'!AC557</f>
        <v>20252.5</v>
      </c>
      <c r="F154" s="17">
        <f>'ЦП по МО help'!AD557</f>
        <v>21588.599999999999</v>
      </c>
      <c r="G154" s="17">
        <f>'ЦП по МО help'!AE557</f>
        <v>22890</v>
      </c>
      <c r="H154" s="17">
        <f>'ЦП по МО help'!AF557</f>
        <v>24237.599999999999</v>
      </c>
      <c r="I154" s="17">
        <f>'ЦП по МО help'!AG557</f>
        <v>25595</v>
      </c>
      <c r="J154" s="17">
        <f>'ЦП по МО help'!AH557</f>
        <v>27133.799999999999</v>
      </c>
      <c r="K154" s="17">
        <f>'ЦП по МО help'!AI557</f>
        <v>28789.799999999999</v>
      </c>
      <c r="L154" s="17">
        <f>'ЦП по МО help'!AJ557</f>
        <v>30548.200000000001</v>
      </c>
      <c r="M154" s="17">
        <f>'ЦП по МО help'!AK557</f>
        <v>32539.099999999999</v>
      </c>
      <c r="N154" s="1"/>
      <c r="O154" s="14"/>
    </row>
    <row r="155">
      <c r="A155" s="12" t="s">
        <v>12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"/>
      <c r="O155" s="14"/>
    </row>
    <row r="156">
      <c r="A156" s="9" t="s">
        <v>13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"/>
      <c r="O156" s="14"/>
    </row>
    <row r="157">
      <c r="A157" s="9" t="s">
        <v>14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"/>
      <c r="O157" s="14"/>
    </row>
    <row r="158">
      <c r="A158" s="9" t="s">
        <v>15</v>
      </c>
      <c r="B158" s="17">
        <f>'ЦП по МО help'!Z561</f>
        <v>1358.5</v>
      </c>
      <c r="C158" s="17" t="e">
        <f>'ЦП по МО help'!AA561</f>
        <v>#REF!</v>
      </c>
      <c r="D158" s="17" t="e">
        <f>'ЦП по МО help'!AB561</f>
        <v>#REF!</v>
      </c>
      <c r="E158" s="17" t="e">
        <f>'ЦП по МО help'!AC561</f>
        <v>#REF!</v>
      </c>
      <c r="F158" s="17" t="e">
        <f>'ЦП по МО help'!AD561</f>
        <v>#REF!</v>
      </c>
      <c r="G158" s="17" t="e">
        <f>'ЦП по МО help'!AE561</f>
        <v>#REF!</v>
      </c>
      <c r="H158" s="17" t="e">
        <f>'ЦП по МО help'!AF561</f>
        <v>#REF!</v>
      </c>
      <c r="I158" s="17" t="e">
        <f>'ЦП по МО help'!AG561</f>
        <v>#REF!</v>
      </c>
      <c r="J158" s="17" t="e">
        <f>'ЦП по МО help'!AH561</f>
        <v>#REF!</v>
      </c>
      <c r="K158" s="17" t="e">
        <f>'ЦП по МО help'!AI561</f>
        <v>#REF!</v>
      </c>
      <c r="L158" s="17" t="e">
        <f>'ЦП по МО help'!AJ561</f>
        <v>#REF!</v>
      </c>
      <c r="M158" s="17" t="e">
        <f>'ЦП по МО help'!AK561</f>
        <v>#REF!</v>
      </c>
      <c r="N158" s="1"/>
      <c r="O158" s="14"/>
    </row>
    <row r="159">
      <c r="A159" s="9" t="s">
        <v>16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"/>
      <c r="O159" s="14"/>
    </row>
    <row r="160">
      <c r="A160" s="9" t="s">
        <v>17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"/>
      <c r="O160" s="14"/>
    </row>
    <row r="161">
      <c r="A161" s="9" t="s">
        <v>18</v>
      </c>
      <c r="B161" s="17">
        <f>'ЦП по МО help'!Z564</f>
        <v>1388.2496505841129</v>
      </c>
      <c r="C161" s="17">
        <f>'ЦП по МО help'!AA564</f>
        <v>1459.1331652543208</v>
      </c>
      <c r="D161" s="17">
        <f>'ЦП по МО help'!AB564</f>
        <v>1529.2108802124765</v>
      </c>
      <c r="E161" s="17">
        <f>'ЦП по МО help'!AC564</f>
        <v>1609.1865016336753</v>
      </c>
      <c r="F161" s="17">
        <f>'ЦП по МО help'!AD564</f>
        <v>1699.6554259718232</v>
      </c>
      <c r="G161" s="17">
        <f>'ЦП по МО help'!AE564</f>
        <v>1816.4108973546486</v>
      </c>
      <c r="H161" s="17">
        <f>'ЦП по МО help'!AF564</f>
        <v>1939.0314074509301</v>
      </c>
      <c r="I161" s="17">
        <f>'ЦП по МО help'!AG564</f>
        <v>2064.7944342898445</v>
      </c>
      <c r="J161" s="17">
        <f>'ЦП по МО help'!AH564</f>
        <v>2207.8199755811925</v>
      </c>
      <c r="K161" s="17">
        <f>'ЦП по МО help'!AI564</f>
        <v>2363.3533202529788</v>
      </c>
      <c r="L161" s="17">
        <f>'ЦП по МО help'!AJ564</f>
        <v>2530.6079696425008</v>
      </c>
      <c r="M161" s="17">
        <f>'ЦП по МО help'!AK564</f>
        <v>2720.8866357686329</v>
      </c>
      <c r="N161" s="1"/>
      <c r="O161" s="14"/>
    </row>
    <row r="162" ht="25.5">
      <c r="A162" s="12" t="s">
        <v>19</v>
      </c>
      <c r="B162" s="18">
        <f>B163+B164+B165+B166+B167+B168</f>
        <v>6337.3215164583762</v>
      </c>
      <c r="C162" s="18" t="e">
        <f t="shared" ref="C162:M162" si="12">C163+C164+C165+C166+C167+C168</f>
        <v>#REF!</v>
      </c>
      <c r="D162" s="18" t="e">
        <f t="shared" si="12"/>
        <v>#REF!</v>
      </c>
      <c r="E162" s="18" t="e">
        <f t="shared" si="12"/>
        <v>#REF!</v>
      </c>
      <c r="F162" s="18" t="e">
        <f t="shared" si="12"/>
        <v>#REF!</v>
      </c>
      <c r="G162" s="18" t="e">
        <f t="shared" si="12"/>
        <v>#REF!</v>
      </c>
      <c r="H162" s="18" t="e">
        <f t="shared" si="12"/>
        <v>#REF!</v>
      </c>
      <c r="I162" s="18" t="e">
        <f t="shared" si="12"/>
        <v>#REF!</v>
      </c>
      <c r="J162" s="18" t="e">
        <f t="shared" si="12"/>
        <v>#REF!</v>
      </c>
      <c r="K162" s="18" t="e">
        <f t="shared" si="12"/>
        <v>#REF!</v>
      </c>
      <c r="L162" s="18" t="e">
        <f t="shared" si="12"/>
        <v>#REF!</v>
      </c>
      <c r="M162" s="18" t="e">
        <f t="shared" si="12"/>
        <v>#REF!</v>
      </c>
      <c r="N162" s="1"/>
      <c r="O162" s="14"/>
    </row>
    <row r="163">
      <c r="A163" s="9" t="s">
        <v>20</v>
      </c>
      <c r="B163" s="17">
        <f>'ЦП по МО help'!Z566</f>
        <v>452.10000000000002</v>
      </c>
      <c r="C163" s="17">
        <f>'ЦП по МО help'!AA566</f>
        <v>461</v>
      </c>
      <c r="D163" s="17">
        <f>'ЦП по МО help'!AB566</f>
        <v>467</v>
      </c>
      <c r="E163" s="17">
        <f>'ЦП по МО help'!AC566</f>
        <v>493.10000000000002</v>
      </c>
      <c r="F163" s="17">
        <f>'ЦП по МО help'!AD566</f>
        <v>533.70000000000005</v>
      </c>
      <c r="G163" s="17">
        <f>'ЦП по МО help'!AE566</f>
        <v>566</v>
      </c>
      <c r="H163" s="17">
        <f>'ЦП по МО help'!AF566</f>
        <v>600</v>
      </c>
      <c r="I163" s="17">
        <f>'ЦП по МО help'!AG566</f>
        <v>636</v>
      </c>
      <c r="J163" s="17">
        <f>'ЦП по МО help'!AH566</f>
        <v>680</v>
      </c>
      <c r="K163" s="17">
        <f>'ЦП по МО help'!AI566</f>
        <v>720</v>
      </c>
      <c r="L163" s="17">
        <f>'ЦП по МО help'!AJ566</f>
        <v>765</v>
      </c>
      <c r="M163" s="17">
        <f>'ЦП по МО help'!AK566</f>
        <v>811</v>
      </c>
      <c r="N163" s="1"/>
      <c r="O163" s="14"/>
    </row>
    <row r="164">
      <c r="A164" s="9" t="s">
        <v>21</v>
      </c>
      <c r="B164" s="17">
        <f>'ЦП по МО help'!Z567</f>
        <v>3298.0900000000001</v>
      </c>
      <c r="C164" s="17">
        <f>'ЦП по МО help'!AA567</f>
        <v>3309.4000000000001</v>
      </c>
      <c r="D164" s="17">
        <f>'ЦП по МО help'!AB567</f>
        <v>3327.4000000000001</v>
      </c>
      <c r="E164" s="17">
        <f>'ЦП по МО help'!AC567</f>
        <v>3332.0999999999999</v>
      </c>
      <c r="F164" s="17">
        <f>'ЦП по МО help'!AD567</f>
        <v>3345.3000000000002</v>
      </c>
      <c r="G164" s="17">
        <f>'ЦП по МО help'!AE567</f>
        <v>3646.0129716974266</v>
      </c>
      <c r="H164" s="17">
        <f>'ЦП по МО help'!AF567</f>
        <v>3969.3452907211222</v>
      </c>
      <c r="I164" s="17">
        <f>'ЦП по МО help'!AG567</f>
        <v>4310.6303468078213</v>
      </c>
      <c r="J164" s="17">
        <f>'ЦП по МО help'!AH567</f>
        <v>4700.6459837458342</v>
      </c>
      <c r="K164" s="17">
        <f>'ЦП по МО help'!AI567</f>
        <v>5131.5960820825785</v>
      </c>
      <c r="L164" s="17">
        <f>'ЦП по МО help'!AJ567</f>
        <v>5603.7481463449085</v>
      </c>
      <c r="M164" s="17">
        <f>'ЦП по МО help'!AK567</f>
        <v>6144.6069751364976</v>
      </c>
      <c r="N164" s="1"/>
      <c r="O164" s="14"/>
    </row>
    <row r="165">
      <c r="A165" s="9" t="s">
        <v>22</v>
      </c>
      <c r="B165" s="17">
        <f>'ЦП по МО help'!Z568</f>
        <v>517</v>
      </c>
      <c r="C165" s="17">
        <f>'ЦП по МО help'!AA568</f>
        <v>551.89999999999998</v>
      </c>
      <c r="D165" s="17">
        <f>'ЦП по МО help'!AB568</f>
        <v>577</v>
      </c>
      <c r="E165" s="17">
        <f>'ЦП по МО help'!AC568</f>
        <v>602.5</v>
      </c>
      <c r="F165" s="17">
        <f>'ЦП по МО help'!AD568</f>
        <v>637.20000000000005</v>
      </c>
      <c r="G165" s="17">
        <f>'ЦП по МО help'!AE568</f>
        <v>681.79999999999995</v>
      </c>
      <c r="H165" s="17">
        <f>'ЦП по МО help'!AF568</f>
        <v>730.20000000000005</v>
      </c>
      <c r="I165" s="17">
        <f>'ЦП по МО help'!AG568</f>
        <v>779.79999999999995</v>
      </c>
      <c r="J165" s="17">
        <f>'ЦП по МО help'!AH568</f>
        <v>834.39999999999998</v>
      </c>
      <c r="K165" s="17">
        <f>'ЦП по МО help'!AI568</f>
        <v>894.5</v>
      </c>
      <c r="L165" s="17">
        <f>'ЦП по МО help'!AJ568</f>
        <v>958.89999999999998</v>
      </c>
      <c r="M165" s="17">
        <f>'ЦП по МО help'!AK568</f>
        <v>1050.9000000000001</v>
      </c>
      <c r="N165" s="1"/>
      <c r="O165" s="14"/>
    </row>
    <row r="166">
      <c r="A166" s="9" t="s">
        <v>23</v>
      </c>
      <c r="B166" s="17">
        <f>'ЦП по МО help'!Z569</f>
        <v>1041.0999999999999</v>
      </c>
      <c r="C166" s="17" t="e">
        <f>'ЦП по МО help'!AA569</f>
        <v>#REF!</v>
      </c>
      <c r="D166" s="17" t="e">
        <f>'ЦП по МО help'!AB569</f>
        <v>#REF!</v>
      </c>
      <c r="E166" s="17" t="e">
        <f>'ЦП по МО help'!AC569</f>
        <v>#REF!</v>
      </c>
      <c r="F166" s="17" t="e">
        <f>'ЦП по МО help'!AD569</f>
        <v>#REF!</v>
      </c>
      <c r="G166" s="17" t="e">
        <f>'ЦП по МО help'!AE569</f>
        <v>#REF!</v>
      </c>
      <c r="H166" s="17" t="e">
        <f>'ЦП по МО help'!AF569</f>
        <v>#REF!</v>
      </c>
      <c r="I166" s="17" t="e">
        <f>'ЦП по МО help'!AG569</f>
        <v>#REF!</v>
      </c>
      <c r="J166" s="17" t="e">
        <f>'ЦП по МО help'!AH569</f>
        <v>#REF!</v>
      </c>
      <c r="K166" s="17" t="e">
        <f>'ЦП по МО help'!AI569</f>
        <v>#REF!</v>
      </c>
      <c r="L166" s="17" t="e">
        <f>'ЦП по МО help'!AJ569</f>
        <v>#REF!</v>
      </c>
      <c r="M166" s="17" t="e">
        <f>'ЦП по МО help'!AK569</f>
        <v>#REF!</v>
      </c>
      <c r="N166" s="1"/>
      <c r="O166" s="14"/>
    </row>
    <row r="167">
      <c r="A167" s="9" t="s">
        <v>24</v>
      </c>
      <c r="B167" s="17">
        <f>'ЦП по МО help'!Z570</f>
        <v>459.42001433163938</v>
      </c>
      <c r="C167" s="17">
        <f>'ЦП по МО help'!AA570</f>
        <v>482.87783066313415</v>
      </c>
      <c r="D167" s="17">
        <f>'ЦП по МО help'!AB570</f>
        <v>516.10687314578036</v>
      </c>
      <c r="E167" s="17">
        <f>'ЦП по МО help'!AC570</f>
        <v>553.87092719947975</v>
      </c>
      <c r="F167" s="17">
        <f>'ЦП по МО help'!AD570</f>
        <v>596.61339374553336</v>
      </c>
      <c r="G167" s="17">
        <f>'ЦП по МО help'!AE570</f>
        <v>650.24367700494372</v>
      </c>
      <c r="H167" s="17">
        <f>'ЦП по МО help'!AF570</f>
        <v>707.90797980598995</v>
      </c>
      <c r="I167" s="17">
        <f>'ЦП по МО help'!AG570</f>
        <v>768.77404130914965</v>
      </c>
      <c r="J167" s="17">
        <f>'ЦП по МО help'!AH570</f>
        <v>838.33089802376833</v>
      </c>
      <c r="K167" s="17">
        <f>'ЦП по МО help'!AI570</f>
        <v>915.18816066199395</v>
      </c>
      <c r="L167" s="17">
        <f>'ЦП по МО help'!AJ570</f>
        <v>999.39353698803586</v>
      </c>
      <c r="M167" s="17">
        <f>'ЦП по МО help'!AK570</f>
        <v>1095.8523363132335</v>
      </c>
      <c r="N167" s="1"/>
      <c r="O167" s="14"/>
    </row>
    <row r="168">
      <c r="A168" s="9" t="s">
        <v>25</v>
      </c>
      <c r="B168" s="17">
        <f>'ЦП по МО help'!Z571</f>
        <v>569.61150212673635</v>
      </c>
      <c r="C168" s="17">
        <f>'ЦП по МО help'!AA571</f>
        <v>598.69565514657052</v>
      </c>
      <c r="D168" s="17">
        <f>'ЦП по МО help'!AB571</f>
        <v>639.89465434626595</v>
      </c>
      <c r="E168" s="17">
        <f>'ЦП по МО help'!AC571</f>
        <v>686.71638366778166</v>
      </c>
      <c r="F168" s="17">
        <f>'ЦП по МО help'!AD571</f>
        <v>739.71059335479015</v>
      </c>
      <c r="G168" s="17">
        <f>'ЦП по МО help'!AE571</f>
        <v>806.20405305161398</v>
      </c>
      <c r="H168" s="17">
        <f>'ЦП по МО help'!AF571</f>
        <v>877.6990883416621</v>
      </c>
      <c r="I168" s="17">
        <f>'ЦП по МО help'!AG571</f>
        <v>953.16382135245783</v>
      </c>
      <c r="J168" s="17">
        <f>'ЦП по МО help'!AH571</f>
        <v>1039.4038291894421</v>
      </c>
      <c r="K168" s="17">
        <f>'ЦП по МО help'!AI571</f>
        <v>1134.6952389126295</v>
      </c>
      <c r="L168" s="17">
        <f>'ЦП по МО help'!AJ571</f>
        <v>1239.0972009516624</v>
      </c>
      <c r="M168" s="17">
        <f>'ЦП по МО help'!AK571</f>
        <v>1358.6915587571216</v>
      </c>
      <c r="N168" s="1"/>
      <c r="O168" s="14"/>
    </row>
    <row r="169" ht="25.5">
      <c r="A169" s="12" t="s">
        <v>26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"/>
      <c r="O169" s="14"/>
    </row>
    <row r="170">
      <c r="A170" s="9" t="s">
        <v>27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"/>
      <c r="O170" s="14"/>
    </row>
    <row r="171">
      <c r="A171" s="9" t="s">
        <v>28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"/>
      <c r="O171" s="14"/>
    </row>
    <row r="172">
      <c r="A172" s="9" t="s">
        <v>29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"/>
      <c r="O172" s="14"/>
    </row>
    <row r="173">
      <c r="A173" s="9" t="s">
        <v>30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"/>
      <c r="O173" s="14"/>
    </row>
    <row r="174">
      <c r="A174" s="12" t="s">
        <v>49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"/>
      <c r="O174" s="14"/>
    </row>
    <row r="175">
      <c r="A175" s="9" t="s">
        <v>32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"/>
      <c r="O175" s="15"/>
    </row>
    <row r="176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ht="15.75">
      <c r="A177" s="2" t="s">
        <v>43</v>
      </c>
    </row>
    <row r="178">
      <c r="A178" s="3" t="s">
        <v>1</v>
      </c>
      <c r="B178" s="4" t="s">
        <v>2</v>
      </c>
      <c r="C178" s="4" t="s">
        <v>3</v>
      </c>
      <c r="D178" s="5" t="s">
        <v>4</v>
      </c>
      <c r="E178" s="6"/>
      <c r="F178" s="6"/>
      <c r="G178" s="6"/>
      <c r="H178" s="6"/>
      <c r="I178" s="6"/>
      <c r="J178" s="6"/>
      <c r="K178" s="6"/>
      <c r="L178" s="6"/>
      <c r="M178" s="4"/>
      <c r="O178" s="3" t="s">
        <v>5</v>
      </c>
    </row>
    <row r="179">
      <c r="A179" s="7"/>
      <c r="B179" s="8">
        <v>2019</v>
      </c>
      <c r="C179" s="8">
        <v>2020</v>
      </c>
      <c r="D179" s="8">
        <v>2021</v>
      </c>
      <c r="E179" s="8">
        <v>2022</v>
      </c>
      <c r="F179" s="8">
        <v>2023</v>
      </c>
      <c r="G179" s="8">
        <v>2024</v>
      </c>
      <c r="H179" s="8">
        <v>2025</v>
      </c>
      <c r="I179" s="8">
        <v>2026</v>
      </c>
      <c r="J179" s="8">
        <v>2027</v>
      </c>
      <c r="K179" s="8">
        <v>2028</v>
      </c>
      <c r="L179" s="8">
        <v>2029</v>
      </c>
      <c r="M179" s="8">
        <v>2030</v>
      </c>
      <c r="O179" s="7"/>
    </row>
    <row r="180">
      <c r="A180" s="9" t="s">
        <v>6</v>
      </c>
      <c r="B180" s="17" t="e">
        <f>'ЦП по МО old struc'!B168</f>
        <v>#REF!</v>
      </c>
      <c r="C180" s="17" t="e">
        <f>'ЦП по МО old struc'!C168</f>
        <v>#REF!</v>
      </c>
      <c r="D180" s="17" t="e">
        <f>'ЦП по МО old struc'!D168</f>
        <v>#REF!</v>
      </c>
      <c r="E180" s="17" t="e">
        <f>'ЦП по МО old struc'!E168</f>
        <v>#REF!</v>
      </c>
      <c r="F180" s="17" t="e">
        <f>'ЦП по МО old struc'!F168</f>
        <v>#REF!</v>
      </c>
      <c r="G180" s="17" t="e">
        <f>'ЦП по МО old struc'!G168</f>
        <v>#REF!</v>
      </c>
      <c r="H180" s="17" t="e">
        <f>'ЦП по МО old struc'!H168</f>
        <v>#REF!</v>
      </c>
      <c r="I180" s="17" t="e">
        <f>'ЦП по МО old struc'!I168</f>
        <v>#REF!</v>
      </c>
      <c r="J180" s="17" t="e">
        <f>'ЦП по МО old struc'!J168</f>
        <v>#REF!</v>
      </c>
      <c r="K180" s="17" t="e">
        <f>'ЦП по МО old struc'!K168</f>
        <v>#REF!</v>
      </c>
      <c r="L180" s="17" t="e">
        <f>'ЦП по МО old struc'!L168</f>
        <v>#REF!</v>
      </c>
      <c r="M180" s="17" t="e">
        <f>'ЦП по МО old struc'!M168</f>
        <v>#REF!</v>
      </c>
      <c r="O180" s="11" t="s">
        <v>44</v>
      </c>
    </row>
    <row r="181">
      <c r="A181" s="9" t="s">
        <v>27</v>
      </c>
      <c r="B181" s="17" t="e">
        <f>'ЦП по МО old struc'!B169</f>
        <v>#REF!</v>
      </c>
      <c r="C181" s="17" t="e">
        <f>'ЦП по МО old struc'!C169</f>
        <v>#REF!</v>
      </c>
      <c r="D181" s="17" t="e">
        <f>'ЦП по МО old struc'!D169</f>
        <v>#REF!</v>
      </c>
      <c r="E181" s="17" t="e">
        <f>'ЦП по МО old struc'!E169</f>
        <v>#REF!</v>
      </c>
      <c r="F181" s="17" t="e">
        <f>'ЦП по МО old struc'!F169</f>
        <v>#REF!</v>
      </c>
      <c r="G181" s="17" t="e">
        <f>'ЦП по МО old struc'!G169</f>
        <v>#REF!</v>
      </c>
      <c r="H181" s="17" t="e">
        <f>'ЦП по МО old struc'!H169</f>
        <v>#REF!</v>
      </c>
      <c r="I181" s="17" t="e">
        <f>'ЦП по МО old struc'!I169</f>
        <v>#REF!</v>
      </c>
      <c r="J181" s="17" t="e">
        <f>'ЦП по МО old struc'!J169</f>
        <v>#REF!</v>
      </c>
      <c r="K181" s="17" t="e">
        <f>'ЦП по МО old struc'!K169</f>
        <v>#REF!</v>
      </c>
      <c r="L181" s="17" t="e">
        <f>'ЦП по МО old struc'!L169</f>
        <v>#REF!</v>
      </c>
      <c r="M181" s="17" t="e">
        <f>'ЦП по МО old struc'!M169</f>
        <v>#REF!</v>
      </c>
      <c r="O181" s="14"/>
    </row>
    <row r="182">
      <c r="A182" s="9" t="s">
        <v>29</v>
      </c>
      <c r="B182" s="17">
        <v>63989.400000000001</v>
      </c>
      <c r="C182" s="17">
        <v>40207.599999999999</v>
      </c>
      <c r="D182" s="17">
        <v>58458.699999999997</v>
      </c>
      <c r="E182" s="17">
        <v>60618.900000000001</v>
      </c>
      <c r="F182" s="17">
        <v>62928.599999999999</v>
      </c>
      <c r="G182" s="17">
        <v>66293.300000000003</v>
      </c>
      <c r="H182" s="17">
        <v>69871.5</v>
      </c>
      <c r="I182" s="17">
        <v>73665.399999999994</v>
      </c>
      <c r="J182" s="17">
        <v>78027.899999999994</v>
      </c>
      <c r="K182" s="17">
        <v>82678.699999999997</v>
      </c>
      <c r="L182" s="17">
        <v>87572.899999999994</v>
      </c>
      <c r="M182" s="17">
        <v>93224.800000000003</v>
      </c>
      <c r="O182" s="14"/>
    </row>
    <row r="183">
      <c r="A183" s="9" t="s">
        <v>28</v>
      </c>
      <c r="B183" s="17" t="e">
        <f>'ЦП по МО old struc'!B171</f>
        <v>#REF!</v>
      </c>
      <c r="C183" s="17" t="e">
        <f>'ЦП по МО old struc'!C171</f>
        <v>#REF!</v>
      </c>
      <c r="D183" s="17" t="e">
        <f>'ЦП по МО old struc'!D171</f>
        <v>#REF!</v>
      </c>
      <c r="E183" s="17" t="e">
        <f>'ЦП по МО old struc'!E171</f>
        <v>#REF!</v>
      </c>
      <c r="F183" s="17" t="e">
        <f>'ЦП по МО old struc'!F171</f>
        <v>#REF!</v>
      </c>
      <c r="G183" s="17" t="e">
        <f>'ЦП по МО old struc'!G171</f>
        <v>#REF!</v>
      </c>
      <c r="H183" s="17" t="e">
        <f>'ЦП по МО old struc'!H171</f>
        <v>#REF!</v>
      </c>
      <c r="I183" s="17" t="e">
        <f>'ЦП по МО old struc'!I171</f>
        <v>#REF!</v>
      </c>
      <c r="J183" s="17" t="e">
        <f>'ЦП по МО old struc'!J171</f>
        <v>#REF!</v>
      </c>
      <c r="K183" s="17" t="e">
        <f>'ЦП по МО old struc'!K171</f>
        <v>#REF!</v>
      </c>
      <c r="L183" s="17" t="e">
        <f>'ЦП по МО old struc'!L171</f>
        <v>#REF!</v>
      </c>
      <c r="M183" s="17" t="e">
        <f>'ЦП по МО old struc'!M171</f>
        <v>#REF!</v>
      </c>
      <c r="O183" s="14"/>
    </row>
    <row r="184">
      <c r="O184" s="14"/>
    </row>
    <row r="185">
      <c r="O185" s="14"/>
    </row>
    <row r="186">
      <c r="O186" s="14"/>
    </row>
    <row r="187">
      <c r="O187" s="14"/>
    </row>
    <row r="188">
      <c r="O188" s="14"/>
    </row>
    <row r="189">
      <c r="O189" s="14"/>
    </row>
    <row r="190">
      <c r="O190" s="14"/>
    </row>
    <row r="191">
      <c r="O191" s="14"/>
    </row>
    <row r="192">
      <c r="O192" s="14"/>
    </row>
    <row r="193">
      <c r="O193" s="14"/>
    </row>
    <row r="194">
      <c r="O194" s="14"/>
    </row>
    <row r="195">
      <c r="O195" s="14"/>
    </row>
    <row r="196">
      <c r="O196" s="14"/>
    </row>
    <row r="197">
      <c r="O197" s="14"/>
    </row>
    <row r="198">
      <c r="O198" s="14"/>
    </row>
    <row r="199">
      <c r="O199" s="14"/>
    </row>
    <row r="200">
      <c r="O200" s="14"/>
    </row>
    <row r="201">
      <c r="O201" s="14"/>
    </row>
    <row r="202">
      <c r="O202" s="15"/>
    </row>
    <row r="203" s="1" customFormat="1">
      <c r="O203" s="20"/>
    </row>
    <row r="204" ht="15.75">
      <c r="A204" s="2" t="s">
        <v>45</v>
      </c>
    </row>
    <row r="205">
      <c r="A205" s="3" t="s">
        <v>1</v>
      </c>
      <c r="B205" s="4" t="s">
        <v>2</v>
      </c>
      <c r="C205" s="4" t="s">
        <v>3</v>
      </c>
      <c r="D205" s="5" t="s">
        <v>4</v>
      </c>
      <c r="E205" s="6"/>
      <c r="F205" s="6"/>
      <c r="G205" s="6"/>
      <c r="H205" s="6"/>
      <c r="I205" s="6"/>
      <c r="J205" s="6"/>
      <c r="K205" s="6"/>
      <c r="L205" s="6"/>
      <c r="M205" s="4"/>
      <c r="O205" s="3" t="s">
        <v>5</v>
      </c>
    </row>
    <row r="206">
      <c r="A206" s="7"/>
      <c r="B206" s="8">
        <v>2019</v>
      </c>
      <c r="C206" s="8">
        <v>2020</v>
      </c>
      <c r="D206" s="8">
        <v>2021</v>
      </c>
      <c r="E206" s="8">
        <v>2022</v>
      </c>
      <c r="F206" s="8">
        <v>2023</v>
      </c>
      <c r="G206" s="8">
        <v>2024</v>
      </c>
      <c r="H206" s="8">
        <v>2025</v>
      </c>
      <c r="I206" s="8">
        <v>2026</v>
      </c>
      <c r="J206" s="8">
        <v>2027</v>
      </c>
      <c r="K206" s="8">
        <v>2028</v>
      </c>
      <c r="L206" s="8">
        <v>2029</v>
      </c>
      <c r="M206" s="8">
        <v>2030</v>
      </c>
      <c r="O206" s="7"/>
    </row>
    <row r="207" s="1" customFormat="1" ht="15.75" customHeight="1">
      <c r="A207" s="9" t="s">
        <v>46</v>
      </c>
      <c r="B207" s="17">
        <f>'ЦП по МО help'!B763</f>
        <v>3423.5116877300002</v>
      </c>
      <c r="C207" s="17" t="e">
        <f>'ЦП по МО help'!C763</f>
        <v>#REF!</v>
      </c>
      <c r="D207" s="17" t="e">
        <f>'ЦП по МО help'!D763</f>
        <v>#REF!</v>
      </c>
      <c r="E207" s="17" t="e">
        <f>'ЦП по МО help'!E763</f>
        <v>#REF!</v>
      </c>
      <c r="F207" s="17" t="e">
        <f>'ЦП по МО help'!F763</f>
        <v>#REF!</v>
      </c>
      <c r="G207" s="17" t="e">
        <f>'ЦП по МО help'!G763</f>
        <v>#REF!</v>
      </c>
      <c r="H207" s="17" t="e">
        <f>'ЦП по МО help'!H763</f>
        <v>#REF!</v>
      </c>
      <c r="I207" s="17" t="e">
        <f>'ЦП по МО help'!I763</f>
        <v>#REF!</v>
      </c>
      <c r="J207" s="17" t="e">
        <f>'ЦП по МО help'!J763</f>
        <v>#REF!</v>
      </c>
      <c r="K207" s="17" t="e">
        <f>'ЦП по МО help'!K763</f>
        <v>#REF!</v>
      </c>
      <c r="L207" s="17" t="e">
        <f>'ЦП по МО help'!L763</f>
        <v>#REF!</v>
      </c>
      <c r="M207" s="17" t="e">
        <f>'ЦП по МО help'!M763</f>
        <v>#REF!</v>
      </c>
      <c r="O207" s="11" t="s">
        <v>47</v>
      </c>
    </row>
    <row r="208">
      <c r="A208" s="9" t="s">
        <v>48</v>
      </c>
      <c r="B208" s="17">
        <f>'ЦП по МО help'!B764</f>
        <v>3000.9742347166439</v>
      </c>
      <c r="C208" s="17" t="e">
        <f>'ЦП по МО help'!C764</f>
        <v>#REF!</v>
      </c>
      <c r="D208" s="17" t="e">
        <f>'ЦП по МО help'!D764</f>
        <v>#REF!</v>
      </c>
      <c r="E208" s="17" t="e">
        <f>'ЦП по МО help'!E764</f>
        <v>#REF!</v>
      </c>
      <c r="F208" s="17" t="e">
        <f>'ЦП по МО help'!F764</f>
        <v>#REF!</v>
      </c>
      <c r="G208" s="17" t="e">
        <f>'ЦП по МО help'!G764</f>
        <v>#REF!</v>
      </c>
      <c r="H208" s="17" t="e">
        <f>'ЦП по МО help'!H764</f>
        <v>#REF!</v>
      </c>
      <c r="I208" s="17" t="e">
        <f>'ЦП по МО help'!I764</f>
        <v>#REF!</v>
      </c>
      <c r="J208" s="17" t="e">
        <f>'ЦП по МО help'!J764</f>
        <v>#REF!</v>
      </c>
      <c r="K208" s="17" t="e">
        <f>'ЦП по МО help'!K764</f>
        <v>#REF!</v>
      </c>
      <c r="L208" s="17" t="e">
        <f>'ЦП по МО help'!L764</f>
        <v>#REF!</v>
      </c>
      <c r="M208" s="17" t="e">
        <f>'ЦП по МО help'!M764</f>
        <v>#REF!</v>
      </c>
      <c r="O208" s="14"/>
    </row>
    <row r="209">
      <c r="A209" s="12" t="s">
        <v>8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O209" s="14"/>
    </row>
    <row r="210">
      <c r="A210" s="9" t="s">
        <v>9</v>
      </c>
      <c r="B210" s="17">
        <f>'ЦП по МО help'!B766</f>
        <v>2615</v>
      </c>
      <c r="C210" s="17">
        <f>'ЦП по МО help'!C766</f>
        <v>1000</v>
      </c>
      <c r="D210" s="17">
        <f>'ЦП по МО help'!D766</f>
        <v>1213.6408104748318</v>
      </c>
      <c r="E210" s="17">
        <f>'ЦП по МО help'!E766</f>
        <v>1472.9240168500066</v>
      </c>
      <c r="F210" s="17">
        <f>'ЦП по МО help'!F766</f>
        <v>1787.6006975776868</v>
      </c>
      <c r="G210" s="17">
        <f>'ЦП по МО help'!G766</f>
        <v>2169.5051594135584</v>
      </c>
      <c r="H210" s="17">
        <f>'ЦП по МО help'!H766</f>
        <v>2633</v>
      </c>
      <c r="I210" s="17">
        <f>'ЦП по МО help'!I766</f>
        <v>2693.732891330405</v>
      </c>
      <c r="J210" s="17">
        <f>'ЦП по МО help'!J766</f>
        <v>2755.8666501463213</v>
      </c>
      <c r="K210" s="17">
        <f>'ЦП по МО help'!K766</f>
        <v>2819.4335889174658</v>
      </c>
      <c r="L210" s="17">
        <f>'ЦП по МО help'!L766</f>
        <v>2884.4667654343739</v>
      </c>
      <c r="M210" s="17">
        <f>'ЦП по МО help'!M766</f>
        <v>2951</v>
      </c>
      <c r="O210" s="14"/>
    </row>
    <row r="211">
      <c r="A211" s="9" t="s">
        <v>11</v>
      </c>
      <c r="B211" s="17">
        <f>'ЦП по МО help'!B767</f>
        <v>52.799999999999997</v>
      </c>
      <c r="C211" s="17">
        <f>'ЦП по МО help'!C767</f>
        <v>61.600000000000001</v>
      </c>
      <c r="D211" s="17">
        <f>'ЦП по МО help'!D767</f>
        <v>59.700000000000003</v>
      </c>
      <c r="E211" s="17">
        <f>'ЦП по МО help'!E767</f>
        <v>49.5</v>
      </c>
      <c r="F211" s="17">
        <f>'ЦП по МО help'!F767</f>
        <v>51.399999999999999</v>
      </c>
      <c r="G211" s="17">
        <f>'ЦП по МО help'!G767</f>
        <v>56.200000000000003</v>
      </c>
      <c r="H211" s="17">
        <f>'ЦП по МО help'!H767</f>
        <v>61.100000000000001</v>
      </c>
      <c r="I211" s="17">
        <f>'ЦП по МО help'!I767</f>
        <v>66.400000000000006</v>
      </c>
      <c r="J211" s="17">
        <f>'ЦП по МО help'!J767</f>
        <v>72</v>
      </c>
      <c r="K211" s="17">
        <f>'ЦП по МО help'!K767</f>
        <v>78.099999999999994</v>
      </c>
      <c r="L211" s="17">
        <f>'ЦП по МО help'!L767</f>
        <v>84.400000000000006</v>
      </c>
      <c r="M211" s="17">
        <f>'ЦП по МО help'!M767</f>
        <v>91.599999999999994</v>
      </c>
      <c r="O211" s="14"/>
    </row>
    <row r="212">
      <c r="A212" s="12" t="s">
        <v>12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O212" s="14"/>
    </row>
    <row r="213">
      <c r="A213" s="9" t="s">
        <v>13</v>
      </c>
      <c r="B213" s="17">
        <f>'ЦП по МО help'!B769</f>
        <v>31.773594380000002</v>
      </c>
      <c r="C213" s="17">
        <f>'ЦП по МО help'!C769</f>
        <v>30.600000000000001</v>
      </c>
      <c r="D213" s="17">
        <f>'ЦП по МО help'!D769</f>
        <v>22.399999999999999</v>
      </c>
      <c r="E213" s="17">
        <f>'ЦП по МО help'!E769</f>
        <v>19.199999999999999</v>
      </c>
      <c r="F213" s="17">
        <f>'ЦП по МО help'!F769</f>
        <v>20</v>
      </c>
      <c r="G213" s="17">
        <f>'ЦП по МО help'!G769</f>
        <v>20.800000000000001</v>
      </c>
      <c r="H213" s="17">
        <f>'ЦП по МО help'!H769</f>
        <v>21.600000000000001</v>
      </c>
      <c r="I213" s="17">
        <f>'ЦП по МО help'!I769</f>
        <v>22.5</v>
      </c>
      <c r="J213" s="17">
        <f>'ЦП по МО help'!J769</f>
        <v>23.399999999999999</v>
      </c>
      <c r="K213" s="17">
        <f>'ЦП по МО help'!K769</f>
        <v>24.300000000000001</v>
      </c>
      <c r="L213" s="17">
        <f>'ЦП по МО help'!L769</f>
        <v>25.300000000000001</v>
      </c>
      <c r="M213" s="17">
        <f>'ЦП по МО help'!M769</f>
        <v>26.300000000000001</v>
      </c>
      <c r="O213" s="14"/>
    </row>
    <row r="214">
      <c r="A214" s="9" t="s">
        <v>14</v>
      </c>
      <c r="B214" s="17">
        <f>'ЦП по МО help'!B770</f>
        <v>12.673690919999999</v>
      </c>
      <c r="C214" s="17" t="e">
        <f>'ЦП по МО help'!C770</f>
        <v>#REF!</v>
      </c>
      <c r="D214" s="17" t="e">
        <f>'ЦП по МО help'!D770</f>
        <v>#REF!</v>
      </c>
      <c r="E214" s="17" t="e">
        <f>'ЦП по МО help'!E770</f>
        <v>#REF!</v>
      </c>
      <c r="F214" s="17" t="e">
        <f>'ЦП по МО help'!F770</f>
        <v>#REF!</v>
      </c>
      <c r="G214" s="17" t="e">
        <f>'ЦП по МО help'!G770</f>
        <v>#REF!</v>
      </c>
      <c r="H214" s="17" t="e">
        <f>'ЦП по МО help'!H770</f>
        <v>#REF!</v>
      </c>
      <c r="I214" s="17" t="e">
        <f>'ЦП по МО help'!I770</f>
        <v>#REF!</v>
      </c>
      <c r="J214" s="17" t="e">
        <f>'ЦП по МО help'!J770</f>
        <v>#REF!</v>
      </c>
      <c r="K214" s="17" t="e">
        <f>'ЦП по МО help'!K770</f>
        <v>#REF!</v>
      </c>
      <c r="L214" s="17" t="e">
        <f>'ЦП по МО help'!L770</f>
        <v>#REF!</v>
      </c>
      <c r="M214" s="17" t="e">
        <f>'ЦП по МО help'!M770</f>
        <v>#REF!</v>
      </c>
      <c r="O214" s="14"/>
    </row>
    <row r="215">
      <c r="A215" s="9" t="s">
        <v>15</v>
      </c>
      <c r="B215" s="17">
        <f>'ЦП по МО help'!B771</f>
        <v>9.3000000000000007</v>
      </c>
      <c r="C215" s="17">
        <f>'ЦП по МО help'!C771</f>
        <v>10.5</v>
      </c>
      <c r="D215" s="17">
        <f>'ЦП по МО help'!D771</f>
        <v>6.2999999999999998</v>
      </c>
      <c r="E215" s="17">
        <f>'ЦП по МО help'!E771</f>
        <v>5.4000000000000004</v>
      </c>
      <c r="F215" s="17">
        <f>'ЦП по МО help'!F771</f>
        <v>5.4000000000000004</v>
      </c>
      <c r="G215" s="17">
        <f>'ЦП по МО help'!G771</f>
        <v>12.199999999999999</v>
      </c>
      <c r="H215" s="17">
        <f>'ЦП по МО help'!H771</f>
        <v>13.300000000000001</v>
      </c>
      <c r="I215" s="17">
        <f>'ЦП по МО help'!I771</f>
        <v>14.4</v>
      </c>
      <c r="J215" s="17">
        <f>'ЦП по МО help'!J771</f>
        <v>15.6</v>
      </c>
      <c r="K215" s="17">
        <f>'ЦП по МО help'!K771</f>
        <v>16.899999999999999</v>
      </c>
      <c r="L215" s="17">
        <f>'ЦП по МО help'!L771</f>
        <v>18.300000000000001</v>
      </c>
      <c r="M215" s="17">
        <f>'ЦП по МО help'!M771</f>
        <v>19.800000000000001</v>
      </c>
      <c r="O215" s="14"/>
    </row>
    <row r="216">
      <c r="A216" s="9" t="s">
        <v>16</v>
      </c>
      <c r="B216" s="17">
        <f>'ЦП по МО help'!B772</f>
        <v>9.9779924399999995</v>
      </c>
      <c r="C216" s="17" t="e">
        <f>'ЦП по МО help'!C772</f>
        <v>#REF!</v>
      </c>
      <c r="D216" s="17" t="e">
        <f>'ЦП по МО help'!D772</f>
        <v>#REF!</v>
      </c>
      <c r="E216" s="17" t="e">
        <f>'ЦП по МО help'!E772</f>
        <v>#REF!</v>
      </c>
      <c r="F216" s="17" t="e">
        <f>'ЦП по МО help'!F772</f>
        <v>#REF!</v>
      </c>
      <c r="G216" s="17" t="e">
        <f>'ЦП по МО help'!G772</f>
        <v>#REF!</v>
      </c>
      <c r="H216" s="17" t="e">
        <f>'ЦП по МО help'!H772</f>
        <v>#REF!</v>
      </c>
      <c r="I216" s="17" t="e">
        <f>'ЦП по МО help'!I772</f>
        <v>#REF!</v>
      </c>
      <c r="J216" s="17" t="e">
        <f>'ЦП по МО help'!J772</f>
        <v>#REF!</v>
      </c>
      <c r="K216" s="17" t="e">
        <f>'ЦП по МО help'!K772</f>
        <v>#REF!</v>
      </c>
      <c r="L216" s="17" t="e">
        <f>'ЦП по МО help'!L772</f>
        <v>#REF!</v>
      </c>
      <c r="M216" s="17" t="e">
        <f>'ЦП по МО help'!M772</f>
        <v>#REF!</v>
      </c>
      <c r="O216" s="14"/>
    </row>
    <row r="217">
      <c r="A217" s="9" t="s">
        <v>17</v>
      </c>
      <c r="B217" s="17">
        <f>'ЦП по МО help'!B773</f>
        <v>4.06323246</v>
      </c>
      <c r="C217" s="17" t="e">
        <f>'ЦП по МО help'!C773</f>
        <v>#REF!</v>
      </c>
      <c r="D217" s="17" t="e">
        <f>'ЦП по МО help'!D773</f>
        <v>#REF!</v>
      </c>
      <c r="E217" s="17" t="e">
        <f>'ЦП по МО help'!E773</f>
        <v>#REF!</v>
      </c>
      <c r="F217" s="17" t="e">
        <f>'ЦП по МО help'!F773</f>
        <v>#REF!</v>
      </c>
      <c r="G217" s="17" t="e">
        <f>'ЦП по МО help'!G773</f>
        <v>#REF!</v>
      </c>
      <c r="H217" s="17" t="e">
        <f>'ЦП по МО help'!H773</f>
        <v>#REF!</v>
      </c>
      <c r="I217" s="17" t="e">
        <f>'ЦП по МО help'!I773</f>
        <v>#REF!</v>
      </c>
      <c r="J217" s="17" t="e">
        <f>'ЦП по МО help'!J773</f>
        <v>#REF!</v>
      </c>
      <c r="K217" s="17" t="e">
        <f>'ЦП по МО help'!K773</f>
        <v>#REF!</v>
      </c>
      <c r="L217" s="17" t="e">
        <f>'ЦП по МО help'!L773</f>
        <v>#REF!</v>
      </c>
      <c r="M217" s="17" t="e">
        <f>'ЦП по МО help'!M773</f>
        <v>#REF!</v>
      </c>
      <c r="O217" s="14"/>
    </row>
    <row r="218">
      <c r="A218" s="9" t="s">
        <v>18</v>
      </c>
      <c r="B218" s="17">
        <f>'ЦП по МО help'!B774</f>
        <v>9.1999999999999993</v>
      </c>
      <c r="C218" s="17">
        <f>'ЦП по МО help'!C774</f>
        <v>9.0999999999999996</v>
      </c>
      <c r="D218" s="17">
        <f>'ЦП по МО help'!D774</f>
        <v>5.2999999999999998</v>
      </c>
      <c r="E218" s="17">
        <f>'ЦП по МО help'!E774</f>
        <v>4.5999999999999996</v>
      </c>
      <c r="F218" s="17">
        <f>'ЦП по МО help'!F774</f>
        <v>4.7999999999999998</v>
      </c>
      <c r="G218" s="17">
        <f>'ЦП по МО help'!G774</f>
        <v>5.2000000000000002</v>
      </c>
      <c r="H218" s="17">
        <f>'ЦП по МО help'!H774</f>
        <v>5.7000000000000002</v>
      </c>
      <c r="I218" s="17">
        <f>'ЦП по МО help'!I774</f>
        <v>6.2000000000000002</v>
      </c>
      <c r="J218" s="17">
        <f>'ЦП по МО help'!J774</f>
        <v>6.7000000000000002</v>
      </c>
      <c r="K218" s="17">
        <f>'ЦП по МО help'!K774</f>
        <v>7.2999999999999998</v>
      </c>
      <c r="L218" s="17">
        <f>'ЦП по МО help'!L774</f>
        <v>7.9000000000000004</v>
      </c>
      <c r="M218" s="17">
        <f>'ЦП по МО help'!M774</f>
        <v>8.5</v>
      </c>
      <c r="O218" s="14"/>
    </row>
    <row r="219" ht="25.5">
      <c r="A219" s="12" t="s">
        <v>19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O219" s="14"/>
    </row>
    <row r="220">
      <c r="A220" s="9" t="s">
        <v>20</v>
      </c>
      <c r="B220" s="17">
        <f>'ЦП по МО help'!B776</f>
        <v>6.3030369200000003</v>
      </c>
      <c r="C220" s="17" t="e">
        <f>'ЦП по МО help'!C776</f>
        <v>#REF!</v>
      </c>
      <c r="D220" s="17" t="e">
        <f>'ЦП по МО help'!D776</f>
        <v>#REF!</v>
      </c>
      <c r="E220" s="17" t="e">
        <f>'ЦП по МО help'!E776</f>
        <v>#REF!</v>
      </c>
      <c r="F220" s="17" t="e">
        <f>'ЦП по МО help'!F776</f>
        <v>#REF!</v>
      </c>
      <c r="G220" s="17" t="e">
        <f>'ЦП по МО help'!G776</f>
        <v>#REF!</v>
      </c>
      <c r="H220" s="17" t="e">
        <f>'ЦП по МО help'!H776</f>
        <v>#REF!</v>
      </c>
      <c r="I220" s="17" t="e">
        <f>'ЦП по МО help'!I776</f>
        <v>#REF!</v>
      </c>
      <c r="J220" s="17" t="e">
        <f>'ЦП по МО help'!J776</f>
        <v>#REF!</v>
      </c>
      <c r="K220" s="17" t="e">
        <f>'ЦП по МО help'!K776</f>
        <v>#REF!</v>
      </c>
      <c r="L220" s="17" t="e">
        <f>'ЦП по МО help'!L776</f>
        <v>#REF!</v>
      </c>
      <c r="M220" s="17" t="e">
        <f>'ЦП по МО help'!M776</f>
        <v>#REF!</v>
      </c>
      <c r="O220" s="14"/>
    </row>
    <row r="221">
      <c r="A221" s="9" t="s">
        <v>21</v>
      </c>
      <c r="B221" s="17">
        <f>'ЦП по МО help'!B777</f>
        <v>8.7744397700000007</v>
      </c>
      <c r="C221" s="17">
        <f>'ЦП по МО help'!C777</f>
        <v>7.8834756861614741</v>
      </c>
      <c r="D221" s="17">
        <f>'ЦП по МО help'!D777</f>
        <v>8.994125459717635</v>
      </c>
      <c r="E221" s="17">
        <f>'ЦП по МО help'!E777</f>
        <v>9.6865169329403198</v>
      </c>
      <c r="F221" s="17">
        <f>'ЦП по МО help'!F777</f>
        <v>10.526498159342445</v>
      </c>
      <c r="G221" s="17">
        <f>'ЦП по МО help'!G777</f>
        <v>11.508910052740397</v>
      </c>
      <c r="H221" s="17">
        <f>'ЦП по МО help'!H777</f>
        <v>12.5201002669679</v>
      </c>
      <c r="I221" s="17">
        <f>'ЦП по МО help'!I777</f>
        <v>13.587350873942819</v>
      </c>
      <c r="J221" s="17">
        <f>'ЦП по МО help'!J777</f>
        <v>14.748032955740568</v>
      </c>
      <c r="K221" s="17">
        <f>'ЦП по МО help'!K777</f>
        <v>15.990367871555485</v>
      </c>
      <c r="L221" s="17">
        <f>'ЦП по МО help'!L777</f>
        <v>17.275912389449154</v>
      </c>
      <c r="M221" s="17">
        <f>'ЦП по МО help'!M777</f>
        <v>18.745733954705415</v>
      </c>
      <c r="O221" s="14"/>
    </row>
    <row r="222">
      <c r="A222" s="9" t="s">
        <v>22</v>
      </c>
      <c r="B222" s="17">
        <f>'ЦП по МО help'!B778</f>
        <v>23.668850460000002</v>
      </c>
      <c r="C222" s="17">
        <f>'ЦП по МО help'!C778</f>
        <v>21.265495235236177</v>
      </c>
      <c r="D222" s="17">
        <f>'ЦП по МО help'!D778</f>
        <v>24.261447580092678</v>
      </c>
      <c r="E222" s="17">
        <f>'ЦП по МО help'!E778</f>
        <v>26.129157732428347</v>
      </c>
      <c r="F222" s="17">
        <f>'ЦП по МО help'!F778</f>
        <v>28.394987866096162</v>
      </c>
      <c r="G222" s="17">
        <f>'ЦП по МО help'!G778</f>
        <v>31.045021464191233</v>
      </c>
      <c r="H222" s="17">
        <f>'ЦП по МО help'!H778</f>
        <v>33.77268392407796</v>
      </c>
      <c r="I222" s="17">
        <f>'ЦП по МО help'!I778</f>
        <v>36.651568010353202</v>
      </c>
      <c r="J222" s="17">
        <f>'ЦП по МО help'!J778</f>
        <v>39.782481361607807</v>
      </c>
      <c r="K222" s="17">
        <f>'ЦП по МО help'!K778</f>
        <v>43.133651363844884</v>
      </c>
      <c r="L222" s="17">
        <f>'ЦП по МО help'!L778</f>
        <v>46.601378278756293</v>
      </c>
      <c r="M222" s="17">
        <f>'ЦП по МО help'!M778</f>
        <v>50.566188311401092</v>
      </c>
      <c r="O222" s="14"/>
    </row>
    <row r="223">
      <c r="A223" s="9" t="s">
        <v>23</v>
      </c>
      <c r="B223" s="17">
        <f>'ЦП по МО help'!B779</f>
        <v>4.7486978600000009</v>
      </c>
      <c r="C223" s="17" t="e">
        <f>'ЦП по МО help'!C779</f>
        <v>#REF!</v>
      </c>
      <c r="D223" s="17" t="e">
        <f>'ЦП по МО help'!D779</f>
        <v>#REF!</v>
      </c>
      <c r="E223" s="17" t="e">
        <f>'ЦП по МО help'!E779</f>
        <v>#REF!</v>
      </c>
      <c r="F223" s="17" t="e">
        <f>'ЦП по МО help'!F779</f>
        <v>#REF!</v>
      </c>
      <c r="G223" s="17" t="e">
        <f>'ЦП по МО help'!G779</f>
        <v>#REF!</v>
      </c>
      <c r="H223" s="17" t="e">
        <f>'ЦП по МО help'!H779</f>
        <v>#REF!</v>
      </c>
      <c r="I223" s="17" t="e">
        <f>'ЦП по МО help'!I779</f>
        <v>#REF!</v>
      </c>
      <c r="J223" s="17" t="e">
        <f>'ЦП по МО help'!J779</f>
        <v>#REF!</v>
      </c>
      <c r="K223" s="17" t="e">
        <f>'ЦП по МО help'!K779</f>
        <v>#REF!</v>
      </c>
      <c r="L223" s="17" t="e">
        <f>'ЦП по МО help'!L779</f>
        <v>#REF!</v>
      </c>
      <c r="M223" s="17" t="e">
        <f>'ЦП по МО help'!M779</f>
        <v>#REF!</v>
      </c>
      <c r="O223" s="14"/>
    </row>
    <row r="224">
      <c r="A224" s="9" t="s">
        <v>24</v>
      </c>
      <c r="B224" s="17">
        <f>'ЦП по МО help'!B780</f>
        <v>7.0049043500000003</v>
      </c>
      <c r="C224" s="17">
        <f>'ЦП по МО help'!C780</f>
        <v>6.4000000000000004</v>
      </c>
      <c r="D224" s="17">
        <f>'ЦП по МО help'!D780</f>
        <v>4.5</v>
      </c>
      <c r="E224" s="17">
        <f>'ЦП по МО help'!E780</f>
        <v>3.1000000000000001</v>
      </c>
      <c r="F224" s="17">
        <f>'ЦП по МО help'!F780</f>
        <v>3.1000000000000001</v>
      </c>
      <c r="G224" s="17">
        <f>'ЦП по МО help'!G780</f>
        <v>3.2000000000000002</v>
      </c>
      <c r="H224" s="17">
        <f>'ЦП по МО help'!H780</f>
        <v>3.2999999999999998</v>
      </c>
      <c r="I224" s="17">
        <f>'ЦП по МО help'!I780</f>
        <v>3.3999999999999999</v>
      </c>
      <c r="J224" s="17">
        <f>'ЦП по МО help'!J780</f>
        <v>3.6000000000000001</v>
      </c>
      <c r="K224" s="17">
        <f>'ЦП по МО help'!K780</f>
        <v>3.7000000000000002</v>
      </c>
      <c r="L224" s="17">
        <f>'ЦП по МО help'!L780</f>
        <v>3.7999999999999998</v>
      </c>
      <c r="M224" s="17">
        <f>'ЦП по МО help'!M780</f>
        <v>4</v>
      </c>
      <c r="O224" s="14"/>
    </row>
    <row r="225">
      <c r="A225" s="9" t="s">
        <v>25</v>
      </c>
      <c r="B225" s="17">
        <f>'ЦП по МО help'!B781</f>
        <v>5</v>
      </c>
      <c r="C225" s="17">
        <f>'ЦП по МО help'!C781</f>
        <v>5</v>
      </c>
      <c r="D225" s="17">
        <f>'ЦП по МО help'!D781</f>
        <v>2.6000000000000001</v>
      </c>
      <c r="E225" s="17">
        <f>'ЦП по МО help'!E781</f>
        <v>2.7000000000000002</v>
      </c>
      <c r="F225" s="17">
        <f>'ЦП по МО help'!F781</f>
        <v>2.7999999999999998</v>
      </c>
      <c r="G225" s="17">
        <f>'ЦП по МО help'!G781</f>
        <v>2.7999999999999998</v>
      </c>
      <c r="H225" s="17">
        <f>'ЦП по МО help'!H781</f>
        <v>2.7999999999999998</v>
      </c>
      <c r="I225" s="17">
        <f>'ЦП по МО help'!I781</f>
        <v>2.7999999999999998</v>
      </c>
      <c r="J225" s="17">
        <f>'ЦП по МО help'!J781</f>
        <v>2.7999999999999998</v>
      </c>
      <c r="K225" s="17">
        <f>'ЦП по МО help'!K781</f>
        <v>2.7999999999999998</v>
      </c>
      <c r="L225" s="17">
        <f>'ЦП по МО help'!L781</f>
        <v>2.7999999999999998</v>
      </c>
      <c r="M225" s="17">
        <f>'ЦП по МО help'!M781</f>
        <v>2.7999999999999998</v>
      </c>
      <c r="O225" s="14"/>
    </row>
    <row r="226" ht="25.5">
      <c r="A226" s="12" t="s">
        <v>26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O226" s="14"/>
    </row>
    <row r="227">
      <c r="A227" s="9" t="s">
        <v>27</v>
      </c>
      <c r="B227" s="17">
        <f>'ЦП по МО help'!B783</f>
        <v>14.300000000000001</v>
      </c>
      <c r="C227" s="17">
        <f>'ЦП по МО help'!C783</f>
        <v>14.6</v>
      </c>
      <c r="D227" s="17">
        <f>'ЦП по МО help'!D783</f>
        <v>13</v>
      </c>
      <c r="E227" s="17">
        <f>'ЦП по МО help'!E783</f>
        <v>11.5</v>
      </c>
      <c r="F227" s="17">
        <f>'ЦП по МО help'!F783</f>
        <v>11.800000000000001</v>
      </c>
      <c r="G227" s="17">
        <f>'ЦП по МО help'!G783</f>
        <v>12.15</v>
      </c>
      <c r="H227" s="17">
        <f>'ЦП по МО help'!H783</f>
        <v>12.51</v>
      </c>
      <c r="I227" s="17">
        <f>'ЦП по МО help'!I783</f>
        <v>12.880000000000001</v>
      </c>
      <c r="J227" s="17">
        <f>'ЦП по МО help'!J783</f>
        <v>13.27</v>
      </c>
      <c r="K227" s="17">
        <f>'ЦП по МО help'!K783</f>
        <v>13.67</v>
      </c>
      <c r="L227" s="17">
        <f>'ЦП по МО help'!L783</f>
        <v>14.08</v>
      </c>
      <c r="M227" s="17">
        <f>'ЦП по МО help'!M783</f>
        <v>14.5</v>
      </c>
      <c r="O227" s="14"/>
    </row>
    <row r="228">
      <c r="A228" s="9" t="s">
        <v>28</v>
      </c>
      <c r="B228" s="17">
        <f>'ЦП по МО help'!B784</f>
        <v>6.7734706099999995</v>
      </c>
      <c r="C228" s="17" t="e">
        <f>'ЦП по МО help'!C784</f>
        <v>#REF!</v>
      </c>
      <c r="D228" s="17" t="e">
        <f>'ЦП по МО help'!D784</f>
        <v>#REF!</v>
      </c>
      <c r="E228" s="17" t="e">
        <f>'ЦП по МО help'!E784</f>
        <v>#REF!</v>
      </c>
      <c r="F228" s="17" t="e">
        <f>'ЦП по МО help'!F784</f>
        <v>#REF!</v>
      </c>
      <c r="G228" s="17" t="e">
        <f>'ЦП по МО help'!G784</f>
        <v>#REF!</v>
      </c>
      <c r="H228" s="17" t="e">
        <f>'ЦП по МО help'!H784</f>
        <v>#REF!</v>
      </c>
      <c r="I228" s="17" t="e">
        <f>'ЦП по МО help'!I784</f>
        <v>#REF!</v>
      </c>
      <c r="J228" s="17" t="e">
        <f>'ЦП по МО help'!J784</f>
        <v>#REF!</v>
      </c>
      <c r="K228" s="17" t="e">
        <f>'ЦП по МО help'!K784</f>
        <v>#REF!</v>
      </c>
      <c r="L228" s="17" t="e">
        <f>'ЦП по МО help'!L784</f>
        <v>#REF!</v>
      </c>
      <c r="M228" s="17" t="e">
        <f>'ЦП по МО help'!M784</f>
        <v>#REF!</v>
      </c>
      <c r="O228" s="14"/>
    </row>
    <row r="229">
      <c r="A229" s="9" t="s">
        <v>29</v>
      </c>
      <c r="B229" s="17">
        <f>'ЦП по МО help'!B785</f>
        <v>27.531643356643354</v>
      </c>
      <c r="C229" s="17">
        <f>'ЦП по МО help'!C785</f>
        <v>23</v>
      </c>
      <c r="D229" s="17">
        <f>'ЦП по МО help'!D785</f>
        <v>23.852159397502565</v>
      </c>
      <c r="E229" s="17">
        <f>'ЦП по МО help'!E785</f>
        <v>24.735891648863916</v>
      </c>
      <c r="F229" s="17">
        <f>'ЦП по МО help'!F785</f>
        <v>25.652366541219774</v>
      </c>
      <c r="G229" s="17">
        <f>'ЦП по МО help'!G785</f>
        <v>28</v>
      </c>
      <c r="H229" s="17">
        <f>'ЦП по МО help'!H785</f>
        <v>28.555724018390428</v>
      </c>
      <c r="I229" s="17">
        <f>'ЦП по МО help'!I785</f>
        <v>29.122477650517148</v>
      </c>
      <c r="J229" s="17">
        <f>'ЦП по МО help'!J785</f>
        <v>29.700479804282534</v>
      </c>
      <c r="K229" s="17">
        <f>'ЦП по МО help'!K785</f>
        <v>30.28995373231681</v>
      </c>
      <c r="L229" s="17">
        <f>'ЦП по МО help'!L785</f>
        <v>30.89112711820907</v>
      </c>
      <c r="M229" s="17">
        <f>'ЦП по МО help'!M785</f>
        <v>33</v>
      </c>
      <c r="O229" s="14"/>
    </row>
    <row r="230">
      <c r="A230" s="9" t="s">
        <v>30</v>
      </c>
      <c r="B230" s="17">
        <f>'ЦП по МО help'!B786</f>
        <v>41.768396469999999</v>
      </c>
      <c r="C230" s="17" t="e">
        <f>'ЦП по МО help'!C786</f>
        <v>#REF!</v>
      </c>
      <c r="D230" s="17" t="e">
        <f>'ЦП по МО help'!D786</f>
        <v>#REF!</v>
      </c>
      <c r="E230" s="17" t="e">
        <f>'ЦП по МО help'!E786</f>
        <v>#REF!</v>
      </c>
      <c r="F230" s="17" t="e">
        <f>'ЦП по МО help'!F786</f>
        <v>#REF!</v>
      </c>
      <c r="G230" s="17" t="e">
        <f>'ЦП по МО help'!G786</f>
        <v>#REF!</v>
      </c>
      <c r="H230" s="17" t="e">
        <f>'ЦП по МО help'!H786</f>
        <v>#REF!</v>
      </c>
      <c r="I230" s="17" t="e">
        <f>'ЦП по МО help'!I786</f>
        <v>#REF!</v>
      </c>
      <c r="J230" s="17" t="e">
        <f>'ЦП по МО help'!J786</f>
        <v>#REF!</v>
      </c>
      <c r="K230" s="17" t="e">
        <f>'ЦП по МО help'!K786</f>
        <v>#REF!</v>
      </c>
      <c r="L230" s="17" t="e">
        <f>'ЦП по МО help'!L786</f>
        <v>#REF!</v>
      </c>
      <c r="M230" s="17" t="e">
        <f>'ЦП по МО help'!M786</f>
        <v>#REF!</v>
      </c>
      <c r="O230" s="14"/>
    </row>
    <row r="231">
      <c r="A231" s="12" t="s">
        <v>49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O231" s="14"/>
    </row>
    <row r="232">
      <c r="A232" s="9" t="s">
        <v>32</v>
      </c>
      <c r="B232" s="17">
        <f>'ЦП по МО help'!B788</f>
        <v>7.5</v>
      </c>
      <c r="C232" s="17">
        <f>'ЦП по МО help'!C788</f>
        <v>4.2000000000000002</v>
      </c>
      <c r="D232" s="17">
        <f>'ЦП по МО help'!D788</f>
        <v>4.7000000000000002</v>
      </c>
      <c r="E232" s="17">
        <f>'ЦП по МО help'!E788</f>
        <v>5</v>
      </c>
      <c r="F232" s="17">
        <f>'ЦП по МО help'!F788</f>
        <v>5.2999999999999998</v>
      </c>
      <c r="G232" s="17">
        <f>'ЦП по МО help'!G788</f>
        <v>5.5999999999999996</v>
      </c>
      <c r="H232" s="17">
        <f>'ЦП по МО help'!H788</f>
        <v>5.9000000000000004</v>
      </c>
      <c r="I232" s="17">
        <f>'ЦП по МО help'!I788</f>
        <v>6.0999999999999996</v>
      </c>
      <c r="J232" s="17">
        <f>'ЦП по МО help'!J788</f>
        <v>6.2999999999999998</v>
      </c>
      <c r="K232" s="17">
        <f>'ЦП по МО help'!K788</f>
        <v>6.5999999999999996</v>
      </c>
      <c r="L232" s="17">
        <f>'ЦП по МО help'!L788</f>
        <v>7</v>
      </c>
      <c r="M232" s="17">
        <f>'ЦП по МО help'!M788</f>
        <v>7.5</v>
      </c>
      <c r="O232" s="15"/>
    </row>
  </sheetData>
  <mergeCells count="32">
    <mergeCell ref="A2:A3"/>
    <mergeCell ref="D2:M2"/>
    <mergeCell ref="O2:O3"/>
    <mergeCell ref="O4:O29"/>
    <mergeCell ref="A32:A33"/>
    <mergeCell ref="D32:M32"/>
    <mergeCell ref="O32:O33"/>
    <mergeCell ref="O34:O59"/>
    <mergeCell ref="A62:A63"/>
    <mergeCell ref="D62:M62"/>
    <mergeCell ref="O62:O63"/>
    <mergeCell ref="O64:O88"/>
    <mergeCell ref="A91:A92"/>
    <mergeCell ref="D91:M91"/>
    <mergeCell ref="O91:O92"/>
    <mergeCell ref="O93:O117"/>
    <mergeCell ref="A120:A121"/>
    <mergeCell ref="D120:M120"/>
    <mergeCell ref="O120:O121"/>
    <mergeCell ref="O122:O146"/>
    <mergeCell ref="A149:A150"/>
    <mergeCell ref="D149:M149"/>
    <mergeCell ref="O149:O150"/>
    <mergeCell ref="O151:O175"/>
    <mergeCell ref="A178:A179"/>
    <mergeCell ref="D178:M178"/>
    <mergeCell ref="O178:O179"/>
    <mergeCell ref="O180:O202"/>
    <mergeCell ref="A205:A206"/>
    <mergeCell ref="D205:M205"/>
    <mergeCell ref="O205:O206"/>
    <mergeCell ref="O207:O23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ySplit="7" topLeftCell="A8" activePane="bottomLeft" state="frozen"/>
      <selection activeCell="A1" activeCellId="0" sqref="A1"/>
    </sheetView>
  </sheetViews>
  <sheetFormatPr defaultColWidth="14.7109375" defaultRowHeight="14.25"/>
  <cols>
    <col customWidth="1" min="1" max="1" style="564" width="61"/>
    <col customWidth="1" min="2" max="2" style="563" width="12.7109375"/>
    <col customWidth="1" min="3" max="4" style="563" width="10.42578125"/>
    <col customWidth="1" min="5" max="8" style="563" width="9.7109375"/>
    <col min="9" max="16384" style="563" width="14.7109375"/>
  </cols>
  <sheetData>
    <row r="1" s="486" customFormat="1" ht="20.25">
      <c r="A1" s="565" t="s">
        <v>1072</v>
      </c>
      <c r="B1" s="566"/>
      <c r="C1" s="566"/>
      <c r="D1" s="566"/>
      <c r="E1" s="566"/>
      <c r="F1" s="566"/>
      <c r="G1" s="566"/>
      <c r="H1" s="566"/>
    </row>
    <row r="2" s="486" customFormat="1" ht="20.25">
      <c r="A2" s="567" t="s">
        <v>1073</v>
      </c>
      <c r="B2" s="568"/>
      <c r="C2" s="568"/>
      <c r="D2" s="568"/>
      <c r="E2" s="568"/>
      <c r="F2" s="568"/>
      <c r="G2" s="568"/>
      <c r="H2" s="568"/>
    </row>
    <row r="3" s="569" customFormat="1" ht="15">
      <c r="B3" s="570"/>
      <c r="C3" s="570"/>
      <c r="D3" s="570"/>
      <c r="E3" s="570"/>
      <c r="F3" s="570"/>
      <c r="G3" s="570"/>
    </row>
    <row r="4" s="569" customFormat="1" ht="15">
      <c r="B4" s="571"/>
      <c r="C4" s="571"/>
      <c r="D4" s="571"/>
      <c r="E4" s="571"/>
      <c r="F4" s="571"/>
      <c r="G4" s="571"/>
    </row>
    <row r="5" s="486" customFormat="1" ht="48.75" customHeight="1">
      <c r="A5" s="572" t="s">
        <v>1157</v>
      </c>
      <c r="B5" s="572"/>
      <c r="C5" s="572"/>
      <c r="D5" s="572"/>
      <c r="E5" s="572"/>
      <c r="F5" s="572"/>
      <c r="G5" s="572"/>
    </row>
    <row r="6" ht="36" customHeight="1">
      <c r="A6" s="573" t="s">
        <v>1122</v>
      </c>
      <c r="B6" s="574" t="s">
        <v>1123</v>
      </c>
      <c r="C6" s="507">
        <v>2019</v>
      </c>
      <c r="D6" s="507">
        <v>2020</v>
      </c>
      <c r="E6" s="507">
        <v>2021</v>
      </c>
      <c r="F6" s="507">
        <v>2022</v>
      </c>
      <c r="G6" s="507">
        <v>2023</v>
      </c>
      <c r="H6" s="575" t="s">
        <v>1124</v>
      </c>
    </row>
    <row r="7" s="576" customFormat="1" ht="15">
      <c r="A7" s="577" t="s">
        <v>1125</v>
      </c>
      <c r="B7" s="578" t="s">
        <v>1126</v>
      </c>
      <c r="C7" s="579">
        <v>102.3</v>
      </c>
      <c r="D7" s="579">
        <v>95.891499999999994</v>
      </c>
      <c r="E7" s="579">
        <v>102.6336</v>
      </c>
      <c r="F7" s="579">
        <v>103.57989999999999</v>
      </c>
      <c r="G7" s="579">
        <v>102.3289</v>
      </c>
      <c r="H7" s="581">
        <f t="shared" ref="H7:H41" si="350">D7*E7*F7*G7/1000000</f>
        <v>104.31420866831357</v>
      </c>
    </row>
    <row r="8" s="576" customFormat="1" ht="15">
      <c r="A8" s="582" t="s">
        <v>101</v>
      </c>
      <c r="B8" s="583" t="s">
        <v>1127</v>
      </c>
      <c r="C8" s="583">
        <v>102.5</v>
      </c>
      <c r="D8" s="583">
        <v>92.237399999999994</v>
      </c>
      <c r="E8" s="583">
        <v>101.7491</v>
      </c>
      <c r="F8" s="583">
        <v>105.208</v>
      </c>
      <c r="G8" s="583">
        <v>101.0712</v>
      </c>
      <c r="H8" s="588">
        <f t="shared" si="350"/>
        <v>99.796156579831148</v>
      </c>
    </row>
    <row r="9" s="576" customFormat="1" ht="15">
      <c r="A9" s="585" t="s">
        <v>1128</v>
      </c>
      <c r="B9" s="586">
        <v>5</v>
      </c>
      <c r="C9" s="587">
        <v>101.59999999999999</v>
      </c>
      <c r="D9" s="587">
        <v>93</v>
      </c>
      <c r="E9" s="587">
        <v>100.40000000000001</v>
      </c>
      <c r="F9" s="587">
        <v>100.5</v>
      </c>
      <c r="G9" s="587">
        <v>100.70180000000001</v>
      </c>
      <c r="H9" s="531">
        <f t="shared" si="350"/>
        <v>94.497421119480009</v>
      </c>
    </row>
    <row r="10" ht="15">
      <c r="A10" s="585" t="s">
        <v>1129</v>
      </c>
      <c r="B10" s="586">
        <v>6</v>
      </c>
      <c r="C10" s="587">
        <v>102.5</v>
      </c>
      <c r="D10" s="587">
        <v>92</v>
      </c>
      <c r="E10" s="587">
        <v>101.8</v>
      </c>
      <c r="F10" s="587">
        <v>106</v>
      </c>
      <c r="G10" s="587">
        <v>101</v>
      </c>
      <c r="H10" s="531">
        <f t="shared" si="350"/>
        <v>100.26811360000001</v>
      </c>
    </row>
    <row r="11" ht="15">
      <c r="A11" s="585" t="s">
        <v>1130</v>
      </c>
      <c r="B11" s="586">
        <v>7</v>
      </c>
      <c r="C11" s="587">
        <v>103.7</v>
      </c>
      <c r="D11" s="587">
        <v>100.7</v>
      </c>
      <c r="E11" s="587">
        <v>102.2</v>
      </c>
      <c r="F11" s="587">
        <v>101.75</v>
      </c>
      <c r="G11" s="587">
        <v>101.9704</v>
      </c>
      <c r="H11" s="531">
        <f t="shared" si="350"/>
        <v>106.77975182982802</v>
      </c>
    </row>
    <row r="12" ht="15">
      <c r="A12" s="585" t="s">
        <v>1131</v>
      </c>
      <c r="B12" s="586">
        <v>8</v>
      </c>
      <c r="C12" s="587">
        <v>102.40000000000001</v>
      </c>
      <c r="D12" s="587">
        <v>86.434299999999993</v>
      </c>
      <c r="E12" s="587">
        <v>101.3622</v>
      </c>
      <c r="F12" s="587">
        <v>100.5</v>
      </c>
      <c r="G12" s="587">
        <v>101.90000000000001</v>
      </c>
      <c r="H12" s="531">
        <f t="shared" si="350"/>
        <v>89.722712139693698</v>
      </c>
    </row>
    <row r="13" ht="30">
      <c r="A13" s="585" t="s">
        <v>1132</v>
      </c>
      <c r="B13" s="586">
        <v>9</v>
      </c>
      <c r="C13" s="587">
        <v>106.40000000000001</v>
      </c>
      <c r="D13" s="587">
        <v>93.034199999999998</v>
      </c>
      <c r="E13" s="587">
        <v>101.9876</v>
      </c>
      <c r="F13" s="587">
        <v>103.84999999999999</v>
      </c>
      <c r="G13" s="587">
        <v>101.1641</v>
      </c>
      <c r="H13" s="531">
        <f t="shared" si="350"/>
        <v>99.683418375667756</v>
      </c>
    </row>
    <row r="14" ht="15">
      <c r="A14" s="582" t="s">
        <v>102</v>
      </c>
      <c r="B14" s="583" t="s">
        <v>1133</v>
      </c>
      <c r="C14" s="583">
        <v>102.59999999999999</v>
      </c>
      <c r="D14" s="583">
        <v>98.522000000000006</v>
      </c>
      <c r="E14" s="583">
        <v>103.11969999999999</v>
      </c>
      <c r="F14" s="583">
        <v>102.97790000000001</v>
      </c>
      <c r="G14" s="583">
        <v>103.3135</v>
      </c>
      <c r="H14" s="588">
        <f t="shared" si="350"/>
        <v>108.08762296505041</v>
      </c>
    </row>
    <row r="15" s="576" customFormat="1" ht="15">
      <c r="A15" s="585" t="s">
        <v>194</v>
      </c>
      <c r="B15" s="586">
        <v>10</v>
      </c>
      <c r="C15" s="587">
        <v>103.59999999999999</v>
      </c>
      <c r="D15" s="587">
        <v>103.3</v>
      </c>
      <c r="E15" s="587">
        <v>103.3</v>
      </c>
      <c r="F15" s="587">
        <v>103.40000000000001</v>
      </c>
      <c r="G15" s="587">
        <v>103.59999999999999</v>
      </c>
      <c r="H15" s="531">
        <f t="shared" si="350"/>
        <v>114.3091346936</v>
      </c>
    </row>
    <row r="16" s="576" customFormat="1" ht="15">
      <c r="A16" s="585" t="s">
        <v>200</v>
      </c>
      <c r="B16" s="586">
        <v>11</v>
      </c>
      <c r="C16" s="587">
        <v>105.8</v>
      </c>
      <c r="D16" s="587">
        <v>103</v>
      </c>
      <c r="E16" s="587">
        <v>103</v>
      </c>
      <c r="F16" s="587">
        <v>103.5</v>
      </c>
      <c r="G16" s="587">
        <v>103.5</v>
      </c>
      <c r="H16" s="531">
        <f t="shared" si="350"/>
        <v>113.64626025</v>
      </c>
    </row>
    <row r="17" ht="15">
      <c r="A17" s="585" t="s">
        <v>1134</v>
      </c>
      <c r="B17" s="586">
        <v>12</v>
      </c>
      <c r="C17" s="587">
        <v>90.5</v>
      </c>
      <c r="D17" s="587">
        <v>96.400000000000006</v>
      </c>
      <c r="E17" s="587">
        <v>96.299999999999997</v>
      </c>
      <c r="F17" s="587">
        <v>96</v>
      </c>
      <c r="G17" s="587">
        <v>95.700000000000003</v>
      </c>
      <c r="H17" s="531">
        <f t="shared" si="350"/>
        <v>85.287717504</v>
      </c>
    </row>
    <row r="18" ht="15">
      <c r="A18" s="585" t="s">
        <v>1135</v>
      </c>
      <c r="B18" s="586">
        <v>13</v>
      </c>
      <c r="C18" s="587">
        <v>100</v>
      </c>
      <c r="D18" s="587">
        <v>101.09999999999999</v>
      </c>
      <c r="E18" s="587">
        <v>103.5</v>
      </c>
      <c r="F18" s="587">
        <v>103.2</v>
      </c>
      <c r="G18" s="587">
        <v>103.5</v>
      </c>
      <c r="H18" s="531">
        <f t="shared" si="350"/>
        <v>111.76647462</v>
      </c>
    </row>
    <row r="19" ht="15">
      <c r="A19" s="585" t="s">
        <v>1136</v>
      </c>
      <c r="B19" s="586">
        <v>14</v>
      </c>
      <c r="C19" s="587">
        <v>97</v>
      </c>
      <c r="D19" s="587">
        <v>97</v>
      </c>
      <c r="E19" s="587">
        <v>104</v>
      </c>
      <c r="F19" s="587">
        <v>103.8</v>
      </c>
      <c r="G19" s="587">
        <v>104.2</v>
      </c>
      <c r="H19" s="531">
        <f t="shared" si="350"/>
        <v>109.11140448</v>
      </c>
    </row>
    <row r="20" ht="15">
      <c r="A20" s="585" t="s">
        <v>1137</v>
      </c>
      <c r="B20" s="586">
        <v>15</v>
      </c>
      <c r="C20" s="587">
        <v>99.400000000000006</v>
      </c>
      <c r="D20" s="587">
        <v>85</v>
      </c>
      <c r="E20" s="587">
        <v>104.8</v>
      </c>
      <c r="F20" s="587">
        <v>104.5</v>
      </c>
      <c r="G20" s="587">
        <v>105.2</v>
      </c>
      <c r="H20" s="531">
        <f t="shared" si="350"/>
        <v>97.929207200000008</v>
      </c>
    </row>
    <row r="21" ht="45">
      <c r="A21" s="585" t="s">
        <v>1138</v>
      </c>
      <c r="B21" s="586">
        <v>16</v>
      </c>
      <c r="C21" s="587">
        <v>104.3</v>
      </c>
      <c r="D21" s="587">
        <v>95.950000000000003</v>
      </c>
      <c r="E21" s="587">
        <v>106.30759999999999</v>
      </c>
      <c r="F21" s="587">
        <v>105.2474</v>
      </c>
      <c r="G21" s="587">
        <v>104.9199</v>
      </c>
      <c r="H21" s="531">
        <f t="shared" si="350"/>
        <v>112.6363417036025</v>
      </c>
    </row>
    <row r="22" ht="15">
      <c r="A22" s="585" t="s">
        <v>1139</v>
      </c>
      <c r="B22" s="586">
        <v>17</v>
      </c>
      <c r="C22" s="587">
        <v>101.7</v>
      </c>
      <c r="D22" s="587">
        <v>102</v>
      </c>
      <c r="E22" s="587">
        <v>102.6755</v>
      </c>
      <c r="F22" s="587">
        <v>102.82899999999999</v>
      </c>
      <c r="G22" s="587">
        <v>103.4157</v>
      </c>
      <c r="H22" s="531">
        <f t="shared" si="350"/>
        <v>111.37022229006837</v>
      </c>
    </row>
    <row r="23" ht="30">
      <c r="A23" s="585" t="s">
        <v>1140</v>
      </c>
      <c r="B23" s="586">
        <v>18</v>
      </c>
      <c r="C23" s="587">
        <v>93.5</v>
      </c>
      <c r="D23" s="587">
        <v>95.150000000000006</v>
      </c>
      <c r="E23" s="587">
        <v>102.9927</v>
      </c>
      <c r="F23" s="587">
        <v>100.0309</v>
      </c>
      <c r="G23" s="587">
        <v>100.45399999999999</v>
      </c>
      <c r="H23" s="531">
        <f t="shared" si="350"/>
        <v>98.472881666437118</v>
      </c>
    </row>
    <row r="24" ht="15">
      <c r="A24" s="585" t="s">
        <v>1141</v>
      </c>
      <c r="B24" s="586">
        <v>19</v>
      </c>
      <c r="C24" s="587">
        <v>102.2</v>
      </c>
      <c r="D24" s="587">
        <v>100.8</v>
      </c>
      <c r="E24" s="587">
        <v>101.90000000000001</v>
      </c>
      <c r="F24" s="587">
        <v>102.09999999999999</v>
      </c>
      <c r="G24" s="587">
        <v>102.5</v>
      </c>
      <c r="H24" s="531">
        <f t="shared" si="350"/>
        <v>107.49402468000001</v>
      </c>
    </row>
    <row r="25" ht="30">
      <c r="A25" s="585" t="s">
        <v>195</v>
      </c>
      <c r="B25" s="586">
        <v>20</v>
      </c>
      <c r="C25" s="587">
        <v>102.7</v>
      </c>
      <c r="D25" s="587">
        <v>104</v>
      </c>
      <c r="E25" s="587">
        <v>105.90000000000001</v>
      </c>
      <c r="F25" s="587">
        <v>106.3408</v>
      </c>
      <c r="G25" s="587">
        <v>106.623</v>
      </c>
      <c r="H25" s="531">
        <f t="shared" si="350"/>
        <v>124.87632820401026</v>
      </c>
    </row>
    <row r="26" ht="30">
      <c r="A26" s="585" t="s">
        <v>1142</v>
      </c>
      <c r="B26" s="586">
        <v>21</v>
      </c>
      <c r="C26" s="587">
        <v>121.59999999999999</v>
      </c>
      <c r="D26" s="587">
        <v>114</v>
      </c>
      <c r="E26" s="587">
        <v>107.5</v>
      </c>
      <c r="F26" s="587">
        <v>107.7</v>
      </c>
      <c r="G26" s="587">
        <v>107.90000000000001</v>
      </c>
      <c r="H26" s="531">
        <f t="shared" si="350"/>
        <v>142.41327165000001</v>
      </c>
    </row>
    <row r="27" ht="15">
      <c r="A27" s="585" t="s">
        <v>201</v>
      </c>
      <c r="B27" s="586">
        <v>22</v>
      </c>
      <c r="C27" s="587">
        <v>101</v>
      </c>
      <c r="D27" s="587">
        <v>101.40000000000001</v>
      </c>
      <c r="E27" s="587">
        <v>103</v>
      </c>
      <c r="F27" s="587">
        <v>103.40000000000001</v>
      </c>
      <c r="G27" s="587">
        <v>104.20610000000001</v>
      </c>
      <c r="H27" s="531">
        <f t="shared" si="350"/>
        <v>112.53532275070802</v>
      </c>
    </row>
    <row r="28" ht="30">
      <c r="A28" s="589" t="s">
        <v>1143</v>
      </c>
      <c r="B28" s="590">
        <v>23</v>
      </c>
      <c r="C28" s="597">
        <v>104.2</v>
      </c>
      <c r="D28" s="597">
        <v>97.5</v>
      </c>
      <c r="E28" s="597">
        <v>103.2</v>
      </c>
      <c r="F28" s="597">
        <v>102.90000000000001</v>
      </c>
      <c r="G28" s="597">
        <v>103.09999999999999</v>
      </c>
      <c r="H28" s="598">
        <f t="shared" si="350"/>
        <v>106.74765737999999</v>
      </c>
    </row>
    <row r="29" ht="15">
      <c r="A29" s="591" t="s">
        <v>1144</v>
      </c>
      <c r="B29" s="592">
        <v>24</v>
      </c>
      <c r="C29" s="599">
        <v>101.59999999999999</v>
      </c>
      <c r="D29" s="599">
        <v>97</v>
      </c>
      <c r="E29" s="599">
        <v>100.2</v>
      </c>
      <c r="F29" s="599">
        <v>100.8</v>
      </c>
      <c r="G29" s="599">
        <v>101</v>
      </c>
      <c r="H29" s="600">
        <f t="shared" si="350"/>
        <v>98.951267520000002</v>
      </c>
    </row>
    <row r="30" ht="30">
      <c r="A30" s="585" t="s">
        <v>1145</v>
      </c>
      <c r="B30" s="586">
        <v>25</v>
      </c>
      <c r="C30" s="587">
        <v>104.7</v>
      </c>
      <c r="D30" s="587">
        <v>97.200000000000003</v>
      </c>
      <c r="E30" s="587">
        <v>103.19799999999999</v>
      </c>
      <c r="F30" s="587">
        <v>101.40000000000001</v>
      </c>
      <c r="G30" s="587">
        <v>101.8</v>
      </c>
      <c r="H30" s="531">
        <f t="shared" si="350"/>
        <v>103.54360432291199</v>
      </c>
    </row>
    <row r="31" ht="30">
      <c r="A31" s="585" t="s">
        <v>199</v>
      </c>
      <c r="B31" s="586">
        <v>26</v>
      </c>
      <c r="C31" s="587">
        <v>113.2</v>
      </c>
      <c r="D31" s="587">
        <v>98.200000000000003</v>
      </c>
      <c r="E31" s="587">
        <v>108.40000000000001</v>
      </c>
      <c r="F31" s="587">
        <v>106.3</v>
      </c>
      <c r="G31" s="587">
        <v>106.8</v>
      </c>
      <c r="H31" s="531">
        <f t="shared" si="350"/>
        <v>120.84961945920001</v>
      </c>
    </row>
    <row r="32" ht="15">
      <c r="A32" s="585" t="s">
        <v>196</v>
      </c>
      <c r="B32" s="586">
        <v>27</v>
      </c>
      <c r="C32" s="587">
        <v>101</v>
      </c>
      <c r="D32" s="587">
        <v>93.700000000000003</v>
      </c>
      <c r="E32" s="587">
        <v>108</v>
      </c>
      <c r="F32" s="587">
        <v>102.09999999999999</v>
      </c>
      <c r="G32" s="587">
        <v>102.40000000000001</v>
      </c>
      <c r="H32" s="531">
        <f t="shared" si="350"/>
        <v>105.800822784</v>
      </c>
    </row>
    <row r="33" ht="30">
      <c r="A33" s="585" t="s">
        <v>1146</v>
      </c>
      <c r="B33" s="586">
        <v>28</v>
      </c>
      <c r="C33" s="587">
        <v>105.8</v>
      </c>
      <c r="D33" s="587">
        <v>101.2</v>
      </c>
      <c r="E33" s="587">
        <v>101.90000000000001</v>
      </c>
      <c r="F33" s="587">
        <v>102.09999999999999</v>
      </c>
      <c r="G33" s="587">
        <v>102.5</v>
      </c>
      <c r="H33" s="531">
        <f t="shared" si="350"/>
        <v>107.92058827</v>
      </c>
    </row>
    <row r="34" ht="30">
      <c r="A34" s="585" t="s">
        <v>1147</v>
      </c>
      <c r="B34" s="586">
        <v>29</v>
      </c>
      <c r="C34" s="587">
        <v>99.700000000000003</v>
      </c>
      <c r="D34" s="587">
        <v>82</v>
      </c>
      <c r="E34" s="587">
        <v>106.7</v>
      </c>
      <c r="F34" s="587">
        <v>106.8</v>
      </c>
      <c r="G34" s="587">
        <v>106.40000000000001</v>
      </c>
      <c r="H34" s="531">
        <f t="shared" si="350"/>
        <v>99.423981888</v>
      </c>
    </row>
    <row r="35" ht="30">
      <c r="A35" s="585" t="s">
        <v>1148</v>
      </c>
      <c r="B35" s="586">
        <v>30</v>
      </c>
      <c r="C35" s="587">
        <v>102.90000000000001</v>
      </c>
      <c r="D35" s="587">
        <v>82</v>
      </c>
      <c r="E35" s="587">
        <v>104</v>
      </c>
      <c r="F35" s="587">
        <v>103</v>
      </c>
      <c r="G35" s="587">
        <v>103.40000000000001</v>
      </c>
      <c r="H35" s="531">
        <f t="shared" si="350"/>
        <v>90.824905600000008</v>
      </c>
    </row>
    <row r="36" ht="15">
      <c r="A36" s="585" t="s">
        <v>1149</v>
      </c>
      <c r="B36" s="586">
        <v>31</v>
      </c>
      <c r="C36" s="587">
        <v>100.5</v>
      </c>
      <c r="D36" s="587">
        <v>99.700000000000003</v>
      </c>
      <c r="E36" s="587">
        <v>101.8</v>
      </c>
      <c r="F36" s="587">
        <v>102</v>
      </c>
      <c r="G36" s="587">
        <v>103</v>
      </c>
      <c r="H36" s="531">
        <f t="shared" si="350"/>
        <v>106.63022675999999</v>
      </c>
    </row>
    <row r="37" ht="15">
      <c r="A37" s="585" t="s">
        <v>1150</v>
      </c>
      <c r="B37" s="586">
        <v>32</v>
      </c>
      <c r="C37" s="587">
        <v>93</v>
      </c>
      <c r="D37" s="587">
        <v>90.214299999999994</v>
      </c>
      <c r="E37" s="587">
        <v>100.4478</v>
      </c>
      <c r="F37" s="587">
        <v>101.9041</v>
      </c>
      <c r="G37" s="587">
        <v>103.2509</v>
      </c>
      <c r="H37" s="531">
        <f t="shared" si="350"/>
        <v>95.345745016301308</v>
      </c>
    </row>
    <row r="38" ht="15">
      <c r="A38" s="585" t="s">
        <v>1151</v>
      </c>
      <c r="B38" s="586">
        <v>33</v>
      </c>
      <c r="C38" s="587">
        <v>85.200000000000003</v>
      </c>
      <c r="D38" s="587">
        <v>93.25</v>
      </c>
      <c r="E38" s="587">
        <v>104.5</v>
      </c>
      <c r="F38" s="587">
        <v>103.80240000000001</v>
      </c>
      <c r="G38" s="587">
        <v>104.3</v>
      </c>
      <c r="H38" s="531">
        <f t="shared" si="350"/>
        <v>105.50106269702999</v>
      </c>
    </row>
    <row r="39" ht="30">
      <c r="A39" s="582" t="s">
        <v>1152</v>
      </c>
      <c r="B39" s="583" t="s">
        <v>1153</v>
      </c>
      <c r="C39" s="583">
        <v>100</v>
      </c>
      <c r="D39" s="583">
        <v>97.200000000000003</v>
      </c>
      <c r="E39" s="583">
        <v>102.99039999999999</v>
      </c>
      <c r="F39" s="583">
        <v>101.5215</v>
      </c>
      <c r="G39" s="583">
        <v>101.59999999999999</v>
      </c>
      <c r="H39" s="588">
        <f t="shared" si="350"/>
        <v>103.25586843404466</v>
      </c>
    </row>
    <row r="40" ht="45">
      <c r="A40" s="601" t="s">
        <v>1154</v>
      </c>
      <c r="B40" s="602" t="s">
        <v>1155</v>
      </c>
      <c r="C40" s="602">
        <v>94.799999999999997</v>
      </c>
      <c r="D40" s="602">
        <v>95</v>
      </c>
      <c r="E40" s="602">
        <v>102.8</v>
      </c>
      <c r="F40" s="602">
        <v>100.82470000000001</v>
      </c>
      <c r="G40" s="602">
        <v>101.40000000000001</v>
      </c>
      <c r="H40" s="603">
        <f t="shared" si="350"/>
        <v>99.843917648280012</v>
      </c>
    </row>
    <row r="41" s="576" customFormat="1" ht="15">
      <c r="A41" s="604" t="s">
        <v>1156</v>
      </c>
      <c r="B41" s="605"/>
      <c r="C41" s="605">
        <v>104</v>
      </c>
      <c r="D41" s="605">
        <v>101</v>
      </c>
      <c r="E41" s="605">
        <v>102.09999999999999</v>
      </c>
      <c r="F41" s="605">
        <v>102.09999999999999</v>
      </c>
      <c r="G41" s="605">
        <v>102.09999999999999</v>
      </c>
      <c r="H41" s="606">
        <f t="shared" si="350"/>
        <v>107.49755836099996</v>
      </c>
    </row>
    <row r="42">
      <c r="A42" s="596"/>
    </row>
    <row r="43">
      <c r="A43" s="596"/>
    </row>
    <row r="47">
      <c r="A47" s="563"/>
    </row>
    <row r="48">
      <c r="A48" s="563"/>
    </row>
    <row r="49">
      <c r="A49" s="563"/>
    </row>
    <row r="50">
      <c r="A50" s="563"/>
    </row>
    <row r="51">
      <c r="A51" s="563"/>
    </row>
    <row r="52">
      <c r="A52" s="563"/>
    </row>
    <row r="53">
      <c r="A53" s="563"/>
    </row>
    <row r="54">
      <c r="A54" s="563"/>
    </row>
    <row r="55">
      <c r="A55" s="563"/>
    </row>
    <row r="56">
      <c r="A56" s="563"/>
    </row>
    <row r="57">
      <c r="A57" s="563"/>
    </row>
    <row r="58">
      <c r="A58" s="563"/>
    </row>
    <row r="59">
      <c r="A59" s="563"/>
    </row>
    <row r="60">
      <c r="A60" s="563"/>
    </row>
    <row r="61">
      <c r="A61" s="563"/>
    </row>
    <row r="62">
      <c r="A62" s="563"/>
    </row>
    <row r="63">
      <c r="A63" s="563"/>
    </row>
    <row r="64">
      <c r="A64" s="563"/>
    </row>
  </sheetData>
  <mergeCells count="3">
    <mergeCell ref="B3:G3"/>
    <mergeCell ref="B4:G4"/>
    <mergeCell ref="A5:G5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3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ySplit="7" topLeftCell="A8" activePane="bottomLeft" state="frozen"/>
      <selection activeCell="A1" activeCellId="0" sqref="A1"/>
    </sheetView>
  </sheetViews>
  <sheetFormatPr defaultColWidth="14.7109375" defaultRowHeight="14.25"/>
  <cols>
    <col customWidth="1" min="1" max="1" style="564" width="61"/>
    <col customWidth="1" min="2" max="2" style="563" width="12.7109375"/>
    <col customWidth="1" min="3" max="4" style="563" width="10.42578125"/>
    <col customWidth="1" min="5" max="8" style="563" width="9.7109375"/>
    <col min="9" max="16384" style="563" width="14.7109375"/>
  </cols>
  <sheetData>
    <row r="1" s="486" customFormat="1" ht="20.25">
      <c r="A1" s="565" t="s">
        <v>1072</v>
      </c>
      <c r="B1" s="566"/>
      <c r="C1" s="566"/>
      <c r="D1" s="566"/>
      <c r="E1" s="566"/>
      <c r="F1" s="566"/>
      <c r="G1" s="566"/>
      <c r="H1" s="566"/>
    </row>
    <row r="2" s="486" customFormat="1" ht="20.25">
      <c r="A2" s="567" t="s">
        <v>1073</v>
      </c>
      <c r="B2" s="568"/>
      <c r="C2" s="568"/>
      <c r="D2" s="568"/>
      <c r="E2" s="568"/>
      <c r="F2" s="568"/>
      <c r="G2" s="568"/>
      <c r="H2" s="568"/>
    </row>
    <row r="3" s="569" customFormat="1" ht="15">
      <c r="B3" s="570"/>
      <c r="C3" s="570"/>
      <c r="D3" s="570"/>
      <c r="E3" s="570"/>
      <c r="F3" s="570"/>
      <c r="G3" s="570"/>
    </row>
    <row r="4" s="569" customFormat="1" ht="15">
      <c r="B4" s="571"/>
      <c r="C4" s="571"/>
      <c r="D4" s="571"/>
      <c r="E4" s="571"/>
      <c r="F4" s="571"/>
      <c r="G4" s="571"/>
    </row>
    <row r="5" s="486" customFormat="1" ht="48.75" customHeight="1">
      <c r="A5" s="572" t="s">
        <v>1121</v>
      </c>
      <c r="B5" s="572"/>
      <c r="C5" s="572"/>
      <c r="D5" s="572"/>
      <c r="E5" s="572"/>
      <c r="F5" s="572"/>
      <c r="G5" s="572"/>
    </row>
    <row r="6" ht="36" customHeight="1">
      <c r="A6" s="573" t="s">
        <v>1122</v>
      </c>
      <c r="B6" s="574" t="s">
        <v>1123</v>
      </c>
      <c r="C6" s="507">
        <v>2019</v>
      </c>
      <c r="D6" s="507">
        <v>2020</v>
      </c>
      <c r="E6" s="507">
        <v>2021</v>
      </c>
      <c r="F6" s="507">
        <v>2022</v>
      </c>
      <c r="G6" s="507">
        <v>2023</v>
      </c>
      <c r="H6" s="575" t="s">
        <v>1124</v>
      </c>
    </row>
    <row r="7" s="576" customFormat="1" ht="15">
      <c r="A7" s="577" t="s">
        <v>1125</v>
      </c>
      <c r="B7" s="578" t="s">
        <v>1126</v>
      </c>
      <c r="C7" s="579">
        <v>102.3</v>
      </c>
      <c r="D7" s="579">
        <v>95.891499999999994</v>
      </c>
      <c r="E7" s="579">
        <v>102.3516</v>
      </c>
      <c r="F7" s="579">
        <v>103.2876</v>
      </c>
      <c r="G7" s="579">
        <v>102.0605</v>
      </c>
      <c r="H7" s="581">
        <f t="shared" ref="H7:H41" si="351">D7*E7*F7*G7/1000000</f>
        <v>103.46194206040494</v>
      </c>
    </row>
    <row r="8" s="576" customFormat="1" ht="15">
      <c r="A8" s="582" t="s">
        <v>101</v>
      </c>
      <c r="B8" s="583" t="s">
        <v>1127</v>
      </c>
      <c r="C8" s="583">
        <v>102.5</v>
      </c>
      <c r="D8" s="583">
        <v>92.237399999999994</v>
      </c>
      <c r="E8" s="583">
        <v>101.62179999999999</v>
      </c>
      <c r="F8" s="583">
        <v>105.0639</v>
      </c>
      <c r="G8" s="583">
        <v>100.9396</v>
      </c>
      <c r="H8" s="588">
        <f t="shared" si="351"/>
        <v>99.405183874232549</v>
      </c>
    </row>
    <row r="9" s="576" customFormat="1" ht="15">
      <c r="A9" s="585" t="s">
        <v>1128</v>
      </c>
      <c r="B9" s="586">
        <v>5</v>
      </c>
      <c r="C9" s="587">
        <v>101.59999999999999</v>
      </c>
      <c r="D9" s="587">
        <v>93</v>
      </c>
      <c r="E9" s="587">
        <v>100.40000000000001</v>
      </c>
      <c r="F9" s="587">
        <v>100.5</v>
      </c>
      <c r="G9" s="587">
        <v>100.5</v>
      </c>
      <c r="H9" s="531">
        <f t="shared" si="351"/>
        <v>94.308054300000009</v>
      </c>
    </row>
    <row r="10" ht="15">
      <c r="A10" s="585" t="s">
        <v>1129</v>
      </c>
      <c r="B10" s="586">
        <v>6</v>
      </c>
      <c r="C10" s="587">
        <v>102.5</v>
      </c>
      <c r="D10" s="587">
        <v>92</v>
      </c>
      <c r="E10" s="587">
        <v>101.7</v>
      </c>
      <c r="F10" s="587">
        <v>105.90000000000001</v>
      </c>
      <c r="G10" s="587">
        <v>100.90000000000001</v>
      </c>
      <c r="H10" s="531">
        <f t="shared" si="351"/>
        <v>99.97603448400001</v>
      </c>
    </row>
    <row r="11" ht="15">
      <c r="A11" s="585" t="s">
        <v>1130</v>
      </c>
      <c r="B11" s="586">
        <v>7</v>
      </c>
      <c r="C11" s="587">
        <v>103.7</v>
      </c>
      <c r="D11" s="587">
        <v>100.7</v>
      </c>
      <c r="E11" s="587">
        <v>101.5</v>
      </c>
      <c r="F11" s="587">
        <v>101.2</v>
      </c>
      <c r="G11" s="587">
        <v>101.90000000000001</v>
      </c>
      <c r="H11" s="531">
        <f t="shared" si="351"/>
        <v>105.40232949400001</v>
      </c>
    </row>
    <row r="12" ht="15">
      <c r="A12" s="585" t="s">
        <v>1131</v>
      </c>
      <c r="B12" s="586">
        <v>8</v>
      </c>
      <c r="C12" s="587">
        <v>102.40000000000001</v>
      </c>
      <c r="D12" s="587">
        <v>86.434299999999993</v>
      </c>
      <c r="E12" s="587">
        <v>101.3</v>
      </c>
      <c r="F12" s="587">
        <v>100.3</v>
      </c>
      <c r="G12" s="587">
        <v>101.09999999999999</v>
      </c>
      <c r="H12" s="531">
        <f t="shared" si="351"/>
        <v>88.786646554814681</v>
      </c>
    </row>
    <row r="13" ht="30">
      <c r="A13" s="585" t="s">
        <v>1132</v>
      </c>
      <c r="B13" s="586">
        <v>9</v>
      </c>
      <c r="C13" s="587">
        <v>106.40000000000001</v>
      </c>
      <c r="D13" s="587">
        <v>93.034199999999998</v>
      </c>
      <c r="E13" s="587">
        <v>101.8</v>
      </c>
      <c r="F13" s="587">
        <v>103.59999999999999</v>
      </c>
      <c r="G13" s="587">
        <v>101</v>
      </c>
      <c r="H13" s="531">
        <f t="shared" si="351"/>
        <v>99.099516291216005</v>
      </c>
    </row>
    <row r="14" ht="15">
      <c r="A14" s="582" t="s">
        <v>102</v>
      </c>
      <c r="B14" s="583" t="s">
        <v>1133</v>
      </c>
      <c r="C14" s="583">
        <v>102.59999999999999</v>
      </c>
      <c r="D14" s="583">
        <v>98.522000000000006</v>
      </c>
      <c r="E14" s="583">
        <v>102.75709999999999</v>
      </c>
      <c r="F14" s="583">
        <v>102.6126</v>
      </c>
      <c r="G14" s="583">
        <v>102.9367</v>
      </c>
      <c r="H14" s="588">
        <f t="shared" si="351"/>
        <v>106.93404416066852</v>
      </c>
    </row>
    <row r="15" s="576" customFormat="1" ht="15">
      <c r="A15" s="585" t="s">
        <v>194</v>
      </c>
      <c r="B15" s="586">
        <v>10</v>
      </c>
      <c r="C15" s="587">
        <v>103.59999999999999</v>
      </c>
      <c r="D15" s="587">
        <v>103.3</v>
      </c>
      <c r="E15" s="587">
        <v>103</v>
      </c>
      <c r="F15" s="587">
        <v>103</v>
      </c>
      <c r="G15" s="587">
        <v>103</v>
      </c>
      <c r="H15" s="531">
        <f t="shared" si="351"/>
        <v>112.87869909999999</v>
      </c>
    </row>
    <row r="16" s="576" customFormat="1" ht="15">
      <c r="A16" s="585" t="s">
        <v>200</v>
      </c>
      <c r="B16" s="586">
        <v>11</v>
      </c>
      <c r="C16" s="587">
        <v>105.8</v>
      </c>
      <c r="D16" s="587">
        <v>103</v>
      </c>
      <c r="E16" s="587">
        <v>102.59999999999999</v>
      </c>
      <c r="F16" s="587">
        <v>102.7</v>
      </c>
      <c r="G16" s="587">
        <v>102.8</v>
      </c>
      <c r="H16" s="531">
        <f t="shared" si="351"/>
        <v>111.57018256800001</v>
      </c>
    </row>
    <row r="17" ht="15">
      <c r="A17" s="585" t="s">
        <v>1134</v>
      </c>
      <c r="B17" s="586">
        <v>12</v>
      </c>
      <c r="C17" s="587">
        <v>90.5</v>
      </c>
      <c r="D17" s="587">
        <v>96.400000000000006</v>
      </c>
      <c r="E17" s="587">
        <v>92.299999999999997</v>
      </c>
      <c r="F17" s="587">
        <v>92</v>
      </c>
      <c r="G17" s="587">
        <v>91.700000000000003</v>
      </c>
      <c r="H17" s="531">
        <f t="shared" si="351"/>
        <v>75.064725007999996</v>
      </c>
    </row>
    <row r="18" ht="15">
      <c r="A18" s="585" t="s">
        <v>1135</v>
      </c>
      <c r="B18" s="586">
        <v>13</v>
      </c>
      <c r="C18" s="587">
        <v>100</v>
      </c>
      <c r="D18" s="587">
        <v>101.09999999999999</v>
      </c>
      <c r="E18" s="587">
        <v>102.2</v>
      </c>
      <c r="F18" s="587">
        <v>102.2</v>
      </c>
      <c r="G18" s="587">
        <v>102.90000000000001</v>
      </c>
      <c r="H18" s="531">
        <f t="shared" si="351"/>
        <v>108.65965503960001</v>
      </c>
    </row>
    <row r="19" ht="15">
      <c r="A19" s="585" t="s">
        <v>1136</v>
      </c>
      <c r="B19" s="586">
        <v>14</v>
      </c>
      <c r="C19" s="587">
        <v>97</v>
      </c>
      <c r="D19" s="587">
        <v>97</v>
      </c>
      <c r="E19" s="587">
        <v>103.8</v>
      </c>
      <c r="F19" s="587">
        <v>103.59999999999999</v>
      </c>
      <c r="G19" s="587">
        <v>104</v>
      </c>
      <c r="H19" s="531">
        <f t="shared" si="351"/>
        <v>108.48312384</v>
      </c>
    </row>
    <row r="20" ht="15">
      <c r="A20" s="585" t="s">
        <v>1137</v>
      </c>
      <c r="B20" s="586">
        <v>15</v>
      </c>
      <c r="C20" s="587">
        <v>99.400000000000006</v>
      </c>
      <c r="D20" s="587">
        <v>85</v>
      </c>
      <c r="E20" s="587">
        <v>104.09999999999999</v>
      </c>
      <c r="F20" s="587">
        <v>103.8</v>
      </c>
      <c r="G20" s="587">
        <v>105</v>
      </c>
      <c r="H20" s="531">
        <f t="shared" si="351"/>
        <v>96.439801500000002</v>
      </c>
    </row>
    <row r="21" ht="45">
      <c r="A21" s="585" t="s">
        <v>1138</v>
      </c>
      <c r="B21" s="586">
        <v>16</v>
      </c>
      <c r="C21" s="587">
        <v>104.3</v>
      </c>
      <c r="D21" s="587">
        <v>95.950000000000003</v>
      </c>
      <c r="E21" s="587">
        <v>105</v>
      </c>
      <c r="F21" s="587">
        <v>104.2</v>
      </c>
      <c r="G21" s="587">
        <v>104.2</v>
      </c>
      <c r="H21" s="531">
        <f t="shared" si="351"/>
        <v>109.38800859</v>
      </c>
    </row>
    <row r="22" ht="15">
      <c r="A22" s="585" t="s">
        <v>1139</v>
      </c>
      <c r="B22" s="586">
        <v>17</v>
      </c>
      <c r="C22" s="587">
        <v>101.7</v>
      </c>
      <c r="D22" s="587">
        <v>102</v>
      </c>
      <c r="E22" s="587">
        <v>102.2</v>
      </c>
      <c r="F22" s="587">
        <v>102.5</v>
      </c>
      <c r="G22" s="587">
        <v>102.90000000000001</v>
      </c>
      <c r="H22" s="531">
        <f t="shared" si="351"/>
        <v>109.9487529</v>
      </c>
    </row>
    <row r="23" ht="30">
      <c r="A23" s="585" t="s">
        <v>1140</v>
      </c>
      <c r="B23" s="586">
        <v>18</v>
      </c>
      <c r="C23" s="587">
        <v>93.5</v>
      </c>
      <c r="D23" s="587">
        <v>95.150000000000006</v>
      </c>
      <c r="E23" s="587">
        <v>101.8</v>
      </c>
      <c r="F23" s="587">
        <v>100.0309</v>
      </c>
      <c r="G23" s="587">
        <v>100.3</v>
      </c>
      <c r="H23" s="531">
        <f t="shared" si="351"/>
        <v>97.183308466022908</v>
      </c>
    </row>
    <row r="24" ht="15">
      <c r="A24" s="585" t="s">
        <v>1141</v>
      </c>
      <c r="B24" s="586">
        <v>19</v>
      </c>
      <c r="C24" s="587">
        <v>102.2</v>
      </c>
      <c r="D24" s="587">
        <v>100.8</v>
      </c>
      <c r="E24" s="587">
        <v>101.8</v>
      </c>
      <c r="F24" s="587">
        <v>102</v>
      </c>
      <c r="G24" s="587">
        <v>102.40000000000001</v>
      </c>
      <c r="H24" s="531">
        <f t="shared" si="351"/>
        <v>107.17868851199999</v>
      </c>
    </row>
    <row r="25" ht="30">
      <c r="A25" s="585" t="s">
        <v>195</v>
      </c>
      <c r="B25" s="586">
        <v>20</v>
      </c>
      <c r="C25" s="587">
        <v>102.7</v>
      </c>
      <c r="D25" s="587">
        <v>104</v>
      </c>
      <c r="E25" s="587">
        <v>105.2</v>
      </c>
      <c r="F25" s="587">
        <v>105.5</v>
      </c>
      <c r="G25" s="587">
        <v>105.90000000000001</v>
      </c>
      <c r="H25" s="531">
        <f t="shared" si="351"/>
        <v>122.23554096000002</v>
      </c>
    </row>
    <row r="26" ht="30">
      <c r="A26" s="585" t="s">
        <v>1142</v>
      </c>
      <c r="B26" s="586">
        <v>21</v>
      </c>
      <c r="C26" s="587">
        <v>121.59999999999999</v>
      </c>
      <c r="D26" s="587">
        <v>114</v>
      </c>
      <c r="E26" s="587">
        <v>106.8</v>
      </c>
      <c r="F26" s="587">
        <v>107</v>
      </c>
      <c r="G26" s="587">
        <v>107.2</v>
      </c>
      <c r="H26" s="531">
        <f t="shared" si="351"/>
        <v>139.65441407999998</v>
      </c>
    </row>
    <row r="27" ht="15">
      <c r="A27" s="585" t="s">
        <v>201</v>
      </c>
      <c r="B27" s="586">
        <v>22</v>
      </c>
      <c r="C27" s="587">
        <v>101</v>
      </c>
      <c r="D27" s="587">
        <v>101.40000000000001</v>
      </c>
      <c r="E27" s="587">
        <v>102.8</v>
      </c>
      <c r="F27" s="587">
        <v>103</v>
      </c>
      <c r="G27" s="587">
        <v>104</v>
      </c>
      <c r="H27" s="531">
        <f t="shared" si="351"/>
        <v>111.66103104000001</v>
      </c>
    </row>
    <row r="28" ht="30">
      <c r="A28" s="589" t="s">
        <v>1143</v>
      </c>
      <c r="B28" s="590">
        <v>23</v>
      </c>
      <c r="C28" s="597">
        <v>104.2</v>
      </c>
      <c r="D28" s="597">
        <v>97.5</v>
      </c>
      <c r="E28" s="597">
        <v>103</v>
      </c>
      <c r="F28" s="597">
        <v>102.59999999999999</v>
      </c>
      <c r="G28" s="597">
        <v>102.8</v>
      </c>
      <c r="H28" s="598">
        <f t="shared" si="351"/>
        <v>105.92105939999999</v>
      </c>
    </row>
    <row r="29" ht="15">
      <c r="A29" s="591" t="s">
        <v>1144</v>
      </c>
      <c r="B29" s="592">
        <v>24</v>
      </c>
      <c r="C29" s="599">
        <v>101.59999999999999</v>
      </c>
      <c r="D29" s="599">
        <v>97</v>
      </c>
      <c r="E29" s="599">
        <v>100</v>
      </c>
      <c r="F29" s="599">
        <v>100.59999999999999</v>
      </c>
      <c r="G29" s="599">
        <v>100.8</v>
      </c>
      <c r="H29" s="600">
        <f t="shared" si="351"/>
        <v>98.362656000000001</v>
      </c>
    </row>
    <row r="30" ht="30">
      <c r="A30" s="585" t="s">
        <v>1145</v>
      </c>
      <c r="B30" s="586">
        <v>25</v>
      </c>
      <c r="C30" s="587">
        <v>104.7</v>
      </c>
      <c r="D30" s="587">
        <v>97.200000000000003</v>
      </c>
      <c r="E30" s="587">
        <v>102.8</v>
      </c>
      <c r="F30" s="587">
        <v>101.2</v>
      </c>
      <c r="G30" s="587">
        <v>101.40000000000001</v>
      </c>
      <c r="H30" s="531">
        <f t="shared" si="351"/>
        <v>102.53634842880001</v>
      </c>
    </row>
    <row r="31" ht="30">
      <c r="A31" s="585" t="s">
        <v>199</v>
      </c>
      <c r="B31" s="586">
        <v>26</v>
      </c>
      <c r="C31" s="587">
        <v>113.2</v>
      </c>
      <c r="D31" s="587">
        <v>98.200000000000003</v>
      </c>
      <c r="E31" s="587">
        <v>108</v>
      </c>
      <c r="F31" s="587">
        <v>106</v>
      </c>
      <c r="G31" s="587">
        <v>106.59999999999999</v>
      </c>
      <c r="H31" s="531">
        <f t="shared" si="351"/>
        <v>119.83903776000001</v>
      </c>
    </row>
    <row r="32" ht="15">
      <c r="A32" s="585" t="s">
        <v>196</v>
      </c>
      <c r="B32" s="586">
        <v>27</v>
      </c>
      <c r="C32" s="587">
        <v>101</v>
      </c>
      <c r="D32" s="587">
        <v>93.700000000000003</v>
      </c>
      <c r="E32" s="587">
        <v>107.59999999999999</v>
      </c>
      <c r="F32" s="587">
        <v>101.8</v>
      </c>
      <c r="G32" s="587">
        <v>102.2</v>
      </c>
      <c r="H32" s="531">
        <f t="shared" si="351"/>
        <v>104.89397319519999</v>
      </c>
    </row>
    <row r="33" ht="30">
      <c r="A33" s="585" t="s">
        <v>1146</v>
      </c>
      <c r="B33" s="586">
        <v>28</v>
      </c>
      <c r="C33" s="587">
        <v>105.8</v>
      </c>
      <c r="D33" s="587">
        <v>101.2</v>
      </c>
      <c r="E33" s="587">
        <v>101.5</v>
      </c>
      <c r="F33" s="587">
        <v>101.8</v>
      </c>
      <c r="G33" s="587">
        <v>102.3</v>
      </c>
      <c r="H33" s="531">
        <f t="shared" si="351"/>
        <v>106.97196325200001</v>
      </c>
    </row>
    <row r="34" ht="30">
      <c r="A34" s="585" t="s">
        <v>1147</v>
      </c>
      <c r="B34" s="586">
        <v>29</v>
      </c>
      <c r="C34" s="587">
        <v>99.700000000000003</v>
      </c>
      <c r="D34" s="587">
        <v>82</v>
      </c>
      <c r="E34" s="587">
        <v>106.09999999999999</v>
      </c>
      <c r="F34" s="587">
        <v>106.3</v>
      </c>
      <c r="G34" s="587">
        <v>105.90000000000001</v>
      </c>
      <c r="H34" s="531">
        <f t="shared" si="351"/>
        <v>97.939630433999994</v>
      </c>
    </row>
    <row r="35" ht="30">
      <c r="A35" s="585" t="s">
        <v>1148</v>
      </c>
      <c r="B35" s="586">
        <v>30</v>
      </c>
      <c r="C35" s="587">
        <v>102.90000000000001</v>
      </c>
      <c r="D35" s="587">
        <v>82</v>
      </c>
      <c r="E35" s="587">
        <v>103.59999999999999</v>
      </c>
      <c r="F35" s="587">
        <v>102.59999999999999</v>
      </c>
      <c r="G35" s="587">
        <v>103</v>
      </c>
      <c r="H35" s="531">
        <f t="shared" si="351"/>
        <v>89.775574559999967</v>
      </c>
    </row>
    <row r="36" ht="15">
      <c r="A36" s="585" t="s">
        <v>1149</v>
      </c>
      <c r="B36" s="586">
        <v>31</v>
      </c>
      <c r="C36" s="587">
        <v>100.5</v>
      </c>
      <c r="D36" s="587">
        <v>99.700000000000003</v>
      </c>
      <c r="E36" s="587">
        <v>101.2</v>
      </c>
      <c r="F36" s="587">
        <v>101.40000000000001</v>
      </c>
      <c r="G36" s="587">
        <v>102.40000000000001</v>
      </c>
      <c r="H36" s="531">
        <f t="shared" si="351"/>
        <v>104.76436439040002</v>
      </c>
    </row>
    <row r="37" ht="15">
      <c r="A37" s="585" t="s">
        <v>1150</v>
      </c>
      <c r="B37" s="586">
        <v>32</v>
      </c>
      <c r="C37" s="587">
        <v>93</v>
      </c>
      <c r="D37" s="587">
        <v>90.214299999999994</v>
      </c>
      <c r="E37" s="587">
        <v>100.2</v>
      </c>
      <c r="F37" s="587">
        <v>101.7</v>
      </c>
      <c r="G37" s="587">
        <v>102.8</v>
      </c>
      <c r="H37" s="531">
        <f t="shared" si="351"/>
        <v>94.505519277813605</v>
      </c>
    </row>
    <row r="38" ht="15">
      <c r="A38" s="585" t="s">
        <v>1151</v>
      </c>
      <c r="B38" s="586">
        <v>33</v>
      </c>
      <c r="C38" s="587">
        <v>85.200000000000003</v>
      </c>
      <c r="D38" s="587">
        <v>93.25</v>
      </c>
      <c r="E38" s="587">
        <v>104.09999999999999</v>
      </c>
      <c r="F38" s="587">
        <v>103.3</v>
      </c>
      <c r="G38" s="587">
        <v>103.90000000000001</v>
      </c>
      <c r="H38" s="531">
        <f t="shared" si="351"/>
        <v>104.18745727275</v>
      </c>
    </row>
    <row r="39" ht="30">
      <c r="A39" s="582" t="s">
        <v>1152</v>
      </c>
      <c r="B39" s="583" t="s">
        <v>1153</v>
      </c>
      <c r="C39" s="583">
        <v>100</v>
      </c>
      <c r="D39" s="583">
        <v>97.200000000000003</v>
      </c>
      <c r="E39" s="583">
        <v>102.59999999999999</v>
      </c>
      <c r="F39" s="583">
        <v>101.2</v>
      </c>
      <c r="G39" s="583">
        <v>101.40000000000001</v>
      </c>
      <c r="H39" s="588">
        <f t="shared" si="351"/>
        <v>102.3368613696</v>
      </c>
    </row>
    <row r="40" ht="45">
      <c r="A40" s="601" t="s">
        <v>1154</v>
      </c>
      <c r="B40" s="602" t="s">
        <v>1155</v>
      </c>
      <c r="C40" s="602">
        <v>94.799999999999997</v>
      </c>
      <c r="D40" s="602">
        <v>95</v>
      </c>
      <c r="E40" s="602">
        <v>102.59999999999999</v>
      </c>
      <c r="F40" s="602">
        <v>100.59999999999999</v>
      </c>
      <c r="G40" s="602">
        <v>100.90000000000001</v>
      </c>
      <c r="H40" s="603">
        <f t="shared" si="351"/>
        <v>98.937313379999992</v>
      </c>
    </row>
    <row r="41" s="576" customFormat="1" ht="15">
      <c r="A41" s="604" t="s">
        <v>1156</v>
      </c>
      <c r="B41" s="605"/>
      <c r="C41" s="605">
        <v>104</v>
      </c>
      <c r="D41" s="605">
        <v>101</v>
      </c>
      <c r="E41" s="605">
        <v>100.90000000000001</v>
      </c>
      <c r="F41" s="605">
        <v>101.3</v>
      </c>
      <c r="G41" s="605">
        <v>101.5</v>
      </c>
      <c r="H41" s="606">
        <f t="shared" si="351"/>
        <v>104.78232425500001</v>
      </c>
    </row>
    <row r="42">
      <c r="A42" s="596"/>
    </row>
    <row r="43">
      <c r="A43" s="596"/>
    </row>
    <row r="47">
      <c r="A47" s="563"/>
    </row>
    <row r="48">
      <c r="A48" s="563"/>
    </row>
    <row r="49">
      <c r="A49" s="563"/>
    </row>
    <row r="50">
      <c r="A50" s="563"/>
    </row>
    <row r="51">
      <c r="A51" s="563"/>
    </row>
    <row r="52">
      <c r="A52" s="563"/>
    </row>
    <row r="53">
      <c r="A53" s="563"/>
    </row>
    <row r="54">
      <c r="A54" s="563"/>
    </row>
    <row r="55">
      <c r="A55" s="563"/>
    </row>
    <row r="56">
      <c r="A56" s="563"/>
    </row>
    <row r="57">
      <c r="A57" s="563"/>
    </row>
    <row r="58">
      <c r="A58" s="563"/>
    </row>
    <row r="59">
      <c r="A59" s="563"/>
    </row>
    <row r="60">
      <c r="A60" s="563"/>
    </row>
    <row r="61">
      <c r="A61" s="563"/>
    </row>
    <row r="62">
      <c r="A62" s="563"/>
    </row>
    <row r="63">
      <c r="A63" s="563"/>
    </row>
    <row r="64">
      <c r="A64" s="563"/>
    </row>
  </sheetData>
  <mergeCells count="3">
    <mergeCell ref="B3:G3"/>
    <mergeCell ref="B4:G4"/>
    <mergeCell ref="A5:G5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3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2" ySplit="8" topLeftCell="C9" activePane="bottomRight" state="frozen"/>
      <selection activeCell="C9" activeCellId="0" sqref="C9"/>
    </sheetView>
  </sheetViews>
  <sheetFormatPr defaultColWidth="9.140625" defaultRowHeight="14.25"/>
  <cols>
    <col customWidth="1" min="1" max="1" style="607" width="65.42578125"/>
    <col customWidth="1" min="2" max="2" style="608" width="32"/>
    <col customWidth="1" min="3" max="5" style="607" width="11.85546875"/>
    <col customWidth="1" min="6" max="6" style="607" width="10.85546875"/>
    <col customWidth="1" min="7" max="8" style="607" width="9.7109375"/>
    <col min="9" max="9" style="607" width="9.140625"/>
    <col customWidth="1" min="10" max="10" style="609" width="9.7109375"/>
    <col min="11" max="16384" style="607" width="9.140625"/>
  </cols>
  <sheetData>
    <row r="1" ht="20.25">
      <c r="A1" s="610" t="s">
        <v>1072</v>
      </c>
      <c r="B1" s="611"/>
      <c r="C1" s="612"/>
      <c r="D1" s="612"/>
      <c r="E1" s="612"/>
      <c r="F1" s="613"/>
      <c r="G1" s="612"/>
      <c r="H1" s="614"/>
    </row>
    <row r="2" ht="20.25">
      <c r="A2" s="615" t="s">
        <v>1073</v>
      </c>
      <c r="B2" s="616"/>
      <c r="C2" s="617"/>
      <c r="D2" s="617"/>
      <c r="E2" s="617"/>
      <c r="F2" s="618"/>
      <c r="G2" s="617"/>
      <c r="H2" s="619"/>
    </row>
    <row r="3" ht="16.5" customHeight="1">
      <c r="A3" s="620"/>
      <c r="B3" s="620"/>
      <c r="C3" s="621"/>
      <c r="D3" s="621"/>
      <c r="E3" s="621"/>
      <c r="F3" s="622"/>
      <c r="G3" s="621"/>
      <c r="H3" s="623"/>
    </row>
    <row r="4" ht="16.5" customHeight="1"/>
    <row r="5" ht="22.5">
      <c r="A5" s="620" t="s">
        <v>1158</v>
      </c>
      <c r="B5" s="620"/>
      <c r="C5" s="620"/>
      <c r="D5" s="620"/>
      <c r="E5" s="620"/>
    </row>
    <row r="6" ht="15" customHeight="1">
      <c r="A6" s="624"/>
      <c r="B6" s="625" t="s">
        <v>1159</v>
      </c>
      <c r="C6" s="626">
        <v>2019</v>
      </c>
      <c r="D6" s="627">
        <v>2020</v>
      </c>
      <c r="E6" s="627">
        <v>2021</v>
      </c>
      <c r="F6" s="627">
        <v>2022</v>
      </c>
      <c r="G6" s="627">
        <v>2023</v>
      </c>
      <c r="H6" s="502"/>
    </row>
    <row r="7" ht="15" customHeight="1">
      <c r="A7" s="628"/>
      <c r="B7" s="629"/>
      <c r="C7" s="627" t="s">
        <v>1075</v>
      </c>
      <c r="D7" s="630" t="s">
        <v>588</v>
      </c>
      <c r="E7" s="631"/>
      <c r="F7" s="631"/>
      <c r="G7" s="626"/>
      <c r="H7" s="502"/>
    </row>
    <row r="8" ht="15.75" customHeight="1">
      <c r="A8" s="632" t="s">
        <v>1160</v>
      </c>
      <c r="B8" s="633"/>
      <c r="C8" s="634"/>
      <c r="D8" s="635"/>
      <c r="E8" s="635"/>
      <c r="F8" s="636"/>
      <c r="G8" s="637"/>
      <c r="H8" s="502"/>
    </row>
    <row r="9" ht="15.75" customHeight="1">
      <c r="A9" s="638" t="s">
        <v>1161</v>
      </c>
      <c r="B9" s="639" t="s">
        <v>1162</v>
      </c>
      <c r="C9" s="640">
        <v>63.823599999999999</v>
      </c>
      <c r="D9" s="641">
        <v>41.814</v>
      </c>
      <c r="E9" s="641">
        <v>45.3125</v>
      </c>
      <c r="F9" s="641">
        <v>46.622900000000001</v>
      </c>
      <c r="G9" s="641">
        <v>47.533099999999997</v>
      </c>
      <c r="H9" s="502"/>
    </row>
    <row r="10" ht="15.75" customHeight="1">
      <c r="A10" s="642"/>
      <c r="B10" s="643" t="s">
        <v>1163</v>
      </c>
      <c r="C10" s="644"/>
      <c r="D10" s="645">
        <v>41.814</v>
      </c>
      <c r="E10" s="645">
        <v>43.254199999999997</v>
      </c>
      <c r="F10" s="645">
        <v>44.115099999999998</v>
      </c>
      <c r="G10" s="645">
        <v>45.013800000000003</v>
      </c>
      <c r="H10" s="502"/>
    </row>
    <row r="11" ht="15.75" customHeight="1">
      <c r="A11" s="646" t="s">
        <v>1164</v>
      </c>
      <c r="B11" s="639" t="str">
        <f>$B$9</f>
        <v>Базовый</v>
      </c>
      <c r="C11" s="640">
        <v>560.81500000000005</v>
      </c>
      <c r="D11" s="641">
        <v>507.39999999999998</v>
      </c>
      <c r="E11" s="641">
        <v>517.76999999999998</v>
      </c>
      <c r="F11" s="641">
        <v>552.35000000000002</v>
      </c>
      <c r="G11" s="641">
        <v>560</v>
      </c>
      <c r="H11" s="502"/>
    </row>
    <row r="12" ht="15.75" customHeight="1">
      <c r="A12" s="647"/>
      <c r="B12" s="643" t="str">
        <f>$B$10</f>
        <v>Консервативный</v>
      </c>
      <c r="C12" s="644"/>
      <c r="D12" s="645">
        <v>507.39999999999998</v>
      </c>
      <c r="E12" s="645">
        <v>517.26999999999998</v>
      </c>
      <c r="F12" s="645">
        <v>548.35000000000002</v>
      </c>
      <c r="G12" s="645">
        <v>556</v>
      </c>
      <c r="H12" s="502"/>
    </row>
    <row r="13" ht="15.75" customHeight="1">
      <c r="A13" s="646" t="s">
        <v>1165</v>
      </c>
      <c r="B13" s="639" t="str">
        <f>$B$9</f>
        <v>Базовый</v>
      </c>
      <c r="C13" s="640">
        <v>738.39999999999998</v>
      </c>
      <c r="D13" s="641">
        <v>690.82000000000005</v>
      </c>
      <c r="E13" s="641">
        <v>728.39999999999998</v>
      </c>
      <c r="F13" s="641">
        <v>770.10000000000002</v>
      </c>
      <c r="G13" s="641">
        <v>795.60000000000002</v>
      </c>
      <c r="H13" s="502"/>
    </row>
    <row r="14" ht="15.75" customHeight="1">
      <c r="A14" s="647"/>
      <c r="B14" s="643" t="str">
        <f>$B$10</f>
        <v>Консервативный</v>
      </c>
      <c r="C14" s="644"/>
      <c r="D14" s="645">
        <v>690.82000000000005</v>
      </c>
      <c r="E14" s="645">
        <v>698.29700000000003</v>
      </c>
      <c r="F14" s="645">
        <v>743.10000000000002</v>
      </c>
      <c r="G14" s="645">
        <v>773.10000000000002</v>
      </c>
      <c r="H14" s="502"/>
    </row>
    <row r="15" ht="15.75" customHeight="1">
      <c r="A15" s="646" t="s">
        <v>1166</v>
      </c>
      <c r="B15" s="639" t="str">
        <f>$B$9</f>
        <v>Базовый</v>
      </c>
      <c r="C15" s="640">
        <v>189.4401</v>
      </c>
      <c r="D15" s="641">
        <v>129.11920000000001</v>
      </c>
      <c r="E15" s="641">
        <v>156.31790000000001</v>
      </c>
      <c r="F15" s="641">
        <v>159.7655</v>
      </c>
      <c r="G15" s="641">
        <v>160.5874</v>
      </c>
      <c r="H15" s="502"/>
    </row>
    <row r="16" ht="15">
      <c r="A16" s="647"/>
      <c r="B16" s="643" t="str">
        <f>$B$10</f>
        <v>Консервативный</v>
      </c>
      <c r="C16" s="644"/>
      <c r="D16" s="645">
        <v>129.11920000000001</v>
      </c>
      <c r="E16" s="645">
        <v>150.75030000000001</v>
      </c>
      <c r="F16" s="645">
        <v>150.9281</v>
      </c>
      <c r="G16" s="645">
        <v>152.59010000000001</v>
      </c>
      <c r="H16" s="502"/>
    </row>
    <row r="17" ht="15">
      <c r="A17" s="648" t="s">
        <v>1167</v>
      </c>
      <c r="B17" s="639" t="str">
        <f>$B$9</f>
        <v>Базовый</v>
      </c>
      <c r="C17" s="640">
        <v>204.77860000000001</v>
      </c>
      <c r="D17" s="641">
        <v>129.87710000000001</v>
      </c>
      <c r="E17" s="641">
        <v>153.70529999999999</v>
      </c>
      <c r="F17" s="641">
        <v>157.31800000000001</v>
      </c>
      <c r="G17" s="641">
        <v>158.3605</v>
      </c>
      <c r="H17" s="502"/>
    </row>
    <row r="18" ht="15.75" customHeight="1">
      <c r="A18" s="649"/>
      <c r="B18" s="643" t="str">
        <f>$B$10</f>
        <v>Консервативный</v>
      </c>
      <c r="C18" s="644"/>
      <c r="D18" s="645">
        <v>129.87710000000001</v>
      </c>
      <c r="E18" s="645">
        <v>148.0616</v>
      </c>
      <c r="F18" s="645">
        <v>148.55109999999999</v>
      </c>
      <c r="G18" s="645">
        <v>150.4151</v>
      </c>
      <c r="H18" s="502"/>
    </row>
    <row r="19" ht="15" customHeight="1">
      <c r="A19" s="648" t="s">
        <v>1168</v>
      </c>
      <c r="B19" s="639" t="str">
        <f>$B$9</f>
        <v>Базовый</v>
      </c>
      <c r="C19" s="640">
        <v>269.17529999999999</v>
      </c>
      <c r="D19" s="641">
        <v>225</v>
      </c>
      <c r="E19" s="641">
        <v>231</v>
      </c>
      <c r="F19" s="641">
        <v>256.55000000000001</v>
      </c>
      <c r="G19" s="641">
        <v>266.19999999999999</v>
      </c>
      <c r="H19" s="502"/>
    </row>
    <row r="20" ht="18.75" customHeight="1">
      <c r="A20" s="649"/>
      <c r="B20" s="643" t="str">
        <f>$B$10</f>
        <v>Консервативный</v>
      </c>
      <c r="C20" s="644"/>
      <c r="D20" s="645">
        <v>225</v>
      </c>
      <c r="E20" s="645">
        <v>232</v>
      </c>
      <c r="F20" s="645">
        <v>255.55000000000001</v>
      </c>
      <c r="G20" s="645">
        <v>263.19999999999999</v>
      </c>
      <c r="H20" s="502"/>
    </row>
    <row r="21" ht="18.75" customHeight="1">
      <c r="A21" s="648" t="s">
        <v>1169</v>
      </c>
      <c r="B21" s="639" t="str">
        <f>$B$9</f>
        <v>Базовый</v>
      </c>
      <c r="C21" s="640">
        <v>220.58080000000001</v>
      </c>
      <c r="D21" s="641">
        <v>184.48939999999999</v>
      </c>
      <c r="E21" s="641">
        <v>220.19999999999999</v>
      </c>
      <c r="F21" s="641">
        <v>238.40000000000001</v>
      </c>
      <c r="G21" s="641">
        <v>240.5</v>
      </c>
      <c r="H21" s="502"/>
    </row>
    <row r="22" ht="17.449999999999999" customHeight="1">
      <c r="A22" s="649"/>
      <c r="B22" s="643" t="str">
        <f>$B$10</f>
        <v>Консервативный</v>
      </c>
      <c r="C22" s="644"/>
      <c r="D22" s="645">
        <v>184.48939999999999</v>
      </c>
      <c r="E22" s="645">
        <v>206.19999999999999</v>
      </c>
      <c r="F22" s="645">
        <v>231.90000000000001</v>
      </c>
      <c r="G22" s="645">
        <v>234</v>
      </c>
      <c r="H22" s="502"/>
    </row>
    <row r="23" ht="17.449999999999999" customHeight="1">
      <c r="A23" s="648" t="s">
        <v>1170</v>
      </c>
      <c r="B23" s="639" t="str">
        <f>$B$9</f>
        <v>Базовый</v>
      </c>
      <c r="C23" s="640">
        <v>28.979399999999998</v>
      </c>
      <c r="D23" s="641">
        <v>29.708400000000001</v>
      </c>
      <c r="E23" s="641">
        <v>30.300000000000001</v>
      </c>
      <c r="F23" s="641">
        <v>30.300000000000001</v>
      </c>
      <c r="G23" s="641">
        <v>37.799999999999997</v>
      </c>
      <c r="H23" s="502"/>
    </row>
    <row r="24" ht="20.25" customHeight="1">
      <c r="A24" s="649"/>
      <c r="B24" s="643" t="str">
        <f>$B$10</f>
        <v>Консервативный</v>
      </c>
      <c r="C24" s="644"/>
      <c r="D24" s="645">
        <v>29.708400000000001</v>
      </c>
      <c r="E24" s="645">
        <v>29.899999999999999</v>
      </c>
      <c r="F24" s="645">
        <v>30.300000000000001</v>
      </c>
      <c r="G24" s="645">
        <v>35.970599999999997</v>
      </c>
      <c r="H24" s="502"/>
    </row>
    <row r="25" ht="15" customHeight="1">
      <c r="A25" s="648" t="s">
        <v>1171</v>
      </c>
      <c r="B25" s="639" t="str">
        <f>$B$9</f>
        <v>Базовый</v>
      </c>
      <c r="C25" s="640">
        <v>142.92070000000001</v>
      </c>
      <c r="D25" s="641">
        <v>142.99979999999999</v>
      </c>
      <c r="E25" s="641">
        <v>141</v>
      </c>
      <c r="F25" s="641">
        <v>140.5</v>
      </c>
      <c r="G25" s="641">
        <v>140</v>
      </c>
      <c r="H25" s="502"/>
    </row>
    <row r="26" ht="15" customHeight="1">
      <c r="A26" s="649"/>
      <c r="B26" s="643" t="str">
        <f>$B$10</f>
        <v>Консервативный</v>
      </c>
      <c r="C26" s="644"/>
      <c r="D26" s="645">
        <v>142.99979999999999</v>
      </c>
      <c r="E26" s="645">
        <v>140.5</v>
      </c>
      <c r="F26" s="645">
        <v>140</v>
      </c>
      <c r="G26" s="645">
        <v>139.5</v>
      </c>
      <c r="H26" s="502"/>
    </row>
    <row r="27" ht="15.75" customHeight="1">
      <c r="A27" s="648" t="s">
        <v>1172</v>
      </c>
      <c r="B27" s="639" t="str">
        <f>$B$9</f>
        <v>Базовый</v>
      </c>
      <c r="C27" s="650">
        <v>1.1194</v>
      </c>
      <c r="D27" s="651">
        <v>1.1357999999999999</v>
      </c>
      <c r="E27" s="651">
        <v>1.1808000000000001</v>
      </c>
      <c r="F27" s="651">
        <v>1.2008000000000001</v>
      </c>
      <c r="G27" s="651">
        <v>1.2142999999999999</v>
      </c>
      <c r="H27" s="502"/>
    </row>
    <row r="28" ht="15.75" customHeight="1">
      <c r="A28" s="649"/>
      <c r="B28" s="643" t="str">
        <f>$B$10</f>
        <v>Консервативный</v>
      </c>
      <c r="C28" s="652"/>
      <c r="D28" s="653">
        <v>1.1357999999999999</v>
      </c>
      <c r="E28" s="653">
        <v>1.1754</v>
      </c>
      <c r="F28" s="653">
        <v>1.1854</v>
      </c>
      <c r="G28" s="653">
        <v>1.1954</v>
      </c>
      <c r="H28" s="502"/>
    </row>
    <row r="29" ht="15" customHeight="1">
      <c r="A29" s="632" t="s">
        <v>1173</v>
      </c>
      <c r="B29" s="633"/>
      <c r="C29" s="634"/>
      <c r="D29" s="636"/>
      <c r="E29" s="636"/>
      <c r="F29" s="637"/>
      <c r="G29" s="637"/>
      <c r="H29" s="502"/>
    </row>
    <row r="30" ht="15" customHeight="1">
      <c r="A30" s="654" t="s">
        <v>1174</v>
      </c>
      <c r="B30" s="639" t="str">
        <f>$B$9</f>
        <v>Базовый</v>
      </c>
      <c r="C30" s="640">
        <v>3.04</v>
      </c>
      <c r="D30" s="641">
        <v>3.7589999999999999</v>
      </c>
      <c r="E30" s="641">
        <v>3.6680000000000001</v>
      </c>
      <c r="F30" s="641">
        <v>4.0309999999999997</v>
      </c>
      <c r="G30" s="641">
        <v>4.0259999999999998</v>
      </c>
      <c r="H30" s="502"/>
    </row>
    <row r="31" ht="15" customHeight="1">
      <c r="A31" s="655"/>
      <c r="B31" s="643" t="str">
        <f>$B$10</f>
        <v>Консервативный</v>
      </c>
      <c r="C31" s="644"/>
      <c r="D31" s="645">
        <v>3.7589999999999999</v>
      </c>
      <c r="E31" s="645">
        <v>3.532</v>
      </c>
      <c r="F31" s="645">
        <v>3.9830000000000001</v>
      </c>
      <c r="G31" s="645">
        <v>4.0259999999999998</v>
      </c>
      <c r="H31" s="502"/>
    </row>
    <row r="32" ht="15">
      <c r="A32" s="648" t="s">
        <v>1175</v>
      </c>
      <c r="B32" s="639" t="str">
        <f>$B$9</f>
        <v>Базовый</v>
      </c>
      <c r="C32" s="640">
        <v>4.46</v>
      </c>
      <c r="D32" s="641">
        <v>3.169</v>
      </c>
      <c r="E32" s="641">
        <v>3.613</v>
      </c>
      <c r="F32" s="641">
        <v>3.863</v>
      </c>
      <c r="G32" s="641">
        <v>4.0359999999999996</v>
      </c>
      <c r="H32" s="502"/>
    </row>
    <row r="33" ht="15.75" customHeight="1">
      <c r="A33" s="649"/>
      <c r="B33" s="643" t="str">
        <f>$B$10</f>
        <v>Консервативный</v>
      </c>
      <c r="C33" s="644"/>
      <c r="D33" s="645">
        <v>3.169</v>
      </c>
      <c r="E33" s="645">
        <v>3.552</v>
      </c>
      <c r="F33" s="645">
        <v>3.7589999999999999</v>
      </c>
      <c r="G33" s="645">
        <v>4.016</v>
      </c>
      <c r="H33" s="502"/>
    </row>
    <row r="34" ht="15.75" customHeight="1">
      <c r="A34" s="648" t="s">
        <v>1176</v>
      </c>
      <c r="B34" s="639" t="str">
        <f>$B$9</f>
        <v>Базовый</v>
      </c>
      <c r="C34" s="640">
        <v>64.727699999999999</v>
      </c>
      <c r="D34" s="641">
        <v>71.186199999999999</v>
      </c>
      <c r="E34" s="641">
        <v>72.410799999999995</v>
      </c>
      <c r="F34" s="641">
        <v>73.083699999999993</v>
      </c>
      <c r="G34" s="641">
        <v>73.7727</v>
      </c>
      <c r="H34" s="502"/>
    </row>
    <row r="35" ht="15">
      <c r="A35" s="649"/>
      <c r="B35" s="643" t="str">
        <f>$B$10</f>
        <v>Консервативный</v>
      </c>
      <c r="C35" s="644"/>
      <c r="D35" s="645">
        <v>71.186199999999999</v>
      </c>
      <c r="E35" s="645">
        <v>73.425299999999993</v>
      </c>
      <c r="F35" s="645">
        <v>73.862499999999997</v>
      </c>
      <c r="G35" s="645">
        <v>74.510000000000005</v>
      </c>
      <c r="H35" s="502"/>
    </row>
    <row r="36" ht="15">
      <c r="A36" s="632" t="s">
        <v>1177</v>
      </c>
      <c r="B36" s="633"/>
      <c r="C36" s="634"/>
      <c r="D36" s="636"/>
      <c r="E36" s="636"/>
      <c r="F36" s="637"/>
      <c r="G36" s="637"/>
      <c r="H36" s="502"/>
    </row>
    <row r="37" ht="15">
      <c r="A37" s="648" t="s">
        <v>1178</v>
      </c>
      <c r="B37" s="639" t="str">
        <f>$B$9</f>
        <v>Базовый</v>
      </c>
      <c r="C37" s="640">
        <v>146.7647</v>
      </c>
      <c r="D37" s="641">
        <v>146.66499999999999</v>
      </c>
      <c r="E37" s="641">
        <v>146.50829999999999</v>
      </c>
      <c r="F37" s="641">
        <v>146.40600000000001</v>
      </c>
      <c r="G37" s="641">
        <v>146.37029999999999</v>
      </c>
      <c r="H37" s="502"/>
    </row>
    <row r="38" ht="15">
      <c r="A38" s="649"/>
      <c r="B38" s="643" t="str">
        <f>$B$10</f>
        <v>Консервативный</v>
      </c>
      <c r="C38" s="644"/>
      <c r="D38" s="645">
        <v>146.66499999999999</v>
      </c>
      <c r="E38" s="645">
        <v>146.50829999999999</v>
      </c>
      <c r="F38" s="645">
        <v>146.40600000000001</v>
      </c>
      <c r="G38" s="645">
        <v>146.37029999999999</v>
      </c>
      <c r="H38" s="502"/>
    </row>
    <row r="39" ht="15">
      <c r="A39" s="648" t="s">
        <v>1179</v>
      </c>
      <c r="B39" s="639" t="str">
        <f>$B$9</f>
        <v>Базовый</v>
      </c>
      <c r="C39" s="640">
        <v>82.0197</v>
      </c>
      <c r="D39" s="641">
        <v>82.319199999999995</v>
      </c>
      <c r="E39" s="641">
        <v>82.590000000000003</v>
      </c>
      <c r="F39" s="641">
        <v>82.884299999999996</v>
      </c>
      <c r="G39" s="641">
        <v>83.2667</v>
      </c>
      <c r="H39" s="502"/>
    </row>
    <row r="40" ht="15">
      <c r="A40" s="649"/>
      <c r="B40" s="643" t="str">
        <f>$B$10</f>
        <v>Консервативный</v>
      </c>
      <c r="C40" s="644"/>
      <c r="D40" s="645">
        <v>82.319199999999995</v>
      </c>
      <c r="E40" s="645">
        <v>82.590000000000003</v>
      </c>
      <c r="F40" s="645">
        <v>82.884299999999996</v>
      </c>
      <c r="G40" s="645">
        <v>83.2667</v>
      </c>
      <c r="H40" s="502"/>
    </row>
    <row r="41" ht="16.5" customHeight="1">
      <c r="A41" s="654" t="s">
        <v>1180</v>
      </c>
      <c r="B41" s="639" t="str">
        <f>$B$9</f>
        <v>Базовый</v>
      </c>
      <c r="C41" s="640">
        <v>37.308799999999998</v>
      </c>
      <c r="D41" s="641">
        <v>36.920000000000002</v>
      </c>
      <c r="E41" s="641">
        <v>36.527999999999999</v>
      </c>
      <c r="F41" s="641">
        <v>36.133400000000002</v>
      </c>
      <c r="G41" s="641">
        <v>35.731200000000001</v>
      </c>
      <c r="H41" s="502"/>
    </row>
    <row r="42" ht="15">
      <c r="A42" s="655"/>
      <c r="B42" s="643" t="str">
        <f>$B$10</f>
        <v>Консервативный</v>
      </c>
      <c r="C42" s="644"/>
      <c r="D42" s="645">
        <v>36.920000000000002</v>
      </c>
      <c r="E42" s="645">
        <v>36.527999999999999</v>
      </c>
      <c r="F42" s="645">
        <v>36.133400000000002</v>
      </c>
      <c r="G42" s="645">
        <v>35.731200000000001</v>
      </c>
      <c r="H42" s="502"/>
    </row>
    <row r="43">
      <c r="A43" s="607" t="s">
        <v>1181</v>
      </c>
    </row>
    <row r="44">
      <c r="A44" s="607" t="s">
        <v>1182</v>
      </c>
    </row>
  </sheetData>
  <mergeCells count="34">
    <mergeCell ref="B6:B7"/>
    <mergeCell ref="D7:G7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A23:A24"/>
    <mergeCell ref="C23:C24"/>
    <mergeCell ref="A25:A26"/>
    <mergeCell ref="C25:C26"/>
    <mergeCell ref="A27:A28"/>
    <mergeCell ref="C27:C28"/>
    <mergeCell ref="A30:A31"/>
    <mergeCell ref="C30:C31"/>
    <mergeCell ref="A32:A33"/>
    <mergeCell ref="C32:C33"/>
    <mergeCell ref="A34:A35"/>
    <mergeCell ref="C34:C35"/>
    <mergeCell ref="A37:A38"/>
    <mergeCell ref="C37:C38"/>
    <mergeCell ref="A39:A40"/>
    <mergeCell ref="C39:C40"/>
    <mergeCell ref="A41:A42"/>
    <mergeCell ref="C41:C42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1" ySplit="8" topLeftCell="B9" activePane="bottomRight" state="frozen"/>
      <selection activeCell="B9" activeCellId="0" sqref="B9"/>
    </sheetView>
  </sheetViews>
  <sheetFormatPr defaultColWidth="8.28515625" defaultRowHeight="14.25"/>
  <cols>
    <col customWidth="1" min="1" max="1" style="656" width="72.42578125"/>
    <col customWidth="1" min="2" max="6" style="657" width="11.140625"/>
    <col customWidth="1" min="7" max="7" style="656" width="11.140625"/>
    <col customWidth="1" min="8" max="9" style="656" width="13.140625"/>
    <col customWidth="1" min="10" max="10" style="656" width="12.42578125"/>
    <col customWidth="1" min="11" max="11" style="656" width="10.85546875"/>
    <col customWidth="1" min="12" max="12" style="656" width="10.42578125"/>
    <col min="13" max="16384" style="656" width="8.2851562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3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3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3"/>
      <c r="I4" s="663"/>
      <c r="J4" s="663"/>
    </row>
    <row r="5" s="658" customFormat="1" ht="32.25" customHeight="1">
      <c r="A5" s="668" t="s">
        <v>1183</v>
      </c>
      <c r="B5" s="668"/>
      <c r="C5" s="668"/>
      <c r="D5" s="668"/>
      <c r="E5" s="668"/>
      <c r="F5" s="668"/>
      <c r="G5" s="669"/>
    </row>
    <row r="6" ht="15">
      <c r="A6" s="670"/>
      <c r="B6" s="671">
        <v>2019</v>
      </c>
      <c r="C6" s="671">
        <v>2020</v>
      </c>
      <c r="D6" s="671">
        <v>2021</v>
      </c>
      <c r="E6" s="671">
        <v>2022</v>
      </c>
      <c r="F6" s="672">
        <v>2023</v>
      </c>
      <c r="G6" s="502"/>
    </row>
    <row r="7" ht="15">
      <c r="A7" s="673"/>
      <c r="B7" s="674" t="s">
        <v>1184</v>
      </c>
      <c r="C7" s="675" t="s">
        <v>162</v>
      </c>
      <c r="D7" s="676"/>
      <c r="E7" s="676"/>
      <c r="F7" s="677"/>
      <c r="G7" s="502"/>
    </row>
    <row r="8" s="678" customFormat="1" ht="33">
      <c r="A8" s="679" t="s">
        <v>1185</v>
      </c>
      <c r="B8" s="680"/>
      <c r="C8" s="681"/>
      <c r="D8" s="681"/>
      <c r="E8" s="681"/>
      <c r="F8" s="682"/>
      <c r="G8" s="502"/>
    </row>
    <row r="9" ht="15">
      <c r="A9" s="683" t="s">
        <v>1186</v>
      </c>
      <c r="B9" s="684">
        <v>103.04000000000001</v>
      </c>
      <c r="C9" s="685">
        <v>103.759</v>
      </c>
      <c r="D9" s="685">
        <v>103.532</v>
      </c>
      <c r="E9" s="685">
        <v>103.983</v>
      </c>
      <c r="F9" s="686">
        <v>104.026</v>
      </c>
      <c r="G9" s="502"/>
    </row>
    <row r="10" ht="15">
      <c r="A10" s="683" t="s">
        <v>1187</v>
      </c>
      <c r="B10" s="684">
        <v>104.45999999999999</v>
      </c>
      <c r="C10" s="687">
        <v>103.169</v>
      </c>
      <c r="D10" s="685">
        <v>103.55200000000001</v>
      </c>
      <c r="E10" s="685">
        <v>103.759</v>
      </c>
      <c r="F10" s="686">
        <v>104.01600000000001</v>
      </c>
      <c r="G10" s="502"/>
    </row>
    <row r="11" s="678" customFormat="1" ht="15">
      <c r="A11" s="688" t="s">
        <v>1188</v>
      </c>
      <c r="B11" s="689"/>
      <c r="C11" s="690"/>
      <c r="D11" s="690"/>
      <c r="E11" s="690"/>
      <c r="F11" s="691"/>
      <c r="G11" s="502"/>
    </row>
    <row r="12" ht="15">
      <c r="A12" s="683" t="s">
        <v>1186</v>
      </c>
      <c r="B12" s="684">
        <v>102.8</v>
      </c>
      <c r="C12" s="685">
        <v>103.971</v>
      </c>
      <c r="D12" s="685">
        <v>103.416</v>
      </c>
      <c r="E12" s="685">
        <v>104.07599999999999</v>
      </c>
      <c r="F12" s="686">
        <v>103.917</v>
      </c>
      <c r="G12" s="502"/>
    </row>
    <row r="13" ht="15">
      <c r="A13" s="692" t="s">
        <v>1187</v>
      </c>
      <c r="B13" s="693">
        <v>104.45999999999999</v>
      </c>
      <c r="C13" s="694">
        <v>103.24299999999999</v>
      </c>
      <c r="D13" s="694">
        <v>103.56999999999999</v>
      </c>
      <c r="E13" s="694">
        <v>103.764</v>
      </c>
      <c r="F13" s="695">
        <v>104.006</v>
      </c>
      <c r="G13" s="502"/>
    </row>
    <row r="14" s="678" customFormat="1" ht="15">
      <c r="A14" s="696" t="s">
        <v>1189</v>
      </c>
      <c r="B14" s="689"/>
      <c r="C14" s="690"/>
      <c r="D14" s="690"/>
      <c r="E14" s="690"/>
      <c r="F14" s="691"/>
      <c r="G14" s="502"/>
    </row>
    <row r="15" ht="15">
      <c r="A15" s="683" t="s">
        <v>1186</v>
      </c>
      <c r="B15" s="684">
        <v>102.58</v>
      </c>
      <c r="C15" s="685">
        <v>104.06999999999999</v>
      </c>
      <c r="D15" s="685">
        <v>103.28100000000001</v>
      </c>
      <c r="E15" s="685">
        <v>104.416</v>
      </c>
      <c r="F15" s="686">
        <v>103.462</v>
      </c>
      <c r="G15" s="502"/>
    </row>
    <row r="16" ht="15">
      <c r="A16" s="692" t="s">
        <v>1190</v>
      </c>
      <c r="B16" s="693">
        <v>105.05</v>
      </c>
      <c r="C16" s="694">
        <v>103.39700000000001</v>
      </c>
      <c r="D16" s="694">
        <v>103.36499999999999</v>
      </c>
      <c r="E16" s="694">
        <v>103.85599999999999</v>
      </c>
      <c r="F16" s="695">
        <v>103.651</v>
      </c>
      <c r="G16" s="502"/>
    </row>
    <row r="17" s="678" customFormat="1" ht="15">
      <c r="A17" s="697" t="s">
        <v>1191</v>
      </c>
      <c r="B17" s="689"/>
      <c r="C17" s="690"/>
      <c r="D17" s="690"/>
      <c r="E17" s="690"/>
      <c r="F17" s="691"/>
      <c r="G17" s="502"/>
    </row>
    <row r="18" ht="15">
      <c r="A18" s="683" t="s">
        <v>1186</v>
      </c>
      <c r="B18" s="684">
        <v>103.11</v>
      </c>
      <c r="C18" s="685">
        <v>103.911</v>
      </c>
      <c r="D18" s="685">
        <v>103.36199999999999</v>
      </c>
      <c r="E18" s="685">
        <v>103.878</v>
      </c>
      <c r="F18" s="686">
        <v>103.402</v>
      </c>
      <c r="G18" s="502"/>
    </row>
    <row r="19" ht="15">
      <c r="A19" s="692" t="s">
        <v>1190</v>
      </c>
      <c r="B19" s="693">
        <v>105.05</v>
      </c>
      <c r="C19" s="694">
        <v>103.422</v>
      </c>
      <c r="D19" s="694">
        <v>103.508</v>
      </c>
      <c r="E19" s="694">
        <v>103.727</v>
      </c>
      <c r="F19" s="695">
        <v>103.447</v>
      </c>
      <c r="G19" s="502"/>
    </row>
    <row r="20" s="678" customFormat="1" ht="25.5" customHeight="1">
      <c r="A20" s="696" t="s">
        <v>1192</v>
      </c>
      <c r="B20" s="689"/>
      <c r="C20" s="690"/>
      <c r="D20" s="690"/>
      <c r="E20" s="690"/>
      <c r="F20" s="691"/>
      <c r="G20" s="502"/>
    </row>
    <row r="21" ht="15">
      <c r="A21" s="683" t="s">
        <v>1186</v>
      </c>
      <c r="B21" s="684">
        <v>102.95</v>
      </c>
      <c r="C21" s="685">
        <v>103.866</v>
      </c>
      <c r="D21" s="685">
        <v>103.55800000000001</v>
      </c>
      <c r="E21" s="685">
        <v>103.718</v>
      </c>
      <c r="F21" s="686">
        <v>104.395</v>
      </c>
      <c r="G21" s="502"/>
    </row>
    <row r="22" ht="15">
      <c r="A22" s="692" t="s">
        <v>1190</v>
      </c>
      <c r="B22" s="693">
        <v>103.76000000000001</v>
      </c>
      <c r="C22" s="694">
        <v>103.104</v>
      </c>
      <c r="D22" s="694">
        <v>103.803</v>
      </c>
      <c r="E22" s="694">
        <v>103.66500000000001</v>
      </c>
      <c r="F22" s="695">
        <v>104.38</v>
      </c>
      <c r="G22" s="502"/>
    </row>
    <row r="23" s="678" customFormat="1" ht="15">
      <c r="A23" s="697" t="s">
        <v>1193</v>
      </c>
      <c r="B23" s="689"/>
      <c r="C23" s="690"/>
      <c r="D23" s="690"/>
      <c r="E23" s="690"/>
      <c r="F23" s="691"/>
      <c r="G23" s="502"/>
    </row>
    <row r="24" ht="15">
      <c r="A24" s="683" t="s">
        <v>1186</v>
      </c>
      <c r="B24" s="684">
        <v>103.09</v>
      </c>
      <c r="C24" s="685">
        <v>103.982</v>
      </c>
      <c r="D24" s="685">
        <v>103.46599999999999</v>
      </c>
      <c r="E24" s="685">
        <v>103.673</v>
      </c>
      <c r="F24" s="686">
        <v>104.43600000000001</v>
      </c>
      <c r="G24" s="502"/>
    </row>
    <row r="25" ht="15">
      <c r="A25" s="692" t="s">
        <v>1190</v>
      </c>
      <c r="B25" s="693">
        <v>103.694</v>
      </c>
      <c r="C25" s="694">
        <v>103.22</v>
      </c>
      <c r="D25" s="694">
        <v>103.78100000000001</v>
      </c>
      <c r="E25" s="694">
        <v>103.59999999999999</v>
      </c>
      <c r="F25" s="695">
        <v>104.44499999999999</v>
      </c>
      <c r="G25" s="502"/>
    </row>
    <row r="26" s="678" customFormat="1" ht="15">
      <c r="A26" s="688" t="s">
        <v>1194</v>
      </c>
      <c r="B26" s="689"/>
      <c r="C26" s="690"/>
      <c r="D26" s="690"/>
      <c r="E26" s="690"/>
      <c r="F26" s="691"/>
      <c r="G26" s="502"/>
    </row>
    <row r="27" ht="15">
      <c r="A27" s="683" t="s">
        <v>1186</v>
      </c>
      <c r="B27" s="684">
        <v>103.75</v>
      </c>
      <c r="C27" s="685">
        <v>103.211</v>
      </c>
      <c r="D27" s="685">
        <v>103.831</v>
      </c>
      <c r="E27" s="685">
        <v>103.744</v>
      </c>
      <c r="F27" s="686">
        <v>104.303</v>
      </c>
      <c r="G27" s="502"/>
    </row>
    <row r="28" ht="15">
      <c r="A28" s="692" t="s">
        <v>1187</v>
      </c>
      <c r="B28" s="693">
        <v>104.55</v>
      </c>
      <c r="C28" s="694">
        <v>102.95699999999999</v>
      </c>
      <c r="D28" s="694">
        <v>103.501</v>
      </c>
      <c r="E28" s="694">
        <v>103.747</v>
      </c>
      <c r="F28" s="695">
        <v>104.041</v>
      </c>
      <c r="G28" s="502"/>
    </row>
    <row r="29" s="678" customFormat="1" ht="15">
      <c r="A29" s="696" t="s">
        <v>1195</v>
      </c>
      <c r="B29" s="689"/>
      <c r="C29" s="690"/>
      <c r="D29" s="690"/>
      <c r="E29" s="690"/>
      <c r="F29" s="691"/>
      <c r="G29" s="502"/>
    </row>
    <row r="30" ht="15">
      <c r="A30" s="683" t="s">
        <v>1186</v>
      </c>
      <c r="B30" s="684">
        <v>104.64</v>
      </c>
      <c r="C30" s="685">
        <v>104.02</v>
      </c>
      <c r="D30" s="685">
        <v>104.015</v>
      </c>
      <c r="E30" s="685">
        <v>104.015</v>
      </c>
      <c r="F30" s="686">
        <v>103.872</v>
      </c>
      <c r="G30" s="502"/>
    </row>
    <row r="31" ht="15">
      <c r="A31" s="692" t="s">
        <v>1190</v>
      </c>
      <c r="B31" s="693">
        <v>105.56</v>
      </c>
      <c r="C31" s="694">
        <v>103.40600000000001</v>
      </c>
      <c r="D31" s="694">
        <v>103.77200000000001</v>
      </c>
      <c r="E31" s="694">
        <v>104.015</v>
      </c>
      <c r="F31" s="695">
        <v>103.929</v>
      </c>
      <c r="G31" s="502"/>
    </row>
    <row r="32" s="678" customFormat="1" ht="15">
      <c r="A32" s="696" t="s">
        <v>1196</v>
      </c>
      <c r="B32" s="689"/>
      <c r="C32" s="690"/>
      <c r="D32" s="690"/>
      <c r="E32" s="690"/>
      <c r="F32" s="691"/>
      <c r="G32" s="502"/>
    </row>
    <row r="33" ht="15">
      <c r="A33" s="683" t="s">
        <v>1186</v>
      </c>
      <c r="B33" s="684">
        <v>103.31399999999999</v>
      </c>
      <c r="C33" s="685">
        <v>102.813</v>
      </c>
      <c r="D33" s="685">
        <v>103.73999999999999</v>
      </c>
      <c r="E33" s="685">
        <v>103.61</v>
      </c>
      <c r="F33" s="686">
        <v>104.515</v>
      </c>
      <c r="G33" s="502"/>
    </row>
    <row r="34" s="698" customFormat="1" ht="15">
      <c r="A34" s="699" t="s">
        <v>1190</v>
      </c>
      <c r="B34" s="700">
        <v>104.05200000000001</v>
      </c>
      <c r="C34" s="701">
        <v>102.71599999999999</v>
      </c>
      <c r="D34" s="701">
        <v>103.361</v>
      </c>
      <c r="E34" s="701">
        <v>103.614</v>
      </c>
      <c r="F34" s="702">
        <v>104.096</v>
      </c>
      <c r="G34" s="502"/>
    </row>
    <row r="35">
      <c r="B35" s="656"/>
      <c r="C35" s="656"/>
      <c r="D35" s="656"/>
      <c r="E35" s="656"/>
      <c r="F35" s="656"/>
    </row>
    <row r="36">
      <c r="B36" s="656"/>
      <c r="C36" s="656"/>
      <c r="D36" s="656"/>
      <c r="E36" s="656"/>
      <c r="F36" s="656"/>
    </row>
    <row r="37">
      <c r="B37" s="656"/>
      <c r="C37" s="656"/>
      <c r="D37" s="656"/>
      <c r="E37" s="656"/>
      <c r="F37" s="656"/>
    </row>
    <row r="38">
      <c r="B38" s="656"/>
      <c r="C38" s="656"/>
      <c r="D38" s="656"/>
      <c r="E38" s="656"/>
      <c r="F38" s="656"/>
    </row>
    <row r="39">
      <c r="B39" s="656"/>
      <c r="C39" s="656"/>
      <c r="D39" s="656"/>
      <c r="E39" s="656"/>
      <c r="F39" s="656"/>
    </row>
    <row r="40">
      <c r="B40" s="656"/>
      <c r="C40" s="656"/>
      <c r="D40" s="656"/>
      <c r="E40" s="656"/>
      <c r="F40" s="656"/>
    </row>
    <row r="41">
      <c r="B41" s="656"/>
      <c r="C41" s="656"/>
      <c r="D41" s="656"/>
      <c r="E41" s="656"/>
      <c r="F41" s="656"/>
    </row>
    <row r="42">
      <c r="B42" s="656"/>
      <c r="C42" s="656"/>
      <c r="D42" s="656"/>
      <c r="E42" s="656"/>
      <c r="F42" s="656"/>
    </row>
    <row r="43">
      <c r="B43" s="656"/>
      <c r="C43" s="656"/>
      <c r="D43" s="656"/>
      <c r="E43" s="656"/>
      <c r="F43" s="656"/>
    </row>
    <row r="44">
      <c r="B44" s="656"/>
      <c r="C44" s="656"/>
      <c r="D44" s="656"/>
      <c r="E44" s="656"/>
      <c r="F44" s="656"/>
    </row>
    <row r="45">
      <c r="B45" s="656"/>
      <c r="C45" s="656"/>
      <c r="D45" s="656"/>
      <c r="E45" s="656"/>
      <c r="F45" s="656"/>
    </row>
    <row r="46">
      <c r="B46" s="656"/>
      <c r="C46" s="656"/>
      <c r="D46" s="656"/>
      <c r="E46" s="656"/>
      <c r="F46" s="656"/>
    </row>
    <row r="47">
      <c r="B47" s="656"/>
      <c r="C47" s="656"/>
      <c r="D47" s="656"/>
      <c r="E47" s="656"/>
      <c r="F47" s="656"/>
    </row>
    <row r="48">
      <c r="B48" s="656"/>
      <c r="C48" s="656"/>
      <c r="D48" s="656"/>
      <c r="E48" s="656"/>
      <c r="F48" s="656"/>
    </row>
    <row r="49" s="656" customFormat="1"/>
    <row r="50" s="656" customFormat="1"/>
    <row r="51" s="656" customFormat="1"/>
    <row r="52" s="656" customFormat="1"/>
    <row r="53" s="656" customFormat="1"/>
    <row r="54" s="656" customFormat="1"/>
    <row r="55" s="656" customFormat="1"/>
    <row r="56" s="656" customFormat="1"/>
    <row r="57" s="656" customFormat="1"/>
    <row r="58" s="656" customFormat="1"/>
    <row r="59" s="656" customFormat="1"/>
    <row r="60" s="656" customFormat="1"/>
    <row r="61" s="656" customFormat="1"/>
    <row r="62" s="656" customFormat="1"/>
    <row r="63" s="656" customFormat="1"/>
    <row r="64" s="656" customFormat="1"/>
    <row r="65" s="656" customFormat="1"/>
    <row r="66" s="656" customFormat="1"/>
    <row r="67" s="656" customFormat="1"/>
    <row r="68" s="656" customFormat="1"/>
    <row r="69" s="656" customFormat="1"/>
    <row r="70" s="656" customFormat="1"/>
    <row r="71" s="656" customFormat="1"/>
    <row r="72" s="656" customFormat="1"/>
    <row r="73" s="656" customFormat="1"/>
    <row r="74" s="656" customFormat="1"/>
    <row r="75" s="656" customFormat="1"/>
    <row r="76" s="656" customFormat="1"/>
    <row r="77" s="656" customFormat="1"/>
    <row r="78" s="656" customFormat="1"/>
    <row r="79" s="656" customFormat="1"/>
    <row r="80" s="656" customFormat="1"/>
    <row r="81" s="656" customFormat="1"/>
    <row r="82" s="656" customFormat="1"/>
    <row r="83" s="656" customFormat="1"/>
    <row r="84" s="656" customFormat="1"/>
    <row r="85" s="656" customFormat="1"/>
    <row r="86" s="656" customFormat="1"/>
    <row r="87" s="656" customFormat="1"/>
    <row r="88" s="656" customFormat="1"/>
    <row r="89" s="656" customFormat="1"/>
    <row r="90" s="656" customFormat="1"/>
    <row r="91" s="656" customFormat="1"/>
    <row r="92" s="656" customFormat="1"/>
    <row r="93" s="656" customFormat="1"/>
    <row r="94" s="656" customFormat="1"/>
    <row r="95" s="656" customFormat="1"/>
    <row r="96" s="656" customFormat="1"/>
    <row r="97" s="656" customFormat="1"/>
    <row r="98" s="656" customFormat="1"/>
    <row r="99" s="656" customFormat="1"/>
    <row r="100" s="656" customFormat="1"/>
    <row r="101" s="656" customFormat="1"/>
    <row r="102" s="656" customFormat="1"/>
    <row r="103" s="656" customFormat="1"/>
    <row r="104" s="656" customFormat="1"/>
    <row r="105" s="656" customFormat="1"/>
    <row r="106" s="656" customFormat="1"/>
    <row r="107" s="656" customFormat="1"/>
    <row r="108" s="656" customFormat="1"/>
    <row r="109" s="656" customFormat="1"/>
    <row r="110" s="656" customFormat="1"/>
    <row r="111" s="656" customFormat="1"/>
    <row r="112" s="656" customFormat="1"/>
    <row r="113" s="656" customFormat="1"/>
    <row r="114" s="656" customFormat="1"/>
    <row r="115" s="656" customFormat="1"/>
    <row r="116" s="656" customFormat="1"/>
    <row r="117" s="656" customFormat="1"/>
    <row r="118" s="656" customFormat="1"/>
    <row r="119" s="656" customFormat="1"/>
    <row r="120" s="656" customFormat="1"/>
    <row r="121" s="656" customFormat="1"/>
    <row r="122" s="656" customFormat="1"/>
    <row r="123" s="656" customFormat="1"/>
    <row r="124" s="656" customFormat="1"/>
    <row r="125" s="656" customFormat="1"/>
    <row r="126" s="656" customFormat="1"/>
    <row r="127" s="656" customFormat="1"/>
    <row r="128" s="656" customFormat="1"/>
    <row r="129" s="656" customFormat="1"/>
    <row r="130" s="656" customFormat="1"/>
    <row r="131" s="656" customFormat="1"/>
    <row r="132" s="656" customFormat="1"/>
    <row r="133" s="656" customFormat="1"/>
    <row r="134" s="656" customFormat="1"/>
    <row r="135" s="656" customFormat="1"/>
    <row r="136" s="656" customFormat="1"/>
    <row r="137" s="656" customFormat="1"/>
    <row r="138" s="656" customFormat="1"/>
    <row r="139" s="656" customFormat="1"/>
    <row r="140" s="656" customFormat="1"/>
    <row r="141" s="656" customFormat="1"/>
    <row r="142" s="656" customFormat="1"/>
    <row r="143" s="656" customFormat="1"/>
    <row r="144" s="656" customFormat="1"/>
    <row r="145" s="656" customFormat="1"/>
    <row r="146" s="656" customFormat="1"/>
    <row r="147" s="656" customFormat="1"/>
    <row r="148" s="656" customFormat="1"/>
    <row r="149" s="656" customFormat="1"/>
    <row r="150" s="656" customFormat="1"/>
    <row r="151" s="656" customFormat="1"/>
    <row r="152" s="656" customFormat="1"/>
    <row r="153" s="656" customFormat="1"/>
    <row r="154" s="656" customFormat="1"/>
    <row r="155" s="656" customFormat="1"/>
    <row r="156" s="656" customFormat="1"/>
    <row r="157" s="656" customFormat="1"/>
    <row r="158" s="656" customFormat="1"/>
    <row r="159" s="656" customFormat="1"/>
    <row r="160" s="656" customFormat="1"/>
    <row r="161" s="656" customFormat="1"/>
    <row r="162" s="656" customFormat="1"/>
    <row r="163" s="656" customFormat="1"/>
    <row r="164" s="656" customFormat="1"/>
    <row r="165" s="656" customFormat="1"/>
    <row r="166" s="656" customFormat="1"/>
    <row r="167" s="656" customFormat="1"/>
    <row r="168" s="656" customFormat="1"/>
    <row r="169" s="656" customFormat="1"/>
    <row r="170" s="656" customFormat="1"/>
    <row r="171" s="656" customFormat="1"/>
    <row r="172" s="656" customFormat="1"/>
    <row r="173" s="656" customFormat="1"/>
    <row r="174" s="656" customFormat="1"/>
    <row r="175" s="656" customFormat="1"/>
    <row r="176" s="656" customFormat="1"/>
    <row r="177" s="656" customFormat="1"/>
    <row r="178" s="656" customFormat="1"/>
    <row r="179" s="656" customFormat="1"/>
    <row r="180" s="656" customFormat="1"/>
    <row r="181" s="656" customFormat="1"/>
    <row r="182" s="656" customFormat="1"/>
    <row r="183" s="656" customFormat="1"/>
    <row r="184" s="656" customFormat="1"/>
    <row r="185" s="656" customFormat="1"/>
    <row r="186" s="656" customFormat="1"/>
    <row r="187" s="656" customFormat="1"/>
    <row r="188" s="656" customFormat="1"/>
    <row r="189" s="656" customFormat="1"/>
    <row r="190" s="656" customFormat="1"/>
    <row r="191" s="656" customFormat="1"/>
    <row r="192" s="656" customFormat="1"/>
    <row r="193" s="656" customFormat="1"/>
    <row r="194" s="656" customFormat="1"/>
    <row r="195" s="656" customFormat="1"/>
    <row r="196" s="656" customFormat="1"/>
    <row r="197" s="656" customFormat="1"/>
    <row r="198" s="656" customFormat="1"/>
    <row r="199" s="656" customFormat="1"/>
    <row r="200" s="656" customFormat="1"/>
    <row r="201" s="656" customFormat="1"/>
    <row r="202" s="656" customFormat="1"/>
    <row r="203" s="656" customFormat="1"/>
    <row r="204" s="656" customFormat="1"/>
    <row r="205" s="656" customFormat="1"/>
    <row r="206" s="656" customFormat="1"/>
    <row r="207" s="656" customFormat="1"/>
    <row r="208" s="656" customFormat="1"/>
    <row r="209" s="656" customFormat="1"/>
    <row r="210" s="656" customFormat="1"/>
    <row r="211" s="656" customFormat="1"/>
    <row r="212" s="656" customFormat="1"/>
    <row r="213" s="656" customFormat="1"/>
    <row r="214" s="656" customFormat="1"/>
    <row r="215" s="656" customFormat="1"/>
    <row r="216" s="656" customFormat="1"/>
    <row r="217" s="656" customFormat="1"/>
    <row r="218" s="656" customFormat="1"/>
    <row r="219" s="656" customFormat="1"/>
    <row r="220" s="656" customFormat="1"/>
    <row r="221" s="656" customFormat="1"/>
    <row r="222" s="656" customFormat="1"/>
    <row r="223" s="656" customFormat="1"/>
    <row r="224" s="656" customFormat="1"/>
    <row r="225" s="656" customFormat="1"/>
    <row r="226" s="656" customFormat="1"/>
    <row r="227" s="656" customFormat="1"/>
    <row r="228" s="656" customFormat="1"/>
    <row r="229" s="656" customFormat="1"/>
    <row r="230" s="656" customFormat="1"/>
    <row r="231" s="656" customFormat="1"/>
    <row r="232" s="656" customFormat="1"/>
    <row r="233" s="656" customFormat="1"/>
    <row r="234" s="656" customFormat="1"/>
    <row r="235" s="656" customFormat="1"/>
    <row r="236" s="656" customFormat="1"/>
    <row r="237" s="656" customFormat="1"/>
    <row r="238" s="656" customFormat="1"/>
    <row r="239" s="656" customFormat="1"/>
    <row r="240" s="656" customFormat="1"/>
    <row r="241" s="656" customFormat="1"/>
    <row r="242" s="656" customFormat="1"/>
    <row r="243" s="656" customFormat="1"/>
    <row r="244" s="656" customFormat="1"/>
    <row r="245" s="656" customFormat="1"/>
    <row r="246" s="656" customFormat="1"/>
    <row r="247" s="656" customFormat="1"/>
    <row r="248" s="656" customFormat="1"/>
    <row r="249" s="656" customFormat="1"/>
    <row r="250" s="656" customFormat="1"/>
    <row r="251" s="656" customFormat="1"/>
    <row r="252" s="656" customFormat="1"/>
    <row r="253" s="656" customFormat="1"/>
    <row r="254" s="656" customFormat="1"/>
    <row r="255" s="656" customFormat="1"/>
    <row r="256" s="656" customFormat="1"/>
    <row r="257" s="656" customFormat="1"/>
    <row r="258" s="656" customFormat="1"/>
    <row r="259" s="656" customFormat="1"/>
    <row r="260" s="656" customFormat="1"/>
    <row r="261" s="656" customFormat="1"/>
    <row r="262" s="656" customFormat="1"/>
    <row r="263" s="656" customFormat="1"/>
    <row r="264" s="656" customFormat="1"/>
    <row r="265" s="656" customFormat="1"/>
    <row r="266" s="656" customFormat="1"/>
    <row r="267" s="656" customFormat="1"/>
    <row r="268" s="656" customFormat="1"/>
    <row r="269" s="656" customFormat="1"/>
    <row r="270" s="656" customFormat="1"/>
    <row r="271" s="656" customFormat="1"/>
    <row r="272" s="656" customFormat="1"/>
    <row r="273" s="656" customFormat="1"/>
    <row r="274" s="656" customFormat="1"/>
    <row r="275" s="656" customFormat="1"/>
    <row r="276" s="656" customFormat="1"/>
    <row r="277" s="656" customFormat="1"/>
    <row r="278" s="656" customFormat="1"/>
    <row r="279" s="656" customFormat="1"/>
    <row r="280" s="656" customFormat="1"/>
    <row r="281" s="656" customFormat="1"/>
    <row r="282" s="656" customFormat="1"/>
    <row r="283" s="656" customFormat="1"/>
    <row r="284" s="656" customFormat="1"/>
    <row r="285" s="656" customFormat="1"/>
    <row r="286" s="656" customFormat="1"/>
    <row r="287" s="656" customFormat="1"/>
    <row r="288" s="656" customFormat="1"/>
    <row r="289" s="656" customFormat="1"/>
    <row r="290" s="656" customFormat="1"/>
    <row r="291" s="656" customFormat="1"/>
    <row r="292" s="656" customFormat="1"/>
    <row r="293" s="656" customFormat="1"/>
    <row r="294" s="656" customFormat="1"/>
    <row r="295" s="656" customFormat="1"/>
    <row r="296" s="656" customFormat="1"/>
    <row r="297" s="656" customFormat="1"/>
    <row r="298" s="656" customFormat="1"/>
    <row r="299" s="656" customFormat="1"/>
    <row r="300" s="656" customFormat="1"/>
    <row r="301" s="656" customFormat="1"/>
    <row r="302" s="656" customFormat="1"/>
    <row r="303" s="656" customFormat="1"/>
    <row r="304" s="656" customFormat="1"/>
    <row r="305" s="656" customFormat="1"/>
    <row r="306" s="656" customFormat="1"/>
    <row r="307" s="656" customFormat="1"/>
    <row r="308" s="656" customFormat="1"/>
    <row r="309" s="656" customFormat="1"/>
    <row r="310" s="656" customFormat="1"/>
    <row r="311" s="656" customFormat="1"/>
    <row r="312" s="656" customFormat="1"/>
    <row r="313" s="656" customFormat="1"/>
    <row r="314" s="656" customFormat="1"/>
    <row r="315" s="656" customFormat="1"/>
    <row r="316" s="656" customFormat="1"/>
    <row r="317" s="656" customFormat="1"/>
    <row r="318" s="656" customFormat="1"/>
    <row r="319" s="656" customFormat="1"/>
    <row r="320" s="656" customFormat="1"/>
    <row r="321" s="656" customFormat="1"/>
    <row r="322" s="656" customFormat="1"/>
    <row r="323" s="656" customFormat="1"/>
    <row r="324" s="656" customFormat="1"/>
    <row r="325" s="656" customFormat="1"/>
    <row r="326" s="656" customFormat="1"/>
    <row r="327" s="656" customFormat="1"/>
    <row r="328" s="656" customFormat="1"/>
    <row r="329" s="656" customFormat="1"/>
    <row r="330" s="656" customFormat="1"/>
    <row r="331" s="656" customFormat="1"/>
    <row r="332" s="656" customFormat="1"/>
    <row r="333" s="656" customFormat="1"/>
    <row r="334" s="656" customFormat="1"/>
    <row r="335" s="656" customFormat="1"/>
    <row r="336" s="656" customFormat="1"/>
    <row r="337" s="656" customFormat="1"/>
    <row r="338" s="656" customFormat="1"/>
    <row r="339" s="656" customFormat="1"/>
    <row r="340" s="656" customFormat="1"/>
    <row r="341" s="656" customFormat="1"/>
    <row r="342" s="656" customFormat="1"/>
    <row r="343" s="656" customFormat="1"/>
    <row r="344" s="656" customFormat="1"/>
    <row r="345" s="656" customFormat="1"/>
    <row r="346" s="656" customFormat="1"/>
    <row r="347" s="656" customFormat="1"/>
    <row r="348" s="656" customFormat="1"/>
    <row r="349" s="656" customFormat="1"/>
    <row r="350" s="656" customFormat="1"/>
    <row r="351" s="656" customFormat="1"/>
    <row r="352" s="656" customFormat="1"/>
    <row r="353" s="656" customFormat="1"/>
    <row r="354" s="656" customFormat="1"/>
    <row r="355" s="656" customFormat="1"/>
    <row r="356" s="656" customFormat="1"/>
    <row r="357" s="656" customFormat="1"/>
    <row r="358" s="656" customFormat="1"/>
    <row r="359" s="656" customFormat="1"/>
    <row r="360" s="656" customFormat="1"/>
    <row r="361" s="656" customFormat="1"/>
    <row r="362" s="656" customFormat="1"/>
    <row r="363" s="656" customFormat="1"/>
    <row r="364" s="656" customFormat="1"/>
    <row r="365" s="656" customFormat="1"/>
    <row r="366" s="656" customFormat="1"/>
    <row r="367" s="656" customFormat="1"/>
    <row r="368" s="656" customFormat="1"/>
    <row r="369" s="656" customFormat="1"/>
    <row r="370" s="656" customFormat="1"/>
    <row r="371" s="656" customFormat="1"/>
    <row r="372" s="656" customFormat="1"/>
    <row r="373" s="656" customFormat="1"/>
    <row r="374" s="656" customFormat="1"/>
    <row r="375" s="656" customFormat="1"/>
    <row r="376" s="656" customFormat="1"/>
    <row r="377" s="656" customFormat="1"/>
    <row r="378" s="656" customFormat="1"/>
    <row r="379" s="656" customFormat="1"/>
    <row r="380" s="656" customFormat="1"/>
    <row r="381" s="656" customFormat="1"/>
    <row r="382" s="656" customFormat="1"/>
    <row r="383" s="656" customFormat="1"/>
    <row r="384" s="656" customFormat="1"/>
    <row r="385" s="656" customFormat="1"/>
    <row r="386" s="656" customFormat="1"/>
    <row r="387" s="656" customFormat="1"/>
    <row r="388" s="656" customFormat="1"/>
    <row r="389" s="656" customFormat="1"/>
    <row r="390" s="656" customFormat="1"/>
    <row r="391" s="656" customFormat="1"/>
    <row r="392" s="656" customFormat="1"/>
    <row r="393" s="656" customFormat="1"/>
    <row r="394" s="656" customFormat="1"/>
    <row r="395" s="656" customFormat="1"/>
    <row r="396" s="656" customFormat="1"/>
    <row r="397" s="656" customFormat="1"/>
    <row r="398" s="656" customFormat="1"/>
    <row r="399" s="656" customFormat="1"/>
    <row r="400" s="656" customFormat="1"/>
    <row r="401" s="656" customFormat="1"/>
    <row r="402" s="656" customFormat="1"/>
    <row r="403" s="656" customFormat="1"/>
    <row r="404" s="656" customFormat="1"/>
    <row r="405" s="656" customFormat="1"/>
    <row r="406" s="656" customFormat="1"/>
    <row r="407" s="656" customFormat="1"/>
    <row r="408" s="656" customFormat="1"/>
    <row r="409" s="656" customFormat="1"/>
    <row r="410" s="656" customFormat="1"/>
    <row r="411" s="656" customFormat="1"/>
    <row r="412" s="656" customFormat="1"/>
    <row r="413" s="656" customFormat="1"/>
    <row r="414" s="656" customFormat="1"/>
    <row r="415" s="656" customFormat="1"/>
    <row r="416" s="656" customFormat="1"/>
    <row r="417" s="656" customFormat="1"/>
    <row r="418" s="656" customFormat="1"/>
    <row r="419" s="656" customFormat="1"/>
    <row r="420" s="656" customFormat="1"/>
    <row r="421" s="656" customFormat="1"/>
    <row r="422" s="656" customFormat="1"/>
    <row r="423" s="656" customFormat="1"/>
    <row r="424" s="656" customFormat="1"/>
    <row r="425" s="656" customFormat="1"/>
    <row r="426" s="656" customFormat="1"/>
    <row r="427" s="656" customFormat="1"/>
    <row r="428" s="656" customFormat="1"/>
    <row r="429" s="656" customFormat="1"/>
    <row r="430" s="656" customFormat="1"/>
    <row r="431" s="656" customFormat="1"/>
    <row r="432" s="656" customFormat="1"/>
    <row r="433" s="656" customFormat="1"/>
    <row r="434" s="656" customFormat="1"/>
    <row r="435" s="656" customFormat="1"/>
    <row r="436" s="656" customFormat="1"/>
    <row r="437" s="656" customFormat="1"/>
    <row r="438" s="656" customFormat="1"/>
    <row r="439" s="656" customFormat="1"/>
    <row r="440" s="656" customFormat="1"/>
    <row r="441" s="656" customFormat="1"/>
    <row r="442" s="656" customFormat="1"/>
    <row r="443" s="656" customFormat="1"/>
    <row r="444" s="656" customFormat="1"/>
    <row r="445" s="656" customFormat="1"/>
    <row r="446" s="656" customFormat="1"/>
    <row r="447" s="656" customFormat="1"/>
    <row r="448" s="656" customFormat="1"/>
    <row r="449" s="656" customFormat="1"/>
    <row r="450" s="656" customFormat="1"/>
    <row r="451" s="656" customFormat="1"/>
    <row r="452" s="656" customFormat="1"/>
    <row r="453" s="656" customFormat="1"/>
    <row r="454" s="656" customFormat="1"/>
    <row r="455" s="656" customFormat="1"/>
    <row r="456" s="656" customFormat="1"/>
    <row r="457" s="656" customFormat="1"/>
    <row r="458" s="656" customFormat="1"/>
    <row r="459" s="656" customFormat="1"/>
    <row r="460" s="656" customFormat="1"/>
    <row r="461" s="656" customFormat="1"/>
    <row r="462" s="656" customFormat="1"/>
    <row r="463" s="656" customFormat="1"/>
    <row r="464" s="656" customFormat="1"/>
    <row r="465" s="656" customFormat="1"/>
    <row r="466" s="656" customFormat="1"/>
    <row r="467" s="656" customFormat="1"/>
    <row r="468" s="656" customFormat="1"/>
    <row r="469" s="656" customFormat="1"/>
    <row r="470" s="656" customFormat="1"/>
    <row r="471" s="656" customFormat="1"/>
    <row r="472" s="656" customFormat="1"/>
    <row r="473" s="656" customFormat="1"/>
    <row r="474" s="656" customFormat="1"/>
    <row r="475" s="656" customFormat="1"/>
    <row r="476" s="656" customFormat="1"/>
    <row r="477" s="656" customFormat="1"/>
    <row r="478" s="656" customFormat="1"/>
    <row r="479" s="656" customFormat="1"/>
    <row r="480" s="656" customFormat="1"/>
    <row r="481" s="656" customFormat="1"/>
    <row r="482" s="656" customFormat="1"/>
    <row r="483" s="656" customFormat="1"/>
    <row r="484" s="656" customFormat="1"/>
    <row r="485" s="656" customFormat="1"/>
    <row r="486" s="656" customFormat="1"/>
    <row r="487" s="656" customFormat="1"/>
    <row r="488" s="656" customFormat="1"/>
    <row r="489" s="656" customFormat="1"/>
    <row r="490" s="656" customFormat="1"/>
    <row r="491" s="656" customFormat="1"/>
    <row r="492" s="656" customFormat="1"/>
    <row r="493" s="656" customFormat="1"/>
    <row r="494" s="656" customFormat="1"/>
    <row r="495" s="656" customFormat="1"/>
    <row r="496" s="656" customFormat="1"/>
    <row r="497" s="656" customFormat="1"/>
    <row r="498" s="656" customFormat="1"/>
    <row r="499" s="656" customFormat="1"/>
    <row r="500" s="656" customFormat="1"/>
    <row r="501" s="656" customFormat="1"/>
    <row r="502" s="656" customFormat="1"/>
    <row r="503" s="656" customFormat="1"/>
    <row r="504" s="656" customFormat="1"/>
    <row r="505" s="656" customFormat="1"/>
    <row r="506" s="656" customFormat="1"/>
    <row r="507" s="656" customFormat="1"/>
    <row r="508" s="656" customFormat="1"/>
    <row r="509" s="656" customFormat="1"/>
    <row r="510" s="656" customFormat="1"/>
    <row r="511" s="656" customFormat="1"/>
    <row r="512" s="656" customFormat="1"/>
    <row r="513" s="656" customFormat="1"/>
    <row r="514" s="656" customFormat="1"/>
    <row r="515" s="656" customFormat="1"/>
    <row r="516" s="656" customFormat="1"/>
    <row r="517" s="656" customFormat="1"/>
    <row r="518" s="656" customFormat="1"/>
    <row r="519" s="656" customFormat="1"/>
    <row r="520" s="656" customFormat="1"/>
    <row r="521" s="656" customFormat="1"/>
    <row r="522" s="656" customFormat="1"/>
    <row r="523" s="656" customFormat="1"/>
    <row r="524" s="656" customFormat="1"/>
    <row r="525" s="656" customFormat="1"/>
    <row r="526" s="656" customFormat="1"/>
    <row r="527" s="656" customFormat="1"/>
    <row r="528" s="656" customFormat="1"/>
    <row r="529" s="656" customFormat="1"/>
    <row r="530" s="656" customFormat="1"/>
    <row r="531" s="656" customFormat="1"/>
    <row r="532" s="656" customFormat="1"/>
    <row r="533" s="656" customFormat="1"/>
    <row r="534" s="656" customFormat="1"/>
    <row r="535" s="656" customFormat="1"/>
    <row r="536" s="656" customFormat="1"/>
    <row r="537" s="656" customFormat="1"/>
    <row r="538" s="656" customFormat="1"/>
    <row r="539" s="656" customFormat="1"/>
    <row r="540" s="656" customFormat="1"/>
    <row r="541" s="656" customFormat="1"/>
    <row r="542" s="656" customFormat="1"/>
    <row r="543" s="656" customFormat="1"/>
    <row r="544" s="656" customFormat="1"/>
    <row r="545" s="656" customFormat="1"/>
    <row r="546" s="656" customFormat="1"/>
    <row r="547" s="656" customFormat="1"/>
    <row r="548" s="656" customFormat="1"/>
    <row r="549" s="656" customFormat="1"/>
    <row r="550" s="656" customFormat="1"/>
    <row r="551" s="656" customFormat="1"/>
    <row r="552" s="656" customFormat="1"/>
    <row r="553" s="656" customFormat="1"/>
    <row r="554" s="656" customFormat="1"/>
    <row r="555" s="656" customFormat="1"/>
    <row r="556" s="656" customFormat="1"/>
    <row r="557" s="656" customFormat="1"/>
    <row r="558" s="656" customFormat="1"/>
    <row r="559" s="656" customFormat="1"/>
    <row r="560" s="656" customFormat="1"/>
    <row r="561" s="656" customFormat="1"/>
    <row r="562" s="656" customFormat="1"/>
    <row r="563" s="656" customFormat="1"/>
    <row r="564" s="656" customFormat="1"/>
    <row r="565" s="656" customFormat="1"/>
    <row r="566" s="656" customFormat="1"/>
    <row r="567" s="656" customFormat="1"/>
    <row r="568" s="656" customFormat="1"/>
    <row r="569" s="656" customFormat="1"/>
    <row r="570" s="656" customFormat="1"/>
    <row r="571" s="656" customFormat="1"/>
    <row r="572" s="656" customFormat="1"/>
    <row r="573" s="656" customFormat="1"/>
    <row r="574" s="656" customFormat="1"/>
    <row r="575" s="656" customFormat="1"/>
    <row r="576" s="656" customFormat="1"/>
    <row r="577" s="656" customFormat="1"/>
    <row r="578" s="656" customFormat="1"/>
    <row r="579" s="656" customFormat="1"/>
    <row r="580" s="656" customFormat="1"/>
    <row r="581" s="656" customFormat="1"/>
    <row r="582" s="656" customFormat="1"/>
    <row r="583" s="656" customFormat="1"/>
    <row r="584" s="656" customFormat="1"/>
    <row r="585" s="656" customFormat="1"/>
    <row r="586" s="656" customFormat="1"/>
    <row r="587" s="656" customFormat="1"/>
    <row r="588" s="656" customFormat="1"/>
    <row r="589" s="656" customFormat="1"/>
    <row r="590" s="656" customFormat="1"/>
    <row r="591" s="656" customFormat="1"/>
    <row r="592" s="656" customFormat="1"/>
    <row r="593" s="656" customFormat="1"/>
    <row r="594" s="656" customFormat="1"/>
    <row r="595" s="656" customFormat="1"/>
    <row r="596" s="656" customFormat="1"/>
    <row r="597" s="656" customFormat="1"/>
    <row r="598" s="656" customFormat="1"/>
    <row r="599" s="656" customFormat="1"/>
    <row r="600" s="656" customFormat="1"/>
    <row r="601" s="656" customFormat="1"/>
    <row r="602" s="656" customFormat="1"/>
  </sheetData>
  <mergeCells count="3">
    <mergeCell ref="A5:F5"/>
    <mergeCell ref="A6:A7"/>
    <mergeCell ref="C7:F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6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1" ySplit="8" topLeftCell="B9" activePane="bottomRight" state="frozen"/>
      <selection activeCell="B9" activeCellId="0" sqref="B9"/>
    </sheetView>
  </sheetViews>
  <sheetFormatPr defaultColWidth="8.28515625" defaultRowHeight="14.25"/>
  <cols>
    <col customWidth="1" min="1" max="1" style="656" width="72.42578125"/>
    <col customWidth="1" min="2" max="6" style="657" width="11.140625"/>
    <col customWidth="1" min="7" max="7" style="656" width="11.140625"/>
    <col customWidth="1" min="8" max="9" style="656" width="13.140625"/>
    <col customWidth="1" min="10" max="10" style="656" width="12.42578125"/>
    <col customWidth="1" min="11" max="11" style="656" width="10.85546875"/>
    <col customWidth="1" min="12" max="12" style="656" width="10.42578125"/>
    <col min="13" max="16384" style="656" width="8.2851562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3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3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3"/>
      <c r="I4" s="663"/>
      <c r="J4" s="663"/>
    </row>
    <row r="5" s="658" customFormat="1" ht="32.25" customHeight="1">
      <c r="A5" s="668" t="s">
        <v>1197</v>
      </c>
      <c r="B5" s="668"/>
      <c r="C5" s="668"/>
      <c r="D5" s="668"/>
      <c r="E5" s="668"/>
      <c r="F5" s="668"/>
      <c r="G5" s="669"/>
    </row>
    <row r="6" ht="15">
      <c r="A6" s="670"/>
      <c r="B6" s="671">
        <v>2019</v>
      </c>
      <c r="C6" s="671">
        <v>2020</v>
      </c>
      <c r="D6" s="671">
        <v>2021</v>
      </c>
      <c r="E6" s="671">
        <v>2022</v>
      </c>
      <c r="F6" s="672">
        <v>2023</v>
      </c>
      <c r="G6" s="502"/>
    </row>
    <row r="7" ht="15">
      <c r="A7" s="673"/>
      <c r="B7" s="674" t="s">
        <v>1184</v>
      </c>
      <c r="C7" s="675" t="s">
        <v>162</v>
      </c>
      <c r="D7" s="676"/>
      <c r="E7" s="676"/>
      <c r="F7" s="677"/>
      <c r="G7" s="502"/>
    </row>
    <row r="8" s="678" customFormat="1" ht="33">
      <c r="A8" s="679" t="s">
        <v>1185</v>
      </c>
      <c r="B8" s="680"/>
      <c r="C8" s="681"/>
      <c r="D8" s="681"/>
      <c r="E8" s="681"/>
      <c r="F8" s="682"/>
      <c r="G8" s="502"/>
    </row>
    <row r="9" ht="15">
      <c r="A9" s="683" t="s">
        <v>1186</v>
      </c>
      <c r="B9" s="684">
        <v>103.04000000000001</v>
      </c>
      <c r="C9" s="685">
        <v>103.759</v>
      </c>
      <c r="D9" s="685">
        <v>103.66800000000001</v>
      </c>
      <c r="E9" s="685">
        <v>104.03100000000001</v>
      </c>
      <c r="F9" s="686">
        <v>104.026</v>
      </c>
      <c r="G9" s="502"/>
    </row>
    <row r="10" ht="15">
      <c r="A10" s="683" t="s">
        <v>1187</v>
      </c>
      <c r="B10" s="684">
        <v>104.45999999999999</v>
      </c>
      <c r="C10" s="687">
        <v>103.169</v>
      </c>
      <c r="D10" s="685">
        <v>103.613</v>
      </c>
      <c r="E10" s="685">
        <v>103.863</v>
      </c>
      <c r="F10" s="686">
        <v>104.036</v>
      </c>
      <c r="G10" s="502"/>
    </row>
    <row r="11" s="678" customFormat="1" ht="15">
      <c r="A11" s="688" t="s">
        <v>1188</v>
      </c>
      <c r="B11" s="689"/>
      <c r="C11" s="690"/>
      <c r="D11" s="690"/>
      <c r="E11" s="690"/>
      <c r="F11" s="691"/>
      <c r="G11" s="502"/>
    </row>
    <row r="12" ht="15">
      <c r="A12" s="683" t="s">
        <v>1186</v>
      </c>
      <c r="B12" s="684">
        <v>102.8</v>
      </c>
      <c r="C12" s="685">
        <v>103.971</v>
      </c>
      <c r="D12" s="685">
        <v>103.527</v>
      </c>
      <c r="E12" s="685">
        <v>104.06399999999999</v>
      </c>
      <c r="F12" s="686">
        <v>103.917</v>
      </c>
      <c r="G12" s="502"/>
    </row>
    <row r="13" ht="15">
      <c r="A13" s="692" t="s">
        <v>1187</v>
      </c>
      <c r="B13" s="693">
        <v>104.45999999999999</v>
      </c>
      <c r="C13" s="694">
        <v>103.24299999999999</v>
      </c>
      <c r="D13" s="694">
        <v>103.62</v>
      </c>
      <c r="E13" s="694">
        <v>103.82899999999999</v>
      </c>
      <c r="F13" s="695">
        <v>103.988</v>
      </c>
      <c r="G13" s="502"/>
    </row>
    <row r="14" s="678" customFormat="1" ht="15">
      <c r="A14" s="696" t="s">
        <v>1189</v>
      </c>
      <c r="B14" s="689"/>
      <c r="C14" s="690"/>
      <c r="D14" s="690"/>
      <c r="E14" s="690"/>
      <c r="F14" s="691"/>
      <c r="G14" s="502"/>
    </row>
    <row r="15" ht="15">
      <c r="A15" s="683" t="s">
        <v>1186</v>
      </c>
      <c r="B15" s="684">
        <v>102.58</v>
      </c>
      <c r="C15" s="685">
        <v>104.06999999999999</v>
      </c>
      <c r="D15" s="685">
        <v>103.28100000000001</v>
      </c>
      <c r="E15" s="685">
        <v>104.18000000000001</v>
      </c>
      <c r="F15" s="686">
        <v>103.462</v>
      </c>
      <c r="G15" s="502"/>
    </row>
    <row r="16" ht="15">
      <c r="A16" s="692" t="s">
        <v>1190</v>
      </c>
      <c r="B16" s="693">
        <v>105.05</v>
      </c>
      <c r="C16" s="694">
        <v>103.39700000000001</v>
      </c>
      <c r="D16" s="694">
        <v>103.36499999999999</v>
      </c>
      <c r="E16" s="694">
        <v>103.77</v>
      </c>
      <c r="F16" s="695">
        <v>103.502</v>
      </c>
      <c r="G16" s="502"/>
    </row>
    <row r="17" s="678" customFormat="1" ht="15">
      <c r="A17" s="697" t="s">
        <v>1191</v>
      </c>
      <c r="B17" s="689"/>
      <c r="C17" s="690"/>
      <c r="D17" s="690"/>
      <c r="E17" s="690"/>
      <c r="F17" s="691"/>
      <c r="G17" s="502"/>
    </row>
    <row r="18" ht="15">
      <c r="A18" s="683" t="s">
        <v>1186</v>
      </c>
      <c r="B18" s="684">
        <v>103.11</v>
      </c>
      <c r="C18" s="685">
        <v>103.911</v>
      </c>
      <c r="D18" s="685">
        <v>103.36199999999999</v>
      </c>
      <c r="E18" s="685">
        <v>103.878</v>
      </c>
      <c r="F18" s="686">
        <v>103.402</v>
      </c>
      <c r="G18" s="502"/>
    </row>
    <row r="19" ht="15">
      <c r="A19" s="692" t="s">
        <v>1190</v>
      </c>
      <c r="B19" s="693">
        <v>105.05</v>
      </c>
      <c r="C19" s="694">
        <v>103.422</v>
      </c>
      <c r="D19" s="694">
        <v>103.508</v>
      </c>
      <c r="E19" s="694">
        <v>103.727</v>
      </c>
      <c r="F19" s="695">
        <v>103.447</v>
      </c>
      <c r="G19" s="502"/>
    </row>
    <row r="20" s="678" customFormat="1" ht="25.5" customHeight="1">
      <c r="A20" s="696" t="s">
        <v>1192</v>
      </c>
      <c r="B20" s="689"/>
      <c r="C20" s="690"/>
      <c r="D20" s="690"/>
      <c r="E20" s="690"/>
      <c r="F20" s="691"/>
      <c r="G20" s="502"/>
    </row>
    <row r="21" ht="15">
      <c r="A21" s="683" t="s">
        <v>1186</v>
      </c>
      <c r="B21" s="684">
        <v>102.95</v>
      </c>
      <c r="C21" s="685">
        <v>103.866</v>
      </c>
      <c r="D21" s="685">
        <v>103.78400000000001</v>
      </c>
      <c r="E21" s="685">
        <v>103.94199999999999</v>
      </c>
      <c r="F21" s="686">
        <v>104.395</v>
      </c>
      <c r="G21" s="502"/>
    </row>
    <row r="22" ht="15">
      <c r="A22" s="692" t="s">
        <v>1190</v>
      </c>
      <c r="B22" s="693">
        <v>103.76000000000001</v>
      </c>
      <c r="C22" s="694">
        <v>103.104</v>
      </c>
      <c r="D22" s="694">
        <v>103.907</v>
      </c>
      <c r="E22" s="694">
        <v>103.89</v>
      </c>
      <c r="F22" s="695">
        <v>104.503</v>
      </c>
      <c r="G22" s="502"/>
    </row>
    <row r="23" s="678" customFormat="1" ht="15">
      <c r="A23" s="697" t="s">
        <v>1193</v>
      </c>
      <c r="B23" s="689"/>
      <c r="C23" s="690"/>
      <c r="D23" s="690"/>
      <c r="E23" s="690"/>
      <c r="F23" s="691"/>
      <c r="G23" s="502"/>
    </row>
    <row r="24" ht="15">
      <c r="A24" s="683" t="s">
        <v>1186</v>
      </c>
      <c r="B24" s="684">
        <v>103.09</v>
      </c>
      <c r="C24" s="685">
        <v>103.982</v>
      </c>
      <c r="D24" s="685">
        <v>103.72499999999999</v>
      </c>
      <c r="E24" s="685">
        <v>103.93300000000001</v>
      </c>
      <c r="F24" s="686">
        <v>104.43600000000001</v>
      </c>
      <c r="G24" s="502"/>
    </row>
    <row r="25" ht="15">
      <c r="A25" s="692" t="s">
        <v>1190</v>
      </c>
      <c r="B25" s="693">
        <v>103.694</v>
      </c>
      <c r="C25" s="694">
        <v>103.22</v>
      </c>
      <c r="D25" s="694">
        <v>103.899</v>
      </c>
      <c r="E25" s="694">
        <v>103.86</v>
      </c>
      <c r="F25" s="695">
        <v>104.587</v>
      </c>
      <c r="G25" s="502"/>
    </row>
    <row r="26" s="678" customFormat="1" ht="15">
      <c r="A26" s="688" t="s">
        <v>1194</v>
      </c>
      <c r="B26" s="689"/>
      <c r="C26" s="690"/>
      <c r="D26" s="690"/>
      <c r="E26" s="690"/>
      <c r="F26" s="691"/>
      <c r="G26" s="502"/>
    </row>
    <row r="27" ht="15">
      <c r="A27" s="683" t="s">
        <v>1186</v>
      </c>
      <c r="B27" s="684">
        <v>103.75</v>
      </c>
      <c r="C27" s="685">
        <v>103.211</v>
      </c>
      <c r="D27" s="685">
        <v>104.03400000000001</v>
      </c>
      <c r="E27" s="685">
        <v>103.947</v>
      </c>
      <c r="F27" s="686">
        <v>104.303</v>
      </c>
      <c r="G27" s="502"/>
    </row>
    <row r="28" ht="15">
      <c r="A28" s="692" t="s">
        <v>1187</v>
      </c>
      <c r="B28" s="693">
        <v>104.55</v>
      </c>
      <c r="C28" s="694">
        <v>102.95699999999999</v>
      </c>
      <c r="D28" s="694">
        <v>103.58799999999999</v>
      </c>
      <c r="E28" s="694">
        <v>103.95</v>
      </c>
      <c r="F28" s="695">
        <v>104.157</v>
      </c>
      <c r="G28" s="502"/>
    </row>
    <row r="29" s="678" customFormat="1" ht="15">
      <c r="A29" s="696" t="s">
        <v>1195</v>
      </c>
      <c r="B29" s="689"/>
      <c r="C29" s="690"/>
      <c r="D29" s="690"/>
      <c r="E29" s="690"/>
      <c r="F29" s="691"/>
      <c r="G29" s="502"/>
    </row>
    <row r="30" ht="15">
      <c r="A30" s="683" t="s">
        <v>1186</v>
      </c>
      <c r="B30" s="684">
        <v>104.64</v>
      </c>
      <c r="C30" s="685">
        <v>104.02</v>
      </c>
      <c r="D30" s="685">
        <v>104.015</v>
      </c>
      <c r="E30" s="685">
        <v>104.015</v>
      </c>
      <c r="F30" s="686">
        <v>103.872</v>
      </c>
      <c r="G30" s="502"/>
    </row>
    <row r="31" ht="15">
      <c r="A31" s="692" t="s">
        <v>1190</v>
      </c>
      <c r="B31" s="693">
        <v>105.56</v>
      </c>
      <c r="C31" s="694">
        <v>103.40600000000001</v>
      </c>
      <c r="D31" s="694">
        <v>103.77200000000001</v>
      </c>
      <c r="E31" s="694">
        <v>104.015</v>
      </c>
      <c r="F31" s="695">
        <v>103.929</v>
      </c>
      <c r="G31" s="502"/>
    </row>
    <row r="32" s="678" customFormat="1" ht="15">
      <c r="A32" s="696" t="s">
        <v>1196</v>
      </c>
      <c r="B32" s="689"/>
      <c r="C32" s="690"/>
      <c r="D32" s="690"/>
      <c r="E32" s="690"/>
      <c r="F32" s="691"/>
      <c r="G32" s="502"/>
    </row>
    <row r="33" ht="15">
      <c r="A33" s="683" t="s">
        <v>1186</v>
      </c>
      <c r="B33" s="684">
        <v>103.31399999999999</v>
      </c>
      <c r="C33" s="685">
        <v>102.813</v>
      </c>
      <c r="D33" s="685">
        <v>104.04300000000001</v>
      </c>
      <c r="E33" s="685">
        <v>103.913</v>
      </c>
      <c r="F33" s="686">
        <v>104.515</v>
      </c>
      <c r="G33" s="502"/>
    </row>
    <row r="34" s="698" customFormat="1" ht="15">
      <c r="A34" s="699" t="s">
        <v>1190</v>
      </c>
      <c r="B34" s="700">
        <v>104.05200000000001</v>
      </c>
      <c r="C34" s="701">
        <v>102.71599999999999</v>
      </c>
      <c r="D34" s="701">
        <v>103.48999999999999</v>
      </c>
      <c r="E34" s="701">
        <v>103.917</v>
      </c>
      <c r="F34" s="702">
        <v>104.26900000000001</v>
      </c>
      <c r="G34" s="502"/>
    </row>
    <row r="35">
      <c r="B35" s="656"/>
      <c r="C35" s="656"/>
      <c r="D35" s="656"/>
      <c r="E35" s="656"/>
      <c r="F35" s="656"/>
    </row>
    <row r="36">
      <c r="B36" s="656"/>
      <c r="C36" s="656"/>
      <c r="D36" s="656"/>
      <c r="E36" s="656"/>
      <c r="F36" s="656"/>
    </row>
    <row r="37">
      <c r="B37" s="656"/>
      <c r="C37" s="656"/>
      <c r="D37" s="656"/>
      <c r="E37" s="656"/>
      <c r="F37" s="656"/>
    </row>
    <row r="38">
      <c r="B38" s="656"/>
      <c r="C38" s="656"/>
      <c r="D38" s="656"/>
      <c r="E38" s="656"/>
      <c r="F38" s="656"/>
    </row>
    <row r="39">
      <c r="B39" s="656"/>
      <c r="C39" s="656"/>
      <c r="D39" s="656"/>
      <c r="E39" s="656"/>
      <c r="F39" s="656"/>
    </row>
    <row r="40">
      <c r="B40" s="656"/>
      <c r="C40" s="656"/>
      <c r="D40" s="656"/>
      <c r="E40" s="656"/>
      <c r="F40" s="656"/>
    </row>
    <row r="41">
      <c r="B41" s="656"/>
      <c r="C41" s="656"/>
      <c r="D41" s="656"/>
      <c r="E41" s="656"/>
      <c r="F41" s="656"/>
    </row>
    <row r="42">
      <c r="B42" s="656"/>
      <c r="C42" s="656"/>
      <c r="D42" s="656"/>
      <c r="E42" s="656"/>
      <c r="F42" s="656"/>
    </row>
    <row r="43">
      <c r="B43" s="656"/>
      <c r="C43" s="656"/>
      <c r="D43" s="656"/>
      <c r="E43" s="656"/>
      <c r="F43" s="656"/>
    </row>
    <row r="44">
      <c r="B44" s="656"/>
      <c r="C44" s="656"/>
      <c r="D44" s="656"/>
      <c r="E44" s="656"/>
      <c r="F44" s="656"/>
    </row>
    <row r="45">
      <c r="B45" s="656"/>
      <c r="C45" s="656"/>
      <c r="D45" s="656"/>
      <c r="E45" s="656"/>
      <c r="F45" s="656"/>
    </row>
    <row r="46">
      <c r="B46" s="656"/>
      <c r="C46" s="656"/>
      <c r="D46" s="656"/>
      <c r="E46" s="656"/>
      <c r="F46" s="656"/>
    </row>
    <row r="47">
      <c r="B47" s="656"/>
      <c r="C47" s="656"/>
      <c r="D47" s="656"/>
      <c r="E47" s="656"/>
      <c r="F47" s="656"/>
    </row>
    <row r="48">
      <c r="B48" s="656"/>
      <c r="C48" s="656"/>
      <c r="D48" s="656"/>
      <c r="E48" s="656"/>
      <c r="F48" s="656"/>
    </row>
    <row r="49" s="656" customFormat="1"/>
    <row r="50" s="656" customFormat="1"/>
    <row r="51" s="656" customFormat="1"/>
    <row r="52" s="656" customFormat="1"/>
    <row r="53" s="656" customFormat="1"/>
    <row r="54" s="656" customFormat="1"/>
    <row r="55" s="656" customFormat="1"/>
    <row r="56" s="656" customFormat="1"/>
    <row r="57" s="656" customFormat="1"/>
    <row r="58" s="656" customFormat="1"/>
    <row r="59" s="656" customFormat="1"/>
    <row r="60" s="656" customFormat="1"/>
    <row r="61" s="656" customFormat="1"/>
    <row r="62" s="656" customFormat="1"/>
    <row r="63" s="656" customFormat="1"/>
    <row r="64" s="656" customFormat="1"/>
    <row r="65" s="656" customFormat="1"/>
    <row r="66" s="656" customFormat="1"/>
    <row r="67" s="656" customFormat="1"/>
    <row r="68" s="656" customFormat="1"/>
    <row r="69" s="656" customFormat="1"/>
    <row r="70" s="656" customFormat="1"/>
    <row r="71" s="656" customFormat="1"/>
    <row r="72" s="656" customFormat="1"/>
    <row r="73" s="656" customFormat="1"/>
    <row r="74" s="656" customFormat="1"/>
    <row r="75" s="656" customFormat="1"/>
    <row r="76" s="656" customFormat="1"/>
    <row r="77" s="656" customFormat="1"/>
    <row r="78" s="656" customFormat="1"/>
    <row r="79" s="656" customFormat="1"/>
    <row r="80" s="656" customFormat="1"/>
    <row r="81" s="656" customFormat="1"/>
    <row r="82" s="656" customFormat="1"/>
    <row r="83" s="656" customFormat="1"/>
    <row r="84" s="656" customFormat="1"/>
    <row r="85" s="656" customFormat="1"/>
    <row r="86" s="656" customFormat="1"/>
    <row r="87" s="656" customFormat="1"/>
    <row r="88" s="656" customFormat="1"/>
    <row r="89" s="656" customFormat="1"/>
    <row r="90" s="656" customFormat="1"/>
    <row r="91" s="656" customFormat="1"/>
    <row r="92" s="656" customFormat="1"/>
    <row r="93" s="656" customFormat="1"/>
    <row r="94" s="656" customFormat="1"/>
    <row r="95" s="656" customFormat="1"/>
    <row r="96" s="656" customFormat="1"/>
    <row r="97" s="656" customFormat="1"/>
    <row r="98" s="656" customFormat="1"/>
    <row r="99" s="656" customFormat="1"/>
    <row r="100" s="656" customFormat="1"/>
    <row r="101" s="656" customFormat="1"/>
    <row r="102" s="656" customFormat="1"/>
    <row r="103" s="656" customFormat="1"/>
    <row r="104" s="656" customFormat="1"/>
    <row r="105" s="656" customFormat="1"/>
    <row r="106" s="656" customFormat="1"/>
    <row r="107" s="656" customFormat="1"/>
    <row r="108" s="656" customFormat="1"/>
    <row r="109" s="656" customFormat="1"/>
    <row r="110" s="656" customFormat="1"/>
    <row r="111" s="656" customFormat="1"/>
    <row r="112" s="656" customFormat="1"/>
    <row r="113" s="656" customFormat="1"/>
    <row r="114" s="656" customFormat="1"/>
    <row r="115" s="656" customFormat="1"/>
    <row r="116" s="656" customFormat="1"/>
    <row r="117" s="656" customFormat="1"/>
    <row r="118" s="656" customFormat="1"/>
    <row r="119" s="656" customFormat="1"/>
    <row r="120" s="656" customFormat="1"/>
    <row r="121" s="656" customFormat="1"/>
    <row r="122" s="656" customFormat="1"/>
    <row r="123" s="656" customFormat="1"/>
    <row r="124" s="656" customFormat="1"/>
    <row r="125" s="656" customFormat="1"/>
    <row r="126" s="656" customFormat="1"/>
    <row r="127" s="656" customFormat="1"/>
    <row r="128" s="656" customFormat="1"/>
    <row r="129" s="656" customFormat="1"/>
    <row r="130" s="656" customFormat="1"/>
    <row r="131" s="656" customFormat="1"/>
    <row r="132" s="656" customFormat="1"/>
    <row r="133" s="656" customFormat="1"/>
    <row r="134" s="656" customFormat="1"/>
    <row r="135" s="656" customFormat="1"/>
    <row r="136" s="656" customFormat="1"/>
    <row r="137" s="656" customFormat="1"/>
    <row r="138" s="656" customFormat="1"/>
    <row r="139" s="656" customFormat="1"/>
    <row r="140" s="656" customFormat="1"/>
    <row r="141" s="656" customFormat="1"/>
    <row r="142" s="656" customFormat="1"/>
    <row r="143" s="656" customFormat="1"/>
    <row r="144" s="656" customFormat="1"/>
    <row r="145" s="656" customFormat="1"/>
    <row r="146" s="656" customFormat="1"/>
    <row r="147" s="656" customFormat="1"/>
    <row r="148" s="656" customFormat="1"/>
    <row r="149" s="656" customFormat="1"/>
    <row r="150" s="656" customFormat="1"/>
    <row r="151" s="656" customFormat="1"/>
    <row r="152" s="656" customFormat="1"/>
    <row r="153" s="656" customFormat="1"/>
    <row r="154" s="656" customFormat="1"/>
    <row r="155" s="656" customFormat="1"/>
    <row r="156" s="656" customFormat="1"/>
    <row r="157" s="656" customFormat="1"/>
    <row r="158" s="656" customFormat="1"/>
    <row r="159" s="656" customFormat="1"/>
    <row r="160" s="656" customFormat="1"/>
    <row r="161" s="656" customFormat="1"/>
    <row r="162" s="656" customFormat="1"/>
    <row r="163" s="656" customFormat="1"/>
    <row r="164" s="656" customFormat="1"/>
    <row r="165" s="656" customFormat="1"/>
    <row r="166" s="656" customFormat="1"/>
    <row r="167" s="656" customFormat="1"/>
    <row r="168" s="656" customFormat="1"/>
    <row r="169" s="656" customFormat="1"/>
    <row r="170" s="656" customFormat="1"/>
    <row r="171" s="656" customFormat="1"/>
    <row r="172" s="656" customFormat="1"/>
    <row r="173" s="656" customFormat="1"/>
    <row r="174" s="656" customFormat="1"/>
    <row r="175" s="656" customFormat="1"/>
    <row r="176" s="656" customFormat="1"/>
    <row r="177" s="656" customFormat="1"/>
    <row r="178" s="656" customFormat="1"/>
    <row r="179" s="656" customFormat="1"/>
    <row r="180" s="656" customFormat="1"/>
    <row r="181" s="656" customFormat="1"/>
    <row r="182" s="656" customFormat="1"/>
    <row r="183" s="656" customFormat="1"/>
    <row r="184" s="656" customFormat="1"/>
    <row r="185" s="656" customFormat="1"/>
    <row r="186" s="656" customFormat="1"/>
    <row r="187" s="656" customFormat="1"/>
    <row r="188" s="656" customFormat="1"/>
    <row r="189" s="656" customFormat="1"/>
    <row r="190" s="656" customFormat="1"/>
    <row r="191" s="656" customFormat="1"/>
    <row r="192" s="656" customFormat="1"/>
    <row r="193" s="656" customFormat="1"/>
    <row r="194" s="656" customFormat="1"/>
    <row r="195" s="656" customFormat="1"/>
    <row r="196" s="656" customFormat="1"/>
    <row r="197" s="656" customFormat="1"/>
    <row r="198" s="656" customFormat="1"/>
    <row r="199" s="656" customFormat="1"/>
    <row r="200" s="656" customFormat="1"/>
    <row r="201" s="656" customFormat="1"/>
    <row r="202" s="656" customFormat="1"/>
    <row r="203" s="656" customFormat="1"/>
    <row r="204" s="656" customFormat="1"/>
    <row r="205" s="656" customFormat="1"/>
    <row r="206" s="656" customFormat="1"/>
    <row r="207" s="656" customFormat="1"/>
    <row r="208" s="656" customFormat="1"/>
    <row r="209" s="656" customFormat="1"/>
    <row r="210" s="656" customFormat="1"/>
    <row r="211" s="656" customFormat="1"/>
    <row r="212" s="656" customFormat="1"/>
    <row r="213" s="656" customFormat="1"/>
    <row r="214" s="656" customFormat="1"/>
    <row r="215" s="656" customFormat="1"/>
    <row r="216" s="656" customFormat="1"/>
    <row r="217" s="656" customFormat="1"/>
    <row r="218" s="656" customFormat="1"/>
    <row r="219" s="656" customFormat="1"/>
    <row r="220" s="656" customFormat="1"/>
    <row r="221" s="656" customFormat="1"/>
    <row r="222" s="656" customFormat="1"/>
    <row r="223" s="656" customFormat="1"/>
    <row r="224" s="656" customFormat="1"/>
    <row r="225" s="656" customFormat="1"/>
    <row r="226" s="656" customFormat="1"/>
    <row r="227" s="656" customFormat="1"/>
    <row r="228" s="656" customFormat="1"/>
    <row r="229" s="656" customFormat="1"/>
    <row r="230" s="656" customFormat="1"/>
    <row r="231" s="656" customFormat="1"/>
    <row r="232" s="656" customFormat="1"/>
    <row r="233" s="656" customFormat="1"/>
    <row r="234" s="656" customFormat="1"/>
    <row r="235" s="656" customFormat="1"/>
    <row r="236" s="656" customFormat="1"/>
    <row r="237" s="656" customFormat="1"/>
    <row r="238" s="656" customFormat="1"/>
    <row r="239" s="656" customFormat="1"/>
    <row r="240" s="656" customFormat="1"/>
    <row r="241" s="656" customFormat="1"/>
    <row r="242" s="656" customFormat="1"/>
    <row r="243" s="656" customFormat="1"/>
    <row r="244" s="656" customFormat="1"/>
    <row r="245" s="656" customFormat="1"/>
    <row r="246" s="656" customFormat="1"/>
    <row r="247" s="656" customFormat="1"/>
    <row r="248" s="656" customFormat="1"/>
    <row r="249" s="656" customFormat="1"/>
    <row r="250" s="656" customFormat="1"/>
    <row r="251" s="656" customFormat="1"/>
    <row r="252" s="656" customFormat="1"/>
    <row r="253" s="656" customFormat="1"/>
    <row r="254" s="656" customFormat="1"/>
    <row r="255" s="656" customFormat="1"/>
    <row r="256" s="656" customFormat="1"/>
    <row r="257" s="656" customFormat="1"/>
    <row r="258" s="656" customFormat="1"/>
    <row r="259" s="656" customFormat="1"/>
    <row r="260" s="656" customFormat="1"/>
    <row r="261" s="656" customFormat="1"/>
    <row r="262" s="656" customFormat="1"/>
    <row r="263" s="656" customFormat="1"/>
    <row r="264" s="656" customFormat="1"/>
    <row r="265" s="656" customFormat="1"/>
    <row r="266" s="656" customFormat="1"/>
    <row r="267" s="656" customFormat="1"/>
    <row r="268" s="656" customFormat="1"/>
    <row r="269" s="656" customFormat="1"/>
    <row r="270" s="656" customFormat="1"/>
    <row r="271" s="656" customFormat="1"/>
    <row r="272" s="656" customFormat="1"/>
    <row r="273" s="656" customFormat="1"/>
    <row r="274" s="656" customFormat="1"/>
    <row r="275" s="656" customFormat="1"/>
    <row r="276" s="656" customFormat="1"/>
    <row r="277" s="656" customFormat="1"/>
    <row r="278" s="656" customFormat="1"/>
    <row r="279" s="656" customFormat="1"/>
    <row r="280" s="656" customFormat="1"/>
    <row r="281" s="656" customFormat="1"/>
    <row r="282" s="656" customFormat="1"/>
    <row r="283" s="656" customFormat="1"/>
    <row r="284" s="656" customFormat="1"/>
    <row r="285" s="656" customFormat="1"/>
    <row r="286" s="656" customFormat="1"/>
    <row r="287" s="656" customFormat="1"/>
    <row r="288" s="656" customFormat="1"/>
    <row r="289" s="656" customFormat="1"/>
    <row r="290" s="656" customFormat="1"/>
    <row r="291" s="656" customFormat="1"/>
    <row r="292" s="656" customFormat="1"/>
    <row r="293" s="656" customFormat="1"/>
    <row r="294" s="656" customFormat="1"/>
    <row r="295" s="656" customFormat="1"/>
    <row r="296" s="656" customFormat="1"/>
    <row r="297" s="656" customFormat="1"/>
    <row r="298" s="656" customFormat="1"/>
    <row r="299" s="656" customFormat="1"/>
    <row r="300" s="656" customFormat="1"/>
    <row r="301" s="656" customFormat="1"/>
    <row r="302" s="656" customFormat="1"/>
    <row r="303" s="656" customFormat="1"/>
    <row r="304" s="656" customFormat="1"/>
    <row r="305" s="656" customFormat="1"/>
    <row r="306" s="656" customFormat="1"/>
    <row r="307" s="656" customFormat="1"/>
    <row r="308" s="656" customFormat="1"/>
    <row r="309" s="656" customFormat="1"/>
    <row r="310" s="656" customFormat="1"/>
    <row r="311" s="656" customFormat="1"/>
    <row r="312" s="656" customFormat="1"/>
    <row r="313" s="656" customFormat="1"/>
    <row r="314" s="656" customFormat="1"/>
    <row r="315" s="656" customFormat="1"/>
    <row r="316" s="656" customFormat="1"/>
    <row r="317" s="656" customFormat="1"/>
    <row r="318" s="656" customFormat="1"/>
    <row r="319" s="656" customFormat="1"/>
    <row r="320" s="656" customFormat="1"/>
    <row r="321" s="656" customFormat="1"/>
    <row r="322" s="656" customFormat="1"/>
    <row r="323" s="656" customFormat="1"/>
    <row r="324" s="656" customFormat="1"/>
    <row r="325" s="656" customFormat="1"/>
    <row r="326" s="656" customFormat="1"/>
    <row r="327" s="656" customFormat="1"/>
    <row r="328" s="656" customFormat="1"/>
    <row r="329" s="656" customFormat="1"/>
    <row r="330" s="656" customFormat="1"/>
    <row r="331" s="656" customFormat="1"/>
    <row r="332" s="656" customFormat="1"/>
    <row r="333" s="656" customFormat="1"/>
    <row r="334" s="656" customFormat="1"/>
    <row r="335" s="656" customFormat="1"/>
    <row r="336" s="656" customFormat="1"/>
    <row r="337" s="656" customFormat="1"/>
    <row r="338" s="656" customFormat="1"/>
    <row r="339" s="656" customFormat="1"/>
    <row r="340" s="656" customFormat="1"/>
    <row r="341" s="656" customFormat="1"/>
    <row r="342" s="656" customFormat="1"/>
    <row r="343" s="656" customFormat="1"/>
    <row r="344" s="656" customFormat="1"/>
    <row r="345" s="656" customFormat="1"/>
    <row r="346" s="656" customFormat="1"/>
    <row r="347" s="656" customFormat="1"/>
    <row r="348" s="656" customFormat="1"/>
    <row r="349" s="656" customFormat="1"/>
    <row r="350" s="656" customFormat="1"/>
    <row r="351" s="656" customFormat="1"/>
    <row r="352" s="656" customFormat="1"/>
    <row r="353" s="656" customFormat="1"/>
    <row r="354" s="656" customFormat="1"/>
    <row r="355" s="656" customFormat="1"/>
    <row r="356" s="656" customFormat="1"/>
    <row r="357" s="656" customFormat="1"/>
    <row r="358" s="656" customFormat="1"/>
    <row r="359" s="656" customFormat="1"/>
    <row r="360" s="656" customFormat="1"/>
    <row r="361" s="656" customFormat="1"/>
    <row r="362" s="656" customFormat="1"/>
    <row r="363" s="656" customFormat="1"/>
    <row r="364" s="656" customFormat="1"/>
    <row r="365" s="656" customFormat="1"/>
    <row r="366" s="656" customFormat="1"/>
    <row r="367" s="656" customFormat="1"/>
    <row r="368" s="656" customFormat="1"/>
    <row r="369" s="656" customFormat="1"/>
    <row r="370" s="656" customFormat="1"/>
    <row r="371" s="656" customFormat="1"/>
    <row r="372" s="656" customFormat="1"/>
    <row r="373" s="656" customFormat="1"/>
    <row r="374" s="656" customFormat="1"/>
    <row r="375" s="656" customFormat="1"/>
    <row r="376" s="656" customFormat="1"/>
    <row r="377" s="656" customFormat="1"/>
    <row r="378" s="656" customFormat="1"/>
    <row r="379" s="656" customFormat="1"/>
    <row r="380" s="656" customFormat="1"/>
    <row r="381" s="656" customFormat="1"/>
    <row r="382" s="656" customFormat="1"/>
    <row r="383" s="656" customFormat="1"/>
    <row r="384" s="656" customFormat="1"/>
    <row r="385" s="656" customFormat="1"/>
    <row r="386" s="656" customFormat="1"/>
    <row r="387" s="656" customFormat="1"/>
    <row r="388" s="656" customFormat="1"/>
    <row r="389" s="656" customFormat="1"/>
    <row r="390" s="656" customFormat="1"/>
    <row r="391" s="656" customFormat="1"/>
    <row r="392" s="656" customFormat="1"/>
    <row r="393" s="656" customFormat="1"/>
    <row r="394" s="656" customFormat="1"/>
    <row r="395" s="656" customFormat="1"/>
    <row r="396" s="656" customFormat="1"/>
    <row r="397" s="656" customFormat="1"/>
    <row r="398" s="656" customFormat="1"/>
    <row r="399" s="656" customFormat="1"/>
    <row r="400" s="656" customFormat="1"/>
    <row r="401" s="656" customFormat="1"/>
    <row r="402" s="656" customFormat="1"/>
    <row r="403" s="656" customFormat="1"/>
    <row r="404" s="656" customFormat="1"/>
    <row r="405" s="656" customFormat="1"/>
    <row r="406" s="656" customFormat="1"/>
    <row r="407" s="656" customFormat="1"/>
    <row r="408" s="656" customFormat="1"/>
    <row r="409" s="656" customFormat="1"/>
    <row r="410" s="656" customFormat="1"/>
    <row r="411" s="656" customFormat="1"/>
    <row r="412" s="656" customFormat="1"/>
    <row r="413" s="656" customFormat="1"/>
    <row r="414" s="656" customFormat="1"/>
    <row r="415" s="656" customFormat="1"/>
    <row r="416" s="656" customFormat="1"/>
    <row r="417" s="656" customFormat="1"/>
    <row r="418" s="656" customFormat="1"/>
    <row r="419" s="656" customFormat="1"/>
    <row r="420" s="656" customFormat="1"/>
    <row r="421" s="656" customFormat="1"/>
    <row r="422" s="656" customFormat="1"/>
    <row r="423" s="656" customFormat="1"/>
    <row r="424" s="656" customFormat="1"/>
    <row r="425" s="656" customFormat="1"/>
    <row r="426" s="656" customFormat="1"/>
    <row r="427" s="656" customFormat="1"/>
    <row r="428" s="656" customFormat="1"/>
    <row r="429" s="656" customFormat="1"/>
    <row r="430" s="656" customFormat="1"/>
    <row r="431" s="656" customFormat="1"/>
    <row r="432" s="656" customFormat="1"/>
    <row r="433" s="656" customFormat="1"/>
    <row r="434" s="656" customFormat="1"/>
    <row r="435" s="656" customFormat="1"/>
    <row r="436" s="656" customFormat="1"/>
    <row r="437" s="656" customFormat="1"/>
    <row r="438" s="656" customFormat="1"/>
    <row r="439" s="656" customFormat="1"/>
    <row r="440" s="656" customFormat="1"/>
    <row r="441" s="656" customFormat="1"/>
    <row r="442" s="656" customFormat="1"/>
    <row r="443" s="656" customFormat="1"/>
    <row r="444" s="656" customFormat="1"/>
    <row r="445" s="656" customFormat="1"/>
    <row r="446" s="656" customFormat="1"/>
    <row r="447" s="656" customFormat="1"/>
    <row r="448" s="656" customFormat="1"/>
    <row r="449" s="656" customFormat="1"/>
    <row r="450" s="656" customFormat="1"/>
    <row r="451" s="656" customFormat="1"/>
    <row r="452" s="656" customFormat="1"/>
    <row r="453" s="656" customFormat="1"/>
    <row r="454" s="656" customFormat="1"/>
    <row r="455" s="656" customFormat="1"/>
    <row r="456" s="656" customFormat="1"/>
    <row r="457" s="656" customFormat="1"/>
    <row r="458" s="656" customFormat="1"/>
    <row r="459" s="656" customFormat="1"/>
    <row r="460" s="656" customFormat="1"/>
    <row r="461" s="656" customFormat="1"/>
    <row r="462" s="656" customFormat="1"/>
    <row r="463" s="656" customFormat="1"/>
    <row r="464" s="656" customFormat="1"/>
    <row r="465" s="656" customFormat="1"/>
    <row r="466" s="656" customFormat="1"/>
    <row r="467" s="656" customFormat="1"/>
    <row r="468" s="656" customFormat="1"/>
    <row r="469" s="656" customFormat="1"/>
    <row r="470" s="656" customFormat="1"/>
    <row r="471" s="656" customFormat="1"/>
    <row r="472" s="656" customFormat="1"/>
    <row r="473" s="656" customFormat="1"/>
    <row r="474" s="656" customFormat="1"/>
    <row r="475" s="656" customFormat="1"/>
    <row r="476" s="656" customFormat="1"/>
    <row r="477" s="656" customFormat="1"/>
    <row r="478" s="656" customFormat="1"/>
    <row r="479" s="656" customFormat="1"/>
    <row r="480" s="656" customFormat="1"/>
    <row r="481" s="656" customFormat="1"/>
    <row r="482" s="656" customFormat="1"/>
    <row r="483" s="656" customFormat="1"/>
    <row r="484" s="656" customFormat="1"/>
    <row r="485" s="656" customFormat="1"/>
    <row r="486" s="656" customFormat="1"/>
    <row r="487" s="656" customFormat="1"/>
    <row r="488" s="656" customFormat="1"/>
    <row r="489" s="656" customFormat="1"/>
    <row r="490" s="656" customFormat="1"/>
    <row r="491" s="656" customFormat="1"/>
    <row r="492" s="656" customFormat="1"/>
    <row r="493" s="656" customFormat="1"/>
    <row r="494" s="656" customFormat="1"/>
    <row r="495" s="656" customFormat="1"/>
    <row r="496" s="656" customFormat="1"/>
    <row r="497" s="656" customFormat="1"/>
    <row r="498" s="656" customFormat="1"/>
    <row r="499" s="656" customFormat="1"/>
    <row r="500" s="656" customFormat="1"/>
    <row r="501" s="656" customFormat="1"/>
    <row r="502" s="656" customFormat="1"/>
    <row r="503" s="656" customFormat="1"/>
    <row r="504" s="656" customFormat="1"/>
    <row r="505" s="656" customFormat="1"/>
    <row r="506" s="656" customFormat="1"/>
    <row r="507" s="656" customFormat="1"/>
    <row r="508" s="656" customFormat="1"/>
    <row r="509" s="656" customFormat="1"/>
    <row r="510" s="656" customFormat="1"/>
    <row r="511" s="656" customFormat="1"/>
    <row r="512" s="656" customFormat="1"/>
    <row r="513" s="656" customFormat="1"/>
    <row r="514" s="656" customFormat="1"/>
    <row r="515" s="656" customFormat="1"/>
    <row r="516" s="656" customFormat="1"/>
    <row r="517" s="656" customFormat="1"/>
    <row r="518" s="656" customFormat="1"/>
    <row r="519" s="656" customFormat="1"/>
    <row r="520" s="656" customFormat="1"/>
    <row r="521" s="656" customFormat="1"/>
    <row r="522" s="656" customFormat="1"/>
    <row r="523" s="656" customFormat="1"/>
    <row r="524" s="656" customFormat="1"/>
    <row r="525" s="656" customFormat="1"/>
    <row r="526" s="656" customFormat="1"/>
    <row r="527" s="656" customFormat="1"/>
    <row r="528" s="656" customFormat="1"/>
    <row r="529" s="656" customFormat="1"/>
    <row r="530" s="656" customFormat="1"/>
    <row r="531" s="656" customFormat="1"/>
    <row r="532" s="656" customFormat="1"/>
    <row r="533" s="656" customFormat="1"/>
    <row r="534" s="656" customFormat="1"/>
    <row r="535" s="656" customFormat="1"/>
    <row r="536" s="656" customFormat="1"/>
    <row r="537" s="656" customFormat="1"/>
    <row r="538" s="656" customFormat="1"/>
    <row r="539" s="656" customFormat="1"/>
    <row r="540" s="656" customFormat="1"/>
    <row r="541" s="656" customFormat="1"/>
    <row r="542" s="656" customFormat="1"/>
    <row r="543" s="656" customFormat="1"/>
    <row r="544" s="656" customFormat="1"/>
    <row r="545" s="656" customFormat="1"/>
    <row r="546" s="656" customFormat="1"/>
    <row r="547" s="656" customFormat="1"/>
    <row r="548" s="656" customFormat="1"/>
    <row r="549" s="656" customFormat="1"/>
    <row r="550" s="656" customFormat="1"/>
    <row r="551" s="656" customFormat="1"/>
    <row r="552" s="656" customFormat="1"/>
    <row r="553" s="656" customFormat="1"/>
    <row r="554" s="656" customFormat="1"/>
    <row r="555" s="656" customFormat="1"/>
    <row r="556" s="656" customFormat="1"/>
    <row r="557" s="656" customFormat="1"/>
    <row r="558" s="656" customFormat="1"/>
    <row r="559" s="656" customFormat="1"/>
    <row r="560" s="656" customFormat="1"/>
    <row r="561" s="656" customFormat="1"/>
    <row r="562" s="656" customFormat="1"/>
    <row r="563" s="656" customFormat="1"/>
    <row r="564" s="656" customFormat="1"/>
    <row r="565" s="656" customFormat="1"/>
    <row r="566" s="656" customFormat="1"/>
    <row r="567" s="656" customFormat="1"/>
    <row r="568" s="656" customFormat="1"/>
    <row r="569" s="656" customFormat="1"/>
    <row r="570" s="656" customFormat="1"/>
    <row r="571" s="656" customFormat="1"/>
    <row r="572" s="656" customFormat="1"/>
    <row r="573" s="656" customFormat="1"/>
    <row r="574" s="656" customFormat="1"/>
    <row r="575" s="656" customFormat="1"/>
    <row r="576" s="656" customFormat="1"/>
    <row r="577" s="656" customFormat="1"/>
    <row r="578" s="656" customFormat="1"/>
    <row r="579" s="656" customFormat="1"/>
    <row r="580" s="656" customFormat="1"/>
    <row r="581" s="656" customFormat="1"/>
    <row r="582" s="656" customFormat="1"/>
    <row r="583" s="656" customFormat="1"/>
    <row r="584" s="656" customFormat="1"/>
    <row r="585" s="656" customFormat="1"/>
    <row r="586" s="656" customFormat="1"/>
    <row r="587" s="656" customFormat="1"/>
    <row r="588" s="656" customFormat="1"/>
    <row r="589" s="656" customFormat="1"/>
    <row r="590" s="656" customFormat="1"/>
    <row r="591" s="656" customFormat="1"/>
    <row r="592" s="656" customFormat="1"/>
    <row r="593" s="656" customFormat="1"/>
    <row r="594" s="656" customFormat="1"/>
    <row r="595" s="656" customFormat="1"/>
    <row r="596" s="656" customFormat="1"/>
    <row r="597" s="656" customFormat="1"/>
    <row r="598" s="656" customFormat="1"/>
    <row r="599" s="656" customFormat="1"/>
    <row r="600" s="656" customFormat="1"/>
    <row r="601" s="656" customFormat="1"/>
    <row r="602" s="656" customFormat="1"/>
  </sheetData>
  <mergeCells count="3">
    <mergeCell ref="A5:F5"/>
    <mergeCell ref="A6:A7"/>
    <mergeCell ref="C7:F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6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1" ySplit="8" topLeftCell="B9" activePane="bottomRight" state="frozen"/>
      <selection activeCell="B9" activeCellId="0" sqref="B9"/>
    </sheetView>
  </sheetViews>
  <sheetFormatPr defaultColWidth="8.28515625" defaultRowHeight="14.25"/>
  <cols>
    <col customWidth="1" min="1" max="1" style="656" width="72.42578125"/>
    <col customWidth="1" min="2" max="6" style="657" width="11.140625"/>
    <col customWidth="1" min="7" max="7" style="656" width="11.140625"/>
    <col customWidth="1" min="8" max="9" style="656" width="13.140625"/>
    <col customWidth="1" min="10" max="10" style="656" width="12.42578125"/>
    <col customWidth="1" min="11" max="11" style="656" width="10.85546875"/>
    <col customWidth="1" min="12" max="12" style="656" width="10.42578125"/>
    <col min="13" max="16384" style="656" width="8.2851562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3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3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3"/>
      <c r="I4" s="663"/>
      <c r="J4" s="663"/>
    </row>
    <row r="5" s="658" customFormat="1" ht="32.25" customHeight="1">
      <c r="A5" s="668" t="s">
        <v>1183</v>
      </c>
      <c r="B5" s="668"/>
      <c r="C5" s="668"/>
      <c r="D5" s="668"/>
      <c r="E5" s="668"/>
      <c r="F5" s="668"/>
      <c r="G5" s="669"/>
    </row>
    <row r="6" ht="15">
      <c r="A6" s="670"/>
      <c r="B6" s="671">
        <v>2019</v>
      </c>
      <c r="C6" s="671">
        <v>2020</v>
      </c>
      <c r="D6" s="671">
        <v>2021</v>
      </c>
      <c r="E6" s="671">
        <v>2022</v>
      </c>
      <c r="F6" s="672">
        <v>2023</v>
      </c>
      <c r="G6" s="502"/>
    </row>
    <row r="7" ht="15">
      <c r="A7" s="673"/>
      <c r="B7" s="674" t="s">
        <v>1184</v>
      </c>
      <c r="C7" s="675" t="s">
        <v>162</v>
      </c>
      <c r="D7" s="676"/>
      <c r="E7" s="676"/>
      <c r="F7" s="677"/>
      <c r="G7" s="502"/>
    </row>
    <row r="8" s="678" customFormat="1" ht="33">
      <c r="A8" s="679" t="s">
        <v>1185</v>
      </c>
      <c r="B8" s="680"/>
      <c r="C8" s="681"/>
      <c r="D8" s="681"/>
      <c r="E8" s="681"/>
      <c r="F8" s="682"/>
      <c r="G8" s="502"/>
    </row>
    <row r="9" ht="15">
      <c r="A9" s="683" t="s">
        <v>1186</v>
      </c>
      <c r="B9" s="684">
        <f>('СС ИПЦ Минэк баз'!B9/'СС ИПЦ Минэк кон'!B9)*'СС ИПЦ Минэк баз'!B9</f>
        <v>103.04000000000001</v>
      </c>
      <c r="C9" s="685">
        <f>('СС ИПЦ Минэк баз'!C9/'СС ИПЦ Минэк кон'!C9)*'СС ИПЦ Минэк баз'!C9</f>
        <v>103.759</v>
      </c>
      <c r="D9" s="685">
        <f>('СС ИПЦ Минэк баз'!D9/'СС ИПЦ Минэк кон'!D9)*'СС ИПЦ Минэк баз'!D9</f>
        <v>103.80417865007922</v>
      </c>
      <c r="E9" s="685">
        <f>('СС ИПЦ Минэк баз'!E9/'СС ИПЦ Минэк кон'!E9)*'СС ИПЦ Минэк баз'!E9</f>
        <v>104.07902215746806</v>
      </c>
      <c r="F9" s="685">
        <f>('СС ИПЦ Минэк баз'!F9/'СС ИПЦ Минэк кон'!F9)*'СС ИПЦ Минэк баз'!F9</f>
        <v>104.026</v>
      </c>
      <c r="G9" s="502"/>
    </row>
    <row r="10" ht="15">
      <c r="A10" s="683" t="s">
        <v>1187</v>
      </c>
      <c r="B10" s="684">
        <f>('СС ИПЦ Минэк баз'!B10/'СС ИПЦ Минэк кон'!B10)*'СС ИПЦ Минэк баз'!B10</f>
        <v>104.45999999999999</v>
      </c>
      <c r="C10" s="685">
        <f>('СС ИПЦ Минэк баз'!C10/'СС ИПЦ Минэк кон'!C10)*'СС ИПЦ Минэк баз'!C10</f>
        <v>103.169</v>
      </c>
      <c r="D10" s="685">
        <f>('СС ИПЦ Минэк баз'!D10/'СС ИПЦ Минэк кон'!D10)*'СС ИПЦ Минэк баз'!D10</f>
        <v>103.67403593363721</v>
      </c>
      <c r="E10" s="685">
        <f>('СС ИПЦ Минэк баз'!E10/'СС ИПЦ Минэк кон'!E10)*'СС ИПЦ Минэк баз'!E10</f>
        <v>103.96710424155977</v>
      </c>
      <c r="F10" s="685">
        <f>('СС ИПЦ Минэк баз'!F10/'СС ИПЦ Минэк кон'!F10)*'СС ИПЦ Минэк баз'!F10</f>
        <v>104.0560038455622</v>
      </c>
      <c r="G10" s="502"/>
    </row>
    <row r="11" s="678" customFormat="1" ht="15">
      <c r="A11" s="688" t="s">
        <v>1188</v>
      </c>
      <c r="B11" s="689"/>
      <c r="C11" s="690"/>
      <c r="D11" s="690"/>
      <c r="E11" s="690"/>
      <c r="F11" s="691"/>
      <c r="G11" s="502"/>
    </row>
    <row r="12" ht="15">
      <c r="A12" s="683" t="s">
        <v>1186</v>
      </c>
      <c r="B12" s="684">
        <f>('СС ИПЦ Минэк баз'!B12/'СС ИПЦ Минэк кон'!B12)*'СС ИПЦ Минэк баз'!B12</f>
        <v>102.8</v>
      </c>
      <c r="C12" s="685">
        <f>('СС ИПЦ Минэк баз'!C12/'СС ИПЦ Минэк кон'!C12)*'СС ИПЦ Минэк баз'!C12</f>
        <v>103.971</v>
      </c>
      <c r="D12" s="685">
        <f>('СС ИПЦ Минэк баз'!D12/'СС ИПЦ Минэк кон'!D12)*'СС ИПЦ Минэк баз'!D12</f>
        <v>103.63811914017174</v>
      </c>
      <c r="E12" s="685">
        <f>('СС ИПЦ Минэк баз'!E12/'СС ИПЦ Минэк кон'!E12)*'СС ИПЦ Минэк баз'!E12</f>
        <v>104.05200138360428</v>
      </c>
      <c r="F12" s="685">
        <f>('СС ИПЦ Минэк баз'!F12/'СС ИПЦ Минэк кон'!F12)*'СС ИПЦ Минэк баз'!F12</f>
        <v>103.917</v>
      </c>
      <c r="G12" s="502"/>
    </row>
    <row r="13" ht="15">
      <c r="A13" s="692" t="s">
        <v>1187</v>
      </c>
      <c r="B13" s="684">
        <f>('СС ИПЦ Минэк баз'!B13/'СС ИПЦ Минэк кон'!B13)*'СС ИПЦ Минэк баз'!B13</f>
        <v>104.45999999999999</v>
      </c>
      <c r="C13" s="685">
        <f>('СС ИПЦ Минэк баз'!C13/'СС ИПЦ Минэк кон'!C13)*'СС ИПЦ Минэк баз'!C13</f>
        <v>103.24299999999999</v>
      </c>
      <c r="D13" s="685">
        <f>('СС ИПЦ Минэк баз'!D13/'СС ИПЦ Минэк кон'!D13)*'СС ИПЦ Минэк баз'!D13</f>
        <v>103.67002413826398</v>
      </c>
      <c r="E13" s="685">
        <f>('СС ИПЦ Минэк баз'!E13/'СС ИПЦ Минэк кон'!E13)*'СС ИПЦ Минэк баз'!E13</f>
        <v>103.89404071739716</v>
      </c>
      <c r="F13" s="685">
        <f>('СС ИПЦ Минэк баз'!F13/'СС ИПЦ Минэк кон'!F13)*'СС ИПЦ Минэк баз'!F13</f>
        <v>103.97000311520489</v>
      </c>
      <c r="G13" s="502"/>
    </row>
    <row r="14" s="678" customFormat="1" ht="15">
      <c r="A14" s="696" t="s">
        <v>1189</v>
      </c>
      <c r="B14" s="689"/>
      <c r="C14" s="690"/>
      <c r="D14" s="690"/>
      <c r="E14" s="690"/>
      <c r="F14" s="691"/>
      <c r="G14" s="502"/>
    </row>
    <row r="15" ht="15">
      <c r="A15" s="683" t="s">
        <v>1186</v>
      </c>
      <c r="B15" s="684">
        <f>('СС ИПЦ Минэк баз'!B15/'СС ИПЦ Минэк кон'!B15)*'СС ИПЦ Минэк баз'!B15</f>
        <v>102.58</v>
      </c>
      <c r="C15" s="685">
        <f>('СС ИПЦ Минэк баз'!C15/'СС ИПЦ Минэк кон'!C15)*'СС ИПЦ Минэк баз'!C15</f>
        <v>104.06999999999999</v>
      </c>
      <c r="D15" s="685">
        <f>('СС ИПЦ Минэк баз'!D15/'СС ИПЦ Минэк кон'!D15)*'СС ИПЦ Минэк баз'!D15</f>
        <v>103.28100000000001</v>
      </c>
      <c r="E15" s="685">
        <f>('СС ИПЦ Минэк баз'!E15/'СС ИПЦ Минэк кон'!E15)*'СС ИПЦ Минэк баз'!E15</f>
        <v>103.94453340484219</v>
      </c>
      <c r="F15" s="685">
        <f>('СС ИПЦ Минэк баз'!F15/'СС ИПЦ Минэк кон'!F15)*'СС ИПЦ Минэк баз'!F15</f>
        <v>103.462</v>
      </c>
      <c r="G15" s="502"/>
    </row>
    <row r="16" ht="15">
      <c r="A16" s="692" t="s">
        <v>1190</v>
      </c>
      <c r="B16" s="684">
        <f>('СС ИПЦ Минэк баз'!B16/'СС ИПЦ Минэк кон'!B16)*'СС ИПЦ Минэк баз'!B16</f>
        <v>105.05</v>
      </c>
      <c r="C16" s="685">
        <f>('СС ИПЦ Минэк баз'!C16/'СС ИПЦ Минэк кон'!C16)*'СС ИПЦ Минэк баз'!C16</f>
        <v>103.39700000000001</v>
      </c>
      <c r="D16" s="685">
        <f>('СС ИПЦ Минэк баз'!D16/'СС ИПЦ Минэк кон'!D16)*'СС ИПЦ Минэк баз'!D16</f>
        <v>103.36499999999999</v>
      </c>
      <c r="E16" s="685">
        <f>('СС ИПЦ Минэк баз'!E16/'СС ИПЦ Минэк кон'!E16)*'СС ИПЦ Минэк баз'!E16</f>
        <v>103.6840712139886</v>
      </c>
      <c r="F16" s="685">
        <f>('СС ИПЦ Минэк баз'!F16/'СС ИПЦ Минэк кон'!F16)*'СС ИПЦ Минэк баз'!F16</f>
        <v>103.35321418992579</v>
      </c>
      <c r="G16" s="502"/>
    </row>
    <row r="17" s="678" customFormat="1" ht="15">
      <c r="A17" s="697" t="s">
        <v>1191</v>
      </c>
      <c r="B17" s="689"/>
      <c r="C17" s="690"/>
      <c r="D17" s="690"/>
      <c r="E17" s="690"/>
      <c r="F17" s="691"/>
      <c r="G17" s="502"/>
    </row>
    <row r="18" ht="15">
      <c r="A18" s="683" t="s">
        <v>1186</v>
      </c>
      <c r="B18" s="684">
        <f>('СС ИПЦ Минэк баз'!B18/'СС ИПЦ Минэк кон'!B18)*'СС ИПЦ Минэк баз'!B18</f>
        <v>103.11</v>
      </c>
      <c r="C18" s="685">
        <f>('СС ИПЦ Минэк баз'!C18/'СС ИПЦ Минэк кон'!C18)*'СС ИПЦ Минэк баз'!C18</f>
        <v>103.911</v>
      </c>
      <c r="D18" s="685">
        <f>('СС ИПЦ Минэк баз'!D18/'СС ИПЦ Минэк кон'!D18)*'СС ИПЦ Минэк баз'!D18</f>
        <v>103.36199999999999</v>
      </c>
      <c r="E18" s="685">
        <f>('СС ИПЦ Минэк баз'!E18/'СС ИПЦ Минэк кон'!E18)*'СС ИПЦ Минэк баз'!E18</f>
        <v>103.878</v>
      </c>
      <c r="F18" s="685">
        <f>('СС ИПЦ Минэк баз'!F18/'СС ИПЦ Минэк кон'!F18)*'СС ИПЦ Минэк баз'!F18</f>
        <v>103.402</v>
      </c>
      <c r="G18" s="502"/>
    </row>
    <row r="19" ht="15">
      <c r="A19" s="692" t="s">
        <v>1190</v>
      </c>
      <c r="B19" s="684">
        <f>('СС ИПЦ Минэк баз'!B19/'СС ИПЦ Минэк кон'!B19)*'СС ИПЦ Минэк баз'!B19</f>
        <v>105.05</v>
      </c>
      <c r="C19" s="685">
        <f>('СС ИПЦ Минэк баз'!C19/'СС ИПЦ Минэк кон'!C19)*'СС ИПЦ Минэк баз'!C19</f>
        <v>103.422</v>
      </c>
      <c r="D19" s="685">
        <f>('СС ИПЦ Минэк баз'!D19/'СС ИПЦ Минэк кон'!D19)*'СС ИПЦ Минэк баз'!D19</f>
        <v>103.508</v>
      </c>
      <c r="E19" s="685">
        <f>('СС ИПЦ Минэк баз'!E19/'СС ИПЦ Минэк кон'!E19)*'СС ИПЦ Минэк баз'!E19</f>
        <v>103.727</v>
      </c>
      <c r="F19" s="685">
        <f>('СС ИПЦ Минэк баз'!F19/'СС ИПЦ Минэк кон'!F19)*'СС ИПЦ Минэк баз'!F19</f>
        <v>103.447</v>
      </c>
      <c r="G19" s="502"/>
    </row>
    <row r="20" s="678" customFormat="1" ht="25.5" customHeight="1">
      <c r="A20" s="696" t="s">
        <v>1192</v>
      </c>
      <c r="B20" s="689"/>
      <c r="C20" s="690"/>
      <c r="D20" s="690"/>
      <c r="E20" s="690"/>
      <c r="F20" s="691"/>
      <c r="G20" s="502"/>
    </row>
    <row r="21" ht="15">
      <c r="A21" s="683" t="s">
        <v>1186</v>
      </c>
      <c r="B21" s="684">
        <f>('СС ИПЦ Минэк баз'!B21/'СС ИПЦ Минэк кон'!B21)*'СС ИПЦ Минэк баз'!B21</f>
        <v>102.95</v>
      </c>
      <c r="C21" s="685">
        <f>('СС ИПЦ Минэк баз'!C21/'СС ИПЦ Минэк кон'!C21)*'СС ИПЦ Минэк баз'!C21</f>
        <v>103.866</v>
      </c>
      <c r="D21" s="685">
        <f>('СС ИПЦ Минэк баз'!D21/'СС ИПЦ Минэк кон'!D21)*'СС ИПЦ Минэк баз'!D21</f>
        <v>104.01049321153364</v>
      </c>
      <c r="E21" s="685">
        <f>('СС ИПЦ Минэк баз'!E21/'СС ИПЦ Минэк кон'!E21)*'СС ИПЦ Минэк баз'!E21</f>
        <v>104.16648377330837</v>
      </c>
      <c r="F21" s="685">
        <f>('СС ИПЦ Минэк баз'!F21/'СС ИПЦ Минэк кон'!F21)*'СС ИПЦ Минэк баз'!F21</f>
        <v>104.395</v>
      </c>
      <c r="G21" s="502"/>
    </row>
    <row r="22" ht="15">
      <c r="A22" s="692" t="s">
        <v>1190</v>
      </c>
      <c r="B22" s="684">
        <f>('СС ИПЦ Минэк баз'!B22/'СС ИПЦ Минэк кон'!B22)*'СС ИПЦ Минэк баз'!B22</f>
        <v>103.76000000000001</v>
      </c>
      <c r="C22" s="685">
        <f>('СС ИПЦ Минэк баз'!C22/'СС ИПЦ Минэк кон'!C22)*'СС ИПЦ Минэк баз'!C22</f>
        <v>103.104</v>
      </c>
      <c r="D22" s="685">
        <f>('СС ИПЦ Минэк баз'!D22/'СС ИПЦ Минэк кон'!D22)*'СС ИПЦ Минэк баз'!D22</f>
        <v>104.01110419737385</v>
      </c>
      <c r="E22" s="685">
        <f>('СС ИПЦ Минэк баз'!E22/'СС ИПЦ Минэк кон'!E22)*'СС ИПЦ Минэк баз'!E22</f>
        <v>104.11548835190275</v>
      </c>
      <c r="F22" s="685">
        <f>('СС ИПЦ Минэк баз'!F22/'СС ИПЦ Минэк кон'!F22)*'СС ИПЦ Минэк баз'!F22</f>
        <v>104.62614494155969</v>
      </c>
      <c r="G22" s="502"/>
    </row>
    <row r="23" s="678" customFormat="1" ht="15">
      <c r="A23" s="697" t="s">
        <v>1193</v>
      </c>
      <c r="B23" s="689"/>
      <c r="C23" s="690"/>
      <c r="D23" s="690"/>
      <c r="E23" s="690"/>
      <c r="F23" s="691"/>
      <c r="G23" s="502"/>
    </row>
    <row r="24" ht="15">
      <c r="A24" s="683" t="s">
        <v>1186</v>
      </c>
      <c r="B24" s="684">
        <f>('СС ИПЦ Минэк баз'!B24/'СС ИПЦ Минэк кон'!B24)*'СС ИПЦ Минэк баз'!B24</f>
        <v>103.09</v>
      </c>
      <c r="C24" s="685">
        <f>('СС ИПЦ Минэк баз'!C24/'СС ИПЦ Минэк кон'!C24)*'СС ИПЦ Минэк баз'!C24</f>
        <v>103.982</v>
      </c>
      <c r="D24" s="685">
        <f>('СС ИПЦ Минэк баз'!D24/'СС ИПЦ Минэк кон'!D24)*'СС ИПЦ Минэк баз'!D24</f>
        <v>103.98464833858463</v>
      </c>
      <c r="E24" s="685">
        <f>('СС ИПЦ Минэк баз'!E24/'СС ИПЦ Минэк кон'!E24)*'СС ИПЦ Минэк баз'!E24</f>
        <v>104.19365205019631</v>
      </c>
      <c r="F24" s="685">
        <f>('СС ИПЦ Минэк баз'!F24/'СС ИПЦ Минэк кон'!F24)*'СС ИПЦ Минэк баз'!F24</f>
        <v>104.43600000000001</v>
      </c>
      <c r="G24" s="502"/>
    </row>
    <row r="25" ht="15">
      <c r="A25" s="692" t="s">
        <v>1190</v>
      </c>
      <c r="B25" s="684">
        <f>('СС ИПЦ Минэк баз'!B25/'СС ИПЦ Минэк кон'!B25)*'СС ИПЦ Минэк баз'!B25</f>
        <v>103.694</v>
      </c>
      <c r="C25" s="685">
        <f>('СС ИПЦ Минэк баз'!C25/'СС ИПЦ Минэк кон'!C25)*'СС ИПЦ Минэк баз'!C25</f>
        <v>103.22</v>
      </c>
      <c r="D25" s="685">
        <f>('СС ИПЦ Минэк баз'!D25/'СС ИПЦ Минэк кон'!D25)*'СС ИПЦ Минэк баз'!D25</f>
        <v>104.01713416714043</v>
      </c>
      <c r="E25" s="685">
        <f>('СС ИПЦ Минэк баз'!E25/'СС ИПЦ Минэк кон'!E25)*'СС ИПЦ Минэк баз'!E25</f>
        <v>104.12065250965252</v>
      </c>
      <c r="F25" s="685">
        <f>('СС ИПЦ Минэк баз'!F25/'СС ИПЦ Минэк кон'!F25)*'СС ИПЦ Минэк баз'!F25</f>
        <v>104.72919305854758</v>
      </c>
      <c r="G25" s="502"/>
    </row>
    <row r="26" s="678" customFormat="1" ht="15">
      <c r="A26" s="688" t="s">
        <v>1194</v>
      </c>
      <c r="B26" s="689"/>
      <c r="C26" s="690"/>
      <c r="D26" s="690"/>
      <c r="E26" s="690"/>
      <c r="F26" s="691"/>
      <c r="G26" s="502"/>
    </row>
    <row r="27" ht="15">
      <c r="A27" s="683" t="s">
        <v>1186</v>
      </c>
      <c r="B27" s="684">
        <f>('СС ИПЦ Минэк баз'!B27/'СС ИПЦ Минэк кон'!B27)*'СС ИПЦ Минэк баз'!B27</f>
        <v>103.75</v>
      </c>
      <c r="C27" s="685">
        <f>('СС ИПЦ Минэк баз'!C27/'СС ИПЦ Минэк кон'!C27)*'СС ИПЦ Минэк баз'!C27</f>
        <v>103.211</v>
      </c>
      <c r="D27" s="685">
        <f>('СС ИПЦ Минэк баз'!D27/'СС ИПЦ Минэк кон'!D27)*'СС ИПЦ Минэк баз'!D27</f>
        <v>104.23739688532328</v>
      </c>
      <c r="E27" s="685">
        <f>('СС ИПЦ Минэк баз'!E27/'СС ИПЦ Минэк кон'!E27)*'СС ИПЦ Минэк баз'!E27</f>
        <v>104.15039721815238</v>
      </c>
      <c r="F27" s="685">
        <f>('СС ИПЦ Минэк баз'!F27/'СС ИПЦ Минэк кон'!F27)*'СС ИПЦ Минэк баз'!F27</f>
        <v>104.303</v>
      </c>
      <c r="G27" s="502"/>
    </row>
    <row r="28" ht="15">
      <c r="A28" s="692" t="s">
        <v>1187</v>
      </c>
      <c r="B28" s="684">
        <f>('СС ИПЦ Минэк баз'!B28/'СС ИПЦ Минэк кон'!B28)*'СС ИПЦ Минэк баз'!B28</f>
        <v>104.55</v>
      </c>
      <c r="C28" s="685">
        <f>('СС ИПЦ Минэк баз'!C28/'СС ИПЦ Минэк кон'!C28)*'СС ИПЦ Минэк баз'!C28</f>
        <v>102.95699999999999</v>
      </c>
      <c r="D28" s="685">
        <f>('СС ИПЦ Минэк баз'!D28/'СС ИПЦ Минэк кон'!D28)*'СС ИПЦ Минэк баз'!D28</f>
        <v>103.67507312972819</v>
      </c>
      <c r="E28" s="685">
        <f>('СС ИПЦ Минэк баз'!E28/'СС ИПЦ Минэк кон'!E28)*'СС ИПЦ Минэк баз'!E28</f>
        <v>104.15339720666623</v>
      </c>
      <c r="F28" s="685">
        <f>('СС ИПЦ Минэк баз'!F28/'СС ИПЦ Минэк кон'!F28)*'СС ИПЦ Минэк баз'!F28</f>
        <v>104.27312933362808</v>
      </c>
      <c r="G28" s="502"/>
    </row>
    <row r="29" s="678" customFormat="1" ht="15">
      <c r="A29" s="696" t="s">
        <v>1195</v>
      </c>
      <c r="B29" s="689"/>
      <c r="C29" s="690"/>
      <c r="D29" s="690"/>
      <c r="E29" s="690"/>
      <c r="F29" s="691"/>
      <c r="G29" s="502"/>
    </row>
    <row r="30" ht="15">
      <c r="A30" s="683" t="s">
        <v>1186</v>
      </c>
      <c r="B30" s="684">
        <f>('СС ИПЦ Минэк баз'!B30/'СС ИПЦ Минэк кон'!B30)*'СС ИПЦ Минэк баз'!B30</f>
        <v>104.64</v>
      </c>
      <c r="C30" s="685">
        <f>('СС ИПЦ Минэк баз'!C30/'СС ИПЦ Минэк кон'!C30)*'СС ИПЦ Минэк баз'!C30</f>
        <v>104.02</v>
      </c>
      <c r="D30" s="685">
        <f>('СС ИПЦ Минэк баз'!D30/'СС ИПЦ Минэк кон'!D30)*'СС ИПЦ Минэк баз'!D30</f>
        <v>104.015</v>
      </c>
      <c r="E30" s="685">
        <f>('СС ИПЦ Минэк баз'!E30/'СС ИПЦ Минэк кон'!E30)*'СС ИПЦ Минэк баз'!E30</f>
        <v>104.015</v>
      </c>
      <c r="F30" s="685">
        <f>('СС ИПЦ Минэк баз'!F30/'СС ИПЦ Минэк кон'!F30)*'СС ИПЦ Минэк баз'!F30</f>
        <v>103.872</v>
      </c>
      <c r="G30" s="502"/>
    </row>
    <row r="31" ht="15">
      <c r="A31" s="692" t="s">
        <v>1190</v>
      </c>
      <c r="B31" s="684">
        <f>('СС ИПЦ Минэк баз'!B31/'СС ИПЦ Минэк кон'!B31)*'СС ИПЦ Минэк баз'!B31</f>
        <v>105.56</v>
      </c>
      <c r="C31" s="685">
        <f>('СС ИПЦ Минэк баз'!C31/'СС ИПЦ Минэк кон'!C31)*'СС ИПЦ Минэк баз'!C31</f>
        <v>103.40600000000001</v>
      </c>
      <c r="D31" s="685">
        <f>('СС ИПЦ Минэк баз'!D31/'СС ИПЦ Минэк кон'!D31)*'СС ИПЦ Минэк баз'!D31</f>
        <v>103.77200000000001</v>
      </c>
      <c r="E31" s="685">
        <f>('СС ИПЦ Минэк баз'!E31/'СС ИПЦ Минэк кон'!E31)*'СС ИПЦ Минэк баз'!E31</f>
        <v>104.015</v>
      </c>
      <c r="F31" s="685">
        <f>('СС ИПЦ Минэк баз'!F31/'СС ИПЦ Минэк кон'!F31)*'СС ИПЦ Минэк баз'!F31</f>
        <v>103.929</v>
      </c>
      <c r="G31" s="502"/>
    </row>
    <row r="32" s="678" customFormat="1" ht="15">
      <c r="A32" s="696" t="s">
        <v>1196</v>
      </c>
      <c r="B32" s="689"/>
      <c r="C32" s="690"/>
      <c r="D32" s="690"/>
      <c r="E32" s="690"/>
      <c r="F32" s="691"/>
      <c r="G32" s="502"/>
    </row>
    <row r="33" ht="15">
      <c r="A33" s="683" t="s">
        <v>1186</v>
      </c>
      <c r="B33" s="684">
        <f>('СС ИПЦ Минэк баз'!B33/'СС ИПЦ Минэк кон'!B33)*'СС ИПЦ Минэк баз'!B33</f>
        <v>103.31399999999999</v>
      </c>
      <c r="C33" s="685">
        <f>('СС ИПЦ Минэк баз'!C33/'СС ИПЦ Минэк кон'!C33)*'СС ИПЦ Минэк баз'!C33</f>
        <v>102.813</v>
      </c>
      <c r="D33" s="685">
        <f>('СС ИПЦ Минэк баз'!D33/'СС ИПЦ Минэк кон'!D33)*'СС ИПЦ Минэк баз'!D33</f>
        <v>104.34688499132449</v>
      </c>
      <c r="E33" s="685">
        <f>('СС ИПЦ Минэк баз'!E33/'СС ИПЦ Минэк кон'!E33)*'СС ИПЦ Минэк баз'!E33</f>
        <v>104.21688610172762</v>
      </c>
      <c r="F33" s="685">
        <f>('СС ИПЦ Минэк баз'!F33/'СС ИПЦ Минэк кон'!F33)*'СС ИПЦ Минэк баз'!F33</f>
        <v>104.515</v>
      </c>
      <c r="G33" s="502"/>
    </row>
    <row r="34" s="698" customFormat="1" ht="15">
      <c r="A34" s="699" t="s">
        <v>1190</v>
      </c>
      <c r="B34" s="684">
        <f>('СС ИПЦ Минэк баз'!B34/'СС ИПЦ Минэк кон'!B34)*'СС ИПЦ Минэк баз'!B34</f>
        <v>104.05200000000001</v>
      </c>
      <c r="C34" s="685">
        <f>('СС ИПЦ Минэк баз'!C34/'СС ИПЦ Минэк кон'!C34)*'СС ИПЦ Минэк баз'!C34</f>
        <v>102.71599999999999</v>
      </c>
      <c r="D34" s="685">
        <f>('СС ИПЦ Минэк баз'!D34/'СС ИПЦ Минэк кон'!D34)*'СС ИПЦ Минэк баз'!D34</f>
        <v>103.61916099882933</v>
      </c>
      <c r="E34" s="685">
        <f>('СС ИПЦ Минэк баз'!E34/'СС ИПЦ Минэк кон'!E34)*'СС ИПЦ Минэк баз'!E34</f>
        <v>104.22088606751983</v>
      </c>
      <c r="F34" s="685">
        <f>('СС ИПЦ Минэк баз'!F34/'СС ИПЦ Минэк кон'!F34)*'СС ИПЦ Минэк баз'!F34</f>
        <v>104.44228751344913</v>
      </c>
      <c r="G34" s="502"/>
    </row>
    <row r="35">
      <c r="B35" s="656"/>
      <c r="C35" s="656"/>
      <c r="D35" s="656"/>
      <c r="E35" s="656"/>
      <c r="F35" s="656"/>
    </row>
    <row r="36">
      <c r="B36" s="656"/>
      <c r="C36" s="656"/>
      <c r="D36" s="656"/>
      <c r="E36" s="656"/>
      <c r="F36" s="656"/>
    </row>
    <row r="37">
      <c r="B37" s="656"/>
      <c r="C37" s="656"/>
      <c r="D37" s="656"/>
      <c r="E37" s="656"/>
      <c r="F37" s="656"/>
    </row>
    <row r="38">
      <c r="B38" s="656"/>
      <c r="C38" s="656"/>
      <c r="D38" s="656"/>
      <c r="E38" s="656"/>
      <c r="F38" s="656"/>
    </row>
    <row r="39">
      <c r="B39" s="656"/>
      <c r="C39" s="656"/>
      <c r="D39" s="656"/>
      <c r="E39" s="656"/>
      <c r="F39" s="656"/>
    </row>
    <row r="40">
      <c r="B40" s="656"/>
      <c r="C40" s="656"/>
      <c r="D40" s="656"/>
      <c r="E40" s="656"/>
      <c r="F40" s="656"/>
    </row>
    <row r="41">
      <c r="B41" s="656"/>
      <c r="C41" s="656"/>
      <c r="D41" s="656"/>
      <c r="E41" s="656"/>
      <c r="F41" s="656"/>
    </row>
    <row r="42">
      <c r="B42" s="656"/>
      <c r="C42" s="656"/>
      <c r="D42" s="656"/>
      <c r="E42" s="656"/>
      <c r="F42" s="656"/>
    </row>
    <row r="43">
      <c r="B43" s="656"/>
      <c r="C43" s="656"/>
      <c r="D43" s="656"/>
      <c r="E43" s="656"/>
      <c r="F43" s="656"/>
    </row>
    <row r="44">
      <c r="B44" s="656"/>
      <c r="C44" s="656"/>
      <c r="D44" s="656"/>
      <c r="E44" s="656"/>
      <c r="F44" s="656"/>
    </row>
    <row r="45">
      <c r="B45" s="656"/>
      <c r="C45" s="656"/>
      <c r="D45" s="656"/>
      <c r="E45" s="656"/>
      <c r="F45" s="656"/>
    </row>
    <row r="46">
      <c r="B46" s="656"/>
      <c r="C46" s="656"/>
      <c r="D46" s="656"/>
      <c r="E46" s="656"/>
      <c r="F46" s="656"/>
    </row>
    <row r="47">
      <c r="B47" s="656"/>
      <c r="C47" s="656"/>
      <c r="D47" s="656"/>
      <c r="E47" s="656"/>
      <c r="F47" s="656"/>
    </row>
    <row r="48">
      <c r="B48" s="656"/>
      <c r="C48" s="656"/>
      <c r="D48" s="656"/>
      <c r="E48" s="656"/>
      <c r="F48" s="656"/>
    </row>
    <row r="49" s="656" customFormat="1"/>
    <row r="50" s="656" customFormat="1"/>
    <row r="51" s="656" customFormat="1"/>
    <row r="52" s="656" customFormat="1"/>
    <row r="53" s="656" customFormat="1"/>
    <row r="54" s="656" customFormat="1"/>
    <row r="55" s="656" customFormat="1"/>
    <row r="56" s="656" customFormat="1"/>
    <row r="57" s="656" customFormat="1"/>
    <row r="58" s="656" customFormat="1"/>
    <row r="59" s="656" customFormat="1"/>
    <row r="60" s="656" customFormat="1"/>
    <row r="61" s="656" customFormat="1"/>
    <row r="62" s="656" customFormat="1"/>
    <row r="63" s="656" customFormat="1"/>
    <row r="64" s="656" customFormat="1"/>
    <row r="65" s="656" customFormat="1"/>
    <row r="66" s="656" customFormat="1"/>
    <row r="67" s="656" customFormat="1"/>
    <row r="68" s="656" customFormat="1"/>
    <row r="69" s="656" customFormat="1"/>
    <row r="70" s="656" customFormat="1"/>
    <row r="71" s="656" customFormat="1"/>
    <row r="72" s="656" customFormat="1"/>
    <row r="73" s="656" customFormat="1"/>
    <row r="74" s="656" customFormat="1"/>
    <row r="75" s="656" customFormat="1"/>
    <row r="76" s="656" customFormat="1"/>
    <row r="77" s="656" customFormat="1"/>
    <row r="78" s="656" customFormat="1"/>
    <row r="79" s="656" customFormat="1"/>
    <row r="80" s="656" customFormat="1"/>
    <row r="81" s="656" customFormat="1"/>
    <row r="82" s="656" customFormat="1"/>
    <row r="83" s="656" customFormat="1"/>
    <row r="84" s="656" customFormat="1"/>
    <row r="85" s="656" customFormat="1"/>
    <row r="86" s="656" customFormat="1"/>
    <row r="87" s="656" customFormat="1"/>
    <row r="88" s="656" customFormat="1"/>
    <row r="89" s="656" customFormat="1"/>
    <row r="90" s="656" customFormat="1"/>
    <row r="91" s="656" customFormat="1"/>
    <row r="92" s="656" customFormat="1"/>
    <row r="93" s="656" customFormat="1"/>
    <row r="94" s="656" customFormat="1"/>
    <row r="95" s="656" customFormat="1"/>
    <row r="96" s="656" customFormat="1"/>
    <row r="97" s="656" customFormat="1"/>
    <row r="98" s="656" customFormat="1"/>
    <row r="99" s="656" customFormat="1"/>
    <row r="100" s="656" customFormat="1"/>
    <row r="101" s="656" customFormat="1"/>
    <row r="102" s="656" customFormat="1"/>
    <row r="103" s="656" customFormat="1"/>
    <row r="104" s="656" customFormat="1"/>
    <row r="105" s="656" customFormat="1"/>
    <row r="106" s="656" customFormat="1"/>
    <row r="107" s="656" customFormat="1"/>
    <row r="108" s="656" customFormat="1"/>
    <row r="109" s="656" customFormat="1"/>
    <row r="110" s="656" customFormat="1"/>
    <row r="111" s="656" customFormat="1"/>
    <row r="112" s="656" customFormat="1"/>
    <row r="113" s="656" customFormat="1"/>
    <row r="114" s="656" customFormat="1"/>
    <row r="115" s="656" customFormat="1"/>
    <row r="116" s="656" customFormat="1"/>
    <row r="117" s="656" customFormat="1"/>
    <row r="118" s="656" customFormat="1"/>
    <row r="119" s="656" customFormat="1"/>
    <row r="120" s="656" customFormat="1"/>
    <row r="121" s="656" customFormat="1"/>
    <row r="122" s="656" customFormat="1"/>
    <row r="123" s="656" customFormat="1"/>
    <row r="124" s="656" customFormat="1"/>
    <row r="125" s="656" customFormat="1"/>
    <row r="126" s="656" customFormat="1"/>
    <row r="127" s="656" customFormat="1"/>
    <row r="128" s="656" customFormat="1"/>
    <row r="129" s="656" customFormat="1"/>
    <row r="130" s="656" customFormat="1"/>
    <row r="131" s="656" customFormat="1"/>
    <row r="132" s="656" customFormat="1"/>
    <row r="133" s="656" customFormat="1"/>
    <row r="134" s="656" customFormat="1"/>
    <row r="135" s="656" customFormat="1"/>
    <row r="136" s="656" customFormat="1"/>
    <row r="137" s="656" customFormat="1"/>
    <row r="138" s="656" customFormat="1"/>
    <row r="139" s="656" customFormat="1"/>
    <row r="140" s="656" customFormat="1"/>
    <row r="141" s="656" customFormat="1"/>
    <row r="142" s="656" customFormat="1"/>
    <row r="143" s="656" customFormat="1"/>
    <row r="144" s="656" customFormat="1"/>
    <row r="145" s="656" customFormat="1"/>
    <row r="146" s="656" customFormat="1"/>
    <row r="147" s="656" customFormat="1"/>
    <row r="148" s="656" customFormat="1"/>
    <row r="149" s="656" customFormat="1"/>
    <row r="150" s="656" customFormat="1"/>
    <row r="151" s="656" customFormat="1"/>
    <row r="152" s="656" customFormat="1"/>
    <row r="153" s="656" customFormat="1"/>
    <row r="154" s="656" customFormat="1"/>
    <row r="155" s="656" customFormat="1"/>
    <row r="156" s="656" customFormat="1"/>
    <row r="157" s="656" customFormat="1"/>
    <row r="158" s="656" customFormat="1"/>
    <row r="159" s="656" customFormat="1"/>
    <row r="160" s="656" customFormat="1"/>
    <row r="161" s="656" customFormat="1"/>
    <row r="162" s="656" customFormat="1"/>
    <row r="163" s="656" customFormat="1"/>
    <row r="164" s="656" customFormat="1"/>
    <row r="165" s="656" customFormat="1"/>
    <row r="166" s="656" customFormat="1"/>
    <row r="167" s="656" customFormat="1"/>
    <row r="168" s="656" customFormat="1"/>
    <row r="169" s="656" customFormat="1"/>
    <row r="170" s="656" customFormat="1"/>
    <row r="171" s="656" customFormat="1"/>
    <row r="172" s="656" customFormat="1"/>
    <row r="173" s="656" customFormat="1"/>
    <row r="174" s="656" customFormat="1"/>
    <row r="175" s="656" customFormat="1"/>
    <row r="176" s="656" customFormat="1"/>
    <row r="177" s="656" customFormat="1"/>
    <row r="178" s="656" customFormat="1"/>
    <row r="179" s="656" customFormat="1"/>
    <row r="180" s="656" customFormat="1"/>
    <row r="181" s="656" customFormat="1"/>
    <row r="182" s="656" customFormat="1"/>
    <row r="183" s="656" customFormat="1"/>
    <row r="184" s="656" customFormat="1"/>
    <row r="185" s="656" customFormat="1"/>
    <row r="186" s="656" customFormat="1"/>
    <row r="187" s="656" customFormat="1"/>
    <row r="188" s="656" customFormat="1"/>
    <row r="189" s="656" customFormat="1"/>
    <row r="190" s="656" customFormat="1"/>
    <row r="191" s="656" customFormat="1"/>
    <row r="192" s="656" customFormat="1"/>
    <row r="193" s="656" customFormat="1"/>
    <row r="194" s="656" customFormat="1"/>
    <row r="195" s="656" customFormat="1"/>
    <row r="196" s="656" customFormat="1"/>
    <row r="197" s="656" customFormat="1"/>
    <row r="198" s="656" customFormat="1"/>
    <row r="199" s="656" customFormat="1"/>
    <row r="200" s="656" customFormat="1"/>
    <row r="201" s="656" customFormat="1"/>
    <row r="202" s="656" customFormat="1"/>
    <row r="203" s="656" customFormat="1"/>
    <row r="204" s="656" customFormat="1"/>
    <row r="205" s="656" customFormat="1"/>
    <row r="206" s="656" customFormat="1"/>
    <row r="207" s="656" customFormat="1"/>
    <row r="208" s="656" customFormat="1"/>
    <row r="209" s="656" customFormat="1"/>
    <row r="210" s="656" customFormat="1"/>
    <row r="211" s="656" customFormat="1"/>
    <row r="212" s="656" customFormat="1"/>
    <row r="213" s="656" customFormat="1"/>
    <row r="214" s="656" customFormat="1"/>
    <row r="215" s="656" customFormat="1"/>
    <row r="216" s="656" customFormat="1"/>
    <row r="217" s="656" customFormat="1"/>
    <row r="218" s="656" customFormat="1"/>
    <row r="219" s="656" customFormat="1"/>
    <row r="220" s="656" customFormat="1"/>
    <row r="221" s="656" customFormat="1"/>
    <row r="222" s="656" customFormat="1"/>
    <row r="223" s="656" customFormat="1"/>
    <row r="224" s="656" customFormat="1"/>
    <row r="225" s="656" customFormat="1"/>
    <row r="226" s="656" customFormat="1"/>
    <row r="227" s="656" customFormat="1"/>
    <row r="228" s="656" customFormat="1"/>
    <row r="229" s="656" customFormat="1"/>
    <row r="230" s="656" customFormat="1"/>
    <row r="231" s="656" customFormat="1"/>
    <row r="232" s="656" customFormat="1"/>
    <row r="233" s="656" customFormat="1"/>
    <row r="234" s="656" customFormat="1"/>
    <row r="235" s="656" customFormat="1"/>
    <row r="236" s="656" customFormat="1"/>
    <row r="237" s="656" customFormat="1"/>
    <row r="238" s="656" customFormat="1"/>
    <row r="239" s="656" customFormat="1"/>
    <row r="240" s="656" customFormat="1"/>
    <row r="241" s="656" customFormat="1"/>
    <row r="242" s="656" customFormat="1"/>
    <row r="243" s="656" customFormat="1"/>
    <row r="244" s="656" customFormat="1"/>
    <row r="245" s="656" customFormat="1"/>
    <row r="246" s="656" customFormat="1"/>
    <row r="247" s="656" customFormat="1"/>
    <row r="248" s="656" customFormat="1"/>
    <row r="249" s="656" customFormat="1"/>
    <row r="250" s="656" customFormat="1"/>
    <row r="251" s="656" customFormat="1"/>
    <row r="252" s="656" customFormat="1"/>
    <row r="253" s="656" customFormat="1"/>
    <row r="254" s="656" customFormat="1"/>
    <row r="255" s="656" customFormat="1"/>
    <row r="256" s="656" customFormat="1"/>
    <row r="257" s="656" customFormat="1"/>
    <row r="258" s="656" customFormat="1"/>
    <row r="259" s="656" customFormat="1"/>
    <row r="260" s="656" customFormat="1"/>
    <row r="261" s="656" customFormat="1"/>
    <row r="262" s="656" customFormat="1"/>
    <row r="263" s="656" customFormat="1"/>
    <row r="264" s="656" customFormat="1"/>
    <row r="265" s="656" customFormat="1"/>
    <row r="266" s="656" customFormat="1"/>
    <row r="267" s="656" customFormat="1"/>
    <row r="268" s="656" customFormat="1"/>
    <row r="269" s="656" customFormat="1"/>
    <row r="270" s="656" customFormat="1"/>
    <row r="271" s="656" customFormat="1"/>
    <row r="272" s="656" customFormat="1"/>
    <row r="273" s="656" customFormat="1"/>
    <row r="274" s="656" customFormat="1"/>
    <row r="275" s="656" customFormat="1"/>
    <row r="276" s="656" customFormat="1"/>
    <row r="277" s="656" customFormat="1"/>
    <row r="278" s="656" customFormat="1"/>
    <row r="279" s="656" customFormat="1"/>
    <row r="280" s="656" customFormat="1"/>
    <row r="281" s="656" customFormat="1"/>
    <row r="282" s="656" customFormat="1"/>
    <row r="283" s="656" customFormat="1"/>
    <row r="284" s="656" customFormat="1"/>
    <row r="285" s="656" customFormat="1"/>
    <row r="286" s="656" customFormat="1"/>
    <row r="287" s="656" customFormat="1"/>
    <row r="288" s="656" customFormat="1"/>
    <row r="289" s="656" customFormat="1"/>
    <row r="290" s="656" customFormat="1"/>
    <row r="291" s="656" customFormat="1"/>
    <row r="292" s="656" customFormat="1"/>
    <row r="293" s="656" customFormat="1"/>
    <row r="294" s="656" customFormat="1"/>
    <row r="295" s="656" customFormat="1"/>
    <row r="296" s="656" customFormat="1"/>
    <row r="297" s="656" customFormat="1"/>
    <row r="298" s="656" customFormat="1"/>
    <row r="299" s="656" customFormat="1"/>
    <row r="300" s="656" customFormat="1"/>
    <row r="301" s="656" customFormat="1"/>
    <row r="302" s="656" customFormat="1"/>
    <row r="303" s="656" customFormat="1"/>
    <row r="304" s="656" customFormat="1"/>
    <row r="305" s="656" customFormat="1"/>
    <row r="306" s="656" customFormat="1"/>
    <row r="307" s="656" customFormat="1"/>
    <row r="308" s="656" customFormat="1"/>
    <row r="309" s="656" customFormat="1"/>
    <row r="310" s="656" customFormat="1"/>
    <row r="311" s="656" customFormat="1"/>
    <row r="312" s="656" customFormat="1"/>
    <row r="313" s="656" customFormat="1"/>
    <row r="314" s="656" customFormat="1"/>
    <row r="315" s="656" customFormat="1"/>
    <row r="316" s="656" customFormat="1"/>
    <row r="317" s="656" customFormat="1"/>
    <row r="318" s="656" customFormat="1"/>
    <row r="319" s="656" customFormat="1"/>
    <row r="320" s="656" customFormat="1"/>
    <row r="321" s="656" customFormat="1"/>
    <row r="322" s="656" customFormat="1"/>
    <row r="323" s="656" customFormat="1"/>
    <row r="324" s="656" customFormat="1"/>
    <row r="325" s="656" customFormat="1"/>
    <row r="326" s="656" customFormat="1"/>
    <row r="327" s="656" customFormat="1"/>
    <row r="328" s="656" customFormat="1"/>
    <row r="329" s="656" customFormat="1"/>
    <row r="330" s="656" customFormat="1"/>
    <row r="331" s="656" customFormat="1"/>
    <row r="332" s="656" customFormat="1"/>
    <row r="333" s="656" customFormat="1"/>
    <row r="334" s="656" customFormat="1"/>
    <row r="335" s="656" customFormat="1"/>
    <row r="336" s="656" customFormat="1"/>
    <row r="337" s="656" customFormat="1"/>
    <row r="338" s="656" customFormat="1"/>
    <row r="339" s="656" customFormat="1"/>
    <row r="340" s="656" customFormat="1"/>
    <row r="341" s="656" customFormat="1"/>
    <row r="342" s="656" customFormat="1"/>
    <row r="343" s="656" customFormat="1"/>
    <row r="344" s="656" customFormat="1"/>
    <row r="345" s="656" customFormat="1"/>
    <row r="346" s="656" customFormat="1"/>
    <row r="347" s="656" customFormat="1"/>
    <row r="348" s="656" customFormat="1"/>
    <row r="349" s="656" customFormat="1"/>
    <row r="350" s="656" customFormat="1"/>
    <row r="351" s="656" customFormat="1"/>
    <row r="352" s="656" customFormat="1"/>
    <row r="353" s="656" customFormat="1"/>
    <row r="354" s="656" customFormat="1"/>
    <row r="355" s="656" customFormat="1"/>
    <row r="356" s="656" customFormat="1"/>
    <row r="357" s="656" customFormat="1"/>
    <row r="358" s="656" customFormat="1"/>
    <row r="359" s="656" customFormat="1"/>
    <row r="360" s="656" customFormat="1"/>
    <row r="361" s="656" customFormat="1"/>
    <row r="362" s="656" customFormat="1"/>
    <row r="363" s="656" customFormat="1"/>
    <row r="364" s="656" customFormat="1"/>
    <row r="365" s="656" customFormat="1"/>
    <row r="366" s="656" customFormat="1"/>
    <row r="367" s="656" customFormat="1"/>
    <row r="368" s="656" customFormat="1"/>
    <row r="369" s="656" customFormat="1"/>
    <row r="370" s="656" customFormat="1"/>
    <row r="371" s="656" customFormat="1"/>
    <row r="372" s="656" customFormat="1"/>
    <row r="373" s="656" customFormat="1"/>
    <row r="374" s="656" customFormat="1"/>
    <row r="375" s="656" customFormat="1"/>
    <row r="376" s="656" customFormat="1"/>
    <row r="377" s="656" customFormat="1"/>
    <row r="378" s="656" customFormat="1"/>
    <row r="379" s="656" customFormat="1"/>
    <row r="380" s="656" customFormat="1"/>
    <row r="381" s="656" customFormat="1"/>
    <row r="382" s="656" customFormat="1"/>
    <row r="383" s="656" customFormat="1"/>
    <row r="384" s="656" customFormat="1"/>
    <row r="385" s="656" customFormat="1"/>
    <row r="386" s="656" customFormat="1"/>
    <row r="387" s="656" customFormat="1"/>
    <row r="388" s="656" customFormat="1"/>
    <row r="389" s="656" customFormat="1"/>
    <row r="390" s="656" customFormat="1"/>
    <row r="391" s="656" customFormat="1"/>
    <row r="392" s="656" customFormat="1"/>
    <row r="393" s="656" customFormat="1"/>
    <row r="394" s="656" customFormat="1"/>
    <row r="395" s="656" customFormat="1"/>
    <row r="396" s="656" customFormat="1"/>
    <row r="397" s="656" customFormat="1"/>
    <row r="398" s="656" customFormat="1"/>
    <row r="399" s="656" customFormat="1"/>
    <row r="400" s="656" customFormat="1"/>
    <row r="401" s="656" customFormat="1"/>
    <row r="402" s="656" customFormat="1"/>
    <row r="403" s="656" customFormat="1"/>
    <row r="404" s="656" customFormat="1"/>
    <row r="405" s="656" customFormat="1"/>
    <row r="406" s="656" customFormat="1"/>
    <row r="407" s="656" customFormat="1"/>
    <row r="408" s="656" customFormat="1"/>
    <row r="409" s="656" customFormat="1"/>
    <row r="410" s="656" customFormat="1"/>
    <row r="411" s="656" customFormat="1"/>
    <row r="412" s="656" customFormat="1"/>
    <row r="413" s="656" customFormat="1"/>
    <row r="414" s="656" customFormat="1"/>
    <row r="415" s="656" customFormat="1"/>
    <row r="416" s="656" customFormat="1"/>
    <row r="417" s="656" customFormat="1"/>
    <row r="418" s="656" customFormat="1"/>
    <row r="419" s="656" customFormat="1"/>
    <row r="420" s="656" customFormat="1"/>
    <row r="421" s="656" customFormat="1"/>
    <row r="422" s="656" customFormat="1"/>
    <row r="423" s="656" customFormat="1"/>
    <row r="424" s="656" customFormat="1"/>
    <row r="425" s="656" customFormat="1"/>
    <row r="426" s="656" customFormat="1"/>
    <row r="427" s="656" customFormat="1"/>
    <row r="428" s="656" customFormat="1"/>
    <row r="429" s="656" customFormat="1"/>
    <row r="430" s="656" customFormat="1"/>
    <row r="431" s="656" customFormat="1"/>
    <row r="432" s="656" customFormat="1"/>
    <row r="433" s="656" customFormat="1"/>
    <row r="434" s="656" customFormat="1"/>
    <row r="435" s="656" customFormat="1"/>
    <row r="436" s="656" customFormat="1"/>
    <row r="437" s="656" customFormat="1"/>
    <row r="438" s="656" customFormat="1"/>
    <row r="439" s="656" customFormat="1"/>
    <row r="440" s="656" customFormat="1"/>
    <row r="441" s="656" customFormat="1"/>
    <row r="442" s="656" customFormat="1"/>
    <row r="443" s="656" customFormat="1"/>
    <row r="444" s="656" customFormat="1"/>
    <row r="445" s="656" customFormat="1"/>
    <row r="446" s="656" customFormat="1"/>
    <row r="447" s="656" customFormat="1"/>
    <row r="448" s="656" customFormat="1"/>
    <row r="449" s="656" customFormat="1"/>
    <row r="450" s="656" customFormat="1"/>
    <row r="451" s="656" customFormat="1"/>
    <row r="452" s="656" customFormat="1"/>
    <row r="453" s="656" customFormat="1"/>
    <row r="454" s="656" customFormat="1"/>
    <row r="455" s="656" customFormat="1"/>
    <row r="456" s="656" customFormat="1"/>
    <row r="457" s="656" customFormat="1"/>
    <row r="458" s="656" customFormat="1"/>
    <row r="459" s="656" customFormat="1"/>
    <row r="460" s="656" customFormat="1"/>
    <row r="461" s="656" customFormat="1"/>
    <row r="462" s="656" customFormat="1"/>
    <row r="463" s="656" customFormat="1"/>
    <row r="464" s="656" customFormat="1"/>
    <row r="465" s="656" customFormat="1"/>
    <row r="466" s="656" customFormat="1"/>
    <row r="467" s="656" customFormat="1"/>
    <row r="468" s="656" customFormat="1"/>
    <row r="469" s="656" customFormat="1"/>
    <row r="470" s="656" customFormat="1"/>
    <row r="471" s="656" customFormat="1"/>
    <row r="472" s="656" customFormat="1"/>
    <row r="473" s="656" customFormat="1"/>
    <row r="474" s="656" customFormat="1"/>
    <row r="475" s="656" customFormat="1"/>
    <row r="476" s="656" customFormat="1"/>
    <row r="477" s="656" customFormat="1"/>
    <row r="478" s="656" customFormat="1"/>
    <row r="479" s="656" customFormat="1"/>
    <row r="480" s="656" customFormat="1"/>
    <row r="481" s="656" customFormat="1"/>
    <row r="482" s="656" customFormat="1"/>
    <row r="483" s="656" customFormat="1"/>
    <row r="484" s="656" customFormat="1"/>
    <row r="485" s="656" customFormat="1"/>
    <row r="486" s="656" customFormat="1"/>
    <row r="487" s="656" customFormat="1"/>
    <row r="488" s="656" customFormat="1"/>
    <row r="489" s="656" customFormat="1"/>
    <row r="490" s="656" customFormat="1"/>
    <row r="491" s="656" customFormat="1"/>
    <row r="492" s="656" customFormat="1"/>
    <row r="493" s="656" customFormat="1"/>
    <row r="494" s="656" customFormat="1"/>
    <row r="495" s="656" customFormat="1"/>
    <row r="496" s="656" customFormat="1"/>
    <row r="497" s="656" customFormat="1"/>
    <row r="498" s="656" customFormat="1"/>
    <row r="499" s="656" customFormat="1"/>
    <row r="500" s="656" customFormat="1"/>
    <row r="501" s="656" customFormat="1"/>
    <row r="502" s="656" customFormat="1"/>
    <row r="503" s="656" customFormat="1"/>
    <row r="504" s="656" customFormat="1"/>
    <row r="505" s="656" customFormat="1"/>
    <row r="506" s="656" customFormat="1"/>
    <row r="507" s="656" customFormat="1"/>
    <row r="508" s="656" customFormat="1"/>
    <row r="509" s="656" customFormat="1"/>
    <row r="510" s="656" customFormat="1"/>
    <row r="511" s="656" customFormat="1"/>
    <row r="512" s="656" customFormat="1"/>
    <row r="513" s="656" customFormat="1"/>
    <row r="514" s="656" customFormat="1"/>
    <row r="515" s="656" customFormat="1"/>
    <row r="516" s="656" customFormat="1"/>
    <row r="517" s="656" customFormat="1"/>
    <row r="518" s="656" customFormat="1"/>
    <row r="519" s="656" customFormat="1"/>
    <row r="520" s="656" customFormat="1"/>
    <row r="521" s="656" customFormat="1"/>
    <row r="522" s="656" customFormat="1"/>
    <row r="523" s="656" customFormat="1"/>
    <row r="524" s="656" customFormat="1"/>
    <row r="525" s="656" customFormat="1"/>
    <row r="526" s="656" customFormat="1"/>
    <row r="527" s="656" customFormat="1"/>
    <row r="528" s="656" customFormat="1"/>
    <row r="529" s="656" customFormat="1"/>
    <row r="530" s="656" customFormat="1"/>
    <row r="531" s="656" customFormat="1"/>
    <row r="532" s="656" customFormat="1"/>
    <row r="533" s="656" customFormat="1"/>
    <row r="534" s="656" customFormat="1"/>
    <row r="535" s="656" customFormat="1"/>
    <row r="536" s="656" customFormat="1"/>
    <row r="537" s="656" customFormat="1"/>
    <row r="538" s="656" customFormat="1"/>
    <row r="539" s="656" customFormat="1"/>
    <row r="540" s="656" customFormat="1"/>
    <row r="541" s="656" customFormat="1"/>
    <row r="542" s="656" customFormat="1"/>
    <row r="543" s="656" customFormat="1"/>
    <row r="544" s="656" customFormat="1"/>
    <row r="545" s="656" customFormat="1"/>
    <row r="546" s="656" customFormat="1"/>
    <row r="547" s="656" customFormat="1"/>
    <row r="548" s="656" customFormat="1"/>
    <row r="549" s="656" customFormat="1"/>
    <row r="550" s="656" customFormat="1"/>
    <row r="551" s="656" customFormat="1"/>
    <row r="552" s="656" customFormat="1"/>
    <row r="553" s="656" customFormat="1"/>
    <row r="554" s="656" customFormat="1"/>
    <row r="555" s="656" customFormat="1"/>
    <row r="556" s="656" customFormat="1"/>
    <row r="557" s="656" customFormat="1"/>
    <row r="558" s="656" customFormat="1"/>
    <row r="559" s="656" customFormat="1"/>
    <row r="560" s="656" customFormat="1"/>
    <row r="561" s="656" customFormat="1"/>
    <row r="562" s="656" customFormat="1"/>
    <row r="563" s="656" customFormat="1"/>
    <row r="564" s="656" customFormat="1"/>
    <row r="565" s="656" customFormat="1"/>
    <row r="566" s="656" customFormat="1"/>
    <row r="567" s="656" customFormat="1"/>
    <row r="568" s="656" customFormat="1"/>
    <row r="569" s="656" customFormat="1"/>
    <row r="570" s="656" customFormat="1"/>
    <row r="571" s="656" customFormat="1"/>
    <row r="572" s="656" customFormat="1"/>
    <row r="573" s="656" customFormat="1"/>
    <row r="574" s="656" customFormat="1"/>
    <row r="575" s="656" customFormat="1"/>
    <row r="576" s="656" customFormat="1"/>
    <row r="577" s="656" customFormat="1"/>
    <row r="578" s="656" customFormat="1"/>
    <row r="579" s="656" customFormat="1"/>
    <row r="580" s="656" customFormat="1"/>
    <row r="581" s="656" customFormat="1"/>
    <row r="582" s="656" customFormat="1"/>
    <row r="583" s="656" customFormat="1"/>
    <row r="584" s="656" customFormat="1"/>
    <row r="585" s="656" customFormat="1"/>
    <row r="586" s="656" customFormat="1"/>
    <row r="587" s="656" customFormat="1"/>
    <row r="588" s="656" customFormat="1"/>
    <row r="589" s="656" customFormat="1"/>
    <row r="590" s="656" customFormat="1"/>
    <row r="591" s="656" customFormat="1"/>
    <row r="592" s="656" customFormat="1"/>
    <row r="593" s="656" customFormat="1"/>
    <row r="594" s="656" customFormat="1"/>
    <row r="595" s="656" customFormat="1"/>
    <row r="596" s="656" customFormat="1"/>
    <row r="597" s="656" customFormat="1"/>
    <row r="598" s="656" customFormat="1"/>
    <row r="599" s="656" customFormat="1"/>
    <row r="600" s="656" customFormat="1"/>
    <row r="601" s="656" customFormat="1"/>
    <row r="602" s="656" customFormat="1"/>
  </sheetData>
  <mergeCells count="3">
    <mergeCell ref="A5:F5"/>
    <mergeCell ref="A6:A7"/>
    <mergeCell ref="C7:F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6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xSplit="1" ySplit="7" topLeftCell="B8" activePane="bottomRight" state="frozen"/>
      <selection activeCell="B8" activeCellId="0" sqref="B8"/>
    </sheetView>
  </sheetViews>
  <sheetFormatPr defaultColWidth="8.85546875" defaultRowHeight="14.25"/>
  <cols>
    <col customWidth="1" min="1" max="1" style="703" width="82.7109375"/>
    <col customWidth="1" min="2" max="2" style="703" width="12.42578125"/>
    <col customWidth="1" min="3" max="3" style="703" width="12.5703125"/>
    <col customWidth="1" min="4" max="4" style="703" width="12.85546875"/>
    <col customWidth="1" min="5" max="5" style="703" width="13.28515625"/>
    <col customWidth="1" min="6" max="6" style="703" width="11"/>
    <col customWidth="1" hidden="1" min="7" max="7" style="703" width="22.140625"/>
    <col customWidth="1" hidden="1" min="8" max="8" style="703" width="8.85546875"/>
    <col customWidth="1" hidden="1" min="9" max="9" style="703" width="10.28515625"/>
    <col customWidth="1" hidden="1" min="10" max="10" style="703" width="8.85546875"/>
    <col customWidth="1" hidden="1" min="11" max="11" style="704" width="8.85546875"/>
    <col customWidth="1" hidden="1" min="12" max="16" style="703" width="8.85546875"/>
    <col customWidth="1" min="17" max="17" style="703" width="10.28515625"/>
    <col customWidth="1" min="18" max="18" style="703" width="10.5703125"/>
    <col customWidth="1" min="19" max="19" style="703" width="8.42578125"/>
    <col min="20" max="16384" style="703" width="8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3"/>
      <c r="H2" s="663"/>
    </row>
    <row r="3" s="658" customFormat="1" ht="14.25" customHeight="1">
      <c r="A3" s="664"/>
      <c r="B3" s="665"/>
      <c r="C3" s="665"/>
      <c r="D3" s="665"/>
      <c r="E3" s="665"/>
      <c r="F3" s="665"/>
      <c r="G3" s="663"/>
      <c r="H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3"/>
      <c r="H4" s="663"/>
    </row>
    <row r="5" s="658" customFormat="1" ht="48.75" customHeight="1">
      <c r="A5" s="705" t="s">
        <v>1198</v>
      </c>
      <c r="B5" s="705"/>
      <c r="C5" s="705"/>
      <c r="D5" s="705"/>
      <c r="E5" s="705"/>
      <c r="F5" s="705"/>
    </row>
    <row r="6" ht="15" customHeight="1">
      <c r="A6" s="706"/>
      <c r="B6" s="707">
        <v>2019</v>
      </c>
      <c r="C6" s="707">
        <v>2020</v>
      </c>
      <c r="D6" s="707">
        <v>2021</v>
      </c>
      <c r="E6" s="707">
        <v>2022</v>
      </c>
      <c r="F6" s="708">
        <v>2023</v>
      </c>
      <c r="G6" s="709"/>
      <c r="H6" s="709"/>
      <c r="I6" s="710"/>
      <c r="J6" s="710"/>
      <c r="K6" s="711"/>
      <c r="L6" s="710"/>
      <c r="M6" s="710"/>
      <c r="N6" s="710"/>
      <c r="O6" s="710"/>
      <c r="P6" s="710"/>
      <c r="Q6" s="710"/>
    </row>
    <row r="7" ht="15.75">
      <c r="A7" s="712"/>
      <c r="B7" s="713" t="s">
        <v>1199</v>
      </c>
      <c r="C7" s="713" t="s">
        <v>500</v>
      </c>
      <c r="D7" s="714" t="s">
        <v>588</v>
      </c>
      <c r="E7" s="714"/>
      <c r="F7" s="715"/>
      <c r="G7" s="716"/>
      <c r="H7" s="717"/>
      <c r="I7" s="718"/>
      <c r="J7" s="718"/>
      <c r="K7" s="719"/>
      <c r="L7" s="720"/>
      <c r="M7" s="720"/>
      <c r="N7" s="720"/>
      <c r="O7" s="720"/>
      <c r="P7" s="720"/>
      <c r="Q7" s="720"/>
    </row>
    <row r="8" ht="20.25" customHeight="1">
      <c r="A8" s="679" t="s">
        <v>1200</v>
      </c>
      <c r="B8" s="680"/>
      <c r="C8" s="721"/>
      <c r="D8" s="681"/>
      <c r="E8" s="681"/>
      <c r="F8" s="722"/>
      <c r="G8" s="723"/>
      <c r="H8" s="724"/>
      <c r="I8" s="725"/>
      <c r="J8" s="725"/>
      <c r="K8" s="726"/>
      <c r="L8" s="727"/>
      <c r="M8" s="727"/>
      <c r="N8" s="727"/>
      <c r="O8" s="727"/>
      <c r="P8" s="727"/>
      <c r="Q8" s="727"/>
    </row>
    <row r="9" ht="23.25" customHeight="1">
      <c r="A9" s="728" t="s">
        <v>1201</v>
      </c>
      <c r="B9" s="729">
        <v>97.9115695877435</v>
      </c>
      <c r="C9" s="729">
        <v>97.918599321392506</v>
      </c>
      <c r="D9" s="730">
        <v>104.293240877684</v>
      </c>
      <c r="E9" s="730">
        <v>103.44757964639</v>
      </c>
      <c r="F9" s="731">
        <v>103.546295457703</v>
      </c>
      <c r="G9" s="732" t="e">
        <v>#VALUE!</v>
      </c>
      <c r="H9" s="733"/>
      <c r="I9" s="733"/>
      <c r="J9" s="733"/>
      <c r="K9" s="734"/>
      <c r="L9" s="733"/>
      <c r="M9" s="733"/>
      <c r="N9" s="733"/>
      <c r="O9" s="733"/>
      <c r="P9" s="733"/>
      <c r="Q9" s="733"/>
    </row>
    <row r="10" ht="20.100000000000001" customHeight="1">
      <c r="A10" s="735" t="s">
        <v>1202</v>
      </c>
      <c r="B10" s="736">
        <v>102.88</v>
      </c>
      <c r="C10" s="736">
        <v>98.028090482371866</v>
      </c>
      <c r="D10" s="737">
        <v>104.35320342733885</v>
      </c>
      <c r="E10" s="737">
        <v>103.71706651205896</v>
      </c>
      <c r="F10" s="738">
        <v>103.7354880212839</v>
      </c>
      <c r="G10" s="739" t="e">
        <v>#VALUE!</v>
      </c>
      <c r="H10" s="740"/>
      <c r="I10" s="740"/>
      <c r="J10" s="740"/>
      <c r="K10" s="741"/>
      <c r="L10" s="740"/>
      <c r="M10" s="740"/>
      <c r="N10" s="740"/>
      <c r="O10" s="740"/>
      <c r="P10" s="740"/>
      <c r="Q10" s="740"/>
    </row>
    <row r="11" ht="36.75" customHeight="1">
      <c r="A11" s="742" t="s">
        <v>1203</v>
      </c>
      <c r="B11" s="736">
        <v>103.8560036557771</v>
      </c>
      <c r="C11" s="736">
        <v>102.32157269936388</v>
      </c>
      <c r="D11" s="737">
        <v>103.53533124527881</v>
      </c>
      <c r="E11" s="737">
        <v>103.68968360924116</v>
      </c>
      <c r="F11" s="738">
        <v>103.71082653407943</v>
      </c>
      <c r="G11" s="743" t="e">
        <v>#VALUE!</v>
      </c>
      <c r="H11" s="740"/>
      <c r="I11" s="740"/>
      <c r="J11" s="740"/>
      <c r="K11" s="741"/>
      <c r="L11" s="740"/>
      <c r="M11" s="740"/>
      <c r="N11" s="740"/>
      <c r="O11" s="740"/>
      <c r="P11" s="740"/>
      <c r="Q11" s="740"/>
    </row>
    <row r="12" ht="15" customHeight="1">
      <c r="A12" s="688" t="s">
        <v>1204</v>
      </c>
      <c r="B12" s="689"/>
      <c r="C12" s="689"/>
      <c r="D12" s="690"/>
      <c r="E12" s="690"/>
      <c r="F12" s="744"/>
      <c r="G12" s="745" t="s">
        <v>1078</v>
      </c>
      <c r="H12" s="746"/>
      <c r="I12" s="747"/>
      <c r="J12" s="747"/>
      <c r="K12" s="726"/>
      <c r="L12" s="747"/>
      <c r="M12" s="747"/>
      <c r="N12" s="747"/>
      <c r="O12" s="747"/>
      <c r="P12" s="747"/>
      <c r="Q12" s="747"/>
    </row>
    <row r="13" ht="23.25" customHeight="1">
      <c r="A13" s="728" t="s">
        <v>1201</v>
      </c>
      <c r="B13" s="729">
        <v>98.272971242789637</v>
      </c>
      <c r="C13" s="729">
        <v>87.803037752270001</v>
      </c>
      <c r="D13" s="730">
        <v>105.72954765333277</v>
      </c>
      <c r="E13" s="730">
        <v>103.32537184466992</v>
      </c>
      <c r="F13" s="731">
        <v>103.22632620291152</v>
      </c>
      <c r="G13" s="732" t="e">
        <v>#VALUE!</v>
      </c>
      <c r="H13" s="733"/>
      <c r="I13" s="733"/>
      <c r="J13" s="733"/>
      <c r="K13" s="734"/>
      <c r="L13" s="733"/>
      <c r="M13" s="733"/>
      <c r="N13" s="733"/>
      <c r="O13" s="733"/>
      <c r="P13" s="733"/>
      <c r="Q13" s="733"/>
    </row>
    <row r="14" ht="20.100000000000001" customHeight="1">
      <c r="A14" s="748" t="s">
        <v>1202</v>
      </c>
      <c r="B14" s="749">
        <v>103.18000000000001</v>
      </c>
      <c r="C14" s="749">
        <v>88.69536938770878</v>
      </c>
      <c r="D14" s="750">
        <v>105.91011845267812</v>
      </c>
      <c r="E14" s="750">
        <v>103.49124330942776</v>
      </c>
      <c r="F14" s="751">
        <v>103.58703901373518</v>
      </c>
      <c r="G14" s="739" t="e">
        <v>#VALUE!</v>
      </c>
      <c r="H14" s="740"/>
      <c r="I14" s="740"/>
      <c r="J14" s="740"/>
      <c r="K14" s="741"/>
      <c r="L14" s="740"/>
      <c r="M14" s="740"/>
      <c r="N14" s="740"/>
      <c r="O14" s="740"/>
      <c r="P14" s="740"/>
      <c r="Q14" s="740"/>
    </row>
    <row r="15" ht="30">
      <c r="A15" s="688" t="s">
        <v>1205</v>
      </c>
      <c r="B15" s="689"/>
      <c r="C15" s="689"/>
      <c r="D15" s="690"/>
      <c r="E15" s="690"/>
      <c r="F15" s="744"/>
      <c r="G15" s="752" t="s">
        <v>1078</v>
      </c>
      <c r="H15" s="746"/>
      <c r="I15" s="747"/>
      <c r="J15" s="747"/>
      <c r="K15" s="726"/>
      <c r="L15" s="747"/>
      <c r="M15" s="747"/>
      <c r="N15" s="747"/>
      <c r="O15" s="747"/>
      <c r="P15" s="747"/>
      <c r="Q15" s="747"/>
    </row>
    <row r="16" ht="23.25" customHeight="1">
      <c r="A16" s="728" t="s">
        <v>1201</v>
      </c>
      <c r="B16" s="729">
        <v>98.580971453789317</v>
      </c>
      <c r="C16" s="729">
        <v>85.678736284471952</v>
      </c>
      <c r="D16" s="730">
        <v>106.30374979638191</v>
      </c>
      <c r="E16" s="730">
        <v>103.18653662968673</v>
      </c>
      <c r="F16" s="731">
        <v>103.33380520501699</v>
      </c>
      <c r="G16" s="732" t="e">
        <v>#VALUE!</v>
      </c>
      <c r="H16" s="733"/>
      <c r="I16" s="733"/>
      <c r="J16" s="733"/>
      <c r="K16" s="734"/>
      <c r="L16" s="733"/>
      <c r="M16" s="733"/>
      <c r="N16" s="733"/>
      <c r="O16" s="733"/>
      <c r="P16" s="733"/>
      <c r="Q16" s="733"/>
    </row>
    <row r="17" ht="20.100000000000001" customHeight="1">
      <c r="A17" s="735" t="s">
        <v>1202</v>
      </c>
      <c r="B17" s="749">
        <v>102.46720193875029</v>
      </c>
      <c r="C17" s="749">
        <v>86.330591523582385</v>
      </c>
      <c r="D17" s="750">
        <v>106.28326964067298</v>
      </c>
      <c r="E17" s="750">
        <v>103.51353453562622</v>
      </c>
      <c r="F17" s="751">
        <v>103.62191843534127</v>
      </c>
      <c r="G17" s="739" t="e">
        <v>#VALUE!</v>
      </c>
      <c r="H17" s="740"/>
      <c r="I17" s="740"/>
      <c r="J17" s="740"/>
      <c r="K17" s="741"/>
      <c r="L17" s="740"/>
      <c r="M17" s="740"/>
      <c r="N17" s="740"/>
      <c r="O17" s="740"/>
      <c r="P17" s="740"/>
      <c r="Q17" s="740"/>
    </row>
    <row r="18" ht="15" customHeight="1">
      <c r="A18" s="688" t="s">
        <v>630</v>
      </c>
      <c r="B18" s="689"/>
      <c r="C18" s="689"/>
      <c r="D18" s="690"/>
      <c r="E18" s="690"/>
      <c r="F18" s="744"/>
      <c r="G18" s="752" t="s">
        <v>1078</v>
      </c>
      <c r="H18" s="746"/>
      <c r="I18" s="747"/>
      <c r="J18" s="747"/>
      <c r="K18" s="726"/>
      <c r="L18" s="747"/>
      <c r="M18" s="747"/>
      <c r="N18" s="747"/>
      <c r="O18" s="747"/>
      <c r="P18" s="747"/>
      <c r="Q18" s="747"/>
    </row>
    <row r="19" ht="23.25" customHeight="1">
      <c r="A19" s="728" t="s">
        <v>1201</v>
      </c>
      <c r="B19" s="729">
        <v>86.90820884443221</v>
      </c>
      <c r="C19" s="729">
        <v>82.299278072398138</v>
      </c>
      <c r="D19" s="730">
        <v>103.08954190670947</v>
      </c>
      <c r="E19" s="730">
        <v>103.15871809972499</v>
      </c>
      <c r="F19" s="731">
        <v>103.2921687673207</v>
      </c>
      <c r="G19" s="732" t="e">
        <v>#VALUE!</v>
      </c>
      <c r="H19" s="733"/>
      <c r="I19" s="733"/>
      <c r="J19" s="733"/>
      <c r="K19" s="734"/>
      <c r="L19" s="733"/>
      <c r="M19" s="733"/>
      <c r="N19" s="733"/>
      <c r="O19" s="733"/>
      <c r="P19" s="733"/>
      <c r="Q19" s="733"/>
    </row>
    <row r="20" ht="20.100000000000001" customHeight="1">
      <c r="A20" s="735" t="s">
        <v>1202</v>
      </c>
      <c r="B20" s="736">
        <v>95.569999999999993</v>
      </c>
      <c r="C20" s="736">
        <v>78.515126487116987</v>
      </c>
      <c r="D20" s="737">
        <v>101.58424277939363</v>
      </c>
      <c r="E20" s="737">
        <v>103.31574504933161</v>
      </c>
      <c r="F20" s="738">
        <v>103.4836376192527</v>
      </c>
      <c r="G20" s="739" t="e">
        <v>#VALUE!</v>
      </c>
      <c r="H20" s="740"/>
      <c r="I20" s="740"/>
      <c r="J20" s="740"/>
      <c r="K20" s="741"/>
      <c r="L20" s="740"/>
      <c r="M20" s="740"/>
      <c r="N20" s="740"/>
      <c r="O20" s="740"/>
      <c r="P20" s="740"/>
      <c r="Q20" s="740"/>
    </row>
    <row r="21" ht="20.100000000000001" customHeight="1">
      <c r="A21" s="742" t="s">
        <v>1206</v>
      </c>
      <c r="B21" s="736"/>
      <c r="C21" s="736"/>
      <c r="D21" s="737"/>
      <c r="E21" s="737"/>
      <c r="F21" s="738"/>
      <c r="G21" s="753" t="s">
        <v>1078</v>
      </c>
      <c r="H21" s="754"/>
      <c r="I21" s="755"/>
      <c r="J21" s="755"/>
      <c r="K21" s="756"/>
      <c r="L21" s="755"/>
      <c r="M21" s="755"/>
      <c r="N21" s="755"/>
      <c r="O21" s="755"/>
      <c r="P21" s="755"/>
      <c r="Q21" s="755"/>
    </row>
    <row r="22" ht="20.100000000000001" customHeight="1">
      <c r="A22" s="735" t="s">
        <v>1202</v>
      </c>
      <c r="B22" s="749">
        <v>99.46073455888849</v>
      </c>
      <c r="C22" s="749">
        <v>93.319969648130581</v>
      </c>
      <c r="D22" s="750">
        <v>103.30416490533334</v>
      </c>
      <c r="E22" s="750">
        <v>103.92762448336165</v>
      </c>
      <c r="F22" s="751">
        <v>104.10793120521767</v>
      </c>
      <c r="G22" s="757" t="e">
        <v>#VALUE!</v>
      </c>
      <c r="H22" s="740"/>
      <c r="I22" s="733"/>
      <c r="J22" s="733"/>
      <c r="K22" s="734"/>
      <c r="L22" s="733"/>
      <c r="M22" s="733"/>
      <c r="N22" s="733"/>
      <c r="O22" s="733"/>
      <c r="P22" s="733"/>
      <c r="Q22" s="733"/>
    </row>
    <row r="23" ht="16.5">
      <c r="A23" s="688" t="s">
        <v>1207</v>
      </c>
      <c r="B23" s="689"/>
      <c r="C23" s="689"/>
      <c r="D23" s="690"/>
      <c r="E23" s="690"/>
      <c r="F23" s="744"/>
      <c r="G23" s="752" t="s">
        <v>1078</v>
      </c>
      <c r="H23" s="746"/>
      <c r="I23" s="747"/>
      <c r="J23" s="747"/>
      <c r="K23" s="726"/>
      <c r="L23" s="747"/>
      <c r="M23" s="747"/>
      <c r="N23" s="747"/>
      <c r="O23" s="747"/>
      <c r="P23" s="747"/>
      <c r="Q23" s="747"/>
    </row>
    <row r="24" ht="23.25" customHeight="1">
      <c r="A24" s="728" t="s">
        <v>1201</v>
      </c>
      <c r="B24" s="729">
        <v>99.807099506277169</v>
      </c>
      <c r="C24" s="729">
        <v>85.725641571348035</v>
      </c>
      <c r="D24" s="730">
        <v>106.86418824887592</v>
      </c>
      <c r="E24" s="730">
        <v>103.15683921242255</v>
      </c>
      <c r="F24" s="731">
        <v>103.37268638508448</v>
      </c>
      <c r="G24" s="732" t="e">
        <v>#VALUE!</v>
      </c>
      <c r="H24" s="733"/>
      <c r="I24" s="733"/>
      <c r="J24" s="733"/>
      <c r="K24" s="734"/>
      <c r="L24" s="733"/>
      <c r="M24" s="733"/>
      <c r="N24" s="733"/>
      <c r="O24" s="733"/>
      <c r="P24" s="733"/>
      <c r="Q24" s="733"/>
    </row>
    <row r="25" ht="20.100000000000001" customHeight="1">
      <c r="A25" s="758" t="s">
        <v>1202</v>
      </c>
      <c r="B25" s="759">
        <v>102.89075233609975</v>
      </c>
      <c r="C25" s="759">
        <v>86.520524536997911</v>
      </c>
      <c r="D25" s="760">
        <v>106.6602731548947</v>
      </c>
      <c r="E25" s="760">
        <v>103.4999179178467</v>
      </c>
      <c r="F25" s="761">
        <v>103.62222074943206</v>
      </c>
      <c r="G25" s="739" t="e">
        <v>#VALUE!</v>
      </c>
      <c r="H25" s="740"/>
      <c r="I25" s="740"/>
      <c r="J25" s="740"/>
      <c r="K25" s="741"/>
      <c r="L25" s="740"/>
      <c r="M25" s="740"/>
      <c r="N25" s="740"/>
      <c r="O25" s="740"/>
      <c r="P25" s="740"/>
      <c r="Q25" s="740"/>
    </row>
    <row r="26" ht="30">
      <c r="A26" s="762" t="s">
        <v>1208</v>
      </c>
      <c r="B26" s="763"/>
      <c r="C26" s="763"/>
      <c r="D26" s="764"/>
      <c r="E26" s="764"/>
      <c r="F26" s="765"/>
      <c r="G26" s="752" t="s">
        <v>1078</v>
      </c>
      <c r="H26" s="746"/>
      <c r="I26" s="747"/>
      <c r="J26" s="747"/>
      <c r="K26" s="726"/>
      <c r="L26" s="747"/>
      <c r="M26" s="747"/>
      <c r="N26" s="747"/>
      <c r="O26" s="747"/>
      <c r="P26" s="747"/>
      <c r="Q26" s="747"/>
      <c r="R26" s="747"/>
      <c r="S26" s="747"/>
    </row>
    <row r="27" ht="23.25" customHeight="1">
      <c r="A27" s="728" t="s">
        <v>1201</v>
      </c>
      <c r="B27" s="729">
        <v>91.809406842168556</v>
      </c>
      <c r="C27" s="729">
        <v>105.17755293444877</v>
      </c>
      <c r="D27" s="730">
        <v>104.74198763050661</v>
      </c>
      <c r="E27" s="730">
        <v>103.23523057867739</v>
      </c>
      <c r="F27" s="731">
        <v>103.09599323778474</v>
      </c>
      <c r="G27" s="732" t="e">
        <v>#VALUE!</v>
      </c>
      <c r="H27" s="733"/>
      <c r="I27" s="733"/>
      <c r="J27" s="733"/>
      <c r="K27" s="734"/>
      <c r="L27" s="733"/>
      <c r="M27" s="733"/>
      <c r="N27" s="733"/>
      <c r="O27" s="733"/>
      <c r="P27" s="733"/>
      <c r="Q27" s="733"/>
      <c r="R27" s="733"/>
      <c r="S27" s="733"/>
    </row>
    <row r="28" ht="20.100000000000001" customHeight="1">
      <c r="A28" s="735" t="s">
        <v>1202</v>
      </c>
      <c r="B28" s="749">
        <v>114.28025209496543</v>
      </c>
      <c r="C28" s="749">
        <v>106.6206589630613</v>
      </c>
      <c r="D28" s="750">
        <v>104.75753879213063</v>
      </c>
      <c r="E28" s="750">
        <v>103.03668601072506</v>
      </c>
      <c r="F28" s="751">
        <v>103.1758381729792</v>
      </c>
      <c r="G28" s="739" t="e">
        <v>#VALUE!</v>
      </c>
      <c r="H28" s="740"/>
      <c r="I28" s="740"/>
      <c r="J28" s="740"/>
      <c r="K28" s="741"/>
      <c r="L28" s="740"/>
      <c r="M28" s="740"/>
      <c r="N28" s="740"/>
      <c r="O28" s="740"/>
      <c r="P28" s="740"/>
      <c r="Q28" s="740"/>
      <c r="R28" s="740"/>
      <c r="S28" s="740"/>
    </row>
    <row r="29" ht="15" customHeight="1">
      <c r="A29" s="696" t="s">
        <v>634</v>
      </c>
      <c r="B29" s="689"/>
      <c r="C29" s="689"/>
      <c r="D29" s="690"/>
      <c r="E29" s="690"/>
      <c r="F29" s="766"/>
      <c r="G29" s="767" t="s">
        <v>1078</v>
      </c>
      <c r="H29" s="746"/>
      <c r="I29" s="747"/>
      <c r="J29" s="747"/>
      <c r="K29" s="726"/>
      <c r="L29" s="747"/>
      <c r="M29" s="747"/>
      <c r="N29" s="747"/>
      <c r="O29" s="747"/>
      <c r="P29" s="747"/>
      <c r="Q29" s="747"/>
    </row>
    <row r="30" ht="23.25" customHeight="1">
      <c r="A30" s="728" t="s">
        <v>1201</v>
      </c>
      <c r="B30" s="729">
        <v>94.164013743351887</v>
      </c>
      <c r="C30" s="729">
        <v>108.84536296378246</v>
      </c>
      <c r="D30" s="730">
        <v>105.43621419249543</v>
      </c>
      <c r="E30" s="730">
        <v>103.30596474894243</v>
      </c>
      <c r="F30" s="731">
        <v>103.06868486430383</v>
      </c>
      <c r="G30" s="732" t="e">
        <v>#VALUE!</v>
      </c>
      <c r="H30" s="733"/>
      <c r="I30" s="733"/>
      <c r="J30" s="768"/>
      <c r="K30" s="734"/>
      <c r="L30" s="733"/>
      <c r="M30" s="733"/>
      <c r="N30" s="733"/>
      <c r="O30" s="733"/>
      <c r="P30" s="733"/>
      <c r="Q30" s="733"/>
      <c r="R30" s="733"/>
      <c r="S30" s="733"/>
    </row>
    <row r="31" ht="20.100000000000001" customHeight="1">
      <c r="A31" s="735" t="s">
        <v>1202</v>
      </c>
      <c r="B31" s="749">
        <v>115.67</v>
      </c>
      <c r="C31" s="749">
        <v>107.68704427147632</v>
      </c>
      <c r="D31" s="750">
        <v>105.07983132767755</v>
      </c>
      <c r="E31" s="750">
        <v>102.951460134331</v>
      </c>
      <c r="F31" s="751">
        <v>103.09617038246621</v>
      </c>
      <c r="G31" s="739" t="e">
        <v>#VALUE!</v>
      </c>
      <c r="H31" s="740"/>
      <c r="I31" s="740"/>
      <c r="J31" s="740"/>
      <c r="K31" s="741"/>
      <c r="L31" s="740"/>
      <c r="M31" s="740"/>
      <c r="N31" s="740"/>
      <c r="O31" s="740"/>
      <c r="P31" s="740"/>
      <c r="Q31" s="740"/>
    </row>
    <row r="32" ht="15" customHeight="1">
      <c r="A32" s="696" t="s">
        <v>636</v>
      </c>
      <c r="B32" s="689"/>
      <c r="C32" s="689"/>
      <c r="D32" s="690"/>
      <c r="E32" s="690"/>
      <c r="F32" s="766"/>
      <c r="G32" s="767" t="s">
        <v>1078</v>
      </c>
      <c r="H32" s="746"/>
      <c r="I32" s="747"/>
      <c r="J32" s="747"/>
      <c r="K32" s="726"/>
      <c r="L32" s="747"/>
      <c r="M32" s="747"/>
      <c r="N32" s="747"/>
      <c r="O32" s="747"/>
      <c r="P32" s="747"/>
      <c r="Q32" s="747"/>
    </row>
    <row r="33" ht="23.25" customHeight="1">
      <c r="A33" s="728" t="s">
        <v>1201</v>
      </c>
      <c r="B33" s="729">
        <v>87.161436891583904</v>
      </c>
      <c r="C33" s="729">
        <v>99.439997413713499</v>
      </c>
      <c r="D33" s="730">
        <v>102.66163293796669</v>
      </c>
      <c r="E33" s="730">
        <v>103.21312954363076</v>
      </c>
      <c r="F33" s="731">
        <v>103.36291530764046</v>
      </c>
      <c r="G33" s="732" t="e">
        <v>#VALUE!</v>
      </c>
      <c r="H33" s="733"/>
      <c r="I33" s="733"/>
      <c r="J33" s="733"/>
      <c r="K33" s="734"/>
      <c r="L33" s="733"/>
      <c r="M33" s="733"/>
      <c r="N33" s="733"/>
      <c r="O33" s="733"/>
      <c r="P33" s="733"/>
      <c r="Q33" s="733"/>
    </row>
    <row r="34" ht="20.100000000000001" customHeight="1">
      <c r="A34" s="735" t="s">
        <v>1202</v>
      </c>
      <c r="B34" s="749">
        <v>107.98999999999998</v>
      </c>
      <c r="C34" s="749">
        <v>100.91739978274705</v>
      </c>
      <c r="D34" s="750">
        <v>102.41101530547499</v>
      </c>
      <c r="E34" s="750">
        <v>103.342109657093</v>
      </c>
      <c r="F34" s="751">
        <v>103.49298048575135</v>
      </c>
      <c r="G34" s="739" t="e">
        <v>#VALUE!</v>
      </c>
      <c r="H34" s="740"/>
      <c r="I34" s="740"/>
      <c r="J34" s="740"/>
      <c r="K34" s="741"/>
      <c r="L34" s="740"/>
      <c r="M34" s="740"/>
      <c r="N34" s="740"/>
      <c r="O34" s="740"/>
      <c r="P34" s="740"/>
      <c r="Q34" s="740"/>
    </row>
    <row r="35" ht="15" customHeight="1">
      <c r="A35" s="688" t="s">
        <v>1209</v>
      </c>
      <c r="B35" s="769"/>
      <c r="C35" s="769"/>
      <c r="D35" s="770"/>
      <c r="E35" s="770"/>
      <c r="F35" s="744"/>
      <c r="G35" s="752" t="s">
        <v>1078</v>
      </c>
      <c r="H35" s="746"/>
      <c r="I35" s="747"/>
      <c r="J35" s="747"/>
      <c r="K35" s="726"/>
      <c r="L35" s="747"/>
      <c r="M35" s="747"/>
      <c r="N35" s="747"/>
      <c r="O35" s="747"/>
      <c r="P35" s="747"/>
      <c r="Q35" s="747"/>
    </row>
    <row r="36" ht="23.25" customHeight="1">
      <c r="A36" s="728" t="s">
        <v>1201</v>
      </c>
      <c r="B36" s="729">
        <v>97.431033614374968</v>
      </c>
      <c r="C36" s="729">
        <v>100.38856637393482</v>
      </c>
      <c r="D36" s="730">
        <v>103.91222902787067</v>
      </c>
      <c r="E36" s="730">
        <v>103.53974302786675</v>
      </c>
      <c r="F36" s="731">
        <v>103.52701493450746</v>
      </c>
      <c r="G36" s="732" t="e">
        <v>#VALUE!</v>
      </c>
      <c r="H36" s="733"/>
      <c r="I36" s="733"/>
      <c r="J36" s="733"/>
      <c r="K36" s="734"/>
      <c r="L36" s="733"/>
      <c r="M36" s="733"/>
      <c r="N36" s="733"/>
      <c r="O36" s="733"/>
      <c r="P36" s="733"/>
      <c r="Q36" s="733"/>
    </row>
    <row r="37" ht="20.100000000000001" customHeight="1">
      <c r="A37" s="735" t="s">
        <v>1202</v>
      </c>
      <c r="B37" s="749">
        <v>102.53000000000002</v>
      </c>
      <c r="C37" s="749">
        <v>100.08876910595515</v>
      </c>
      <c r="D37" s="750">
        <v>104.05581616232709</v>
      </c>
      <c r="E37" s="750">
        <v>103.64309974742767</v>
      </c>
      <c r="F37" s="751">
        <v>103.68497856517106</v>
      </c>
      <c r="G37" s="739" t="e">
        <v>#VALUE!</v>
      </c>
      <c r="H37" s="740"/>
      <c r="I37" s="740"/>
      <c r="J37" s="740"/>
      <c r="K37" s="741"/>
      <c r="L37" s="740"/>
      <c r="M37" s="740"/>
      <c r="N37" s="740"/>
      <c r="O37" s="740"/>
      <c r="P37" s="740"/>
      <c r="Q37" s="740"/>
    </row>
    <row r="38" ht="30">
      <c r="A38" s="696" t="s">
        <v>1210</v>
      </c>
      <c r="B38" s="689"/>
      <c r="C38" s="689"/>
      <c r="D38" s="690"/>
      <c r="E38" s="690"/>
      <c r="F38" s="766"/>
      <c r="G38" s="767" t="s">
        <v>1078</v>
      </c>
      <c r="H38" s="746"/>
      <c r="I38" s="747"/>
      <c r="J38" s="747"/>
      <c r="K38" s="726"/>
      <c r="L38" s="747"/>
      <c r="M38" s="747"/>
      <c r="N38" s="747"/>
      <c r="O38" s="747"/>
      <c r="P38" s="747"/>
      <c r="Q38" s="747"/>
    </row>
    <row r="39" ht="21.199999999999999" customHeight="1">
      <c r="A39" s="728" t="s">
        <v>1201</v>
      </c>
      <c r="B39" s="729">
        <v>101.61758812162188</v>
      </c>
      <c r="C39" s="729">
        <v>103.14277572198949</v>
      </c>
      <c r="D39" s="730">
        <v>103.61547987522057</v>
      </c>
      <c r="E39" s="730">
        <v>103.6892983265067</v>
      </c>
      <c r="F39" s="731">
        <v>103.67423253778323</v>
      </c>
      <c r="G39" s="732" t="e">
        <v>#VALUE!</v>
      </c>
      <c r="H39" s="733"/>
      <c r="I39" s="733"/>
      <c r="J39" s="733"/>
      <c r="K39" s="734"/>
      <c r="L39" s="733"/>
      <c r="M39" s="733"/>
      <c r="N39" s="733"/>
      <c r="O39" s="733"/>
      <c r="P39" s="733"/>
      <c r="Q39" s="733"/>
    </row>
    <row r="40" ht="20.100000000000001" customHeight="1">
      <c r="A40" s="735" t="s">
        <v>1202</v>
      </c>
      <c r="B40" s="749">
        <v>104.15202144872508</v>
      </c>
      <c r="C40" s="749">
        <v>102.63643718317998</v>
      </c>
      <c r="D40" s="750">
        <v>103.69313991804103</v>
      </c>
      <c r="E40" s="750">
        <v>103.87135185709514</v>
      </c>
      <c r="F40" s="751">
        <v>103.98686096104008</v>
      </c>
      <c r="G40" s="739" t="e">
        <v>#VALUE!</v>
      </c>
      <c r="H40" s="740"/>
      <c r="I40" s="740"/>
      <c r="J40" s="740"/>
      <c r="K40" s="741"/>
      <c r="L40" s="740"/>
      <c r="M40" s="740"/>
      <c r="N40" s="740"/>
      <c r="O40" s="740"/>
      <c r="P40" s="740"/>
      <c r="Q40" s="740"/>
    </row>
    <row r="41" ht="45">
      <c r="A41" s="696" t="s">
        <v>1211</v>
      </c>
      <c r="B41" s="689"/>
      <c r="C41" s="689"/>
      <c r="D41" s="690"/>
      <c r="E41" s="690"/>
      <c r="F41" s="766"/>
      <c r="G41" s="767" t="s">
        <v>1078</v>
      </c>
      <c r="H41" s="746"/>
      <c r="I41" s="747"/>
      <c r="J41" s="747"/>
      <c r="K41" s="726"/>
      <c r="L41" s="747"/>
      <c r="M41" s="747"/>
      <c r="N41" s="747"/>
      <c r="O41" s="747"/>
      <c r="P41" s="747"/>
      <c r="Q41" s="747"/>
    </row>
    <row r="42" ht="21.199999999999999" customHeight="1">
      <c r="A42" s="728" t="s">
        <v>1201</v>
      </c>
      <c r="B42" s="729">
        <v>96.367444368320733</v>
      </c>
      <c r="C42" s="729">
        <v>105.40824824925265</v>
      </c>
      <c r="D42" s="730">
        <v>103.20909572529619</v>
      </c>
      <c r="E42" s="730">
        <v>103.32965897059256</v>
      </c>
      <c r="F42" s="731">
        <v>103.38683896741637</v>
      </c>
      <c r="G42" s="732" t="e">
        <v>#VALUE!</v>
      </c>
      <c r="H42" s="733"/>
      <c r="I42" s="733"/>
      <c r="J42" s="733"/>
      <c r="K42" s="734"/>
      <c r="L42" s="733"/>
      <c r="M42" s="733"/>
      <c r="N42" s="733"/>
      <c r="O42" s="733"/>
      <c r="P42" s="733"/>
      <c r="Q42" s="733"/>
    </row>
    <row r="43" ht="20.100000000000001" customHeight="1">
      <c r="A43" s="748" t="s">
        <v>1202</v>
      </c>
      <c r="B43" s="749">
        <v>102.87471584730822</v>
      </c>
      <c r="C43" s="749">
        <v>102.87605885197679</v>
      </c>
      <c r="D43" s="750">
        <v>103.20928026372189</v>
      </c>
      <c r="E43" s="750">
        <v>103.38149984761276</v>
      </c>
      <c r="F43" s="751">
        <v>103.51629768551686</v>
      </c>
      <c r="G43" s="739" t="e">
        <v>#VALUE!</v>
      </c>
      <c r="H43" s="740"/>
      <c r="I43" s="740"/>
      <c r="J43" s="740"/>
      <c r="K43" s="741"/>
      <c r="L43" s="740"/>
      <c r="M43" s="740"/>
      <c r="N43" s="740"/>
      <c r="O43" s="740"/>
      <c r="P43" s="740"/>
      <c r="Q43" s="740"/>
    </row>
    <row r="44" ht="45">
      <c r="A44" s="696" t="s">
        <v>654</v>
      </c>
      <c r="B44" s="689"/>
      <c r="C44" s="689"/>
      <c r="D44" s="690"/>
      <c r="E44" s="690"/>
      <c r="F44" s="766"/>
      <c r="G44" s="767" t="s">
        <v>1078</v>
      </c>
      <c r="H44" s="746"/>
      <c r="I44" s="747"/>
      <c r="J44" s="747"/>
      <c r="K44" s="726"/>
      <c r="L44" s="747"/>
      <c r="M44" s="747"/>
      <c r="N44" s="747"/>
      <c r="O44" s="747"/>
      <c r="P44" s="747"/>
      <c r="Q44" s="747"/>
    </row>
    <row r="45" ht="21.199999999999999" customHeight="1">
      <c r="A45" s="728" t="s">
        <v>1201</v>
      </c>
      <c r="B45" s="729">
        <v>91.412987036168317</v>
      </c>
      <c r="C45" s="729">
        <v>105.62763325352454</v>
      </c>
      <c r="D45" s="730">
        <v>103.50532631182428</v>
      </c>
      <c r="E45" s="730">
        <v>103.41958736035058</v>
      </c>
      <c r="F45" s="731">
        <v>103.43516736276715</v>
      </c>
      <c r="G45" s="732" t="e">
        <v>#VALUE!</v>
      </c>
      <c r="H45" s="733"/>
      <c r="I45" s="733"/>
      <c r="J45" s="733"/>
      <c r="K45" s="734"/>
      <c r="L45" s="733"/>
      <c r="M45" s="733"/>
      <c r="N45" s="733"/>
      <c r="O45" s="733"/>
      <c r="P45" s="733"/>
      <c r="Q45" s="733"/>
    </row>
    <row r="46" ht="20.100000000000001" customHeight="1">
      <c r="A46" s="758" t="s">
        <v>1202</v>
      </c>
      <c r="B46" s="759">
        <v>103.56</v>
      </c>
      <c r="C46" s="759">
        <v>101.18296351474665</v>
      </c>
      <c r="D46" s="760">
        <v>102.97602989245669</v>
      </c>
      <c r="E46" s="760">
        <v>103.30478001882027</v>
      </c>
      <c r="F46" s="761">
        <v>103.50446511686403</v>
      </c>
      <c r="G46" s="739" t="e">
        <v>#VALUE!</v>
      </c>
      <c r="H46" s="740"/>
      <c r="I46" s="740"/>
      <c r="J46" s="740"/>
      <c r="K46" s="741"/>
      <c r="L46" s="740"/>
      <c r="M46" s="740"/>
      <c r="N46" s="740"/>
      <c r="O46" s="740"/>
      <c r="P46" s="740"/>
      <c r="Q46" s="740"/>
    </row>
    <row r="47" ht="16.5">
      <c r="A47" s="771" t="s">
        <v>656</v>
      </c>
      <c r="B47" s="763"/>
      <c r="C47" s="763"/>
      <c r="D47" s="764"/>
      <c r="E47" s="764"/>
      <c r="F47" s="772"/>
      <c r="G47" s="767" t="s">
        <v>1078</v>
      </c>
      <c r="H47" s="746"/>
      <c r="I47" s="747"/>
      <c r="J47" s="747"/>
      <c r="K47" s="726"/>
      <c r="L47" s="747"/>
      <c r="M47" s="747"/>
      <c r="N47" s="747"/>
      <c r="O47" s="747"/>
      <c r="P47" s="747"/>
      <c r="Q47" s="747"/>
    </row>
    <row r="48" ht="21.199999999999999" customHeight="1">
      <c r="A48" s="728" t="s">
        <v>1201</v>
      </c>
      <c r="B48" s="729">
        <v>98.778636265041754</v>
      </c>
      <c r="C48" s="729">
        <v>94.101651426261924</v>
      </c>
      <c r="D48" s="730">
        <v>104.25248177520028</v>
      </c>
      <c r="E48" s="730">
        <v>103.91694557077082</v>
      </c>
      <c r="F48" s="731">
        <v>103.86208751106747</v>
      </c>
      <c r="G48" s="732" t="e">
        <v>#VALUE!</v>
      </c>
      <c r="H48" s="733"/>
      <c r="I48" s="768"/>
      <c r="J48" s="733"/>
      <c r="K48" s="734"/>
      <c r="L48" s="768"/>
      <c r="M48" s="768"/>
      <c r="N48" s="768"/>
      <c r="O48" s="768"/>
      <c r="P48" s="768"/>
      <c r="Q48" s="768"/>
    </row>
    <row r="49" ht="20.100000000000001" customHeight="1">
      <c r="A49" s="735" t="s">
        <v>1202</v>
      </c>
      <c r="B49" s="749">
        <v>105.09999999999999</v>
      </c>
      <c r="C49" s="749">
        <v>95.012187224627766</v>
      </c>
      <c r="D49" s="750">
        <v>104.00294593305566</v>
      </c>
      <c r="E49" s="750">
        <v>103.81705514851387</v>
      </c>
      <c r="F49" s="751">
        <v>103.88658935623319</v>
      </c>
      <c r="G49" s="739" t="e">
        <v>#VALUE!</v>
      </c>
      <c r="H49" s="740"/>
      <c r="I49" s="740"/>
      <c r="J49" s="740"/>
      <c r="K49" s="741"/>
      <c r="L49" s="740"/>
      <c r="M49" s="740"/>
      <c r="N49" s="740"/>
      <c r="O49" s="740"/>
      <c r="P49" s="740"/>
      <c r="Q49" s="740"/>
    </row>
    <row r="50" ht="15" customHeight="1">
      <c r="A50" s="696" t="s">
        <v>1212</v>
      </c>
      <c r="B50" s="689"/>
      <c r="C50" s="689"/>
      <c r="D50" s="690"/>
      <c r="E50" s="690"/>
      <c r="F50" s="766"/>
      <c r="G50" s="767" t="s">
        <v>1078</v>
      </c>
      <c r="H50" s="746"/>
      <c r="I50" s="747"/>
      <c r="J50" s="747"/>
      <c r="K50" s="726"/>
      <c r="L50" s="747"/>
      <c r="M50" s="747"/>
      <c r="N50" s="747"/>
      <c r="O50" s="747"/>
      <c r="P50" s="747"/>
      <c r="Q50" s="747"/>
    </row>
    <row r="51" ht="21.199999999999999" customHeight="1">
      <c r="A51" s="728" t="s">
        <v>1201</v>
      </c>
      <c r="B51" s="729">
        <v>89.345302315851598</v>
      </c>
      <c r="C51" s="729">
        <v>87.088270683856734</v>
      </c>
      <c r="D51" s="730">
        <v>106.67848345635889</v>
      </c>
      <c r="E51" s="730">
        <v>103.26464602929535</v>
      </c>
      <c r="F51" s="731">
        <v>103.56683185602493</v>
      </c>
      <c r="G51" s="732" t="e">
        <v>#VALUE!</v>
      </c>
      <c r="H51" s="733"/>
      <c r="I51" s="733"/>
      <c r="J51" s="733"/>
      <c r="K51" s="734"/>
      <c r="L51" s="733"/>
      <c r="M51" s="733"/>
      <c r="N51" s="733"/>
      <c r="O51" s="733"/>
      <c r="P51" s="733"/>
      <c r="Q51" s="733"/>
    </row>
    <row r="52" ht="20.100000000000001" customHeight="1">
      <c r="A52" s="748" t="s">
        <v>1202</v>
      </c>
      <c r="B52" s="749">
        <v>96.959999999999994</v>
      </c>
      <c r="C52" s="749">
        <v>91.661234260466401</v>
      </c>
      <c r="D52" s="750">
        <v>107.44188064801752</v>
      </c>
      <c r="E52" s="750">
        <v>103.37136547597443</v>
      </c>
      <c r="F52" s="751">
        <v>103.55027785462552</v>
      </c>
      <c r="G52" s="739" t="e">
        <v>#VALUE!</v>
      </c>
      <c r="H52" s="740"/>
      <c r="I52" s="740"/>
      <c r="J52" s="740"/>
      <c r="K52" s="741"/>
      <c r="L52" s="740"/>
      <c r="M52" s="740"/>
      <c r="N52" s="740"/>
      <c r="O52" s="740"/>
      <c r="P52" s="740"/>
      <c r="Q52" s="740"/>
      <c r="R52" s="740"/>
      <c r="S52" s="740"/>
      <c r="T52" s="773"/>
      <c r="U52" s="773"/>
      <c r="V52" s="773"/>
      <c r="W52" s="773"/>
      <c r="X52" s="773"/>
      <c r="Y52" s="773"/>
      <c r="Z52" s="773"/>
      <c r="AA52" s="773"/>
      <c r="AB52" s="773"/>
    </row>
    <row r="53" ht="60">
      <c r="A53" s="696" t="s">
        <v>1213</v>
      </c>
      <c r="B53" s="689"/>
      <c r="C53" s="689"/>
      <c r="D53" s="690"/>
      <c r="E53" s="690"/>
      <c r="F53" s="766"/>
      <c r="G53" s="767" t="s">
        <v>1078</v>
      </c>
      <c r="H53" s="746"/>
      <c r="I53" s="747"/>
      <c r="J53" s="747"/>
      <c r="K53" s="726"/>
      <c r="L53" s="747"/>
      <c r="M53" s="747"/>
      <c r="N53" s="747"/>
      <c r="O53" s="747"/>
      <c r="P53" s="747"/>
      <c r="Q53" s="747"/>
    </row>
    <row r="54" ht="21.199999999999999" customHeight="1">
      <c r="A54" s="728" t="s">
        <v>1201</v>
      </c>
      <c r="B54" s="729">
        <v>96.127668596059749</v>
      </c>
      <c r="C54" s="729">
        <v>98.212080617395387</v>
      </c>
      <c r="D54" s="730">
        <v>103.01789170525393</v>
      </c>
      <c r="E54" s="730">
        <v>103.20552027904127</v>
      </c>
      <c r="F54" s="731">
        <v>103.21771759274776</v>
      </c>
      <c r="G54" s="732" t="e">
        <v>#VALUE!</v>
      </c>
      <c r="H54" s="733"/>
      <c r="I54" s="733"/>
      <c r="J54" s="733"/>
      <c r="K54" s="734"/>
      <c r="L54" s="733"/>
      <c r="M54" s="733"/>
      <c r="N54" s="733"/>
      <c r="O54" s="733"/>
      <c r="P54" s="733"/>
      <c r="Q54" s="733"/>
      <c r="R54" s="733"/>
      <c r="S54" s="733"/>
    </row>
    <row r="55" ht="20.100000000000001" customHeight="1">
      <c r="A55" s="735" t="s">
        <v>1202</v>
      </c>
      <c r="B55" s="749">
        <v>102.9225136614552</v>
      </c>
      <c r="C55" s="749">
        <v>96.625294638192301</v>
      </c>
      <c r="D55" s="750">
        <v>102.68663873401226</v>
      </c>
      <c r="E55" s="750">
        <v>103.05898181579123</v>
      </c>
      <c r="F55" s="751">
        <v>103.14662093988815</v>
      </c>
      <c r="G55" s="739" t="e">
        <v>#VALUE!</v>
      </c>
      <c r="H55" s="740"/>
      <c r="I55" s="740"/>
      <c r="J55" s="740"/>
      <c r="K55" s="741"/>
      <c r="L55" s="740"/>
      <c r="M55" s="740"/>
      <c r="N55" s="740"/>
      <c r="O55" s="740"/>
      <c r="P55" s="740"/>
      <c r="Q55" s="740"/>
    </row>
    <row r="56" ht="16.5">
      <c r="A56" s="696" t="s">
        <v>668</v>
      </c>
      <c r="B56" s="689"/>
      <c r="C56" s="689"/>
      <c r="D56" s="690"/>
      <c r="E56" s="690"/>
      <c r="F56" s="766"/>
      <c r="G56" s="767" t="s">
        <v>1078</v>
      </c>
      <c r="H56" s="746"/>
      <c r="I56" s="747"/>
      <c r="J56" s="747"/>
      <c r="K56" s="726"/>
      <c r="L56" s="747"/>
      <c r="M56" s="747"/>
      <c r="N56" s="747"/>
      <c r="O56" s="747"/>
      <c r="P56" s="747"/>
      <c r="Q56" s="747"/>
    </row>
    <row r="57" ht="21.199999999999999" customHeight="1">
      <c r="A57" s="728" t="s">
        <v>1201</v>
      </c>
      <c r="B57" s="729">
        <v>94.96011179855202</v>
      </c>
      <c r="C57" s="729">
        <v>103.99254449464792</v>
      </c>
      <c r="D57" s="730">
        <v>103.49915558614038</v>
      </c>
      <c r="E57" s="730">
        <v>103.89605226601262</v>
      </c>
      <c r="F57" s="731">
        <v>103.94028975664129</v>
      </c>
      <c r="G57" s="732" t="e">
        <v>#VALUE!</v>
      </c>
      <c r="H57" s="733"/>
      <c r="I57" s="733"/>
      <c r="J57" s="733"/>
      <c r="K57" s="734"/>
      <c r="L57" s="733"/>
      <c r="M57" s="733"/>
      <c r="N57" s="733"/>
      <c r="O57" s="733"/>
      <c r="P57" s="733"/>
      <c r="Q57" s="733"/>
    </row>
    <row r="58" ht="20.100000000000001" customHeight="1">
      <c r="A58" s="735" t="s">
        <v>1202</v>
      </c>
      <c r="B58" s="749">
        <v>105.32999999999998</v>
      </c>
      <c r="C58" s="749">
        <v>103.88918158772753</v>
      </c>
      <c r="D58" s="750">
        <v>103.55257474268242</v>
      </c>
      <c r="E58" s="750">
        <v>103.76618474006524</v>
      </c>
      <c r="F58" s="751">
        <v>103.94099488285546</v>
      </c>
      <c r="G58" s="739" t="e">
        <v>#VALUE!</v>
      </c>
      <c r="H58" s="740"/>
      <c r="I58" s="740"/>
      <c r="J58" s="740"/>
      <c r="K58" s="741"/>
      <c r="L58" s="740"/>
      <c r="M58" s="740"/>
      <c r="N58" s="740"/>
      <c r="O58" s="740"/>
      <c r="P58" s="740"/>
      <c r="Q58" s="740"/>
    </row>
    <row r="59" ht="30">
      <c r="A59" s="696" t="s">
        <v>1214</v>
      </c>
      <c r="B59" s="689"/>
      <c r="C59" s="689"/>
      <c r="D59" s="690"/>
      <c r="E59" s="690"/>
      <c r="F59" s="766"/>
      <c r="G59" s="767" t="s">
        <v>1078</v>
      </c>
      <c r="H59" s="746"/>
      <c r="I59" s="747"/>
      <c r="J59" s="747"/>
      <c r="K59" s="726"/>
      <c r="L59" s="747"/>
      <c r="M59" s="747"/>
      <c r="N59" s="747"/>
      <c r="O59" s="747"/>
      <c r="P59" s="747"/>
      <c r="Q59" s="747"/>
    </row>
    <row r="60" ht="21.199999999999999" customHeight="1">
      <c r="A60" s="728" t="s">
        <v>1201</v>
      </c>
      <c r="B60" s="729">
        <v>94.104528385956982</v>
      </c>
      <c r="C60" s="729">
        <v>97.783063344250664</v>
      </c>
      <c r="D60" s="730">
        <v>102.79651336607496</v>
      </c>
      <c r="E60" s="730">
        <v>102.86245833279483</v>
      </c>
      <c r="F60" s="731">
        <v>102.97394079445814</v>
      </c>
      <c r="G60" s="732" t="e">
        <v>#VALUE!</v>
      </c>
      <c r="H60" s="733"/>
      <c r="I60" s="733"/>
      <c r="J60" s="733"/>
      <c r="K60" s="734"/>
      <c r="L60" s="733"/>
      <c r="M60" s="733"/>
      <c r="N60" s="733"/>
      <c r="O60" s="733"/>
      <c r="P60" s="733"/>
      <c r="Q60" s="733"/>
    </row>
    <row r="61" ht="15" customHeight="1">
      <c r="A61" s="735" t="s">
        <v>1202</v>
      </c>
      <c r="B61" s="749">
        <v>100.23738271822202</v>
      </c>
      <c r="C61" s="749">
        <v>98.457902129045422</v>
      </c>
      <c r="D61" s="750">
        <v>102.79695900708539</v>
      </c>
      <c r="E61" s="750">
        <v>103.02332034082528</v>
      </c>
      <c r="F61" s="751">
        <v>103.16245023061583</v>
      </c>
      <c r="G61" s="739" t="e">
        <v>#VALUE!</v>
      </c>
      <c r="H61" s="740"/>
      <c r="I61" s="740"/>
      <c r="J61" s="740"/>
      <c r="K61" s="741"/>
      <c r="L61" s="740"/>
      <c r="M61" s="740"/>
      <c r="N61" s="740"/>
      <c r="O61" s="740"/>
      <c r="P61" s="740"/>
      <c r="Q61" s="740"/>
    </row>
    <row r="62" ht="30">
      <c r="A62" s="696" t="s">
        <v>1215</v>
      </c>
      <c r="B62" s="689"/>
      <c r="C62" s="689"/>
      <c r="D62" s="690"/>
      <c r="E62" s="690"/>
      <c r="F62" s="766"/>
      <c r="G62" s="767" t="s">
        <v>1078</v>
      </c>
      <c r="H62" s="746"/>
      <c r="I62" s="747"/>
      <c r="J62" s="747"/>
      <c r="K62" s="726"/>
      <c r="L62" s="747"/>
      <c r="M62" s="747"/>
      <c r="N62" s="747"/>
      <c r="O62" s="747"/>
      <c r="P62" s="747"/>
      <c r="Q62" s="747"/>
    </row>
    <row r="63" ht="21.199999999999999" customHeight="1">
      <c r="A63" s="728" t="s">
        <v>1201</v>
      </c>
      <c r="B63" s="729">
        <v>125.33618356623739</v>
      </c>
      <c r="C63" s="729">
        <v>124.19002232111748</v>
      </c>
      <c r="D63" s="730">
        <v>103.20528685513139</v>
      </c>
      <c r="E63" s="730">
        <v>104.37487539181076</v>
      </c>
      <c r="F63" s="731">
        <v>104.08263135129499</v>
      </c>
      <c r="G63" s="732" t="e">
        <v>#VALUE!</v>
      </c>
      <c r="H63" s="733"/>
      <c r="I63" s="733"/>
      <c r="J63" s="733"/>
      <c r="K63" s="734"/>
      <c r="L63" s="768"/>
      <c r="M63" s="733"/>
      <c r="N63" s="733"/>
      <c r="O63" s="768"/>
      <c r="P63" s="733"/>
      <c r="Q63" s="733"/>
    </row>
    <row r="64" ht="20.100000000000001" customHeight="1">
      <c r="A64" s="735" t="s">
        <v>1202</v>
      </c>
      <c r="B64" s="749">
        <v>106.40000000000001</v>
      </c>
      <c r="C64" s="749">
        <v>111.94356365489151</v>
      </c>
      <c r="D64" s="750">
        <v>102.64243865657635</v>
      </c>
      <c r="E64" s="750">
        <v>104.30102512037023</v>
      </c>
      <c r="F64" s="751">
        <v>104.25564980140388</v>
      </c>
      <c r="G64" s="739" t="e">
        <v>#VALUE!</v>
      </c>
      <c r="H64" s="774"/>
      <c r="I64" s="774"/>
      <c r="J64" s="774"/>
      <c r="K64" s="741"/>
      <c r="L64" s="774"/>
      <c r="M64" s="774"/>
      <c r="N64" s="774"/>
      <c r="O64" s="774"/>
      <c r="P64" s="774"/>
      <c r="Q64" s="774"/>
    </row>
    <row r="65" ht="30">
      <c r="A65" s="696" t="s">
        <v>672</v>
      </c>
      <c r="B65" s="689"/>
      <c r="C65" s="689"/>
      <c r="D65" s="690"/>
      <c r="E65" s="690"/>
      <c r="F65" s="766"/>
      <c r="G65" s="767" t="s">
        <v>1078</v>
      </c>
      <c r="H65" s="746"/>
      <c r="I65" s="747"/>
      <c r="J65" s="747"/>
      <c r="K65" s="726"/>
      <c r="L65" s="747"/>
      <c r="M65" s="747"/>
      <c r="N65" s="747"/>
      <c r="O65" s="747"/>
      <c r="P65" s="747"/>
      <c r="Q65" s="747"/>
    </row>
    <row r="66" ht="21.199999999999999" customHeight="1">
      <c r="A66" s="728" t="s">
        <v>1201</v>
      </c>
      <c r="B66" s="729">
        <v>104.34122721158541</v>
      </c>
      <c r="C66" s="729">
        <v>104.8445359281787</v>
      </c>
      <c r="D66" s="730">
        <v>102.82281595815994</v>
      </c>
      <c r="E66" s="730">
        <v>103.11348724184298</v>
      </c>
      <c r="F66" s="731">
        <v>102.29874155382466</v>
      </c>
      <c r="G66" s="732" t="e">
        <v>#VALUE!</v>
      </c>
      <c r="H66" s="733"/>
      <c r="I66" s="733"/>
      <c r="J66" s="733"/>
      <c r="K66" s="734"/>
      <c r="L66" s="733"/>
      <c r="M66" s="733"/>
      <c r="N66" s="733"/>
      <c r="O66" s="733"/>
      <c r="P66" s="733"/>
      <c r="Q66" s="733"/>
    </row>
    <row r="67" ht="20.100000000000001" customHeight="1">
      <c r="A67" s="758" t="s">
        <v>1202</v>
      </c>
      <c r="B67" s="759">
        <v>103.31000000000002</v>
      </c>
      <c r="C67" s="759">
        <v>101.41808561816457</v>
      </c>
      <c r="D67" s="760">
        <v>102.70017777524345</v>
      </c>
      <c r="E67" s="760">
        <v>103.1166997356729</v>
      </c>
      <c r="F67" s="761">
        <v>102.29833769389225</v>
      </c>
      <c r="G67" s="739" t="e">
        <v>#VALUE!</v>
      </c>
      <c r="H67" s="774"/>
      <c r="I67" s="774"/>
      <c r="J67" s="774"/>
      <c r="K67" s="741"/>
      <c r="L67" s="774"/>
      <c r="M67" s="774"/>
      <c r="N67" s="774"/>
      <c r="O67" s="774"/>
      <c r="P67" s="774"/>
      <c r="Q67" s="774"/>
    </row>
    <row r="68" ht="18.75">
      <c r="A68" s="771" t="s">
        <v>1216</v>
      </c>
      <c r="B68" s="763"/>
      <c r="C68" s="763"/>
      <c r="D68" s="764"/>
      <c r="E68" s="764"/>
      <c r="F68" s="772"/>
      <c r="G68" s="775" t="s">
        <v>1078</v>
      </c>
      <c r="H68" s="746"/>
      <c r="I68" s="747"/>
      <c r="J68" s="747"/>
      <c r="K68" s="726"/>
      <c r="L68" s="747"/>
      <c r="M68" s="747"/>
      <c r="N68" s="747"/>
      <c r="O68" s="747"/>
      <c r="P68" s="747"/>
      <c r="Q68" s="747"/>
    </row>
    <row r="69" ht="21.199999999999999" customHeight="1">
      <c r="A69" s="728" t="s">
        <v>1201</v>
      </c>
      <c r="B69" s="729">
        <v>98.02683918256875</v>
      </c>
      <c r="C69" s="729">
        <v>105.79607233649196</v>
      </c>
      <c r="D69" s="730">
        <v>104.17016444493883</v>
      </c>
      <c r="E69" s="730">
        <v>104.1232918780908</v>
      </c>
      <c r="F69" s="731">
        <v>103.87683241384087</v>
      </c>
      <c r="G69" s="732" t="e">
        <v>#VALUE!</v>
      </c>
      <c r="H69" s="733"/>
      <c r="I69" s="733"/>
      <c r="J69" s="733"/>
      <c r="K69" s="734"/>
      <c r="L69" s="733"/>
      <c r="M69" s="733"/>
      <c r="N69" s="733"/>
      <c r="O69" s="733"/>
      <c r="P69" s="768"/>
      <c r="Q69" s="733"/>
    </row>
    <row r="70" ht="20.100000000000001" customHeight="1">
      <c r="A70" s="735" t="s">
        <v>1202</v>
      </c>
      <c r="B70" s="749">
        <v>105.00694055116293</v>
      </c>
      <c r="C70" s="749">
        <v>103.85364213547297</v>
      </c>
      <c r="D70" s="750">
        <v>104.20994797894967</v>
      </c>
      <c r="E70" s="750">
        <v>104.31277001011435</v>
      </c>
      <c r="F70" s="751">
        <v>104.41322805746114</v>
      </c>
      <c r="G70" s="739" t="e">
        <v>#VALUE!</v>
      </c>
      <c r="H70" s="774"/>
      <c r="I70" s="774"/>
      <c r="J70" s="774"/>
      <c r="K70" s="741"/>
      <c r="L70" s="774"/>
      <c r="M70" s="774"/>
      <c r="N70" s="774"/>
      <c r="O70" s="774"/>
      <c r="P70" s="774"/>
      <c r="Q70" s="774"/>
    </row>
    <row r="71" ht="18.75" customHeight="1">
      <c r="A71" s="696" t="s">
        <v>1217</v>
      </c>
      <c r="B71" s="689"/>
      <c r="C71" s="689"/>
      <c r="D71" s="690"/>
      <c r="E71" s="690"/>
      <c r="F71" s="766"/>
      <c r="G71" s="776" t="s">
        <v>1078</v>
      </c>
      <c r="H71" s="777"/>
      <c r="I71" s="778"/>
      <c r="J71" s="778"/>
      <c r="K71" s="756"/>
      <c r="L71" s="778"/>
      <c r="M71" s="778"/>
      <c r="N71" s="778"/>
      <c r="O71" s="778"/>
      <c r="P71" s="778"/>
      <c r="Q71" s="778"/>
    </row>
    <row r="72" ht="21.199999999999999" customHeight="1">
      <c r="A72" s="728" t="s">
        <v>1201</v>
      </c>
      <c r="B72" s="779">
        <v>99.246593040893046</v>
      </c>
      <c r="C72" s="779">
        <v>101.66886151741059</v>
      </c>
      <c r="D72" s="780">
        <v>102.04063868858748</v>
      </c>
      <c r="E72" s="780">
        <v>101.33317764132512</v>
      </c>
      <c r="F72" s="781">
        <v>101.48550315096267</v>
      </c>
      <c r="G72" s="782" t="e">
        <v>#VALUE!</v>
      </c>
      <c r="H72" s="733"/>
      <c r="I72" s="733"/>
      <c r="J72" s="733"/>
      <c r="K72" s="734"/>
      <c r="L72" s="733"/>
      <c r="M72" s="768"/>
      <c r="N72" s="768"/>
      <c r="O72" s="768"/>
      <c r="P72" s="768"/>
      <c r="Q72" s="768"/>
    </row>
    <row r="73" ht="31.5">
      <c r="A73" s="688" t="s">
        <v>1218</v>
      </c>
      <c r="B73" s="769"/>
      <c r="C73" s="769"/>
      <c r="D73" s="770"/>
      <c r="E73" s="770"/>
      <c r="F73" s="744"/>
      <c r="G73" s="767" t="s">
        <v>1078</v>
      </c>
      <c r="H73" s="747"/>
      <c r="I73" s="747"/>
      <c r="J73" s="747"/>
      <c r="K73" s="726"/>
      <c r="L73" s="747"/>
      <c r="M73" s="747"/>
      <c r="N73" s="747"/>
      <c r="O73" s="747"/>
      <c r="P73" s="747"/>
      <c r="Q73" s="747"/>
    </row>
    <row r="74" ht="21.199999999999999" customHeight="1">
      <c r="A74" s="728" t="s">
        <v>1201</v>
      </c>
      <c r="B74" s="729">
        <v>100.97827360442193</v>
      </c>
      <c r="C74" s="729">
        <v>103.1704983858607</v>
      </c>
      <c r="D74" s="730">
        <v>103.96271210272239</v>
      </c>
      <c r="E74" s="730">
        <v>103.95408718491078</v>
      </c>
      <c r="F74" s="731">
        <v>103.99138265553856</v>
      </c>
      <c r="G74" s="732" t="e">
        <v>#VALUE!</v>
      </c>
      <c r="H74" s="733"/>
      <c r="I74" s="733"/>
      <c r="J74" s="733"/>
      <c r="K74" s="734"/>
      <c r="L74" s="733"/>
      <c r="M74" s="733"/>
      <c r="N74" s="733"/>
      <c r="O74" s="733"/>
      <c r="P74" s="733"/>
      <c r="Q74" s="733"/>
    </row>
    <row r="75" ht="20.100000000000001" customHeight="1">
      <c r="A75" s="783" t="s">
        <v>1219</v>
      </c>
      <c r="B75" s="749">
        <v>104.10999999999999</v>
      </c>
      <c r="C75" s="749">
        <v>103.20457129928538</v>
      </c>
      <c r="D75" s="750">
        <v>103.98305135049006</v>
      </c>
      <c r="E75" s="750">
        <v>103.9535739021448</v>
      </c>
      <c r="F75" s="751">
        <v>103.99122085709946</v>
      </c>
      <c r="G75" s="739" t="e">
        <v>#VALUE!</v>
      </c>
      <c r="H75" s="774"/>
      <c r="I75" s="740"/>
      <c r="J75" s="740"/>
      <c r="K75" s="741"/>
      <c r="L75" s="740"/>
      <c r="M75" s="740"/>
      <c r="N75" s="740"/>
      <c r="O75" s="740"/>
      <c r="P75" s="740"/>
      <c r="Q75" s="740"/>
    </row>
    <row r="76" ht="47.25">
      <c r="A76" s="688" t="s">
        <v>1220</v>
      </c>
      <c r="B76" s="769"/>
      <c r="C76" s="769"/>
      <c r="D76" s="770"/>
      <c r="E76" s="770"/>
      <c r="F76" s="744"/>
      <c r="G76" s="752" t="s">
        <v>1078</v>
      </c>
      <c r="H76" s="746"/>
      <c r="I76" s="747"/>
      <c r="J76" s="747"/>
      <c r="K76" s="726"/>
      <c r="L76" s="747"/>
      <c r="M76" s="747"/>
      <c r="N76" s="747"/>
      <c r="O76" s="747"/>
      <c r="P76" s="747"/>
      <c r="Q76" s="747"/>
    </row>
    <row r="77" ht="21.199999999999999" customHeight="1">
      <c r="A77" s="728" t="s">
        <v>1201</v>
      </c>
      <c r="B77" s="729">
        <v>100.30986435190503</v>
      </c>
      <c r="C77" s="729">
        <v>106.50757653395107</v>
      </c>
      <c r="D77" s="730">
        <v>103.95349489809152</v>
      </c>
      <c r="E77" s="730">
        <v>103.96562698993993</v>
      </c>
      <c r="F77" s="731">
        <v>104.0343926403948</v>
      </c>
      <c r="G77" s="732" t="e">
        <v>#VALUE!</v>
      </c>
      <c r="H77" s="733"/>
      <c r="I77" s="784"/>
      <c r="J77" s="733"/>
      <c r="K77" s="734"/>
      <c r="L77" s="733"/>
      <c r="M77" s="733"/>
      <c r="N77" s="733"/>
      <c r="O77" s="733"/>
      <c r="P77" s="733"/>
      <c r="Q77" s="733"/>
    </row>
    <row r="78" ht="20.100000000000001" customHeight="1">
      <c r="A78" s="735" t="s">
        <v>1202</v>
      </c>
      <c r="B78" s="736">
        <v>103.86999999999999</v>
      </c>
      <c r="C78" s="736">
        <v>105.2844432747325</v>
      </c>
      <c r="D78" s="737">
        <v>103.96989047239708</v>
      </c>
      <c r="E78" s="737">
        <v>103.96148706553237</v>
      </c>
      <c r="F78" s="738">
        <v>103.95960931099964</v>
      </c>
      <c r="G78" s="739" t="e">
        <v>#VALUE!</v>
      </c>
      <c r="H78" s="774"/>
      <c r="I78" s="774"/>
      <c r="J78" s="740"/>
      <c r="K78" s="741"/>
      <c r="L78" s="740"/>
      <c r="M78" s="740"/>
      <c r="N78" s="740"/>
      <c r="O78" s="740"/>
      <c r="P78" s="740"/>
      <c r="Q78" s="740"/>
    </row>
    <row r="79" ht="25.5" customHeight="1">
      <c r="A79" s="688" t="s">
        <v>223</v>
      </c>
      <c r="B79" s="769"/>
      <c r="C79" s="769"/>
      <c r="D79" s="770"/>
      <c r="E79" s="770"/>
      <c r="F79" s="744"/>
      <c r="G79" s="723" t="s">
        <v>1078</v>
      </c>
      <c r="H79" s="785"/>
      <c r="I79" s="786"/>
      <c r="J79" s="786"/>
      <c r="K79" s="787"/>
      <c r="L79" s="788"/>
      <c r="M79" s="788"/>
      <c r="N79" s="788"/>
      <c r="O79" s="788"/>
      <c r="P79" s="788"/>
      <c r="Q79" s="788"/>
    </row>
    <row r="80" ht="21.199999999999999" customHeight="1">
      <c r="A80" s="728" t="s">
        <v>1201</v>
      </c>
      <c r="B80" s="789">
        <v>106.205103315657</v>
      </c>
      <c r="C80" s="729">
        <v>99.255679966109597</v>
      </c>
      <c r="D80" s="730">
        <v>102.50114751702399</v>
      </c>
      <c r="E80" s="730">
        <v>103.536207724569</v>
      </c>
      <c r="F80" s="731">
        <v>103.635766579635</v>
      </c>
      <c r="G80" s="732" t="e">
        <v>#VALUE!</v>
      </c>
      <c r="H80" s="790"/>
      <c r="I80" s="791"/>
      <c r="J80" s="792"/>
      <c r="K80" s="793"/>
      <c r="L80" s="794"/>
      <c r="M80" s="791"/>
      <c r="N80" s="791"/>
      <c r="O80" s="791"/>
      <c r="P80" s="791"/>
      <c r="Q80" s="791"/>
    </row>
    <row r="81" ht="15" customHeight="1">
      <c r="A81" s="688" t="s">
        <v>1221</v>
      </c>
      <c r="B81" s="769"/>
      <c r="C81" s="769"/>
      <c r="D81" s="770"/>
      <c r="E81" s="770"/>
      <c r="F81" s="744"/>
      <c r="G81" s="723" t="s">
        <v>1078</v>
      </c>
      <c r="H81" s="785"/>
      <c r="I81" s="786"/>
      <c r="J81" s="786"/>
      <c r="K81" s="787"/>
      <c r="L81" s="788"/>
      <c r="M81" s="788"/>
      <c r="N81" s="788"/>
      <c r="O81" s="788"/>
      <c r="P81" s="788"/>
      <c r="Q81" s="788"/>
    </row>
    <row r="82" ht="21.199999999999999" customHeight="1">
      <c r="A82" s="728" t="s">
        <v>1201</v>
      </c>
      <c r="B82" s="789">
        <v>108.06292723114296</v>
      </c>
      <c r="C82" s="729">
        <v>98.975343198978095</v>
      </c>
      <c r="D82" s="730">
        <v>102.51900021158849</v>
      </c>
      <c r="E82" s="730">
        <v>103.3326948289469</v>
      </c>
      <c r="F82" s="731">
        <v>103.48071209254086</v>
      </c>
      <c r="G82" s="732" t="e">
        <v>#VALUE!</v>
      </c>
      <c r="H82" s="790"/>
      <c r="I82" s="791"/>
      <c r="J82" s="792"/>
      <c r="K82" s="793"/>
      <c r="L82" s="794"/>
      <c r="M82" s="791"/>
      <c r="N82" s="791"/>
      <c r="O82" s="791"/>
      <c r="P82" s="791"/>
      <c r="Q82" s="791"/>
    </row>
    <row r="83" ht="15" customHeight="1">
      <c r="A83" s="688" t="s">
        <v>1222</v>
      </c>
      <c r="B83" s="769"/>
      <c r="C83" s="769"/>
      <c r="D83" s="770"/>
      <c r="E83" s="770"/>
      <c r="F83" s="744"/>
      <c r="G83" s="723" t="s">
        <v>1078</v>
      </c>
      <c r="H83" s="785"/>
      <c r="I83" s="786"/>
      <c r="J83" s="786"/>
      <c r="K83" s="787"/>
      <c r="L83" s="788"/>
      <c r="M83" s="788"/>
      <c r="N83" s="788"/>
      <c r="O83" s="788"/>
      <c r="P83" s="788"/>
      <c r="Q83" s="788"/>
    </row>
    <row r="84" ht="21.199999999999999" customHeight="1">
      <c r="A84" s="728" t="s">
        <v>1201</v>
      </c>
      <c r="B84" s="789">
        <v>104.31696626111658</v>
      </c>
      <c r="C84" s="729">
        <v>99.658077739348926</v>
      </c>
      <c r="D84" s="730">
        <v>102.47356526753802</v>
      </c>
      <c r="E84" s="730">
        <v>103.78054901803498</v>
      </c>
      <c r="F84" s="731">
        <v>103.56140106982356</v>
      </c>
      <c r="G84" s="732" t="s">
        <v>1078</v>
      </c>
      <c r="H84" s="790"/>
      <c r="I84" s="791"/>
      <c r="J84" s="792"/>
      <c r="K84" s="793"/>
      <c r="L84" s="794"/>
      <c r="M84" s="791"/>
      <c r="N84" s="791"/>
      <c r="O84" s="791"/>
      <c r="P84" s="791"/>
      <c r="Q84" s="791"/>
    </row>
    <row r="85" ht="31.699999999999999" customHeight="1">
      <c r="A85" s="795" t="s">
        <v>1223</v>
      </c>
      <c r="B85" s="749">
        <v>104.91</v>
      </c>
      <c r="C85" s="749">
        <v>98.041565760958775</v>
      </c>
      <c r="D85" s="750">
        <v>102.75364629340014</v>
      </c>
      <c r="E85" s="750">
        <v>103.59507217614193</v>
      </c>
      <c r="F85" s="751">
        <v>103.37934269771188</v>
      </c>
      <c r="G85" s="796" t="s">
        <v>1078</v>
      </c>
      <c r="H85" s="797"/>
      <c r="I85" s="797"/>
      <c r="J85" s="797"/>
      <c r="K85" s="798"/>
      <c r="L85" s="797"/>
      <c r="M85" s="797"/>
      <c r="N85" s="797"/>
      <c r="O85" s="797"/>
      <c r="P85" s="797"/>
      <c r="Q85" s="799"/>
      <c r="R85" s="800"/>
      <c r="S85" s="800"/>
    </row>
    <row r="86" ht="19.5" customHeight="1">
      <c r="A86" s="688" t="s">
        <v>1224</v>
      </c>
      <c r="B86" s="769"/>
      <c r="C86" s="769"/>
      <c r="D86" s="770"/>
      <c r="E86" s="770"/>
      <c r="F86" s="744"/>
      <c r="G86" s="723" t="s">
        <v>1078</v>
      </c>
      <c r="H86" s="785"/>
      <c r="I86" s="786"/>
      <c r="J86" s="786"/>
      <c r="K86" s="787"/>
      <c r="L86" s="788"/>
      <c r="M86" s="788"/>
      <c r="N86" s="788"/>
      <c r="O86" s="788"/>
      <c r="P86" s="788"/>
      <c r="Q86" s="788"/>
      <c r="R86" s="788"/>
      <c r="S86" s="788"/>
    </row>
    <row r="87" ht="21.199999999999999" customHeight="1">
      <c r="A87" s="728" t="s">
        <v>1225</v>
      </c>
      <c r="B87" s="789">
        <v>104.10901312760674</v>
      </c>
      <c r="C87" s="729">
        <v>104.18041833331525</v>
      </c>
      <c r="D87" s="730">
        <v>104.09124604694733</v>
      </c>
      <c r="E87" s="730">
        <v>104.02241029949508</v>
      </c>
      <c r="F87" s="731">
        <v>103.9996606369058</v>
      </c>
      <c r="G87" s="801" t="s">
        <v>1078</v>
      </c>
      <c r="H87" s="790"/>
      <c r="I87" s="791"/>
      <c r="J87" s="790"/>
      <c r="K87" s="793"/>
      <c r="L87" s="794"/>
      <c r="M87" s="791"/>
      <c r="N87" s="791"/>
      <c r="O87" s="791"/>
      <c r="P87" s="791"/>
      <c r="Q87" s="791"/>
    </row>
    <row r="88" ht="20.100000000000001" customHeight="1">
      <c r="A88" s="735" t="s">
        <v>1226</v>
      </c>
      <c r="B88" s="736">
        <v>102.75000000000001</v>
      </c>
      <c r="C88" s="736">
        <v>103.45191246145369</v>
      </c>
      <c r="D88" s="737">
        <v>103.57538422166026</v>
      </c>
      <c r="E88" s="737">
        <v>103.83353844575652</v>
      </c>
      <c r="F88" s="738">
        <v>103.91667450871927</v>
      </c>
      <c r="G88" s="739" t="s">
        <v>1078</v>
      </c>
      <c r="H88" s="797"/>
      <c r="I88" s="797"/>
      <c r="J88" s="797"/>
      <c r="K88" s="798"/>
      <c r="L88" s="797"/>
      <c r="M88" s="797"/>
      <c r="N88" s="797"/>
      <c r="O88" s="797"/>
      <c r="P88" s="797"/>
      <c r="Q88" s="797"/>
      <c r="R88" s="797"/>
      <c r="S88" s="797"/>
    </row>
    <row r="89" ht="20.100000000000001" customHeight="1">
      <c r="A89" s="802" t="s">
        <v>1227</v>
      </c>
      <c r="B89" s="803">
        <v>104.92291870398734</v>
      </c>
      <c r="C89" s="803">
        <v>104.63963252704201</v>
      </c>
      <c r="D89" s="804">
        <v>103.6870604633104</v>
      </c>
      <c r="E89" s="804">
        <v>103.97736595839118</v>
      </c>
      <c r="F89" s="805">
        <v>103.94064323344917</v>
      </c>
      <c r="G89" s="796" t="s">
        <v>1078</v>
      </c>
      <c r="H89" s="797"/>
      <c r="I89" s="797"/>
      <c r="J89" s="797"/>
      <c r="K89" s="798"/>
      <c r="L89" s="797"/>
      <c r="M89" s="797"/>
      <c r="N89" s="797"/>
      <c r="O89" s="797"/>
      <c r="P89" s="797"/>
      <c r="Q89" s="797"/>
      <c r="R89" s="797"/>
      <c r="S89" s="797"/>
    </row>
    <row r="90" ht="26.449999999999999" customHeight="1">
      <c r="A90" s="762" t="s">
        <v>1228</v>
      </c>
      <c r="B90" s="806"/>
      <c r="C90" s="806"/>
      <c r="D90" s="807"/>
      <c r="E90" s="807"/>
      <c r="F90" s="765"/>
      <c r="G90" s="723" t="s">
        <v>1078</v>
      </c>
      <c r="H90" s="808"/>
      <c r="I90" s="809"/>
      <c r="J90" s="809"/>
      <c r="K90" s="810"/>
      <c r="L90" s="811"/>
      <c r="M90" s="811"/>
      <c r="N90" s="811"/>
      <c r="O90" s="811"/>
      <c r="P90" s="811"/>
      <c r="Q90" s="811"/>
    </row>
    <row r="91" ht="21.199999999999999" customHeight="1">
      <c r="A91" s="728" t="s">
        <v>1201</v>
      </c>
      <c r="B91" s="729">
        <v>106.826398641827</v>
      </c>
      <c r="C91" s="729">
        <v>106.151</v>
      </c>
      <c r="D91" s="730">
        <v>104.911575872535</v>
      </c>
      <c r="E91" s="730">
        <v>104.633344652318</v>
      </c>
      <c r="F91" s="731">
        <v>104.726576127923</v>
      </c>
      <c r="G91" s="732" t="s">
        <v>1078</v>
      </c>
      <c r="H91" s="812"/>
      <c r="I91" s="791"/>
      <c r="J91" s="791"/>
      <c r="K91" s="793"/>
      <c r="L91" s="794"/>
      <c r="M91" s="794"/>
      <c r="N91" s="794"/>
      <c r="O91" s="791"/>
      <c r="P91" s="791"/>
      <c r="Q91" s="791"/>
      <c r="R91" s="791"/>
      <c r="S91" s="791"/>
    </row>
    <row r="92" ht="20.100000000000001" customHeight="1">
      <c r="A92" s="758" t="s">
        <v>1229</v>
      </c>
      <c r="B92" s="759">
        <v>106.37999999999998</v>
      </c>
      <c r="C92" s="759"/>
      <c r="D92" s="760"/>
      <c r="E92" s="760"/>
      <c r="F92" s="761"/>
      <c r="G92" s="739" t="s">
        <v>1078</v>
      </c>
      <c r="H92" s="794"/>
      <c r="I92" s="794"/>
      <c r="J92" s="794"/>
      <c r="K92" s="793"/>
      <c r="L92" s="794"/>
      <c r="M92" s="794"/>
      <c r="N92" s="794"/>
      <c r="O92" s="794"/>
      <c r="P92" s="794"/>
      <c r="Q92" s="794"/>
    </row>
    <row r="93" ht="15" customHeight="1">
      <c r="A93" s="762" t="s">
        <v>426</v>
      </c>
      <c r="B93" s="806"/>
      <c r="C93" s="806"/>
      <c r="D93" s="807"/>
      <c r="E93" s="807"/>
      <c r="F93" s="765"/>
      <c r="G93" s="813" t="s">
        <v>1078</v>
      </c>
      <c r="H93" s="785"/>
      <c r="I93" s="786"/>
      <c r="J93" s="786"/>
      <c r="K93" s="787"/>
      <c r="L93" s="788"/>
      <c r="M93" s="788"/>
      <c r="N93" s="788"/>
      <c r="O93" s="788"/>
      <c r="P93" s="788"/>
      <c r="Q93" s="788"/>
    </row>
    <row r="94" ht="15.75" customHeight="1">
      <c r="A94" s="728" t="s">
        <v>1201</v>
      </c>
      <c r="B94" s="789">
        <v>103.16996690887945</v>
      </c>
      <c r="C94" s="729">
        <v>103.79383702819214</v>
      </c>
      <c r="D94" s="730">
        <v>104.17698796813288</v>
      </c>
      <c r="E94" s="730">
        <v>104.34348542103744</v>
      </c>
      <c r="F94" s="731">
        <v>104.21026682692076</v>
      </c>
      <c r="G94" s="732" t="s">
        <v>1078</v>
      </c>
      <c r="H94" s="790"/>
      <c r="I94" s="791"/>
      <c r="J94" s="790"/>
      <c r="K94" s="793"/>
      <c r="L94" s="794"/>
      <c r="M94" s="794"/>
      <c r="N94" s="794"/>
      <c r="O94" s="791"/>
      <c r="P94" s="791"/>
      <c r="Q94" s="791"/>
    </row>
    <row r="95" ht="20.100000000000001" customHeight="1">
      <c r="A95" s="748" t="s">
        <v>1202</v>
      </c>
      <c r="B95" s="749">
        <v>107.33</v>
      </c>
      <c r="C95" s="749">
        <v>103.6516962078107</v>
      </c>
      <c r="D95" s="750">
        <v>104.21090158795346</v>
      </c>
      <c r="E95" s="750">
        <v>104.32544274943021</v>
      </c>
      <c r="F95" s="751">
        <v>104.24621258758393</v>
      </c>
      <c r="G95" s="739" t="s">
        <v>1078</v>
      </c>
      <c r="H95" s="794"/>
      <c r="I95" s="797"/>
      <c r="J95" s="797"/>
      <c r="K95" s="798"/>
      <c r="L95" s="797"/>
      <c r="M95" s="797"/>
      <c r="N95" s="797"/>
      <c r="O95" s="797"/>
      <c r="P95" s="797"/>
      <c r="Q95" s="797"/>
    </row>
    <row r="96" ht="19.5" customHeight="1">
      <c r="A96" s="688" t="s">
        <v>1230</v>
      </c>
      <c r="B96" s="769"/>
      <c r="C96" s="769"/>
      <c r="D96" s="770"/>
      <c r="E96" s="770"/>
      <c r="F96" s="744"/>
      <c r="G96" s="814" t="s">
        <v>1078</v>
      </c>
      <c r="H96" s="785"/>
      <c r="I96" s="788"/>
      <c r="J96" s="788"/>
      <c r="K96" s="787"/>
      <c r="L96" s="788"/>
      <c r="M96" s="788"/>
      <c r="N96" s="788"/>
      <c r="O96" s="788"/>
      <c r="P96" s="788"/>
      <c r="Q96" s="788"/>
    </row>
    <row r="97" ht="20.100000000000001" customHeight="1">
      <c r="A97" s="728" t="s">
        <v>1231</v>
      </c>
      <c r="B97" s="729">
        <v>104.4901117294</v>
      </c>
      <c r="C97" s="729">
        <v>103.418139152932</v>
      </c>
      <c r="D97" s="730">
        <v>103.720633434636</v>
      </c>
      <c r="E97" s="730">
        <v>103.825183649679</v>
      </c>
      <c r="F97" s="731">
        <v>104.030059064507</v>
      </c>
      <c r="G97" s="815" t="s">
        <v>1078</v>
      </c>
      <c r="H97" s="816"/>
      <c r="I97" s="791"/>
      <c r="J97" s="791"/>
      <c r="K97" s="793"/>
      <c r="L97" s="791"/>
      <c r="M97" s="791"/>
      <c r="N97" s="791"/>
      <c r="O97" s="791"/>
      <c r="P97" s="791"/>
      <c r="Q97" s="791"/>
    </row>
    <row r="98" ht="20.100000000000001" customHeight="1">
      <c r="A98" s="735" t="s">
        <v>1232</v>
      </c>
      <c r="B98" s="736">
        <v>104.444983186382</v>
      </c>
      <c r="C98" s="736">
        <v>103.24265974273479</v>
      </c>
      <c r="D98" s="737">
        <v>103.56952891208692</v>
      </c>
      <c r="E98" s="737">
        <v>103.76362968042268</v>
      </c>
      <c r="F98" s="738">
        <v>104.00571354336554</v>
      </c>
      <c r="G98" s="739" t="s">
        <v>1078</v>
      </c>
      <c r="H98" s="768"/>
      <c r="I98" s="797"/>
      <c r="J98" s="797"/>
      <c r="K98" s="798"/>
      <c r="L98" s="797"/>
      <c r="M98" s="797"/>
      <c r="N98" s="797"/>
      <c r="O98" s="797"/>
      <c r="P98" s="797"/>
      <c r="Q98" s="797"/>
    </row>
    <row r="99" ht="20.100000000000001" customHeight="1">
      <c r="A99" s="728" t="s">
        <v>1233</v>
      </c>
      <c r="B99" s="729">
        <v>105.00191910985301</v>
      </c>
      <c r="C99" s="729">
        <v>103.52609926405199</v>
      </c>
      <c r="D99" s="730">
        <v>103.398555135669</v>
      </c>
      <c r="E99" s="730">
        <v>103.69847666818499</v>
      </c>
      <c r="F99" s="731">
        <v>104.065581926882</v>
      </c>
      <c r="G99" s="815" t="s">
        <v>1078</v>
      </c>
      <c r="H99" s="816"/>
      <c r="I99" s="817"/>
      <c r="J99" s="817"/>
      <c r="K99" s="817"/>
      <c r="L99" s="817"/>
      <c r="M99" s="817"/>
      <c r="N99" s="817"/>
      <c r="O99" s="817"/>
      <c r="P99" s="817"/>
      <c r="Q99" s="817"/>
      <c r="R99" s="817"/>
      <c r="S99" s="817"/>
    </row>
    <row r="100" ht="20.100000000000001" customHeight="1">
      <c r="A100" s="758" t="s">
        <v>1234</v>
      </c>
      <c r="B100" s="759">
        <v>104.55607907146778</v>
      </c>
      <c r="C100" s="759">
        <v>102.95698471376305</v>
      </c>
      <c r="D100" s="760">
        <v>103.50132802009051</v>
      </c>
      <c r="E100" s="760">
        <v>103.74651353436452</v>
      </c>
      <c r="F100" s="761">
        <v>104.04146665459359</v>
      </c>
      <c r="G100" s="739" t="s">
        <v>1078</v>
      </c>
      <c r="H100" s="768"/>
      <c r="I100" s="797"/>
      <c r="J100" s="797"/>
      <c r="K100" s="798"/>
      <c r="L100" s="797"/>
      <c r="M100" s="797"/>
      <c r="N100" s="797"/>
      <c r="O100" s="797"/>
      <c r="P100" s="797"/>
      <c r="Q100" s="797"/>
    </row>
    <row r="101" ht="15" customHeight="1">
      <c r="A101" s="818" t="s">
        <v>1235</v>
      </c>
      <c r="B101" s="737"/>
      <c r="C101" s="737"/>
      <c r="D101" s="737"/>
      <c r="E101" s="737"/>
      <c r="F101" s="737"/>
      <c r="G101" s="819"/>
      <c r="H101" s="819"/>
    </row>
    <row r="102" ht="14.25" customHeight="1">
      <c r="A102" s="818" t="s">
        <v>1236</v>
      </c>
      <c r="B102" s="820"/>
      <c r="C102" s="820"/>
      <c r="D102" s="820"/>
      <c r="E102" s="820"/>
      <c r="F102" s="820"/>
      <c r="G102" s="821"/>
      <c r="H102" s="821"/>
      <c r="I102" s="821"/>
      <c r="J102" s="821"/>
      <c r="K102" s="821"/>
      <c r="L102" s="821"/>
      <c r="M102" s="821"/>
      <c r="N102" s="821"/>
      <c r="O102" s="821"/>
      <c r="P102" s="821"/>
      <c r="Q102" s="821"/>
    </row>
    <row r="103" ht="33.75" customHeight="1">
      <c r="A103" s="822" t="s">
        <v>1237</v>
      </c>
      <c r="B103" s="822"/>
      <c r="C103" s="822"/>
      <c r="D103" s="822"/>
      <c r="E103" s="822"/>
      <c r="F103" s="822"/>
      <c r="G103" s="819"/>
    </row>
    <row r="104" ht="15.75">
      <c r="A104" s="818" t="s">
        <v>1238</v>
      </c>
      <c r="B104" s="822"/>
      <c r="C104" s="822"/>
      <c r="D104" s="822"/>
      <c r="E104" s="822"/>
      <c r="F104" s="822"/>
      <c r="G104" s="819"/>
      <c r="Q104" s="800"/>
      <c r="R104" s="800"/>
      <c r="S104" s="800"/>
    </row>
    <row r="105" ht="15.75">
      <c r="A105" s="818" t="s">
        <v>1239</v>
      </c>
      <c r="B105" s="822"/>
      <c r="C105" s="822"/>
      <c r="D105" s="822"/>
      <c r="E105" s="822"/>
      <c r="F105" s="822"/>
    </row>
    <row r="106" ht="15.75">
      <c r="A106" s="818" t="s">
        <v>1240</v>
      </c>
      <c r="B106" s="823"/>
      <c r="C106" s="823"/>
      <c r="D106" s="823"/>
      <c r="E106" s="823"/>
      <c r="F106" s="823"/>
    </row>
    <row r="107" ht="15" customHeight="1">
      <c r="A107" s="818" t="s">
        <v>1241</v>
      </c>
      <c r="B107" s="820"/>
      <c r="C107" s="820"/>
      <c r="D107" s="820"/>
      <c r="E107" s="820"/>
      <c r="F107" s="820"/>
    </row>
    <row r="108" ht="18.75">
      <c r="A108" s="819"/>
      <c r="B108" s="774"/>
      <c r="C108" s="774"/>
      <c r="D108" s="774"/>
      <c r="E108" s="774"/>
      <c r="F108" s="774"/>
    </row>
    <row r="109" ht="18.75">
      <c r="A109" s="739"/>
      <c r="B109" s="733"/>
      <c r="C109" s="733"/>
      <c r="D109" s="733"/>
      <c r="E109" s="733"/>
      <c r="F109" s="733"/>
    </row>
    <row r="110" ht="18.75">
      <c r="B110" s="774"/>
      <c r="C110" s="774"/>
      <c r="D110" s="774"/>
      <c r="E110" s="774"/>
      <c r="F110" s="774"/>
    </row>
    <row r="111" ht="16.5">
      <c r="C111" s="824"/>
      <c r="D111" s="824"/>
      <c r="E111" s="824"/>
      <c r="F111" s="824"/>
    </row>
    <row r="156">
      <c r="H156" s="825"/>
      <c r="I156" s="825"/>
      <c r="J156" s="825"/>
      <c r="K156" s="826"/>
      <c r="L156" s="825"/>
      <c r="M156" s="825"/>
      <c r="N156" s="825"/>
      <c r="O156" s="825"/>
      <c r="P156" s="825"/>
      <c r="Q156" s="825"/>
      <c r="R156" s="825"/>
      <c r="S156" s="825"/>
    </row>
    <row r="157">
      <c r="K157" s="703"/>
    </row>
    <row r="159">
      <c r="H159" s="703">
        <f>(0.45*H36+0.13*H7+0.25*1.02*H9+0.17*H34)*H160</f>
        <v>0</v>
      </c>
    </row>
    <row r="163">
      <c r="H163" s="703">
        <v>99.400000000000006</v>
      </c>
      <c r="I163" s="703">
        <v>99.200000000000003</v>
      </c>
      <c r="J163" s="703">
        <v>99.200000000000003</v>
      </c>
      <c r="K163" s="703">
        <v>99.099999999999994</v>
      </c>
      <c r="L163" s="703">
        <v>99</v>
      </c>
      <c r="M163" s="703">
        <v>99</v>
      </c>
      <c r="N163" s="703">
        <v>99.200000000000003</v>
      </c>
      <c r="O163" s="703">
        <v>99.200000000000003</v>
      </c>
      <c r="P163" s="703">
        <v>99.269999999999996</v>
      </c>
      <c r="Q163" s="703">
        <v>99.269999999999996</v>
      </c>
      <c r="R163" s="703">
        <v>99.400000000000006</v>
      </c>
      <c r="S163" s="703">
        <v>99.5</v>
      </c>
    </row>
    <row r="165">
      <c r="H165" s="703">
        <f>(IF(H52&gt;1.1,    0.3*(H132/100)+H7*(0.1+(0.25*(G7*H54)^(1/2)+0.1*H52)*0.915)+0.2*(H144/100)+0.05*(H135/100),    IF(H52&gt;1.06,0.3*(H132/100)+H7*(0.1+(0.25*(G7*H54)^(1/2)+0.1*H52)*0.95)+0.2*(H144/100)+0.05*(H135/100),0.3*(H132/100)+H7*(0.1+(0.25*(G7*H54)^(1/2)+0.1*H52)*0.967)+0.2*(H144/100)+0.05*(H135/100))))*H166</f>
        <v>0</v>
      </c>
    </row>
  </sheetData>
  <mergeCells count="5">
    <mergeCell ref="A5:F5"/>
    <mergeCell ref="D7:F7"/>
    <mergeCell ref="L7:Q7"/>
    <mergeCell ref="G102:Q102"/>
    <mergeCell ref="A103:F103"/>
  </mergeCells>
  <printOptions headings="0" gridLines="0"/>
  <pageMargins left="0.70866141732283472" right="0.39370078740157477" top="0.59055118110236249" bottom="0.59055118110236249" header="0.31496062992125984" footer="0.31496062992125984"/>
  <pageSetup paperSize="9" scale="90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xSplit="1" ySplit="7" topLeftCell="B8" activePane="bottomRight" state="frozen"/>
      <selection activeCell="B8" activeCellId="0" sqref="B8"/>
    </sheetView>
  </sheetViews>
  <sheetFormatPr defaultColWidth="8.85546875" defaultRowHeight="14.25"/>
  <cols>
    <col customWidth="1" min="1" max="1" style="703" width="82.7109375"/>
    <col customWidth="1" min="2" max="2" style="703" width="12.42578125"/>
    <col customWidth="1" min="3" max="3" style="703" width="12.5703125"/>
    <col customWidth="1" min="4" max="4" style="703" width="12.85546875"/>
    <col customWidth="1" min="5" max="5" style="703" width="13.28515625"/>
    <col customWidth="1" min="6" max="6" style="703" width="11"/>
    <col customWidth="1" hidden="1" min="7" max="7" style="703" width="22.140625"/>
    <col customWidth="1" hidden="1" min="8" max="8" style="703" width="8.85546875"/>
    <col customWidth="1" hidden="1" min="9" max="9" style="703" width="10.28515625"/>
    <col customWidth="1" hidden="1" min="10" max="10" style="703" width="8.85546875"/>
    <col customWidth="1" hidden="1" min="11" max="11" style="704" width="8.85546875"/>
    <col customWidth="1" hidden="1" min="12" max="16" style="703" width="8.85546875"/>
    <col customWidth="1" min="17" max="17" style="703" width="10.28515625"/>
    <col customWidth="1" min="18" max="18" style="703" width="10.5703125"/>
    <col customWidth="1" min="19" max="19" style="703" width="8.42578125"/>
    <col min="20" max="16384" style="703" width="8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3"/>
      <c r="H2" s="663"/>
    </row>
    <row r="3" s="658" customFormat="1" ht="14.25" customHeight="1">
      <c r="A3" s="664"/>
      <c r="B3" s="665"/>
      <c r="C3" s="665"/>
      <c r="D3" s="665"/>
      <c r="E3" s="665"/>
      <c r="F3" s="665"/>
      <c r="G3" s="663"/>
      <c r="H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3"/>
      <c r="H4" s="663"/>
    </row>
    <row r="5" s="658" customFormat="1" ht="48.75" customHeight="1">
      <c r="A5" s="705" t="s">
        <v>1242</v>
      </c>
      <c r="B5" s="705"/>
      <c r="C5" s="705"/>
      <c r="D5" s="705"/>
      <c r="E5" s="705"/>
      <c r="F5" s="705"/>
    </row>
    <row r="6" ht="15" customHeight="1">
      <c r="A6" s="706"/>
      <c r="B6" s="707">
        <v>2019</v>
      </c>
      <c r="C6" s="707">
        <v>2020</v>
      </c>
      <c r="D6" s="707">
        <v>2021</v>
      </c>
      <c r="E6" s="707">
        <v>2022</v>
      </c>
      <c r="F6" s="708">
        <v>2023</v>
      </c>
      <c r="G6" s="709"/>
      <c r="H6" s="709"/>
      <c r="I6" s="710"/>
      <c r="J6" s="710"/>
      <c r="K6" s="711"/>
      <c r="L6" s="710"/>
      <c r="M6" s="710"/>
      <c r="N6" s="710"/>
      <c r="O6" s="710"/>
      <c r="P6" s="710"/>
      <c r="Q6" s="710"/>
    </row>
    <row r="7" ht="15.75">
      <c r="A7" s="712"/>
      <c r="B7" s="713" t="s">
        <v>1199</v>
      </c>
      <c r="C7" s="713" t="s">
        <v>500</v>
      </c>
      <c r="D7" s="714" t="s">
        <v>588</v>
      </c>
      <c r="E7" s="714"/>
      <c r="F7" s="715"/>
      <c r="G7" s="716"/>
      <c r="H7" s="717"/>
      <c r="I7" s="718"/>
      <c r="J7" s="718"/>
      <c r="K7" s="719"/>
      <c r="L7" s="720"/>
      <c r="M7" s="720"/>
      <c r="N7" s="720"/>
      <c r="O7" s="720"/>
      <c r="P7" s="720"/>
      <c r="Q7" s="720"/>
    </row>
    <row r="8" ht="20.25" customHeight="1">
      <c r="A8" s="679" t="s">
        <v>1200</v>
      </c>
      <c r="B8" s="680"/>
      <c r="C8" s="721"/>
      <c r="D8" s="681"/>
      <c r="E8" s="681"/>
      <c r="F8" s="722"/>
      <c r="G8" s="723"/>
      <c r="H8" s="724"/>
      <c r="I8" s="725"/>
      <c r="J8" s="725"/>
      <c r="K8" s="726"/>
      <c r="L8" s="727"/>
      <c r="M8" s="727"/>
      <c r="N8" s="727"/>
      <c r="O8" s="727"/>
      <c r="P8" s="727"/>
      <c r="Q8" s="727"/>
    </row>
    <row r="9" ht="23.25" customHeight="1">
      <c r="A9" s="728" t="s">
        <v>1201</v>
      </c>
      <c r="B9" s="729">
        <v>97.9115695877435</v>
      </c>
      <c r="C9" s="729">
        <v>97.918599321392506</v>
      </c>
      <c r="D9" s="730">
        <v>104.822229847041</v>
      </c>
      <c r="E9" s="730">
        <v>103.645810804438</v>
      </c>
      <c r="F9" s="731">
        <v>103.73060005913</v>
      </c>
      <c r="G9" s="732" t="e">
        <v>#VALUE!</v>
      </c>
      <c r="H9" s="733"/>
      <c r="I9" s="733"/>
      <c r="J9" s="733"/>
      <c r="K9" s="734"/>
      <c r="L9" s="733"/>
      <c r="M9" s="733"/>
      <c r="N9" s="733"/>
      <c r="O9" s="733"/>
      <c r="P9" s="733"/>
      <c r="Q9" s="733"/>
    </row>
    <row r="10" ht="20.100000000000001" customHeight="1">
      <c r="A10" s="735" t="s">
        <v>1202</v>
      </c>
      <c r="B10" s="736">
        <v>102.88</v>
      </c>
      <c r="C10" s="736">
        <v>98.028090482371866</v>
      </c>
      <c r="D10" s="737">
        <v>104.97811241324943</v>
      </c>
      <c r="E10" s="737">
        <v>103.79249411049332</v>
      </c>
      <c r="F10" s="738">
        <v>103.78616802060353</v>
      </c>
      <c r="G10" s="739" t="e">
        <v>#VALUE!</v>
      </c>
      <c r="H10" s="740"/>
      <c r="I10" s="740"/>
      <c r="J10" s="740"/>
      <c r="K10" s="741"/>
      <c r="L10" s="740"/>
      <c r="M10" s="740"/>
      <c r="N10" s="740"/>
      <c r="O10" s="740"/>
      <c r="P10" s="740"/>
      <c r="Q10" s="740"/>
    </row>
    <row r="11" ht="36.75" customHeight="1">
      <c r="A11" s="742" t="s">
        <v>1203</v>
      </c>
      <c r="B11" s="736">
        <v>103.8560036557771</v>
      </c>
      <c r="C11" s="736">
        <v>102.32157269936388</v>
      </c>
      <c r="D11" s="737">
        <v>103.32511565932631</v>
      </c>
      <c r="E11" s="737">
        <v>103.5327497850711</v>
      </c>
      <c r="F11" s="738">
        <v>103.64067757497615</v>
      </c>
      <c r="G11" s="743" t="e">
        <v>#VALUE!</v>
      </c>
      <c r="H11" s="740"/>
      <c r="I11" s="740"/>
      <c r="J11" s="740"/>
      <c r="K11" s="741"/>
      <c r="L11" s="740"/>
      <c r="M11" s="740"/>
      <c r="N11" s="740"/>
      <c r="O11" s="740"/>
      <c r="P11" s="740"/>
      <c r="Q11" s="740"/>
    </row>
    <row r="12" ht="15" customHeight="1">
      <c r="A12" s="688" t="s">
        <v>1204</v>
      </c>
      <c r="B12" s="689"/>
      <c r="C12" s="689"/>
      <c r="D12" s="690"/>
      <c r="E12" s="690"/>
      <c r="F12" s="744"/>
      <c r="G12" s="745" t="s">
        <v>1078</v>
      </c>
      <c r="H12" s="746"/>
      <c r="I12" s="747"/>
      <c r="J12" s="747"/>
      <c r="K12" s="726"/>
      <c r="L12" s="747"/>
      <c r="M12" s="747"/>
      <c r="N12" s="747"/>
      <c r="O12" s="747"/>
      <c r="P12" s="747"/>
      <c r="Q12" s="747"/>
    </row>
    <row r="13" ht="23.25" customHeight="1">
      <c r="A13" s="728" t="s">
        <v>1201</v>
      </c>
      <c r="B13" s="729">
        <v>98.272971242789637</v>
      </c>
      <c r="C13" s="729">
        <v>87.803037752270001</v>
      </c>
      <c r="D13" s="730">
        <v>107.7498610064734</v>
      </c>
      <c r="E13" s="730">
        <v>103.8236347667544</v>
      </c>
      <c r="F13" s="731">
        <v>103.63625125896235</v>
      </c>
      <c r="G13" s="732" t="e">
        <v>#VALUE!</v>
      </c>
      <c r="H13" s="733"/>
      <c r="I13" s="733"/>
      <c r="J13" s="733"/>
      <c r="K13" s="734"/>
      <c r="L13" s="733"/>
      <c r="M13" s="733"/>
      <c r="N13" s="733"/>
      <c r="O13" s="733"/>
      <c r="P13" s="733"/>
      <c r="Q13" s="733"/>
    </row>
    <row r="14" ht="20.100000000000001" customHeight="1">
      <c r="A14" s="748" t="s">
        <v>1202</v>
      </c>
      <c r="B14" s="749">
        <v>103.18000000000001</v>
      </c>
      <c r="C14" s="749">
        <v>88.69536938770878</v>
      </c>
      <c r="D14" s="750">
        <v>108.08489194987534</v>
      </c>
      <c r="E14" s="750">
        <v>103.89916280556571</v>
      </c>
      <c r="F14" s="751">
        <v>103.80069615698602</v>
      </c>
      <c r="G14" s="739" t="e">
        <v>#VALUE!</v>
      </c>
      <c r="H14" s="740"/>
      <c r="I14" s="740"/>
      <c r="J14" s="740"/>
      <c r="K14" s="741"/>
      <c r="L14" s="740"/>
      <c r="M14" s="740"/>
      <c r="N14" s="740"/>
      <c r="O14" s="740"/>
      <c r="P14" s="740"/>
      <c r="Q14" s="740"/>
    </row>
    <row r="15" ht="30">
      <c r="A15" s="688" t="s">
        <v>1205</v>
      </c>
      <c r="B15" s="689"/>
      <c r="C15" s="689"/>
      <c r="D15" s="690"/>
      <c r="E15" s="690"/>
      <c r="F15" s="744"/>
      <c r="G15" s="752" t="s">
        <v>1078</v>
      </c>
      <c r="H15" s="746"/>
      <c r="I15" s="747"/>
      <c r="J15" s="747"/>
      <c r="K15" s="726"/>
      <c r="L15" s="747"/>
      <c r="M15" s="747"/>
      <c r="N15" s="747"/>
      <c r="O15" s="747"/>
      <c r="P15" s="747"/>
      <c r="Q15" s="747"/>
    </row>
    <row r="16" ht="23.25" customHeight="1">
      <c r="A16" s="728" t="s">
        <v>1201</v>
      </c>
      <c r="B16" s="729">
        <v>98.580971453789317</v>
      </c>
      <c r="C16" s="729">
        <v>85.678736284471952</v>
      </c>
      <c r="D16" s="730">
        <v>108.58965034988796</v>
      </c>
      <c r="E16" s="730">
        <v>103.80217119152644</v>
      </c>
      <c r="F16" s="731">
        <v>103.76397087237402</v>
      </c>
      <c r="G16" s="732" t="e">
        <v>#VALUE!</v>
      </c>
      <c r="H16" s="733"/>
      <c r="I16" s="733"/>
      <c r="J16" s="733"/>
      <c r="K16" s="734"/>
      <c r="L16" s="733"/>
      <c r="M16" s="733"/>
      <c r="N16" s="733"/>
      <c r="O16" s="733"/>
      <c r="P16" s="733"/>
      <c r="Q16" s="733"/>
    </row>
    <row r="17" ht="20.100000000000001" customHeight="1">
      <c r="A17" s="735" t="s">
        <v>1202</v>
      </c>
      <c r="B17" s="749">
        <v>102.46720193875029</v>
      </c>
      <c r="C17" s="749">
        <v>86.330591523582385</v>
      </c>
      <c r="D17" s="750">
        <v>108.75275683242897</v>
      </c>
      <c r="E17" s="750">
        <v>103.99414245148067</v>
      </c>
      <c r="F17" s="751">
        <v>103.87809825785513</v>
      </c>
      <c r="G17" s="739" t="e">
        <v>#VALUE!</v>
      </c>
      <c r="H17" s="740"/>
      <c r="I17" s="740"/>
      <c r="J17" s="740"/>
      <c r="K17" s="741"/>
      <c r="L17" s="740"/>
      <c r="M17" s="740"/>
      <c r="N17" s="740"/>
      <c r="O17" s="740"/>
      <c r="P17" s="740"/>
      <c r="Q17" s="740"/>
    </row>
    <row r="18" ht="15" customHeight="1">
      <c r="A18" s="688" t="s">
        <v>630</v>
      </c>
      <c r="B18" s="689"/>
      <c r="C18" s="689"/>
      <c r="D18" s="690"/>
      <c r="E18" s="690"/>
      <c r="F18" s="744"/>
      <c r="G18" s="752" t="s">
        <v>1078</v>
      </c>
      <c r="H18" s="746"/>
      <c r="I18" s="747"/>
      <c r="J18" s="747"/>
      <c r="K18" s="726"/>
      <c r="L18" s="747"/>
      <c r="M18" s="747"/>
      <c r="N18" s="747"/>
      <c r="O18" s="747"/>
      <c r="P18" s="747"/>
      <c r="Q18" s="747"/>
    </row>
    <row r="19" ht="23.25" customHeight="1">
      <c r="A19" s="728" t="s">
        <v>1201</v>
      </c>
      <c r="B19" s="729">
        <v>86.90820884443221</v>
      </c>
      <c r="C19" s="729">
        <v>82.299278072398138</v>
      </c>
      <c r="D19" s="730">
        <v>102.5790610351162</v>
      </c>
      <c r="E19" s="730">
        <v>102.85291465194095</v>
      </c>
      <c r="F19" s="731">
        <v>103.05746540206158</v>
      </c>
      <c r="G19" s="732" t="e">
        <v>#VALUE!</v>
      </c>
      <c r="H19" s="733"/>
      <c r="I19" s="733"/>
      <c r="J19" s="733"/>
      <c r="K19" s="734"/>
      <c r="L19" s="733"/>
      <c r="M19" s="733"/>
      <c r="N19" s="733"/>
      <c r="O19" s="733"/>
      <c r="P19" s="733"/>
      <c r="Q19" s="733"/>
    </row>
    <row r="20" ht="20.100000000000001" customHeight="1">
      <c r="A20" s="735" t="s">
        <v>1202</v>
      </c>
      <c r="B20" s="736">
        <v>95.569999999999993</v>
      </c>
      <c r="C20" s="736">
        <v>78.515126487116987</v>
      </c>
      <c r="D20" s="737">
        <v>101.42903382880324</v>
      </c>
      <c r="E20" s="737">
        <v>103.10532601664457</v>
      </c>
      <c r="F20" s="738">
        <v>103.27287664650468</v>
      </c>
      <c r="G20" s="739" t="e">
        <v>#VALUE!</v>
      </c>
      <c r="H20" s="740"/>
      <c r="I20" s="740"/>
      <c r="J20" s="740"/>
      <c r="K20" s="741"/>
      <c r="L20" s="740"/>
      <c r="M20" s="740"/>
      <c r="N20" s="740"/>
      <c r="O20" s="740"/>
      <c r="P20" s="740"/>
      <c r="Q20" s="740"/>
    </row>
    <row r="21" ht="20.100000000000001" customHeight="1">
      <c r="A21" s="742" t="s">
        <v>1206</v>
      </c>
      <c r="B21" s="736"/>
      <c r="C21" s="736"/>
      <c r="D21" s="737"/>
      <c r="E21" s="737"/>
      <c r="F21" s="738"/>
      <c r="G21" s="753" t="s">
        <v>1078</v>
      </c>
      <c r="H21" s="754"/>
      <c r="I21" s="755"/>
      <c r="J21" s="755"/>
      <c r="K21" s="756"/>
      <c r="L21" s="755"/>
      <c r="M21" s="755"/>
      <c r="N21" s="755"/>
      <c r="O21" s="755"/>
      <c r="P21" s="755"/>
      <c r="Q21" s="755"/>
    </row>
    <row r="22" ht="20.100000000000001" customHeight="1">
      <c r="A22" s="735" t="s">
        <v>1202</v>
      </c>
      <c r="B22" s="749">
        <v>99.46073455888849</v>
      </c>
      <c r="C22" s="749">
        <v>93.319969648130581</v>
      </c>
      <c r="D22" s="750">
        <v>103.30416490533334</v>
      </c>
      <c r="E22" s="750">
        <v>103.92762448336165</v>
      </c>
      <c r="F22" s="751">
        <v>104.10793120521767</v>
      </c>
      <c r="G22" s="757" t="e">
        <v>#VALUE!</v>
      </c>
      <c r="H22" s="740"/>
      <c r="I22" s="733"/>
      <c r="J22" s="733"/>
      <c r="K22" s="734"/>
      <c r="L22" s="733"/>
      <c r="M22" s="733"/>
      <c r="N22" s="733"/>
      <c r="O22" s="733"/>
      <c r="P22" s="733"/>
      <c r="Q22" s="733"/>
    </row>
    <row r="23" ht="16.5">
      <c r="A23" s="688" t="s">
        <v>1207</v>
      </c>
      <c r="B23" s="689"/>
      <c r="C23" s="689"/>
      <c r="D23" s="690"/>
      <c r="E23" s="690"/>
      <c r="F23" s="744"/>
      <c r="G23" s="752" t="s">
        <v>1078</v>
      </c>
      <c r="H23" s="746"/>
      <c r="I23" s="747"/>
      <c r="J23" s="747"/>
      <c r="K23" s="726"/>
      <c r="L23" s="747"/>
      <c r="M23" s="747"/>
      <c r="N23" s="747"/>
      <c r="O23" s="747"/>
      <c r="P23" s="747"/>
      <c r="Q23" s="747"/>
    </row>
    <row r="24" ht="23.25" customHeight="1">
      <c r="A24" s="728" t="s">
        <v>1201</v>
      </c>
      <c r="B24" s="729">
        <v>99.807099506277169</v>
      </c>
      <c r="C24" s="729">
        <v>85.725641571348035</v>
      </c>
      <c r="D24" s="730">
        <v>109.40203611261552</v>
      </c>
      <c r="E24" s="730">
        <v>103.85233105757817</v>
      </c>
      <c r="F24" s="731">
        <v>103.85146657162562</v>
      </c>
      <c r="G24" s="732" t="e">
        <v>#VALUE!</v>
      </c>
      <c r="H24" s="733"/>
      <c r="I24" s="733"/>
      <c r="J24" s="733"/>
      <c r="K24" s="734"/>
      <c r="L24" s="733"/>
      <c r="M24" s="733"/>
      <c r="N24" s="733"/>
      <c r="O24" s="733"/>
      <c r="P24" s="733"/>
      <c r="Q24" s="733"/>
    </row>
    <row r="25" ht="20.100000000000001" customHeight="1">
      <c r="A25" s="758" t="s">
        <v>1202</v>
      </c>
      <c r="B25" s="759">
        <v>102.89075233609975</v>
      </c>
      <c r="C25" s="759">
        <v>86.520524536997911</v>
      </c>
      <c r="D25" s="760">
        <v>109.28159751876048</v>
      </c>
      <c r="E25" s="760">
        <v>104.02320343433445</v>
      </c>
      <c r="F25" s="761">
        <v>103.90366770068051</v>
      </c>
      <c r="G25" s="739" t="e">
        <v>#VALUE!</v>
      </c>
      <c r="H25" s="740"/>
      <c r="I25" s="740"/>
      <c r="J25" s="740"/>
      <c r="K25" s="741"/>
      <c r="L25" s="740"/>
      <c r="M25" s="740"/>
      <c r="N25" s="740"/>
      <c r="O25" s="740"/>
      <c r="P25" s="740"/>
      <c r="Q25" s="740"/>
    </row>
    <row r="26" ht="30">
      <c r="A26" s="762" t="s">
        <v>1208</v>
      </c>
      <c r="B26" s="763"/>
      <c r="C26" s="763"/>
      <c r="D26" s="764"/>
      <c r="E26" s="764"/>
      <c r="F26" s="765"/>
      <c r="G26" s="752" t="s">
        <v>1078</v>
      </c>
      <c r="H26" s="746"/>
      <c r="I26" s="747"/>
      <c r="J26" s="747"/>
      <c r="K26" s="726"/>
      <c r="L26" s="747"/>
      <c r="M26" s="747"/>
      <c r="N26" s="747"/>
      <c r="O26" s="747"/>
      <c r="P26" s="747"/>
      <c r="Q26" s="747"/>
      <c r="R26" s="747"/>
      <c r="S26" s="747"/>
    </row>
    <row r="27" ht="23.25" customHeight="1">
      <c r="A27" s="728" t="s">
        <v>1201</v>
      </c>
      <c r="B27" s="729">
        <v>91.809406842168556</v>
      </c>
      <c r="C27" s="729">
        <v>105.17755293444877</v>
      </c>
      <c r="D27" s="730">
        <v>104.47026403110387</v>
      </c>
      <c r="E27" s="730">
        <v>102.97788665348362</v>
      </c>
      <c r="F27" s="731">
        <v>103.23116457641763</v>
      </c>
      <c r="G27" s="732" t="e">
        <v>#VALUE!</v>
      </c>
      <c r="H27" s="733"/>
      <c r="I27" s="733"/>
      <c r="J27" s="733"/>
      <c r="K27" s="734"/>
      <c r="L27" s="733"/>
      <c r="M27" s="733"/>
      <c r="N27" s="733"/>
      <c r="O27" s="733"/>
      <c r="P27" s="733"/>
      <c r="Q27" s="733"/>
      <c r="R27" s="733"/>
      <c r="S27" s="733"/>
    </row>
    <row r="28" ht="20.100000000000001" customHeight="1">
      <c r="A28" s="735" t="s">
        <v>1202</v>
      </c>
      <c r="B28" s="749">
        <v>114.28025209496543</v>
      </c>
      <c r="C28" s="749">
        <v>106.6206589630613</v>
      </c>
      <c r="D28" s="750">
        <v>104.51693479877311</v>
      </c>
      <c r="E28" s="750">
        <v>102.89916800790031</v>
      </c>
      <c r="F28" s="751">
        <v>103.03339125669343</v>
      </c>
      <c r="G28" s="739" t="e">
        <v>#VALUE!</v>
      </c>
      <c r="H28" s="740"/>
      <c r="I28" s="740"/>
      <c r="J28" s="740"/>
      <c r="K28" s="741"/>
      <c r="L28" s="740"/>
      <c r="M28" s="740"/>
      <c r="N28" s="740"/>
      <c r="O28" s="740"/>
      <c r="P28" s="740"/>
      <c r="Q28" s="740"/>
      <c r="R28" s="740"/>
      <c r="S28" s="740"/>
    </row>
    <row r="29" ht="15" customHeight="1">
      <c r="A29" s="696" t="s">
        <v>634</v>
      </c>
      <c r="B29" s="689"/>
      <c r="C29" s="689"/>
      <c r="D29" s="690"/>
      <c r="E29" s="690"/>
      <c r="F29" s="766"/>
      <c r="G29" s="767" t="s">
        <v>1078</v>
      </c>
      <c r="H29" s="746"/>
      <c r="I29" s="747"/>
      <c r="J29" s="747"/>
      <c r="K29" s="726"/>
      <c r="L29" s="747"/>
      <c r="M29" s="747"/>
      <c r="N29" s="747"/>
      <c r="O29" s="747"/>
      <c r="P29" s="747"/>
      <c r="Q29" s="747"/>
    </row>
    <row r="30" ht="23.25" customHeight="1">
      <c r="A30" s="728" t="s">
        <v>1201</v>
      </c>
      <c r="B30" s="729">
        <v>94.164013743351887</v>
      </c>
      <c r="C30" s="729">
        <v>108.84536296378246</v>
      </c>
      <c r="D30" s="730">
        <v>105.13267515868132</v>
      </c>
      <c r="E30" s="730">
        <v>103.05286765742325</v>
      </c>
      <c r="F30" s="731">
        <v>103.15245145668311</v>
      </c>
      <c r="G30" s="732" t="e">
        <v>#VALUE!</v>
      </c>
      <c r="H30" s="733"/>
      <c r="I30" s="733"/>
      <c r="J30" s="768"/>
      <c r="K30" s="734"/>
      <c r="L30" s="733"/>
      <c r="M30" s="733"/>
      <c r="N30" s="733"/>
      <c r="O30" s="733"/>
      <c r="P30" s="733"/>
      <c r="Q30" s="733"/>
      <c r="R30" s="733"/>
      <c r="S30" s="733"/>
    </row>
    <row r="31" ht="20.100000000000001" customHeight="1">
      <c r="A31" s="735" t="s">
        <v>1202</v>
      </c>
      <c r="B31" s="749">
        <v>115.67</v>
      </c>
      <c r="C31" s="749">
        <v>107.68704427147632</v>
      </c>
      <c r="D31" s="750">
        <v>104.81729263339371</v>
      </c>
      <c r="E31" s="750">
        <v>102.80050797131824</v>
      </c>
      <c r="F31" s="751">
        <v>102.94935037354584</v>
      </c>
      <c r="G31" s="739" t="e">
        <v>#VALUE!</v>
      </c>
      <c r="H31" s="740"/>
      <c r="I31" s="740"/>
      <c r="J31" s="740"/>
      <c r="K31" s="741"/>
      <c r="L31" s="740"/>
      <c r="M31" s="740"/>
      <c r="N31" s="740"/>
      <c r="O31" s="740"/>
      <c r="P31" s="740"/>
      <c r="Q31" s="740"/>
    </row>
    <row r="32" ht="15" customHeight="1">
      <c r="A32" s="696" t="s">
        <v>636</v>
      </c>
      <c r="B32" s="689"/>
      <c r="C32" s="689"/>
      <c r="D32" s="690"/>
      <c r="E32" s="690"/>
      <c r="F32" s="766"/>
      <c r="G32" s="767" t="s">
        <v>1078</v>
      </c>
      <c r="H32" s="746"/>
      <c r="I32" s="747"/>
      <c r="J32" s="747"/>
      <c r="K32" s="726"/>
      <c r="L32" s="747"/>
      <c r="M32" s="747"/>
      <c r="N32" s="747"/>
      <c r="O32" s="747"/>
      <c r="P32" s="747"/>
      <c r="Q32" s="747"/>
    </row>
    <row r="33" ht="23.25" customHeight="1">
      <c r="A33" s="728" t="s">
        <v>1201</v>
      </c>
      <c r="B33" s="729">
        <v>87.161436891583904</v>
      </c>
      <c r="C33" s="729">
        <v>99.439997413713499</v>
      </c>
      <c r="D33" s="730">
        <v>102.46131333648314</v>
      </c>
      <c r="E33" s="730">
        <v>103.05146342537161</v>
      </c>
      <c r="F33" s="731">
        <v>103.35081868254011</v>
      </c>
      <c r="G33" s="732" t="e">
        <v>#VALUE!</v>
      </c>
      <c r="H33" s="733"/>
      <c r="I33" s="733"/>
      <c r="J33" s="733"/>
      <c r="K33" s="734"/>
      <c r="L33" s="733"/>
      <c r="M33" s="733"/>
      <c r="N33" s="733"/>
      <c r="O33" s="733"/>
      <c r="P33" s="733"/>
      <c r="Q33" s="733"/>
    </row>
    <row r="34" ht="20.100000000000001" customHeight="1">
      <c r="A34" s="735" t="s">
        <v>1202</v>
      </c>
      <c r="B34" s="749">
        <v>107.98999999999998</v>
      </c>
      <c r="C34" s="749">
        <v>100.91739978274705</v>
      </c>
      <c r="D34" s="750">
        <v>102.26239001237592</v>
      </c>
      <c r="E34" s="750">
        <v>103.25804651389991</v>
      </c>
      <c r="F34" s="751">
        <v>103.36935382226122</v>
      </c>
      <c r="G34" s="739" t="e">
        <v>#VALUE!</v>
      </c>
      <c r="H34" s="740"/>
      <c r="I34" s="740"/>
      <c r="J34" s="740"/>
      <c r="K34" s="741"/>
      <c r="L34" s="740"/>
      <c r="M34" s="740"/>
      <c r="N34" s="740"/>
      <c r="O34" s="740"/>
      <c r="P34" s="740"/>
      <c r="Q34" s="740"/>
    </row>
    <row r="35" ht="15" customHeight="1">
      <c r="A35" s="688" t="s">
        <v>1209</v>
      </c>
      <c r="B35" s="769"/>
      <c r="C35" s="769"/>
      <c r="D35" s="770"/>
      <c r="E35" s="770"/>
      <c r="F35" s="744"/>
      <c r="G35" s="752" t="s">
        <v>1078</v>
      </c>
      <c r="H35" s="746"/>
      <c r="I35" s="747"/>
      <c r="J35" s="747"/>
      <c r="K35" s="726"/>
      <c r="L35" s="747"/>
      <c r="M35" s="747"/>
      <c r="N35" s="747"/>
      <c r="O35" s="747"/>
      <c r="P35" s="747"/>
      <c r="Q35" s="747"/>
    </row>
    <row r="36" ht="23.25" customHeight="1">
      <c r="A36" s="728" t="s">
        <v>1201</v>
      </c>
      <c r="B36" s="729">
        <v>97.431033614374968</v>
      </c>
      <c r="C36" s="729">
        <v>100.38856637393482</v>
      </c>
      <c r="D36" s="730">
        <v>104.0247632037884</v>
      </c>
      <c r="E36" s="730">
        <v>103.64421419023262</v>
      </c>
      <c r="F36" s="731">
        <v>103.66703594201248</v>
      </c>
      <c r="G36" s="732" t="e">
        <v>#VALUE!</v>
      </c>
      <c r="H36" s="733"/>
      <c r="I36" s="733"/>
      <c r="J36" s="733"/>
      <c r="K36" s="734"/>
      <c r="L36" s="733"/>
      <c r="M36" s="733"/>
      <c r="N36" s="733"/>
      <c r="O36" s="733"/>
      <c r="P36" s="733"/>
      <c r="Q36" s="733"/>
    </row>
    <row r="37" ht="20.100000000000001" customHeight="1">
      <c r="A37" s="735" t="s">
        <v>1202</v>
      </c>
      <c r="B37" s="749">
        <v>102.53000000000002</v>
      </c>
      <c r="C37" s="749">
        <v>100.08876910595515</v>
      </c>
      <c r="D37" s="750">
        <v>104.26325171759447</v>
      </c>
      <c r="E37" s="750">
        <v>103.63836011617917</v>
      </c>
      <c r="F37" s="751">
        <v>103.68798581921456</v>
      </c>
      <c r="G37" s="739" t="e">
        <v>#VALUE!</v>
      </c>
      <c r="H37" s="740"/>
      <c r="I37" s="740"/>
      <c r="J37" s="740"/>
      <c r="K37" s="741"/>
      <c r="L37" s="740"/>
      <c r="M37" s="740"/>
      <c r="N37" s="740"/>
      <c r="O37" s="740"/>
      <c r="P37" s="740"/>
      <c r="Q37" s="740"/>
    </row>
    <row r="38" ht="30">
      <c r="A38" s="696" t="s">
        <v>1210</v>
      </c>
      <c r="B38" s="689"/>
      <c r="C38" s="689"/>
      <c r="D38" s="690"/>
      <c r="E38" s="690"/>
      <c r="F38" s="766"/>
      <c r="G38" s="767" t="s">
        <v>1078</v>
      </c>
      <c r="H38" s="746"/>
      <c r="I38" s="747"/>
      <c r="J38" s="747"/>
      <c r="K38" s="726"/>
      <c r="L38" s="747"/>
      <c r="M38" s="747"/>
      <c r="N38" s="747"/>
      <c r="O38" s="747"/>
      <c r="P38" s="747"/>
      <c r="Q38" s="747"/>
    </row>
    <row r="39" ht="21.199999999999999" customHeight="1">
      <c r="A39" s="728" t="s">
        <v>1201</v>
      </c>
      <c r="B39" s="729">
        <v>101.61758812162188</v>
      </c>
      <c r="C39" s="729">
        <v>103.14277572198949</v>
      </c>
      <c r="D39" s="730">
        <v>103.43994900715865</v>
      </c>
      <c r="E39" s="730">
        <v>103.45079498217666</v>
      </c>
      <c r="F39" s="731">
        <v>103.55677490405368</v>
      </c>
      <c r="G39" s="732" t="e">
        <v>#VALUE!</v>
      </c>
      <c r="H39" s="733"/>
      <c r="I39" s="733"/>
      <c r="J39" s="733"/>
      <c r="K39" s="734"/>
      <c r="L39" s="733"/>
      <c r="M39" s="733"/>
      <c r="N39" s="733"/>
      <c r="O39" s="733"/>
      <c r="P39" s="733"/>
      <c r="Q39" s="733"/>
    </row>
    <row r="40" ht="20.100000000000001" customHeight="1">
      <c r="A40" s="735" t="s">
        <v>1202</v>
      </c>
      <c r="B40" s="749">
        <v>104.15202144872508</v>
      </c>
      <c r="C40" s="749">
        <v>102.63643718317998</v>
      </c>
      <c r="D40" s="750">
        <v>103.47880063371164</v>
      </c>
      <c r="E40" s="750">
        <v>103.59333758265072</v>
      </c>
      <c r="F40" s="751">
        <v>103.66588629386142</v>
      </c>
      <c r="G40" s="739" t="e">
        <v>#VALUE!</v>
      </c>
      <c r="H40" s="740"/>
      <c r="I40" s="740"/>
      <c r="J40" s="740"/>
      <c r="K40" s="741"/>
      <c r="L40" s="740"/>
      <c r="M40" s="740"/>
      <c r="N40" s="740"/>
      <c r="O40" s="740"/>
      <c r="P40" s="740"/>
      <c r="Q40" s="740"/>
    </row>
    <row r="41" ht="45">
      <c r="A41" s="696" t="s">
        <v>1211</v>
      </c>
      <c r="B41" s="689"/>
      <c r="C41" s="689"/>
      <c r="D41" s="690"/>
      <c r="E41" s="690"/>
      <c r="F41" s="766"/>
      <c r="G41" s="767" t="s">
        <v>1078</v>
      </c>
      <c r="H41" s="746"/>
      <c r="I41" s="747"/>
      <c r="J41" s="747"/>
      <c r="K41" s="726"/>
      <c r="L41" s="747"/>
      <c r="M41" s="747"/>
      <c r="N41" s="747"/>
      <c r="O41" s="747"/>
      <c r="P41" s="747"/>
      <c r="Q41" s="747"/>
    </row>
    <row r="42" ht="21.199999999999999" customHeight="1">
      <c r="A42" s="728" t="s">
        <v>1201</v>
      </c>
      <c r="B42" s="729">
        <v>96.367444368320733</v>
      </c>
      <c r="C42" s="729">
        <v>105.40824824925265</v>
      </c>
      <c r="D42" s="730">
        <v>102.95677714640028</v>
      </c>
      <c r="E42" s="730">
        <v>103.05597072804117</v>
      </c>
      <c r="F42" s="731">
        <v>103.15257054523417</v>
      </c>
      <c r="G42" s="732" t="e">
        <v>#VALUE!</v>
      </c>
      <c r="H42" s="733"/>
      <c r="I42" s="733"/>
      <c r="J42" s="733"/>
      <c r="K42" s="734"/>
      <c r="L42" s="733"/>
      <c r="M42" s="733"/>
      <c r="N42" s="733"/>
      <c r="O42" s="733"/>
      <c r="P42" s="733"/>
      <c r="Q42" s="733"/>
    </row>
    <row r="43" ht="20.100000000000001" customHeight="1">
      <c r="A43" s="748" t="s">
        <v>1202</v>
      </c>
      <c r="B43" s="749">
        <v>102.87471584730822</v>
      </c>
      <c r="C43" s="749">
        <v>102.87605885197679</v>
      </c>
      <c r="D43" s="750">
        <v>102.95696299834232</v>
      </c>
      <c r="E43" s="750">
        <v>103.1981484045067</v>
      </c>
      <c r="F43" s="751">
        <v>103.30506220290549</v>
      </c>
      <c r="G43" s="739" t="e">
        <v>#VALUE!</v>
      </c>
      <c r="H43" s="740"/>
      <c r="I43" s="740"/>
      <c r="J43" s="740"/>
      <c r="K43" s="741"/>
      <c r="L43" s="740"/>
      <c r="M43" s="740"/>
      <c r="N43" s="740"/>
      <c r="O43" s="740"/>
      <c r="P43" s="740"/>
      <c r="Q43" s="740"/>
    </row>
    <row r="44" ht="45">
      <c r="A44" s="696" t="s">
        <v>654</v>
      </c>
      <c r="B44" s="689"/>
      <c r="C44" s="689"/>
      <c r="D44" s="690"/>
      <c r="E44" s="690"/>
      <c r="F44" s="766"/>
      <c r="G44" s="767" t="s">
        <v>1078</v>
      </c>
      <c r="H44" s="746"/>
      <c r="I44" s="747"/>
      <c r="J44" s="747"/>
      <c r="K44" s="726"/>
      <c r="L44" s="747"/>
      <c r="M44" s="747"/>
      <c r="N44" s="747"/>
      <c r="O44" s="747"/>
      <c r="P44" s="747"/>
      <c r="Q44" s="747"/>
    </row>
    <row r="45" ht="21.199999999999999" customHeight="1">
      <c r="A45" s="728" t="s">
        <v>1201</v>
      </c>
      <c r="B45" s="729">
        <v>91.412987036168317</v>
      </c>
      <c r="C45" s="729">
        <v>105.62763325352454</v>
      </c>
      <c r="D45" s="730">
        <v>103.05692427077673</v>
      </c>
      <c r="E45" s="730">
        <v>103.19463048562719</v>
      </c>
      <c r="F45" s="731">
        <v>103.45188409681376</v>
      </c>
      <c r="G45" s="732" t="e">
        <v>#VALUE!</v>
      </c>
      <c r="H45" s="733"/>
      <c r="I45" s="733"/>
      <c r="J45" s="733"/>
      <c r="K45" s="734"/>
      <c r="L45" s="733"/>
      <c r="M45" s="733"/>
      <c r="N45" s="733"/>
      <c r="O45" s="733"/>
      <c r="P45" s="733"/>
      <c r="Q45" s="733"/>
    </row>
    <row r="46" ht="20.100000000000001" customHeight="1">
      <c r="A46" s="758" t="s">
        <v>1202</v>
      </c>
      <c r="B46" s="759">
        <v>103.56</v>
      </c>
      <c r="C46" s="759">
        <v>101.18296351474665</v>
      </c>
      <c r="D46" s="760">
        <v>102.90426536694828</v>
      </c>
      <c r="E46" s="760">
        <v>103.39179065472021</v>
      </c>
      <c r="F46" s="761">
        <v>103.62054845891025</v>
      </c>
      <c r="G46" s="739" t="e">
        <v>#VALUE!</v>
      </c>
      <c r="H46" s="740"/>
      <c r="I46" s="740"/>
      <c r="J46" s="740"/>
      <c r="K46" s="741"/>
      <c r="L46" s="740"/>
      <c r="M46" s="740"/>
      <c r="N46" s="740"/>
      <c r="O46" s="740"/>
      <c r="P46" s="740"/>
      <c r="Q46" s="740"/>
    </row>
    <row r="47" ht="16.5">
      <c r="A47" s="771" t="s">
        <v>656</v>
      </c>
      <c r="B47" s="763"/>
      <c r="C47" s="763"/>
      <c r="D47" s="764"/>
      <c r="E47" s="764"/>
      <c r="F47" s="772"/>
      <c r="G47" s="767" t="s">
        <v>1078</v>
      </c>
      <c r="H47" s="746"/>
      <c r="I47" s="747"/>
      <c r="J47" s="747"/>
      <c r="K47" s="726"/>
      <c r="L47" s="747"/>
      <c r="M47" s="747"/>
      <c r="N47" s="747"/>
      <c r="O47" s="747"/>
      <c r="P47" s="747"/>
      <c r="Q47" s="747"/>
    </row>
    <row r="48" ht="21.199999999999999" customHeight="1">
      <c r="A48" s="728" t="s">
        <v>1201</v>
      </c>
      <c r="B48" s="729">
        <v>98.778636265041754</v>
      </c>
      <c r="C48" s="729">
        <v>94.101651426261924</v>
      </c>
      <c r="D48" s="730">
        <v>103.6776830694307</v>
      </c>
      <c r="E48" s="730">
        <v>103.4608265253629</v>
      </c>
      <c r="F48" s="731">
        <v>103.52151147741213</v>
      </c>
      <c r="G48" s="732" t="e">
        <v>#VALUE!</v>
      </c>
      <c r="H48" s="733"/>
      <c r="I48" s="768"/>
      <c r="J48" s="733"/>
      <c r="K48" s="734"/>
      <c r="L48" s="768"/>
      <c r="M48" s="768"/>
      <c r="N48" s="768"/>
      <c r="O48" s="768"/>
      <c r="P48" s="768"/>
      <c r="Q48" s="768"/>
    </row>
    <row r="49" ht="20.100000000000001" customHeight="1">
      <c r="A49" s="735" t="s">
        <v>1202</v>
      </c>
      <c r="B49" s="749">
        <v>105.09999999999999</v>
      </c>
      <c r="C49" s="749">
        <v>95.012187224627766</v>
      </c>
      <c r="D49" s="750">
        <v>103.47946631557076</v>
      </c>
      <c r="E49" s="750">
        <v>103.31230754022351</v>
      </c>
      <c r="F49" s="751">
        <v>103.42188364726279</v>
      </c>
      <c r="G49" s="739" t="e">
        <v>#VALUE!</v>
      </c>
      <c r="H49" s="740"/>
      <c r="I49" s="740"/>
      <c r="J49" s="740"/>
      <c r="K49" s="741"/>
      <c r="L49" s="740"/>
      <c r="M49" s="740"/>
      <c r="N49" s="740"/>
      <c r="O49" s="740"/>
      <c r="P49" s="740"/>
      <c r="Q49" s="740"/>
    </row>
    <row r="50" ht="15" customHeight="1">
      <c r="A50" s="696" t="s">
        <v>1212</v>
      </c>
      <c r="B50" s="689"/>
      <c r="C50" s="689"/>
      <c r="D50" s="690"/>
      <c r="E50" s="690"/>
      <c r="F50" s="766"/>
      <c r="G50" s="767" t="s">
        <v>1078</v>
      </c>
      <c r="H50" s="746"/>
      <c r="I50" s="747"/>
      <c r="J50" s="747"/>
      <c r="K50" s="726"/>
      <c r="L50" s="747"/>
      <c r="M50" s="747"/>
      <c r="N50" s="747"/>
      <c r="O50" s="747"/>
      <c r="P50" s="747"/>
      <c r="Q50" s="747"/>
    </row>
    <row r="51" ht="21.199999999999999" customHeight="1">
      <c r="A51" s="728" t="s">
        <v>1201</v>
      </c>
      <c r="B51" s="729">
        <v>89.345302315851598</v>
      </c>
      <c r="C51" s="729">
        <v>87.088270683856734</v>
      </c>
      <c r="D51" s="730">
        <v>108.46406438924512</v>
      </c>
      <c r="E51" s="730">
        <v>104.15465426786095</v>
      </c>
      <c r="F51" s="731">
        <v>103.85401135953988</v>
      </c>
      <c r="G51" s="732" t="e">
        <v>#VALUE!</v>
      </c>
      <c r="H51" s="733"/>
      <c r="I51" s="733"/>
      <c r="J51" s="733"/>
      <c r="K51" s="734"/>
      <c r="L51" s="733"/>
      <c r="M51" s="733"/>
      <c r="N51" s="733"/>
      <c r="O51" s="733"/>
      <c r="P51" s="733"/>
      <c r="Q51" s="733"/>
    </row>
    <row r="52" ht="20.100000000000001" customHeight="1">
      <c r="A52" s="748" t="s">
        <v>1202</v>
      </c>
      <c r="B52" s="749">
        <v>96.959999999999994</v>
      </c>
      <c r="C52" s="749">
        <v>91.661234260466401</v>
      </c>
      <c r="D52" s="750">
        <v>109.66386108311804</v>
      </c>
      <c r="E52" s="750">
        <v>104.10353944792119</v>
      </c>
      <c r="F52" s="751">
        <v>103.89981806464267</v>
      </c>
      <c r="G52" s="739" t="e">
        <v>#VALUE!</v>
      </c>
      <c r="H52" s="740"/>
      <c r="I52" s="740"/>
      <c r="J52" s="740"/>
      <c r="K52" s="741"/>
      <c r="L52" s="740"/>
      <c r="M52" s="740"/>
      <c r="N52" s="740"/>
      <c r="O52" s="740"/>
      <c r="P52" s="740"/>
      <c r="Q52" s="740"/>
      <c r="R52" s="740"/>
      <c r="S52" s="740"/>
      <c r="T52" s="773"/>
      <c r="U52" s="773"/>
      <c r="V52" s="773"/>
      <c r="W52" s="773"/>
      <c r="X52" s="773"/>
      <c r="Y52" s="773"/>
      <c r="Z52" s="773"/>
      <c r="AA52" s="773"/>
      <c r="AB52" s="773"/>
    </row>
    <row r="53" ht="60">
      <c r="A53" s="696" t="s">
        <v>1213</v>
      </c>
      <c r="B53" s="689"/>
      <c r="C53" s="689"/>
      <c r="D53" s="690"/>
      <c r="E53" s="690"/>
      <c r="F53" s="766"/>
      <c r="G53" s="767" t="s">
        <v>1078</v>
      </c>
      <c r="H53" s="746"/>
      <c r="I53" s="747"/>
      <c r="J53" s="747"/>
      <c r="K53" s="726"/>
      <c r="L53" s="747"/>
      <c r="M53" s="747"/>
      <c r="N53" s="747"/>
      <c r="O53" s="747"/>
      <c r="P53" s="747"/>
      <c r="Q53" s="747"/>
    </row>
    <row r="54" ht="21.199999999999999" customHeight="1">
      <c r="A54" s="728" t="s">
        <v>1201</v>
      </c>
      <c r="B54" s="729">
        <v>96.127668596059749</v>
      </c>
      <c r="C54" s="729">
        <v>98.212080617395387</v>
      </c>
      <c r="D54" s="730">
        <v>102.75380905450622</v>
      </c>
      <c r="E54" s="730">
        <v>103.06133081095625</v>
      </c>
      <c r="F54" s="731">
        <v>103.1111705988387</v>
      </c>
      <c r="G54" s="732" t="e">
        <v>#VALUE!</v>
      </c>
      <c r="H54" s="733"/>
      <c r="I54" s="733"/>
      <c r="J54" s="733"/>
      <c r="K54" s="734"/>
      <c r="L54" s="733"/>
      <c r="M54" s="733"/>
      <c r="N54" s="733"/>
      <c r="O54" s="733"/>
      <c r="P54" s="733"/>
      <c r="Q54" s="733"/>
      <c r="R54" s="733"/>
      <c r="S54" s="733"/>
    </row>
    <row r="55" ht="20.100000000000001" customHeight="1">
      <c r="A55" s="735" t="s">
        <v>1202</v>
      </c>
      <c r="B55" s="749">
        <v>102.9225136614552</v>
      </c>
      <c r="C55" s="749">
        <v>96.625294638192301</v>
      </c>
      <c r="D55" s="750">
        <v>102.61456935563868</v>
      </c>
      <c r="E55" s="750">
        <v>102.95750719874808</v>
      </c>
      <c r="F55" s="751">
        <v>103.05685247829568</v>
      </c>
      <c r="G55" s="739" t="e">
        <v>#VALUE!</v>
      </c>
      <c r="H55" s="740"/>
      <c r="I55" s="740"/>
      <c r="J55" s="740"/>
      <c r="K55" s="741"/>
      <c r="L55" s="740"/>
      <c r="M55" s="740"/>
      <c r="N55" s="740"/>
      <c r="O55" s="740"/>
      <c r="P55" s="740"/>
      <c r="Q55" s="740"/>
    </row>
    <row r="56" ht="16.5">
      <c r="A56" s="696" t="s">
        <v>668</v>
      </c>
      <c r="B56" s="689"/>
      <c r="C56" s="689"/>
      <c r="D56" s="690"/>
      <c r="E56" s="690"/>
      <c r="F56" s="766"/>
      <c r="G56" s="767" t="s">
        <v>1078</v>
      </c>
      <c r="H56" s="746"/>
      <c r="I56" s="747"/>
      <c r="J56" s="747"/>
      <c r="K56" s="726"/>
      <c r="L56" s="747"/>
      <c r="M56" s="747"/>
      <c r="N56" s="747"/>
      <c r="O56" s="747"/>
      <c r="P56" s="747"/>
      <c r="Q56" s="747"/>
    </row>
    <row r="57" ht="21.199999999999999" customHeight="1">
      <c r="A57" s="728" t="s">
        <v>1201</v>
      </c>
      <c r="B57" s="729">
        <v>94.96011179855202</v>
      </c>
      <c r="C57" s="729">
        <v>103.99254449464792</v>
      </c>
      <c r="D57" s="730">
        <v>103.5591725549629</v>
      </c>
      <c r="E57" s="730">
        <v>103.96170824472237</v>
      </c>
      <c r="F57" s="731">
        <v>103.96040298400794</v>
      </c>
      <c r="G57" s="732" t="e">
        <v>#VALUE!</v>
      </c>
      <c r="H57" s="733"/>
      <c r="I57" s="733"/>
      <c r="J57" s="733"/>
      <c r="K57" s="734"/>
      <c r="L57" s="733"/>
      <c r="M57" s="733"/>
      <c r="N57" s="733"/>
      <c r="O57" s="733"/>
      <c r="P57" s="733"/>
      <c r="Q57" s="733"/>
    </row>
    <row r="58" ht="20.100000000000001" customHeight="1">
      <c r="A58" s="735" t="s">
        <v>1202</v>
      </c>
      <c r="B58" s="749">
        <v>105.32999999999998</v>
      </c>
      <c r="C58" s="749">
        <v>103.88918158772753</v>
      </c>
      <c r="D58" s="750">
        <v>103.61264317959757</v>
      </c>
      <c r="E58" s="750">
        <v>103.87072897690484</v>
      </c>
      <c r="F58" s="751">
        <v>103.96109081648379</v>
      </c>
      <c r="G58" s="739" t="e">
        <v>#VALUE!</v>
      </c>
      <c r="H58" s="740"/>
      <c r="I58" s="740"/>
      <c r="J58" s="740"/>
      <c r="K58" s="741"/>
      <c r="L58" s="740"/>
      <c r="M58" s="740"/>
      <c r="N58" s="740"/>
      <c r="O58" s="740"/>
      <c r="P58" s="740"/>
      <c r="Q58" s="740"/>
    </row>
    <row r="59" ht="30">
      <c r="A59" s="696" t="s">
        <v>1214</v>
      </c>
      <c r="B59" s="689"/>
      <c r="C59" s="689"/>
      <c r="D59" s="690"/>
      <c r="E59" s="690"/>
      <c r="F59" s="766"/>
      <c r="G59" s="767" t="s">
        <v>1078</v>
      </c>
      <c r="H59" s="746"/>
      <c r="I59" s="747"/>
      <c r="J59" s="747"/>
      <c r="K59" s="726"/>
      <c r="L59" s="747"/>
      <c r="M59" s="747"/>
      <c r="N59" s="747"/>
      <c r="O59" s="747"/>
      <c r="P59" s="747"/>
      <c r="Q59" s="747"/>
    </row>
    <row r="60" ht="21.199999999999999" customHeight="1">
      <c r="A60" s="728" t="s">
        <v>1201</v>
      </c>
      <c r="B60" s="729">
        <v>94.104528385956982</v>
      </c>
      <c r="C60" s="729">
        <v>97.783063344250664</v>
      </c>
      <c r="D60" s="730">
        <v>102.53102023468261</v>
      </c>
      <c r="E60" s="730">
        <v>102.66526573888903</v>
      </c>
      <c r="F60" s="731">
        <v>102.97550099286876</v>
      </c>
      <c r="G60" s="732" t="e">
        <v>#VALUE!</v>
      </c>
      <c r="H60" s="733"/>
      <c r="I60" s="733"/>
      <c r="J60" s="733"/>
      <c r="K60" s="734"/>
      <c r="L60" s="733"/>
      <c r="M60" s="733"/>
      <c r="N60" s="733"/>
      <c r="O60" s="733"/>
      <c r="P60" s="733"/>
      <c r="Q60" s="733"/>
    </row>
    <row r="61" ht="15" customHeight="1">
      <c r="A61" s="735" t="s">
        <v>1202</v>
      </c>
      <c r="B61" s="749">
        <v>100.23738271822202</v>
      </c>
      <c r="C61" s="749">
        <v>98.457902129045422</v>
      </c>
      <c r="D61" s="750">
        <v>102.61737942975783</v>
      </c>
      <c r="E61" s="750">
        <v>102.85946024898496</v>
      </c>
      <c r="F61" s="751">
        <v>103.02063925246468</v>
      </c>
      <c r="G61" s="739" t="e">
        <v>#VALUE!</v>
      </c>
      <c r="H61" s="740"/>
      <c r="I61" s="740"/>
      <c r="J61" s="740"/>
      <c r="K61" s="741"/>
      <c r="L61" s="740"/>
      <c r="M61" s="740"/>
      <c r="N61" s="740"/>
      <c r="O61" s="740"/>
      <c r="P61" s="740"/>
      <c r="Q61" s="740"/>
    </row>
    <row r="62" ht="30">
      <c r="A62" s="696" t="s">
        <v>1215</v>
      </c>
      <c r="B62" s="689"/>
      <c r="C62" s="689"/>
      <c r="D62" s="690"/>
      <c r="E62" s="690"/>
      <c r="F62" s="766"/>
      <c r="G62" s="767" t="s">
        <v>1078</v>
      </c>
      <c r="H62" s="746"/>
      <c r="I62" s="747"/>
      <c r="J62" s="747"/>
      <c r="K62" s="726"/>
      <c r="L62" s="747"/>
      <c r="M62" s="747"/>
      <c r="N62" s="747"/>
      <c r="O62" s="747"/>
      <c r="P62" s="747"/>
      <c r="Q62" s="747"/>
    </row>
    <row r="63" ht="21.199999999999999" customHeight="1">
      <c r="A63" s="728" t="s">
        <v>1201</v>
      </c>
      <c r="B63" s="729">
        <v>125.33618356623739</v>
      </c>
      <c r="C63" s="729">
        <v>124.19002232111748</v>
      </c>
      <c r="D63" s="730">
        <v>103.26028134798943</v>
      </c>
      <c r="E63" s="730">
        <v>104.15169757270691</v>
      </c>
      <c r="F63" s="731">
        <v>104.25758053292857</v>
      </c>
      <c r="G63" s="732" t="e">
        <v>#VALUE!</v>
      </c>
      <c r="H63" s="733"/>
      <c r="I63" s="733"/>
      <c r="J63" s="733"/>
      <c r="K63" s="734"/>
      <c r="L63" s="768"/>
      <c r="M63" s="733"/>
      <c r="N63" s="733"/>
      <c r="O63" s="768"/>
      <c r="P63" s="733"/>
      <c r="Q63" s="733"/>
    </row>
    <row r="64" ht="20.100000000000001" customHeight="1">
      <c r="A64" s="735" t="s">
        <v>1202</v>
      </c>
      <c r="B64" s="749">
        <v>106.40000000000001</v>
      </c>
      <c r="C64" s="749">
        <v>111.94356365489151</v>
      </c>
      <c r="D64" s="750">
        <v>101.92606208108155</v>
      </c>
      <c r="E64" s="750">
        <v>104.17899380718912</v>
      </c>
      <c r="F64" s="751">
        <v>104.40996829842788</v>
      </c>
      <c r="G64" s="739" t="e">
        <v>#VALUE!</v>
      </c>
      <c r="H64" s="774"/>
      <c r="I64" s="774"/>
      <c r="J64" s="774"/>
      <c r="K64" s="741"/>
      <c r="L64" s="774"/>
      <c r="M64" s="774"/>
      <c r="N64" s="774"/>
      <c r="O64" s="774"/>
      <c r="P64" s="774"/>
      <c r="Q64" s="774"/>
    </row>
    <row r="65" ht="30">
      <c r="A65" s="696" t="s">
        <v>672</v>
      </c>
      <c r="B65" s="689"/>
      <c r="C65" s="689"/>
      <c r="D65" s="690"/>
      <c r="E65" s="690"/>
      <c r="F65" s="766"/>
      <c r="G65" s="767" t="s">
        <v>1078</v>
      </c>
      <c r="H65" s="746"/>
      <c r="I65" s="747"/>
      <c r="J65" s="747"/>
      <c r="K65" s="726"/>
      <c r="L65" s="747"/>
      <c r="M65" s="747"/>
      <c r="N65" s="747"/>
      <c r="O65" s="747"/>
      <c r="P65" s="747"/>
      <c r="Q65" s="747"/>
    </row>
    <row r="66" ht="21.199999999999999" customHeight="1">
      <c r="A66" s="728" t="s">
        <v>1201</v>
      </c>
      <c r="B66" s="729">
        <v>104.34122721158541</v>
      </c>
      <c r="C66" s="729">
        <v>104.8445359281787</v>
      </c>
      <c r="D66" s="730">
        <v>101.88412529398106</v>
      </c>
      <c r="E66" s="730">
        <v>102.35813082487468</v>
      </c>
      <c r="F66" s="731">
        <v>102.56579374886947</v>
      </c>
      <c r="G66" s="732" t="e">
        <v>#VALUE!</v>
      </c>
      <c r="H66" s="733"/>
      <c r="I66" s="733"/>
      <c r="J66" s="733"/>
      <c r="K66" s="734"/>
      <c r="L66" s="733"/>
      <c r="M66" s="733"/>
      <c r="N66" s="733"/>
      <c r="O66" s="733"/>
      <c r="P66" s="733"/>
      <c r="Q66" s="733"/>
    </row>
    <row r="67" ht="20.100000000000001" customHeight="1">
      <c r="A67" s="758" t="s">
        <v>1202</v>
      </c>
      <c r="B67" s="759">
        <v>103.31000000000002</v>
      </c>
      <c r="C67" s="759">
        <v>101.41808561816457</v>
      </c>
      <c r="D67" s="760">
        <v>101.76335222026849</v>
      </c>
      <c r="E67" s="760">
        <v>102.36050863879156</v>
      </c>
      <c r="F67" s="761">
        <v>102.56552140335404</v>
      </c>
      <c r="G67" s="739" t="e">
        <v>#VALUE!</v>
      </c>
      <c r="H67" s="774"/>
      <c r="I67" s="774"/>
      <c r="J67" s="774"/>
      <c r="K67" s="741"/>
      <c r="L67" s="774"/>
      <c r="M67" s="774"/>
      <c r="N67" s="774"/>
      <c r="O67" s="774"/>
      <c r="P67" s="774"/>
      <c r="Q67" s="774"/>
    </row>
    <row r="68" ht="18.75">
      <c r="A68" s="771" t="s">
        <v>1216</v>
      </c>
      <c r="B68" s="763"/>
      <c r="C68" s="763"/>
      <c r="D68" s="764"/>
      <c r="E68" s="764"/>
      <c r="F68" s="772"/>
      <c r="G68" s="775" t="s">
        <v>1078</v>
      </c>
      <c r="H68" s="746"/>
      <c r="I68" s="747"/>
      <c r="J68" s="747"/>
      <c r="K68" s="726"/>
      <c r="L68" s="747"/>
      <c r="M68" s="747"/>
      <c r="N68" s="747"/>
      <c r="O68" s="747"/>
      <c r="P68" s="747"/>
      <c r="Q68" s="747"/>
    </row>
    <row r="69" ht="21.199999999999999" customHeight="1">
      <c r="A69" s="728" t="s">
        <v>1201</v>
      </c>
      <c r="B69" s="729">
        <v>98.02683918256875</v>
      </c>
      <c r="C69" s="729">
        <v>105.79607233649196</v>
      </c>
      <c r="D69" s="730">
        <v>103.95405268878073</v>
      </c>
      <c r="E69" s="730">
        <v>104.3529147849203</v>
      </c>
      <c r="F69" s="731">
        <v>104.35460230806524</v>
      </c>
      <c r="G69" s="732" t="e">
        <v>#VALUE!</v>
      </c>
      <c r="H69" s="733"/>
      <c r="I69" s="733"/>
      <c r="J69" s="733"/>
      <c r="K69" s="734"/>
      <c r="L69" s="733"/>
      <c r="M69" s="733"/>
      <c r="N69" s="733"/>
      <c r="O69" s="733"/>
      <c r="P69" s="768"/>
      <c r="Q69" s="733"/>
    </row>
    <row r="70" ht="20.100000000000001" customHeight="1">
      <c r="A70" s="735" t="s">
        <v>1202</v>
      </c>
      <c r="B70" s="749">
        <v>105.00694055116293</v>
      </c>
      <c r="C70" s="749">
        <v>103.85364213547297</v>
      </c>
      <c r="D70" s="750">
        <v>104.13702137953354</v>
      </c>
      <c r="E70" s="750">
        <v>104.31366964668089</v>
      </c>
      <c r="F70" s="751">
        <v>104.42593743154542</v>
      </c>
      <c r="G70" s="739" t="e">
        <v>#VALUE!</v>
      </c>
      <c r="H70" s="774"/>
      <c r="I70" s="774"/>
      <c r="J70" s="774"/>
      <c r="K70" s="741"/>
      <c r="L70" s="774"/>
      <c r="M70" s="774"/>
      <c r="N70" s="774"/>
      <c r="O70" s="774"/>
      <c r="P70" s="774"/>
      <c r="Q70" s="774"/>
    </row>
    <row r="71" ht="18.75" customHeight="1">
      <c r="A71" s="696" t="s">
        <v>1217</v>
      </c>
      <c r="B71" s="689"/>
      <c r="C71" s="689"/>
      <c r="D71" s="690"/>
      <c r="E71" s="690"/>
      <c r="F71" s="766"/>
      <c r="G71" s="776" t="s">
        <v>1078</v>
      </c>
      <c r="H71" s="777"/>
      <c r="I71" s="778"/>
      <c r="J71" s="778"/>
      <c r="K71" s="756"/>
      <c r="L71" s="778"/>
      <c r="M71" s="778"/>
      <c r="N71" s="778"/>
      <c r="O71" s="778"/>
      <c r="P71" s="778"/>
      <c r="Q71" s="778"/>
    </row>
    <row r="72" ht="21.199999999999999" customHeight="1">
      <c r="A72" s="728" t="s">
        <v>1201</v>
      </c>
      <c r="B72" s="779">
        <v>99.246593040893046</v>
      </c>
      <c r="C72" s="779">
        <v>101.66886151741059</v>
      </c>
      <c r="D72" s="780">
        <v>102.04063868858748</v>
      </c>
      <c r="E72" s="780">
        <v>101.96376297522795</v>
      </c>
      <c r="F72" s="781">
        <v>102.04792750439469</v>
      </c>
      <c r="G72" s="782" t="e">
        <v>#VALUE!</v>
      </c>
      <c r="H72" s="733"/>
      <c r="I72" s="733"/>
      <c r="J72" s="733"/>
      <c r="K72" s="734"/>
      <c r="L72" s="733"/>
      <c r="M72" s="768"/>
      <c r="N72" s="768"/>
      <c r="O72" s="768"/>
      <c r="P72" s="768"/>
      <c r="Q72" s="768"/>
    </row>
    <row r="73" ht="31.5">
      <c r="A73" s="688" t="s">
        <v>1218</v>
      </c>
      <c r="B73" s="769"/>
      <c r="C73" s="769"/>
      <c r="D73" s="770"/>
      <c r="E73" s="770"/>
      <c r="F73" s="744"/>
      <c r="G73" s="767" t="s">
        <v>1078</v>
      </c>
      <c r="H73" s="747"/>
      <c r="I73" s="747"/>
      <c r="J73" s="747"/>
      <c r="K73" s="726"/>
      <c r="L73" s="747"/>
      <c r="M73" s="747"/>
      <c r="N73" s="747"/>
      <c r="O73" s="747"/>
      <c r="P73" s="747"/>
      <c r="Q73" s="747"/>
    </row>
    <row r="74" ht="21.199999999999999" customHeight="1">
      <c r="A74" s="728" t="s">
        <v>1201</v>
      </c>
      <c r="B74" s="729">
        <v>100.97827360442193</v>
      </c>
      <c r="C74" s="729">
        <v>103.1704983858607</v>
      </c>
      <c r="D74" s="730">
        <v>103.95246795695063</v>
      </c>
      <c r="E74" s="730">
        <v>103.95408718491078</v>
      </c>
      <c r="F74" s="731">
        <v>103.95236393214691</v>
      </c>
      <c r="G74" s="732" t="e">
        <v>#VALUE!</v>
      </c>
      <c r="H74" s="733"/>
      <c r="I74" s="733"/>
      <c r="J74" s="733"/>
      <c r="K74" s="734"/>
      <c r="L74" s="733"/>
      <c r="M74" s="733"/>
      <c r="N74" s="733"/>
      <c r="O74" s="733"/>
      <c r="P74" s="733"/>
      <c r="Q74" s="733"/>
    </row>
    <row r="75" ht="20.100000000000001" customHeight="1">
      <c r="A75" s="783" t="s">
        <v>1219</v>
      </c>
      <c r="B75" s="749">
        <v>104.10999999999999</v>
      </c>
      <c r="C75" s="749">
        <v>103.20457129928538</v>
      </c>
      <c r="D75" s="750">
        <v>103.98305135049006</v>
      </c>
      <c r="E75" s="750">
        <v>103.9535739021448</v>
      </c>
      <c r="F75" s="751">
        <v>103.99122085709946</v>
      </c>
      <c r="G75" s="739" t="e">
        <v>#VALUE!</v>
      </c>
      <c r="H75" s="774"/>
      <c r="I75" s="740"/>
      <c r="J75" s="740"/>
      <c r="K75" s="741"/>
      <c r="L75" s="740"/>
      <c r="M75" s="740"/>
      <c r="N75" s="740"/>
      <c r="O75" s="740"/>
      <c r="P75" s="740"/>
      <c r="Q75" s="740"/>
    </row>
    <row r="76" ht="47.25">
      <c r="A76" s="688" t="s">
        <v>1220</v>
      </c>
      <c r="B76" s="769"/>
      <c r="C76" s="769"/>
      <c r="D76" s="770"/>
      <c r="E76" s="770"/>
      <c r="F76" s="744"/>
      <c r="G76" s="752" t="s">
        <v>1078</v>
      </c>
      <c r="H76" s="746"/>
      <c r="I76" s="747"/>
      <c r="J76" s="747"/>
      <c r="K76" s="726"/>
      <c r="L76" s="747"/>
      <c r="M76" s="747"/>
      <c r="N76" s="747"/>
      <c r="O76" s="747"/>
      <c r="P76" s="747"/>
      <c r="Q76" s="747"/>
    </row>
    <row r="77" ht="21.199999999999999" customHeight="1">
      <c r="A77" s="728" t="s">
        <v>1201</v>
      </c>
      <c r="B77" s="729">
        <v>100.30986435190503</v>
      </c>
      <c r="C77" s="729">
        <v>106.50757653395107</v>
      </c>
      <c r="D77" s="730">
        <v>103.95349489809152</v>
      </c>
      <c r="E77" s="730">
        <v>103.9577760835604</v>
      </c>
      <c r="F77" s="731">
        <v>103.95627891296488</v>
      </c>
      <c r="G77" s="732" t="e">
        <v>#VALUE!</v>
      </c>
      <c r="H77" s="733"/>
      <c r="I77" s="784"/>
      <c r="J77" s="733"/>
      <c r="K77" s="734"/>
      <c r="L77" s="733"/>
      <c r="M77" s="733"/>
      <c r="N77" s="733"/>
      <c r="O77" s="733"/>
      <c r="P77" s="733"/>
      <c r="Q77" s="733"/>
    </row>
    <row r="78" ht="20.100000000000001" customHeight="1">
      <c r="A78" s="735" t="s">
        <v>1202</v>
      </c>
      <c r="B78" s="736">
        <v>103.86999999999999</v>
      </c>
      <c r="C78" s="736">
        <v>105.2844432747325</v>
      </c>
      <c r="D78" s="737">
        <v>103.96989047239708</v>
      </c>
      <c r="E78" s="737">
        <v>103.96148706553237</v>
      </c>
      <c r="F78" s="738">
        <v>103.95960931099964</v>
      </c>
      <c r="G78" s="739" t="e">
        <v>#VALUE!</v>
      </c>
      <c r="H78" s="774"/>
      <c r="I78" s="774"/>
      <c r="J78" s="740"/>
      <c r="K78" s="741"/>
      <c r="L78" s="740"/>
      <c r="M78" s="740"/>
      <c r="N78" s="740"/>
      <c r="O78" s="740"/>
      <c r="P78" s="740"/>
      <c r="Q78" s="740"/>
    </row>
    <row r="79" ht="25.5" customHeight="1">
      <c r="A79" s="688" t="s">
        <v>223</v>
      </c>
      <c r="B79" s="769"/>
      <c r="C79" s="769"/>
      <c r="D79" s="770"/>
      <c r="E79" s="770"/>
      <c r="F79" s="744"/>
      <c r="G79" s="723" t="s">
        <v>1078</v>
      </c>
      <c r="H79" s="785"/>
      <c r="I79" s="786"/>
      <c r="J79" s="786"/>
      <c r="K79" s="787"/>
      <c r="L79" s="788"/>
      <c r="M79" s="788"/>
      <c r="N79" s="788"/>
      <c r="O79" s="788"/>
      <c r="P79" s="788"/>
      <c r="Q79" s="788"/>
    </row>
    <row r="80" ht="21.199999999999999" customHeight="1">
      <c r="A80" s="728" t="s">
        <v>1201</v>
      </c>
      <c r="B80" s="789">
        <v>106.205103315657</v>
      </c>
      <c r="C80" s="729">
        <v>99.255679966109597</v>
      </c>
      <c r="D80" s="730">
        <v>102.649470863885</v>
      </c>
      <c r="E80" s="730">
        <v>103.781925962546</v>
      </c>
      <c r="F80" s="731">
        <v>103.93037146834401</v>
      </c>
      <c r="G80" s="732" t="e">
        <v>#VALUE!</v>
      </c>
      <c r="H80" s="790"/>
      <c r="I80" s="791"/>
      <c r="J80" s="792"/>
      <c r="K80" s="793"/>
      <c r="L80" s="794"/>
      <c r="M80" s="791"/>
      <c r="N80" s="791"/>
      <c r="O80" s="791"/>
      <c r="P80" s="791"/>
      <c r="Q80" s="791"/>
    </row>
    <row r="81" ht="15" customHeight="1">
      <c r="A81" s="688" t="s">
        <v>1221</v>
      </c>
      <c r="B81" s="769"/>
      <c r="C81" s="769"/>
      <c r="D81" s="770"/>
      <c r="E81" s="770"/>
      <c r="F81" s="744"/>
      <c r="G81" s="723" t="s">
        <v>1078</v>
      </c>
      <c r="H81" s="785"/>
      <c r="I81" s="786"/>
      <c r="J81" s="786"/>
      <c r="K81" s="787"/>
      <c r="L81" s="788"/>
      <c r="M81" s="788"/>
      <c r="N81" s="788"/>
      <c r="O81" s="788"/>
      <c r="P81" s="788"/>
      <c r="Q81" s="788"/>
    </row>
    <row r="82" ht="21.199999999999999" customHeight="1">
      <c r="A82" s="728" t="s">
        <v>1201</v>
      </c>
      <c r="B82" s="789">
        <v>108.06292723114296</v>
      </c>
      <c r="C82" s="729">
        <v>98.975343198978095</v>
      </c>
      <c r="D82" s="730">
        <v>102.93908289242006</v>
      </c>
      <c r="E82" s="730">
        <v>103.88376819061654</v>
      </c>
      <c r="F82" s="731">
        <v>103.57595883654098</v>
      </c>
      <c r="G82" s="732" t="e">
        <v>#VALUE!</v>
      </c>
      <c r="H82" s="790"/>
      <c r="I82" s="791"/>
      <c r="J82" s="792"/>
      <c r="K82" s="793"/>
      <c r="L82" s="794"/>
      <c r="M82" s="791"/>
      <c r="N82" s="791"/>
      <c r="O82" s="791"/>
      <c r="P82" s="791"/>
      <c r="Q82" s="791"/>
    </row>
    <row r="83" ht="15" customHeight="1">
      <c r="A83" s="688" t="s">
        <v>1222</v>
      </c>
      <c r="B83" s="769"/>
      <c r="C83" s="769"/>
      <c r="D83" s="770"/>
      <c r="E83" s="770"/>
      <c r="F83" s="744"/>
      <c r="G83" s="723" t="s">
        <v>1078</v>
      </c>
      <c r="H83" s="785"/>
      <c r="I83" s="786"/>
      <c r="J83" s="786"/>
      <c r="K83" s="787"/>
      <c r="L83" s="788"/>
      <c r="M83" s="788"/>
      <c r="N83" s="788"/>
      <c r="O83" s="788"/>
      <c r="P83" s="788"/>
      <c r="Q83" s="788"/>
    </row>
    <row r="84" ht="21.199999999999999" customHeight="1">
      <c r="A84" s="728" t="s">
        <v>1201</v>
      </c>
      <c r="B84" s="789">
        <v>104.31696626111658</v>
      </c>
      <c r="C84" s="729">
        <v>99.658077739348926</v>
      </c>
      <c r="D84" s="730">
        <v>102.27967235379003</v>
      </c>
      <c r="E84" s="730">
        <v>103.64295100305418</v>
      </c>
      <c r="F84" s="731">
        <v>103.96643148554101</v>
      </c>
      <c r="G84" s="732" t="s">
        <v>1078</v>
      </c>
      <c r="H84" s="790"/>
      <c r="I84" s="791"/>
      <c r="J84" s="792"/>
      <c r="K84" s="793"/>
      <c r="L84" s="794"/>
      <c r="M84" s="791"/>
      <c r="N84" s="791"/>
      <c r="O84" s="791"/>
      <c r="P84" s="791"/>
      <c r="Q84" s="791"/>
    </row>
    <row r="85" ht="31.699999999999999" customHeight="1">
      <c r="A85" s="795" t="s">
        <v>1223</v>
      </c>
      <c r="B85" s="749">
        <v>104.91</v>
      </c>
      <c r="C85" s="749">
        <v>98.041565760958775</v>
      </c>
      <c r="D85" s="750">
        <v>102.55940677221298</v>
      </c>
      <c r="E85" s="750">
        <v>103.45728459935293</v>
      </c>
      <c r="F85" s="751">
        <v>103.7841669796025</v>
      </c>
      <c r="G85" s="796" t="s">
        <v>1078</v>
      </c>
      <c r="H85" s="797"/>
      <c r="I85" s="797"/>
      <c r="J85" s="797"/>
      <c r="K85" s="798"/>
      <c r="L85" s="797"/>
      <c r="M85" s="797"/>
      <c r="N85" s="797"/>
      <c r="O85" s="797"/>
      <c r="P85" s="797"/>
      <c r="Q85" s="799"/>
      <c r="R85" s="800"/>
      <c r="S85" s="800"/>
    </row>
    <row r="86" ht="19.5" customHeight="1">
      <c r="A86" s="688" t="s">
        <v>1224</v>
      </c>
      <c r="B86" s="769"/>
      <c r="C86" s="769"/>
      <c r="D86" s="770"/>
      <c r="E86" s="770"/>
      <c r="F86" s="744"/>
      <c r="G86" s="723" t="s">
        <v>1078</v>
      </c>
      <c r="H86" s="785"/>
      <c r="I86" s="786"/>
      <c r="J86" s="786"/>
      <c r="K86" s="787"/>
      <c r="L86" s="788"/>
      <c r="M86" s="788"/>
      <c r="N86" s="788"/>
      <c r="O86" s="788"/>
      <c r="P86" s="788"/>
      <c r="Q86" s="788"/>
      <c r="R86" s="788"/>
      <c r="S86" s="788"/>
    </row>
    <row r="87" ht="21.199999999999999" customHeight="1">
      <c r="A87" s="728" t="s">
        <v>1225</v>
      </c>
      <c r="B87" s="789">
        <v>104.10901312760674</v>
      </c>
      <c r="C87" s="729">
        <v>104.18041833331525</v>
      </c>
      <c r="D87" s="730">
        <v>104.06923494336861</v>
      </c>
      <c r="E87" s="730">
        <v>104.01955685961823</v>
      </c>
      <c r="F87" s="731">
        <v>104.00965160339881</v>
      </c>
      <c r="G87" s="801" t="s">
        <v>1078</v>
      </c>
      <c r="H87" s="790"/>
      <c r="I87" s="791"/>
      <c r="J87" s="790"/>
      <c r="K87" s="793"/>
      <c r="L87" s="794"/>
      <c r="M87" s="791"/>
      <c r="N87" s="791"/>
      <c r="O87" s="791"/>
      <c r="P87" s="791"/>
      <c r="Q87" s="791"/>
    </row>
    <row r="88" ht="20.100000000000001" customHeight="1">
      <c r="A88" s="735" t="s">
        <v>1226</v>
      </c>
      <c r="B88" s="736">
        <v>102.75000000000001</v>
      </c>
      <c r="C88" s="736">
        <v>103.45191246145369</v>
      </c>
      <c r="D88" s="737">
        <v>103.54512007588141</v>
      </c>
      <c r="E88" s="737">
        <v>103.82960578149077</v>
      </c>
      <c r="F88" s="738">
        <v>103.9303280360115</v>
      </c>
      <c r="G88" s="739" t="s">
        <v>1078</v>
      </c>
      <c r="H88" s="797"/>
      <c r="I88" s="797"/>
      <c r="J88" s="797"/>
      <c r="K88" s="798"/>
      <c r="L88" s="797"/>
      <c r="M88" s="797"/>
      <c r="N88" s="797"/>
      <c r="O88" s="797"/>
      <c r="P88" s="797"/>
      <c r="Q88" s="797"/>
      <c r="R88" s="797"/>
      <c r="S88" s="797"/>
    </row>
    <row r="89" ht="20.100000000000001" customHeight="1">
      <c r="A89" s="802" t="s">
        <v>1227</v>
      </c>
      <c r="B89" s="803">
        <v>104.92291870398734</v>
      </c>
      <c r="C89" s="803">
        <v>104.63963252704201</v>
      </c>
      <c r="D89" s="804">
        <v>103.63462176371856</v>
      </c>
      <c r="E89" s="804">
        <v>103.97016459699144</v>
      </c>
      <c r="F89" s="805">
        <v>103.96539082845744</v>
      </c>
      <c r="G89" s="796" t="s">
        <v>1078</v>
      </c>
      <c r="H89" s="797"/>
      <c r="I89" s="797"/>
      <c r="J89" s="797"/>
      <c r="K89" s="798"/>
      <c r="L89" s="797"/>
      <c r="M89" s="797"/>
      <c r="N89" s="797"/>
      <c r="O89" s="797"/>
      <c r="P89" s="797"/>
      <c r="Q89" s="797"/>
      <c r="R89" s="797"/>
      <c r="S89" s="797"/>
    </row>
    <row r="90" ht="26.449999999999999" customHeight="1">
      <c r="A90" s="762" t="s">
        <v>1228</v>
      </c>
      <c r="B90" s="806"/>
      <c r="C90" s="806"/>
      <c r="D90" s="807"/>
      <c r="E90" s="807"/>
      <c r="F90" s="765"/>
      <c r="G90" s="723" t="s">
        <v>1078</v>
      </c>
      <c r="H90" s="808"/>
      <c r="I90" s="809"/>
      <c r="J90" s="809"/>
      <c r="K90" s="810"/>
      <c r="L90" s="811"/>
      <c r="M90" s="811"/>
      <c r="N90" s="811"/>
      <c r="O90" s="811"/>
      <c r="P90" s="811"/>
      <c r="Q90" s="811"/>
    </row>
    <row r="91" ht="21.199999999999999" customHeight="1">
      <c r="A91" s="728" t="s">
        <v>1201</v>
      </c>
      <c r="B91" s="729">
        <v>106.826398641827</v>
      </c>
      <c r="C91" s="729">
        <v>106.151</v>
      </c>
      <c r="D91" s="730">
        <v>105.051</v>
      </c>
      <c r="E91" s="730">
        <v>104.751</v>
      </c>
      <c r="F91" s="731">
        <v>104.651</v>
      </c>
      <c r="G91" s="732" t="s">
        <v>1078</v>
      </c>
      <c r="H91" s="812"/>
      <c r="I91" s="791"/>
      <c r="J91" s="791"/>
      <c r="K91" s="793"/>
      <c r="L91" s="794"/>
      <c r="M91" s="794"/>
      <c r="N91" s="794"/>
      <c r="O91" s="791"/>
      <c r="P91" s="791"/>
      <c r="Q91" s="791"/>
      <c r="R91" s="791"/>
      <c r="S91" s="791"/>
    </row>
    <row r="92" ht="20.100000000000001" customHeight="1">
      <c r="A92" s="758" t="s">
        <v>1229</v>
      </c>
      <c r="B92" s="759"/>
      <c r="C92" s="759"/>
      <c r="D92" s="760"/>
      <c r="E92" s="760"/>
      <c r="F92" s="761"/>
      <c r="G92" s="739" t="s">
        <v>1078</v>
      </c>
      <c r="H92" s="794"/>
      <c r="I92" s="794"/>
      <c r="J92" s="794"/>
      <c r="K92" s="793"/>
      <c r="L92" s="794"/>
      <c r="M92" s="794"/>
      <c r="N92" s="794"/>
      <c r="O92" s="794"/>
      <c r="P92" s="794"/>
      <c r="Q92" s="794"/>
    </row>
    <row r="93" ht="15" customHeight="1">
      <c r="A93" s="762" t="s">
        <v>426</v>
      </c>
      <c r="B93" s="806"/>
      <c r="C93" s="806"/>
      <c r="D93" s="807"/>
      <c r="E93" s="807"/>
      <c r="F93" s="765"/>
      <c r="G93" s="813" t="s">
        <v>1078</v>
      </c>
      <c r="H93" s="785"/>
      <c r="I93" s="786"/>
      <c r="J93" s="786"/>
      <c r="K93" s="787"/>
      <c r="L93" s="788"/>
      <c r="M93" s="788"/>
      <c r="N93" s="788"/>
      <c r="O93" s="788"/>
      <c r="P93" s="788"/>
      <c r="Q93" s="788"/>
    </row>
    <row r="94" ht="15.75" customHeight="1">
      <c r="A94" s="728" t="s">
        <v>1201</v>
      </c>
      <c r="B94" s="789">
        <v>103.16996690887945</v>
      </c>
      <c r="C94" s="729">
        <v>103.79383702819214</v>
      </c>
      <c r="D94" s="730">
        <v>103.91020935899459</v>
      </c>
      <c r="E94" s="730">
        <v>104.23003642729331</v>
      </c>
      <c r="F94" s="731">
        <v>104.24602895570105</v>
      </c>
      <c r="G94" s="732" t="s">
        <v>1078</v>
      </c>
      <c r="H94" s="790"/>
      <c r="I94" s="791"/>
      <c r="J94" s="790"/>
      <c r="K94" s="793"/>
      <c r="L94" s="794"/>
      <c r="M94" s="794"/>
      <c r="N94" s="794"/>
      <c r="O94" s="791"/>
      <c r="P94" s="791"/>
      <c r="Q94" s="791"/>
    </row>
    <row r="95" ht="20.100000000000001" customHeight="1">
      <c r="A95" s="748" t="s">
        <v>1202</v>
      </c>
      <c r="B95" s="749">
        <v>107.33</v>
      </c>
      <c r="C95" s="749">
        <v>103.6516962078107</v>
      </c>
      <c r="D95" s="750">
        <v>103.94413520354335</v>
      </c>
      <c r="E95" s="750">
        <v>104.2118371049086</v>
      </c>
      <c r="F95" s="751">
        <v>104.28208668274219</v>
      </c>
      <c r="G95" s="739" t="s">
        <v>1078</v>
      </c>
      <c r="H95" s="794"/>
      <c r="I95" s="797"/>
      <c r="J95" s="797"/>
      <c r="K95" s="798"/>
      <c r="L95" s="797"/>
      <c r="M95" s="797"/>
      <c r="N95" s="797"/>
      <c r="O95" s="797"/>
      <c r="P95" s="797"/>
      <c r="Q95" s="797"/>
    </row>
    <row r="96" ht="19.5" customHeight="1">
      <c r="A96" s="688" t="s">
        <v>1230</v>
      </c>
      <c r="B96" s="769"/>
      <c r="C96" s="769"/>
      <c r="D96" s="770"/>
      <c r="E96" s="770"/>
      <c r="F96" s="744"/>
      <c r="G96" s="814" t="s">
        <v>1078</v>
      </c>
      <c r="H96" s="785"/>
      <c r="I96" s="788"/>
      <c r="J96" s="788"/>
      <c r="K96" s="787"/>
      <c r="L96" s="788"/>
      <c r="M96" s="788"/>
      <c r="N96" s="788"/>
      <c r="O96" s="788"/>
      <c r="P96" s="788"/>
      <c r="Q96" s="788"/>
    </row>
    <row r="97" ht="20.100000000000001" customHeight="1">
      <c r="A97" s="728" t="s">
        <v>1231</v>
      </c>
      <c r="B97" s="729">
        <v>104.4901117294</v>
      </c>
      <c r="C97" s="729">
        <v>103.418139152932</v>
      </c>
      <c r="D97" s="730">
        <v>103.760336715035</v>
      </c>
      <c r="E97" s="730">
        <v>103.926347587698</v>
      </c>
      <c r="F97" s="731">
        <v>104.038602261764</v>
      </c>
      <c r="G97" s="815" t="s">
        <v>1078</v>
      </c>
      <c r="H97" s="816"/>
      <c r="I97" s="791"/>
      <c r="J97" s="791"/>
      <c r="K97" s="793"/>
      <c r="L97" s="791"/>
      <c r="M97" s="791"/>
      <c r="N97" s="791"/>
      <c r="O97" s="791"/>
      <c r="P97" s="791"/>
      <c r="Q97" s="791"/>
    </row>
    <row r="98" ht="20.100000000000001" customHeight="1">
      <c r="A98" s="735" t="s">
        <v>1232</v>
      </c>
      <c r="B98" s="736">
        <v>104.444983186382</v>
      </c>
      <c r="C98" s="736">
        <v>103.24265974273479</v>
      </c>
      <c r="D98" s="737">
        <v>103.61959740149564</v>
      </c>
      <c r="E98" s="737">
        <v>103.82949954302836</v>
      </c>
      <c r="F98" s="738">
        <v>103.98833850727327</v>
      </c>
      <c r="G98" s="739" t="s">
        <v>1078</v>
      </c>
      <c r="H98" s="768"/>
      <c r="I98" s="797"/>
      <c r="J98" s="797"/>
      <c r="K98" s="798"/>
      <c r="L98" s="797"/>
      <c r="M98" s="797"/>
      <c r="N98" s="797"/>
      <c r="O98" s="797"/>
      <c r="P98" s="797"/>
      <c r="Q98" s="797"/>
    </row>
    <row r="99" ht="20.100000000000001" customHeight="1">
      <c r="A99" s="728" t="s">
        <v>1233</v>
      </c>
      <c r="B99" s="729">
        <v>105.00191910985301</v>
      </c>
      <c r="C99" s="729">
        <v>103.52609926405199</v>
      </c>
      <c r="D99" s="730">
        <v>103.486480701208</v>
      </c>
      <c r="E99" s="730">
        <v>103.79681751451299</v>
      </c>
      <c r="F99" s="731">
        <v>104.076298163815</v>
      </c>
      <c r="G99" s="815" t="s">
        <v>1078</v>
      </c>
      <c r="H99" s="816"/>
      <c r="I99" s="817"/>
      <c r="J99" s="817"/>
      <c r="K99" s="817"/>
      <c r="L99" s="817"/>
      <c r="M99" s="817"/>
      <c r="N99" s="817"/>
      <c r="O99" s="817"/>
      <c r="P99" s="817"/>
      <c r="Q99" s="817"/>
      <c r="R99" s="817"/>
      <c r="S99" s="817"/>
    </row>
    <row r="100" ht="20.100000000000001" customHeight="1">
      <c r="A100" s="758" t="s">
        <v>1234</v>
      </c>
      <c r="B100" s="759">
        <v>104.55607907146778</v>
      </c>
      <c r="C100" s="759">
        <v>102.95698471376305</v>
      </c>
      <c r="D100" s="760">
        <v>103.58849545925928</v>
      </c>
      <c r="E100" s="760">
        <v>103.9495794733112</v>
      </c>
      <c r="F100" s="761">
        <v>104.15747067092012</v>
      </c>
      <c r="G100" s="739" t="s">
        <v>1078</v>
      </c>
      <c r="H100" s="768"/>
      <c r="I100" s="797"/>
      <c r="J100" s="797"/>
      <c r="K100" s="798"/>
      <c r="L100" s="797"/>
      <c r="M100" s="797"/>
      <c r="N100" s="797"/>
      <c r="O100" s="797"/>
      <c r="P100" s="797"/>
      <c r="Q100" s="797"/>
    </row>
    <row r="101" ht="15" customHeight="1">
      <c r="A101" s="818" t="s">
        <v>1235</v>
      </c>
      <c r="B101" s="737"/>
      <c r="C101" s="737"/>
      <c r="D101" s="737"/>
      <c r="E101" s="737"/>
      <c r="F101" s="737"/>
      <c r="G101" s="819"/>
      <c r="H101" s="819"/>
    </row>
    <row r="102" ht="14.25" customHeight="1">
      <c r="A102" s="818" t="s">
        <v>1236</v>
      </c>
      <c r="B102" s="820"/>
      <c r="C102" s="820"/>
      <c r="D102" s="820"/>
      <c r="E102" s="820"/>
      <c r="F102" s="820"/>
      <c r="G102" s="821"/>
      <c r="H102" s="821"/>
      <c r="I102" s="821"/>
      <c r="J102" s="821"/>
      <c r="K102" s="821"/>
      <c r="L102" s="821"/>
      <c r="M102" s="821"/>
      <c r="N102" s="821"/>
      <c r="O102" s="821"/>
      <c r="P102" s="821"/>
      <c r="Q102" s="821"/>
    </row>
    <row r="103" ht="33.75" customHeight="1">
      <c r="A103" s="822" t="s">
        <v>1237</v>
      </c>
      <c r="B103" s="822"/>
      <c r="C103" s="822"/>
      <c r="D103" s="822"/>
      <c r="E103" s="822"/>
      <c r="F103" s="822"/>
      <c r="G103" s="819"/>
    </row>
    <row r="104" ht="15.75">
      <c r="A104" s="818" t="s">
        <v>1238</v>
      </c>
      <c r="B104" s="822"/>
      <c r="C104" s="822"/>
      <c r="D104" s="822"/>
      <c r="E104" s="822"/>
      <c r="F104" s="822"/>
      <c r="G104" s="819"/>
      <c r="Q104" s="800"/>
      <c r="R104" s="800"/>
      <c r="S104" s="800"/>
    </row>
    <row r="105" ht="15.75">
      <c r="A105" s="818" t="s">
        <v>1239</v>
      </c>
      <c r="B105" s="822"/>
      <c r="C105" s="822"/>
      <c r="D105" s="822"/>
      <c r="E105" s="822"/>
      <c r="F105" s="822"/>
    </row>
    <row r="106" ht="15.75">
      <c r="A106" s="818" t="s">
        <v>1240</v>
      </c>
      <c r="B106" s="823"/>
      <c r="C106" s="823"/>
      <c r="D106" s="823"/>
      <c r="E106" s="823"/>
      <c r="F106" s="823"/>
    </row>
    <row r="107" ht="15" customHeight="1">
      <c r="A107" s="818" t="s">
        <v>1241</v>
      </c>
      <c r="B107" s="820"/>
      <c r="C107" s="820"/>
      <c r="D107" s="820"/>
      <c r="E107" s="820"/>
      <c r="F107" s="820"/>
    </row>
    <row r="108" ht="18.75">
      <c r="A108" s="819"/>
      <c r="B108" s="774"/>
      <c r="C108" s="774"/>
      <c r="D108" s="774"/>
      <c r="E108" s="774"/>
      <c r="F108" s="774"/>
    </row>
    <row r="109" ht="18.75">
      <c r="A109" s="739"/>
      <c r="B109" s="733"/>
      <c r="C109" s="733"/>
      <c r="D109" s="733"/>
      <c r="E109" s="733"/>
      <c r="F109" s="733"/>
    </row>
    <row r="110" ht="18.75">
      <c r="B110" s="774"/>
      <c r="C110" s="774"/>
      <c r="D110" s="774"/>
      <c r="E110" s="774"/>
      <c r="F110" s="774"/>
    </row>
    <row r="111" ht="16.5">
      <c r="C111" s="824"/>
      <c r="D111" s="824"/>
      <c r="E111" s="824"/>
      <c r="F111" s="824"/>
    </row>
    <row r="156">
      <c r="H156" s="825"/>
      <c r="I156" s="825"/>
      <c r="J156" s="825"/>
      <c r="K156" s="826"/>
      <c r="L156" s="825"/>
      <c r="M156" s="825"/>
      <c r="N156" s="825"/>
      <c r="O156" s="825"/>
      <c r="P156" s="825"/>
      <c r="Q156" s="825"/>
      <c r="R156" s="825"/>
      <c r="S156" s="825"/>
    </row>
    <row r="157">
      <c r="K157" s="703"/>
    </row>
    <row r="159">
      <c r="H159" s="703">
        <f>(0.45*H36+0.13*H7+0.25*1.02*H9+0.17*H34)*H160</f>
        <v>0</v>
      </c>
    </row>
    <row r="163">
      <c r="H163" s="703">
        <v>99.400000000000006</v>
      </c>
      <c r="I163" s="703">
        <v>99.200000000000003</v>
      </c>
      <c r="J163" s="703">
        <v>99.200000000000003</v>
      </c>
      <c r="K163" s="703">
        <v>99.099999999999994</v>
      </c>
      <c r="L163" s="703">
        <v>99</v>
      </c>
      <c r="M163" s="703">
        <v>99</v>
      </c>
      <c r="N163" s="703">
        <v>99.200000000000003</v>
      </c>
      <c r="O163" s="703">
        <v>99.200000000000003</v>
      </c>
      <c r="P163" s="703">
        <v>99.269999999999996</v>
      </c>
      <c r="Q163" s="703">
        <v>99.269999999999996</v>
      </c>
      <c r="R163" s="703">
        <v>99.400000000000006</v>
      </c>
      <c r="S163" s="703">
        <v>99.5</v>
      </c>
    </row>
    <row r="165">
      <c r="H165" s="703">
        <f>(IF(H52&gt;1.1,    0.3*(H132/100)+H7*(0.1+(0.25*(G7*H54)^(1/2)+0.1*H52)*0.915)+0.2*(H144/100)+0.05*(H135/100),    IF(H52&gt;1.06,0.3*(H132/100)+H7*(0.1+(0.25*(G7*H54)^(1/2)+0.1*H52)*0.95)+0.2*(H144/100)+0.05*(H135/100),0.3*(H132/100)+H7*(0.1+(0.25*(G7*H54)^(1/2)+0.1*H52)*0.967)+0.2*(H144/100)+0.05*(H135/100))))*H166</f>
        <v>0</v>
      </c>
    </row>
  </sheetData>
  <mergeCells count="5">
    <mergeCell ref="A5:F5"/>
    <mergeCell ref="D7:F7"/>
    <mergeCell ref="L7:Q7"/>
    <mergeCell ref="G102:Q102"/>
    <mergeCell ref="A103:F103"/>
  </mergeCells>
  <printOptions headings="0" gridLines="0"/>
  <pageMargins left="0.70866141732283472" right="0.39370078740157477" top="0.59055118110236249" bottom="0.59055118110236249" header="0.31496062992125984" footer="0.31496062992125984"/>
  <pageSetup paperSize="9" scale="90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xSplit="1" ySplit="7" topLeftCell="B8" activePane="bottomRight" state="frozen"/>
      <selection activeCell="B8" activeCellId="0" sqref="B8"/>
    </sheetView>
  </sheetViews>
  <sheetFormatPr defaultColWidth="8.85546875" defaultRowHeight="14.25"/>
  <cols>
    <col customWidth="1" min="1" max="1" style="703" width="82.7109375"/>
    <col customWidth="1" min="2" max="2" style="703" width="12.42578125"/>
    <col customWidth="1" min="3" max="3" style="703" width="12.5703125"/>
    <col customWidth="1" min="4" max="4" style="703" width="12.85546875"/>
    <col customWidth="1" min="5" max="5" style="703" width="13.28515625"/>
    <col customWidth="1" min="6" max="6" style="703" width="11"/>
    <col customWidth="1" hidden="1" min="7" max="7" style="703" width="22.140625"/>
    <col customWidth="1" hidden="1" min="8" max="8" style="703" width="8.85546875"/>
    <col customWidth="1" hidden="1" min="9" max="9" style="703" width="10.28515625"/>
    <col customWidth="1" hidden="1" min="10" max="10" style="703" width="8.85546875"/>
    <col customWidth="1" hidden="1" min="11" max="11" style="704" width="8.85546875"/>
    <col customWidth="1" hidden="1" min="12" max="16" style="703" width="8.85546875"/>
    <col customWidth="1" min="17" max="17" style="703" width="10.28515625"/>
    <col customWidth="1" min="18" max="18" style="703" width="10.5703125"/>
    <col customWidth="1" min="19" max="19" style="703" width="8.42578125"/>
    <col min="20" max="16384" style="703" width="8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3"/>
      <c r="H2" s="663"/>
    </row>
    <row r="3" s="658" customFormat="1" ht="14.25" customHeight="1">
      <c r="A3" s="664"/>
      <c r="B3" s="665"/>
      <c r="C3" s="665"/>
      <c r="D3" s="665"/>
      <c r="E3" s="665"/>
      <c r="F3" s="665"/>
      <c r="G3" s="663"/>
      <c r="H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3"/>
      <c r="H4" s="663"/>
    </row>
    <row r="5" s="658" customFormat="1" ht="48.75" customHeight="1">
      <c r="A5" s="705" t="s">
        <v>1242</v>
      </c>
      <c r="B5" s="705"/>
      <c r="C5" s="705"/>
      <c r="D5" s="705"/>
      <c r="E5" s="705"/>
      <c r="F5" s="705"/>
    </row>
    <row r="6" ht="15" customHeight="1">
      <c r="A6" s="706"/>
      <c r="B6" s="707">
        <v>2019</v>
      </c>
      <c r="C6" s="707">
        <v>2020</v>
      </c>
      <c r="D6" s="707">
        <v>2021</v>
      </c>
      <c r="E6" s="707">
        <v>2022</v>
      </c>
      <c r="F6" s="708">
        <v>2023</v>
      </c>
      <c r="G6" s="709"/>
      <c r="H6" s="709"/>
      <c r="I6" s="710"/>
      <c r="J6" s="710"/>
      <c r="K6" s="711"/>
      <c r="L6" s="710"/>
      <c r="M6" s="710"/>
      <c r="N6" s="710"/>
      <c r="O6" s="710"/>
      <c r="P6" s="710"/>
      <c r="Q6" s="710"/>
    </row>
    <row r="7" ht="15.75">
      <c r="A7" s="712"/>
      <c r="B7" s="713" t="s">
        <v>1199</v>
      </c>
      <c r="C7" s="713" t="s">
        <v>500</v>
      </c>
      <c r="D7" s="714" t="s">
        <v>588</v>
      </c>
      <c r="E7" s="714"/>
      <c r="F7" s="715"/>
      <c r="G7" s="716"/>
      <c r="H7" s="717"/>
      <c r="I7" s="718"/>
      <c r="J7" s="718"/>
      <c r="K7" s="719"/>
      <c r="L7" s="720"/>
      <c r="M7" s="720"/>
      <c r="N7" s="720"/>
      <c r="O7" s="720"/>
      <c r="P7" s="720"/>
      <c r="Q7" s="720"/>
    </row>
    <row r="8" ht="20.25" customHeight="1">
      <c r="A8" s="679" t="s">
        <v>1200</v>
      </c>
      <c r="B8" s="680"/>
      <c r="C8" s="721"/>
      <c r="D8" s="681"/>
      <c r="E8" s="681"/>
      <c r="F8" s="722"/>
      <c r="G8" s="723"/>
      <c r="H8" s="724"/>
      <c r="I8" s="725"/>
      <c r="J8" s="725"/>
      <c r="K8" s="726"/>
      <c r="L8" s="727"/>
      <c r="M8" s="727"/>
      <c r="N8" s="727"/>
      <c r="O8" s="727"/>
      <c r="P8" s="727"/>
      <c r="Q8" s="727"/>
    </row>
    <row r="9" ht="23.25" customHeight="1">
      <c r="A9" s="728" t="s">
        <v>1201</v>
      </c>
      <c r="B9" s="729">
        <f>('СС Дефл Минэк баз'!B9/'СС Дефл Минэк кон'!B9)*'СС Дефл Минэк баз'!B9</f>
        <v>97.9115695877435</v>
      </c>
      <c r="C9" s="729">
        <f>('СС Дефл Минэк баз'!C9/'СС Дефл Минэк кон'!C9)*'СС Дефл Минэк баз'!C9</f>
        <v>97.918599321392506</v>
      </c>
      <c r="D9" s="729">
        <f>('СС Дефл Минэк баз'!D9/'СС Дефл Минэк кон'!D9)*'СС Дефл Минэк баз'!D9</f>
        <v>105.35390191769342</v>
      </c>
      <c r="E9" s="729">
        <f>('СС Дефл Минэк баз'!E9/'СС Дефл Минэк кон'!E9)*'СС Дефл Минэк баз'!E9</f>
        <v>103.84442182243204</v>
      </c>
      <c r="F9" s="729">
        <f>('СС Дефл Минэк баз'!F9/'СС Дефл Минэк кон'!F9)*'СС Дефл Минэк баз'!F9</f>
        <v>103.91523270885614</v>
      </c>
      <c r="G9" s="732" t="e">
        <v>#VALUE!</v>
      </c>
      <c r="H9" s="733"/>
      <c r="I9" s="733"/>
      <c r="J9" s="733"/>
      <c r="K9" s="734"/>
      <c r="L9" s="733"/>
      <c r="M9" s="733"/>
      <c r="N9" s="733"/>
      <c r="O9" s="733"/>
      <c r="P9" s="733"/>
      <c r="Q9" s="733"/>
    </row>
    <row r="10" ht="20.100000000000001" customHeight="1">
      <c r="A10" s="735" t="s">
        <v>1202</v>
      </c>
      <c r="B10" s="736">
        <f>('СС Дефл Минэк баз'!B10/'СС Дефл Минэк кон'!B10)*'СС Дефл Минэк баз'!B10</f>
        <v>102.88</v>
      </c>
      <c r="C10" s="736">
        <f>('СС Дефл Минэк баз'!C10/'СС Дефл Минэк кон'!C10)*'СС Дефл Минэк баз'!C10</f>
        <v>98.028090482371866</v>
      </c>
      <c r="D10" s="736">
        <f>('СС Дефл Минэк баз'!D10/'СС Дефл Минэк кон'!D10)*'СС Дефл Минэк баз'!D10</f>
        <v>105.60676360570325</v>
      </c>
      <c r="E10" s="736">
        <f>('СС Дефл Минэк баз'!E10/'СС Дефл Минэк кон'!E10)*'СС Дефл Минэк баз'!E10</f>
        <v>103.86797656318453</v>
      </c>
      <c r="F10" s="736">
        <f>('СС Дефл Минэк баз'!F10/'СС Дефл Минэк кон'!F10)*'СС Дефл Минэк баз'!F10</f>
        <v>103.83687277964984</v>
      </c>
      <c r="G10" s="739" t="e">
        <v>#VALUE!</v>
      </c>
      <c r="H10" s="740"/>
      <c r="I10" s="740"/>
      <c r="J10" s="740"/>
      <c r="K10" s="741"/>
      <c r="L10" s="740"/>
      <c r="M10" s="740"/>
      <c r="N10" s="740"/>
      <c r="O10" s="740"/>
      <c r="P10" s="740"/>
      <c r="Q10" s="740"/>
    </row>
    <row r="11" ht="36.75" customHeight="1">
      <c r="A11" s="742" t="s">
        <v>1203</v>
      </c>
      <c r="B11" s="736">
        <f>('СС Дефл Минэк баз'!B11/'СС Дефл Минэк кон'!B11)*'СС Дефл Минэк баз'!B11</f>
        <v>103.8560036557771</v>
      </c>
      <c r="C11" s="736">
        <f>('СС Дефл Минэк баз'!C11/'СС Дефл Минэк кон'!C11)*'СС Дефл Минэк баз'!C11</f>
        <v>102.32157269936388</v>
      </c>
      <c r="D11" s="736">
        <f>('СС Дефл Минэк баз'!D11/'СС Дефл Минэк кон'!D11)*'СС Дефл Минэк баз'!D11</f>
        <v>103.11532688992084</v>
      </c>
      <c r="E11" s="736">
        <f>('СС Дефл Минэк баз'!E11/'СС Дефл Минэк кон'!E11)*'СС Дефл Минэк баз'!E11</f>
        <v>103.37605347946906</v>
      </c>
      <c r="F11" s="736">
        <f>('СС Дефл Минэк баз'!F11/'СС Дефл Минэк кон'!F11)*'СС Дефл Минэк баз'!F11</f>
        <v>103.57057606392269</v>
      </c>
      <c r="G11" s="743" t="e">
        <v>#VALUE!</v>
      </c>
      <c r="H11" s="740"/>
      <c r="I11" s="740"/>
      <c r="J11" s="740"/>
      <c r="K11" s="741"/>
      <c r="L11" s="740"/>
      <c r="M11" s="740"/>
      <c r="N11" s="740"/>
      <c r="O11" s="740"/>
      <c r="P11" s="740"/>
      <c r="Q11" s="740"/>
    </row>
    <row r="12" ht="15" customHeight="1">
      <c r="A12" s="688" t="s">
        <v>1204</v>
      </c>
      <c r="B12" s="689"/>
      <c r="C12" s="689"/>
      <c r="D12" s="690"/>
      <c r="E12" s="690"/>
      <c r="F12" s="744"/>
      <c r="G12" s="745" t="s">
        <v>1078</v>
      </c>
      <c r="H12" s="746"/>
      <c r="I12" s="747"/>
      <c r="J12" s="747"/>
      <c r="K12" s="726"/>
      <c r="L12" s="747"/>
      <c r="M12" s="747"/>
      <c r="N12" s="747"/>
      <c r="O12" s="747"/>
      <c r="P12" s="747"/>
      <c r="Q12" s="747"/>
    </row>
    <row r="13" ht="23.25" customHeight="1">
      <c r="A13" s="728" t="s">
        <v>1201</v>
      </c>
      <c r="B13" s="729">
        <f>('СС Дефл Минэк баз'!B13/'СС Дефл Минэк кон'!B13)*'СС Дефл Минэк баз'!B13</f>
        <v>98.272971242789637</v>
      </c>
      <c r="C13" s="729">
        <f>('СС Дефл Минэк баз'!C13/'СС Дефл Минэк кон'!C13)*'СС Дефл Минэк баз'!C13</f>
        <v>87.803037752270001</v>
      </c>
      <c r="D13" s="729">
        <f>('СС Дефл Минэк баз'!D13/'СС Дефл Минэк кон'!D13)*'СС Дефл Минэк баз'!D13</f>
        <v>109.80877914073217</v>
      </c>
      <c r="E13" s="729">
        <f>('СС Дефл Минэк баз'!E13/'СС Дефл Минэк кон'!E13)*'СС Дефл Минэк баз'!E13</f>
        <v>104.32430044757172</v>
      </c>
      <c r="F13" s="729">
        <f>('СС Дефл Минэк баз'!F13/'СС Дефл Минэк кон'!F13)*'СС Дефл Минэк баз'!F13</f>
        <v>104.04780418028514</v>
      </c>
      <c r="G13" s="732" t="e">
        <v>#VALUE!</v>
      </c>
      <c r="H13" s="733"/>
      <c r="I13" s="733"/>
      <c r="J13" s="733"/>
      <c r="K13" s="734"/>
      <c r="L13" s="733"/>
      <c r="M13" s="733"/>
      <c r="N13" s="733"/>
      <c r="O13" s="733"/>
      <c r="P13" s="733"/>
      <c r="Q13" s="733"/>
    </row>
    <row r="14" ht="20.100000000000001" customHeight="1">
      <c r="A14" s="748" t="s">
        <v>1202</v>
      </c>
      <c r="B14" s="736">
        <f>('СС Дефл Минэк баз'!B14/'СС Дефл Минэк кон'!B14)*'СС Дефл Минэк баз'!B14</f>
        <v>103.18000000000001</v>
      </c>
      <c r="C14" s="736">
        <f>('СС Дефл Минэк баз'!C14/'СС Дефл Минэк кон'!C14)*'СС Дефл Минэк баз'!C14</f>
        <v>88.69536938770878</v>
      </c>
      <c r="D14" s="736">
        <f>('СС Дефл Минэк баз'!D14/'СС Дефл Минэк кон'!D14)*'СС Дефл Минэк баз'!D14</f>
        <v>110.30432255664067</v>
      </c>
      <c r="E14" s="736">
        <f>('СС Дефл Минэк баз'!E14/'СС Дефл Минэк кон'!E14)*'СС Дефл Минэк баз'!E14</f>
        <v>104.30869015092847</v>
      </c>
      <c r="F14" s="736">
        <f>('СС Дефл Минэк баз'!F14/'СС Дефл Минэк кон'!F14)*'СС Дефл Минэк баз'!F14</f>
        <v>104.01479398640086</v>
      </c>
      <c r="G14" s="739" t="e">
        <v>#VALUE!</v>
      </c>
      <c r="H14" s="740"/>
      <c r="I14" s="740"/>
      <c r="J14" s="740"/>
      <c r="K14" s="741"/>
      <c r="L14" s="740"/>
      <c r="M14" s="740"/>
      <c r="N14" s="740"/>
      <c r="O14" s="740"/>
      <c r="P14" s="740"/>
      <c r="Q14" s="740"/>
    </row>
    <row r="15" ht="30">
      <c r="A15" s="688" t="s">
        <v>1205</v>
      </c>
      <c r="B15" s="689"/>
      <c r="C15" s="689"/>
      <c r="D15" s="690"/>
      <c r="E15" s="690"/>
      <c r="F15" s="744"/>
      <c r="G15" s="752" t="s">
        <v>1078</v>
      </c>
      <c r="H15" s="746"/>
      <c r="I15" s="747"/>
      <c r="J15" s="747"/>
      <c r="K15" s="726"/>
      <c r="L15" s="747"/>
      <c r="M15" s="747"/>
      <c r="N15" s="747"/>
      <c r="O15" s="747"/>
      <c r="P15" s="747"/>
      <c r="Q15" s="747"/>
    </row>
    <row r="16" ht="23.25" customHeight="1">
      <c r="A16" s="728" t="s">
        <v>1201</v>
      </c>
      <c r="B16" s="729">
        <f>('СС Дефл Минэк баз'!B16/'СС Дефл Минэк кон'!B16)*'СС Дефл Минэк баз'!B16</f>
        <v>98.580971453789317</v>
      </c>
      <c r="C16" s="729">
        <f>('СС Дефл Минэк баз'!C16/'СС Дефл Минэк кон'!C16)*'СС Дефл Минэк баз'!C16</f>
        <v>85.678736284471952</v>
      </c>
      <c r="D16" s="729">
        <f>('СС Дефл Минэк баз'!D16/'СС Дефл Минэк кон'!D16)*'СС Дефл Минэк баз'!D16</f>
        <v>110.92470572013875</v>
      </c>
      <c r="E16" s="729">
        <f>('СС Дефл Минэк баз'!E16/'СС Дефл Минэк кон'!E16)*'СС Дефл Минэк баз'!E16</f>
        <v>104.4214787704681</v>
      </c>
      <c r="F16" s="729">
        <f>('СС Дефл Минэк баз'!F16/'СС Дефл Минэк кон'!F16)*'СС Дефл Минэк баз'!F16</f>
        <v>104.19592726543796</v>
      </c>
      <c r="G16" s="732" t="e">
        <v>#VALUE!</v>
      </c>
      <c r="H16" s="733"/>
      <c r="I16" s="733"/>
      <c r="J16" s="733"/>
      <c r="K16" s="734"/>
      <c r="L16" s="733"/>
      <c r="M16" s="733"/>
      <c r="N16" s="733"/>
      <c r="O16" s="733"/>
      <c r="P16" s="733"/>
      <c r="Q16" s="733"/>
    </row>
    <row r="17" ht="20.100000000000001" customHeight="1">
      <c r="A17" s="735" t="s">
        <v>1202</v>
      </c>
      <c r="B17" s="736">
        <f>('СС Дефл Минэк баз'!B17/'СС Дефл Минэк кон'!B17)*'СС Дефл Минэк баз'!B17</f>
        <v>102.46720193875029</v>
      </c>
      <c r="C17" s="736">
        <f>('СС Дефл Минэк баз'!C17/'СС Дефл Минэк кон'!C17)*'СС Дефл Минэк баз'!C17</f>
        <v>86.330591523582385</v>
      </c>
      <c r="D17" s="736">
        <f>('СС Дефл Минэк баз'!D17/'СС Дефл Минэк кон'!D17)*'СС Дефл Минэк баз'!D17</f>
        <v>111.27962245270777</v>
      </c>
      <c r="E17" s="736">
        <f>('СС Дефл Минэк баз'!E17/'СС Дефл Минэк кон'!E17)*'СС Дефл Минэк баз'!E17</f>
        <v>104.47698180470047</v>
      </c>
      <c r="F17" s="736">
        <f>('СС Дефл Минэк баз'!F17/'СС Дефл Минэк кон'!F17)*'СС Дефл Минэк баз'!F17</f>
        <v>104.13491142225702</v>
      </c>
      <c r="G17" s="739" t="e">
        <v>#VALUE!</v>
      </c>
      <c r="H17" s="740"/>
      <c r="I17" s="740"/>
      <c r="J17" s="740"/>
      <c r="K17" s="741"/>
      <c r="L17" s="740"/>
      <c r="M17" s="740"/>
      <c r="N17" s="740"/>
      <c r="O17" s="740"/>
      <c r="P17" s="740"/>
      <c r="Q17" s="740"/>
    </row>
    <row r="18" ht="15" customHeight="1">
      <c r="A18" s="688" t="s">
        <v>630</v>
      </c>
      <c r="B18" s="689"/>
      <c r="C18" s="689"/>
      <c r="D18" s="690"/>
      <c r="E18" s="690"/>
      <c r="F18" s="744"/>
      <c r="G18" s="752" t="s">
        <v>1078</v>
      </c>
      <c r="H18" s="746"/>
      <c r="I18" s="747"/>
      <c r="J18" s="747"/>
      <c r="K18" s="726"/>
      <c r="L18" s="747"/>
      <c r="M18" s="747"/>
      <c r="N18" s="747"/>
      <c r="O18" s="747"/>
      <c r="P18" s="747"/>
      <c r="Q18" s="747"/>
    </row>
    <row r="19" ht="23.25" customHeight="1">
      <c r="A19" s="728" t="s">
        <v>1201</v>
      </c>
      <c r="B19" s="729">
        <f>('СС Дефл Минэк баз'!B19/'СС Дефл Минэк кон'!B19)*'СС Дефл Минэк баз'!B19</f>
        <v>86.90820884443221</v>
      </c>
      <c r="C19" s="729">
        <f>('СС Дефл Минэк баз'!C19/'СС Дефл Минэк кон'!C19)*'СС Дефл Минэк баз'!C19</f>
        <v>82.299278072398138</v>
      </c>
      <c r="D19" s="729">
        <f>('СС Дефл Минэк баз'!D19/'СС Дефл Минэк кон'!D19)*'СС Дефл Минэк баз'!D19</f>
        <v>102.07110797299266</v>
      </c>
      <c r="E19" s="729">
        <f>('СС Дефл Минэк баз'!E19/'СС Дефл Минэк кон'!E19)*'СС Дефл Минэк баз'!E19</f>
        <v>102.54801772713817</v>
      </c>
      <c r="F19" s="729">
        <f>('СС Дефл Минэк баз'!F19/'СС Дефл Минэк кон'!F19)*'СС Дефл Минэк баз'!F19</f>
        <v>102.82329533637707</v>
      </c>
      <c r="G19" s="732" t="e">
        <v>#VALUE!</v>
      </c>
      <c r="H19" s="733"/>
      <c r="I19" s="733"/>
      <c r="J19" s="733"/>
      <c r="K19" s="734"/>
      <c r="L19" s="733"/>
      <c r="M19" s="733"/>
      <c r="N19" s="733"/>
      <c r="O19" s="733"/>
      <c r="P19" s="733"/>
      <c r="Q19" s="733"/>
    </row>
    <row r="20" ht="20.100000000000001" customHeight="1">
      <c r="A20" s="735" t="s">
        <v>1202</v>
      </c>
      <c r="B20" s="736">
        <f>('СС Дефл Минэк баз'!B20/'СС Дефл Минэк кон'!B20)*'СС Дефл Минэк баз'!B20</f>
        <v>95.569999999999993</v>
      </c>
      <c r="C20" s="736">
        <f>('СС Дефл Минэк баз'!C20/'СС Дефл Минэк кон'!C20)*'СС Дефл Минэк баз'!C20</f>
        <v>78.515126487116987</v>
      </c>
      <c r="D20" s="736">
        <f>('СС Дефл Минэк баз'!D20/'СС Дефл Минэк кон'!D20)*'СС Дефл Минэк баз'!D20</f>
        <v>101.27406201950252</v>
      </c>
      <c r="E20" s="736">
        <f>('СС Дефл Минэк баз'!E20/'СС Дефл Минэк кон'!E20)*'СС Дефл Минэк баз'!E20</f>
        <v>102.89533553595892</v>
      </c>
      <c r="F20" s="736">
        <f>('СС Дефл Минэк баз'!F20/'СС Дефл Минэк кон'!F20)*'СС Дефл Минэк баз'!F20</f>
        <v>103.06254492217367</v>
      </c>
      <c r="G20" s="739" t="e">
        <v>#VALUE!</v>
      </c>
      <c r="H20" s="740"/>
      <c r="I20" s="740"/>
      <c r="J20" s="740"/>
      <c r="K20" s="741"/>
      <c r="L20" s="740"/>
      <c r="M20" s="740"/>
      <c r="N20" s="740"/>
      <c r="O20" s="740"/>
      <c r="P20" s="740"/>
      <c r="Q20" s="740"/>
    </row>
    <row r="21" ht="20.100000000000001" customHeight="1">
      <c r="A21" s="742" t="s">
        <v>1206</v>
      </c>
      <c r="B21" s="736"/>
      <c r="C21" s="736"/>
      <c r="D21" s="736"/>
      <c r="E21" s="736"/>
      <c r="F21" s="736"/>
      <c r="G21" s="753" t="s">
        <v>1078</v>
      </c>
      <c r="H21" s="754"/>
      <c r="I21" s="755"/>
      <c r="J21" s="755"/>
      <c r="K21" s="756"/>
      <c r="L21" s="755"/>
      <c r="M21" s="755"/>
      <c r="N21" s="755"/>
      <c r="O21" s="755"/>
      <c r="P21" s="755"/>
      <c r="Q21" s="755"/>
    </row>
    <row r="22" ht="20.100000000000001" customHeight="1">
      <c r="A22" s="735" t="s">
        <v>1202</v>
      </c>
      <c r="B22" s="736">
        <f>('СС Дефл Минэк баз'!B22/'СС Дефл Минэк кон'!B22)*'СС Дефл Минэк баз'!B22</f>
        <v>99.46073455888849</v>
      </c>
      <c r="C22" s="736">
        <f>('СС Дефл Минэк баз'!C22/'СС Дефл Минэк кон'!C22)*'СС Дефл Минэк баз'!C22</f>
        <v>93.319969648130581</v>
      </c>
      <c r="D22" s="736">
        <f>('СС Дефл Минэк баз'!D22/'СС Дефл Минэк кон'!D22)*'СС Дефл Минэк баз'!D22</f>
        <v>103.30416490533334</v>
      </c>
      <c r="E22" s="736">
        <f>('СС Дефл Минэк баз'!E22/'СС Дефл Минэк кон'!E22)*'СС Дефл Минэк баз'!E22</f>
        <v>103.92762448336165</v>
      </c>
      <c r="F22" s="736">
        <f>('СС Дефл Минэк баз'!F22/'СС Дефл Минэк кон'!F22)*'СС Дефл Минэк баз'!F22</f>
        <v>104.10793120521767</v>
      </c>
      <c r="G22" s="757" t="e">
        <v>#VALUE!</v>
      </c>
      <c r="H22" s="740"/>
      <c r="I22" s="733"/>
      <c r="J22" s="733"/>
      <c r="K22" s="734"/>
      <c r="L22" s="733"/>
      <c r="M22" s="733"/>
      <c r="N22" s="733"/>
      <c r="O22" s="733"/>
      <c r="P22" s="733"/>
      <c r="Q22" s="733"/>
    </row>
    <row r="23" ht="16.5">
      <c r="A23" s="688" t="s">
        <v>1207</v>
      </c>
      <c r="B23" s="689"/>
      <c r="C23" s="689"/>
      <c r="D23" s="690"/>
      <c r="E23" s="690"/>
      <c r="F23" s="744"/>
      <c r="G23" s="752" t="s">
        <v>1078</v>
      </c>
      <c r="H23" s="746"/>
      <c r="I23" s="747"/>
      <c r="J23" s="747"/>
      <c r="K23" s="726"/>
      <c r="L23" s="747"/>
      <c r="M23" s="747"/>
      <c r="N23" s="747"/>
      <c r="O23" s="747"/>
      <c r="P23" s="747"/>
      <c r="Q23" s="747"/>
    </row>
    <row r="24" ht="23.25" customHeight="1">
      <c r="A24" s="728" t="s">
        <v>1201</v>
      </c>
      <c r="B24" s="729">
        <f>('СС Дефл Минэк баз'!B24/'СС Дефл Минэк кон'!B24)*'СС Дефл Минэк баз'!B24</f>
        <v>99.807099506277169</v>
      </c>
      <c r="C24" s="729">
        <f>('СС Дефл Минэк баз'!C24/'СС Дефл Минэк кон'!C24)*'СС Дефл Минэк баз'!C24</f>
        <v>85.725641571348035</v>
      </c>
      <c r="D24" s="729">
        <f>('СС Дефл Минэк баз'!D24/'СС Дефл Минэк кон'!D24)*'СС Дефл Минэк баз'!D24</f>
        <v>112.00015366899049</v>
      </c>
      <c r="E24" s="729">
        <f>('СС Дефл Минэк баз'!E24/'СС Дефл Минэк кон'!E24)*'СС Дефл Минэк баз'!E24</f>
        <v>104.55251196562455</v>
      </c>
      <c r="F24" s="729">
        <f>('СС Дефл Минэк баз'!F24/'СС Дефл Минэк кон'!F24)*'СС Дефл Минэк баз'!F24</f>
        <v>104.33246427301562</v>
      </c>
      <c r="G24" s="732" t="e">
        <v>#VALUE!</v>
      </c>
      <c r="H24" s="733"/>
      <c r="I24" s="733"/>
      <c r="J24" s="733"/>
      <c r="K24" s="734"/>
      <c r="L24" s="733"/>
      <c r="M24" s="733"/>
      <c r="N24" s="733"/>
      <c r="O24" s="733"/>
      <c r="P24" s="733"/>
      <c r="Q24" s="733"/>
    </row>
    <row r="25" ht="20.100000000000001" customHeight="1">
      <c r="A25" s="758" t="s">
        <v>1202</v>
      </c>
      <c r="B25" s="759"/>
      <c r="C25" s="759"/>
      <c r="D25" s="760"/>
      <c r="E25" s="760"/>
      <c r="F25" s="761"/>
      <c r="G25" s="739" t="e">
        <v>#VALUE!</v>
      </c>
      <c r="H25" s="740"/>
      <c r="I25" s="740"/>
      <c r="J25" s="740"/>
      <c r="K25" s="741"/>
      <c r="L25" s="740"/>
      <c r="M25" s="740"/>
      <c r="N25" s="740"/>
      <c r="O25" s="740"/>
      <c r="P25" s="740"/>
      <c r="Q25" s="740"/>
    </row>
    <row r="26" ht="30">
      <c r="A26" s="762" t="s">
        <v>1208</v>
      </c>
      <c r="B26" s="763"/>
      <c r="C26" s="763"/>
      <c r="D26" s="764"/>
      <c r="E26" s="764"/>
      <c r="F26" s="765"/>
      <c r="G26" s="752" t="s">
        <v>1078</v>
      </c>
      <c r="H26" s="746"/>
      <c r="I26" s="747"/>
      <c r="J26" s="747"/>
      <c r="K26" s="726"/>
      <c r="L26" s="747"/>
      <c r="M26" s="747"/>
      <c r="N26" s="747"/>
      <c r="O26" s="747"/>
      <c r="P26" s="747"/>
      <c r="Q26" s="747"/>
      <c r="R26" s="747"/>
      <c r="S26" s="747"/>
    </row>
    <row r="27" ht="23.25" customHeight="1">
      <c r="A27" s="728" t="s">
        <v>1201</v>
      </c>
      <c r="B27" s="729">
        <f>('СС Дефл Минэк баз'!B27/'СС Дефл Минэк кон'!B27)*'СС Дефл Минэк баз'!B27</f>
        <v>91.809406842168556</v>
      </c>
      <c r="C27" s="729">
        <f>('СС Дефл Минэк баз'!C27/'СС Дефл Минэк кон'!C27)*'СС Дефл Минэк баз'!C27</f>
        <v>105.17755293444877</v>
      </c>
      <c r="D27" s="729">
        <f>('СС Дефл Минэк баз'!D27/'СС Дефл Минэк кон'!D27)*'СС Дефл Минэк баз'!D27</f>
        <v>104.19924534208275</v>
      </c>
      <c r="E27" s="729">
        <f>('СС Дефл Минэк баз'!E27/'СС Дефл Минэк кон'!E27)*'СС Дефл Минэк баз'!E27</f>
        <v>102.72118423308878</v>
      </c>
      <c r="F27" s="729">
        <f>('СС Дефл Минэк баз'!F27/'СС Дефл Минэк кон'!F27)*'СС Дефл Минэк баз'!F27</f>
        <v>103.36651314105333</v>
      </c>
      <c r="G27" s="732" t="e">
        <v>#VALUE!</v>
      </c>
      <c r="H27" s="733"/>
      <c r="I27" s="733"/>
      <c r="J27" s="733"/>
      <c r="K27" s="734"/>
      <c r="L27" s="733"/>
      <c r="M27" s="733"/>
      <c r="N27" s="733"/>
      <c r="O27" s="733"/>
      <c r="P27" s="733"/>
      <c r="Q27" s="733"/>
      <c r="R27" s="733"/>
      <c r="S27" s="733"/>
    </row>
    <row r="28" ht="20.100000000000001" customHeight="1">
      <c r="A28" s="735" t="s">
        <v>1202</v>
      </c>
      <c r="B28" s="736">
        <f>('СС Дефл Минэк баз'!B28/'СС Дефл Минэк кон'!B28)*'СС Дефл Минэк баз'!B28</f>
        <v>114.28025209496543</v>
      </c>
      <c r="C28" s="736">
        <f>('СС Дефл Минэк баз'!C28/'СС Дефл Минэк кон'!C28)*'СС Дефл Минэк баз'!C28</f>
        <v>106.6206589630613</v>
      </c>
      <c r="D28" s="736">
        <f>('СС Дефл Минэк баз'!D28/'СС Дефл Минэк кон'!D28)*'СС Дефл Минэк баз'!D28</f>
        <v>104.27688341749761</v>
      </c>
      <c r="E28" s="736">
        <f>('СС Дефл Минэк баз'!E28/'СС Дефл Минэк кон'!E28)*'СС Дефл Минэк баз'!E28</f>
        <v>102.76183354359794</v>
      </c>
      <c r="F28" s="736">
        <f>('СС Дефл Минэк баз'!F28/'СС Дефл Минэк кон'!F28)*'СС Дефл Минэк баз'!F28</f>
        <v>102.89114100587042</v>
      </c>
      <c r="G28" s="739" t="e">
        <v>#VALUE!</v>
      </c>
      <c r="H28" s="740"/>
      <c r="I28" s="740"/>
      <c r="J28" s="740"/>
      <c r="K28" s="741"/>
      <c r="L28" s="740"/>
      <c r="M28" s="740"/>
      <c r="N28" s="740"/>
      <c r="O28" s="740"/>
      <c r="P28" s="740"/>
      <c r="Q28" s="740"/>
      <c r="R28" s="740"/>
      <c r="S28" s="740"/>
    </row>
    <row r="29" ht="15" customHeight="1">
      <c r="A29" s="696" t="s">
        <v>634</v>
      </c>
      <c r="B29" s="689"/>
      <c r="C29" s="689"/>
      <c r="D29" s="690"/>
      <c r="E29" s="690"/>
      <c r="F29" s="766"/>
      <c r="G29" s="767" t="s">
        <v>1078</v>
      </c>
      <c r="H29" s="746"/>
      <c r="I29" s="747"/>
      <c r="J29" s="747"/>
      <c r="K29" s="726"/>
      <c r="L29" s="747"/>
      <c r="M29" s="747"/>
      <c r="N29" s="747"/>
      <c r="O29" s="747"/>
      <c r="P29" s="747"/>
      <c r="Q29" s="747"/>
    </row>
    <row r="30" ht="23.25" customHeight="1">
      <c r="A30" s="728" t="s">
        <v>1201</v>
      </c>
      <c r="B30" s="729">
        <f>('СС Дефл Минэк баз'!B30/'СС Дефл Минэк кон'!B30)*'СС Дефл Минэк баз'!B30</f>
        <v>94.164013743351887</v>
      </c>
      <c r="C30" s="729">
        <f>('СС Дефл Минэк баз'!C30/'СС Дефл Минэк кон'!C30)*'СС Дефл Минэк баз'!C30</f>
        <v>108.84536296378246</v>
      </c>
      <c r="D30" s="729">
        <f>('СС Дефл Минэк баз'!D30/'СС Дефл Минэк кон'!D30)*'СС Дефл Минэк баз'!D30</f>
        <v>104.83000997969741</v>
      </c>
      <c r="E30" s="729">
        <f>('СС Дефл Минэк баз'!E30/'СС Дефл Минэк кон'!E30)*'СС Дефл Минэк баз'!E30</f>
        <v>102.80039064759917</v>
      </c>
      <c r="F30" s="729">
        <f>('СС Дефл Минэк баз'!F30/'СС Дефл Минэк кон'!F30)*'СС Дефл Минэк баз'!F30</f>
        <v>103.23628612834376</v>
      </c>
      <c r="G30" s="732" t="e">
        <v>#VALUE!</v>
      </c>
      <c r="H30" s="733"/>
      <c r="I30" s="733"/>
      <c r="J30" s="768"/>
      <c r="K30" s="734"/>
      <c r="L30" s="733"/>
      <c r="M30" s="733"/>
      <c r="N30" s="733"/>
      <c r="O30" s="733"/>
      <c r="P30" s="733"/>
      <c r="Q30" s="733"/>
      <c r="R30" s="733"/>
      <c r="S30" s="733"/>
    </row>
    <row r="31" ht="20.100000000000001" customHeight="1">
      <c r="A31" s="735" t="s">
        <v>1202</v>
      </c>
      <c r="B31" s="736">
        <f>('СС Дефл Минэк баз'!B31/'СС Дефл Минэк кон'!B31)*'СС Дефл Минэк баз'!B31</f>
        <v>115.67</v>
      </c>
      <c r="C31" s="736">
        <f>('СС Дефл Минэк баз'!C31/'СС Дефл Минэк кон'!C31)*'СС Дефл Минэк баз'!C31</f>
        <v>107.68704427147632</v>
      </c>
      <c r="D31" s="736">
        <f>('СС Дефл Минэк баз'!D31/'СС Дефл Минэк кон'!D31)*'СС Дефл Минэк баз'!D31</f>
        <v>104.55540988388181</v>
      </c>
      <c r="E31" s="736">
        <f>('СС Дефл Минэк баз'!E31/'СС Дефл Минэк кон'!E31)*'СС Дефл Минэк баз'!E31</f>
        <v>102.64977714130541</v>
      </c>
      <c r="F31" s="736">
        <f>('СС Дефл Минэк баз'!F31/'СС Дефл Минэк кон'!F31)*'СС Дефл Минэк баз'!F31</f>
        <v>102.80273945207206</v>
      </c>
      <c r="G31" s="739" t="e">
        <v>#VALUE!</v>
      </c>
      <c r="H31" s="740"/>
      <c r="I31" s="740"/>
      <c r="J31" s="740"/>
      <c r="K31" s="741"/>
      <c r="L31" s="740"/>
      <c r="M31" s="740"/>
      <c r="N31" s="740"/>
      <c r="O31" s="740"/>
      <c r="P31" s="740"/>
      <c r="Q31" s="740"/>
    </row>
    <row r="32" ht="15" customHeight="1">
      <c r="A32" s="696" t="s">
        <v>636</v>
      </c>
      <c r="B32" s="689"/>
      <c r="C32" s="689"/>
      <c r="D32" s="690"/>
      <c r="E32" s="690"/>
      <c r="F32" s="766"/>
      <c r="G32" s="767" t="s">
        <v>1078</v>
      </c>
      <c r="H32" s="746"/>
      <c r="I32" s="747"/>
      <c r="J32" s="747"/>
      <c r="K32" s="726"/>
      <c r="L32" s="747"/>
      <c r="M32" s="747"/>
      <c r="N32" s="747"/>
      <c r="O32" s="747"/>
      <c r="P32" s="747"/>
      <c r="Q32" s="747"/>
    </row>
    <row r="33" ht="23.25" customHeight="1">
      <c r="A33" s="728" t="s">
        <v>1201</v>
      </c>
      <c r="B33" s="729">
        <f>('СС Дефл Минэк баз'!B33/'СС Дефл Минэк кон'!B33)*'СС Дефл Минэк баз'!B33</f>
        <v>87.161436891583904</v>
      </c>
      <c r="C33" s="729">
        <f>('СС Дефл Минэк баз'!C33/'СС Дефл Минэк кон'!C33)*'СС Дефл Минэк баз'!C33</f>
        <v>99.439997413713499</v>
      </c>
      <c r="D33" s="729">
        <f>('СС Дефл Минэк баз'!D33/'СС Дефл Минэк кон'!D33)*'СС Дефл Минэк баз'!D33</f>
        <v>102.26138461074929</v>
      </c>
      <c r="E33" s="729">
        <f>('СС Дефл Минэк баз'!E33/'СС Дефл Минэк кон'!E33)*'СС Дефл Минэк баз'!E33</f>
        <v>102.89005053006878</v>
      </c>
      <c r="F33" s="729">
        <f>('СС Дефл Минэк баз'!F33/'СС Дефл Минэк кон'!F33)*'СС Дефл Минэк баз'!F33</f>
        <v>103.33872347311518</v>
      </c>
      <c r="G33" s="732" t="e">
        <v>#VALUE!</v>
      </c>
      <c r="H33" s="733"/>
      <c r="I33" s="733"/>
      <c r="J33" s="733"/>
      <c r="K33" s="734"/>
      <c r="L33" s="733"/>
      <c r="M33" s="733"/>
      <c r="N33" s="733"/>
      <c r="O33" s="733"/>
      <c r="P33" s="733"/>
      <c r="Q33" s="733"/>
    </row>
    <row r="34" ht="20.100000000000001" customHeight="1">
      <c r="A34" s="735" t="s">
        <v>1202</v>
      </c>
      <c r="B34" s="736">
        <f>('СС Дефл Минэк баз'!B34/'СС Дефл Минэк кон'!B34)*'СС Дефл Минэк баз'!B34</f>
        <v>107.98999999999998</v>
      </c>
      <c r="C34" s="736">
        <f>('СС Дефл Минэк баз'!C34/'СС Дефл Минэк кон'!C34)*'СС Дефл Минэк баз'!C34</f>
        <v>100.91739978274705</v>
      </c>
      <c r="D34" s="736">
        <f>('СС Дефл Минэк баз'!D34/'СС Дефл Минэк кон'!D34)*'СС Дефл Минэк баз'!D34</f>
        <v>102.11398041363044</v>
      </c>
      <c r="E34" s="736">
        <f>('СС Дефл Минэк баз'!E34/'СС Дефл Минэк кон'!E34)*'СС Дефл Минэк баз'!E34</f>
        <v>103.17405175146726</v>
      </c>
      <c r="F34" s="736">
        <f>('СС Дефл Минэк баз'!F34/'СС Дефл Минэк кон'!F34)*'СС Дефл Минэк баз'!F34</f>
        <v>103.24587483595512</v>
      </c>
      <c r="G34" s="739" t="e">
        <v>#VALUE!</v>
      </c>
      <c r="H34" s="740"/>
      <c r="I34" s="740"/>
      <c r="J34" s="740"/>
      <c r="K34" s="741"/>
      <c r="L34" s="740"/>
      <c r="M34" s="740"/>
      <c r="N34" s="740"/>
      <c r="O34" s="740"/>
      <c r="P34" s="740"/>
      <c r="Q34" s="740"/>
    </row>
    <row r="35" ht="15" customHeight="1">
      <c r="A35" s="688" t="s">
        <v>1209</v>
      </c>
      <c r="B35" s="769"/>
      <c r="C35" s="769"/>
      <c r="D35" s="770"/>
      <c r="E35" s="770"/>
      <c r="F35" s="744"/>
      <c r="G35" s="752" t="s">
        <v>1078</v>
      </c>
      <c r="H35" s="746"/>
      <c r="I35" s="747"/>
      <c r="J35" s="747"/>
      <c r="K35" s="726"/>
      <c r="L35" s="747"/>
      <c r="M35" s="747"/>
      <c r="N35" s="747"/>
      <c r="O35" s="747"/>
      <c r="P35" s="747"/>
      <c r="Q35" s="747"/>
    </row>
    <row r="36" ht="23.25" customHeight="1">
      <c r="A36" s="728" t="s">
        <v>1201</v>
      </c>
      <c r="B36" s="729">
        <f>('СС Дефл Минэк баз'!B36/'СС Дефл Минэк кон'!B36)*'СС Дефл Минэк баз'!B36</f>
        <v>97.431033614374968</v>
      </c>
      <c r="C36" s="729">
        <f>('СС Дефл Минэк баз'!C36/'СС Дефл Минэк кон'!C36)*'СС Дефл Минэк баз'!C36</f>
        <v>100.38856637393482</v>
      </c>
      <c r="D36" s="729">
        <f>('СС Дефл Минэк баз'!D36/'СС Дефл Минэк кон'!D36)*'СС Дефл Минэк баз'!D36</f>
        <v>104.13741925122085</v>
      </c>
      <c r="E36" s="729">
        <f>('СС Дефл Минэк баз'!E36/'СС Дефл Минэк кон'!E36)*'СС Дефл Минэк баз'!E36</f>
        <v>103.74879076355903</v>
      </c>
      <c r="F36" s="729">
        <f>('СС Дефл Минэк баз'!F36/'СС Дефл Минэк кон'!F36)*'СС Дефл Минэк баз'!F36</f>
        <v>103.80724632890369</v>
      </c>
      <c r="G36" s="732" t="e">
        <v>#VALUE!</v>
      </c>
      <c r="H36" s="733"/>
      <c r="I36" s="733"/>
      <c r="J36" s="733"/>
      <c r="K36" s="734"/>
      <c r="L36" s="733"/>
      <c r="M36" s="733"/>
      <c r="N36" s="733"/>
      <c r="O36" s="733"/>
      <c r="P36" s="733"/>
      <c r="Q36" s="733"/>
    </row>
    <row r="37" ht="20.100000000000001" customHeight="1">
      <c r="A37" s="735" t="s">
        <v>1202</v>
      </c>
      <c r="B37" s="736">
        <f>('СС Дефл Минэк баз'!B37/'СС Дефл Минэк кон'!B37)*'СС Дефл Минэк баз'!B37</f>
        <v>102.53000000000002</v>
      </c>
      <c r="C37" s="736">
        <f>('СС Дефл Минэк баз'!C37/'СС Дефл Минэк кон'!C37)*'СС Дефл Минэк баз'!C37</f>
        <v>100.08876910595515</v>
      </c>
      <c r="D37" s="736">
        <f>('СС Дефл Минэк баз'!D37/'СС Дефл Минэк кон'!D37)*'СС Дефл Минэк баз'!D37</f>
        <v>104.47110079621093</v>
      </c>
      <c r="E37" s="736">
        <f>('СС Дефл Минэк баз'!E37/'СС Дефл Минэк кон'!E37)*'СС Дефл Минэк баз'!E37</f>
        <v>103.63362070167548</v>
      </c>
      <c r="F37" s="736">
        <f>('СС Дефл Минэк баз'!F37/'СС Дефл Минэк кон'!F37)*'СС Дефл Минэк баз'!F37</f>
        <v>103.69099316047974</v>
      </c>
      <c r="G37" s="739" t="e">
        <v>#VALUE!</v>
      </c>
      <c r="H37" s="740"/>
      <c r="I37" s="740"/>
      <c r="J37" s="740"/>
      <c r="K37" s="741"/>
      <c r="L37" s="740"/>
      <c r="M37" s="740"/>
      <c r="N37" s="740"/>
      <c r="O37" s="740"/>
      <c r="P37" s="740"/>
      <c r="Q37" s="740"/>
    </row>
    <row r="38" ht="30">
      <c r="A38" s="696" t="s">
        <v>1210</v>
      </c>
      <c r="B38" s="689"/>
      <c r="C38" s="689"/>
      <c r="D38" s="690"/>
      <c r="E38" s="690"/>
      <c r="F38" s="766"/>
      <c r="G38" s="767" t="s">
        <v>1078</v>
      </c>
      <c r="H38" s="746"/>
      <c r="I38" s="747"/>
      <c r="J38" s="747"/>
      <c r="K38" s="726"/>
      <c r="L38" s="747"/>
      <c r="M38" s="747"/>
      <c r="N38" s="747"/>
      <c r="O38" s="747"/>
      <c r="P38" s="747"/>
      <c r="Q38" s="747"/>
    </row>
    <row r="39" ht="21.199999999999999" customHeight="1">
      <c r="A39" s="728" t="s">
        <v>1201</v>
      </c>
      <c r="B39" s="729">
        <f>('СС Дефл Минэк баз'!B39/'СС Дефл Минэк кон'!B39)*'СС Дефл Минэк баз'!B39</f>
        <v>101.61758812162188</v>
      </c>
      <c r="C39" s="729">
        <f>('СС Дефл Минэк баз'!C39/'СС Дефл Минэк кон'!C39)*'СС Дефл Минэк баз'!C39</f>
        <v>103.14277572198949</v>
      </c>
      <c r="D39" s="729">
        <f>('СС Дефл Минэк баз'!D39/'СС Дефл Минэк кон'!D39)*'СС Дефл Минэк баз'!D39</f>
        <v>103.26471549896689</v>
      </c>
      <c r="E39" s="729">
        <f>('СС Дефл Минэк баз'!E39/'СС Дефл Минэк кон'!E39)*'СС Дефл Минэк баз'!E39</f>
        <v>103.21284023684551</v>
      </c>
      <c r="F39" s="729">
        <f>('СС Дефл Минэк баз'!F39/'СС Дефл Минэк кон'!F39)*'СС Дефл Минэк баз'!F39</f>
        <v>103.43945034385055</v>
      </c>
      <c r="G39" s="732" t="e">
        <v>#VALUE!</v>
      </c>
      <c r="H39" s="733"/>
      <c r="I39" s="733"/>
      <c r="J39" s="733"/>
      <c r="K39" s="734"/>
      <c r="L39" s="733"/>
      <c r="M39" s="733"/>
      <c r="N39" s="733"/>
      <c r="O39" s="733"/>
      <c r="P39" s="733"/>
      <c r="Q39" s="733"/>
    </row>
    <row r="40" ht="20.100000000000001" customHeight="1">
      <c r="A40" s="735" t="s">
        <v>1202</v>
      </c>
      <c r="B40" s="736">
        <f>('СС Дефл Минэк баз'!B40/'СС Дефл Минэк кон'!B40)*'СС Дефл Минэк баз'!B40</f>
        <v>104.15202144872508</v>
      </c>
      <c r="C40" s="736">
        <f>('СС Дефл Минэк баз'!C40/'СС Дефл Минэк кон'!C40)*'СС Дефл Минэк баз'!C40</f>
        <v>102.63643718317998</v>
      </c>
      <c r="D40" s="736">
        <f>('СС Дефл Минэк баз'!D40/'СС Дефл Минэк кон'!D40)*'СС Дефл Минэк баз'!D40</f>
        <v>103.26490440018429</v>
      </c>
      <c r="E40" s="736">
        <f>('СС Дефл Минэк баз'!E40/'СС Дефл Минэк кон'!E40)*'СС Дефл Минэк баз'!E40</f>
        <v>103.31606742037403</v>
      </c>
      <c r="F40" s="736">
        <f>('СС Дефл Минэк баз'!F40/'СС Дефл Минэк кон'!F40)*'СС Дефл Минэк баз'!F40</f>
        <v>103.34590237432162</v>
      </c>
      <c r="G40" s="739" t="e">
        <v>#VALUE!</v>
      </c>
      <c r="H40" s="740"/>
      <c r="I40" s="740"/>
      <c r="J40" s="740"/>
      <c r="K40" s="741"/>
      <c r="L40" s="740"/>
      <c r="M40" s="740"/>
      <c r="N40" s="740"/>
      <c r="O40" s="740"/>
      <c r="P40" s="740"/>
      <c r="Q40" s="740"/>
    </row>
    <row r="41" ht="45">
      <c r="A41" s="696" t="s">
        <v>1211</v>
      </c>
      <c r="B41" s="689"/>
      <c r="C41" s="689"/>
      <c r="D41" s="690"/>
      <c r="E41" s="690"/>
      <c r="F41" s="766"/>
      <c r="G41" s="767" t="s">
        <v>1078</v>
      </c>
      <c r="H41" s="746"/>
      <c r="I41" s="747"/>
      <c r="J41" s="747"/>
      <c r="K41" s="726"/>
      <c r="L41" s="747"/>
      <c r="M41" s="747"/>
      <c r="N41" s="747"/>
      <c r="O41" s="747"/>
      <c r="P41" s="747"/>
      <c r="Q41" s="747"/>
    </row>
    <row r="42" ht="21.199999999999999" customHeight="1">
      <c r="A42" s="728" t="s">
        <v>1201</v>
      </c>
      <c r="B42" s="729">
        <f>('СС Дефл Минэк баз'!B42/'СС Дефл Минэк кон'!B42)*'СС Дефл Минэк баз'!B42</f>
        <v>96.367444368320733</v>
      </c>
      <c r="C42" s="729">
        <f>('СС Дефл Минэк баз'!C42/'СС Дефл Минэк кон'!C42)*'СС Дефл Минэк баз'!C42</f>
        <v>105.40824824925265</v>
      </c>
      <c r="D42" s="729">
        <f>('СС Дефл Минэк баз'!D42/'СС Дефл Минэк кон'!D42)*'СС Дефл Минэк баз'!D42</f>
        <v>102.70507541880812</v>
      </c>
      <c r="E42" s="729">
        <f>('СС Дефл Минэк баз'!E42/'СС Дефл Минэк кон'!E42)*'СС Дефл Минэк баз'!E42</f>
        <v>102.7830074008225</v>
      </c>
      <c r="F42" s="729">
        <f>('СС Дефл Минэк баз'!F42/'СС Дефл Минэк кон'!F42)*'СС Дефл Минэк баз'!F42</f>
        <v>102.91883296134996</v>
      </c>
      <c r="G42" s="732" t="e">
        <v>#VALUE!</v>
      </c>
      <c r="H42" s="733"/>
      <c r="I42" s="733"/>
      <c r="J42" s="733"/>
      <c r="K42" s="734"/>
      <c r="L42" s="733"/>
      <c r="M42" s="733"/>
      <c r="N42" s="733"/>
      <c r="O42" s="733"/>
      <c r="P42" s="733"/>
      <c r="Q42" s="733"/>
    </row>
    <row r="43" ht="20.100000000000001" customHeight="1">
      <c r="A43" s="748" t="s">
        <v>1202</v>
      </c>
      <c r="B43" s="736">
        <f>('СС Дефл Минэк баз'!B43/'СС Дефл Минэк кон'!B43)*'СС Дефл Минэк баз'!B43</f>
        <v>102.87471584730822</v>
      </c>
      <c r="C43" s="736">
        <f>('СС Дефл Минэк баз'!C43/'СС Дефл Минэк кон'!C43)*'СС Дефл Минэк баз'!C43</f>
        <v>102.87605885197679</v>
      </c>
      <c r="D43" s="736">
        <f>('СС Дефл Минэк баз'!D43/'СС Дефл Минэк кон'!D43)*'СС Дефл Минэк баз'!D43</f>
        <v>102.70526257674119</v>
      </c>
      <c r="E43" s="736">
        <f>('СС Дефл Минэк баз'!E43/'СС Дефл Минэк кон'!E43)*'СС Дефл Минэк баз'!E43</f>
        <v>103.01512214290544</v>
      </c>
      <c r="F43" s="736">
        <f>('СС Дефл Минэк баз'!F43/'СС Дефл Минэк кон'!F43)*'СС Дефл Минэк баз'!F43</f>
        <v>103.09425776767614</v>
      </c>
      <c r="G43" s="739" t="e">
        <v>#VALUE!</v>
      </c>
      <c r="H43" s="740"/>
      <c r="I43" s="740"/>
      <c r="J43" s="740"/>
      <c r="K43" s="741"/>
      <c r="L43" s="740"/>
      <c r="M43" s="740"/>
      <c r="N43" s="740"/>
      <c r="O43" s="740"/>
      <c r="P43" s="740"/>
      <c r="Q43" s="740"/>
    </row>
    <row r="44" ht="45">
      <c r="A44" s="696" t="s">
        <v>654</v>
      </c>
      <c r="B44" s="689"/>
      <c r="C44" s="689"/>
      <c r="D44" s="690"/>
      <c r="E44" s="690"/>
      <c r="F44" s="766"/>
      <c r="G44" s="767" t="s">
        <v>1078</v>
      </c>
      <c r="H44" s="746"/>
      <c r="I44" s="747"/>
      <c r="J44" s="747"/>
      <c r="K44" s="726"/>
      <c r="L44" s="747"/>
      <c r="M44" s="747"/>
      <c r="N44" s="747"/>
      <c r="O44" s="747"/>
      <c r="P44" s="747"/>
      <c r="Q44" s="747"/>
    </row>
    <row r="45" ht="21.199999999999999" customHeight="1">
      <c r="A45" s="728" t="s">
        <v>1201</v>
      </c>
      <c r="B45" s="729">
        <f>('СС Дефл Минэк баз'!B45/'СС Дефл Минэк кон'!B45)*'СС Дефл Минэк баз'!B45</f>
        <v>91.412987036168317</v>
      </c>
      <c r="C45" s="729">
        <f>('СС Дефл Минэк баз'!C45/'СС Дефл Минэк кон'!C45)*'СС Дефл Минэк баз'!C45</f>
        <v>105.62763325352454</v>
      </c>
      <c r="D45" s="729">
        <f>('СС Дефл Минэк баз'!D45/'СС Дефл Минэк кон'!D45)*'СС Дефл Минэк баз'!D45</f>
        <v>102.61046478087684</v>
      </c>
      <c r="E45" s="729">
        <f>('СС Дефл Минэк баз'!E45/'СС Дефл Минэк кон'!E45)*'СС Дефл Минэк баз'!E45</f>
        <v>102.97016293402697</v>
      </c>
      <c r="F45" s="729">
        <f>('СС Дефл Минэк баз'!F45/'СС Дефл Минэк кон'!F45)*'СС Дефл Минэк баз'!F45</f>
        <v>103.46860353254496</v>
      </c>
      <c r="G45" s="732" t="e">
        <v>#VALUE!</v>
      </c>
      <c r="H45" s="733"/>
      <c r="I45" s="733"/>
      <c r="J45" s="733"/>
      <c r="K45" s="734"/>
      <c r="L45" s="733"/>
      <c r="M45" s="733"/>
      <c r="N45" s="733"/>
      <c r="O45" s="733"/>
      <c r="P45" s="733"/>
      <c r="Q45" s="733"/>
    </row>
    <row r="46" ht="20.100000000000001" customHeight="1">
      <c r="A46" s="758" t="s">
        <v>1202</v>
      </c>
      <c r="B46" s="736">
        <f>('СС Дефл Минэк баз'!B46/'СС Дефл Минэк кон'!B46)*'СС Дефл Минэк баз'!B46</f>
        <v>103.56</v>
      </c>
      <c r="C46" s="736">
        <f>('СС Дефл Минэк баз'!C46/'СС Дефл Минэк кон'!C46)*'СС Дефл Минэк баз'!C46</f>
        <v>101.18296351474665</v>
      </c>
      <c r="D46" s="736">
        <f>('СС Дефл Минэк баз'!D46/'СС Дефл Минэк кон'!D46)*'СС Дефл Минэк баз'!D46</f>
        <v>102.83255085450725</v>
      </c>
      <c r="E46" s="736">
        <f>('СС Дефл Минэк баз'!E46/'СС Дефл Минэк кон'!E46)*'СС Дефл Минэк баз'!E46</f>
        <v>103.47887457716854</v>
      </c>
      <c r="F46" s="736">
        <f>('СС Дефл Минэк баз'!F46/'СС Дефл Минэк кон'!F46)*'СС Дефл Минэк баз'!F46</f>
        <v>103.73676199188385</v>
      </c>
      <c r="G46" s="739" t="e">
        <v>#VALUE!</v>
      </c>
      <c r="H46" s="740"/>
      <c r="I46" s="740"/>
      <c r="J46" s="740"/>
      <c r="K46" s="741"/>
      <c r="L46" s="740"/>
      <c r="M46" s="740"/>
      <c r="N46" s="740"/>
      <c r="O46" s="740"/>
      <c r="P46" s="740"/>
      <c r="Q46" s="740"/>
    </row>
    <row r="47" ht="16.5">
      <c r="A47" s="771" t="s">
        <v>656</v>
      </c>
      <c r="B47" s="763"/>
      <c r="C47" s="763"/>
      <c r="D47" s="764"/>
      <c r="E47" s="764"/>
      <c r="F47" s="772"/>
      <c r="G47" s="767" t="s">
        <v>1078</v>
      </c>
      <c r="H47" s="746"/>
      <c r="I47" s="747"/>
      <c r="J47" s="747"/>
      <c r="K47" s="726"/>
      <c r="L47" s="747"/>
      <c r="M47" s="747"/>
      <c r="N47" s="747"/>
      <c r="O47" s="747"/>
      <c r="P47" s="747"/>
      <c r="Q47" s="747"/>
    </row>
    <row r="48" ht="21.199999999999999" customHeight="1">
      <c r="A48" s="728" t="s">
        <v>1201</v>
      </c>
      <c r="B48" s="729">
        <f>('СС Дефл Минэк баз'!B48/'СС Дефл Минэк кон'!B48)*'СС Дефл Минэк баз'!B48</f>
        <v>98.778636265041754</v>
      </c>
      <c r="C48" s="729">
        <f>('СС Дефл Минэк баз'!C48/'СС Дефл Минэк кон'!C48)*'СС Дефл Минэк баз'!C48</f>
        <v>94.101651426261924</v>
      </c>
      <c r="D48" s="729">
        <f>('СС Дефл Минэк баз'!D48/'СС Дефл Минэк кон'!D48)*'СС Дефл Минэк баз'!D48</f>
        <v>103.10605353092245</v>
      </c>
      <c r="E48" s="729">
        <f>('СС Дефл Минэк баз'!E48/'СС Дефл Минэк кон'!E48)*'СС Дефл Минэк баз'!E48</f>
        <v>103.00670950746303</v>
      </c>
      <c r="F48" s="729">
        <f>('СС Дефл Минэк баз'!F48/'СС Дефл Минэк кон'!F48)*'СС Дефл Минэк баз'!F48</f>
        <v>103.1820522327361</v>
      </c>
      <c r="G48" s="732" t="e">
        <v>#VALUE!</v>
      </c>
      <c r="H48" s="733"/>
      <c r="I48" s="768"/>
      <c r="J48" s="733"/>
      <c r="K48" s="734"/>
      <c r="L48" s="768"/>
      <c r="M48" s="768"/>
      <c r="N48" s="768"/>
      <c r="O48" s="768"/>
      <c r="P48" s="768"/>
      <c r="Q48" s="768"/>
    </row>
    <row r="49" ht="20.100000000000001" customHeight="1">
      <c r="A49" s="735" t="s">
        <v>1202</v>
      </c>
      <c r="B49" s="736">
        <f>('СС Дефл Минэк баз'!B49/'СС Дефл Минэк кон'!B49)*'СС Дефл Минэк баз'!B49</f>
        <v>105.09999999999999</v>
      </c>
      <c r="C49" s="736">
        <f>('СС Дефл Минэк баз'!C49/'СС Дефл Минэк кон'!C49)*'СС Дефл Минэк баз'!C49</f>
        <v>95.012187224627766</v>
      </c>
      <c r="D49" s="736">
        <f>('СС Дефл Минэк баз'!D49/'СС Дефл Минэк кон'!D49)*'СС Дефл Минэк баз'!D49</f>
        <v>102.95862153604611</v>
      </c>
      <c r="E49" s="736">
        <f>('СС Дефл Минэк баз'!E49/'СС Дефл Минэк кон'!E49)*'СС Дефл Минэк баз'!E49</f>
        <v>102.81001396174271</v>
      </c>
      <c r="F49" s="736">
        <f>('СС Дефл Минэк баз'!F49/'СС Дефл Минэк кон'!F49)*'СС Дефл Минэк баз'!F49</f>
        <v>102.9592566608425</v>
      </c>
      <c r="G49" s="739" t="e">
        <v>#VALUE!</v>
      </c>
      <c r="H49" s="740"/>
      <c r="I49" s="740"/>
      <c r="J49" s="740"/>
      <c r="K49" s="741"/>
      <c r="L49" s="740"/>
      <c r="M49" s="740"/>
      <c r="N49" s="740"/>
      <c r="O49" s="740"/>
      <c r="P49" s="740"/>
      <c r="Q49" s="740"/>
    </row>
    <row r="50" ht="15" customHeight="1">
      <c r="A50" s="696" t="s">
        <v>1212</v>
      </c>
      <c r="B50" s="689"/>
      <c r="C50" s="689"/>
      <c r="D50" s="690"/>
      <c r="E50" s="690"/>
      <c r="F50" s="766"/>
      <c r="G50" s="767" t="s">
        <v>1078</v>
      </c>
      <c r="H50" s="746"/>
      <c r="I50" s="747"/>
      <c r="J50" s="747"/>
      <c r="K50" s="726"/>
      <c r="L50" s="747"/>
      <c r="M50" s="747"/>
      <c r="N50" s="747"/>
      <c r="O50" s="747"/>
      <c r="P50" s="747"/>
      <c r="Q50" s="747"/>
    </row>
    <row r="51" ht="21.199999999999999" customHeight="1">
      <c r="A51" s="728" t="s">
        <v>1201</v>
      </c>
      <c r="B51" s="729">
        <f>('СС Дефл Минэк баз'!B51/'СС Дефл Минэк кон'!B51)*'СС Дефл Минэк баз'!B51</f>
        <v>89.345302315851598</v>
      </c>
      <c r="C51" s="729">
        <f>('СС Дефл Минэк баз'!C51/'СС Дефл Минэк кон'!C51)*'СС Дефл Минэк баз'!C51</f>
        <v>87.088270683856734</v>
      </c>
      <c r="D51" s="729">
        <f>('СС Дефл Минэк баз'!D51/'СС Дефл Минэк кон'!D51)*'СС Дефл Минэк баз'!D51</f>
        <v>110.2795323168147</v>
      </c>
      <c r="E51" s="729">
        <f>('СС Дефл Минэк баз'!E51/'СС Дефл Минэк кон'!E51)*'СС Дефл Минэк баз'!E51</f>
        <v>105.05233323106633</v>
      </c>
      <c r="F51" s="729">
        <f>('СС Дефл Минэк баз'!F51/'СС Дефл Минэк кон'!F51)*'СС Дефл Минэк баз'!F51</f>
        <v>104.14198718042556</v>
      </c>
      <c r="G51" s="732" t="e">
        <v>#VALUE!</v>
      </c>
      <c r="H51" s="733"/>
      <c r="I51" s="733"/>
      <c r="J51" s="733"/>
      <c r="K51" s="734"/>
      <c r="L51" s="733"/>
      <c r="M51" s="733"/>
      <c r="N51" s="733"/>
      <c r="O51" s="733"/>
      <c r="P51" s="733"/>
      <c r="Q51" s="733"/>
    </row>
    <row r="52" ht="20.100000000000001" customHeight="1">
      <c r="A52" s="748" t="s">
        <v>1202</v>
      </c>
      <c r="B52" s="736">
        <f>('СС Дефл Минэк баз'!B52/'СС Дефл Минэк кон'!B52)*'СС Дефл Минэк баз'!B52</f>
        <v>96.959999999999994</v>
      </c>
      <c r="C52" s="736">
        <f>('СС Дефл Минэк баз'!C52/'СС Дефл Минэк кон'!C52)*'СС Дефл Минэк баз'!C52</f>
        <v>91.661234260466401</v>
      </c>
      <c r="D52" s="736">
        <f>('СС Дефл Минэк баз'!D52/'СС Дефл Минэк кон'!D52)*'СС Дефл Минэк баз'!D52</f>
        <v>111.93179377653897</v>
      </c>
      <c r="E52" s="736">
        <f>('СС Дефл Минэк баз'!E52/'СС Дефл Минэк кон'!E52)*'СС Дефл Минэк баз'!E52</f>
        <v>104.84089936979451</v>
      </c>
      <c r="F52" s="736">
        <f>('СС Дефл Минэк баз'!F52/'СС Дефл Минэк кон'!F52)*'СС Дефл Минэк баз'!F52</f>
        <v>104.25053816872625</v>
      </c>
      <c r="G52" s="739" t="e">
        <v>#VALUE!</v>
      </c>
      <c r="H52" s="740"/>
      <c r="I52" s="740"/>
      <c r="J52" s="740"/>
      <c r="K52" s="741"/>
      <c r="L52" s="740"/>
      <c r="M52" s="740"/>
      <c r="N52" s="740"/>
      <c r="O52" s="740"/>
      <c r="P52" s="740"/>
      <c r="Q52" s="740"/>
      <c r="R52" s="740"/>
      <c r="S52" s="740"/>
      <c r="T52" s="773"/>
      <c r="U52" s="773"/>
      <c r="V52" s="773"/>
      <c r="W52" s="773"/>
      <c r="X52" s="773"/>
      <c r="Y52" s="773"/>
      <c r="Z52" s="773"/>
      <c r="AA52" s="773"/>
      <c r="AB52" s="773"/>
    </row>
    <row r="53" ht="60">
      <c r="A53" s="696" t="s">
        <v>1213</v>
      </c>
      <c r="B53" s="689"/>
      <c r="C53" s="689"/>
      <c r="D53" s="690"/>
      <c r="E53" s="690"/>
      <c r="F53" s="766"/>
      <c r="G53" s="767" t="s">
        <v>1078</v>
      </c>
      <c r="H53" s="746"/>
      <c r="I53" s="747"/>
      <c r="J53" s="747"/>
      <c r="K53" s="726"/>
      <c r="L53" s="747"/>
      <c r="M53" s="747"/>
      <c r="N53" s="747"/>
      <c r="O53" s="747"/>
      <c r="P53" s="747"/>
      <c r="Q53" s="747"/>
    </row>
    <row r="54" ht="21.199999999999999" customHeight="1">
      <c r="A54" s="728" t="s">
        <v>1201</v>
      </c>
      <c r="B54" s="729">
        <f>('СС Дефл Минэк баз'!B54/'СС Дефл Минэк кон'!B54)*'СС Дефл Минэк баз'!B54</f>
        <v>96.127668596059749</v>
      </c>
      <c r="C54" s="729">
        <f>('СС Дефл Минэк баз'!C54/'СС Дефл Минэк кон'!C54)*'СС Дефл Минэк баз'!C54</f>
        <v>98.212080617395387</v>
      </c>
      <c r="D54" s="729">
        <f>('СС Дефл Минэк баз'!D54/'СС Дефл Минэк кон'!D54)*'СС Дефл Минэк баз'!D54</f>
        <v>102.49040337011135</v>
      </c>
      <c r="E54" s="729">
        <f>('СС Дефл Минэк баз'!E54/'СС Дефл Минэк кон'!E54)*'СС Дефл Минэк баз'!E54</f>
        <v>102.91734279142409</v>
      </c>
      <c r="F54" s="729">
        <f>('СС Дефл Минэк баз'!F54/'СС Дефл Минэк кон'!F54)*'СС Дефл Минэк баз'!F54</f>
        <v>103.00473358858531</v>
      </c>
      <c r="G54" s="732" t="e">
        <v>#VALUE!</v>
      </c>
      <c r="H54" s="733"/>
      <c r="I54" s="733"/>
      <c r="J54" s="733"/>
      <c r="K54" s="734"/>
      <c r="L54" s="733"/>
      <c r="M54" s="733"/>
      <c r="N54" s="733"/>
      <c r="O54" s="733"/>
      <c r="P54" s="733"/>
      <c r="Q54" s="733"/>
      <c r="R54" s="733"/>
      <c r="S54" s="733"/>
    </row>
    <row r="55" ht="20.100000000000001" customHeight="1">
      <c r="A55" s="735" t="s">
        <v>1202</v>
      </c>
      <c r="B55" s="736">
        <f>('СС Дефл Минэк баз'!B55/'СС Дефл Минэк кон'!B55)*'СС Дефл Минэк баз'!B55</f>
        <v>102.9225136614552</v>
      </c>
      <c r="C55" s="736">
        <f>('СС Дефл Минэк баз'!C55/'СС Дефл Минэк кон'!C55)*'СС Дефл Минэк баз'!C55</f>
        <v>96.625294638192301</v>
      </c>
      <c r="D55" s="736">
        <f>('СС Дефл Минэк баз'!D55/'СС Дефл Минэк кон'!D55)*'СС Дефл Минэк баз'!D55</f>
        <v>102.54255055828871</v>
      </c>
      <c r="E55" s="736">
        <f>('СС Дефл Минэк баз'!E55/'СС Дефл Минэк кон'!E55)*'СС Дефл Минэк баз'!E55</f>
        <v>102.85613249631423</v>
      </c>
      <c r="F55" s="736">
        <f>('СС Дефл Минэк баз'!F55/'СС Дефл Минэк кон'!F55)*'СС Дефл Минэк баз'!F55</f>
        <v>102.96716214215826</v>
      </c>
      <c r="G55" s="739" t="e">
        <v>#VALUE!</v>
      </c>
      <c r="H55" s="740"/>
      <c r="I55" s="740"/>
      <c r="J55" s="740"/>
      <c r="K55" s="741"/>
      <c r="L55" s="740"/>
      <c r="M55" s="740"/>
      <c r="N55" s="740"/>
      <c r="O55" s="740"/>
      <c r="P55" s="740"/>
      <c r="Q55" s="740"/>
    </row>
    <row r="56" ht="16.5">
      <c r="A56" s="696" t="s">
        <v>668</v>
      </c>
      <c r="B56" s="689"/>
      <c r="C56" s="689"/>
      <c r="D56" s="690"/>
      <c r="E56" s="690"/>
      <c r="F56" s="766"/>
      <c r="G56" s="767" t="s">
        <v>1078</v>
      </c>
      <c r="H56" s="746"/>
      <c r="I56" s="747"/>
      <c r="J56" s="747"/>
      <c r="K56" s="726"/>
      <c r="L56" s="747"/>
      <c r="M56" s="747"/>
      <c r="N56" s="747"/>
      <c r="O56" s="747"/>
      <c r="P56" s="747"/>
      <c r="Q56" s="747"/>
    </row>
    <row r="57" ht="21.199999999999999" customHeight="1">
      <c r="A57" s="728" t="s">
        <v>1201</v>
      </c>
      <c r="B57" s="729">
        <f>('СС Дефл Минэк баз'!B57/'СС Дефл Минэк кон'!B57)*'СС Дефл Минэк баз'!B57</f>
        <v>94.96011179855202</v>
      </c>
      <c r="C57" s="729">
        <f>('СС Дефл Минэк баз'!C57/'СС Дефл Минэк кон'!C57)*'СС Дефл Минэк баз'!C57</f>
        <v>103.99254449464792</v>
      </c>
      <c r="D57" s="729">
        <f>('СС Дефл Минэк баз'!D57/'СС Дефл Минэк кон'!D57)*'СС Дефл Минэк баз'!D57</f>
        <v>103.61922432635482</v>
      </c>
      <c r="E57" s="729">
        <f>('СС Дефл Минэк баз'!E57/'СС Дефл Минэк кон'!E57)*'СС Дефл Минэк баз'!E57</f>
        <v>104.02740571401281</v>
      </c>
      <c r="F57" s="729">
        <f>('СС Дефл Минэк баз'!F57/'СС Дефл Минэк кон'!F57)*'СС Дефл Минэк баз'!F57</f>
        <v>103.98052010343528</v>
      </c>
      <c r="G57" s="732" t="e">
        <v>#VALUE!</v>
      </c>
      <c r="H57" s="733"/>
      <c r="I57" s="733"/>
      <c r="J57" s="733"/>
      <c r="K57" s="734"/>
      <c r="L57" s="733"/>
      <c r="M57" s="733"/>
      <c r="N57" s="733"/>
      <c r="O57" s="733"/>
      <c r="P57" s="733"/>
      <c r="Q57" s="733"/>
    </row>
    <row r="58" ht="20.100000000000001" customHeight="1">
      <c r="A58" s="735" t="s">
        <v>1202</v>
      </c>
      <c r="B58" s="736">
        <f>('СС Дефл Минэк баз'!B58/'СС Дефл Минэк кон'!B58)*'СС Дефл Минэк баз'!B58</f>
        <v>105.32999999999998</v>
      </c>
      <c r="C58" s="736">
        <f>('СС Дефл Минэк баз'!C58/'СС Дефл Минэк кон'!C58)*'СС Дефл Минэк баз'!C58</f>
        <v>103.88918158772753</v>
      </c>
      <c r="D58" s="736">
        <f>('СС Дефл Минэк баз'!D58/'СС Дефл Минэк кон'!D58)*'СС Дефл Минэк баз'!D58</f>
        <v>103.672746460814</v>
      </c>
      <c r="E58" s="736">
        <f>('СС Дефл Минэк баз'!E58/'СС Дефл Минэк кон'!E58)*'СС Дефл Минэк баз'!E58</f>
        <v>103.97537854186731</v>
      </c>
      <c r="F58" s="736">
        <f>('СС Дефл Минэк баз'!F58/'СС Дефл Минэк кон'!F58)*'СС Дефл Минэк баз'!F58</f>
        <v>103.98119063545637</v>
      </c>
      <c r="G58" s="739" t="e">
        <v>#VALUE!</v>
      </c>
      <c r="H58" s="740"/>
      <c r="I58" s="740"/>
      <c r="J58" s="740"/>
      <c r="K58" s="741"/>
      <c r="L58" s="740"/>
      <c r="M58" s="740"/>
      <c r="N58" s="740"/>
      <c r="O58" s="740"/>
      <c r="P58" s="740"/>
      <c r="Q58" s="740"/>
    </row>
    <row r="59" ht="30">
      <c r="A59" s="696" t="s">
        <v>1214</v>
      </c>
      <c r="B59" s="689"/>
      <c r="C59" s="689"/>
      <c r="D59" s="690"/>
      <c r="E59" s="690"/>
      <c r="F59" s="766"/>
      <c r="G59" s="767" t="s">
        <v>1078</v>
      </c>
      <c r="H59" s="746"/>
      <c r="I59" s="747"/>
      <c r="J59" s="747"/>
      <c r="K59" s="726"/>
      <c r="L59" s="747"/>
      <c r="M59" s="747"/>
      <c r="N59" s="747"/>
      <c r="O59" s="747"/>
      <c r="P59" s="747"/>
      <c r="Q59" s="747"/>
    </row>
    <row r="60" ht="21.199999999999999" customHeight="1">
      <c r="A60" s="728" t="s">
        <v>1201</v>
      </c>
      <c r="B60" s="729">
        <f>('СС Дефл Минэк баз'!B60/'СС Дефл Минэк кон'!B60)*'СС Дефл Минэк баз'!B60</f>
        <v>94.104528385956982</v>
      </c>
      <c r="C60" s="729">
        <f>('СС Дефл Минэк баз'!C60/'СС Дефл Минэк кон'!C60)*'СС Дефл Минэк баз'!C60</f>
        <v>97.783063344250664</v>
      </c>
      <c r="D60" s="729">
        <f>('СС Дефл Минэк баз'!D60/'СС Дефл Минэк кон'!D60)*'СС Дефл Минэк баз'!D60</f>
        <v>102.2662127938892</v>
      </c>
      <c r="E60" s="729">
        <f>('СС Дефл Минэк баз'!E60/'СС Дефл Минэк кон'!E60)*'СС Дефл Минэк баз'!E60</f>
        <v>102.4684511732719</v>
      </c>
      <c r="F60" s="729">
        <f>('СС Дефл Минэк баз'!F60/'СС Дефл Минэк кон'!F60)*'СС Дефл Минэк баз'!F60</f>
        <v>102.97706121491855</v>
      </c>
      <c r="G60" s="732" t="e">
        <v>#VALUE!</v>
      </c>
      <c r="H60" s="733"/>
      <c r="I60" s="733"/>
      <c r="J60" s="733"/>
      <c r="K60" s="734"/>
      <c r="L60" s="733"/>
      <c r="M60" s="733"/>
      <c r="N60" s="733"/>
      <c r="O60" s="733"/>
      <c r="P60" s="733"/>
      <c r="Q60" s="733"/>
    </row>
    <row r="61" ht="15" customHeight="1">
      <c r="A61" s="735" t="s">
        <v>1202</v>
      </c>
      <c r="B61" s="736">
        <f>('СС Дефл Минэк баз'!B61/'СС Дефл Минэк кон'!B61)*'СС Дефл Минэк баз'!B61</f>
        <v>100.23738271822202</v>
      </c>
      <c r="C61" s="736">
        <f>('СС Дефл Минэк баз'!C61/'СС Дефл Минэк кон'!C61)*'СС Дефл Минэк баз'!C61</f>
        <v>98.457902129045422</v>
      </c>
      <c r="D61" s="736">
        <f>('СС Дефл Минэк баз'!D61/'СС Дефл Минэк кон'!D61)*'СС Дефл Минэк баз'!D61</f>
        <v>102.43811356622983</v>
      </c>
      <c r="E61" s="736">
        <f>('СС Дефл Минэк баз'!E61/'СС Дефл Минэк кон'!E61)*'СС Дефл Минэк баз'!E61</f>
        <v>102.69586077900782</v>
      </c>
      <c r="F61" s="736">
        <f>('СС Дефл Минэк баз'!F61/'СС Дефл Минэк кон'!F61)*'СС Дефл Минэк баз'!F61</f>
        <v>102.87902321300952</v>
      </c>
      <c r="G61" s="739" t="e">
        <v>#VALUE!</v>
      </c>
      <c r="H61" s="740"/>
      <c r="I61" s="740"/>
      <c r="J61" s="740"/>
      <c r="K61" s="741"/>
      <c r="L61" s="740"/>
      <c r="M61" s="740"/>
      <c r="N61" s="740"/>
      <c r="O61" s="740"/>
      <c r="P61" s="740"/>
      <c r="Q61" s="740"/>
    </row>
    <row r="62" ht="30">
      <c r="A62" s="696" t="s">
        <v>1215</v>
      </c>
      <c r="B62" s="689"/>
      <c r="C62" s="689"/>
      <c r="D62" s="690"/>
      <c r="E62" s="690"/>
      <c r="F62" s="766"/>
      <c r="G62" s="767" t="s">
        <v>1078</v>
      </c>
      <c r="H62" s="746"/>
      <c r="I62" s="747"/>
      <c r="J62" s="747"/>
      <c r="K62" s="726"/>
      <c r="L62" s="747"/>
      <c r="M62" s="747"/>
      <c r="N62" s="747"/>
      <c r="O62" s="747"/>
      <c r="P62" s="747"/>
      <c r="Q62" s="747"/>
    </row>
    <row r="63" ht="21.199999999999999" customHeight="1">
      <c r="A63" s="728" t="s">
        <v>1201</v>
      </c>
      <c r="B63" s="729">
        <f>('СС Дефл Минэк баз'!B63/'СС Дефл Минэк кон'!B63)*'СС Дефл Минэк баз'!B63</f>
        <v>125.33618356623739</v>
      </c>
      <c r="C63" s="729">
        <f>('СС Дефл Минэк баз'!C63/'СС Дефл Минэк кон'!C63)*'СС Дефл Минэк баз'!C63</f>
        <v>124.19002232111748</v>
      </c>
      <c r="D63" s="729">
        <f>('СС Дефл Минэк баз'!D63/'СС Дефл Минэк кон'!D63)*'СС Дефл Минэк баз'!D63</f>
        <v>103.315305145492</v>
      </c>
      <c r="E63" s="729">
        <f>('СС Дефл Минэк баз'!E63/'СС Дефл Минэк кон'!E63)*'СС Дефл Минэк баз'!E63</f>
        <v>103.92899695981531</v>
      </c>
      <c r="F63" s="729">
        <f>('СС Дефл Минэк баз'!F63/'СС Дефл Минэк кон'!F63)*'СС Дефл Минэк баз'!F63</f>
        <v>104.43282378107216</v>
      </c>
      <c r="G63" s="732" t="e">
        <v>#VALUE!</v>
      </c>
      <c r="H63" s="733"/>
      <c r="I63" s="733"/>
      <c r="J63" s="733"/>
      <c r="K63" s="734"/>
      <c r="L63" s="768"/>
      <c r="M63" s="733"/>
      <c r="N63" s="733"/>
      <c r="O63" s="768"/>
      <c r="P63" s="733"/>
      <c r="Q63" s="733"/>
    </row>
    <row r="64" ht="20.100000000000001" customHeight="1">
      <c r="A64" s="735" t="s">
        <v>1202</v>
      </c>
      <c r="B64" s="736">
        <f>('СС Дефл Минэк баз'!B64/'СС Дефл Минэк кон'!B64)*'СС Дефл Минэк баз'!B64</f>
        <v>106.40000000000001</v>
      </c>
      <c r="C64" s="736">
        <f>('СС Дефл Минэк баз'!C64/'СС Дефл Минэк кон'!C64)*'СС Дефл Минэк баз'!C64</f>
        <v>111.94356365489151</v>
      </c>
      <c r="D64" s="736">
        <f>('СС Дефл Минэк баз'!D64/'СС Дефл Минэк кон'!D64)*'СС Дефл Минэк баз'!D64</f>
        <v>101.21468534195692</v>
      </c>
      <c r="E64" s="736">
        <f>('СС Дефл Минэк баз'!E64/'СС Дефл Минэк кон'!E64)*'СС Дефл Минэк баз'!E64</f>
        <v>104.05710526960758</v>
      </c>
      <c r="F64" s="736">
        <f>('СС Дефл Минэк баз'!F64/'СС Дефл Минэк кон'!F64)*'СС Дефл Минэк баз'!F64</f>
        <v>104.56451521663163</v>
      </c>
      <c r="G64" s="739" t="e">
        <v>#VALUE!</v>
      </c>
      <c r="H64" s="774"/>
      <c r="I64" s="774"/>
      <c r="J64" s="774"/>
      <c r="K64" s="741"/>
      <c r="L64" s="774"/>
      <c r="M64" s="774"/>
      <c r="N64" s="774"/>
      <c r="O64" s="774"/>
      <c r="P64" s="774"/>
      <c r="Q64" s="774"/>
    </row>
    <row r="65" ht="30">
      <c r="A65" s="696" t="s">
        <v>672</v>
      </c>
      <c r="B65" s="689"/>
      <c r="C65" s="689"/>
      <c r="D65" s="690"/>
      <c r="E65" s="690"/>
      <c r="F65" s="766"/>
      <c r="G65" s="767" t="s">
        <v>1078</v>
      </c>
      <c r="H65" s="746"/>
      <c r="I65" s="747"/>
      <c r="J65" s="747"/>
      <c r="K65" s="726"/>
      <c r="L65" s="747"/>
      <c r="M65" s="747"/>
      <c r="N65" s="747"/>
      <c r="O65" s="747"/>
      <c r="P65" s="747"/>
      <c r="Q65" s="747"/>
    </row>
    <row r="66" ht="21.199999999999999" customHeight="1">
      <c r="A66" s="728" t="s">
        <v>1201</v>
      </c>
      <c r="B66" s="729">
        <f>('СС Дефл Минэк баз'!B66/'СС Дефл Минэк кон'!B66)*'СС Дефл Минэк баз'!B66</f>
        <v>104.34122721158541</v>
      </c>
      <c r="C66" s="729">
        <f>('СС Дефл Минэк баз'!C66/'СС Дефл Минэк кон'!C66)*'СС Дефл Минэк баз'!C66</f>
        <v>104.8445359281787</v>
      </c>
      <c r="D66" s="729">
        <f>('СС Дефл Минэк баз'!D66/'СС Дефл Минэк кон'!D66)*'СС Дефл Минэк баз'!D66</f>
        <v>100.95400413020738</v>
      </c>
      <c r="E66" s="729">
        <f>('СС Дефл Минэк баз'!E66/'СС Дефл Минэк кон'!E66)*'СС Дефл Минэк баз'!E66</f>
        <v>101.60830776083544</v>
      </c>
      <c r="F66" s="729">
        <f>('СС Дефл Минэк баз'!F66/'СС Дефл Минэк кон'!F66)*'СС Дефл Минэк баз'!F66</f>
        <v>102.83354308714199</v>
      </c>
      <c r="G66" s="732" t="e">
        <v>#VALUE!</v>
      </c>
      <c r="H66" s="733"/>
      <c r="I66" s="733"/>
      <c r="J66" s="733"/>
      <c r="K66" s="734"/>
      <c r="L66" s="733"/>
      <c r="M66" s="733"/>
      <c r="N66" s="733"/>
      <c r="O66" s="733"/>
      <c r="P66" s="733"/>
      <c r="Q66" s="733"/>
    </row>
    <row r="67" ht="20.100000000000001" customHeight="1">
      <c r="A67" s="758" t="s">
        <v>1202</v>
      </c>
      <c r="B67" s="736">
        <f>('СС Дефл Минэк баз'!B67/'СС Дефл Минэк кон'!B67)*'СС Дефл Минэк баз'!B67</f>
        <v>103.31000000000002</v>
      </c>
      <c r="C67" s="736">
        <f>('СС Дефл Минэк баз'!C67/'СС Дефл Минэк кон'!C67)*'СС Дефл Минэк баз'!C67</f>
        <v>101.41808561816457</v>
      </c>
      <c r="D67" s="736">
        <f>('СС Дефл Минэк баз'!D67/'СС Дефл Минэк кон'!D67)*'СС Дефл Минэк баз'!D67</f>
        <v>100.83507233813914</v>
      </c>
      <c r="E67" s="736">
        <f>('СС Дефл Минэк баз'!E67/'СС Дефл Минэк кон'!E67)*'СС Дефл Минэк баз'!E67</f>
        <v>101.60986295770095</v>
      </c>
      <c r="F67" s="736">
        <f>('СС Дефл Минэк баз'!F67/'СС Дефл Минэк кон'!F67)*'СС Дефл Минэк баз'!F67</f>
        <v>102.83340294560776</v>
      </c>
      <c r="G67" s="739" t="e">
        <v>#VALUE!</v>
      </c>
      <c r="H67" s="774"/>
      <c r="I67" s="774"/>
      <c r="J67" s="774"/>
      <c r="K67" s="741"/>
      <c r="L67" s="774"/>
      <c r="M67" s="774"/>
      <c r="N67" s="774"/>
      <c r="O67" s="774"/>
      <c r="P67" s="774"/>
      <c r="Q67" s="774"/>
    </row>
    <row r="68" ht="18.75">
      <c r="A68" s="771" t="s">
        <v>1216</v>
      </c>
      <c r="B68" s="763"/>
      <c r="C68" s="763"/>
      <c r="D68" s="764"/>
      <c r="E68" s="764"/>
      <c r="F68" s="772"/>
      <c r="G68" s="775" t="s">
        <v>1078</v>
      </c>
      <c r="H68" s="746"/>
      <c r="I68" s="747"/>
      <c r="J68" s="747"/>
      <c r="K68" s="726"/>
      <c r="L68" s="747"/>
      <c r="M68" s="747"/>
      <c r="N68" s="747"/>
      <c r="O68" s="747"/>
      <c r="P68" s="747"/>
      <c r="Q68" s="747"/>
    </row>
    <row r="69" ht="21.199999999999999" customHeight="1">
      <c r="A69" s="728" t="s">
        <v>1201</v>
      </c>
      <c r="B69" s="729">
        <f>('СС Дефл Минэк баз'!B69/'СС Дефл Минэк кон'!B69)*'СС Дефл Минэк баз'!B69</f>
        <v>98.02683918256875</v>
      </c>
      <c r="C69" s="729">
        <f>('СС Дефл Минэк баз'!C69/'СС Дефл Минэк кон'!C69)*'СС Дефл Минэк баз'!C69</f>
        <v>105.79607233649196</v>
      </c>
      <c r="D69" s="729">
        <f>('СС Дефл Минэк баз'!D69/'СС Дефл Минэк кон'!D69)*'СС Дефл Минэк баз'!D69</f>
        <v>103.7383892787628</v>
      </c>
      <c r="E69" s="729">
        <f>('СС Дефл Минэк баз'!E69/'СС Дефл Минэк кон'!E69)*'СС Дефл Минэк баз'!E69</f>
        <v>104.58304407873</v>
      </c>
      <c r="F69" s="729">
        <f>('СС Дефл Минэк баз'!F69/'СС Дефл Минэк кон'!F69)*'СС Дефл Минэк баз'!F69</f>
        <v>104.83456965158146</v>
      </c>
      <c r="G69" s="732" t="e">
        <v>#VALUE!</v>
      </c>
      <c r="H69" s="733"/>
      <c r="I69" s="733"/>
      <c r="J69" s="733"/>
      <c r="K69" s="734"/>
      <c r="L69" s="733"/>
      <c r="M69" s="733"/>
      <c r="N69" s="733"/>
      <c r="O69" s="733"/>
      <c r="P69" s="768"/>
      <c r="Q69" s="733"/>
    </row>
    <row r="70" ht="20.100000000000001" customHeight="1">
      <c r="A70" s="735" t="s">
        <v>1202</v>
      </c>
      <c r="B70" s="736">
        <f>('СС Дефл Минэк баз'!B70/'СС Дефл Минэк кон'!B70)*'СС Дефл Минэк баз'!B70</f>
        <v>105.00694055116293</v>
      </c>
      <c r="C70" s="736">
        <f>('СС Дефл Минэк баз'!C70/'СС Дефл Минэк кон'!C70)*'СС Дефл Минэк баз'!C70</f>
        <v>103.85364213547297</v>
      </c>
      <c r="D70" s="736">
        <f>('СС Дефл Минэк баз'!D70/'СС Дефл Минэк кон'!D70)*'СС Дефл Минэк баз'!D70</f>
        <v>104.06414581448605</v>
      </c>
      <c r="E70" s="736">
        <f>('СС Дефл Минэк баз'!E70/'СС Дефл Минэк кон'!E70)*'СС Дефл Минэк баз'!E70</f>
        <v>104.31456929100628</v>
      </c>
      <c r="F70" s="736">
        <f>('СС Дефл Минэк баз'!F70/'СС Дефл Минэк кон'!F70)*'СС Дефл Минэк баз'!F70</f>
        <v>104.43864835263857</v>
      </c>
      <c r="G70" s="739" t="e">
        <v>#VALUE!</v>
      </c>
      <c r="H70" s="774"/>
      <c r="I70" s="774"/>
      <c r="J70" s="774"/>
      <c r="K70" s="741"/>
      <c r="L70" s="774"/>
      <c r="M70" s="774"/>
      <c r="N70" s="774"/>
      <c r="O70" s="774"/>
      <c r="P70" s="774"/>
      <c r="Q70" s="774"/>
    </row>
    <row r="71" ht="18.75" customHeight="1">
      <c r="A71" s="696" t="s">
        <v>1217</v>
      </c>
      <c r="B71" s="689"/>
      <c r="C71" s="689"/>
      <c r="D71" s="690"/>
      <c r="E71" s="690"/>
      <c r="F71" s="766"/>
      <c r="G71" s="776" t="s">
        <v>1078</v>
      </c>
      <c r="H71" s="777"/>
      <c r="I71" s="778"/>
      <c r="J71" s="778"/>
      <c r="K71" s="756"/>
      <c r="L71" s="778"/>
      <c r="M71" s="778"/>
      <c r="N71" s="778"/>
      <c r="O71" s="778"/>
      <c r="P71" s="778"/>
      <c r="Q71" s="778"/>
    </row>
    <row r="72" ht="21.199999999999999" customHeight="1">
      <c r="A72" s="728" t="s">
        <v>1201</v>
      </c>
      <c r="B72" s="729">
        <f>('СС Дефл Минэк баз'!B72/'СС Дефл Минэк кон'!B72)*'СС Дефл Минэк баз'!B72</f>
        <v>99.246593040893046</v>
      </c>
      <c r="C72" s="729">
        <f>('СС Дефл Минэк баз'!C72/'СС Дефл Минэк кон'!C72)*'СС Дефл Минэк баз'!C72</f>
        <v>101.66886151741059</v>
      </c>
      <c r="D72" s="729">
        <f>('СС Дефл Минэк баз'!D72/'СС Дефл Минэк кон'!D72)*'СС Дефл Минэк баз'!D72</f>
        <v>102.04063868858748</v>
      </c>
      <c r="E72" s="729">
        <f>('СС Дефл Минэк баз'!E72/'СС Дефл Минэк кон'!E72)*'СС Дефл Минэк баз'!E72</f>
        <v>102.5982723730217</v>
      </c>
      <c r="F72" s="729">
        <f>('СС Дефл Минэк баз'!F72/'СС Дефл Минэк кон'!F72)*'СС Дефл Минэк баз'!F72</f>
        <v>102.61346876756764</v>
      </c>
      <c r="G72" s="782" t="e">
        <v>#VALUE!</v>
      </c>
      <c r="H72" s="733"/>
      <c r="I72" s="733"/>
      <c r="J72" s="733"/>
      <c r="K72" s="734"/>
      <c r="L72" s="733"/>
      <c r="M72" s="768"/>
      <c r="N72" s="768"/>
      <c r="O72" s="768"/>
      <c r="P72" s="768"/>
      <c r="Q72" s="768"/>
    </row>
    <row r="73" ht="31.5">
      <c r="A73" s="688" t="s">
        <v>1218</v>
      </c>
      <c r="B73" s="769"/>
      <c r="C73" s="769"/>
      <c r="D73" s="770"/>
      <c r="E73" s="770"/>
      <c r="F73" s="744"/>
      <c r="G73" s="767" t="s">
        <v>1078</v>
      </c>
      <c r="H73" s="747"/>
      <c r="I73" s="747"/>
      <c r="J73" s="747"/>
      <c r="K73" s="726"/>
      <c r="L73" s="747"/>
      <c r="M73" s="747"/>
      <c r="N73" s="747"/>
      <c r="O73" s="747"/>
      <c r="P73" s="747"/>
      <c r="Q73" s="747"/>
    </row>
    <row r="74" ht="21.199999999999999" customHeight="1">
      <c r="A74" s="728" t="s">
        <v>1201</v>
      </c>
      <c r="B74" s="729">
        <f>('СС Дефл Минэк баз'!B74/'СС Дефл Минэк кон'!B74)*'СС Дефл Минэк баз'!B74</f>
        <v>100.97827360442193</v>
      </c>
      <c r="C74" s="729">
        <f>('СС Дефл Минэк баз'!C74/'СС Дефл Минэк кон'!C74)*'СС Дефл Минэк баз'!C74</f>
        <v>103.1704983858607</v>
      </c>
      <c r="D74" s="729">
        <f>('СС Дефл Минэк баз'!D74/'СС Дефл Минэк кон'!D74)*'СС Дефл Минэк баз'!D74</f>
        <v>103.9422248206035</v>
      </c>
      <c r="E74" s="729">
        <f>('СС Дефл Минэк баз'!E74/'СС Дефл Минэк кон'!E74)*'СС Дефл Минэк баз'!E74</f>
        <v>103.95408718491078</v>
      </c>
      <c r="F74" s="729">
        <f>('СС Дефл Минэк баз'!F74/'СС Дефл Минэк кон'!F74)*'СС Дефл Минэк баз'!F74</f>
        <v>103.91335984901426</v>
      </c>
      <c r="G74" s="732" t="e">
        <v>#VALUE!</v>
      </c>
      <c r="H74" s="733"/>
      <c r="I74" s="733"/>
      <c r="J74" s="733"/>
      <c r="K74" s="734"/>
      <c r="L74" s="733"/>
      <c r="M74" s="733"/>
      <c r="N74" s="733"/>
      <c r="O74" s="733"/>
      <c r="P74" s="733"/>
      <c r="Q74" s="733"/>
    </row>
    <row r="75" ht="20.100000000000001" customHeight="1">
      <c r="A75" s="783" t="s">
        <v>1219</v>
      </c>
      <c r="B75" s="736">
        <f>('СС Дефл Минэк баз'!B75/'СС Дефл Минэк кон'!B75)*'СС Дефл Минэк баз'!B75</f>
        <v>104.10999999999999</v>
      </c>
      <c r="C75" s="736">
        <f>('СС Дефл Минэк баз'!C75/'СС Дефл Минэк кон'!C75)*'СС Дефл Минэк баз'!C75</f>
        <v>103.20457129928538</v>
      </c>
      <c r="D75" s="736">
        <f>('СС Дефл Минэк баз'!D75/'СС Дефл Минэк кон'!D75)*'СС Дефл Минэк баз'!D75</f>
        <v>103.98305135049006</v>
      </c>
      <c r="E75" s="736">
        <f>('СС Дефл Минэк баз'!E75/'СС Дефл Минэк кон'!E75)*'СС Дефл Минэк баз'!E75</f>
        <v>103.9535739021448</v>
      </c>
      <c r="F75" s="736">
        <f>('СС Дефл Минэк баз'!F75/'СС Дефл Минэк кон'!F75)*'СС Дефл Минэк баз'!F75</f>
        <v>103.99122085709946</v>
      </c>
      <c r="G75" s="739" t="e">
        <v>#VALUE!</v>
      </c>
      <c r="H75" s="774"/>
      <c r="I75" s="740"/>
      <c r="J75" s="740"/>
      <c r="K75" s="741"/>
      <c r="L75" s="740"/>
      <c r="M75" s="740"/>
      <c r="N75" s="740"/>
      <c r="O75" s="740"/>
      <c r="P75" s="740"/>
      <c r="Q75" s="740"/>
    </row>
    <row r="76" ht="47.25">
      <c r="A76" s="688" t="s">
        <v>1220</v>
      </c>
      <c r="B76" s="769"/>
      <c r="C76" s="769"/>
      <c r="D76" s="770"/>
      <c r="E76" s="770"/>
      <c r="F76" s="744"/>
      <c r="G76" s="752" t="s">
        <v>1078</v>
      </c>
      <c r="H76" s="746"/>
      <c r="I76" s="747"/>
      <c r="J76" s="747"/>
      <c r="K76" s="726"/>
      <c r="L76" s="747"/>
      <c r="M76" s="747"/>
      <c r="N76" s="747"/>
      <c r="O76" s="747"/>
      <c r="P76" s="747"/>
      <c r="Q76" s="747"/>
    </row>
    <row r="77" ht="21.199999999999999" customHeight="1">
      <c r="A77" s="728" t="s">
        <v>1201</v>
      </c>
      <c r="B77" s="729">
        <f>('СС Дефл Минэк баз'!B77/'СС Дефл Минэк кон'!B77)*'СС Дефл Минэк баз'!B77</f>
        <v>100.30986435190503</v>
      </c>
      <c r="C77" s="729">
        <f>('СС Дефл Минэк баз'!C77/'СС Дефл Минэк кон'!C77)*'СС Дефл Минэк баз'!C77</f>
        <v>106.50757653395107</v>
      </c>
      <c r="D77" s="729">
        <f>('СС Дефл Минэк баз'!D77/'СС Дефл Минэк кон'!D77)*'СС Дефл Минэк баз'!D77</f>
        <v>103.95349489809152</v>
      </c>
      <c r="E77" s="729">
        <f>('СС Дефл Минэк баз'!E77/'СС Дефл Минэк кон'!E77)*'СС Дефл Минэк баз'!E77</f>
        <v>103.94992577003769</v>
      </c>
      <c r="F77" s="729">
        <f>('СС Дефл Минэк баз'!F77/'СС Дефл Минэк кон'!F77)*'СС Дефл Минэк баз'!F77</f>
        <v>103.87822383685456</v>
      </c>
      <c r="G77" s="732" t="e">
        <v>#VALUE!</v>
      </c>
      <c r="H77" s="733"/>
      <c r="I77" s="784"/>
      <c r="J77" s="733"/>
      <c r="K77" s="734"/>
      <c r="L77" s="733"/>
      <c r="M77" s="733"/>
      <c r="N77" s="733"/>
      <c r="O77" s="733"/>
      <c r="P77" s="733"/>
      <c r="Q77" s="733"/>
    </row>
    <row r="78" ht="20.100000000000001" customHeight="1">
      <c r="A78" s="735" t="s">
        <v>1202</v>
      </c>
      <c r="B78" s="736">
        <f>('СС Дефл Минэк баз'!B78/'СС Дефл Минэк кон'!B78)*'СС Дефл Минэк баз'!B78</f>
        <v>103.86999999999999</v>
      </c>
      <c r="C78" s="736">
        <f>('СС Дефл Минэк баз'!C78/'СС Дефл Минэк кон'!C78)*'СС Дефл Минэк баз'!C78</f>
        <v>105.2844432747325</v>
      </c>
      <c r="D78" s="736">
        <f>('СС Дефл Минэк баз'!D78/'СС Дефл Минэк кон'!D78)*'СС Дефл Минэк баз'!D78</f>
        <v>103.96989047239708</v>
      </c>
      <c r="E78" s="736">
        <f>('СС Дефл Минэк баз'!E78/'СС Дефл Минэк кон'!E78)*'СС Дефл Минэк баз'!E78</f>
        <v>103.96148706553237</v>
      </c>
      <c r="F78" s="736">
        <f>('СС Дефл Минэк баз'!F78/'СС Дефл Минэк кон'!F78)*'СС Дефл Минэк баз'!F78</f>
        <v>103.95960931099964</v>
      </c>
      <c r="G78" s="739" t="e">
        <v>#VALUE!</v>
      </c>
      <c r="H78" s="774"/>
      <c r="I78" s="774"/>
      <c r="J78" s="740"/>
      <c r="K78" s="741"/>
      <c r="L78" s="740"/>
      <c r="M78" s="740"/>
      <c r="N78" s="740"/>
      <c r="O78" s="740"/>
      <c r="P78" s="740"/>
      <c r="Q78" s="740"/>
    </row>
    <row r="79" ht="25.5" customHeight="1">
      <c r="A79" s="688" t="s">
        <v>223</v>
      </c>
      <c r="B79" s="769"/>
      <c r="C79" s="769"/>
      <c r="D79" s="770"/>
      <c r="E79" s="770"/>
      <c r="F79" s="744"/>
      <c r="G79" s="723" t="s">
        <v>1078</v>
      </c>
      <c r="H79" s="785"/>
      <c r="I79" s="786"/>
      <c r="J79" s="786"/>
      <c r="K79" s="787"/>
      <c r="L79" s="788"/>
      <c r="M79" s="788"/>
      <c r="N79" s="788"/>
      <c r="O79" s="788"/>
      <c r="P79" s="788"/>
      <c r="Q79" s="788"/>
    </row>
    <row r="80" ht="21.199999999999999" customHeight="1">
      <c r="A80" s="728" t="s">
        <v>1201</v>
      </c>
      <c r="B80" s="729">
        <f>('СС Дефл Минэк баз'!B80/'СС Дефл Минэк кон'!B80)*'СС Дефл Минэк баз'!B80</f>
        <v>106.205103315657</v>
      </c>
      <c r="C80" s="729">
        <f>('СС Дефл Минэк баз'!C80/'СС Дефл Минэк кон'!C80)*'СС Дефл Минэк баз'!C80</f>
        <v>99.255679966109597</v>
      </c>
      <c r="D80" s="729">
        <f>('СС Дефл Минэк баз'!D80/'СС Дефл Минэк кон'!D80)*'СС Дефл Минэк баз'!D80</f>
        <v>102.7980088406868</v>
      </c>
      <c r="E80" s="729">
        <f>('СС Дефл Минэк баз'!E80/'СС Дефл Минэк кон'!E80)*'СС Дефл Минэк баз'!E80</f>
        <v>104.02822735354552</v>
      </c>
      <c r="F80" s="729">
        <f>('СС Дефл Минэк баз'!F80/'СС Дефл Минэк кон'!F80)*'СС Дефл Минэк баз'!F80</f>
        <v>104.22581382893473</v>
      </c>
      <c r="G80" s="732" t="e">
        <v>#VALUE!</v>
      </c>
      <c r="H80" s="790"/>
      <c r="I80" s="791"/>
      <c r="J80" s="792"/>
      <c r="K80" s="793"/>
      <c r="L80" s="794"/>
      <c r="M80" s="791"/>
      <c r="N80" s="791"/>
      <c r="O80" s="791"/>
      <c r="P80" s="791"/>
      <c r="Q80" s="791"/>
    </row>
    <row r="81" ht="15" customHeight="1">
      <c r="A81" s="688" t="s">
        <v>1221</v>
      </c>
      <c r="B81" s="769"/>
      <c r="C81" s="769"/>
      <c r="D81" s="770"/>
      <c r="E81" s="770"/>
      <c r="F81" s="744"/>
      <c r="G81" s="723" t="s">
        <v>1078</v>
      </c>
      <c r="H81" s="785"/>
      <c r="I81" s="786"/>
      <c r="J81" s="786"/>
      <c r="K81" s="787"/>
      <c r="L81" s="788"/>
      <c r="M81" s="788"/>
      <c r="N81" s="788"/>
      <c r="O81" s="788"/>
      <c r="P81" s="788"/>
      <c r="Q81" s="788"/>
    </row>
    <row r="82" ht="21.199999999999999" customHeight="1">
      <c r="A82" s="728" t="s">
        <v>1201</v>
      </c>
      <c r="B82" s="729">
        <f>('СС Дефл Минэк баз'!B82/'СС Дефл Минэк кон'!B82)*'СС Дефл Минэк баз'!B82</f>
        <v>108.06292723114296</v>
      </c>
      <c r="C82" s="729">
        <f>('СС Дефл Минэк баз'!C82/'СС Дефл Минэк кон'!C82)*'СС Дефл Минэк баз'!C82</f>
        <v>98.975343198978095</v>
      </c>
      <c r="D82" s="729">
        <f>('СС Дефл Минэк баз'!D82/'СС Дефл Минэк кон'!D82)*'СС Дефл Минэк баз'!D82</f>
        <v>103.36088690742744</v>
      </c>
      <c r="E82" s="729">
        <f>('СС Дефл Минэк баз'!E82/'СС Дефл Минэк кон'!E82)*'СС Дефл Минэк баз'!E82</f>
        <v>104.43778042705804</v>
      </c>
      <c r="F82" s="729">
        <f>('СС Дефл Минэк баз'!F82/'СС Дефл Минэк кон'!F82)*'СС Дефл Минэк баз'!F82</f>
        <v>103.67129324849446</v>
      </c>
      <c r="G82" s="732" t="e">
        <v>#VALUE!</v>
      </c>
      <c r="H82" s="790"/>
      <c r="I82" s="791"/>
      <c r="J82" s="792"/>
      <c r="K82" s="793"/>
      <c r="L82" s="794"/>
      <c r="M82" s="791"/>
      <c r="N82" s="791"/>
      <c r="O82" s="791"/>
      <c r="P82" s="791"/>
      <c r="Q82" s="791"/>
    </row>
    <row r="83" ht="15" customHeight="1">
      <c r="A83" s="688" t="s">
        <v>1222</v>
      </c>
      <c r="B83" s="769"/>
      <c r="C83" s="769"/>
      <c r="D83" s="770"/>
      <c r="E83" s="770"/>
      <c r="F83" s="744"/>
      <c r="G83" s="723" t="s">
        <v>1078</v>
      </c>
      <c r="H83" s="785"/>
      <c r="I83" s="786"/>
      <c r="J83" s="786"/>
      <c r="K83" s="787"/>
      <c r="L83" s="788"/>
      <c r="M83" s="788"/>
      <c r="N83" s="788"/>
      <c r="O83" s="788"/>
      <c r="P83" s="788"/>
      <c r="Q83" s="788"/>
    </row>
    <row r="84" ht="21.199999999999999" customHeight="1">
      <c r="A84" s="728" t="s">
        <v>1201</v>
      </c>
      <c r="B84" s="729">
        <f>('СС Дефл Минэк баз'!B84/'СС Дефл Минэк кон'!B84)*'СС Дефл Минэк баз'!B84</f>
        <v>104.31696626111658</v>
      </c>
      <c r="C84" s="729">
        <f>('СС Дефл Минэк баз'!C84/'СС Дефл Минэк кон'!C84)*'СС Дефл Минэк баз'!C84</f>
        <v>99.658077739348926</v>
      </c>
      <c r="D84" s="729">
        <f>('СС Дефл Минэк баз'!D84/'СС Дефл Минэк кон'!D84)*'СС Дефл Минэк баз'!D84</f>
        <v>102.08614630989676</v>
      </c>
      <c r="E84" s="729">
        <f>('СС Дефл Минэк баз'!E84/'СС Дефл Минэк кон'!E84)*'СС Дефл Минэк баз'!E84</f>
        <v>103.50553542316268</v>
      </c>
      <c r="F84" s="729">
        <f>('СС Дефл Минэк баз'!F84/'СС Дефл Минэк кон'!F84)*'СС Дефл Минэк баз'!F84</f>
        <v>104.37304598216082</v>
      </c>
      <c r="G84" s="732" t="s">
        <v>1078</v>
      </c>
      <c r="H84" s="790"/>
      <c r="I84" s="791"/>
      <c r="J84" s="792"/>
      <c r="K84" s="793"/>
      <c r="L84" s="794"/>
      <c r="M84" s="791"/>
      <c r="N84" s="791"/>
      <c r="O84" s="791"/>
      <c r="P84" s="791"/>
      <c r="Q84" s="791"/>
    </row>
    <row r="85" ht="31.699999999999999" customHeight="1">
      <c r="A85" s="795" t="s">
        <v>1223</v>
      </c>
      <c r="B85" s="736">
        <f>('СС Дефл Минэк баз'!B85/'СС Дефл Минэк кон'!B85)*'СС Дефл Минэк баз'!B85</f>
        <v>104.91</v>
      </c>
      <c r="C85" s="736">
        <f>('СС Дефл Минэк баз'!C85/'СС Дефл Минэк кон'!C85)*'СС Дефл Минэк баз'!C85</f>
        <v>98.041565760958775</v>
      </c>
      <c r="D85" s="736">
        <f>('СС Дефл Минэк баз'!D85/'СС Дефл Минэк кон'!D85)*'СС Дефл Минэк баз'!D85</f>
        <v>102.36553443012799</v>
      </c>
      <c r="E85" s="736">
        <f>('СС Дефл Минэк баз'!E85/'СС Дефл Минэк кон'!E85)*'СС Дефл Минэк баз'!E85</f>
        <v>103.31968028819539</v>
      </c>
      <c r="F85" s="736">
        <f>('СС Дефл Минэк баз'!F85/'СС Дефл Минэк кон'!F85)*'СС Дефл Минэк баз'!F85</f>
        <v>104.19057651726021</v>
      </c>
      <c r="G85" s="796" t="s">
        <v>1078</v>
      </c>
      <c r="H85" s="797"/>
      <c r="I85" s="797"/>
      <c r="J85" s="797"/>
      <c r="K85" s="798"/>
      <c r="L85" s="797"/>
      <c r="M85" s="797"/>
      <c r="N85" s="797"/>
      <c r="O85" s="797"/>
      <c r="P85" s="797"/>
      <c r="Q85" s="799"/>
      <c r="R85" s="800"/>
      <c r="S85" s="800"/>
    </row>
    <row r="86" ht="19.5" customHeight="1">
      <c r="A86" s="688" t="s">
        <v>1224</v>
      </c>
      <c r="B86" s="769"/>
      <c r="C86" s="769"/>
      <c r="D86" s="770"/>
      <c r="E86" s="770"/>
      <c r="F86" s="744"/>
      <c r="G86" s="723" t="s">
        <v>1078</v>
      </c>
      <c r="H86" s="785"/>
      <c r="I86" s="786"/>
      <c r="J86" s="786"/>
      <c r="K86" s="787"/>
      <c r="L86" s="788"/>
      <c r="M86" s="788"/>
      <c r="N86" s="788"/>
      <c r="O86" s="788"/>
      <c r="P86" s="788"/>
      <c r="Q86" s="788"/>
      <c r="R86" s="788"/>
      <c r="S86" s="788"/>
    </row>
    <row r="87" ht="21.199999999999999" customHeight="1">
      <c r="A87" s="728" t="s">
        <v>1225</v>
      </c>
      <c r="B87" s="729">
        <f>('СС Дефл Минэк баз'!B87/'СС Дефл Минэк кон'!B87)*'СС Дефл Минэк баз'!B87</f>
        <v>104.10901312760674</v>
      </c>
      <c r="C87" s="729">
        <f>('СС Дефл Минэк баз'!C87/'СС Дефл Минэк кон'!C87)*'СС Дефл Минэк баз'!C87</f>
        <v>104.18041833331525</v>
      </c>
      <c r="D87" s="729">
        <f>('СС Дефл Минэк баз'!D87/'СС Дефл Минэк кон'!D87)*'СС Дефл Минэк баз'!D87</f>
        <v>104.04722849425124</v>
      </c>
      <c r="E87" s="729">
        <f>('СС Дефл Минэк баз'!E87/'СС Дефл Минэк кон'!E87)*'СС Дефл Минэк баз'!E87</f>
        <v>104.01670349801414</v>
      </c>
      <c r="F87" s="729">
        <f>('СС Дефл Минэк баз'!F87/'СС Дефл Минэк кон'!F87)*'СС Дефл Минэк баз'!F87</f>
        <v>104.01964352969699</v>
      </c>
      <c r="G87" s="801" t="s">
        <v>1078</v>
      </c>
      <c r="H87" s="790"/>
      <c r="I87" s="791"/>
      <c r="J87" s="790"/>
      <c r="K87" s="793"/>
      <c r="L87" s="794"/>
      <c r="M87" s="791"/>
      <c r="N87" s="791"/>
      <c r="O87" s="791"/>
      <c r="P87" s="791"/>
      <c r="Q87" s="791"/>
    </row>
    <row r="88" ht="20.100000000000001" customHeight="1">
      <c r="A88" s="735" t="s">
        <v>1226</v>
      </c>
      <c r="B88" s="736">
        <f>('СС Дефл Минэк баз'!B88/'СС Дефл Минэк кон'!B88)*'СС Дефл Минэк баз'!B88</f>
        <v>102.75000000000001</v>
      </c>
      <c r="C88" s="736">
        <f>('СС Дефл Минэк баз'!C88/'СС Дефл Минэк кон'!C88)*'СС Дефл Минэк баз'!C88</f>
        <v>103.45191246145369</v>
      </c>
      <c r="D88" s="736">
        <f>('СС Дефл Минэк баз'!D88/'СС Дефл Минэк кон'!D88)*'СС Дефл Минэк баз'!D88</f>
        <v>103.51486477311606</v>
      </c>
      <c r="E88" s="736">
        <f>('СС Дефл Минэк баз'!E88/'СС Дефл Минэк кон'!E88)*'СС Дефл Минэк баз'!E88</f>
        <v>103.8256732661735</v>
      </c>
      <c r="F88" s="736">
        <f>('СС Дефл Минэк баз'!F88/'СС Дефл Минэк кон'!F88)*'СС Дефл Минэк баз'!F88</f>
        <v>103.94398335722957</v>
      </c>
      <c r="G88" s="739" t="s">
        <v>1078</v>
      </c>
      <c r="H88" s="797"/>
      <c r="I88" s="797"/>
      <c r="J88" s="797"/>
      <c r="K88" s="798"/>
      <c r="L88" s="797"/>
      <c r="M88" s="797"/>
      <c r="N88" s="797"/>
      <c r="O88" s="797"/>
      <c r="P88" s="797"/>
      <c r="Q88" s="797"/>
      <c r="R88" s="797"/>
      <c r="S88" s="797"/>
    </row>
    <row r="89" ht="20.100000000000001" customHeight="1">
      <c r="A89" s="802" t="s">
        <v>1227</v>
      </c>
      <c r="B89" s="736">
        <f>('СС Дефл Минэк баз'!B89/'СС Дефл Минэк кон'!B89)*'СС Дефл Минэк баз'!B89</f>
        <v>104.92291870398734</v>
      </c>
      <c r="C89" s="736">
        <f>('СС Дефл Минэк баз'!C89/'СС Дефл Минэк кон'!C89)*'СС Дефл Минэк баз'!C89</f>
        <v>104.63963252704201</v>
      </c>
      <c r="D89" s="736">
        <f>('СС Дефл Минэк баз'!D89/'СС Дефл Минэк кон'!D89)*'СС Дефл Минэк баз'!D89</f>
        <v>103.58220958447748</v>
      </c>
      <c r="E89" s="736">
        <f>('СС Дефл Минэк баз'!E89/'СС Дефл Минэк кон'!E89)*'СС Дефл Минэк баз'!E89</f>
        <v>103.96296373435031</v>
      </c>
      <c r="F89" s="736">
        <f>('СС Дефл Минэк баз'!F89/'СС Дефл Минэк кон'!F89)*'СС Дефл Минэк баз'!F89</f>
        <v>103.99014431570806</v>
      </c>
      <c r="G89" s="796" t="s">
        <v>1078</v>
      </c>
      <c r="H89" s="797"/>
      <c r="I89" s="797"/>
      <c r="J89" s="797"/>
      <c r="K89" s="798"/>
      <c r="L89" s="797"/>
      <c r="M89" s="797"/>
      <c r="N89" s="797"/>
      <c r="O89" s="797"/>
      <c r="P89" s="797"/>
      <c r="Q89" s="797"/>
      <c r="R89" s="797"/>
      <c r="S89" s="797"/>
    </row>
    <row r="90" ht="26.449999999999999" customHeight="1">
      <c r="A90" s="762" t="s">
        <v>1228</v>
      </c>
      <c r="B90" s="806"/>
      <c r="C90" s="806"/>
      <c r="D90" s="807"/>
      <c r="E90" s="807"/>
      <c r="F90" s="765"/>
      <c r="G90" s="723" t="s">
        <v>1078</v>
      </c>
      <c r="H90" s="808"/>
      <c r="I90" s="809"/>
      <c r="J90" s="809"/>
      <c r="K90" s="810"/>
      <c r="L90" s="811"/>
      <c r="M90" s="811"/>
      <c r="N90" s="811"/>
      <c r="O90" s="811"/>
      <c r="P90" s="811"/>
      <c r="Q90" s="811"/>
    </row>
    <row r="91" ht="21.199999999999999" customHeight="1">
      <c r="A91" s="728" t="s">
        <v>1201</v>
      </c>
      <c r="B91" s="729">
        <f>('СС Дефл Минэк баз'!B91/'СС Дефл Минэк кон'!B91)*'СС Дефл Минэк баз'!B91</f>
        <v>106.826398641827</v>
      </c>
      <c r="C91" s="729">
        <f>('СС Дефл Минэк баз'!C91/'СС Дефл Минэк кон'!C91)*'СС Дефл Минэк баз'!C91</f>
        <v>106.151</v>
      </c>
      <c r="D91" s="729">
        <f>('СС Дефл Минэк баз'!D91/'СС Дефл Минэк кон'!D91)*'СС Дефл Минэк баз'!D91</f>
        <v>105.19060941766922</v>
      </c>
      <c r="E91" s="729">
        <f>('СС Дефл Минэк баз'!E91/'СС Дефл Минэк кон'!E91)*'СС Дефл Минэк баз'!E91</f>
        <v>104.8687876456687</v>
      </c>
      <c r="F91" s="729">
        <f>('СС Дефл Минэк баз'!F91/'СС Дефл Минэк кон'!F91)*'СС Дефл Минэк баз'!F91</f>
        <v>104.5754784117299</v>
      </c>
      <c r="G91" s="732" t="s">
        <v>1078</v>
      </c>
      <c r="H91" s="812"/>
      <c r="I91" s="791"/>
      <c r="J91" s="791"/>
      <c r="K91" s="793"/>
      <c r="L91" s="794"/>
      <c r="M91" s="794"/>
      <c r="N91" s="794"/>
      <c r="O91" s="791"/>
      <c r="P91" s="791"/>
      <c r="Q91" s="791"/>
      <c r="R91" s="791"/>
      <c r="S91" s="791"/>
    </row>
    <row r="92" ht="20.100000000000001" customHeight="1">
      <c r="A92" s="758" t="s">
        <v>1229</v>
      </c>
      <c r="B92" s="759"/>
      <c r="C92" s="759"/>
      <c r="D92" s="760"/>
      <c r="E92" s="760"/>
      <c r="F92" s="761"/>
      <c r="G92" s="739" t="s">
        <v>1078</v>
      </c>
      <c r="H92" s="794"/>
      <c r="I92" s="794"/>
      <c r="J92" s="794"/>
      <c r="K92" s="793"/>
      <c r="L92" s="794"/>
      <c r="M92" s="794"/>
      <c r="N92" s="794"/>
      <c r="O92" s="794"/>
      <c r="P92" s="794"/>
      <c r="Q92" s="794"/>
    </row>
    <row r="93" ht="15" customHeight="1">
      <c r="A93" s="762" t="s">
        <v>426</v>
      </c>
      <c r="B93" s="806"/>
      <c r="C93" s="806"/>
      <c r="D93" s="807"/>
      <c r="E93" s="807"/>
      <c r="F93" s="765"/>
      <c r="G93" s="813" t="s">
        <v>1078</v>
      </c>
      <c r="H93" s="785"/>
      <c r="I93" s="786"/>
      <c r="J93" s="786"/>
      <c r="K93" s="787"/>
      <c r="L93" s="788"/>
      <c r="M93" s="788"/>
      <c r="N93" s="788"/>
      <c r="O93" s="788"/>
      <c r="P93" s="788"/>
      <c r="Q93" s="788"/>
    </row>
    <row r="94" ht="15.75" customHeight="1">
      <c r="A94" s="728" t="s">
        <v>1201</v>
      </c>
      <c r="B94" s="729">
        <f>('СС Дефл Минэк баз'!B94/'СС Дефл Минэк кон'!B94)*'СС Дефл Минэк баз'!B94</f>
        <v>103.16996690887945</v>
      </c>
      <c r="C94" s="729">
        <f>('СС Дефл Минэк баз'!C94/'СС Дефл Минэк кон'!C94)*'СС Дефл Минэк баз'!C94</f>
        <v>103.79383702819214</v>
      </c>
      <c r="D94" s="729">
        <f>('СС Дефл Минэк баз'!D94/'СС Дефл Минэк кон'!D94)*'СС Дефл Минэк баз'!D94</f>
        <v>103.64411392209695</v>
      </c>
      <c r="E94" s="729">
        <f>('СС Дефл Минэк баз'!E94/'СС Дефл Минэк кон'!E94)*'СС Дефл Минэк баз'!E94</f>
        <v>104.11671078264116</v>
      </c>
      <c r="F94" s="729">
        <f>('СС Дефл Минэк баз'!F94/'СС Дефл Минэк кон'!F94)*'СС Дефл Минэк баз'!F94</f>
        <v>104.28180335707113</v>
      </c>
      <c r="G94" s="732" t="s">
        <v>1078</v>
      </c>
      <c r="H94" s="790"/>
      <c r="I94" s="791"/>
      <c r="J94" s="790"/>
      <c r="K94" s="793"/>
      <c r="L94" s="794"/>
      <c r="M94" s="794"/>
      <c r="N94" s="794"/>
      <c r="O94" s="791"/>
      <c r="P94" s="791"/>
      <c r="Q94" s="791"/>
    </row>
    <row r="95" ht="20.100000000000001" customHeight="1">
      <c r="A95" s="748" t="s">
        <v>1202</v>
      </c>
      <c r="B95" s="736">
        <f>('СС Дефл Минэк баз'!B95/'СС Дефл Минэк кон'!B95)*'СС Дефл Минэк баз'!B95</f>
        <v>107.33</v>
      </c>
      <c r="C95" s="736">
        <f>('СС Дефл Минэк баз'!C95/'СС Дефл Минэк кон'!C95)*'СС Дефл Минэк баз'!C95</f>
        <v>103.6516962078107</v>
      </c>
      <c r="D95" s="736">
        <f>('СС Дефл Минэк баз'!D95/'СС Дефл Минэк кон'!D95)*'СС Дефл Минэк баз'!D95</f>
        <v>103.67805170645853</v>
      </c>
      <c r="E95" s="736">
        <f>('СС Дефл Минэк баз'!E95/'СС Дефл Минэк кон'!E95)*'СС Дефл Минэк баз'!E95</f>
        <v>104.09835517174757</v>
      </c>
      <c r="F95" s="736">
        <f>('СС Дефл Минэк баз'!F95/'СС Дефл Минэк кон'!F95)*'СС Дефл Минэк баз'!F95</f>
        <v>104.31797312319982</v>
      </c>
      <c r="G95" s="739" t="s">
        <v>1078</v>
      </c>
      <c r="H95" s="794"/>
      <c r="I95" s="797"/>
      <c r="J95" s="797"/>
      <c r="K95" s="798"/>
      <c r="L95" s="797"/>
      <c r="M95" s="797"/>
      <c r="N95" s="797"/>
      <c r="O95" s="797"/>
      <c r="P95" s="797"/>
      <c r="Q95" s="797"/>
    </row>
    <row r="96" ht="19.5" customHeight="1">
      <c r="A96" s="688" t="s">
        <v>1230</v>
      </c>
      <c r="B96" s="769"/>
      <c r="C96" s="769"/>
      <c r="D96" s="770"/>
      <c r="E96" s="770"/>
      <c r="F96" s="744"/>
      <c r="G96" s="814" t="s">
        <v>1078</v>
      </c>
      <c r="H96" s="785"/>
      <c r="I96" s="788"/>
      <c r="J96" s="788"/>
      <c r="K96" s="787"/>
      <c r="L96" s="788"/>
      <c r="M96" s="788"/>
      <c r="N96" s="788"/>
      <c r="O96" s="788"/>
      <c r="P96" s="788"/>
      <c r="Q96" s="788"/>
    </row>
    <row r="97" ht="20.100000000000001" customHeight="1">
      <c r="A97" s="728" t="s">
        <v>1231</v>
      </c>
      <c r="B97" s="729">
        <f>('СС Дефл Минэк баз'!B97/'СС Дефл Минэк кон'!B97)*'СС Дефл Минэк баз'!B97</f>
        <v>104.4901117294</v>
      </c>
      <c r="C97" s="729">
        <f>('СС Дефл Минэк баз'!C97/'СС Дефл Минэк кон'!C97)*'СС Дефл Минэк баз'!C97</f>
        <v>103.418139152932</v>
      </c>
      <c r="D97" s="729">
        <f>('СС Дефл Минэк баз'!D97/'СС Дефл Минэк кон'!D97)*'СС Дефл Минэк баз'!D97</f>
        <v>103.80005519347532</v>
      </c>
      <c r="E97" s="729">
        <f>('СС Дефл Минэк баз'!E97/'СС Дефл Минэк кон'!E97)*'СС Дефл Минэк баз'!E97</f>
        <v>104.0276100966224</v>
      </c>
      <c r="F97" s="729">
        <f>('СС Дефл Минэк баз'!F97/'СС Дефл Минэк кон'!F97)*'СС Дефл Минэк баз'!F97</f>
        <v>104.04714616060878</v>
      </c>
      <c r="G97" s="815" t="s">
        <v>1078</v>
      </c>
      <c r="H97" s="816"/>
      <c r="I97" s="791"/>
      <c r="J97" s="791"/>
      <c r="K97" s="793"/>
      <c r="L97" s="791"/>
      <c r="M97" s="791"/>
      <c r="N97" s="791"/>
      <c r="O97" s="791"/>
      <c r="P97" s="791"/>
      <c r="Q97" s="791"/>
    </row>
    <row r="98" ht="20.100000000000001" customHeight="1">
      <c r="A98" s="735" t="s">
        <v>1232</v>
      </c>
      <c r="B98" s="736">
        <f>('СС Дефл Минэк баз'!B98/'СС Дефл Минэк кон'!B98)*'СС Дефл Минэк баз'!B98</f>
        <v>104.444983186382</v>
      </c>
      <c r="C98" s="736">
        <f>('СС Дефл Минэк баз'!C98/'СС Дефл Минэк кон'!C98)*'СС Дефл Минэк баз'!C98</f>
        <v>103.24265974273479</v>
      </c>
      <c r="D98" s="736">
        <f>('СС Дефл Минэк баз'!D98/'СС Дефл Минэк кон'!D98)*'СС Дефл Минэк баз'!D98</f>
        <v>103.66969009545232</v>
      </c>
      <c r="E98" s="736">
        <f>('СС Дефл Минэк баз'!E98/'СС Дефл Минэк кон'!E98)*'СС Дефл Минэк баз'!E98</f>
        <v>103.89541122027383</v>
      </c>
      <c r="F98" s="736">
        <f>('СС Дефл Минэк баз'!F98/'СС Дефл Минэк кон'!F98)*'СС Дефл Минэк баз'!F98</f>
        <v>103.97096637382806</v>
      </c>
      <c r="G98" s="739" t="s">
        <v>1078</v>
      </c>
      <c r="H98" s="768"/>
      <c r="I98" s="797"/>
      <c r="J98" s="797"/>
      <c r="K98" s="798"/>
      <c r="L98" s="797"/>
      <c r="M98" s="797"/>
      <c r="N98" s="797"/>
      <c r="O98" s="797"/>
      <c r="P98" s="797"/>
      <c r="Q98" s="797"/>
    </row>
    <row r="99" ht="20.100000000000001" customHeight="1">
      <c r="A99" s="728" t="s">
        <v>1233</v>
      </c>
      <c r="B99" s="729">
        <f>('СС Дефл Минэк баз'!B99/'СС Дефл Минэк кон'!B99)*'СС Дефл Минэк баз'!B99</f>
        <v>105.00191910985301</v>
      </c>
      <c r="C99" s="729">
        <f>('СС Дефл Минэк баз'!C99/'СС Дефл Минэк кон'!C99)*'СС Дефл Минэк баз'!C99</f>
        <v>103.52609926405199</v>
      </c>
      <c r="D99" s="729">
        <f>('СС Дефл Минэк баз'!D99/'СС Дефл Минэк кон'!D99)*'СС Дефл Минэк баз'!D99</f>
        <v>103.57448103476541</v>
      </c>
      <c r="E99" s="729">
        <f>('СС Дефл Минэк баз'!E99/'СС Дефл Минэк кон'!E99)*'СС Дефл Минэк баз'!E99</f>
        <v>103.89525162086146</v>
      </c>
      <c r="F99" s="729">
        <f>('СС Дефл Минэк баз'!F99/'СС Дефл Минэк кон'!F99)*'СС Дефл Минэк баз'!F99</f>
        <v>104.0870155042611</v>
      </c>
      <c r="G99" s="815" t="s">
        <v>1078</v>
      </c>
      <c r="H99" s="816"/>
      <c r="I99" s="817"/>
      <c r="J99" s="817"/>
      <c r="K99" s="817"/>
      <c r="L99" s="817"/>
      <c r="M99" s="817"/>
      <c r="N99" s="817"/>
      <c r="O99" s="817"/>
      <c r="P99" s="817"/>
      <c r="Q99" s="817"/>
      <c r="R99" s="817"/>
      <c r="S99" s="817"/>
    </row>
    <row r="100" ht="20.100000000000001" customHeight="1">
      <c r="A100" s="758" t="s">
        <v>1234</v>
      </c>
      <c r="B100" s="736">
        <f>('СС Дефл Минэк баз'!B100/'СС Дефл Минэк кон'!B100)*'СС Дефл Минэк баз'!B100</f>
        <v>104.55607907146778</v>
      </c>
      <c r="C100" s="736">
        <f>('СС Дефл Минэк баз'!C100/'СС Дефл Минэк кон'!C100)*'СС Дефл Минэк баз'!C100</f>
        <v>102.95698471376305</v>
      </c>
      <c r="D100" s="736">
        <f>('СС Дефл Минэк баз'!D100/'СС Дефл Минэк кон'!D100)*'СС Дефл Минэк баз'!D100</f>
        <v>103.67573630968369</v>
      </c>
      <c r="E100" s="736">
        <f>('СС Дефл Минэк баз'!E100/'СС Дефл Минэк кон'!E100)*'СС Дефл Минэк баз'!E100</f>
        <v>104.15304287887295</v>
      </c>
      <c r="F100" s="736">
        <f>('СС Дефл Минэк баз'!F100/'СС Дефл Минэк кон'!F100)*'СС Дефл Минэк баз'!F100</f>
        <v>104.27360402925073</v>
      </c>
      <c r="G100" s="739" t="s">
        <v>1078</v>
      </c>
      <c r="H100" s="768"/>
      <c r="I100" s="797"/>
      <c r="J100" s="797"/>
      <c r="K100" s="798"/>
      <c r="L100" s="797"/>
      <c r="M100" s="797"/>
      <c r="N100" s="797"/>
      <c r="O100" s="797"/>
      <c r="P100" s="797"/>
      <c r="Q100" s="797"/>
    </row>
    <row r="101" ht="15" customHeight="1">
      <c r="A101" s="818" t="s">
        <v>1235</v>
      </c>
      <c r="B101" s="737"/>
      <c r="C101" s="737"/>
      <c r="D101" s="737"/>
      <c r="E101" s="737"/>
      <c r="F101" s="737"/>
      <c r="G101" s="819"/>
      <c r="H101" s="819"/>
    </row>
    <row r="102" ht="14.25" customHeight="1">
      <c r="A102" s="818" t="s">
        <v>1236</v>
      </c>
      <c r="B102" s="820"/>
      <c r="C102" s="820"/>
      <c r="D102" s="820"/>
      <c r="E102" s="820"/>
      <c r="F102" s="820"/>
      <c r="G102" s="821"/>
      <c r="H102" s="821"/>
      <c r="I102" s="821"/>
      <c r="J102" s="821"/>
      <c r="K102" s="821"/>
      <c r="L102" s="821"/>
      <c r="M102" s="821"/>
      <c r="N102" s="821"/>
      <c r="O102" s="821"/>
      <c r="P102" s="821"/>
      <c r="Q102" s="821"/>
    </row>
    <row r="103" ht="33.75" customHeight="1">
      <c r="A103" s="822" t="s">
        <v>1237</v>
      </c>
      <c r="B103" s="822"/>
      <c r="C103" s="822"/>
      <c r="D103" s="822"/>
      <c r="E103" s="822"/>
      <c r="F103" s="822"/>
      <c r="G103" s="819"/>
    </row>
    <row r="104" ht="15.75">
      <c r="A104" s="818" t="s">
        <v>1238</v>
      </c>
      <c r="B104" s="822"/>
      <c r="C104" s="822"/>
      <c r="D104" s="822"/>
      <c r="E104" s="822"/>
      <c r="F104" s="822"/>
      <c r="G104" s="819"/>
      <c r="Q104" s="800"/>
      <c r="R104" s="800"/>
      <c r="S104" s="800"/>
    </row>
    <row r="105" ht="15.75">
      <c r="A105" s="818" t="s">
        <v>1239</v>
      </c>
      <c r="B105" s="822"/>
      <c r="C105" s="822"/>
      <c r="D105" s="822"/>
      <c r="E105" s="822"/>
      <c r="F105" s="822"/>
    </row>
    <row r="106" ht="15.75">
      <c r="A106" s="818" t="s">
        <v>1240</v>
      </c>
      <c r="B106" s="823"/>
      <c r="C106" s="823"/>
      <c r="D106" s="823"/>
      <c r="E106" s="823"/>
      <c r="F106" s="823"/>
    </row>
    <row r="107" ht="15" customHeight="1">
      <c r="A107" s="818" t="s">
        <v>1241</v>
      </c>
      <c r="B107" s="820"/>
      <c r="C107" s="820"/>
      <c r="D107" s="820"/>
      <c r="E107" s="820"/>
      <c r="F107" s="820"/>
    </row>
    <row r="108" ht="18.75">
      <c r="A108" s="819"/>
      <c r="B108" s="774"/>
      <c r="C108" s="774"/>
      <c r="D108" s="774"/>
      <c r="E108" s="774"/>
      <c r="F108" s="774"/>
    </row>
    <row r="109" ht="18.75">
      <c r="A109" s="739"/>
      <c r="B109" s="733"/>
      <c r="C109" s="733"/>
      <c r="D109" s="733"/>
      <c r="E109" s="733"/>
      <c r="F109" s="733"/>
    </row>
    <row r="110" ht="18.75">
      <c r="B110" s="774"/>
      <c r="C110" s="774"/>
      <c r="D110" s="774"/>
      <c r="E110" s="774"/>
      <c r="F110" s="774"/>
    </row>
    <row r="111" ht="16.5">
      <c r="C111" s="824"/>
      <c r="D111" s="824"/>
      <c r="E111" s="824"/>
      <c r="F111" s="824"/>
    </row>
    <row r="156">
      <c r="H156" s="825"/>
      <c r="I156" s="825"/>
      <c r="J156" s="825"/>
      <c r="K156" s="826"/>
      <c r="L156" s="825"/>
      <c r="M156" s="825"/>
      <c r="N156" s="825"/>
      <c r="O156" s="825"/>
      <c r="P156" s="825"/>
      <c r="Q156" s="825"/>
      <c r="R156" s="825"/>
      <c r="S156" s="825"/>
    </row>
    <row r="157">
      <c r="K157" s="703"/>
    </row>
    <row r="159">
      <c r="H159" s="703">
        <f>(0.45*H36+0.13*H7+0.25*1.02*H9+0.17*H34)*H160</f>
        <v>0</v>
      </c>
    </row>
    <row r="163">
      <c r="H163" s="703">
        <v>99.400000000000006</v>
      </c>
      <c r="I163" s="703">
        <v>99.200000000000003</v>
      </c>
      <c r="J163" s="703">
        <v>99.200000000000003</v>
      </c>
      <c r="K163" s="703">
        <v>99.099999999999994</v>
      </c>
      <c r="L163" s="703">
        <v>99</v>
      </c>
      <c r="M163" s="703">
        <v>99</v>
      </c>
      <c r="N163" s="703">
        <v>99.200000000000003</v>
      </c>
      <c r="O163" s="703">
        <v>99.200000000000003</v>
      </c>
      <c r="P163" s="703">
        <v>99.269999999999996</v>
      </c>
      <c r="Q163" s="703">
        <v>99.269999999999996</v>
      </c>
      <c r="R163" s="703">
        <v>99.400000000000006</v>
      </c>
      <c r="S163" s="703">
        <v>99.5</v>
      </c>
    </row>
    <row r="165">
      <c r="H165" s="703">
        <f>(IF(H52&gt;1.1,    0.3*(H132/100)+H7*(0.1+(0.25*(G7*H54)^(1/2)+0.1*H52)*0.915)+0.2*(H144/100)+0.05*(H135/100),    IF(H52&gt;1.06,0.3*(H132/100)+H7*(0.1+(0.25*(G7*H54)^(1/2)+0.1*H52)*0.95)+0.2*(H144/100)+0.05*(H135/100),0.3*(H132/100)+H7*(0.1+(0.25*(G7*H54)^(1/2)+0.1*H52)*0.967)+0.2*(H144/100)+0.05*(H135/100))))*H166</f>
        <v>0</v>
      </c>
    </row>
  </sheetData>
  <mergeCells count="5">
    <mergeCell ref="A5:F5"/>
    <mergeCell ref="D7:F7"/>
    <mergeCell ref="L7:Q7"/>
    <mergeCell ref="G102:Q102"/>
    <mergeCell ref="A103:F103"/>
  </mergeCells>
  <printOptions headings="0" gridLines="0"/>
  <pageMargins left="0.70866141732283472" right="0.39370078740157477" top="0.59055118110236249" bottom="0.59055118110236249" header="0.31496062992125984" footer="0.31496062992125984"/>
  <pageSetup paperSize="9" scale="90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29.25" customHeight="1">
      <c r="A5" s="828" t="s">
        <v>1243</v>
      </c>
      <c r="B5" s="828"/>
      <c r="C5" s="828"/>
      <c r="D5" s="828"/>
      <c r="E5" s="828"/>
      <c r="F5" s="828"/>
      <c r="G5" s="828"/>
      <c r="H5" s="829"/>
    </row>
    <row r="6" s="658" customFormat="1" ht="1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37" t="s">
        <v>1246</v>
      </c>
      <c r="C8" s="838">
        <v>419850.69</v>
      </c>
      <c r="D8" s="838">
        <v>321265.55180000002</v>
      </c>
      <c r="E8" s="838">
        <v>337527.51240000001</v>
      </c>
      <c r="F8" s="838">
        <v>355886.38919999998</v>
      </c>
      <c r="G8" s="839">
        <v>372612.0968</v>
      </c>
      <c r="H8" s="502"/>
    </row>
    <row r="9" ht="15">
      <c r="A9" s="840"/>
      <c r="B9" s="841" t="s">
        <v>1247</v>
      </c>
      <c r="C9" s="842">
        <v>100</v>
      </c>
      <c r="D9" s="842">
        <v>100</v>
      </c>
      <c r="E9" s="842">
        <v>100</v>
      </c>
      <c r="F9" s="842">
        <v>100</v>
      </c>
      <c r="G9" s="843">
        <v>100</v>
      </c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1248</v>
      </c>
      <c r="C10" s="846">
        <v>94.579099999999997</v>
      </c>
      <c r="D10" s="846">
        <v>76.519000000000005</v>
      </c>
      <c r="E10" s="846">
        <v>105.06180000000001</v>
      </c>
      <c r="F10" s="846">
        <v>105.4392</v>
      </c>
      <c r="G10" s="847">
        <v>104.69970000000001</v>
      </c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>
        <v>96.607900000000001</v>
      </c>
      <c r="D11" s="846">
        <v>81.665599999999998</v>
      </c>
      <c r="E11" s="846">
        <v>101.9811</v>
      </c>
      <c r="F11" s="846">
        <v>101.1662</v>
      </c>
      <c r="G11" s="847">
        <v>101.8747</v>
      </c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>
        <v>97.900000000000006</v>
      </c>
      <c r="D12" s="851">
        <v>93.697900000000004</v>
      </c>
      <c r="E12" s="851">
        <v>103.0209</v>
      </c>
      <c r="F12" s="851">
        <v>104.2238</v>
      </c>
      <c r="G12" s="852">
        <v>102.7731</v>
      </c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>
        <v>-4541.2910000000002</v>
      </c>
      <c r="D13" s="855">
        <v>-3474.9504999999999</v>
      </c>
      <c r="E13" s="855">
        <v>-3650.8471</v>
      </c>
      <c r="F13" s="855">
        <v>-3849.4247999999998</v>
      </c>
      <c r="G13" s="856">
        <v>-4030.3375000000001</v>
      </c>
      <c r="H13" s="502"/>
      <c r="I13" s="848"/>
    </row>
    <row r="14" s="835" customFormat="1" ht="30">
      <c r="A14" s="853"/>
      <c r="B14" s="854" t="s">
        <v>1252</v>
      </c>
      <c r="C14" s="857">
        <v>424391.98100000003</v>
      </c>
      <c r="D14" s="857">
        <v>324740.5024</v>
      </c>
      <c r="E14" s="857">
        <v>341178.35950000002</v>
      </c>
      <c r="F14" s="857">
        <v>359735.81410000002</v>
      </c>
      <c r="G14" s="858">
        <v>376642.43430000002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v>24829.975399999999</v>
      </c>
      <c r="D15" s="861">
        <v>27489.436000000002</v>
      </c>
      <c r="E15" s="861">
        <v>27673.386900000001</v>
      </c>
      <c r="F15" s="861">
        <v>29164.440999999999</v>
      </c>
      <c r="G15" s="862">
        <v>31135.595600000001</v>
      </c>
      <c r="H15" s="502"/>
    </row>
    <row r="16" s="863" customFormat="1" ht="12.75" customHeight="1">
      <c r="A16" s="864"/>
      <c r="B16" s="841" t="s">
        <v>1247</v>
      </c>
      <c r="C16" s="865">
        <v>5.8506999999999998</v>
      </c>
      <c r="D16" s="865">
        <v>8.4649999999999999</v>
      </c>
      <c r="E16" s="865">
        <v>8.1111000000000004</v>
      </c>
      <c r="F16" s="865">
        <v>8.1072000000000006</v>
      </c>
      <c r="G16" s="866">
        <v>8.2666000000000004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1248</v>
      </c>
      <c r="C17" s="868">
        <v>99.636300000000006</v>
      </c>
      <c r="D17" s="868">
        <v>110.7107</v>
      </c>
      <c r="E17" s="868">
        <v>100.6692</v>
      </c>
      <c r="F17" s="868">
        <v>105.38800000000001</v>
      </c>
      <c r="G17" s="869">
        <v>106.75879999999999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v>118.5483</v>
      </c>
      <c r="D18" s="868">
        <v>97.091999999999999</v>
      </c>
      <c r="E18" s="868">
        <v>101.3481</v>
      </c>
      <c r="F18" s="868">
        <v>102.22020000000001</v>
      </c>
      <c r="G18" s="869">
        <v>101.84480000000001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73">
        <v>84.046999999999997</v>
      </c>
      <c r="D19" s="873">
        <v>114.0266</v>
      </c>
      <c r="E19" s="873">
        <v>99.330100000000002</v>
      </c>
      <c r="F19" s="873">
        <v>103.099</v>
      </c>
      <c r="G19" s="874">
        <v>104.825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v>268756.05949999997</v>
      </c>
      <c r="D20" s="861">
        <v>172389.00599999999</v>
      </c>
      <c r="E20" s="861">
        <v>181442.26449999999</v>
      </c>
      <c r="F20" s="861">
        <v>194578.016</v>
      </c>
      <c r="G20" s="862">
        <v>203040.7929</v>
      </c>
      <c r="H20" s="502"/>
    </row>
    <row r="21" s="863" customFormat="1" ht="15">
      <c r="A21" s="864"/>
      <c r="B21" s="841" t="s">
        <v>1247</v>
      </c>
      <c r="C21" s="865">
        <v>63.327300000000001</v>
      </c>
      <c r="D21" s="865">
        <v>53.0852</v>
      </c>
      <c r="E21" s="865">
        <v>53.181100000000001</v>
      </c>
      <c r="F21" s="865">
        <v>54.089100000000002</v>
      </c>
      <c r="G21" s="866">
        <v>53.908099999999997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1248</v>
      </c>
      <c r="C22" s="868">
        <v>92.101500000000001</v>
      </c>
      <c r="D22" s="868">
        <v>64.143299999999996</v>
      </c>
      <c r="E22" s="868">
        <v>105.2516</v>
      </c>
      <c r="F22" s="868">
        <v>107.2396</v>
      </c>
      <c r="G22" s="869">
        <v>104.3493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v>90.652600000000007</v>
      </c>
      <c r="D23" s="868">
        <v>72.1999</v>
      </c>
      <c r="E23" s="868">
        <v>101.8472</v>
      </c>
      <c r="F23" s="868">
        <v>100.78100000000001</v>
      </c>
      <c r="G23" s="869">
        <v>101.88039999999999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v>101.59829999999999</v>
      </c>
      <c r="D24" s="868">
        <v>88.841200000000001</v>
      </c>
      <c r="E24" s="868">
        <v>103.34269999999999</v>
      </c>
      <c r="F24" s="868">
        <v>106.40860000000001</v>
      </c>
      <c r="G24" s="869">
        <v>102.4233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1257</v>
      </c>
      <c r="B25" s="860" t="s">
        <v>1258</v>
      </c>
      <c r="C25" s="861">
        <v>263474.9509</v>
      </c>
      <c r="D25" s="861">
        <v>168177.71900000001</v>
      </c>
      <c r="E25" s="861">
        <v>176770.3542</v>
      </c>
      <c r="F25" s="861">
        <v>189694.91450000001</v>
      </c>
      <c r="G25" s="862">
        <v>197860.37640000001</v>
      </c>
      <c r="H25" s="502"/>
    </row>
    <row r="26" s="863" customFormat="1" ht="15">
      <c r="A26" s="864"/>
      <c r="B26" s="841" t="s">
        <v>1247</v>
      </c>
      <c r="C26" s="865">
        <v>62.082900000000002</v>
      </c>
      <c r="D26" s="865">
        <v>51.7883</v>
      </c>
      <c r="E26" s="865">
        <v>51.811700000000002</v>
      </c>
      <c r="F26" s="865">
        <v>52.731699999999996</v>
      </c>
      <c r="G26" s="866">
        <v>52.532699999999998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1248</v>
      </c>
      <c r="C27" s="868">
        <v>91.8035</v>
      </c>
      <c r="D27" s="868">
        <v>63.830599999999997</v>
      </c>
      <c r="E27" s="868">
        <v>105.1093</v>
      </c>
      <c r="F27" s="868">
        <v>107.3115</v>
      </c>
      <c r="G27" s="869">
        <v>104.3045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v>90.652600000000007</v>
      </c>
      <c r="D28" s="868">
        <v>72.1999</v>
      </c>
      <c r="E28" s="868">
        <v>101.8472</v>
      </c>
      <c r="F28" s="868">
        <v>100.78100000000001</v>
      </c>
      <c r="G28" s="869">
        <v>101.88039999999999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77">
        <v>101.59829999999999</v>
      </c>
      <c r="D29" s="877">
        <v>88.841200000000001</v>
      </c>
      <c r="E29" s="877">
        <v>103.34269999999999</v>
      </c>
      <c r="F29" s="877">
        <v>106.40860000000001</v>
      </c>
      <c r="G29" s="878">
        <v>102.4233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1259</v>
      </c>
      <c r="B30" s="837" t="s">
        <v>1260</v>
      </c>
      <c r="C30" s="838">
        <v>27141.0497</v>
      </c>
      <c r="D30" s="838">
        <v>22993.582600000002</v>
      </c>
      <c r="E30" s="838">
        <v>25223.024099999999</v>
      </c>
      <c r="F30" s="838">
        <v>25896.7788</v>
      </c>
      <c r="G30" s="839">
        <v>27110.2235</v>
      </c>
      <c r="H30" s="502"/>
    </row>
    <row r="31" s="863" customFormat="1" ht="15">
      <c r="A31" s="864"/>
      <c r="B31" s="841" t="s">
        <v>1247</v>
      </c>
      <c r="C31" s="865">
        <v>6.3952999999999998</v>
      </c>
      <c r="D31" s="865">
        <v>7.0805999999999996</v>
      </c>
      <c r="E31" s="865">
        <v>7.3929</v>
      </c>
      <c r="F31" s="865">
        <v>7.1988000000000003</v>
      </c>
      <c r="G31" s="866">
        <v>7.1978999999999997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1248</v>
      </c>
      <c r="C32" s="868">
        <v>98.998999999999995</v>
      </c>
      <c r="D32" s="868">
        <v>84.718800000000002</v>
      </c>
      <c r="E32" s="868">
        <v>109.69589999999999</v>
      </c>
      <c r="F32" s="868">
        <v>102.6712</v>
      </c>
      <c r="G32" s="869">
        <v>104.6857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v>104.37690000000001</v>
      </c>
      <c r="D33" s="868">
        <v>89.715299999999999</v>
      </c>
      <c r="E33" s="868">
        <v>104.3049</v>
      </c>
      <c r="F33" s="868">
        <v>101.5115</v>
      </c>
      <c r="G33" s="869">
        <v>101.9417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73">
        <v>94.8476</v>
      </c>
      <c r="D34" s="873">
        <v>94.430800000000005</v>
      </c>
      <c r="E34" s="873">
        <v>105.16849999999999</v>
      </c>
      <c r="F34" s="873">
        <v>101.1425</v>
      </c>
      <c r="G34" s="874">
        <v>102.6917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1261</v>
      </c>
      <c r="B35" s="860" t="s">
        <v>1262</v>
      </c>
      <c r="C35" s="861">
        <v>204.30009999999999</v>
      </c>
      <c r="D35" s="861">
        <v>156.2021</v>
      </c>
      <c r="E35" s="861">
        <v>171.65549999999999</v>
      </c>
      <c r="F35" s="861">
        <v>176.6534</v>
      </c>
      <c r="G35" s="862">
        <v>184.7946</v>
      </c>
      <c r="H35" s="502"/>
    </row>
    <row r="36" s="863" customFormat="1" ht="15">
      <c r="A36" s="864"/>
      <c r="B36" s="841" t="s">
        <v>1247</v>
      </c>
      <c r="C36" s="865">
        <v>0.048099999999999997</v>
      </c>
      <c r="D36" s="865">
        <v>0.048099999999999997</v>
      </c>
      <c r="E36" s="865">
        <v>0.050299999999999997</v>
      </c>
      <c r="F36" s="865">
        <v>0.049099999999999998</v>
      </c>
      <c r="G36" s="866">
        <v>0.049099999999999998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1248</v>
      </c>
      <c r="C37" s="868">
        <v>80.083600000000004</v>
      </c>
      <c r="D37" s="868">
        <v>76.4572</v>
      </c>
      <c r="E37" s="868">
        <v>109.89319999999999</v>
      </c>
      <c r="F37" s="868">
        <v>102.9115</v>
      </c>
      <c r="G37" s="869">
        <v>104.6086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v>108.349</v>
      </c>
      <c r="D38" s="868">
        <v>89.707400000000007</v>
      </c>
      <c r="E38" s="868">
        <v>103.3584</v>
      </c>
      <c r="F38" s="868">
        <v>101.5228</v>
      </c>
      <c r="G38" s="869">
        <v>101.93819999999999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73">
        <v>73.912599999999998</v>
      </c>
      <c r="D39" s="873">
        <v>85.229500000000002</v>
      </c>
      <c r="E39" s="873">
        <v>106.32250000000001</v>
      </c>
      <c r="F39" s="873">
        <v>101.36790000000001</v>
      </c>
      <c r="G39" s="874">
        <v>102.61969999999999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1263</v>
      </c>
      <c r="B40" s="860" t="s">
        <v>1264</v>
      </c>
      <c r="C40" s="861">
        <v>12797.0319</v>
      </c>
      <c r="D40" s="861">
        <v>11883.917299999999</v>
      </c>
      <c r="E40" s="861">
        <v>12555.445599999999</v>
      </c>
      <c r="F40" s="861">
        <v>12891.297399999999</v>
      </c>
      <c r="G40" s="862">
        <v>13441.2526</v>
      </c>
      <c r="H40" s="502"/>
    </row>
    <row r="41" s="863" customFormat="1" ht="15">
      <c r="A41" s="864"/>
      <c r="B41" s="841" t="s">
        <v>1247</v>
      </c>
      <c r="C41" s="865">
        <v>3.0154000000000001</v>
      </c>
      <c r="D41" s="865">
        <v>3.6595</v>
      </c>
      <c r="E41" s="865">
        <v>3.6800000000000002</v>
      </c>
      <c r="F41" s="865">
        <v>3.5834999999999999</v>
      </c>
      <c r="G41" s="866">
        <v>3.5687000000000002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1248</v>
      </c>
      <c r="C42" s="868">
        <v>91.990899999999996</v>
      </c>
      <c r="D42" s="868">
        <v>92.864599999999996</v>
      </c>
      <c r="E42" s="868">
        <v>105.6507</v>
      </c>
      <c r="F42" s="868">
        <v>102.67489999999999</v>
      </c>
      <c r="G42" s="869">
        <v>104.26609999999999</v>
      </c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v>118.6671</v>
      </c>
      <c r="D43" s="868">
        <v>90.941299999999998</v>
      </c>
      <c r="E43" s="868">
        <v>102.9794</v>
      </c>
      <c r="F43" s="868">
        <v>101.43380000000001</v>
      </c>
      <c r="G43" s="869">
        <v>101.7285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73">
        <v>77.520200000000003</v>
      </c>
      <c r="D44" s="873">
        <v>102.11490000000001</v>
      </c>
      <c r="E44" s="873">
        <v>102.59399999999999</v>
      </c>
      <c r="F44" s="873">
        <v>101.2236</v>
      </c>
      <c r="G44" s="874">
        <v>102.4945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1265</v>
      </c>
      <c r="B45" s="860" t="s">
        <v>1266</v>
      </c>
      <c r="C45" s="861">
        <v>1390.4965999999999</v>
      </c>
      <c r="D45" s="861">
        <v>1066.2670000000001</v>
      </c>
      <c r="E45" s="861">
        <v>1192.4156</v>
      </c>
      <c r="F45" s="861">
        <v>1240.0318</v>
      </c>
      <c r="G45" s="862">
        <v>1308.7284999999999</v>
      </c>
      <c r="H45" s="502"/>
    </row>
    <row r="46" s="863" customFormat="1" ht="15">
      <c r="A46" s="864"/>
      <c r="B46" s="841" t="s">
        <v>1247</v>
      </c>
      <c r="C46" s="865">
        <v>0.3276</v>
      </c>
      <c r="D46" s="865">
        <v>0.32829999999999998</v>
      </c>
      <c r="E46" s="865">
        <v>0.34949999999999998</v>
      </c>
      <c r="F46" s="865">
        <v>0.34470000000000001</v>
      </c>
      <c r="G46" s="866">
        <v>0.34749999999999998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1248</v>
      </c>
      <c r="C47" s="868">
        <v>114.5441</v>
      </c>
      <c r="D47" s="868">
        <v>76.682500000000005</v>
      </c>
      <c r="E47" s="868">
        <v>111.8309</v>
      </c>
      <c r="F47" s="868">
        <v>103.9933</v>
      </c>
      <c r="G47" s="869">
        <v>105.5399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v>115.3122</v>
      </c>
      <c r="D48" s="868">
        <v>93.225999999999999</v>
      </c>
      <c r="E48" s="868">
        <v>101.8259</v>
      </c>
      <c r="F48" s="868">
        <v>101.4954</v>
      </c>
      <c r="G48" s="869">
        <v>101.78740000000001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73">
        <v>99.3339</v>
      </c>
      <c r="D49" s="873">
        <v>82.254300000000001</v>
      </c>
      <c r="E49" s="873">
        <v>109.82550000000001</v>
      </c>
      <c r="F49" s="873">
        <v>102.461</v>
      </c>
      <c r="G49" s="874">
        <v>103.6867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v>15305.674800000001</v>
      </c>
      <c r="D50" s="861">
        <v>23232.184099999999</v>
      </c>
      <c r="E50" s="861">
        <v>21071.811300000001</v>
      </c>
      <c r="F50" s="861">
        <v>21588.003400000001</v>
      </c>
      <c r="G50" s="862">
        <v>22584.2415</v>
      </c>
      <c r="H50" s="502"/>
    </row>
    <row r="51" s="863" customFormat="1" ht="15">
      <c r="A51" s="864"/>
      <c r="B51" s="841" t="s">
        <v>1247</v>
      </c>
      <c r="C51" s="865">
        <v>3.6065</v>
      </c>
      <c r="D51" s="865">
        <v>7.1540999999999997</v>
      </c>
      <c r="E51" s="865">
        <v>6.1761999999999997</v>
      </c>
      <c r="F51" s="865">
        <v>6.0011000000000001</v>
      </c>
      <c r="G51" s="866">
        <v>5.9962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1248</v>
      </c>
      <c r="C52" s="868">
        <v>151.35900000000001</v>
      </c>
      <c r="D52" s="868">
        <v>151.78800000000001</v>
      </c>
      <c r="E52" s="868">
        <v>90.700900000000004</v>
      </c>
      <c r="F52" s="868">
        <v>102.44970000000001</v>
      </c>
      <c r="G52" s="869">
        <v>104.6148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v>151.00219999999999</v>
      </c>
      <c r="D53" s="868">
        <v>115.18040000000001</v>
      </c>
      <c r="E53" s="868">
        <v>96.727900000000005</v>
      </c>
      <c r="F53" s="868">
        <v>101.501</v>
      </c>
      <c r="G53" s="869">
        <v>101.9384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77">
        <v>100.2363</v>
      </c>
      <c r="D54" s="877">
        <v>131.78290000000001</v>
      </c>
      <c r="E54" s="877">
        <v>93.769099999999995</v>
      </c>
      <c r="F54" s="877">
        <v>100.9346</v>
      </c>
      <c r="G54" s="878">
        <v>102.6254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81">
        <v>37568.617899999997</v>
      </c>
      <c r="D55" s="881">
        <v>33355.709199999998</v>
      </c>
      <c r="E55" s="881">
        <v>36562.871500000001</v>
      </c>
      <c r="F55" s="881">
        <v>37741.606099999997</v>
      </c>
      <c r="G55" s="882">
        <v>39589.971899999997</v>
      </c>
      <c r="H55" s="502"/>
    </row>
    <row r="56" s="863" customFormat="1" ht="15">
      <c r="A56" s="864"/>
      <c r="B56" s="841" t="s">
        <v>1247</v>
      </c>
      <c r="C56" s="865">
        <v>8.8522999999999996</v>
      </c>
      <c r="D56" s="865">
        <v>10.2715</v>
      </c>
      <c r="E56" s="865">
        <v>10.7166</v>
      </c>
      <c r="F56" s="865">
        <v>10.4915</v>
      </c>
      <c r="G56" s="866">
        <v>10.5113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1248</v>
      </c>
      <c r="C57" s="868">
        <v>86.099900000000005</v>
      </c>
      <c r="D57" s="868">
        <v>88.786100000000005</v>
      </c>
      <c r="E57" s="868">
        <v>109.61499999999999</v>
      </c>
      <c r="F57" s="868">
        <v>103.2239</v>
      </c>
      <c r="G57" s="869">
        <v>104.8974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v>92.113699999999994</v>
      </c>
      <c r="D58" s="868">
        <v>93.173400000000001</v>
      </c>
      <c r="E58" s="868">
        <v>103.3459</v>
      </c>
      <c r="F58" s="868">
        <v>101.53740000000001</v>
      </c>
      <c r="G58" s="869">
        <v>101.9515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73">
        <v>93.471299999999999</v>
      </c>
      <c r="D59" s="873">
        <v>95.291200000000003</v>
      </c>
      <c r="E59" s="873">
        <v>106.06619999999999</v>
      </c>
      <c r="F59" s="873">
        <v>101.6609</v>
      </c>
      <c r="G59" s="874">
        <v>102.8895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v>27845.071199999998</v>
      </c>
      <c r="D60" s="861">
        <v>24996.700000000001</v>
      </c>
      <c r="E60" s="861">
        <v>27697.980599999999</v>
      </c>
      <c r="F60" s="861">
        <v>28628.912100000001</v>
      </c>
      <c r="G60" s="862">
        <v>30041.524600000001</v>
      </c>
      <c r="H60" s="502"/>
    </row>
    <row r="61" s="863" customFormat="1" ht="15">
      <c r="A61" s="864"/>
      <c r="B61" s="841" t="s">
        <v>1247</v>
      </c>
      <c r="C61" s="865">
        <v>6.5612000000000004</v>
      </c>
      <c r="D61" s="865">
        <v>7.6974</v>
      </c>
      <c r="E61" s="865">
        <v>8.1182999999999996</v>
      </c>
      <c r="F61" s="865">
        <v>7.9583000000000004</v>
      </c>
      <c r="G61" s="866">
        <v>7.9760999999999997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1248</v>
      </c>
      <c r="C62" s="868">
        <v>95.535700000000006</v>
      </c>
      <c r="D62" s="868">
        <v>89.770600000000002</v>
      </c>
      <c r="E62" s="868">
        <v>110.8065</v>
      </c>
      <c r="F62" s="868">
        <v>103.361</v>
      </c>
      <c r="G62" s="869">
        <v>104.9342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v>103.7693</v>
      </c>
      <c r="D63" s="868">
        <v>93.928200000000004</v>
      </c>
      <c r="E63" s="868">
        <v>103.6905</v>
      </c>
      <c r="F63" s="868">
        <v>101.4659</v>
      </c>
      <c r="G63" s="869">
        <v>101.7595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73">
        <v>92.0655</v>
      </c>
      <c r="D64" s="873">
        <v>95.573599999999999</v>
      </c>
      <c r="E64" s="873">
        <v>106.86279999999999</v>
      </c>
      <c r="F64" s="873">
        <v>101.8677</v>
      </c>
      <c r="G64" s="874">
        <v>103.1199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v>8553.7039000000004</v>
      </c>
      <c r="D65" s="861">
        <v>7177.4982</v>
      </c>
      <c r="E65" s="861">
        <v>7587.5038000000004</v>
      </c>
      <c r="F65" s="861">
        <v>7830.0740999999998</v>
      </c>
      <c r="G65" s="862">
        <v>8205.3086000000003</v>
      </c>
      <c r="H65" s="502"/>
    </row>
    <row r="66" s="863" customFormat="1" ht="15">
      <c r="A66" s="864"/>
      <c r="B66" s="841" t="s">
        <v>1247</v>
      </c>
      <c r="C66" s="865">
        <v>2.0154999999999998</v>
      </c>
      <c r="D66" s="865">
        <v>2.2101999999999999</v>
      </c>
      <c r="E66" s="865">
        <v>2.2239</v>
      </c>
      <c r="F66" s="865">
        <v>2.1766000000000001</v>
      </c>
      <c r="G66" s="866">
        <v>2.1785000000000001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1248</v>
      </c>
      <c r="C67" s="868">
        <v>119.6168</v>
      </c>
      <c r="D67" s="868">
        <v>83.911000000000001</v>
      </c>
      <c r="E67" s="868">
        <v>105.7124</v>
      </c>
      <c r="F67" s="868">
        <v>103.197</v>
      </c>
      <c r="G67" s="869">
        <v>104.79219999999999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v>126.28230000000001</v>
      </c>
      <c r="D68" s="868">
        <v>90.056600000000003</v>
      </c>
      <c r="E68" s="868">
        <v>101.077</v>
      </c>
      <c r="F68" s="868">
        <v>101.45829999999999</v>
      </c>
      <c r="G68" s="869">
        <v>101.7529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77">
        <v>94.721699999999998</v>
      </c>
      <c r="D69" s="877">
        <v>93.175799999999995</v>
      </c>
      <c r="E69" s="877">
        <v>104.586</v>
      </c>
      <c r="F69" s="877">
        <v>101.7137</v>
      </c>
      <c r="G69" s="878">
        <v>102.98699999999999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T55" zoomScale="100" workbookViewId="0">
      <selection activeCell="AY60" activeCellId="0" sqref="AY60:BJ60"/>
    </sheetView>
  </sheetViews>
  <sheetFormatPr defaultRowHeight="14.25"/>
  <cols>
    <col customWidth="1" min="1" max="1" width="27.85546875"/>
    <col bestFit="1" customWidth="1" min="2" max="2" width="12"/>
    <col bestFit="1" customWidth="1" min="6" max="6" width="10"/>
    <col customWidth="1" min="10" max="10" width="24.7109375"/>
    <col customWidth="1" min="14" max="14" width="17.5703125"/>
    <col customWidth="1" min="18" max="18" width="22.5703125"/>
    <col customWidth="1" min="32" max="32" width="15.140625"/>
    <col customWidth="1" min="33" max="33" width="31.28515625"/>
    <col customWidth="1" min="34" max="34" width="13.28515625"/>
    <col bestFit="1" customWidth="1" min="35" max="35" width="10.5703125"/>
    <col customWidth="1" min="39" max="42" width="26.28515625"/>
    <col customWidth="1" min="50" max="50" width="45.140625"/>
    <col customWidth="1" min="51" max="51" width="9.140625"/>
    <col min="53" max="53" style="1" width="9.140625"/>
    <col customWidth="1" min="66" max="66" width="37.7109375"/>
    <col customWidth="1" min="86" max="86" width="28.7109375"/>
  </cols>
  <sheetData>
    <row r="1" ht="15">
      <c r="A1" s="2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3" t="s">
        <v>1</v>
      </c>
      <c r="B2" s="21" t="s">
        <v>55</v>
      </c>
      <c r="C2" s="22"/>
      <c r="D2" s="22"/>
      <c r="E2" s="22"/>
      <c r="F2" s="22"/>
      <c r="G2" s="22"/>
      <c r="H2" s="22"/>
      <c r="I2" s="22"/>
      <c r="J2" s="23"/>
      <c r="K2" s="24" t="s">
        <v>56</v>
      </c>
      <c r="L2" s="22"/>
      <c r="M2" s="23"/>
    </row>
    <row r="3">
      <c r="A3" s="7"/>
      <c r="B3" s="25">
        <v>2005</v>
      </c>
      <c r="C3" s="25">
        <v>2010</v>
      </c>
      <c r="D3" s="25">
        <v>2013</v>
      </c>
      <c r="E3" s="25">
        <v>2014</v>
      </c>
      <c r="F3" s="25">
        <v>2015</v>
      </c>
      <c r="G3" s="25">
        <v>2016</v>
      </c>
      <c r="H3" s="25">
        <v>2017</v>
      </c>
      <c r="I3" s="25">
        <v>2018</v>
      </c>
      <c r="J3" s="25">
        <v>2019</v>
      </c>
      <c r="K3" s="26">
        <v>2020</v>
      </c>
      <c r="L3" s="27">
        <v>2025</v>
      </c>
      <c r="M3" s="27">
        <v>2030</v>
      </c>
    </row>
    <row r="4">
      <c r="A4" s="28" t="s">
        <v>6</v>
      </c>
      <c r="B4" s="29">
        <v>1024.3</v>
      </c>
      <c r="C4" s="29">
        <v>1048.5</v>
      </c>
      <c r="D4" s="29">
        <v>1070.0999999999999</v>
      </c>
      <c r="E4" s="29">
        <v>1074.5</v>
      </c>
      <c r="F4" s="29">
        <v>1076.8</v>
      </c>
      <c r="G4" s="29">
        <v>1078.9000000000001</v>
      </c>
      <c r="H4" s="29">
        <v>1078.3</v>
      </c>
      <c r="I4" s="29">
        <v>1077.4000000000001</v>
      </c>
      <c r="J4" s="29">
        <v>1079.3</v>
      </c>
      <c r="K4" s="30">
        <v>1077.8</v>
      </c>
      <c r="L4" s="31">
        <v>1143.8</v>
      </c>
      <c r="M4" s="31">
        <v>1180.4000000000001</v>
      </c>
      <c r="O4">
        <f t="shared" ref="O4:O26" si="13">J4/B4</f>
        <v>1.0536952064824758</v>
      </c>
    </row>
    <row r="5">
      <c r="A5" s="9" t="s">
        <v>57</v>
      </c>
      <c r="B5" s="29">
        <f>B6+B7+B8+B9+B10</f>
        <v>94.400000000000006</v>
      </c>
      <c r="C5" s="29">
        <f t="shared" ref="C5:K5" si="14">C6+C7+C8+C9+C10</f>
        <v>89.400000000000006</v>
      </c>
      <c r="D5" s="29">
        <f t="shared" si="14"/>
        <v>86.200000000000003</v>
      </c>
      <c r="E5" s="29">
        <f t="shared" si="14"/>
        <v>85.900000000000006</v>
      </c>
      <c r="F5" s="29">
        <f t="shared" si="14"/>
        <v>85.699999999999989</v>
      </c>
      <c r="G5" s="29">
        <f t="shared" si="14"/>
        <v>85.100000000000009</v>
      </c>
      <c r="H5" s="29">
        <f t="shared" si="14"/>
        <v>84.400000000000006</v>
      </c>
      <c r="I5" s="29">
        <f t="shared" si="14"/>
        <v>83.200000000000003</v>
      </c>
      <c r="J5" s="29">
        <f t="shared" si="14"/>
        <v>82.400000000000006</v>
      </c>
      <c r="K5" s="29">
        <f t="shared" si="14"/>
        <v>82.300000000000011</v>
      </c>
      <c r="L5" s="31">
        <v>83.900000000000006</v>
      </c>
      <c r="M5" s="31">
        <v>81.900000000000006</v>
      </c>
      <c r="O5" s="1">
        <f t="shared" si="13"/>
        <v>0.8728813559322034</v>
      </c>
    </row>
    <row r="6">
      <c r="A6" s="9" t="s">
        <v>28</v>
      </c>
      <c r="B6" s="29">
        <v>10</v>
      </c>
      <c r="C6" s="29">
        <v>8.6999999999999993</v>
      </c>
      <c r="D6" s="29">
        <v>8.3000000000000007</v>
      </c>
      <c r="E6" s="29">
        <v>8.3000000000000007</v>
      </c>
      <c r="F6" s="29">
        <v>8.1999999999999993</v>
      </c>
      <c r="G6" s="29">
        <v>8.1999999999999993</v>
      </c>
      <c r="H6" s="29">
        <v>8</v>
      </c>
      <c r="I6" s="29">
        <v>7.9000000000000004</v>
      </c>
      <c r="J6" s="29">
        <v>7.7000000000000002</v>
      </c>
      <c r="K6" s="30">
        <v>7.7000000000000002</v>
      </c>
      <c r="L6" s="31">
        <v>8.0999999999999996</v>
      </c>
      <c r="M6" s="31">
        <v>7.9000000000000004</v>
      </c>
      <c r="O6" s="1">
        <f t="shared" si="13"/>
        <v>0.77000000000000002</v>
      </c>
    </row>
    <row r="7">
      <c r="A7" s="9" t="s">
        <v>27</v>
      </c>
      <c r="B7" s="29">
        <v>22.800000000000001</v>
      </c>
      <c r="C7" s="29">
        <v>21.800000000000001</v>
      </c>
      <c r="D7" s="29">
        <v>20.399999999999999</v>
      </c>
      <c r="E7" s="29">
        <v>20</v>
      </c>
      <c r="F7" s="29">
        <v>19.800000000000001</v>
      </c>
      <c r="G7" s="29">
        <v>19.600000000000001</v>
      </c>
      <c r="H7" s="29">
        <v>19.300000000000001</v>
      </c>
      <c r="I7" s="29">
        <v>18.899999999999999</v>
      </c>
      <c r="J7" s="29">
        <v>18.800000000000001</v>
      </c>
      <c r="K7" s="30">
        <v>18.800000000000001</v>
      </c>
      <c r="L7" s="31">
        <v>20.100000000000001</v>
      </c>
      <c r="M7" s="31">
        <v>19.600000000000001</v>
      </c>
      <c r="O7" s="1">
        <f t="shared" si="13"/>
        <v>0.82456140350877194</v>
      </c>
    </row>
    <row r="8">
      <c r="A8" s="9" t="s">
        <v>29</v>
      </c>
      <c r="B8" s="29">
        <v>12.699999999999999</v>
      </c>
      <c r="C8" s="29">
        <v>12.6</v>
      </c>
      <c r="D8" s="29">
        <v>12.4</v>
      </c>
      <c r="E8" s="29">
        <v>12.4</v>
      </c>
      <c r="F8" s="29">
        <v>12.4</v>
      </c>
      <c r="G8" s="29">
        <v>12.4</v>
      </c>
      <c r="H8" s="29">
        <v>12.4</v>
      </c>
      <c r="I8" s="29">
        <v>12.199999999999999</v>
      </c>
      <c r="J8" s="29">
        <v>12.1</v>
      </c>
      <c r="K8" s="30">
        <v>12.1</v>
      </c>
      <c r="L8" s="31">
        <v>12</v>
      </c>
      <c r="M8" s="31">
        <v>11.699999999999999</v>
      </c>
      <c r="O8" s="1">
        <f t="shared" si="13"/>
        <v>0.952755905511811</v>
      </c>
    </row>
    <row r="9">
      <c r="A9" s="9" t="s">
        <v>32</v>
      </c>
      <c r="B9" s="29">
        <v>4.9000000000000004</v>
      </c>
      <c r="C9" s="29">
        <v>3.8999999999999999</v>
      </c>
      <c r="D9" s="29">
        <v>3.5</v>
      </c>
      <c r="E9" s="29">
        <v>3.3999999999999999</v>
      </c>
      <c r="F9" s="29">
        <v>3.2999999999999998</v>
      </c>
      <c r="G9" s="29">
        <v>3.2000000000000002</v>
      </c>
      <c r="H9" s="29">
        <v>3.2000000000000002</v>
      </c>
      <c r="I9" s="29">
        <v>3</v>
      </c>
      <c r="J9" s="29">
        <v>3</v>
      </c>
      <c r="K9" s="30">
        <v>3</v>
      </c>
      <c r="L9" s="31">
        <v>2.8999999999999999</v>
      </c>
      <c r="M9" s="31">
        <v>2.7999999999999998</v>
      </c>
      <c r="O9" s="1">
        <f t="shared" si="13"/>
        <v>0.61224489795918358</v>
      </c>
    </row>
    <row r="10">
      <c r="A10" s="9" t="s">
        <v>30</v>
      </c>
      <c r="B10" s="29">
        <v>44</v>
      </c>
      <c r="C10" s="29">
        <v>42.399999999999999</v>
      </c>
      <c r="D10" s="29">
        <v>41.600000000000001</v>
      </c>
      <c r="E10" s="29">
        <v>41.799999999999997</v>
      </c>
      <c r="F10" s="29">
        <v>42</v>
      </c>
      <c r="G10" s="29">
        <v>41.700000000000003</v>
      </c>
      <c r="H10" s="29">
        <v>41.5</v>
      </c>
      <c r="I10" s="29">
        <v>41.200000000000003</v>
      </c>
      <c r="J10" s="29">
        <v>40.799999999999997</v>
      </c>
      <c r="K10" s="30">
        <v>40.700000000000003</v>
      </c>
      <c r="L10" s="31">
        <v>40.799999999999997</v>
      </c>
      <c r="M10" s="31">
        <v>39.799999999999997</v>
      </c>
      <c r="O10" s="1">
        <f t="shared" si="13"/>
        <v>0.92727272727272725</v>
      </c>
    </row>
    <row r="11">
      <c r="A11" s="9" t="s">
        <v>58</v>
      </c>
      <c r="B11" s="29">
        <f>B12+B13+B14+B15+B16+B17</f>
        <v>121.40000000000001</v>
      </c>
      <c r="C11" s="29">
        <f>C12+C13+C14+C15+C16+C17</f>
        <v>111.10000000000001</v>
      </c>
      <c r="D11" s="29">
        <f>D12+D13+D14+D15+D16+D17</f>
        <v>106.10000000000002</v>
      </c>
      <c r="E11" s="29">
        <f t="shared" ref="E11:K11" si="15">E12+E13+E14+E15+E16+E17</f>
        <v>104.7</v>
      </c>
      <c r="F11" s="29">
        <f t="shared" si="15"/>
        <v>103.8</v>
      </c>
      <c r="G11" s="29">
        <f t="shared" si="15"/>
        <v>103.30000000000001</v>
      </c>
      <c r="H11" s="29">
        <f t="shared" si="15"/>
        <v>102.19999999999999</v>
      </c>
      <c r="I11" s="29">
        <f t="shared" si="15"/>
        <v>101.19999999999999</v>
      </c>
      <c r="J11" s="29">
        <f t="shared" si="15"/>
        <v>100.59999999999999</v>
      </c>
      <c r="K11" s="29">
        <f t="shared" si="15"/>
        <v>100.49999999999999</v>
      </c>
      <c r="L11" s="31">
        <v>92</v>
      </c>
      <c r="M11" s="31">
        <v>91.400000000000006</v>
      </c>
      <c r="O11" s="1">
        <f t="shared" si="13"/>
        <v>0.82866556836902794</v>
      </c>
    </row>
    <row r="12">
      <c r="A12" s="9" t="s">
        <v>20</v>
      </c>
      <c r="B12" s="29">
        <v>14.699999999999999</v>
      </c>
      <c r="C12" s="29">
        <v>13.4</v>
      </c>
      <c r="D12" s="29">
        <v>12.6</v>
      </c>
      <c r="E12" s="29">
        <v>12.4</v>
      </c>
      <c r="F12" s="29">
        <v>12.199999999999999</v>
      </c>
      <c r="G12" s="29">
        <v>12.1</v>
      </c>
      <c r="H12" s="29">
        <v>11.9</v>
      </c>
      <c r="I12" s="29">
        <v>11.6</v>
      </c>
      <c r="J12" s="29">
        <v>11.699999999999999</v>
      </c>
      <c r="K12" s="30">
        <v>11.699999999999999</v>
      </c>
      <c r="L12" s="31">
        <v>10.800000000000001</v>
      </c>
      <c r="M12" s="31">
        <v>10.800000000000001</v>
      </c>
      <c r="O12" s="1">
        <f t="shared" si="13"/>
        <v>0.79591836734693877</v>
      </c>
    </row>
    <row r="13">
      <c r="A13" s="9" t="s">
        <v>14</v>
      </c>
      <c r="B13" s="29">
        <v>18.300000000000001</v>
      </c>
      <c r="C13" s="29">
        <v>17</v>
      </c>
      <c r="D13" s="29">
        <v>16.5</v>
      </c>
      <c r="E13" s="29">
        <v>16.300000000000001</v>
      </c>
      <c r="F13" s="29">
        <v>16.100000000000001</v>
      </c>
      <c r="G13" s="29">
        <v>16</v>
      </c>
      <c r="H13" s="29">
        <v>15.9</v>
      </c>
      <c r="I13" s="29">
        <v>15.800000000000001</v>
      </c>
      <c r="J13" s="29">
        <v>15.800000000000001</v>
      </c>
      <c r="K13" s="30">
        <v>15.800000000000001</v>
      </c>
      <c r="L13" s="31">
        <v>14.5</v>
      </c>
      <c r="M13" s="31">
        <v>14.5</v>
      </c>
      <c r="O13" s="1">
        <f t="shared" si="13"/>
        <v>0.86338797814207646</v>
      </c>
    </row>
    <row r="14">
      <c r="A14" s="9" t="s">
        <v>22</v>
      </c>
      <c r="B14" s="29">
        <v>44.700000000000003</v>
      </c>
      <c r="C14" s="29">
        <v>41.100000000000001</v>
      </c>
      <c r="D14" s="29">
        <v>39.200000000000003</v>
      </c>
      <c r="E14" s="29">
        <v>38.799999999999997</v>
      </c>
      <c r="F14" s="29">
        <v>38.700000000000003</v>
      </c>
      <c r="G14" s="29">
        <v>38.700000000000003</v>
      </c>
      <c r="H14" s="29">
        <v>38.399999999999999</v>
      </c>
      <c r="I14" s="29">
        <v>38.299999999999997</v>
      </c>
      <c r="J14" s="29">
        <v>37.700000000000003</v>
      </c>
      <c r="K14" s="30">
        <v>37.600000000000001</v>
      </c>
      <c r="L14" s="31">
        <v>33.600000000000001</v>
      </c>
      <c r="M14" s="31">
        <v>33.399999999999999</v>
      </c>
      <c r="O14" s="1">
        <f t="shared" si="13"/>
        <v>0.84340044742729303</v>
      </c>
    </row>
    <row r="15">
      <c r="A15" s="9" t="s">
        <v>23</v>
      </c>
      <c r="B15" s="29">
        <v>15.6</v>
      </c>
      <c r="C15" s="29">
        <v>13.300000000000001</v>
      </c>
      <c r="D15" s="29">
        <v>12.699999999999999</v>
      </c>
      <c r="E15" s="29">
        <v>12.5</v>
      </c>
      <c r="F15" s="29">
        <v>12.300000000000001</v>
      </c>
      <c r="G15" s="29">
        <v>12.199999999999999</v>
      </c>
      <c r="H15" s="29">
        <v>12.1</v>
      </c>
      <c r="I15" s="29">
        <v>11.9</v>
      </c>
      <c r="J15" s="29">
        <v>11.800000000000001</v>
      </c>
      <c r="K15" s="30">
        <v>11.800000000000001</v>
      </c>
      <c r="L15" s="31">
        <v>10.9</v>
      </c>
      <c r="M15" s="31">
        <v>10.699999999999999</v>
      </c>
      <c r="O15" s="1">
        <f t="shared" si="13"/>
        <v>0.7564102564102565</v>
      </c>
    </row>
    <row r="16">
      <c r="A16" s="9" t="s">
        <v>24</v>
      </c>
      <c r="B16" s="29">
        <v>14.699999999999999</v>
      </c>
      <c r="C16" s="29">
        <v>13.4</v>
      </c>
      <c r="D16" s="29">
        <v>12.9</v>
      </c>
      <c r="E16" s="29">
        <v>12.699999999999999</v>
      </c>
      <c r="F16" s="29">
        <v>12.6</v>
      </c>
      <c r="G16" s="29">
        <v>12.5</v>
      </c>
      <c r="H16" s="29">
        <v>12.300000000000001</v>
      </c>
      <c r="I16" s="29">
        <v>12.1</v>
      </c>
      <c r="J16" s="29">
        <v>12.1</v>
      </c>
      <c r="K16" s="30">
        <v>12.1</v>
      </c>
      <c r="L16" s="31">
        <v>11.300000000000001</v>
      </c>
      <c r="M16" s="31">
        <v>11.1</v>
      </c>
      <c r="O16" s="1">
        <f t="shared" si="13"/>
        <v>0.8231292517006803</v>
      </c>
    </row>
    <row r="17">
      <c r="A17" s="9" t="s">
        <v>25</v>
      </c>
      <c r="B17" s="29">
        <v>13.4</v>
      </c>
      <c r="C17" s="29">
        <v>12.9</v>
      </c>
      <c r="D17" s="29">
        <v>12.199999999999999</v>
      </c>
      <c r="E17" s="29">
        <v>12</v>
      </c>
      <c r="F17" s="29">
        <v>11.9</v>
      </c>
      <c r="G17" s="29">
        <v>11.800000000000001</v>
      </c>
      <c r="H17" s="29">
        <v>11.6</v>
      </c>
      <c r="I17" s="29">
        <v>11.5</v>
      </c>
      <c r="J17" s="29">
        <v>11.5</v>
      </c>
      <c r="K17" s="30">
        <v>11.5</v>
      </c>
      <c r="L17" s="31">
        <v>10.9</v>
      </c>
      <c r="M17" s="31">
        <v>10.800000000000001</v>
      </c>
      <c r="O17" s="1">
        <f t="shared" si="13"/>
        <v>0.85820895522388052</v>
      </c>
    </row>
    <row r="18">
      <c r="A18" s="9" t="s">
        <v>59</v>
      </c>
      <c r="B18" s="29">
        <v>808.5</v>
      </c>
      <c r="C18" s="30">
        <v>849.20000000000005</v>
      </c>
      <c r="D18" s="29">
        <v>877.79999999999995</v>
      </c>
      <c r="E18" s="29">
        <v>883.89999999999998</v>
      </c>
      <c r="F18" s="29">
        <v>887.29999999999995</v>
      </c>
      <c r="G18" s="29">
        <v>890.5</v>
      </c>
      <c r="H18" s="29">
        <v>891.70000000000005</v>
      </c>
      <c r="I18" s="29">
        <v>893</v>
      </c>
      <c r="J18" s="29">
        <v>896.29999999999995</v>
      </c>
      <c r="K18" s="30">
        <v>895.10000000000002</v>
      </c>
      <c r="L18" s="31">
        <v>967.89999999999998</v>
      </c>
      <c r="M18" s="31">
        <v>1007.2</v>
      </c>
      <c r="O18" s="1">
        <f t="shared" si="13"/>
        <v>1.1085961657390229</v>
      </c>
    </row>
    <row r="19">
      <c r="A19" s="9" t="s">
        <v>9</v>
      </c>
      <c r="B19" s="29">
        <v>505.89999999999998</v>
      </c>
      <c r="C19" s="29">
        <v>547.5</v>
      </c>
      <c r="D19" s="29">
        <v>578.60000000000002</v>
      </c>
      <c r="E19" s="29">
        <v>586.39999999999998</v>
      </c>
      <c r="F19" s="29">
        <v>590.70000000000005</v>
      </c>
      <c r="G19" s="29">
        <v>594.10000000000002</v>
      </c>
      <c r="H19" s="29">
        <v>595.20000000000005</v>
      </c>
      <c r="I19" s="29">
        <v>596.5</v>
      </c>
      <c r="J19" s="29">
        <v>597.79999999999995</v>
      </c>
      <c r="K19" s="30">
        <v>597</v>
      </c>
      <c r="L19" s="31">
        <v>660.70000000000005</v>
      </c>
      <c r="M19" s="31">
        <v>695.89999999999998</v>
      </c>
      <c r="O19" s="1">
        <f t="shared" si="13"/>
        <v>1.1816564538446332</v>
      </c>
    </row>
    <row r="20">
      <c r="A20" s="9" t="s">
        <v>11</v>
      </c>
      <c r="B20" s="29">
        <v>63.600000000000001</v>
      </c>
      <c r="C20" s="29">
        <v>68.799999999999997</v>
      </c>
      <c r="D20" s="29">
        <v>71.5</v>
      </c>
      <c r="E20" s="29">
        <v>71.799999999999997</v>
      </c>
      <c r="F20" s="29">
        <v>72.400000000000006</v>
      </c>
      <c r="G20" s="29">
        <v>73.5</v>
      </c>
      <c r="H20" s="29">
        <v>75.200000000000003</v>
      </c>
      <c r="I20" s="29">
        <v>76.900000000000006</v>
      </c>
      <c r="J20" s="29">
        <v>79.5</v>
      </c>
      <c r="K20" s="30">
        <v>79.400000000000006</v>
      </c>
      <c r="L20" s="31">
        <v>75.5</v>
      </c>
      <c r="M20" s="31">
        <v>76.5</v>
      </c>
      <c r="O20" s="1">
        <f t="shared" si="13"/>
        <v>1.25</v>
      </c>
    </row>
    <row r="21">
      <c r="A21" s="9" t="s">
        <v>13</v>
      </c>
      <c r="B21" s="29">
        <v>39.5</v>
      </c>
      <c r="C21" s="29">
        <v>36.399999999999999</v>
      </c>
      <c r="D21" s="29">
        <v>34.700000000000003</v>
      </c>
      <c r="E21" s="29">
        <v>34.5</v>
      </c>
      <c r="F21" s="29">
        <v>34.299999999999997</v>
      </c>
      <c r="G21" s="29">
        <v>34.100000000000001</v>
      </c>
      <c r="H21" s="29">
        <v>33.700000000000003</v>
      </c>
      <c r="I21" s="29">
        <v>33.200000000000003</v>
      </c>
      <c r="J21" s="29">
        <v>33.399999999999999</v>
      </c>
      <c r="K21" s="30">
        <v>33.399999999999999</v>
      </c>
      <c r="L21" s="31">
        <v>35.299999999999997</v>
      </c>
      <c r="M21" s="31">
        <v>35.299999999999997</v>
      </c>
      <c r="O21" s="1">
        <f t="shared" si="13"/>
        <v>0.84556962025316451</v>
      </c>
    </row>
    <row r="22">
      <c r="A22" s="9" t="s">
        <v>21</v>
      </c>
      <c r="B22" s="29">
        <v>21.600000000000001</v>
      </c>
      <c r="C22" s="29">
        <v>21</v>
      </c>
      <c r="D22" s="29">
        <v>20.600000000000001</v>
      </c>
      <c r="E22" s="29">
        <v>20.5</v>
      </c>
      <c r="F22" s="29">
        <v>20.399999999999999</v>
      </c>
      <c r="G22" s="29">
        <v>20.300000000000001</v>
      </c>
      <c r="H22" s="29">
        <v>20.300000000000001</v>
      </c>
      <c r="I22" s="29">
        <v>20.300000000000001</v>
      </c>
      <c r="J22" s="29">
        <v>20.300000000000001</v>
      </c>
      <c r="K22" s="30">
        <v>20.300000000000001</v>
      </c>
      <c r="L22" s="31">
        <v>19.399999999999999</v>
      </c>
      <c r="M22" s="31">
        <v>19.800000000000001</v>
      </c>
      <c r="O22" s="1">
        <f t="shared" si="13"/>
        <v>0.93981481481481477</v>
      </c>
    </row>
    <row r="23">
      <c r="A23" s="9" t="s">
        <v>18</v>
      </c>
      <c r="B23" s="29">
        <v>20.699999999999999</v>
      </c>
      <c r="C23" s="29">
        <v>20.199999999999999</v>
      </c>
      <c r="D23" s="29">
        <v>19.800000000000001</v>
      </c>
      <c r="E23" s="29">
        <v>19.5</v>
      </c>
      <c r="F23" s="29">
        <v>19.399999999999999</v>
      </c>
      <c r="G23" s="29">
        <v>19.199999999999999</v>
      </c>
      <c r="H23" s="29">
        <v>19</v>
      </c>
      <c r="I23" s="29">
        <v>18.899999999999999</v>
      </c>
      <c r="J23" s="29">
        <v>18.899999999999999</v>
      </c>
      <c r="K23" s="30">
        <v>18.899999999999999</v>
      </c>
      <c r="L23" s="31">
        <v>19.300000000000001</v>
      </c>
      <c r="M23" s="31">
        <v>19.100000000000001</v>
      </c>
      <c r="O23" s="1">
        <f t="shared" si="13"/>
        <v>0.91304347826086951</v>
      </c>
    </row>
    <row r="24">
      <c r="A24" s="9" t="s">
        <v>15</v>
      </c>
      <c r="B24" s="29">
        <v>15.4</v>
      </c>
      <c r="C24" s="29">
        <v>13.199999999999999</v>
      </c>
      <c r="D24" s="29">
        <v>12.6</v>
      </c>
      <c r="E24" s="29">
        <v>12.300000000000001</v>
      </c>
      <c r="F24" s="29">
        <v>12.1</v>
      </c>
      <c r="G24" s="29">
        <v>11.9</v>
      </c>
      <c r="H24" s="29">
        <v>11.699999999999999</v>
      </c>
      <c r="I24" s="29">
        <v>11.4</v>
      </c>
      <c r="J24" s="29">
        <v>11.199999999999999</v>
      </c>
      <c r="K24" s="30">
        <v>11.199999999999999</v>
      </c>
      <c r="L24" s="31">
        <v>11.9</v>
      </c>
      <c r="M24" s="31">
        <v>12.1</v>
      </c>
      <c r="O24" s="1">
        <f t="shared" si="13"/>
        <v>0.72727272727272718</v>
      </c>
    </row>
    <row r="25">
      <c r="A25" s="9" t="s">
        <v>16</v>
      </c>
      <c r="B25" s="29">
        <v>20</v>
      </c>
      <c r="C25" s="29">
        <v>18.899999999999999</v>
      </c>
      <c r="D25" s="29">
        <v>18</v>
      </c>
      <c r="E25" s="29">
        <v>17.5</v>
      </c>
      <c r="F25" s="29">
        <v>17.199999999999999</v>
      </c>
      <c r="G25" s="29">
        <v>17</v>
      </c>
      <c r="H25" s="29">
        <v>16.800000000000001</v>
      </c>
      <c r="I25" s="29">
        <v>16.5</v>
      </c>
      <c r="J25" s="29">
        <v>16.399999999999999</v>
      </c>
      <c r="K25" s="30">
        <v>16.399999999999999</v>
      </c>
      <c r="L25" s="31">
        <v>17.399999999999999</v>
      </c>
      <c r="M25" s="31">
        <v>17.600000000000001</v>
      </c>
      <c r="O25" s="1">
        <f t="shared" si="13"/>
        <v>0.81999999999999995</v>
      </c>
    </row>
    <row r="26">
      <c r="A26" s="9" t="s">
        <v>17</v>
      </c>
      <c r="B26" s="29">
        <v>8.1999999999999993</v>
      </c>
      <c r="C26" s="29">
        <v>6.9000000000000004</v>
      </c>
      <c r="D26" s="29">
        <v>6.5</v>
      </c>
      <c r="E26" s="29">
        <v>6.4000000000000004</v>
      </c>
      <c r="F26" s="29">
        <v>6.2999999999999998</v>
      </c>
      <c r="G26" s="29">
        <v>6.0999999999999996</v>
      </c>
      <c r="H26" s="29">
        <v>6</v>
      </c>
      <c r="I26" s="29">
        <v>6</v>
      </c>
      <c r="J26" s="29">
        <v>6</v>
      </c>
      <c r="K26" s="30">
        <v>6</v>
      </c>
      <c r="L26" s="31">
        <v>4.7999999999999998</v>
      </c>
      <c r="M26" s="31">
        <v>4.4000000000000004</v>
      </c>
      <c r="O26" s="1">
        <f t="shared" si="13"/>
        <v>0.73170731707317083</v>
      </c>
    </row>
    <row r="27">
      <c r="A27" s="1"/>
      <c r="B27" s="1">
        <f>SUM(B19:B26)</f>
        <v>694.90000000000009</v>
      </c>
      <c r="C27" s="1">
        <f t="shared" ref="C27:K27" si="16">SUM(C19:C26)</f>
        <v>732.89999999999998</v>
      </c>
      <c r="D27" s="1">
        <f t="shared" si="16"/>
        <v>762.30000000000007</v>
      </c>
      <c r="E27" s="1">
        <f t="shared" si="16"/>
        <v>768.89999999999986</v>
      </c>
      <c r="F27" s="1">
        <f t="shared" si="16"/>
        <v>772.79999999999995</v>
      </c>
      <c r="G27" s="1">
        <f t="shared" si="16"/>
        <v>776.20000000000005</v>
      </c>
      <c r="H27" s="1">
        <f t="shared" si="16"/>
        <v>777.90000000000009</v>
      </c>
      <c r="I27" s="1">
        <f t="shared" si="16"/>
        <v>779.69999999999993</v>
      </c>
      <c r="J27" s="1">
        <f t="shared" si="16"/>
        <v>783.49999999999989</v>
      </c>
      <c r="K27" s="1">
        <f t="shared" si="16"/>
        <v>782.59999999999991</v>
      </c>
    </row>
    <row r="28">
      <c r="B28">
        <f>B5+B11+B18-B4</f>
        <v>0</v>
      </c>
      <c r="C28" s="1">
        <f t="shared" ref="C28:M28" si="17">C5+C11+C18-C4</f>
        <v>1.2000000000000455</v>
      </c>
      <c r="D28" s="1">
        <f t="shared" si="17"/>
        <v>0</v>
      </c>
      <c r="E28" s="1">
        <f t="shared" si="17"/>
        <v>0</v>
      </c>
      <c r="F28" s="1">
        <f t="shared" si="17"/>
        <v>0</v>
      </c>
      <c r="G28" s="1">
        <f t="shared" si="17"/>
        <v>0</v>
      </c>
      <c r="H28" s="1">
        <f t="shared" si="17"/>
        <v>0</v>
      </c>
      <c r="I28" s="1">
        <f t="shared" si="17"/>
        <v>0</v>
      </c>
      <c r="J28" s="1">
        <f t="shared" si="17"/>
        <v>0</v>
      </c>
      <c r="K28" s="1">
        <f t="shared" si="17"/>
        <v>0.10000000000013642</v>
      </c>
      <c r="L28" s="1">
        <f t="shared" si="17"/>
        <v>0</v>
      </c>
      <c r="M28" s="1">
        <f t="shared" si="17"/>
        <v>0.099999999999909051</v>
      </c>
    </row>
    <row r="29" ht="15">
      <c r="A29" s="2" t="s">
        <v>60</v>
      </c>
    </row>
    <row r="30">
      <c r="B30" s="32">
        <v>2019</v>
      </c>
    </row>
    <row r="31">
      <c r="A31" s="33" t="s">
        <v>6</v>
      </c>
      <c r="B31" s="28">
        <v>1079.3</v>
      </c>
    </row>
    <row r="32">
      <c r="A32" s="28" t="s">
        <v>61</v>
      </c>
      <c r="B32" s="28"/>
    </row>
    <row r="33">
      <c r="A33" s="28" t="s">
        <v>28</v>
      </c>
      <c r="B33" s="28">
        <v>7.7000000000000002</v>
      </c>
    </row>
    <row r="34">
      <c r="A34" s="28" t="s">
        <v>13</v>
      </c>
      <c r="B34" s="28">
        <v>33.399999999999999</v>
      </c>
    </row>
    <row r="35">
      <c r="A35" s="28" t="s">
        <v>20</v>
      </c>
      <c r="B35" s="28">
        <v>11.699999999999999</v>
      </c>
    </row>
    <row r="36">
      <c r="A36" s="28" t="s">
        <v>14</v>
      </c>
      <c r="B36" s="28">
        <v>15.800000000000001</v>
      </c>
    </row>
    <row r="37">
      <c r="A37" s="28" t="s">
        <v>15</v>
      </c>
      <c r="B37" s="28">
        <v>11.199999999999999</v>
      </c>
    </row>
    <row r="38">
      <c r="A38" s="28" t="s">
        <v>27</v>
      </c>
      <c r="B38" s="28">
        <v>18.800000000000001</v>
      </c>
    </row>
    <row r="39">
      <c r="A39" s="28" t="s">
        <v>21</v>
      </c>
      <c r="B39" s="28">
        <v>20.300000000000001</v>
      </c>
    </row>
    <row r="40">
      <c r="A40" s="28" t="s">
        <v>22</v>
      </c>
      <c r="B40" s="28">
        <v>37.700000000000003</v>
      </c>
    </row>
    <row r="41">
      <c r="A41" s="28" t="s">
        <v>23</v>
      </c>
      <c r="B41" s="28">
        <v>11.800000000000001</v>
      </c>
    </row>
    <row r="42">
      <c r="A42" s="28" t="s">
        <v>24</v>
      </c>
      <c r="B42" s="28">
        <v>12.1</v>
      </c>
    </row>
    <row r="43">
      <c r="A43" s="28" t="s">
        <v>29</v>
      </c>
      <c r="B43" s="28">
        <v>12.1</v>
      </c>
    </row>
    <row r="44">
      <c r="A44" s="28" t="s">
        <v>16</v>
      </c>
      <c r="B44" s="28">
        <v>16.399999999999999</v>
      </c>
    </row>
    <row r="45">
      <c r="A45" s="28" t="s">
        <v>17</v>
      </c>
      <c r="B45" s="28">
        <v>6</v>
      </c>
    </row>
    <row r="46">
      <c r="A46" s="28" t="s">
        <v>11</v>
      </c>
      <c r="B46" s="28">
        <v>79.5</v>
      </c>
    </row>
    <row r="47">
      <c r="A47" s="28" t="s">
        <v>25</v>
      </c>
      <c r="B47" s="28">
        <v>11.5</v>
      </c>
    </row>
    <row r="48">
      <c r="A48" s="28" t="s">
        <v>18</v>
      </c>
      <c r="B48" s="28">
        <v>18.899999999999999</v>
      </c>
    </row>
    <row r="49">
      <c r="A49" s="28" t="s">
        <v>62</v>
      </c>
      <c r="B49" s="28"/>
    </row>
    <row r="50">
      <c r="A50" s="28" t="s">
        <v>9</v>
      </c>
      <c r="B50" s="28">
        <v>597.79999999999995</v>
      </c>
    </row>
    <row r="51">
      <c r="A51" s="28" t="s">
        <v>63</v>
      </c>
      <c r="B51" s="28">
        <v>3</v>
      </c>
    </row>
    <row r="52">
      <c r="A52" s="28" t="s">
        <v>64</v>
      </c>
      <c r="B52" s="28">
        <v>40.799999999999997</v>
      </c>
    </row>
    <row r="53">
      <c r="A53" s="28" t="s">
        <v>10</v>
      </c>
      <c r="B53" s="28">
        <v>112.8</v>
      </c>
    </row>
    <row r="55">
      <c r="AJ55" t="s">
        <v>65</v>
      </c>
      <c r="AX55" s="34"/>
    </row>
    <row r="56" ht="32.25" customHeight="1">
      <c r="A56" s="3" t="s">
        <v>1</v>
      </c>
      <c r="B56" s="21" t="s">
        <v>55</v>
      </c>
      <c r="C56" s="22"/>
      <c r="D56" s="22"/>
      <c r="E56" s="22"/>
      <c r="F56" s="22"/>
      <c r="G56" s="22"/>
      <c r="H56" s="22"/>
      <c r="I56" s="22"/>
      <c r="J56" s="23"/>
      <c r="K56" s="24" t="s">
        <v>56</v>
      </c>
      <c r="L56" s="22"/>
      <c r="M56" s="23"/>
      <c r="N56" s="32" t="s">
        <v>66</v>
      </c>
      <c r="P56" s="3" t="s">
        <v>67</v>
      </c>
      <c r="R56" s="32" t="s">
        <v>65</v>
      </c>
      <c r="S56" s="4" t="s">
        <v>3</v>
      </c>
      <c r="T56" s="5" t="s">
        <v>4</v>
      </c>
      <c r="U56" s="6"/>
      <c r="V56" s="6"/>
      <c r="W56" s="6"/>
      <c r="X56" s="6"/>
      <c r="Y56" s="6"/>
      <c r="Z56" s="6"/>
      <c r="AA56" s="6"/>
      <c r="AB56" s="6"/>
      <c r="AC56" s="4"/>
      <c r="AG56" s="3" t="s">
        <v>1</v>
      </c>
      <c r="AH56" s="4" t="s">
        <v>2</v>
      </c>
      <c r="AJ56" s="32" t="s">
        <v>65</v>
      </c>
      <c r="AK56" s="4" t="s">
        <v>3</v>
      </c>
      <c r="AL56" s="5" t="s">
        <v>4</v>
      </c>
      <c r="AM56" s="6"/>
      <c r="AN56" s="6"/>
      <c r="AO56" s="6"/>
      <c r="AP56" s="6"/>
      <c r="AQ56" s="6"/>
      <c r="AR56" s="6"/>
      <c r="AS56" s="6"/>
      <c r="AT56" s="6"/>
      <c r="AU56" s="4"/>
      <c r="AX56" s="3" t="s">
        <v>1</v>
      </c>
      <c r="AY56" s="32" t="s">
        <v>65</v>
      </c>
      <c r="AZ56" s="4" t="s">
        <v>3</v>
      </c>
      <c r="BA56" s="5" t="s">
        <v>4</v>
      </c>
      <c r="BB56" s="6"/>
      <c r="BC56" s="6"/>
      <c r="BD56" s="6"/>
      <c r="BE56" s="6"/>
      <c r="BF56" s="6"/>
      <c r="BG56" s="6"/>
      <c r="BH56" s="6"/>
      <c r="BI56" s="6"/>
      <c r="BJ56" s="4"/>
      <c r="BN56" t="s">
        <v>1</v>
      </c>
      <c r="BO56" t="s">
        <v>2</v>
      </c>
      <c r="BP56" t="s">
        <v>3</v>
      </c>
      <c r="BQ56" t="s">
        <v>4</v>
      </c>
    </row>
    <row r="57">
      <c r="A57" s="7"/>
      <c r="B57" s="25">
        <v>2005</v>
      </c>
      <c r="C57" s="25">
        <v>2010</v>
      </c>
      <c r="D57" s="25">
        <v>2013</v>
      </c>
      <c r="E57" s="25">
        <v>2014</v>
      </c>
      <c r="F57" s="25">
        <v>2015</v>
      </c>
      <c r="G57" s="25">
        <v>2016</v>
      </c>
      <c r="H57" s="25">
        <v>2017</v>
      </c>
      <c r="I57" s="25">
        <v>2018</v>
      </c>
      <c r="J57" s="25">
        <v>2019</v>
      </c>
      <c r="K57" s="26">
        <v>2020</v>
      </c>
      <c r="L57" s="27">
        <v>2025</v>
      </c>
      <c r="M57" s="27">
        <v>2030</v>
      </c>
      <c r="N57" s="25">
        <v>2019</v>
      </c>
      <c r="P57" s="35"/>
      <c r="R57" s="32">
        <v>2019</v>
      </c>
      <c r="S57" s="8">
        <v>2020</v>
      </c>
      <c r="T57" s="8">
        <v>2021</v>
      </c>
      <c r="U57" s="8">
        <v>2022</v>
      </c>
      <c r="V57" s="8">
        <v>2023</v>
      </c>
      <c r="W57" s="8">
        <v>2024</v>
      </c>
      <c r="X57" s="8">
        <v>2025</v>
      </c>
      <c r="Y57" s="8">
        <v>2026</v>
      </c>
      <c r="Z57" s="8">
        <v>2027</v>
      </c>
      <c r="AA57" s="8">
        <v>2028</v>
      </c>
      <c r="AB57" s="8">
        <v>2029</v>
      </c>
      <c r="AC57" s="8">
        <v>2030</v>
      </c>
      <c r="AG57" s="7"/>
      <c r="AH57" s="8">
        <v>2019</v>
      </c>
      <c r="AJ57" s="32">
        <v>2019</v>
      </c>
      <c r="AK57" s="8">
        <v>2020</v>
      </c>
      <c r="AL57" s="8">
        <v>2021</v>
      </c>
      <c r="AM57" s="8">
        <v>2022</v>
      </c>
      <c r="AN57" s="8">
        <v>2023</v>
      </c>
      <c r="AO57" s="8">
        <v>2024</v>
      </c>
      <c r="AP57" s="8">
        <v>2025</v>
      </c>
      <c r="AQ57" s="8">
        <v>2026</v>
      </c>
      <c r="AR57" s="8">
        <v>2027</v>
      </c>
      <c r="AS57" s="8">
        <v>2028</v>
      </c>
      <c r="AT57" s="8">
        <v>2029</v>
      </c>
      <c r="AU57" s="8">
        <v>2030</v>
      </c>
      <c r="AX57" s="7"/>
      <c r="AY57" s="32">
        <v>2019</v>
      </c>
      <c r="AZ57" s="8">
        <v>2020</v>
      </c>
      <c r="BA57" s="8">
        <v>2021</v>
      </c>
      <c r="BB57" s="8">
        <v>2022</v>
      </c>
      <c r="BC57" s="8">
        <v>2023</v>
      </c>
      <c r="BD57" s="8">
        <v>2024</v>
      </c>
      <c r="BE57" s="8">
        <v>2025</v>
      </c>
      <c r="BF57" s="8">
        <v>2026</v>
      </c>
      <c r="BG57" s="8">
        <v>2027</v>
      </c>
      <c r="BH57" s="8">
        <v>2028</v>
      </c>
      <c r="BI57" s="8">
        <v>2029</v>
      </c>
      <c r="BJ57" s="8">
        <v>2030</v>
      </c>
      <c r="BO57">
        <v>2019</v>
      </c>
      <c r="BP57">
        <v>2020</v>
      </c>
      <c r="BQ57">
        <v>2021</v>
      </c>
      <c r="BR57">
        <v>2022</v>
      </c>
      <c r="BS57">
        <v>2023</v>
      </c>
      <c r="BT57">
        <v>2024</v>
      </c>
      <c r="BU57">
        <v>2025</v>
      </c>
      <c r="BV57">
        <v>2026</v>
      </c>
      <c r="BW57">
        <v>2027</v>
      </c>
      <c r="BX57">
        <v>2028</v>
      </c>
      <c r="BY57">
        <v>2029</v>
      </c>
      <c r="BZ57">
        <v>2030</v>
      </c>
    </row>
    <row r="58">
      <c r="A58" s="9" t="s">
        <v>6</v>
      </c>
      <c r="B58" s="28">
        <f>INDEX(B$4:B$26,MATCH($A58,$A$4:$A$26,0))</f>
        <v>1024.3</v>
      </c>
      <c r="C58" s="28">
        <f t="shared" ref="C58:M58" si="18">INDEX(C$4:C$26,MATCH($A58,$A$4:$A$26,0))</f>
        <v>1048.5</v>
      </c>
      <c r="D58" s="28">
        <f t="shared" si="18"/>
        <v>1070.0999999999999</v>
      </c>
      <c r="E58" s="28">
        <f t="shared" si="18"/>
        <v>1074.5</v>
      </c>
      <c r="F58" s="28">
        <f t="shared" si="18"/>
        <v>1076.8</v>
      </c>
      <c r="G58" s="28">
        <f t="shared" si="18"/>
        <v>1078.9000000000001</v>
      </c>
      <c r="H58" s="28">
        <f t="shared" si="18"/>
        <v>1078.3</v>
      </c>
      <c r="I58" s="28">
        <f t="shared" si="18"/>
        <v>1077.4000000000001</v>
      </c>
      <c r="J58" s="28">
        <f t="shared" si="18"/>
        <v>1079.3</v>
      </c>
      <c r="K58" s="28">
        <f t="shared" si="18"/>
        <v>1077.8</v>
      </c>
      <c r="L58" s="28">
        <f t="shared" si="18"/>
        <v>1143.8</v>
      </c>
      <c r="M58" s="28">
        <f t="shared" si="18"/>
        <v>1180.4000000000001</v>
      </c>
      <c r="N58" s="28">
        <f>INDEX(B$31:B$53,MATCH($A58,$A$31:$A$53,0))</f>
        <v>1079.3</v>
      </c>
      <c r="P58" s="36"/>
      <c r="R58" s="37">
        <f t="shared" ref="R58:R81" si="19">N58/N$58</f>
        <v>1</v>
      </c>
      <c r="S58" s="38">
        <f t="shared" ref="S58:AC81" si="20">R58</f>
        <v>1</v>
      </c>
      <c r="T58" s="38">
        <f t="shared" si="20"/>
        <v>1</v>
      </c>
      <c r="U58" s="38">
        <f t="shared" si="20"/>
        <v>1</v>
      </c>
      <c r="V58" s="38">
        <f t="shared" si="20"/>
        <v>1</v>
      </c>
      <c r="W58" s="38">
        <f t="shared" si="20"/>
        <v>1</v>
      </c>
      <c r="X58" s="38">
        <f t="shared" si="20"/>
        <v>1</v>
      </c>
      <c r="Y58" s="38">
        <f t="shared" si="20"/>
        <v>1</v>
      </c>
      <c r="Z58" s="38">
        <f t="shared" si="20"/>
        <v>1</v>
      </c>
      <c r="AA58" s="38">
        <f t="shared" si="20"/>
        <v>1</v>
      </c>
      <c r="AB58" s="38">
        <f t="shared" si="20"/>
        <v>1</v>
      </c>
      <c r="AC58" s="38">
        <f t="shared" si="20"/>
        <v>1</v>
      </c>
      <c r="AG58" s="9" t="s">
        <v>6</v>
      </c>
      <c r="AH58" s="28">
        <f>INDEX(B$31:B$53,MATCH($AG58,$A$31:$A$53,0))</f>
        <v>1079.3</v>
      </c>
      <c r="AJ58" s="39">
        <v>1</v>
      </c>
      <c r="AK58" s="39">
        <v>1</v>
      </c>
      <c r="AL58" s="39">
        <v>1</v>
      </c>
      <c r="AM58" s="39">
        <v>1</v>
      </c>
      <c r="AN58" s="39">
        <v>1</v>
      </c>
      <c r="AO58" s="39">
        <v>1</v>
      </c>
      <c r="AP58" s="39">
        <v>1</v>
      </c>
      <c r="AQ58" s="39">
        <v>1</v>
      </c>
      <c r="AR58" s="39">
        <v>1</v>
      </c>
      <c r="AS58" s="39">
        <v>1</v>
      </c>
      <c r="AT58" s="39">
        <v>1</v>
      </c>
      <c r="AU58" s="39">
        <v>1</v>
      </c>
      <c r="AX58" s="9" t="s">
        <v>6</v>
      </c>
      <c r="AY58" s="19" t="e">
        <f>#REF!</f>
        <v>#REF!</v>
      </c>
      <c r="AZ58" s="19" t="e">
        <f>#REF!</f>
        <v>#REF!</v>
      </c>
      <c r="BA58" s="19" t="e">
        <f>#REF!</f>
        <v>#REF!</v>
      </c>
      <c r="BB58" s="19" t="e">
        <f>#REF!</f>
        <v>#REF!</v>
      </c>
      <c r="BC58" s="19" t="e">
        <f>#REF!</f>
        <v>#REF!</v>
      </c>
      <c r="BD58" s="19" t="e">
        <f>#REF!</f>
        <v>#REF!</v>
      </c>
      <c r="BE58" s="19" t="e">
        <f>#REF!</f>
        <v>#REF!</v>
      </c>
      <c r="BF58" s="19" t="e">
        <f>#REF!</f>
        <v>#REF!</v>
      </c>
      <c r="BG58" s="19" t="e">
        <f>#REF!</f>
        <v>#REF!</v>
      </c>
      <c r="BH58" s="19" t="e">
        <f>#REF!</f>
        <v>#REF!</v>
      </c>
      <c r="BI58" s="19" t="e">
        <f>#REF!</f>
        <v>#REF!</v>
      </c>
      <c r="BJ58" s="19" t="e">
        <f>#REF!</f>
        <v>#REF!</v>
      </c>
      <c r="BN58" t="s">
        <v>6</v>
      </c>
      <c r="BO58" s="19">
        <v>1078.4000000000001</v>
      </c>
      <c r="BP58" s="19">
        <v>1075.8</v>
      </c>
      <c r="BQ58" s="19">
        <v>1073.8999999999999</v>
      </c>
      <c r="BR58" s="19">
        <v>1072.3999999999999</v>
      </c>
      <c r="BS58" s="19">
        <v>1071.4999999999998</v>
      </c>
      <c r="BT58" s="19">
        <v>1070.7999999999997</v>
      </c>
      <c r="BU58" s="19">
        <v>1070.0999999999997</v>
      </c>
      <c r="BV58" s="19">
        <v>1069.2999999999997</v>
      </c>
      <c r="BW58" s="19">
        <v>1068.6999999999998</v>
      </c>
      <c r="BX58" s="19">
        <v>1068.0999999999999</v>
      </c>
      <c r="BY58" s="19">
        <v>1067.8</v>
      </c>
      <c r="BZ58" s="19">
        <v>1068</v>
      </c>
    </row>
    <row r="59">
      <c r="A59" s="12" t="s">
        <v>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>
        <f>N60+N61+N62</f>
        <v>790.09999999999991</v>
      </c>
      <c r="P59" s="36"/>
      <c r="R59" s="40">
        <f t="shared" si="19"/>
        <v>0.73204854998610203</v>
      </c>
      <c r="S59" s="41">
        <f t="shared" si="20"/>
        <v>0.73204854998610203</v>
      </c>
      <c r="T59" s="40">
        <f t="shared" si="20"/>
        <v>0.73204854998610203</v>
      </c>
      <c r="U59" s="40">
        <f t="shared" ref="U59:U60" si="21">($AC59/$T59)^(1/(2030-2021))*T59</f>
        <v>0.73215420563717515</v>
      </c>
      <c r="V59" s="40">
        <f t="shared" ref="V59:AB60" si="22">($AC59/$T59)^(1/(2030-2021))*U59</f>
        <v>0.73225987653739621</v>
      </c>
      <c r="W59" s="40">
        <f t="shared" si="22"/>
        <v>0.73236556268896602</v>
      </c>
      <c r="X59" s="40">
        <f t="shared" si="22"/>
        <v>0.73247126409408592</v>
      </c>
      <c r="Y59" s="40">
        <f t="shared" si="22"/>
        <v>0.73257698075495725</v>
      </c>
      <c r="Z59" s="40">
        <f t="shared" si="22"/>
        <v>0.73268271267378193</v>
      </c>
      <c r="AA59" s="40">
        <f t="shared" si="22"/>
        <v>0.7327884598527622</v>
      </c>
      <c r="AB59" s="40">
        <f t="shared" si="22"/>
        <v>0.73289422229410039</v>
      </c>
      <c r="AC59" s="40">
        <v>0.73299999999999998</v>
      </c>
      <c r="AG59" s="12" t="s">
        <v>8</v>
      </c>
      <c r="AH59" s="42">
        <f>SUM(AH60:AH62)</f>
        <v>790.09999999999991</v>
      </c>
      <c r="AJ59" s="43">
        <f t="shared" ref="AJ59:AJ83" si="23">AH59/AH$58</f>
        <v>0.73204854998610203</v>
      </c>
      <c r="AK59" s="44">
        <f t="shared" ref="AK59:AL83" si="24">AJ59</f>
        <v>0.73204854998610203</v>
      </c>
      <c r="AL59" s="44">
        <f t="shared" si="24"/>
        <v>0.73204854998610203</v>
      </c>
      <c r="AM59" s="44">
        <f>($AU59/$AL59)^(1/(2030-2021))*AL59</f>
        <v>0.73215420563717515</v>
      </c>
      <c r="AN59" s="44">
        <f t="shared" ref="AN59:AT60" si="25">($AC59/$T59)^(1/(2030-2021))*AM59</f>
        <v>0.73225987653739621</v>
      </c>
      <c r="AO59" s="44">
        <f t="shared" si="25"/>
        <v>0.73236556268896602</v>
      </c>
      <c r="AP59" s="44">
        <f t="shared" si="25"/>
        <v>0.73247126409408592</v>
      </c>
      <c r="AQ59" s="44">
        <f t="shared" si="25"/>
        <v>0.73257698075495725</v>
      </c>
      <c r="AR59" s="44">
        <f t="shared" si="25"/>
        <v>0.73268271267378193</v>
      </c>
      <c r="AS59" s="44">
        <f t="shared" si="25"/>
        <v>0.7327884598527622</v>
      </c>
      <c r="AT59" s="44">
        <f t="shared" si="25"/>
        <v>0.73289422229410039</v>
      </c>
      <c r="AU59" s="44">
        <v>0.73299999999999998</v>
      </c>
      <c r="AX59" s="12" t="s">
        <v>8</v>
      </c>
      <c r="AY59" s="45" t="s">
        <v>68</v>
      </c>
      <c r="AZ59" s="45" t="s">
        <v>68</v>
      </c>
      <c r="BA59" s="45" t="s">
        <v>68</v>
      </c>
      <c r="BB59" s="45" t="s">
        <v>68</v>
      </c>
      <c r="BC59" s="45" t="s">
        <v>68</v>
      </c>
      <c r="BD59" s="45" t="s">
        <v>68</v>
      </c>
      <c r="BE59" s="45" t="s">
        <v>68</v>
      </c>
      <c r="BF59" s="45" t="s">
        <v>68</v>
      </c>
      <c r="BG59" s="45" t="s">
        <v>68</v>
      </c>
      <c r="BH59" s="45" t="s">
        <v>68</v>
      </c>
      <c r="BI59" s="45" t="s">
        <v>68</v>
      </c>
      <c r="BJ59" s="45" t="s">
        <v>68</v>
      </c>
      <c r="BN59" t="s">
        <v>8</v>
      </c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</row>
    <row r="60">
      <c r="A60" s="9" t="s">
        <v>9</v>
      </c>
      <c r="B60" s="28">
        <f t="shared" ref="B60:M81" si="26">INDEX(B$4:B$26,MATCH($A60,$A$4:$A$26,0))</f>
        <v>505.89999999999998</v>
      </c>
      <c r="C60" s="28">
        <f t="shared" si="26"/>
        <v>547.5</v>
      </c>
      <c r="D60" s="28">
        <f t="shared" si="26"/>
        <v>578.60000000000002</v>
      </c>
      <c r="E60" s="28">
        <f t="shared" si="26"/>
        <v>586.39999999999998</v>
      </c>
      <c r="F60" s="28">
        <f t="shared" si="26"/>
        <v>590.70000000000005</v>
      </c>
      <c r="G60" s="28">
        <f t="shared" si="26"/>
        <v>594.10000000000002</v>
      </c>
      <c r="H60" s="28">
        <f t="shared" si="26"/>
        <v>595.20000000000005</v>
      </c>
      <c r="I60" s="28">
        <f t="shared" si="26"/>
        <v>596.5</v>
      </c>
      <c r="J60" s="28">
        <f t="shared" si="26"/>
        <v>597.79999999999995</v>
      </c>
      <c r="K60" s="28">
        <f t="shared" si="26"/>
        <v>597</v>
      </c>
      <c r="L60" s="28">
        <f t="shared" si="26"/>
        <v>660.70000000000005</v>
      </c>
      <c r="M60" s="28">
        <f t="shared" si="26"/>
        <v>695.89999999999998</v>
      </c>
      <c r="N60" s="28">
        <f t="shared" ref="N60:N81" si="27">INDEX(B$31:B$53,MATCH($A60,$A$31:$A$53,0))</f>
        <v>597.79999999999995</v>
      </c>
      <c r="P60" s="36">
        <f t="shared" ref="P60:P81" si="28">N60-J60</f>
        <v>0</v>
      </c>
      <c r="R60" s="37">
        <f t="shared" si="19"/>
        <v>0.55387751320300194</v>
      </c>
      <c r="S60" s="38">
        <f t="shared" si="20"/>
        <v>0.55387751320300194</v>
      </c>
      <c r="T60" s="38">
        <f t="shared" si="20"/>
        <v>0.55387751320300194</v>
      </c>
      <c r="U60" s="38">
        <f t="shared" si="21"/>
        <v>0.5523181208552097</v>
      </c>
      <c r="V60" s="38">
        <f t="shared" si="22"/>
        <v>0.55076311883639162</v>
      </c>
      <c r="W60" s="38">
        <f t="shared" si="22"/>
        <v>0.54921249478597112</v>
      </c>
      <c r="X60" s="38">
        <f t="shared" si="22"/>
        <v>0.5476662363781718</v>
      </c>
      <c r="Y60" s="38">
        <f t="shared" si="22"/>
        <v>0.54612433132191918</v>
      </c>
      <c r="Z60" s="38">
        <f t="shared" si="22"/>
        <v>0.54458676736074341</v>
      </c>
      <c r="AA60" s="38">
        <f t="shared" si="22"/>
        <v>0.5430535322726816</v>
      </c>
      <c r="AB60" s="38">
        <f t="shared" si="22"/>
        <v>0.54152461387018058</v>
      </c>
      <c r="AC60" s="38">
        <v>0.54000000000000004</v>
      </c>
      <c r="AG60" s="9" t="s">
        <v>9</v>
      </c>
      <c r="AH60" s="28">
        <f t="shared" ref="AH60:AH62" si="29">INDEX(B$31:B$53,MATCH($AG60,$A$31:$A$53,0))</f>
        <v>597.79999999999995</v>
      </c>
      <c r="AJ60" s="39">
        <f t="shared" si="23"/>
        <v>0.55387751320300194</v>
      </c>
      <c r="AK60" s="38">
        <f t="shared" si="24"/>
        <v>0.55387751320300194</v>
      </c>
      <c r="AL60" s="38">
        <f t="shared" si="24"/>
        <v>0.55387751320300194</v>
      </c>
      <c r="AM60" s="38">
        <f>($AC60/$T60)^(1/(2030-2021))*AL60</f>
        <v>0.5523181208552097</v>
      </c>
      <c r="AN60" s="38">
        <f t="shared" si="25"/>
        <v>0.55076311883639162</v>
      </c>
      <c r="AO60" s="38">
        <f t="shared" si="25"/>
        <v>0.54921249478597112</v>
      </c>
      <c r="AP60" s="38">
        <f t="shared" si="25"/>
        <v>0.5476662363781718</v>
      </c>
      <c r="AQ60" s="38">
        <f t="shared" si="25"/>
        <v>0.54612433132191918</v>
      </c>
      <c r="AR60" s="38">
        <f t="shared" si="25"/>
        <v>0.54458676736074341</v>
      </c>
      <c r="AS60" s="38">
        <f t="shared" si="25"/>
        <v>0.5430535322726816</v>
      </c>
      <c r="AT60" s="38">
        <f t="shared" si="25"/>
        <v>0.54152461387018058</v>
      </c>
      <c r="AU60" s="38">
        <v>0.54000000000000004</v>
      </c>
      <c r="AX60" s="9" t="s">
        <v>9</v>
      </c>
      <c r="AY60" s="47">
        <f>BO60</f>
        <v>597.30151023811732</v>
      </c>
      <c r="AZ60" s="47">
        <f t="shared" ref="AZ60:BJ60" si="30">BP60</f>
        <v>595.86142870378944</v>
      </c>
      <c r="BA60" s="47">
        <f t="shared" si="30"/>
        <v>594.80906142870367</v>
      </c>
      <c r="BB60" s="47">
        <f t="shared" si="30"/>
        <v>592.30595280512682</v>
      </c>
      <c r="BC60" s="47">
        <f t="shared" si="30"/>
        <v>590.14268183319348</v>
      </c>
      <c r="BD60" s="47">
        <f t="shared" si="30"/>
        <v>588.09673941681774</v>
      </c>
      <c r="BE60" s="47">
        <f t="shared" si="30"/>
        <v>586.05763954828149</v>
      </c>
      <c r="BF60" s="47">
        <f t="shared" si="30"/>
        <v>583.97074748252805</v>
      </c>
      <c r="BG60" s="47">
        <f t="shared" si="30"/>
        <v>581.99987827842642</v>
      </c>
      <c r="BH60" s="47">
        <f t="shared" si="30"/>
        <v>580.03547782045121</v>
      </c>
      <c r="BI60" s="47">
        <f t="shared" si="30"/>
        <v>578.23998269057881</v>
      </c>
      <c r="BJ60" s="47">
        <f t="shared" si="30"/>
        <v>576.72000000000003</v>
      </c>
      <c r="BN60" t="s">
        <v>9</v>
      </c>
      <c r="BO60" s="19">
        <v>597.30151023811732</v>
      </c>
      <c r="BP60" s="19">
        <v>595.86142870378944</v>
      </c>
      <c r="BQ60" s="19">
        <v>594.80906142870367</v>
      </c>
      <c r="BR60" s="19">
        <v>592.30595280512682</v>
      </c>
      <c r="BS60" s="19">
        <v>590.14268183319348</v>
      </c>
      <c r="BT60" s="19">
        <v>588.09673941681774</v>
      </c>
      <c r="BU60" s="19">
        <v>586.05763954828149</v>
      </c>
      <c r="BV60" s="19">
        <v>583.97074748252805</v>
      </c>
      <c r="BW60" s="19">
        <v>581.99987827842642</v>
      </c>
      <c r="BX60" s="19">
        <v>580.03547782045121</v>
      </c>
      <c r="BY60" s="19">
        <v>578.23998269057881</v>
      </c>
      <c r="BZ60" s="19">
        <v>576.72000000000003</v>
      </c>
    </row>
    <row r="61">
      <c r="A61" s="9" t="s">
        <v>10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>
        <f t="shared" si="27"/>
        <v>112.8</v>
      </c>
      <c r="P61" s="36">
        <f t="shared" si="28"/>
        <v>112.8</v>
      </c>
      <c r="R61" s="37">
        <f t="shared" si="19"/>
        <v>0.10451218382284815</v>
      </c>
      <c r="S61" s="38">
        <f t="shared" si="20"/>
        <v>0.10451218382284815</v>
      </c>
      <c r="T61" s="38">
        <f t="shared" si="20"/>
        <v>0.10451218382284815</v>
      </c>
      <c r="U61" s="38">
        <f t="shared" ref="U61:AC61" si="31">T61</f>
        <v>0.10451218382284815</v>
      </c>
      <c r="V61" s="38">
        <f t="shared" si="31"/>
        <v>0.10451218382284815</v>
      </c>
      <c r="W61" s="38">
        <f t="shared" si="31"/>
        <v>0.10451218382284815</v>
      </c>
      <c r="X61" s="38">
        <f t="shared" si="31"/>
        <v>0.10451218382284815</v>
      </c>
      <c r="Y61" s="38">
        <f t="shared" si="31"/>
        <v>0.10451218382284815</v>
      </c>
      <c r="Z61" s="38">
        <f t="shared" si="31"/>
        <v>0.10451218382284815</v>
      </c>
      <c r="AA61" s="38">
        <f t="shared" si="31"/>
        <v>0.10451218382284815</v>
      </c>
      <c r="AB61" s="38">
        <f t="shared" si="31"/>
        <v>0.10451218382284815</v>
      </c>
      <c r="AC61" s="38">
        <f t="shared" si="31"/>
        <v>0.10451218382284815</v>
      </c>
      <c r="AG61" s="9" t="s">
        <v>10</v>
      </c>
      <c r="AH61" s="28">
        <f t="shared" si="29"/>
        <v>112.8</v>
      </c>
      <c r="AJ61" s="39">
        <f t="shared" si="23"/>
        <v>0.10451218382284815</v>
      </c>
      <c r="AK61" s="38">
        <f t="shared" si="24"/>
        <v>0.10451218382284815</v>
      </c>
      <c r="AL61" s="38">
        <f t="shared" si="24"/>
        <v>0.10451218382284815</v>
      </c>
      <c r="AM61" s="38">
        <f t="shared" ref="AM61:AU61" si="32">AL61</f>
        <v>0.10451218382284815</v>
      </c>
      <c r="AN61" s="38">
        <f t="shared" si="32"/>
        <v>0.10451218382284815</v>
      </c>
      <c r="AO61" s="38">
        <f t="shared" si="32"/>
        <v>0.10451218382284815</v>
      </c>
      <c r="AP61" s="38">
        <f t="shared" si="32"/>
        <v>0.10451218382284815</v>
      </c>
      <c r="AQ61" s="38">
        <f t="shared" si="32"/>
        <v>0.10451218382284815</v>
      </c>
      <c r="AR61" s="38">
        <f t="shared" si="32"/>
        <v>0.10451218382284815</v>
      </c>
      <c r="AS61" s="38">
        <f t="shared" si="32"/>
        <v>0.10451218382284815</v>
      </c>
      <c r="AT61" s="38">
        <f t="shared" si="32"/>
        <v>0.10451218382284815</v>
      </c>
      <c r="AU61" s="38">
        <f t="shared" si="32"/>
        <v>0.10451218382284815</v>
      </c>
      <c r="AX61" s="9" t="s">
        <v>10</v>
      </c>
      <c r="AY61" s="48">
        <f>113.06-AY90</f>
        <v>113.08919473732959</v>
      </c>
      <c r="AZ61" s="19" t="e">
        <f>AY61/AY$58*AZ$58</f>
        <v>#REF!</v>
      </c>
      <c r="BA61" s="19" t="e">
        <f t="shared" ref="BA61:BJ61" si="33">AZ61/AZ58*BA58</f>
        <v>#REF!</v>
      </c>
      <c r="BB61" s="19" t="e">
        <f t="shared" si="33"/>
        <v>#REF!</v>
      </c>
      <c r="BC61" s="19" t="e">
        <f t="shared" si="33"/>
        <v>#REF!</v>
      </c>
      <c r="BD61" s="19" t="e">
        <f t="shared" si="33"/>
        <v>#REF!</v>
      </c>
      <c r="BE61" s="19" t="e">
        <f t="shared" si="33"/>
        <v>#REF!</v>
      </c>
      <c r="BF61" s="19" t="e">
        <f t="shared" si="33"/>
        <v>#REF!</v>
      </c>
      <c r="BG61" s="19" t="e">
        <f t="shared" si="33"/>
        <v>#REF!</v>
      </c>
      <c r="BH61" s="19" t="e">
        <f t="shared" si="33"/>
        <v>#REF!</v>
      </c>
      <c r="BI61" s="19" t="e">
        <f t="shared" si="33"/>
        <v>#REF!</v>
      </c>
      <c r="BJ61" s="19" t="e">
        <f t="shared" si="33"/>
        <v>#REF!</v>
      </c>
      <c r="BN61" t="s">
        <v>10</v>
      </c>
      <c r="BO61" s="19">
        <v>112.70593903455945</v>
      </c>
      <c r="BP61" s="19">
        <v>112.43420735662004</v>
      </c>
      <c r="BQ61" s="19">
        <v>112.23563420735661</v>
      </c>
      <c r="BR61" s="19">
        <v>112.07886593162233</v>
      </c>
      <c r="BS61" s="19">
        <v>111.98480496618177</v>
      </c>
      <c r="BT61" s="19">
        <v>111.91164643750577</v>
      </c>
      <c r="BU61" s="19">
        <v>111.83848790882976</v>
      </c>
      <c r="BV61" s="19">
        <v>111.75487816177149</v>
      </c>
      <c r="BW61" s="19">
        <v>111.6921708514778</v>
      </c>
      <c r="BX61" s="19">
        <v>111.62946354118409</v>
      </c>
      <c r="BY61" s="19">
        <v>111.59810988603725</v>
      </c>
      <c r="BZ61" s="19">
        <v>111.61901232280182</v>
      </c>
    </row>
    <row r="62">
      <c r="A62" s="9" t="s">
        <v>11</v>
      </c>
      <c r="B62" s="28">
        <f t="shared" si="26"/>
        <v>63.600000000000001</v>
      </c>
      <c r="C62" s="28">
        <f t="shared" si="26"/>
        <v>68.799999999999997</v>
      </c>
      <c r="D62" s="28">
        <f t="shared" si="26"/>
        <v>71.5</v>
      </c>
      <c r="E62" s="28">
        <f t="shared" si="26"/>
        <v>71.799999999999997</v>
      </c>
      <c r="F62" s="28">
        <f t="shared" si="26"/>
        <v>72.400000000000006</v>
      </c>
      <c r="G62" s="28">
        <f t="shared" si="26"/>
        <v>73.5</v>
      </c>
      <c r="H62" s="28">
        <f t="shared" si="26"/>
        <v>75.200000000000003</v>
      </c>
      <c r="I62" s="28">
        <f t="shared" si="26"/>
        <v>76.900000000000006</v>
      </c>
      <c r="J62" s="28">
        <f t="shared" si="26"/>
        <v>79.5</v>
      </c>
      <c r="K62" s="28">
        <f t="shared" si="26"/>
        <v>79.400000000000006</v>
      </c>
      <c r="L62" s="28">
        <f t="shared" si="26"/>
        <v>75.5</v>
      </c>
      <c r="M62" s="28">
        <f t="shared" si="26"/>
        <v>76.5</v>
      </c>
      <c r="N62" s="28">
        <f t="shared" si="27"/>
        <v>79.5</v>
      </c>
      <c r="P62" s="36">
        <f t="shared" si="28"/>
        <v>0</v>
      </c>
      <c r="R62" s="37">
        <f t="shared" si="19"/>
        <v>0.073658852960252014</v>
      </c>
      <c r="S62" s="38">
        <f t="shared" si="20"/>
        <v>0.073658852960252014</v>
      </c>
      <c r="T62" s="38">
        <f t="shared" si="20"/>
        <v>0.073658852960252014</v>
      </c>
      <c r="U62" s="38">
        <f>U59-U60-U61</f>
        <v>0.075323900959117299</v>
      </c>
      <c r="V62" s="38">
        <f t="shared" ref="V62:AC62" si="34">V59-V60-V61</f>
        <v>0.076984573878156451</v>
      </c>
      <c r="W62" s="38">
        <f t="shared" si="34"/>
        <v>0.078640884080146758</v>
      </c>
      <c r="X62" s="38">
        <f t="shared" si="34"/>
        <v>0.080292843893065971</v>
      </c>
      <c r="Y62" s="38">
        <f t="shared" si="34"/>
        <v>0.08194046561018993</v>
      </c>
      <c r="Z62" s="38">
        <f t="shared" si="34"/>
        <v>0.083583761490190381</v>
      </c>
      <c r="AA62" s="38">
        <f t="shared" si="34"/>
        <v>0.085222743757232447</v>
      </c>
      <c r="AB62" s="38">
        <f t="shared" si="34"/>
        <v>0.086857424601071667</v>
      </c>
      <c r="AC62" s="38">
        <f t="shared" si="34"/>
        <v>0.088487816177151804</v>
      </c>
      <c r="AG62" s="9" t="s">
        <v>11</v>
      </c>
      <c r="AH62" s="28">
        <f t="shared" si="29"/>
        <v>79.5</v>
      </c>
      <c r="AJ62" s="39">
        <f t="shared" si="23"/>
        <v>0.073658852960252014</v>
      </c>
      <c r="AK62" s="38">
        <f t="shared" si="24"/>
        <v>0.073658852960252014</v>
      </c>
      <c r="AL62" s="38">
        <f t="shared" si="24"/>
        <v>0.073658852960252014</v>
      </c>
      <c r="AM62" s="38">
        <f>AM59-AM60-AM61</f>
        <v>0.075323900959117299</v>
      </c>
      <c r="AN62" s="38">
        <f t="shared" ref="AN62:AU62" si="35">AN59-AN60-AN61</f>
        <v>0.076984573878156451</v>
      </c>
      <c r="AO62" s="38">
        <f t="shared" si="35"/>
        <v>0.078640884080146758</v>
      </c>
      <c r="AP62" s="38">
        <f t="shared" si="35"/>
        <v>0.080292843893065971</v>
      </c>
      <c r="AQ62" s="38">
        <f t="shared" si="35"/>
        <v>0.08194046561018993</v>
      </c>
      <c r="AR62" s="38">
        <f t="shared" si="35"/>
        <v>0.083583761490190381</v>
      </c>
      <c r="AS62" s="38">
        <f t="shared" si="35"/>
        <v>0.085222743757232447</v>
      </c>
      <c r="AT62" s="38">
        <f t="shared" si="35"/>
        <v>0.086857424601071667</v>
      </c>
      <c r="AU62" s="38">
        <f t="shared" si="35"/>
        <v>0.088487816177151804</v>
      </c>
      <c r="AX62" s="9" t="s">
        <v>11</v>
      </c>
      <c r="AY62" s="48">
        <v>78.239999999999995</v>
      </c>
      <c r="AZ62" s="48">
        <v>80.799999999999997</v>
      </c>
      <c r="BA62" s="48">
        <v>83.400000000000006</v>
      </c>
      <c r="BB62" s="48">
        <v>85.200000000000003</v>
      </c>
      <c r="BC62" s="48">
        <v>87</v>
      </c>
      <c r="BD62" s="48">
        <v>88.799999999999997</v>
      </c>
      <c r="BE62" s="48">
        <v>90.599999999999994</v>
      </c>
      <c r="BF62" s="48">
        <v>92.400000000000006</v>
      </c>
      <c r="BG62" s="48">
        <v>94.200000000000003</v>
      </c>
      <c r="BH62" s="48">
        <v>96</v>
      </c>
      <c r="BI62" s="48">
        <v>97.799999999999997</v>
      </c>
      <c r="BJ62" s="48">
        <v>99.700000000000003</v>
      </c>
      <c r="BN62" t="s">
        <v>11</v>
      </c>
      <c r="BO62" s="19">
        <v>79.433707032335775</v>
      </c>
      <c r="BP62" s="19">
        <v>79.242194014639111</v>
      </c>
      <c r="BQ62" s="19">
        <v>79.102242194014622</v>
      </c>
      <c r="BR62" s="19">
        <v>80.777351388557378</v>
      </c>
      <c r="BS62" s="19">
        <v>82.488970910444621</v>
      </c>
      <c r="BT62" s="19">
        <v>84.208658673021134</v>
      </c>
      <c r="BU62" s="19">
        <v>85.921372249969863</v>
      </c>
      <c r="BV62" s="19">
        <v>87.618939876976071</v>
      </c>
      <c r="BW62" s="19">
        <v>89.325965904566445</v>
      </c>
      <c r="BX62" s="19">
        <v>91.026412607099971</v>
      </c>
      <c r="BY62" s="19">
        <v>92.746357989024318</v>
      </c>
      <c r="BZ62" s="19">
        <v>94.50498767719813</v>
      </c>
    </row>
    <row r="63">
      <c r="A63" s="12" t="s">
        <v>69</v>
      </c>
      <c r="B63" s="12"/>
      <c r="C63" s="12"/>
      <c r="D63" s="12"/>
      <c r="E63" s="12"/>
      <c r="F63" s="12"/>
      <c r="G63" s="12"/>
      <c r="H63" s="12"/>
      <c r="I63" s="12"/>
      <c r="J63" s="12">
        <f>SUM(J64:J75)</f>
        <v>206.79999999999998</v>
      </c>
      <c r="K63" s="12"/>
      <c r="L63" s="12"/>
      <c r="M63" s="12"/>
      <c r="N63" s="12">
        <f>SUM(N64:N75)</f>
        <v>206.79999999999998</v>
      </c>
      <c r="P63" s="36">
        <f t="shared" si="28"/>
        <v>0</v>
      </c>
      <c r="R63" s="40">
        <f t="shared" si="19"/>
        <v>0.19160567034188825</v>
      </c>
      <c r="S63" s="40">
        <f t="shared" si="20"/>
        <v>0.19160567034188825</v>
      </c>
      <c r="T63" s="40">
        <f t="shared" si="20"/>
        <v>0.19160567034188825</v>
      </c>
      <c r="U63" s="40">
        <f>($T59-U59)*$T63/($T63+$T76)+$T63</f>
        <v>0.19153011851394247</v>
      </c>
      <c r="V63" s="40">
        <f t="shared" ref="V63:AC63" si="36">($T59-V59)*$T63/($T63+$T76)+$T63</f>
        <v>0.19145455578169585</v>
      </c>
      <c r="W63" s="40">
        <f t="shared" si="36"/>
        <v>0.19137898214357471</v>
      </c>
      <c r="X63" s="40">
        <f t="shared" si="36"/>
        <v>0.19130339759800488</v>
      </c>
      <c r="Y63" s="40">
        <f t="shared" si="36"/>
        <v>0.19122780214341223</v>
      </c>
      <c r="Z63" s="40">
        <f t="shared" si="36"/>
        <v>0.19115219577822226</v>
      </c>
      <c r="AA63" s="40">
        <f t="shared" si="36"/>
        <v>0.19107657850086016</v>
      </c>
      <c r="AB63" s="40">
        <f t="shared" si="36"/>
        <v>0.19100095030975109</v>
      </c>
      <c r="AC63" s="40">
        <f t="shared" si="36"/>
        <v>0.19092531120331943</v>
      </c>
      <c r="AG63" s="12" t="s">
        <v>12</v>
      </c>
      <c r="AH63" s="42">
        <f>SUM(AH64:AH69)</f>
        <v>101.70000000000002</v>
      </c>
      <c r="AJ63" s="43">
        <f t="shared" si="23"/>
        <v>0.094227740201982782</v>
      </c>
      <c r="AK63" s="44">
        <f t="shared" si="24"/>
        <v>0.094227740201982782</v>
      </c>
      <c r="AL63" s="44">
        <f t="shared" si="24"/>
        <v>0.094227740201982782</v>
      </c>
      <c r="AM63" s="44">
        <f>($AL59-AM59)*$AL63/($AL63+$AL70+AL77)+$AL63</f>
        <v>0.094190195898299564</v>
      </c>
      <c r="AN63" s="44">
        <f t="shared" ref="AN63:AU63" si="37">($AL59-AN59)*$AL63/($AL63+$AL70+AM77)+$AL63</f>
        <v>0.094152637874145906</v>
      </c>
      <c r="AO63" s="44">
        <f t="shared" si="37"/>
        <v>0.094115066119636007</v>
      </c>
      <c r="AP63" s="44">
        <f t="shared" si="37"/>
        <v>0.094077480624871798</v>
      </c>
      <c r="AQ63" s="44">
        <f t="shared" si="37"/>
        <v>0.094039881379943152</v>
      </c>
      <c r="AR63" s="44">
        <f t="shared" si="37"/>
        <v>0.094002268374927547</v>
      </c>
      <c r="AS63" s="44">
        <f t="shared" si="37"/>
        <v>0.093964641599890278</v>
      </c>
      <c r="AT63" s="44">
        <f t="shared" si="37"/>
        <v>0.093927001044884384</v>
      </c>
      <c r="AU63" s="44">
        <f t="shared" si="37"/>
        <v>0.09388934669995036</v>
      </c>
      <c r="AX63" s="12" t="s">
        <v>12</v>
      </c>
      <c r="AY63" s="45" t="s">
        <v>68</v>
      </c>
      <c r="AZ63" s="45" t="s">
        <v>68</v>
      </c>
      <c r="BA63" s="45" t="s">
        <v>68</v>
      </c>
      <c r="BB63" s="45" t="s">
        <v>68</v>
      </c>
      <c r="BC63" s="45" t="s">
        <v>68</v>
      </c>
      <c r="BD63" s="45" t="s">
        <v>68</v>
      </c>
      <c r="BE63" s="45" t="s">
        <v>68</v>
      </c>
      <c r="BF63" s="45" t="s">
        <v>68</v>
      </c>
      <c r="BG63" s="45" t="s">
        <v>68</v>
      </c>
      <c r="BH63" s="45" t="s">
        <v>68</v>
      </c>
      <c r="BI63" s="45" t="s">
        <v>68</v>
      </c>
      <c r="BJ63" s="45" t="s">
        <v>68</v>
      </c>
      <c r="BN63" t="s">
        <v>12</v>
      </c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</row>
    <row r="64">
      <c r="A64" s="9" t="s">
        <v>13</v>
      </c>
      <c r="B64" s="28">
        <f t="shared" si="26"/>
        <v>39.5</v>
      </c>
      <c r="C64" s="28">
        <f t="shared" si="26"/>
        <v>36.399999999999999</v>
      </c>
      <c r="D64" s="28">
        <f t="shared" si="26"/>
        <v>34.700000000000003</v>
      </c>
      <c r="E64" s="28">
        <f t="shared" si="26"/>
        <v>34.5</v>
      </c>
      <c r="F64" s="28">
        <f t="shared" si="26"/>
        <v>34.299999999999997</v>
      </c>
      <c r="G64" s="28">
        <f t="shared" si="26"/>
        <v>34.100000000000001</v>
      </c>
      <c r="H64" s="28">
        <f t="shared" si="26"/>
        <v>33.700000000000003</v>
      </c>
      <c r="I64" s="28">
        <f t="shared" si="26"/>
        <v>33.200000000000003</v>
      </c>
      <c r="J64" s="28">
        <f t="shared" si="26"/>
        <v>33.399999999999999</v>
      </c>
      <c r="K64" s="28">
        <f t="shared" si="26"/>
        <v>33.399999999999999</v>
      </c>
      <c r="L64" s="28">
        <f t="shared" si="26"/>
        <v>35.299999999999997</v>
      </c>
      <c r="M64" s="28">
        <f t="shared" si="26"/>
        <v>35.299999999999997</v>
      </c>
      <c r="N64" s="28">
        <f t="shared" si="27"/>
        <v>33.399999999999999</v>
      </c>
      <c r="P64" s="36">
        <f t="shared" si="28"/>
        <v>0</v>
      </c>
      <c r="R64" s="37">
        <f t="shared" si="19"/>
        <v>0.03094598350782915</v>
      </c>
      <c r="S64" s="38">
        <f t="shared" si="20"/>
        <v>0.03094598350782915</v>
      </c>
      <c r="T64" s="38">
        <f t="shared" si="20"/>
        <v>0.03094598350782915</v>
      </c>
      <c r="U64" s="38">
        <f t="shared" ref="U64:W75" si="38">T64/T$63*U$63</f>
        <v>0.030933781230008121</v>
      </c>
      <c r="V64" s="38">
        <f>U64/U$63*V$63</f>
        <v>0.030921577191047593</v>
      </c>
      <c r="W64" s="38">
        <f>V64/V$63*W$63</f>
        <v>0.030909371390693406</v>
      </c>
      <c r="X64" s="38">
        <f t="shared" ref="X64:AC75" si="39">W64/W$63*X$63</f>
        <v>0.030897163828691315</v>
      </c>
      <c r="Y64" s="38">
        <f t="shared" si="39"/>
        <v>0.030884954504787086</v>
      </c>
      <c r="Z64" s="38">
        <f t="shared" si="39"/>
        <v>0.030872743418726423</v>
      </c>
      <c r="AA64" s="38">
        <f t="shared" si="39"/>
        <v>0.030860530570254983</v>
      </c>
      <c r="AB64" s="38">
        <f t="shared" si="39"/>
        <v>0.030848315959118411</v>
      </c>
      <c r="AC64" s="38">
        <f t="shared" si="39"/>
        <v>0.030836099585062234</v>
      </c>
      <c r="AG64" s="9" t="s">
        <v>13</v>
      </c>
      <c r="AH64" s="28">
        <f t="shared" ref="AH64:AH83" si="40">INDEX(B$31:B$53,MATCH($AG64,$A$31:$A$53,0))</f>
        <v>33.399999999999999</v>
      </c>
      <c r="AJ64" s="39">
        <f t="shared" si="23"/>
        <v>0.03094598350782915</v>
      </c>
      <c r="AK64" s="38">
        <f t="shared" si="24"/>
        <v>0.03094598350782915</v>
      </c>
      <c r="AL64" s="38">
        <f t="shared" si="24"/>
        <v>0.03094598350782915</v>
      </c>
      <c r="AM64" s="38">
        <f t="shared" ref="AM64:AU69" si="41">AL64/AL$63*AM$63</f>
        <v>0.030933653323532009</v>
      </c>
      <c r="AN64" s="38">
        <f t="shared" ref="AN64:AU64" si="42">AM64/AM$63*AN$63</f>
        <v>0.030921318633200325</v>
      </c>
      <c r="AO64" s="38">
        <f t="shared" si="42"/>
        <v>0.03090897943358744</v>
      </c>
      <c r="AP64" s="38">
        <f t="shared" si="42"/>
        <v>0.030896635721442654</v>
      </c>
      <c r="AQ64" s="38">
        <f t="shared" si="42"/>
        <v>0.030884287493511318</v>
      </c>
      <c r="AR64" s="38">
        <f t="shared" si="42"/>
        <v>0.030871934746534709</v>
      </c>
      <c r="AS64" s="38">
        <f t="shared" si="42"/>
        <v>0.0308595774772501</v>
      </c>
      <c r="AT64" s="38">
        <f t="shared" si="42"/>
        <v>0.030847215682390742</v>
      </c>
      <c r="AU64" s="38">
        <f t="shared" si="42"/>
        <v>0.030834849358685763</v>
      </c>
      <c r="AX64" s="9" t="s">
        <v>13</v>
      </c>
      <c r="AY64" s="49">
        <v>33.374000000000002</v>
      </c>
      <c r="AZ64" s="49">
        <v>33.2916890577226</v>
      </c>
      <c r="BA64" s="49">
        <v>33.232891689057723</v>
      </c>
      <c r="BB64" s="49">
        <v>33.173249824155725</v>
      </c>
      <c r="BC64" s="49">
        <v>33.132192915474143</v>
      </c>
      <c r="BD64" s="49">
        <v>33.097335177485419</v>
      </c>
      <c r="BE64" s="49">
        <v>33.062489885515774</v>
      </c>
      <c r="BF64" s="49">
        <v>33.024568616811642</v>
      </c>
      <c r="BG64" s="49">
        <v>32.992836663621638</v>
      </c>
      <c r="BH64" s="49">
        <v>32.961114703450832</v>
      </c>
      <c r="BI64" s="49">
        <v>32.938656905656835</v>
      </c>
      <c r="BJ64" s="49">
        <v>32.931619115076394</v>
      </c>
      <c r="BN64" t="s">
        <v>13</v>
      </c>
      <c r="BO64" s="19">
        <v>33.372148614842956</v>
      </c>
      <c r="BP64" s="19">
        <v>33.2916890577226</v>
      </c>
      <c r="BQ64" s="19">
        <v>33.232891689057723</v>
      </c>
      <c r="BR64" s="19">
        <v>33.173249824155725</v>
      </c>
      <c r="BS64" s="19">
        <v>33.132192915474143</v>
      </c>
      <c r="BT64" s="19">
        <v>33.097335177485419</v>
      </c>
      <c r="BU64" s="19">
        <v>33.062489885515774</v>
      </c>
      <c r="BV64" s="19">
        <v>33.024568616811642</v>
      </c>
      <c r="BW64" s="19">
        <v>32.992836663621638</v>
      </c>
      <c r="BX64" s="19">
        <v>32.961114703450832</v>
      </c>
      <c r="BY64" s="19">
        <v>32.938656905656835</v>
      </c>
      <c r="BZ64" s="19">
        <v>32.931619115076394</v>
      </c>
    </row>
    <row r="65">
      <c r="A65" s="9" t="s">
        <v>22</v>
      </c>
      <c r="B65" s="28">
        <f t="shared" si="26"/>
        <v>44.700000000000003</v>
      </c>
      <c r="C65" s="28">
        <f t="shared" si="26"/>
        <v>41.100000000000001</v>
      </c>
      <c r="D65" s="28">
        <f t="shared" si="26"/>
        <v>39.200000000000003</v>
      </c>
      <c r="E65" s="28">
        <f t="shared" si="26"/>
        <v>38.799999999999997</v>
      </c>
      <c r="F65" s="28">
        <f t="shared" si="26"/>
        <v>38.700000000000003</v>
      </c>
      <c r="G65" s="28">
        <f t="shared" si="26"/>
        <v>38.700000000000003</v>
      </c>
      <c r="H65" s="28">
        <f t="shared" si="26"/>
        <v>38.399999999999999</v>
      </c>
      <c r="I65" s="28">
        <f t="shared" si="26"/>
        <v>38.299999999999997</v>
      </c>
      <c r="J65" s="28">
        <f t="shared" si="26"/>
        <v>37.700000000000003</v>
      </c>
      <c r="K65" s="28">
        <f t="shared" si="26"/>
        <v>37.600000000000001</v>
      </c>
      <c r="L65" s="28">
        <f t="shared" si="26"/>
        <v>33.600000000000001</v>
      </c>
      <c r="M65" s="28">
        <f t="shared" si="26"/>
        <v>33.399999999999999</v>
      </c>
      <c r="N65" s="28">
        <f t="shared" si="27"/>
        <v>37.700000000000003</v>
      </c>
      <c r="P65" s="36">
        <f t="shared" si="28"/>
        <v>0</v>
      </c>
      <c r="R65" s="37">
        <f t="shared" si="19"/>
        <v>0.034930047252849074</v>
      </c>
      <c r="S65" s="38">
        <f t="shared" si="20"/>
        <v>0.034930047252849074</v>
      </c>
      <c r="T65" s="38">
        <f t="shared" si="20"/>
        <v>0.034930047252849074</v>
      </c>
      <c r="U65" s="38">
        <f t="shared" si="38"/>
        <v>0.034916274023093004</v>
      </c>
      <c r="V65" s="38">
        <f t="shared" si="38"/>
        <v>0.034902498805463901</v>
      </c>
      <c r="W65" s="38">
        <f t="shared" si="38"/>
        <v>0.034888721599674898</v>
      </c>
      <c r="X65" s="38">
        <f t="shared" si="39"/>
        <v>0.034874942405439001</v>
      </c>
      <c r="Y65" s="38">
        <f t="shared" si="39"/>
        <v>0.03486116122246926</v>
      </c>
      <c r="Z65" s="38">
        <f t="shared" si="39"/>
        <v>0.034847378050478633</v>
      </c>
      <c r="AA65" s="38">
        <f t="shared" si="39"/>
        <v>0.034833592889180025</v>
      </c>
      <c r="AB65" s="38">
        <f t="shared" si="39"/>
        <v>0.034819805738286351</v>
      </c>
      <c r="AC65" s="38">
        <f t="shared" si="39"/>
        <v>0.03480601659751037</v>
      </c>
      <c r="AG65" s="9" t="s">
        <v>14</v>
      </c>
      <c r="AH65" s="28">
        <f t="shared" si="40"/>
        <v>15.800000000000001</v>
      </c>
      <c r="AJ65" s="39">
        <f t="shared" si="23"/>
        <v>0.014639117946817383</v>
      </c>
      <c r="AK65" s="38">
        <f t="shared" si="24"/>
        <v>0.014639117946817383</v>
      </c>
      <c r="AL65" s="38">
        <f t="shared" si="24"/>
        <v>0.014639117946817383</v>
      </c>
      <c r="AM65" s="38">
        <f t="shared" si="41"/>
        <v>0.014633285105143883</v>
      </c>
      <c r="AN65" s="38">
        <f t="shared" si="41"/>
        <v>0.014627450131873207</v>
      </c>
      <c r="AO65" s="38">
        <f t="shared" si="41"/>
        <v>0.014621613025469505</v>
      </c>
      <c r="AP65" s="38">
        <f t="shared" si="41"/>
        <v>0.014615773784395027</v>
      </c>
      <c r="AQ65" s="38">
        <f t="shared" si="41"/>
        <v>0.014609932407110143</v>
      </c>
      <c r="AR65" s="38">
        <f t="shared" si="41"/>
        <v>0.014604088892073304</v>
      </c>
      <c r="AS65" s="38">
        <f t="shared" si="41"/>
        <v>0.014598243237741063</v>
      </c>
      <c r="AT65" s="38">
        <f t="shared" si="41"/>
        <v>0.014592395442568074</v>
      </c>
      <c r="AU65" s="38">
        <f t="shared" si="41"/>
        <v>0.014586545505007036</v>
      </c>
      <c r="AX65" s="9" t="s">
        <v>14</v>
      </c>
      <c r="AY65" s="19">
        <f>AH65+0.04</f>
        <v>15.84</v>
      </c>
      <c r="AZ65" s="19" t="e">
        <f>(AZ$58-SUM(AZ$60:AZ$62,AZ$66,AZ$64,AZ$68:AZ$69,AZ$71:AZ$73,AZ$75,AZ$78,AZ$80,AZ$83))*$AY65/$AY$88</f>
        <v>#REF!</v>
      </c>
      <c r="BA65" s="19" t="e">
        <f t="shared" ref="BA65:BJ81" si="43">(BA$58-SUM(BA$60:BA$62,BA$66,BA$64,BA$68:BA$69,BA$71:BA$73,BA$75,BA$78,BA$80,BA$83))*$AY65/$AY$88</f>
        <v>#REF!</v>
      </c>
      <c r="BB65" s="19" t="e">
        <f t="shared" si="43"/>
        <v>#REF!</v>
      </c>
      <c r="BC65" s="19" t="e">
        <f t="shared" si="43"/>
        <v>#REF!</v>
      </c>
      <c r="BD65" s="19" t="e">
        <f t="shared" si="43"/>
        <v>#REF!</v>
      </c>
      <c r="BE65" s="19" t="e">
        <f t="shared" si="43"/>
        <v>#REF!</v>
      </c>
      <c r="BF65" s="19" t="e">
        <f t="shared" si="43"/>
        <v>#REF!</v>
      </c>
      <c r="BG65" s="19" t="e">
        <f t="shared" si="43"/>
        <v>#REF!</v>
      </c>
      <c r="BH65" s="19" t="e">
        <f t="shared" si="43"/>
        <v>#REF!</v>
      </c>
      <c r="BI65" s="19" t="e">
        <f t="shared" si="43"/>
        <v>#REF!</v>
      </c>
      <c r="BJ65" s="19" t="e">
        <f t="shared" si="43"/>
        <v>#REF!</v>
      </c>
      <c r="BN65" t="s">
        <v>14</v>
      </c>
      <c r="BO65" s="19">
        <v>15.786824793847867</v>
      </c>
      <c r="BP65" s="19">
        <v>15.748763087186139</v>
      </c>
      <c r="BQ65" s="19">
        <v>15.720948763087186</v>
      </c>
      <c r="BR65" s="19">
        <v>15.692734946756298</v>
      </c>
      <c r="BS65" s="19">
        <v>15.673312816302138</v>
      </c>
      <c r="BT65" s="19">
        <v>15.656823227672742</v>
      </c>
      <c r="BU65" s="19">
        <v>15.640339526681114</v>
      </c>
      <c r="BV65" s="19">
        <v>15.622400722922873</v>
      </c>
      <c r="BW65" s="19">
        <v>15.607389798958737</v>
      </c>
      <c r="BX65" s="19">
        <v>15.592383602231228</v>
      </c>
      <c r="BY65" s="19">
        <v>15.581759853574189</v>
      </c>
      <c r="BZ65" s="19">
        <v>15.578430599347515</v>
      </c>
    </row>
    <row r="66">
      <c r="A66" s="9" t="s">
        <v>17</v>
      </c>
      <c r="B66" s="28">
        <f t="shared" si="26"/>
        <v>8.1999999999999993</v>
      </c>
      <c r="C66" s="28">
        <f t="shared" si="26"/>
        <v>6.9000000000000004</v>
      </c>
      <c r="D66" s="28">
        <f t="shared" si="26"/>
        <v>6.5</v>
      </c>
      <c r="E66" s="28">
        <f t="shared" si="26"/>
        <v>6.4000000000000004</v>
      </c>
      <c r="F66" s="28">
        <f t="shared" si="26"/>
        <v>6.2999999999999998</v>
      </c>
      <c r="G66" s="28">
        <f t="shared" si="26"/>
        <v>6.0999999999999996</v>
      </c>
      <c r="H66" s="28">
        <f t="shared" si="26"/>
        <v>6</v>
      </c>
      <c r="I66" s="28">
        <f t="shared" si="26"/>
        <v>6</v>
      </c>
      <c r="J66" s="28">
        <f t="shared" si="26"/>
        <v>6</v>
      </c>
      <c r="K66" s="28">
        <f t="shared" si="26"/>
        <v>6</v>
      </c>
      <c r="L66" s="28">
        <f t="shared" si="26"/>
        <v>4.7999999999999998</v>
      </c>
      <c r="M66" s="28">
        <f t="shared" si="26"/>
        <v>4.4000000000000004</v>
      </c>
      <c r="N66" s="28">
        <f t="shared" si="27"/>
        <v>6</v>
      </c>
      <c r="P66" s="36">
        <f t="shared" si="28"/>
        <v>0</v>
      </c>
      <c r="R66" s="37">
        <f t="shared" si="19"/>
        <v>0.0055591587139812845</v>
      </c>
      <c r="S66" s="38">
        <f t="shared" si="20"/>
        <v>0.0055591587139812845</v>
      </c>
      <c r="T66" s="38">
        <f t="shared" si="20"/>
        <v>0.0055591587139812845</v>
      </c>
      <c r="U66" s="38">
        <f t="shared" si="38"/>
        <v>0.0055569666880254109</v>
      </c>
      <c r="V66" s="38">
        <f t="shared" si="38"/>
        <v>0.0055547743456971724</v>
      </c>
      <c r="W66" s="38">
        <f t="shared" si="38"/>
        <v>0.0055525816869509111</v>
      </c>
      <c r="X66" s="38">
        <f t="shared" si="39"/>
        <v>0.0055503887117409542</v>
      </c>
      <c r="Y66" s="38">
        <f t="shared" si="39"/>
        <v>0.0055481954200216317</v>
      </c>
      <c r="Z66" s="38">
        <f t="shared" si="39"/>
        <v>0.0055460018117472615</v>
      </c>
      <c r="AA66" s="38">
        <f t="shared" si="39"/>
        <v>0.0055438078868721517</v>
      </c>
      <c r="AB66" s="38">
        <f t="shared" si="39"/>
        <v>0.0055416136453506123</v>
      </c>
      <c r="AC66" s="38">
        <f t="shared" si="39"/>
        <v>0.0055394190871369282</v>
      </c>
      <c r="AG66" s="9" t="s">
        <v>15</v>
      </c>
      <c r="AH66" s="28">
        <f t="shared" si="40"/>
        <v>11.199999999999999</v>
      </c>
      <c r="AJ66" s="39">
        <f t="shared" si="23"/>
        <v>0.010377096266098397</v>
      </c>
      <c r="AK66" s="38">
        <f t="shared" si="24"/>
        <v>0.010377096266098397</v>
      </c>
      <c r="AL66" s="38">
        <f t="shared" si="24"/>
        <v>0.010377096266098397</v>
      </c>
      <c r="AM66" s="38">
        <f t="shared" si="41"/>
        <v>0.010372961593519714</v>
      </c>
      <c r="AN66" s="38">
        <f t="shared" si="41"/>
        <v>0.010368825409935436</v>
      </c>
      <c r="AO66" s="38">
        <f t="shared" si="41"/>
        <v>0.010364687714256863</v>
      </c>
      <c r="AP66" s="38">
        <f t="shared" si="41"/>
        <v>0.010360548505393941</v>
      </c>
      <c r="AQ66" s="38">
        <f t="shared" si="41"/>
        <v>0.01035640778225529</v>
      </c>
      <c r="AR66" s="38">
        <f t="shared" si="41"/>
        <v>0.010352265543748162</v>
      </c>
      <c r="AS66" s="38">
        <f t="shared" si="41"/>
        <v>0.010348121788778473</v>
      </c>
      <c r="AT66" s="38">
        <f t="shared" si="41"/>
        <v>0.010343976516250785</v>
      </c>
      <c r="AU66" s="38">
        <f t="shared" si="41"/>
        <v>0.010339829725068278</v>
      </c>
      <c r="AX66" s="9" t="s">
        <v>15</v>
      </c>
      <c r="AY66" s="48">
        <v>11.34</v>
      </c>
      <c r="AZ66" s="48">
        <v>11.199999999999999</v>
      </c>
      <c r="BA66" s="48">
        <v>11.1</v>
      </c>
      <c r="BB66" s="48">
        <v>11.1</v>
      </c>
      <c r="BC66" s="48">
        <v>11.1</v>
      </c>
      <c r="BD66" s="50">
        <v>11.1</v>
      </c>
      <c r="BE66" s="50">
        <v>11.1</v>
      </c>
      <c r="BF66" s="50">
        <v>11.1</v>
      </c>
      <c r="BG66" s="50">
        <v>11.1</v>
      </c>
      <c r="BH66" s="48">
        <v>11.1</v>
      </c>
      <c r="BI66" s="50">
        <v>11</v>
      </c>
      <c r="BJ66" s="48">
        <v>11</v>
      </c>
      <c r="BN66" t="s">
        <v>15</v>
      </c>
      <c r="BO66" s="19">
        <v>11.190660613360512</v>
      </c>
      <c r="BP66" s="19">
        <v>11.163680163068655</v>
      </c>
      <c r="BQ66" s="19">
        <v>11.143963680163068</v>
      </c>
      <c r="BR66" s="19">
        <v>11.123964012890541</v>
      </c>
      <c r="BS66" s="19">
        <v>11.110196426745818</v>
      </c>
      <c r="BT66" s="19">
        <v>11.098507604426246</v>
      </c>
      <c r="BU66" s="19">
        <v>11.086822955622052</v>
      </c>
      <c r="BV66" s="19">
        <v>11.074106841565579</v>
      </c>
      <c r="BW66" s="19">
        <v>11.063466186603659</v>
      </c>
      <c r="BX66" s="19">
        <v>11.052828882594286</v>
      </c>
      <c r="BY66" s="19">
        <v>11.045298124052588</v>
      </c>
      <c r="BZ66" s="19">
        <v>11.04293814637292</v>
      </c>
    </row>
    <row r="67">
      <c r="A67" s="9" t="s">
        <v>15</v>
      </c>
      <c r="B67" s="28">
        <f t="shared" si="26"/>
        <v>15.4</v>
      </c>
      <c r="C67" s="28">
        <f t="shared" si="26"/>
        <v>13.199999999999999</v>
      </c>
      <c r="D67" s="28">
        <f t="shared" si="26"/>
        <v>12.6</v>
      </c>
      <c r="E67" s="28">
        <f t="shared" si="26"/>
        <v>12.300000000000001</v>
      </c>
      <c r="F67" s="28">
        <f t="shared" si="26"/>
        <v>12.1</v>
      </c>
      <c r="G67" s="28">
        <f t="shared" si="26"/>
        <v>11.9</v>
      </c>
      <c r="H67" s="28">
        <f t="shared" si="26"/>
        <v>11.699999999999999</v>
      </c>
      <c r="I67" s="28">
        <f t="shared" si="26"/>
        <v>11.4</v>
      </c>
      <c r="J67" s="28">
        <f t="shared" si="26"/>
        <v>11.199999999999999</v>
      </c>
      <c r="K67" s="28">
        <f t="shared" si="26"/>
        <v>11.199999999999999</v>
      </c>
      <c r="L67" s="28">
        <f t="shared" si="26"/>
        <v>11.9</v>
      </c>
      <c r="M67" s="28">
        <f t="shared" si="26"/>
        <v>12.1</v>
      </c>
      <c r="N67" s="28">
        <f t="shared" si="27"/>
        <v>11.199999999999999</v>
      </c>
      <c r="P67" s="36">
        <f t="shared" si="28"/>
        <v>0</v>
      </c>
      <c r="R67" s="37">
        <f t="shared" si="19"/>
        <v>0.010377096266098397</v>
      </c>
      <c r="S67" s="38">
        <f t="shared" si="20"/>
        <v>0.010377096266098397</v>
      </c>
      <c r="T67" s="38">
        <f t="shared" si="20"/>
        <v>0.010377096266098397</v>
      </c>
      <c r="U67" s="38">
        <f t="shared" si="38"/>
        <v>0.010373004484314101</v>
      </c>
      <c r="V67" s="38">
        <f t="shared" si="38"/>
        <v>0.010368912111968056</v>
      </c>
      <c r="W67" s="38">
        <f t="shared" si="38"/>
        <v>0.010364819148975035</v>
      </c>
      <c r="X67" s="38">
        <f t="shared" si="39"/>
        <v>0.010360725595249783</v>
      </c>
      <c r="Y67" s="38">
        <f t="shared" si="39"/>
        <v>0.010356631450707046</v>
      </c>
      <c r="Z67" s="38">
        <f t="shared" si="39"/>
        <v>0.010352536715261554</v>
      </c>
      <c r="AA67" s="38">
        <f t="shared" si="39"/>
        <v>0.010348441388828017</v>
      </c>
      <c r="AB67" s="38">
        <f t="shared" si="39"/>
        <v>0.010344345471321143</v>
      </c>
      <c r="AC67" s="38">
        <f t="shared" si="39"/>
        <v>0.010340248962655599</v>
      </c>
      <c r="AG67" s="9" t="s">
        <v>16</v>
      </c>
      <c r="AH67" s="28">
        <f t="shared" si="40"/>
        <v>16.399999999999999</v>
      </c>
      <c r="AJ67" s="39">
        <f t="shared" si="23"/>
        <v>0.015195033818215509</v>
      </c>
      <c r="AK67" s="38">
        <f t="shared" si="24"/>
        <v>0.015195033818215509</v>
      </c>
      <c r="AL67" s="38">
        <f t="shared" si="24"/>
        <v>0.015195033818215509</v>
      </c>
      <c r="AM67" s="38">
        <f t="shared" si="41"/>
        <v>0.015188979476225297</v>
      </c>
      <c r="AN67" s="38">
        <f t="shared" si="41"/>
        <v>0.015182922921691176</v>
      </c>
      <c r="AO67" s="38">
        <f t="shared" si="41"/>
        <v>0.015176864153018981</v>
      </c>
      <c r="AP67" s="38">
        <f t="shared" si="41"/>
        <v>0.01517080316861256</v>
      </c>
      <c r="AQ67" s="38">
        <f t="shared" si="41"/>
        <v>0.015164739966873821</v>
      </c>
      <c r="AR67" s="38">
        <f t="shared" si="41"/>
        <v>0.01515867454620267</v>
      </c>
      <c r="AS67" s="38">
        <f t="shared" si="41"/>
        <v>0.015152606904997054</v>
      </c>
      <c r="AT67" s="38">
        <f t="shared" si="41"/>
        <v>0.015146537041652938</v>
      </c>
      <c r="AU67" s="38">
        <f t="shared" si="41"/>
        <v>0.015140464954564264</v>
      </c>
      <c r="AX67" s="9" t="s">
        <v>16</v>
      </c>
      <c r="AY67" s="19">
        <f>AH67+0.04</f>
        <v>16.439999999999998</v>
      </c>
      <c r="AZ67" s="19" t="e">
        <f>(AZ$58-SUM(AZ$60:AZ$62,AZ$66,AZ$64,AZ$68:AZ$69,AZ$71:AZ$73,AZ$75,AZ$78,AZ$80,AZ$83))*$AY67/$AY$88</f>
        <v>#REF!</v>
      </c>
      <c r="BA67" s="19" t="e">
        <f t="shared" si="43"/>
        <v>#REF!</v>
      </c>
      <c r="BB67" s="19" t="e">
        <f t="shared" si="43"/>
        <v>#REF!</v>
      </c>
      <c r="BC67" s="19" t="e">
        <f t="shared" si="43"/>
        <v>#REF!</v>
      </c>
      <c r="BD67" s="19" t="e">
        <f t="shared" si="43"/>
        <v>#REF!</v>
      </c>
      <c r="BE67" s="19" t="e">
        <f t="shared" si="43"/>
        <v>#REF!</v>
      </c>
      <c r="BF67" s="19" t="e">
        <f t="shared" si="43"/>
        <v>#REF!</v>
      </c>
      <c r="BG67" s="19" t="e">
        <f t="shared" si="43"/>
        <v>#REF!</v>
      </c>
      <c r="BH67" s="19" t="e">
        <f t="shared" si="43"/>
        <v>#REF!</v>
      </c>
      <c r="BI67" s="19" t="e">
        <f t="shared" si="43"/>
        <v>#REF!</v>
      </c>
      <c r="BJ67" s="19" t="e">
        <f t="shared" si="43"/>
        <v>#REF!</v>
      </c>
      <c r="BN67" t="s">
        <v>16</v>
      </c>
      <c r="BO67" s="19">
        <v>16.386324469563608</v>
      </c>
      <c r="BP67" s="19">
        <v>16.346817381636246</v>
      </c>
      <c r="BQ67" s="19">
        <v>16.317946817381632</v>
      </c>
      <c r="BR67" s="19">
        <v>16.288661590304006</v>
      </c>
      <c r="BS67" s="19">
        <v>16.268501910592093</v>
      </c>
      <c r="BT67" s="19">
        <v>16.251386135052719</v>
      </c>
      <c r="BU67" s="19">
        <v>16.234276470732297</v>
      </c>
      <c r="BV67" s="19">
        <v>16.215656446578173</v>
      </c>
      <c r="BW67" s="19">
        <v>16.200075487526792</v>
      </c>
      <c r="BX67" s="19">
        <v>16.184499435227352</v>
      </c>
      <c r="BY67" s="19">
        <v>16.173472253077005</v>
      </c>
      <c r="BZ67" s="19">
        <v>16.170016571474633</v>
      </c>
    </row>
    <row r="68">
      <c r="A68" s="9" t="s">
        <v>16</v>
      </c>
      <c r="B68" s="28">
        <f t="shared" si="26"/>
        <v>20</v>
      </c>
      <c r="C68" s="28">
        <f t="shared" si="26"/>
        <v>18.899999999999999</v>
      </c>
      <c r="D68" s="28">
        <f t="shared" si="26"/>
        <v>18</v>
      </c>
      <c r="E68" s="28">
        <f t="shared" si="26"/>
        <v>17.5</v>
      </c>
      <c r="F68" s="28">
        <f t="shared" si="26"/>
        <v>17.199999999999999</v>
      </c>
      <c r="G68" s="28">
        <f t="shared" si="26"/>
        <v>17</v>
      </c>
      <c r="H68" s="28">
        <f t="shared" si="26"/>
        <v>16.800000000000001</v>
      </c>
      <c r="I68" s="28">
        <f t="shared" si="26"/>
        <v>16.5</v>
      </c>
      <c r="J68" s="28">
        <f t="shared" si="26"/>
        <v>16.399999999999999</v>
      </c>
      <c r="K68" s="28">
        <f t="shared" si="26"/>
        <v>16.399999999999999</v>
      </c>
      <c r="L68" s="28">
        <f t="shared" si="26"/>
        <v>17.399999999999999</v>
      </c>
      <c r="M68" s="28">
        <f t="shared" si="26"/>
        <v>17.600000000000001</v>
      </c>
      <c r="N68" s="28">
        <f t="shared" si="27"/>
        <v>16.399999999999999</v>
      </c>
      <c r="P68" s="36">
        <f t="shared" si="28"/>
        <v>0</v>
      </c>
      <c r="R68" s="37">
        <f t="shared" si="19"/>
        <v>0.015195033818215509</v>
      </c>
      <c r="S68" s="38">
        <f t="shared" si="20"/>
        <v>0.015195033818215509</v>
      </c>
      <c r="T68" s="38">
        <f t="shared" si="20"/>
        <v>0.015195033818215509</v>
      </c>
      <c r="U68" s="38">
        <f t="shared" si="38"/>
        <v>0.015189042280602789</v>
      </c>
      <c r="V68" s="38">
        <f t="shared" si="38"/>
        <v>0.015183049878238937</v>
      </c>
      <c r="W68" s="38">
        <f t="shared" si="38"/>
        <v>0.015177056610999157</v>
      </c>
      <c r="X68" s="38">
        <f t="shared" si="39"/>
        <v>0.015171062478758608</v>
      </c>
      <c r="Y68" s="38">
        <f t="shared" si="39"/>
        <v>0.01516506748139246</v>
      </c>
      <c r="Z68" s="38">
        <f t="shared" si="39"/>
        <v>0.015159071618775848</v>
      </c>
      <c r="AA68" s="38">
        <f t="shared" si="39"/>
        <v>0.015153074890783881</v>
      </c>
      <c r="AB68" s="38">
        <f t="shared" si="39"/>
        <v>0.015147077297291674</v>
      </c>
      <c r="AC68" s="38">
        <f t="shared" si="39"/>
        <v>0.01514107883817427</v>
      </c>
      <c r="AG68" s="9" t="s">
        <v>17</v>
      </c>
      <c r="AH68" s="28">
        <f t="shared" si="40"/>
        <v>6</v>
      </c>
      <c r="AJ68" s="39">
        <f t="shared" si="23"/>
        <v>0.0055591587139812845</v>
      </c>
      <c r="AK68" s="38">
        <f t="shared" si="24"/>
        <v>0.0055591587139812845</v>
      </c>
      <c r="AL68" s="38">
        <f t="shared" si="24"/>
        <v>0.0055591587139812845</v>
      </c>
      <c r="AM68" s="38">
        <f t="shared" si="41"/>
        <v>0.0055569437108141332</v>
      </c>
      <c r="AN68" s="38">
        <f t="shared" si="41"/>
        <v>0.0055547278981796996</v>
      </c>
      <c r="AO68" s="38">
        <f t="shared" si="41"/>
        <v>0.0055525112754947498</v>
      </c>
      <c r="AP68" s="38">
        <f t="shared" si="41"/>
        <v>0.0055502938421753273</v>
      </c>
      <c r="AQ68" s="38">
        <f t="shared" si="41"/>
        <v>0.0055480755976367643</v>
      </c>
      <c r="AR68" s="38">
        <f t="shared" si="41"/>
        <v>0.0055458565412936601</v>
      </c>
      <c r="AS68" s="38">
        <f t="shared" si="41"/>
        <v>0.0055436366725598978</v>
      </c>
      <c r="AT68" s="38">
        <f t="shared" si="41"/>
        <v>0.0055414159908486358</v>
      </c>
      <c r="AU68" s="38">
        <f t="shared" si="41"/>
        <v>0.0055391944955722923</v>
      </c>
      <c r="AX68" s="9" t="s">
        <v>17</v>
      </c>
      <c r="AY68" s="49">
        <v>5.9949967571574181</v>
      </c>
      <c r="AZ68" s="49">
        <v>5.9805429445010656</v>
      </c>
      <c r="BA68" s="49">
        <v>5.9699805429445005</v>
      </c>
      <c r="BB68" s="49">
        <v>5.9592664354770761</v>
      </c>
      <c r="BC68" s="49">
        <v>5.9518909428995466</v>
      </c>
      <c r="BD68" s="49">
        <v>5.9456290737997763</v>
      </c>
      <c r="BE68" s="49">
        <v>5.9393694405118156</v>
      </c>
      <c r="BF68" s="49">
        <v>5.9325572365529906</v>
      </c>
      <c r="BG68" s="49">
        <v>5.9268568856805333</v>
      </c>
      <c r="BH68" s="49">
        <v>5.9211583299612265</v>
      </c>
      <c r="BI68" s="49">
        <v>5.9171239950281729</v>
      </c>
      <c r="BJ68" s="49">
        <v>5.9158597212712083</v>
      </c>
      <c r="BN68" t="s">
        <v>17</v>
      </c>
      <c r="BO68" s="19">
        <v>5.9949967571574181</v>
      </c>
      <c r="BP68" s="19">
        <v>5.9805429445010656</v>
      </c>
      <c r="BQ68" s="19">
        <v>5.9699805429445005</v>
      </c>
      <c r="BR68" s="19">
        <v>5.9592664354770761</v>
      </c>
      <c r="BS68" s="19">
        <v>5.9518909428995466</v>
      </c>
      <c r="BT68" s="19">
        <v>5.9456290737997763</v>
      </c>
      <c r="BU68" s="19">
        <v>5.9393694405118156</v>
      </c>
      <c r="BV68" s="19">
        <v>5.9325572365529906</v>
      </c>
      <c r="BW68" s="19">
        <v>5.9268568856805333</v>
      </c>
      <c r="BX68" s="19">
        <v>5.9211583299612265</v>
      </c>
      <c r="BY68" s="19">
        <v>5.9171239950281729</v>
      </c>
      <c r="BZ68" s="19">
        <v>5.9158597212712083</v>
      </c>
    </row>
    <row r="69">
      <c r="A69" s="9" t="s">
        <v>23</v>
      </c>
      <c r="B69" s="28">
        <f t="shared" si="26"/>
        <v>15.6</v>
      </c>
      <c r="C69" s="28">
        <f t="shared" si="26"/>
        <v>13.300000000000001</v>
      </c>
      <c r="D69" s="28">
        <f t="shared" si="26"/>
        <v>12.699999999999999</v>
      </c>
      <c r="E69" s="28">
        <f t="shared" si="26"/>
        <v>12.5</v>
      </c>
      <c r="F69" s="28">
        <f t="shared" si="26"/>
        <v>12.300000000000001</v>
      </c>
      <c r="G69" s="28">
        <f t="shared" si="26"/>
        <v>12.199999999999999</v>
      </c>
      <c r="H69" s="28">
        <f t="shared" si="26"/>
        <v>12.1</v>
      </c>
      <c r="I69" s="28">
        <f t="shared" si="26"/>
        <v>11.9</v>
      </c>
      <c r="J69" s="28">
        <f t="shared" si="26"/>
        <v>11.800000000000001</v>
      </c>
      <c r="K69" s="28">
        <f t="shared" si="26"/>
        <v>11.800000000000001</v>
      </c>
      <c r="L69" s="28">
        <f t="shared" si="26"/>
        <v>10.9</v>
      </c>
      <c r="M69" s="28">
        <f t="shared" si="26"/>
        <v>10.699999999999999</v>
      </c>
      <c r="N69" s="28">
        <f t="shared" si="27"/>
        <v>11.800000000000001</v>
      </c>
      <c r="P69" s="36">
        <f t="shared" si="28"/>
        <v>0</v>
      </c>
      <c r="R69" s="37">
        <f t="shared" si="19"/>
        <v>0.010933012137496527</v>
      </c>
      <c r="S69" s="38">
        <f t="shared" si="20"/>
        <v>0.010933012137496527</v>
      </c>
      <c r="T69" s="38">
        <f t="shared" si="20"/>
        <v>0.010933012137496527</v>
      </c>
      <c r="U69" s="38">
        <f t="shared" si="38"/>
        <v>0.010928701153116642</v>
      </c>
      <c r="V69" s="38">
        <f t="shared" si="38"/>
        <v>0.010924389546537773</v>
      </c>
      <c r="W69" s="38">
        <f t="shared" si="38"/>
        <v>0.010920077317670127</v>
      </c>
      <c r="X69" s="38">
        <f t="shared" si="39"/>
        <v>0.01091576446642388</v>
      </c>
      <c r="Y69" s="38">
        <f t="shared" si="39"/>
        <v>0.010911450992709211</v>
      </c>
      <c r="Z69" s="38">
        <f t="shared" si="39"/>
        <v>0.010907136896436282</v>
      </c>
      <c r="AA69" s="38">
        <f t="shared" si="39"/>
        <v>0.010902822177515233</v>
      </c>
      <c r="AB69" s="38">
        <f t="shared" si="39"/>
        <v>0.010898506835856206</v>
      </c>
      <c r="AC69" s="38">
        <f t="shared" si="39"/>
        <v>0.010894190871369292</v>
      </c>
      <c r="AG69" s="9" t="s">
        <v>18</v>
      </c>
      <c r="AH69" s="28">
        <f t="shared" si="40"/>
        <v>18.899999999999999</v>
      </c>
      <c r="AJ69" s="39">
        <f t="shared" si="23"/>
        <v>0.017511349949041046</v>
      </c>
      <c r="AK69" s="38">
        <f t="shared" si="24"/>
        <v>0.017511349949041046</v>
      </c>
      <c r="AL69" s="38">
        <f t="shared" si="24"/>
        <v>0.017511349949041046</v>
      </c>
      <c r="AM69" s="38">
        <f t="shared" si="41"/>
        <v>0.017504372689064518</v>
      </c>
      <c r="AN69" s="38">
        <f t="shared" si="41"/>
        <v>0.017497392879266053</v>
      </c>
      <c r="AO69" s="38">
        <f t="shared" si="41"/>
        <v>0.017490410517808461</v>
      </c>
      <c r="AP69" s="38">
        <f t="shared" si="41"/>
        <v>0.017483425602852279</v>
      </c>
      <c r="AQ69" s="38">
        <f t="shared" si="41"/>
        <v>0.017476438132555807</v>
      </c>
      <c r="AR69" s="38">
        <f t="shared" si="41"/>
        <v>0.017469448105075031</v>
      </c>
      <c r="AS69" s="38">
        <f t="shared" si="41"/>
        <v>0.01746245551856368</v>
      </c>
      <c r="AT69" s="38">
        <f t="shared" si="41"/>
        <v>0.017455460371173206</v>
      </c>
      <c r="AU69" s="38">
        <f t="shared" si="41"/>
        <v>0.017448462661052724</v>
      </c>
      <c r="AX69" s="9" t="s">
        <v>18</v>
      </c>
      <c r="AY69" s="48">
        <v>18.940000000000001</v>
      </c>
      <c r="AZ69" s="48">
        <v>18.600000000000001</v>
      </c>
      <c r="BA69" s="48">
        <v>18.5</v>
      </c>
      <c r="BB69" s="48">
        <v>18.399999999999999</v>
      </c>
      <c r="BC69" s="48">
        <v>18.199999999999999</v>
      </c>
      <c r="BD69" s="48">
        <v>18.100000000000001</v>
      </c>
      <c r="BE69" s="48">
        <v>18</v>
      </c>
      <c r="BF69" s="48">
        <v>17.899999999999999</v>
      </c>
      <c r="BG69" s="48">
        <v>17.800000000000001</v>
      </c>
      <c r="BH69" s="48">
        <v>17.600000000000001</v>
      </c>
      <c r="BI69" s="48">
        <v>17.5</v>
      </c>
      <c r="BJ69" s="48">
        <v>17.5</v>
      </c>
      <c r="BN69" t="s">
        <v>18</v>
      </c>
      <c r="BO69" s="19">
        <v>18.884239785045867</v>
      </c>
      <c r="BP69" s="19">
        <v>18.838710275178357</v>
      </c>
      <c r="BQ69" s="19">
        <v>18.805438710275176</v>
      </c>
      <c r="BR69" s="19">
        <v>18.771689271752788</v>
      </c>
      <c r="BS69" s="19">
        <v>18.748456470133572</v>
      </c>
      <c r="BT69" s="19">
        <v>18.728731582469294</v>
      </c>
      <c r="BU69" s="19">
        <v>18.709013737612217</v>
      </c>
      <c r="BV69" s="19">
        <v>18.687555295141919</v>
      </c>
      <c r="BW69" s="19">
        <v>18.669599189893681</v>
      </c>
      <c r="BX69" s="19">
        <v>18.651648739377865</v>
      </c>
      <c r="BY69" s="19">
        <v>18.638940584338748</v>
      </c>
      <c r="BZ69" s="19">
        <v>18.63495812200431</v>
      </c>
    </row>
    <row r="70" ht="25.5">
      <c r="A70" s="9" t="s">
        <v>14</v>
      </c>
      <c r="B70" s="28">
        <f t="shared" si="26"/>
        <v>18.300000000000001</v>
      </c>
      <c r="C70" s="28">
        <f t="shared" si="26"/>
        <v>17</v>
      </c>
      <c r="D70" s="28">
        <f t="shared" si="26"/>
        <v>16.5</v>
      </c>
      <c r="E70" s="28">
        <f t="shared" si="26"/>
        <v>16.300000000000001</v>
      </c>
      <c r="F70" s="28">
        <f t="shared" si="26"/>
        <v>16.100000000000001</v>
      </c>
      <c r="G70" s="28">
        <f t="shared" si="26"/>
        <v>16</v>
      </c>
      <c r="H70" s="28">
        <f t="shared" si="26"/>
        <v>15.9</v>
      </c>
      <c r="I70" s="28">
        <f t="shared" si="26"/>
        <v>15.800000000000001</v>
      </c>
      <c r="J70" s="28">
        <f t="shared" si="26"/>
        <v>15.800000000000001</v>
      </c>
      <c r="K70" s="28">
        <f t="shared" si="26"/>
        <v>15.800000000000001</v>
      </c>
      <c r="L70" s="28">
        <f t="shared" si="26"/>
        <v>14.5</v>
      </c>
      <c r="M70" s="28">
        <f t="shared" si="26"/>
        <v>14.5</v>
      </c>
      <c r="N70" s="28">
        <f t="shared" si="27"/>
        <v>15.800000000000001</v>
      </c>
      <c r="P70" s="36">
        <f t="shared" si="28"/>
        <v>0</v>
      </c>
      <c r="R70" s="37">
        <f t="shared" si="19"/>
        <v>0.014639117946817383</v>
      </c>
      <c r="S70" s="38">
        <f t="shared" si="20"/>
        <v>0.014639117946817383</v>
      </c>
      <c r="T70" s="38">
        <f t="shared" si="20"/>
        <v>0.014639117946817383</v>
      </c>
      <c r="U70" s="38">
        <f t="shared" si="38"/>
        <v>0.014633345611800248</v>
      </c>
      <c r="V70" s="38">
        <f t="shared" si="38"/>
        <v>0.014627572443669221</v>
      </c>
      <c r="W70" s="38">
        <f t="shared" si="38"/>
        <v>0.014621798442304067</v>
      </c>
      <c r="X70" s="38">
        <f t="shared" si="39"/>
        <v>0.014616023607584515</v>
      </c>
      <c r="Y70" s="38">
        <f t="shared" si="39"/>
        <v>0.014610247939390298</v>
      </c>
      <c r="Z70" s="38">
        <f t="shared" si="39"/>
        <v>0.014604471437601123</v>
      </c>
      <c r="AA70" s="38">
        <f t="shared" si="39"/>
        <v>0.014598694102096669</v>
      </c>
      <c r="AB70" s="38">
        <f t="shared" si="39"/>
        <v>0.014592915932756613</v>
      </c>
      <c r="AC70" s="38">
        <f t="shared" si="39"/>
        <v>0.014587136929460578</v>
      </c>
      <c r="AG70" s="12" t="s">
        <v>19</v>
      </c>
      <c r="AH70" s="42">
        <f>SUM(AH71:AH76)</f>
        <v>105.09999999999999</v>
      </c>
      <c r="AJ70" s="43">
        <f t="shared" si="23"/>
        <v>0.097377930139905491</v>
      </c>
      <c r="AK70" s="44">
        <f t="shared" si="24"/>
        <v>0.097377930139905491</v>
      </c>
      <c r="AL70" s="44">
        <f t="shared" si="24"/>
        <v>0.097377930139905491</v>
      </c>
      <c r="AM70" s="44">
        <f>($AL59-AM59)*$AL70/($AL63+$AL70+AL77)+$AL70</f>
        <v>0.097339130667760884</v>
      </c>
      <c r="AN70" s="44">
        <f t="shared" ref="AN70:AU70" si="44">($AL59-AN59)*$AL70/($AL63+$AL70+AM77)+$AL70</f>
        <v>0.097300317016447715</v>
      </c>
      <c r="AO70" s="44">
        <f t="shared" si="44"/>
        <v>0.097261489175749671</v>
      </c>
      <c r="AP70" s="44">
        <f t="shared" si="44"/>
        <v>0.097222647135437809</v>
      </c>
      <c r="AQ70" s="44">
        <f t="shared" si="44"/>
        <v>0.097183790885270627</v>
      </c>
      <c r="AR70" s="44">
        <f t="shared" si="44"/>
        <v>0.097144920414993938</v>
      </c>
      <c r="AS70" s="44">
        <f t="shared" si="44"/>
        <v>0.097106035714340871</v>
      </c>
      <c r="AT70" s="44">
        <f t="shared" si="44"/>
        <v>0.097067136773031928</v>
      </c>
      <c r="AU70" s="44">
        <f t="shared" si="44"/>
        <v>0.097028223580774633</v>
      </c>
      <c r="AX70" s="12" t="s">
        <v>19</v>
      </c>
      <c r="AY70" s="45" t="s">
        <v>68</v>
      </c>
      <c r="AZ70" s="45" t="s">
        <v>68</v>
      </c>
      <c r="BA70" s="45" t="s">
        <v>68</v>
      </c>
      <c r="BB70" s="45" t="s">
        <v>68</v>
      </c>
      <c r="BC70" s="45" t="s">
        <v>68</v>
      </c>
      <c r="BD70" s="45" t="s">
        <v>68</v>
      </c>
      <c r="BE70" s="45" t="s">
        <v>68</v>
      </c>
      <c r="BF70" s="45" t="s">
        <v>68</v>
      </c>
      <c r="BG70" s="45" t="s">
        <v>68</v>
      </c>
      <c r="BH70" s="45" t="s">
        <v>68</v>
      </c>
      <c r="BI70" s="45" t="s">
        <v>68</v>
      </c>
      <c r="BJ70" s="45" t="s">
        <v>68</v>
      </c>
      <c r="BN70" t="s">
        <v>19</v>
      </c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</row>
    <row r="71">
      <c r="A71" s="9" t="s">
        <v>21</v>
      </c>
      <c r="B71" s="28">
        <f t="shared" si="26"/>
        <v>21.600000000000001</v>
      </c>
      <c r="C71" s="28">
        <f t="shared" si="26"/>
        <v>21</v>
      </c>
      <c r="D71" s="28">
        <f t="shared" si="26"/>
        <v>20.600000000000001</v>
      </c>
      <c r="E71" s="28">
        <f t="shared" si="26"/>
        <v>20.5</v>
      </c>
      <c r="F71" s="28">
        <f t="shared" si="26"/>
        <v>20.399999999999999</v>
      </c>
      <c r="G71" s="28">
        <f t="shared" si="26"/>
        <v>20.300000000000001</v>
      </c>
      <c r="H71" s="28">
        <f t="shared" si="26"/>
        <v>20.300000000000001</v>
      </c>
      <c r="I71" s="28">
        <f t="shared" si="26"/>
        <v>20.300000000000001</v>
      </c>
      <c r="J71" s="28">
        <f t="shared" si="26"/>
        <v>20.300000000000001</v>
      </c>
      <c r="K71" s="28">
        <f t="shared" si="26"/>
        <v>20.300000000000001</v>
      </c>
      <c r="L71" s="28">
        <f t="shared" si="26"/>
        <v>19.399999999999999</v>
      </c>
      <c r="M71" s="28">
        <f t="shared" si="26"/>
        <v>19.800000000000001</v>
      </c>
      <c r="N71" s="28">
        <f t="shared" si="27"/>
        <v>20.300000000000001</v>
      </c>
      <c r="P71" s="36">
        <f t="shared" si="28"/>
        <v>0</v>
      </c>
      <c r="R71" s="37">
        <f t="shared" si="19"/>
        <v>0.018808486982303346</v>
      </c>
      <c r="S71" s="38">
        <f t="shared" si="20"/>
        <v>0.018808486982303346</v>
      </c>
      <c r="T71" s="38">
        <f t="shared" si="20"/>
        <v>0.018808486982303346</v>
      </c>
      <c r="U71" s="38">
        <f t="shared" si="38"/>
        <v>0.018801070627819307</v>
      </c>
      <c r="V71" s="38">
        <f t="shared" si="38"/>
        <v>0.018793653202942098</v>
      </c>
      <c r="W71" s="38">
        <f t="shared" si="38"/>
        <v>0.018786234707517245</v>
      </c>
      <c r="X71" s="38">
        <f t="shared" si="39"/>
        <v>0.018778815141390227</v>
      </c>
      <c r="Y71" s="38">
        <f t="shared" si="39"/>
        <v>0.01877139450440652</v>
      </c>
      <c r="Z71" s="38">
        <f t="shared" si="39"/>
        <v>0.018763972796411565</v>
      </c>
      <c r="AA71" s="38">
        <f t="shared" si="39"/>
        <v>0.018756550017250778</v>
      </c>
      <c r="AB71" s="38">
        <f t="shared" si="39"/>
        <v>0.018749126166769568</v>
      </c>
      <c r="AC71" s="38">
        <f t="shared" si="39"/>
        <v>0.018741701244813266</v>
      </c>
      <c r="AG71" s="9" t="s">
        <v>20</v>
      </c>
      <c r="AH71" s="28">
        <f t="shared" si="40"/>
        <v>11.699999999999999</v>
      </c>
      <c r="AJ71" s="39">
        <f t="shared" si="23"/>
        <v>0.010840359492263503</v>
      </c>
      <c r="AK71" s="38">
        <f t="shared" si="24"/>
        <v>0.010840359492263503</v>
      </c>
      <c r="AL71" s="38">
        <f t="shared" si="24"/>
        <v>0.010840359492263503</v>
      </c>
      <c r="AM71" s="38">
        <f t="shared" ref="AM71:AU76" si="45">AL71/AL$70*AM$70</f>
        <v>0.010836040236087557</v>
      </c>
      <c r="AN71" s="38">
        <f t="shared" ref="AN71:AU71" si="46">AM71/AM$70*AN$70</f>
        <v>0.010831719401450411</v>
      </c>
      <c r="AO71" s="38">
        <f t="shared" si="46"/>
        <v>0.010827396987214759</v>
      </c>
      <c r="AP71" s="38">
        <f t="shared" si="46"/>
        <v>0.010823072992241889</v>
      </c>
      <c r="AQ71" s="38">
        <f t="shared" si="46"/>
        <v>0.010818747415391688</v>
      </c>
      <c r="AR71" s="38">
        <f t="shared" si="46"/>
        <v>0.010814420255522638</v>
      </c>
      <c r="AS71" s="38">
        <f t="shared" si="46"/>
        <v>0.010810091511491801</v>
      </c>
      <c r="AT71" s="38">
        <f t="shared" si="46"/>
        <v>0.01080576118215484</v>
      </c>
      <c r="AU71" s="38">
        <f t="shared" si="46"/>
        <v>0.010801429266365969</v>
      </c>
      <c r="AX71" s="9" t="s">
        <v>20</v>
      </c>
      <c r="AY71" s="48">
        <v>11.74</v>
      </c>
      <c r="AZ71" s="48">
        <v>11.699999999999999</v>
      </c>
      <c r="BA71" s="48">
        <v>11.6</v>
      </c>
      <c r="BB71" s="48">
        <v>11.6</v>
      </c>
      <c r="BC71" s="48">
        <v>11.6</v>
      </c>
      <c r="BD71" s="48">
        <v>11.5</v>
      </c>
      <c r="BE71" s="48">
        <v>11.5</v>
      </c>
      <c r="BF71" s="48">
        <v>11.4</v>
      </c>
      <c r="BG71" s="48">
        <v>11.4</v>
      </c>
      <c r="BH71" s="48">
        <v>11.300000000000001</v>
      </c>
      <c r="BI71" s="48">
        <v>11.300000000000001</v>
      </c>
      <c r="BJ71" s="48">
        <v>11.300000000000001</v>
      </c>
      <c r="BN71" t="s">
        <v>20</v>
      </c>
      <c r="BO71" s="19">
        <v>11.690243676456962</v>
      </c>
      <c r="BP71" s="19">
        <v>11.662058741777077</v>
      </c>
      <c r="BQ71" s="19">
        <v>11.641462058741775</v>
      </c>
      <c r="BR71" s="19">
        <v>11.620569549180296</v>
      </c>
      <c r="BS71" s="19">
        <v>11.606187338654113</v>
      </c>
      <c r="BT71" s="19">
        <v>11.593976693909561</v>
      </c>
      <c r="BU71" s="19">
        <v>11.581770408998041</v>
      </c>
      <c r="BV71" s="19">
        <v>11.568486611278329</v>
      </c>
      <c r="BW71" s="19">
        <v>11.557370927077042</v>
      </c>
      <c r="BX71" s="19">
        <v>11.546258743424392</v>
      </c>
      <c r="BY71" s="19">
        <v>11.538391790304939</v>
      </c>
      <c r="BZ71" s="19">
        <v>11.535926456478855</v>
      </c>
    </row>
    <row r="72">
      <c r="A72" s="9" t="s">
        <v>18</v>
      </c>
      <c r="B72" s="28">
        <f t="shared" si="26"/>
        <v>20.699999999999999</v>
      </c>
      <c r="C72" s="28">
        <f t="shared" si="26"/>
        <v>20.199999999999999</v>
      </c>
      <c r="D72" s="28">
        <f t="shared" si="26"/>
        <v>19.800000000000001</v>
      </c>
      <c r="E72" s="28">
        <f t="shared" si="26"/>
        <v>19.5</v>
      </c>
      <c r="F72" s="28">
        <f t="shared" si="26"/>
        <v>19.399999999999999</v>
      </c>
      <c r="G72" s="28">
        <f t="shared" si="26"/>
        <v>19.199999999999999</v>
      </c>
      <c r="H72" s="28">
        <f t="shared" si="26"/>
        <v>19</v>
      </c>
      <c r="I72" s="28">
        <f t="shared" si="26"/>
        <v>18.899999999999999</v>
      </c>
      <c r="J72" s="28">
        <f t="shared" si="26"/>
        <v>18.899999999999999</v>
      </c>
      <c r="K72" s="28">
        <f t="shared" si="26"/>
        <v>18.899999999999999</v>
      </c>
      <c r="L72" s="28">
        <f t="shared" si="26"/>
        <v>19.300000000000001</v>
      </c>
      <c r="M72" s="28">
        <f t="shared" si="26"/>
        <v>19.100000000000001</v>
      </c>
      <c r="N72" s="28">
        <f t="shared" si="27"/>
        <v>18.899999999999999</v>
      </c>
      <c r="P72" s="36">
        <f t="shared" si="28"/>
        <v>0</v>
      </c>
      <c r="R72" s="37">
        <f t="shared" si="19"/>
        <v>0.017511349949041046</v>
      </c>
      <c r="S72" s="38">
        <f t="shared" si="20"/>
        <v>0.017511349949041046</v>
      </c>
      <c r="T72" s="38">
        <f t="shared" si="20"/>
        <v>0.017511349949041046</v>
      </c>
      <c r="U72" s="38">
        <f t="shared" si="38"/>
        <v>0.017504445067280043</v>
      </c>
      <c r="V72" s="38">
        <f t="shared" si="38"/>
        <v>0.017497539188946091</v>
      </c>
      <c r="W72" s="38">
        <f t="shared" si="38"/>
        <v>0.017490632313895367</v>
      </c>
      <c r="X72" s="38">
        <f t="shared" si="39"/>
        <v>0.017483724441984004</v>
      </c>
      <c r="Y72" s="38">
        <f t="shared" si="39"/>
        <v>0.017476815573068138</v>
      </c>
      <c r="Z72" s="38">
        <f t="shared" si="39"/>
        <v>0.017469905707003873</v>
      </c>
      <c r="AA72" s="38">
        <f t="shared" si="39"/>
        <v>0.017462994843647276</v>
      </c>
      <c r="AB72" s="38">
        <f t="shared" si="39"/>
        <v>0.017456082982854428</v>
      </c>
      <c r="AC72" s="38">
        <f t="shared" si="39"/>
        <v>0.017449170124481321</v>
      </c>
      <c r="AG72" s="9" t="s">
        <v>21</v>
      </c>
      <c r="AH72" s="28">
        <f t="shared" si="40"/>
        <v>20.300000000000001</v>
      </c>
      <c r="AJ72" s="39">
        <f t="shared" si="23"/>
        <v>0.018808486982303346</v>
      </c>
      <c r="AK72" s="38">
        <f t="shared" si="24"/>
        <v>0.018808486982303346</v>
      </c>
      <c r="AL72" s="38">
        <f t="shared" si="24"/>
        <v>0.018808486982303346</v>
      </c>
      <c r="AM72" s="38">
        <f t="shared" si="45"/>
        <v>0.018800992888254483</v>
      </c>
      <c r="AN72" s="38">
        <f t="shared" si="45"/>
        <v>0.01879349605550798</v>
      </c>
      <c r="AO72" s="38">
        <f t="shared" si="45"/>
        <v>0.018785996482090565</v>
      </c>
      <c r="AP72" s="38">
        <f t="shared" si="45"/>
        <v>0.018778494166026522</v>
      </c>
      <c r="AQ72" s="38">
        <f t="shared" si="45"/>
        <v>0.018770989105337713</v>
      </c>
      <c r="AR72" s="38">
        <f t="shared" si="45"/>
        <v>0.018763481298043547</v>
      </c>
      <c r="AS72" s="38">
        <f t="shared" si="45"/>
        <v>0.018755970742160986</v>
      </c>
      <c r="AT72" s="38">
        <f t="shared" si="45"/>
        <v>0.018748457435704548</v>
      </c>
      <c r="AU72" s="38">
        <f t="shared" si="45"/>
        <v>0.018740941376686249</v>
      </c>
      <c r="AX72" s="9" t="s">
        <v>21</v>
      </c>
      <c r="AY72" s="48">
        <v>20.34</v>
      </c>
      <c r="AZ72" s="48">
        <v>20.300000000000001</v>
      </c>
      <c r="BA72" s="48">
        <v>20.300000000000001</v>
      </c>
      <c r="BB72" s="48">
        <v>20.300000000000001</v>
      </c>
      <c r="BC72" s="48">
        <v>20.300000000000001</v>
      </c>
      <c r="BD72" s="48">
        <v>20.300000000000001</v>
      </c>
      <c r="BE72" s="48">
        <v>20.300000000000001</v>
      </c>
      <c r="BF72" s="48">
        <v>20.300000000000001</v>
      </c>
      <c r="BG72" s="48">
        <v>20.300000000000001</v>
      </c>
      <c r="BH72" s="48">
        <v>20.300000000000001</v>
      </c>
      <c r="BI72" s="48">
        <v>20.300000000000001</v>
      </c>
      <c r="BJ72" s="48">
        <v>20.300000000000001</v>
      </c>
      <c r="BN72" t="s">
        <v>21</v>
      </c>
      <c r="BO72" s="19">
        <v>20.283072361715931</v>
      </c>
      <c r="BP72" s="19">
        <v>20.234170295561938</v>
      </c>
      <c r="BQ72" s="19">
        <v>20.19843417029556</v>
      </c>
      <c r="BR72" s="19">
        <v>20.162184773364103</v>
      </c>
      <c r="BS72" s="19">
        <v>20.137231023476797</v>
      </c>
      <c r="BT72" s="19">
        <v>20.116045033022573</v>
      </c>
      <c r="BU72" s="19">
        <v>20.094866607064976</v>
      </c>
      <c r="BV72" s="19">
        <v>20.071818650337612</v>
      </c>
      <c r="BW72" s="19">
        <v>20.052532463219134</v>
      </c>
      <c r="BX72" s="19">
        <v>20.033252349702146</v>
      </c>
      <c r="BY72" s="19">
        <v>20.019602849845317</v>
      </c>
      <c r="BZ72" s="19">
        <v>20.015325390300912</v>
      </c>
    </row>
    <row r="73">
      <c r="A73" s="9" t="s">
        <v>20</v>
      </c>
      <c r="B73" s="28">
        <f t="shared" si="26"/>
        <v>14.699999999999999</v>
      </c>
      <c r="C73" s="28">
        <f t="shared" si="26"/>
        <v>13.4</v>
      </c>
      <c r="D73" s="28">
        <f t="shared" si="26"/>
        <v>12.6</v>
      </c>
      <c r="E73" s="28">
        <f t="shared" si="26"/>
        <v>12.4</v>
      </c>
      <c r="F73" s="28">
        <f t="shared" si="26"/>
        <v>12.199999999999999</v>
      </c>
      <c r="G73" s="28">
        <f t="shared" si="26"/>
        <v>12.1</v>
      </c>
      <c r="H73" s="28">
        <f t="shared" si="26"/>
        <v>11.9</v>
      </c>
      <c r="I73" s="28">
        <f t="shared" si="26"/>
        <v>11.6</v>
      </c>
      <c r="J73" s="28">
        <f t="shared" si="26"/>
        <v>11.699999999999999</v>
      </c>
      <c r="K73" s="28">
        <f t="shared" si="26"/>
        <v>11.699999999999999</v>
      </c>
      <c r="L73" s="28">
        <f t="shared" si="26"/>
        <v>10.800000000000001</v>
      </c>
      <c r="M73" s="28">
        <f t="shared" si="26"/>
        <v>10.800000000000001</v>
      </c>
      <c r="N73" s="28">
        <f t="shared" si="27"/>
        <v>11.699999999999999</v>
      </c>
      <c r="P73" s="36">
        <f t="shared" si="28"/>
        <v>0</v>
      </c>
      <c r="R73" s="37">
        <f t="shared" si="19"/>
        <v>0.010840359492263503</v>
      </c>
      <c r="S73" s="38">
        <f t="shared" si="20"/>
        <v>0.010840359492263503</v>
      </c>
      <c r="T73" s="38">
        <f t="shared" si="20"/>
        <v>0.010840359492263503</v>
      </c>
      <c r="U73" s="38">
        <f t="shared" si="38"/>
        <v>0.010836085041649551</v>
      </c>
      <c r="V73" s="38">
        <f t="shared" si="38"/>
        <v>0.010831809974109485</v>
      </c>
      <c r="W73" s="38">
        <f t="shared" si="38"/>
        <v>0.010827534289554276</v>
      </c>
      <c r="X73" s="38">
        <f t="shared" si="39"/>
        <v>0.010823257987894862</v>
      </c>
      <c r="Y73" s="38">
        <f t="shared" si="39"/>
        <v>0.010818981069042184</v>
      </c>
      <c r="Z73" s="38">
        <f t="shared" si="39"/>
        <v>0.010814703532907161</v>
      </c>
      <c r="AA73" s="38">
        <f t="shared" si="39"/>
        <v>0.010810425379400699</v>
      </c>
      <c r="AB73" s="38">
        <f t="shared" si="39"/>
        <v>0.010806146608433695</v>
      </c>
      <c r="AC73" s="38">
        <f t="shared" si="39"/>
        <v>0.01080186721991701</v>
      </c>
      <c r="AG73" s="9" t="s">
        <v>22</v>
      </c>
      <c r="AH73" s="28">
        <f t="shared" si="40"/>
        <v>37.700000000000003</v>
      </c>
      <c r="AJ73" s="39">
        <f t="shared" si="23"/>
        <v>0.034930047252849074</v>
      </c>
      <c r="AK73" s="38">
        <f t="shared" si="24"/>
        <v>0.034930047252849074</v>
      </c>
      <c r="AL73" s="38">
        <f t="shared" si="24"/>
        <v>0.034930047252849074</v>
      </c>
      <c r="AM73" s="38">
        <f t="shared" si="45"/>
        <v>0.03491612964961547</v>
      </c>
      <c r="AN73" s="38">
        <f t="shared" si="45"/>
        <v>0.03490220696022911</v>
      </c>
      <c r="AO73" s="38">
        <f t="shared" si="45"/>
        <v>0.034888279181025342</v>
      </c>
      <c r="AP73" s="38">
        <f t="shared" si="45"/>
        <v>0.034874346308334976</v>
      </c>
      <c r="AQ73" s="38">
        <f t="shared" si="45"/>
        <v>0.034860408338484333</v>
      </c>
      <c r="AR73" s="38">
        <f t="shared" si="45"/>
        <v>0.034846465267795168</v>
      </c>
      <c r="AS73" s="38">
        <f t="shared" si="45"/>
        <v>0.034832517092584697</v>
      </c>
      <c r="AT73" s="38">
        <f t="shared" si="45"/>
        <v>0.034818563809165599</v>
      </c>
      <c r="AU73" s="38">
        <f t="shared" si="45"/>
        <v>0.034804605413845904</v>
      </c>
      <c r="AX73" s="9" t="s">
        <v>22</v>
      </c>
      <c r="AY73" s="48">
        <v>37.939999999999998</v>
      </c>
      <c r="AZ73" s="48">
        <v>37.5</v>
      </c>
      <c r="BA73" s="48">
        <v>37.100000000000001</v>
      </c>
      <c r="BB73" s="48">
        <v>36.700000000000003</v>
      </c>
      <c r="BC73" s="48">
        <v>36.399999999999999</v>
      </c>
      <c r="BD73" s="48">
        <v>36.200000000000003</v>
      </c>
      <c r="BE73" s="48">
        <v>35.899999999999999</v>
      </c>
      <c r="BF73" s="48">
        <v>35.600000000000001</v>
      </c>
      <c r="BG73" s="48">
        <v>35.399999999999999</v>
      </c>
      <c r="BH73" s="48">
        <v>35.200000000000003</v>
      </c>
      <c r="BI73" s="48">
        <v>35.100000000000001</v>
      </c>
      <c r="BJ73" s="48">
        <v>35</v>
      </c>
      <c r="BN73" t="s">
        <v>22</v>
      </c>
      <c r="BO73" s="19">
        <v>37.668562957472446</v>
      </c>
      <c r="BP73" s="19">
        <v>37.577744834615032</v>
      </c>
      <c r="BQ73" s="19">
        <v>37.511377744834618</v>
      </c>
      <c r="BR73" s="19">
        <v>37.444057436247626</v>
      </c>
      <c r="BS73" s="19">
        <v>37.397714757885481</v>
      </c>
      <c r="BT73" s="19">
        <v>37.358369347041929</v>
      </c>
      <c r="BU73" s="19">
        <v>37.319037984549247</v>
      </c>
      <c r="BV73" s="19">
        <v>37.276234636341286</v>
      </c>
      <c r="BW73" s="19">
        <v>37.240417431692691</v>
      </c>
      <c r="BX73" s="19">
        <v>37.204611506589714</v>
      </c>
      <c r="BY73" s="19">
        <v>37.179262435427027</v>
      </c>
      <c r="BZ73" s="19">
        <v>37.171318581987428</v>
      </c>
    </row>
    <row r="74">
      <c r="A74" s="9" t="s">
        <v>24</v>
      </c>
      <c r="B74" s="28">
        <f t="shared" si="26"/>
        <v>14.699999999999999</v>
      </c>
      <c r="C74" s="28">
        <f t="shared" si="26"/>
        <v>13.4</v>
      </c>
      <c r="D74" s="28">
        <f t="shared" si="26"/>
        <v>12.9</v>
      </c>
      <c r="E74" s="28">
        <f t="shared" si="26"/>
        <v>12.699999999999999</v>
      </c>
      <c r="F74" s="28">
        <f t="shared" si="26"/>
        <v>12.6</v>
      </c>
      <c r="G74" s="28">
        <f t="shared" si="26"/>
        <v>12.5</v>
      </c>
      <c r="H74" s="28">
        <f t="shared" si="26"/>
        <v>12.300000000000001</v>
      </c>
      <c r="I74" s="28">
        <f t="shared" si="26"/>
        <v>12.1</v>
      </c>
      <c r="J74" s="28">
        <f t="shared" si="26"/>
        <v>12.1</v>
      </c>
      <c r="K74" s="28">
        <f t="shared" si="26"/>
        <v>12.1</v>
      </c>
      <c r="L74" s="28">
        <f t="shared" si="26"/>
        <v>11.300000000000001</v>
      </c>
      <c r="M74" s="28">
        <f t="shared" si="26"/>
        <v>11.1</v>
      </c>
      <c r="N74" s="28">
        <f t="shared" si="27"/>
        <v>12.1</v>
      </c>
      <c r="P74" s="36">
        <f t="shared" si="28"/>
        <v>0</v>
      </c>
      <c r="R74" s="37">
        <f t="shared" si="19"/>
        <v>0.011210970073195589</v>
      </c>
      <c r="S74" s="38">
        <f t="shared" si="20"/>
        <v>0.011210970073195589</v>
      </c>
      <c r="T74" s="38">
        <f t="shared" si="20"/>
        <v>0.011210970073195589</v>
      </c>
      <c r="U74" s="38">
        <f t="shared" si="38"/>
        <v>0.011206549487517911</v>
      </c>
      <c r="V74" s="38">
        <f t="shared" si="38"/>
        <v>0.011202128263822629</v>
      </c>
      <c r="W74" s="38">
        <f t="shared" si="38"/>
        <v>0.011197706402017669</v>
      </c>
      <c r="X74" s="38">
        <f t="shared" si="39"/>
        <v>0.011193283902010924</v>
      </c>
      <c r="Y74" s="38">
        <f t="shared" si="39"/>
        <v>0.01118886076371029</v>
      </c>
      <c r="Z74" s="38">
        <f t="shared" si="39"/>
        <v>0.011184436987023642</v>
      </c>
      <c r="AA74" s="38">
        <f t="shared" si="39"/>
        <v>0.011180012571858838</v>
      </c>
      <c r="AB74" s="38">
        <f t="shared" si="39"/>
        <v>0.011175587518123732</v>
      </c>
      <c r="AC74" s="38">
        <f t="shared" si="39"/>
        <v>0.011171161825726134</v>
      </c>
      <c r="AG74" s="9" t="s">
        <v>23</v>
      </c>
      <c r="AH74" s="28">
        <f t="shared" si="40"/>
        <v>11.800000000000001</v>
      </c>
      <c r="AJ74" s="39">
        <f t="shared" si="23"/>
        <v>0.010933012137496527</v>
      </c>
      <c r="AK74" s="38">
        <f t="shared" si="24"/>
        <v>0.010933012137496527</v>
      </c>
      <c r="AL74" s="38">
        <f t="shared" si="24"/>
        <v>0.010933012137496527</v>
      </c>
      <c r="AM74" s="38">
        <f t="shared" si="45"/>
        <v>0.010928655964601129</v>
      </c>
      <c r="AN74" s="38">
        <f t="shared" si="45"/>
        <v>0.010924298199753409</v>
      </c>
      <c r="AO74" s="38">
        <f t="shared" si="45"/>
        <v>0.01091993884180634</v>
      </c>
      <c r="AP74" s="38">
        <f t="shared" si="45"/>
        <v>0.010915577889611477</v>
      </c>
      <c r="AQ74" s="38">
        <f t="shared" si="45"/>
        <v>0.010911215342018967</v>
      </c>
      <c r="AR74" s="38">
        <f t="shared" si="45"/>
        <v>0.010906851197877531</v>
      </c>
      <c r="AS74" s="38">
        <f t="shared" si="45"/>
        <v>0.010902485456034465</v>
      </c>
      <c r="AT74" s="38">
        <f t="shared" si="45"/>
        <v>0.010898118115335651</v>
      </c>
      <c r="AU74" s="38">
        <f t="shared" si="45"/>
        <v>0.010893749174625506</v>
      </c>
      <c r="AX74" s="9" t="s">
        <v>23</v>
      </c>
      <c r="AY74" s="19">
        <f>AH74+0.04</f>
        <v>11.84</v>
      </c>
      <c r="AZ74" s="19" t="e">
        <f>(AZ$58-SUM(AZ$60:AZ$62,AZ$66,AZ$64,AZ$68:AZ$69,AZ$71:AZ$73,AZ$75,AZ$78,AZ$80,AZ$83))*$AY74/$AY$88</f>
        <v>#REF!</v>
      </c>
      <c r="BA74" s="19" t="e">
        <f t="shared" si="43"/>
        <v>#REF!</v>
      </c>
      <c r="BB74" s="19" t="e">
        <f t="shared" si="43"/>
        <v>#REF!</v>
      </c>
      <c r="BC74" s="19" t="e">
        <f t="shared" si="43"/>
        <v>#REF!</v>
      </c>
      <c r="BD74" s="19" t="e">
        <f t="shared" si="43"/>
        <v>#REF!</v>
      </c>
      <c r="BE74" s="19" t="e">
        <f t="shared" si="43"/>
        <v>#REF!</v>
      </c>
      <c r="BF74" s="19" t="e">
        <f t="shared" si="43"/>
        <v>#REF!</v>
      </c>
      <c r="BG74" s="19" t="e">
        <f t="shared" si="43"/>
        <v>#REF!</v>
      </c>
      <c r="BH74" s="19" t="e">
        <f t="shared" si="43"/>
        <v>#REF!</v>
      </c>
      <c r="BI74" s="19" t="e">
        <f t="shared" si="43"/>
        <v>#REF!</v>
      </c>
      <c r="BJ74" s="19" t="e">
        <f t="shared" si="43"/>
        <v>#REF!</v>
      </c>
      <c r="BN74" t="s">
        <v>23</v>
      </c>
      <c r="BO74" s="19">
        <v>11.790160289076256</v>
      </c>
      <c r="BP74" s="19">
        <v>11.761734457518763</v>
      </c>
      <c r="BQ74" s="19">
        <v>11.740961734457519</v>
      </c>
      <c r="BR74" s="19">
        <v>11.719890656438249</v>
      </c>
      <c r="BS74" s="19">
        <v>11.705385521035776</v>
      </c>
      <c r="BT74" s="19">
        <v>11.693070511806226</v>
      </c>
      <c r="BU74" s="19">
        <v>11.680759899673239</v>
      </c>
      <c r="BV74" s="19">
        <v>11.667362565220879</v>
      </c>
      <c r="BW74" s="19">
        <v>11.656151875171716</v>
      </c>
      <c r="BX74" s="19">
        <v>11.644944715590411</v>
      </c>
      <c r="BY74" s="19">
        <v>11.637010523555407</v>
      </c>
      <c r="BZ74" s="19">
        <v>11.634524118500041</v>
      </c>
    </row>
    <row r="75">
      <c r="A75" s="9" t="s">
        <v>25</v>
      </c>
      <c r="B75" s="28">
        <f t="shared" si="26"/>
        <v>13.4</v>
      </c>
      <c r="C75" s="28">
        <f t="shared" si="26"/>
        <v>12.9</v>
      </c>
      <c r="D75" s="28">
        <f t="shared" si="26"/>
        <v>12.199999999999999</v>
      </c>
      <c r="E75" s="28">
        <f t="shared" si="26"/>
        <v>12</v>
      </c>
      <c r="F75" s="28">
        <f t="shared" si="26"/>
        <v>11.9</v>
      </c>
      <c r="G75" s="28">
        <f t="shared" si="26"/>
        <v>11.800000000000001</v>
      </c>
      <c r="H75" s="28">
        <f t="shared" si="26"/>
        <v>11.6</v>
      </c>
      <c r="I75" s="28">
        <f t="shared" si="26"/>
        <v>11.5</v>
      </c>
      <c r="J75" s="28">
        <f t="shared" si="26"/>
        <v>11.5</v>
      </c>
      <c r="K75" s="28">
        <f t="shared" si="26"/>
        <v>11.5</v>
      </c>
      <c r="L75" s="28">
        <f t="shared" si="26"/>
        <v>10.9</v>
      </c>
      <c r="M75" s="28">
        <f t="shared" si="26"/>
        <v>10.800000000000001</v>
      </c>
      <c r="N75" s="28">
        <f t="shared" si="27"/>
        <v>11.5</v>
      </c>
      <c r="P75" s="36">
        <f t="shared" si="28"/>
        <v>0</v>
      </c>
      <c r="R75" s="37">
        <f t="shared" si="19"/>
        <v>0.010655054201797461</v>
      </c>
      <c r="S75" s="38">
        <f t="shared" si="20"/>
        <v>0.010655054201797461</v>
      </c>
      <c r="T75" s="38">
        <f t="shared" si="20"/>
        <v>0.010655054201797461</v>
      </c>
      <c r="U75" s="38">
        <f t="shared" si="38"/>
        <v>0.01065085281871537</v>
      </c>
      <c r="V75" s="38">
        <f t="shared" si="38"/>
        <v>0.010646650829252913</v>
      </c>
      <c r="W75" s="38">
        <f t="shared" si="38"/>
        <v>0.010642448233322579</v>
      </c>
      <c r="X75" s="38">
        <f t="shared" si="39"/>
        <v>0.010638245030836829</v>
      </c>
      <c r="Y75" s="38">
        <f t="shared" si="39"/>
        <v>0.010634041221708126</v>
      </c>
      <c r="Z75" s="38">
        <f t="shared" si="39"/>
        <v>0.010629836805848917</v>
      </c>
      <c r="AA75" s="38">
        <f t="shared" si="39"/>
        <v>0.010625631783171623</v>
      </c>
      <c r="AB75" s="38">
        <f t="shared" si="39"/>
        <v>0.010621426153588673</v>
      </c>
      <c r="AC75" s="38">
        <f t="shared" si="39"/>
        <v>0.010617219917012444</v>
      </c>
      <c r="AG75" s="9" t="s">
        <v>24</v>
      </c>
      <c r="AH75" s="28">
        <f t="shared" si="40"/>
        <v>12.1</v>
      </c>
      <c r="AJ75" s="39">
        <f t="shared" si="23"/>
        <v>0.011210970073195589</v>
      </c>
      <c r="AK75" s="38">
        <f t="shared" si="24"/>
        <v>0.011210970073195589</v>
      </c>
      <c r="AL75" s="38">
        <f t="shared" si="24"/>
        <v>0.011210970073195589</v>
      </c>
      <c r="AM75" s="38">
        <f t="shared" si="45"/>
        <v>0.011206503150141834</v>
      </c>
      <c r="AN75" s="38">
        <f t="shared" si="45"/>
        <v>0.011202034594662392</v>
      </c>
      <c r="AO75" s="38">
        <f t="shared" si="45"/>
        <v>0.011197564405581076</v>
      </c>
      <c r="AP75" s="38">
        <f t="shared" si="45"/>
        <v>0.011193092581720243</v>
      </c>
      <c r="AQ75" s="38">
        <f t="shared" si="45"/>
        <v>0.011188619121900806</v>
      </c>
      <c r="AR75" s="38">
        <f t="shared" si="45"/>
        <v>0.011184144024942215</v>
      </c>
      <c r="AS75" s="38">
        <f t="shared" si="45"/>
        <v>0.011179667289662461</v>
      </c>
      <c r="AT75" s="38">
        <f t="shared" si="45"/>
        <v>0.011175188914878082</v>
      </c>
      <c r="AU75" s="38">
        <f t="shared" si="45"/>
        <v>0.01117070889940412</v>
      </c>
      <c r="AX75" s="9" t="s">
        <v>24</v>
      </c>
      <c r="AY75" s="49">
        <v>12.089910126934125</v>
      </c>
      <c r="AZ75" s="49">
        <v>12.060761604743814</v>
      </c>
      <c r="BA75" s="49">
        <v>12.039460761604742</v>
      </c>
      <c r="BB75" s="49">
        <v>12.017853978212102</v>
      </c>
      <c r="BC75" s="49">
        <v>12.002980068180751</v>
      </c>
      <c r="BD75" s="49">
        <v>11.990351965496213</v>
      </c>
      <c r="BE75" s="49">
        <v>11.977728371698829</v>
      </c>
      <c r="BF75" s="49">
        <v>11.963990427048529</v>
      </c>
      <c r="BG75" s="49">
        <v>11.952494719455743</v>
      </c>
      <c r="BH75" s="49">
        <v>11.941002632088473</v>
      </c>
      <c r="BI75" s="49">
        <v>11.932866723306816</v>
      </c>
      <c r="BJ75" s="49">
        <v>11.930317104563601</v>
      </c>
      <c r="BN75" t="s">
        <v>24</v>
      </c>
      <c r="BO75" s="19">
        <v>12.089910126934125</v>
      </c>
      <c r="BP75" s="19">
        <v>12.060761604743814</v>
      </c>
      <c r="BQ75" s="19">
        <v>12.039460761604742</v>
      </c>
      <c r="BR75" s="19">
        <v>12.017853978212102</v>
      </c>
      <c r="BS75" s="19">
        <v>12.002980068180751</v>
      </c>
      <c r="BT75" s="19">
        <v>11.990351965496213</v>
      </c>
      <c r="BU75" s="19">
        <v>11.977728371698829</v>
      </c>
      <c r="BV75" s="19">
        <v>11.963990427048529</v>
      </c>
      <c r="BW75" s="19">
        <v>11.952494719455743</v>
      </c>
      <c r="BX75" s="19">
        <v>11.941002632088473</v>
      </c>
      <c r="BY75" s="19">
        <v>11.932866723306816</v>
      </c>
      <c r="BZ75" s="19">
        <v>11.930317104563601</v>
      </c>
    </row>
    <row r="76">
      <c r="A76" s="12" t="s">
        <v>70</v>
      </c>
      <c r="B76" s="12"/>
      <c r="C76" s="12"/>
      <c r="D76" s="12"/>
      <c r="E76" s="12"/>
      <c r="F76" s="12"/>
      <c r="G76" s="12"/>
      <c r="H76" s="12"/>
      <c r="I76" s="12"/>
      <c r="J76" s="12">
        <f>SUM(J77:J81)</f>
        <v>82.399999999999991</v>
      </c>
      <c r="K76" s="12"/>
      <c r="L76" s="12"/>
      <c r="M76" s="12"/>
      <c r="N76" s="12">
        <f>SUM(N77:N81)</f>
        <v>82.399999999999991</v>
      </c>
      <c r="P76" s="36">
        <f t="shared" si="28"/>
        <v>0</v>
      </c>
      <c r="R76" s="40">
        <f t="shared" si="19"/>
        <v>0.076345779672009631</v>
      </c>
      <c r="S76" s="40">
        <f t="shared" si="20"/>
        <v>0.076345779672009631</v>
      </c>
      <c r="T76" s="40">
        <f t="shared" si="20"/>
        <v>0.076345779672009631</v>
      </c>
      <c r="U76" s="40">
        <f>($T59-U59)*$T76/($T63+$T76)+$T76</f>
        <v>0.076315675848882297</v>
      </c>
      <c r="V76" s="40">
        <f t="shared" ref="V76:AC76" si="47">($T59-V59)*$T76/($T63+$T76)+$T76</f>
        <v>0.076285567680907829</v>
      </c>
      <c r="W76" s="40">
        <f t="shared" si="47"/>
        <v>0.076255455167459171</v>
      </c>
      <c r="X76" s="40">
        <f t="shared" si="47"/>
        <v>0.076225338307909105</v>
      </c>
      <c r="Y76" s="40">
        <f t="shared" si="47"/>
        <v>0.076195217101630408</v>
      </c>
      <c r="Z76" s="40">
        <f t="shared" si="47"/>
        <v>0.076165091547995722</v>
      </c>
      <c r="AA76" s="40">
        <f t="shared" si="47"/>
        <v>0.07613496164637755</v>
      </c>
      <c r="AB76" s="40">
        <f t="shared" si="47"/>
        <v>0.076104827396148406</v>
      </c>
      <c r="AC76" s="40">
        <f t="shared" si="47"/>
        <v>0.076074688796680473</v>
      </c>
      <c r="AG76" s="9" t="s">
        <v>25</v>
      </c>
      <c r="AH76" s="28">
        <f t="shared" si="40"/>
        <v>11.5</v>
      </c>
      <c r="AJ76" s="39">
        <f t="shared" si="23"/>
        <v>0.010655054201797461</v>
      </c>
      <c r="AK76" s="38">
        <f t="shared" si="24"/>
        <v>0.010655054201797461</v>
      </c>
      <c r="AL76" s="38">
        <f t="shared" si="24"/>
        <v>0.010655054201797461</v>
      </c>
      <c r="AM76" s="38">
        <f t="shared" si="45"/>
        <v>0.01065080877906042</v>
      </c>
      <c r="AN76" s="38">
        <f t="shared" si="45"/>
        <v>0.010646561804844421</v>
      </c>
      <c r="AO76" s="38">
        <f t="shared" si="45"/>
        <v>0.010642313278031598</v>
      </c>
      <c r="AP76" s="38">
        <f t="shared" si="45"/>
        <v>0.010638063197502707</v>
      </c>
      <c r="AQ76" s="38">
        <f t="shared" si="45"/>
        <v>0.010633811562137125</v>
      </c>
      <c r="AR76" s="38">
        <f t="shared" si="45"/>
        <v>0.010629558370812845</v>
      </c>
      <c r="AS76" s="38">
        <f t="shared" si="45"/>
        <v>0.010625303622406468</v>
      </c>
      <c r="AT76" s="38">
        <f t="shared" si="45"/>
        <v>0.010621047315793214</v>
      </c>
      <c r="AU76" s="38">
        <f t="shared" si="45"/>
        <v>0.010616789449846889</v>
      </c>
      <c r="AX76" s="9" t="s">
        <v>25</v>
      </c>
      <c r="AY76" s="19">
        <f>AH76+0.04</f>
        <v>11.539999999999999</v>
      </c>
      <c r="AZ76" s="19" t="e">
        <f>(AZ$58-SUM(AZ$60:AZ$62,AZ$66,AZ$64,AZ$68:AZ$69,AZ$71:AZ$73,AZ$75,AZ$78,AZ$80,AZ$83))*$AY76/$AY$88</f>
        <v>#REF!</v>
      </c>
      <c r="BA76" s="19" t="e">
        <f t="shared" si="43"/>
        <v>#REF!</v>
      </c>
      <c r="BB76" s="19" t="e">
        <f t="shared" si="43"/>
        <v>#REF!</v>
      </c>
      <c r="BC76" s="19" t="e">
        <f t="shared" si="43"/>
        <v>#REF!</v>
      </c>
      <c r="BD76" s="19" t="e">
        <f t="shared" si="43"/>
        <v>#REF!</v>
      </c>
      <c r="BE76" s="19" t="e">
        <f t="shared" si="43"/>
        <v>#REF!</v>
      </c>
      <c r="BF76" s="19" t="e">
        <f t="shared" si="43"/>
        <v>#REF!</v>
      </c>
      <c r="BG76" s="19" t="e">
        <f t="shared" si="43"/>
        <v>#REF!</v>
      </c>
      <c r="BH76" s="19" t="e">
        <f t="shared" si="43"/>
        <v>#REF!</v>
      </c>
      <c r="BI76" s="19" t="e">
        <f t="shared" si="43"/>
        <v>#REF!</v>
      </c>
      <c r="BJ76" s="19" t="e">
        <f t="shared" si="43"/>
        <v>#REF!</v>
      </c>
      <c r="BL76" s="51" t="s">
        <v>71</v>
      </c>
      <c r="BN76" t="s">
        <v>25</v>
      </c>
      <c r="BO76" s="19">
        <v>11.490410451218382</v>
      </c>
      <c r="BP76" s="19">
        <v>11.462707310293709</v>
      </c>
      <c r="BQ76" s="19">
        <v>11.442462707310293</v>
      </c>
      <c r="BR76" s="19">
        <v>11.421927334664392</v>
      </c>
      <c r="BS76" s="19">
        <v>11.407790973890794</v>
      </c>
      <c r="BT76" s="19">
        <v>11.395789058116232</v>
      </c>
      <c r="BU76" s="19">
        <v>11.383791427647642</v>
      </c>
      <c r="BV76" s="19">
        <v>11.370734703393225</v>
      </c>
      <c r="BW76" s="19">
        <v>11.359809030887686</v>
      </c>
      <c r="BX76" s="19">
        <v>11.348886799092346</v>
      </c>
      <c r="BY76" s="19">
        <v>11.341154323803993</v>
      </c>
      <c r="BZ76" s="19">
        <v>11.338731132436477</v>
      </c>
    </row>
    <row r="77" ht="25.5">
      <c r="A77" s="9" t="s">
        <v>32</v>
      </c>
      <c r="B77" s="28">
        <f t="shared" si="26"/>
        <v>4.9000000000000004</v>
      </c>
      <c r="C77" s="28">
        <f t="shared" si="26"/>
        <v>3.8999999999999999</v>
      </c>
      <c r="D77" s="28">
        <f t="shared" si="26"/>
        <v>3.5</v>
      </c>
      <c r="E77" s="28">
        <f t="shared" si="26"/>
        <v>3.3999999999999999</v>
      </c>
      <c r="F77" s="28">
        <f t="shared" si="26"/>
        <v>3.2999999999999998</v>
      </c>
      <c r="G77" s="28">
        <f t="shared" si="26"/>
        <v>3.2000000000000002</v>
      </c>
      <c r="H77" s="28">
        <f t="shared" si="26"/>
        <v>3.2000000000000002</v>
      </c>
      <c r="I77" s="28">
        <f t="shared" si="26"/>
        <v>3</v>
      </c>
      <c r="J77" s="28">
        <f t="shared" si="26"/>
        <v>3</v>
      </c>
      <c r="K77" s="28">
        <f t="shared" si="26"/>
        <v>3</v>
      </c>
      <c r="L77" s="28">
        <f t="shared" si="26"/>
        <v>2.8999999999999999</v>
      </c>
      <c r="M77" s="28">
        <f t="shared" si="26"/>
        <v>2.7999999999999998</v>
      </c>
      <c r="N77" s="28">
        <f t="shared" si="27"/>
        <v>3</v>
      </c>
      <c r="P77" s="36">
        <f t="shared" si="28"/>
        <v>0</v>
      </c>
      <c r="R77" s="37">
        <f t="shared" si="19"/>
        <v>0.0027795793569906422</v>
      </c>
      <c r="S77" s="38">
        <f t="shared" si="20"/>
        <v>0.0027795793569906422</v>
      </c>
      <c r="T77" s="38">
        <f t="shared" si="20"/>
        <v>0.0027795793569906422</v>
      </c>
      <c r="U77" s="38">
        <f t="shared" ref="U77:W81" si="48">T77/T$76*U$76</f>
        <v>0.0027784833440127055</v>
      </c>
      <c r="V77" s="38">
        <f>U77/U$76*V$76</f>
        <v>0.0027773871728485862</v>
      </c>
      <c r="W77" s="38">
        <f>V77/V$76*W$76</f>
        <v>0.0027762908434754555</v>
      </c>
      <c r="X77" s="38">
        <f t="shared" ref="X77:AC81" si="49">W77/W$76*X$76</f>
        <v>0.0027751943558704775</v>
      </c>
      <c r="Y77" s="38">
        <f t="shared" si="49"/>
        <v>0.0027740977100108163</v>
      </c>
      <c r="Z77" s="38">
        <f t="shared" si="49"/>
        <v>0.0027730009058736312</v>
      </c>
      <c r="AA77" s="38">
        <f t="shared" si="49"/>
        <v>0.0027719039434360763</v>
      </c>
      <c r="AB77" s="38">
        <f t="shared" si="49"/>
        <v>0.0027708068226753066</v>
      </c>
      <c r="AC77" s="38">
        <f t="shared" si="49"/>
        <v>0.0027697095435684641</v>
      </c>
      <c r="AG77" s="12" t="s">
        <v>26</v>
      </c>
      <c r="AH77" s="42">
        <f>SUM(AH78:AH81)</f>
        <v>79.400000000000006</v>
      </c>
      <c r="AJ77" s="43">
        <f t="shared" si="23"/>
        <v>0.073566200315018995</v>
      </c>
      <c r="AK77" s="44">
        <f t="shared" si="24"/>
        <v>0.073566200315018995</v>
      </c>
      <c r="AL77" s="44">
        <f t="shared" si="24"/>
        <v>0.073566200315018995</v>
      </c>
      <c r="AM77" s="44">
        <f>($AL59-AM59)*$AL77/($AL63+$AL70+AL77)+$AL77</f>
        <v>0.073536888439773698</v>
      </c>
      <c r="AN77" s="44">
        <f t="shared" ref="AN77:AU77" si="50">($AL59-AN59)*$AL77/($AL63+$AL70+AM77)+$AL77</f>
        <v>0.073507565852578005</v>
      </c>
      <c r="AO77" s="44">
        <f t="shared" si="50"/>
        <v>0.07347823254571384</v>
      </c>
      <c r="AP77" s="44">
        <f t="shared" si="50"/>
        <v>0.073448888511453495</v>
      </c>
      <c r="AQ77" s="44">
        <f t="shared" si="50"/>
        <v>0.073419533742059825</v>
      </c>
      <c r="AR77" s="44">
        <f t="shared" si="50"/>
        <v>0.073390168229786099</v>
      </c>
      <c r="AS77" s="44">
        <f t="shared" si="50"/>
        <v>0.073360791966875977</v>
      </c>
      <c r="AT77" s="44">
        <f t="shared" si="50"/>
        <v>0.073331404945563616</v>
      </c>
      <c r="AU77" s="44">
        <f t="shared" si="50"/>
        <v>0.073302007158073321</v>
      </c>
      <c r="AX77" s="12" t="s">
        <v>26</v>
      </c>
      <c r="AY77" s="45" t="s">
        <v>68</v>
      </c>
      <c r="AZ77" s="45" t="s">
        <v>68</v>
      </c>
      <c r="BA77" s="45" t="s">
        <v>68</v>
      </c>
      <c r="BB77" s="45" t="s">
        <v>68</v>
      </c>
      <c r="BC77" s="45" t="s">
        <v>68</v>
      </c>
      <c r="BD77" s="45" t="s">
        <v>68</v>
      </c>
      <c r="BE77" s="45" t="s">
        <v>68</v>
      </c>
      <c r="BF77" s="45" t="s">
        <v>68</v>
      </c>
      <c r="BG77" s="45" t="s">
        <v>68</v>
      </c>
      <c r="BH77" s="45" t="s">
        <v>68</v>
      </c>
      <c r="BI77" s="45" t="s">
        <v>68</v>
      </c>
      <c r="BJ77" s="45" t="s">
        <v>68</v>
      </c>
      <c r="BN77" t="s">
        <v>26</v>
      </c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</row>
    <row r="78">
      <c r="A78" s="9" t="s">
        <v>30</v>
      </c>
      <c r="B78" s="28">
        <f t="shared" si="26"/>
        <v>44</v>
      </c>
      <c r="C78" s="28">
        <f t="shared" si="26"/>
        <v>42.399999999999999</v>
      </c>
      <c r="D78" s="28">
        <f t="shared" si="26"/>
        <v>41.600000000000001</v>
      </c>
      <c r="E78" s="28">
        <f t="shared" si="26"/>
        <v>41.799999999999997</v>
      </c>
      <c r="F78" s="28">
        <f t="shared" si="26"/>
        <v>42</v>
      </c>
      <c r="G78" s="28">
        <f t="shared" si="26"/>
        <v>41.700000000000003</v>
      </c>
      <c r="H78" s="28">
        <f t="shared" si="26"/>
        <v>41.5</v>
      </c>
      <c r="I78" s="28">
        <f t="shared" si="26"/>
        <v>41.200000000000003</v>
      </c>
      <c r="J78" s="28">
        <f t="shared" si="26"/>
        <v>40.799999999999997</v>
      </c>
      <c r="K78" s="28">
        <f t="shared" si="26"/>
        <v>40.700000000000003</v>
      </c>
      <c r="L78" s="28">
        <f t="shared" si="26"/>
        <v>40.799999999999997</v>
      </c>
      <c r="M78" s="28">
        <f t="shared" si="26"/>
        <v>39.799999999999997</v>
      </c>
      <c r="N78" s="28">
        <f t="shared" si="27"/>
        <v>40.799999999999997</v>
      </c>
      <c r="P78" s="36">
        <f t="shared" si="28"/>
        <v>0</v>
      </c>
      <c r="R78" s="37">
        <f t="shared" si="19"/>
        <v>0.037802279255072728</v>
      </c>
      <c r="S78" s="38">
        <f t="shared" si="20"/>
        <v>0.037802279255072728</v>
      </c>
      <c r="T78" s="38">
        <f t="shared" si="20"/>
        <v>0.037802279255072728</v>
      </c>
      <c r="U78" s="38">
        <f t="shared" si="48"/>
        <v>0.037787373478572785</v>
      </c>
      <c r="V78" s="38">
        <f t="shared" si="48"/>
        <v>0.037772465550740764</v>
      </c>
      <c r="W78" s="38">
        <f t="shared" si="48"/>
        <v>0.037757555471266191</v>
      </c>
      <c r="X78" s="38">
        <f t="shared" si="49"/>
        <v>0.037742643239838489</v>
      </c>
      <c r="Y78" s="38">
        <f t="shared" si="49"/>
        <v>0.037727728856147093</v>
      </c>
      <c r="Z78" s="38">
        <f t="shared" si="49"/>
        <v>0.03771281231988137</v>
      </c>
      <c r="AA78" s="38">
        <f t="shared" si="49"/>
        <v>0.037697893630730624</v>
      </c>
      <c r="AB78" s="38">
        <f t="shared" si="49"/>
        <v>0.037682972788384152</v>
      </c>
      <c r="AC78" s="38">
        <f t="shared" si="49"/>
        <v>0.037668049792531098</v>
      </c>
      <c r="AG78" s="9" t="s">
        <v>27</v>
      </c>
      <c r="AH78" s="28">
        <f t="shared" si="40"/>
        <v>18.800000000000001</v>
      </c>
      <c r="AJ78" s="39">
        <f t="shared" si="23"/>
        <v>0.017418697303808024</v>
      </c>
      <c r="AK78" s="38">
        <f t="shared" si="24"/>
        <v>0.017418697303808024</v>
      </c>
      <c r="AL78" s="38">
        <f t="shared" si="24"/>
        <v>0.017418697303808024</v>
      </c>
      <c r="AM78" s="38">
        <f t="shared" ref="AM78:AU81" si="51">AL78/AL$77*AM$77</f>
        <v>0.017411756960550952</v>
      </c>
      <c r="AN78" s="38">
        <f t="shared" ref="AN78:AU78" si="52">AM78/AM$77*AN$77</f>
        <v>0.017404814080963053</v>
      </c>
      <c r="AO78" s="38">
        <f t="shared" si="52"/>
        <v>0.017397868663216878</v>
      </c>
      <c r="AP78" s="38">
        <f t="shared" si="52"/>
        <v>0.01739092070548269</v>
      </c>
      <c r="AQ78" s="38">
        <f t="shared" si="52"/>
        <v>0.017383970205928519</v>
      </c>
      <c r="AR78" s="38">
        <f t="shared" si="52"/>
        <v>0.017377017162720131</v>
      </c>
      <c r="AS78" s="38">
        <f t="shared" si="52"/>
        <v>0.017370061574021007</v>
      </c>
      <c r="AT78" s="38">
        <f t="shared" si="52"/>
        <v>0.017363103437992387</v>
      </c>
      <c r="AU78" s="38">
        <f t="shared" si="52"/>
        <v>0.017356142752793173</v>
      </c>
      <c r="AX78" s="9" t="s">
        <v>27</v>
      </c>
      <c r="AY78" s="48">
        <v>18.84</v>
      </c>
      <c r="AZ78" s="48">
        <v>18.600000000000001</v>
      </c>
      <c r="BA78" s="48">
        <v>18.300000000000001</v>
      </c>
      <c r="BB78" s="48">
        <v>18.100000000000001</v>
      </c>
      <c r="BC78" s="48">
        <v>17.800000000000001</v>
      </c>
      <c r="BD78" s="48">
        <v>17.800000000000001</v>
      </c>
      <c r="BE78" s="48">
        <v>17.600000000000001</v>
      </c>
      <c r="BF78" s="48">
        <v>17.399999999999999</v>
      </c>
      <c r="BG78" s="48">
        <v>17.199999999999999</v>
      </c>
      <c r="BH78" s="48">
        <v>17</v>
      </c>
      <c r="BI78" s="48">
        <v>16.800000000000001</v>
      </c>
      <c r="BJ78" s="48">
        <v>16.600000000000001</v>
      </c>
      <c r="BN78" t="s">
        <v>27</v>
      </c>
      <c r="BO78" s="19">
        <v>18.784323172426575</v>
      </c>
      <c r="BP78" s="19">
        <v>18.739034559436671</v>
      </c>
      <c r="BQ78" s="19">
        <v>18.705939034559435</v>
      </c>
      <c r="BR78" s="19">
        <v>18.672368164494838</v>
      </c>
      <c r="BS78" s="19">
        <v>18.649258287751909</v>
      </c>
      <c r="BT78" s="19">
        <v>18.629637764572628</v>
      </c>
      <c r="BU78" s="19">
        <v>18.610024246937023</v>
      </c>
      <c r="BV78" s="19">
        <v>18.588679341199359</v>
      </c>
      <c r="BW78" s="19">
        <v>18.570818241799</v>
      </c>
      <c r="BX78" s="19">
        <v>18.552962767211834</v>
      </c>
      <c r="BY78" s="19">
        <v>18.540321851088269</v>
      </c>
      <c r="BZ78" s="19">
        <v>18.536360459983108</v>
      </c>
    </row>
    <row r="79">
      <c r="A79" s="9" t="s">
        <v>28</v>
      </c>
      <c r="B79" s="28">
        <f t="shared" si="26"/>
        <v>10</v>
      </c>
      <c r="C79" s="28">
        <f t="shared" si="26"/>
        <v>8.6999999999999993</v>
      </c>
      <c r="D79" s="28">
        <f t="shared" si="26"/>
        <v>8.3000000000000007</v>
      </c>
      <c r="E79" s="28">
        <f t="shared" si="26"/>
        <v>8.3000000000000007</v>
      </c>
      <c r="F79" s="28">
        <f t="shared" si="26"/>
        <v>8.1999999999999993</v>
      </c>
      <c r="G79" s="28">
        <f t="shared" si="26"/>
        <v>8.1999999999999993</v>
      </c>
      <c r="H79" s="28">
        <f t="shared" si="26"/>
        <v>8</v>
      </c>
      <c r="I79" s="28">
        <f t="shared" si="26"/>
        <v>7.9000000000000004</v>
      </c>
      <c r="J79" s="28">
        <f t="shared" si="26"/>
        <v>7.7000000000000002</v>
      </c>
      <c r="K79" s="28">
        <f t="shared" si="26"/>
        <v>7.7000000000000002</v>
      </c>
      <c r="L79" s="28">
        <f t="shared" si="26"/>
        <v>8.0999999999999996</v>
      </c>
      <c r="M79" s="28">
        <f t="shared" si="26"/>
        <v>7.9000000000000004</v>
      </c>
      <c r="N79" s="28">
        <f t="shared" si="27"/>
        <v>7.7000000000000002</v>
      </c>
      <c r="P79" s="36">
        <f t="shared" si="28"/>
        <v>0</v>
      </c>
      <c r="R79" s="37">
        <f t="shared" si="19"/>
        <v>0.0071342536829426487</v>
      </c>
      <c r="S79" s="38">
        <f t="shared" si="20"/>
        <v>0.0071342536829426487</v>
      </c>
      <c r="T79" s="38">
        <f t="shared" si="20"/>
        <v>0.0071342536829426487</v>
      </c>
      <c r="U79" s="38">
        <f t="shared" si="48"/>
        <v>0.0071314405829659439</v>
      </c>
      <c r="V79" s="38">
        <f t="shared" si="48"/>
        <v>0.0071286270769780388</v>
      </c>
      <c r="W79" s="38">
        <f t="shared" si="48"/>
        <v>0.007125813164920336</v>
      </c>
      <c r="X79" s="38">
        <f t="shared" si="49"/>
        <v>0.0071229988467342254</v>
      </c>
      <c r="Y79" s="38">
        <f t="shared" si="49"/>
        <v>0.0071201841223610951</v>
      </c>
      <c r="Z79" s="38">
        <f t="shared" si="49"/>
        <v>0.00711736899174232</v>
      </c>
      <c r="AA79" s="38">
        <f t="shared" si="49"/>
        <v>0.0071145534548192621</v>
      </c>
      <c r="AB79" s="38">
        <f t="shared" si="49"/>
        <v>0.0071117375115332861</v>
      </c>
      <c r="AC79" s="38">
        <f t="shared" si="49"/>
        <v>0.0071089211618257245</v>
      </c>
      <c r="AG79" s="9" t="s">
        <v>28</v>
      </c>
      <c r="AH79" s="28">
        <f t="shared" si="40"/>
        <v>7.7000000000000002</v>
      </c>
      <c r="AJ79" s="39">
        <f t="shared" si="23"/>
        <v>0.0071342536829426487</v>
      </c>
      <c r="AK79" s="38">
        <f t="shared" si="24"/>
        <v>0.0071342536829426487</v>
      </c>
      <c r="AL79" s="38">
        <f t="shared" si="24"/>
        <v>0.0071342536829426487</v>
      </c>
      <c r="AM79" s="38">
        <f t="shared" si="51"/>
        <v>0.0071314110955448054</v>
      </c>
      <c r="AN79" s="38">
        <f t="shared" si="51"/>
        <v>0.0071285674693306132</v>
      </c>
      <c r="AO79" s="38">
        <f t="shared" si="51"/>
        <v>0.0071257228035515952</v>
      </c>
      <c r="AP79" s="38">
        <f t="shared" si="51"/>
        <v>0.0071228770974583371</v>
      </c>
      <c r="AQ79" s="38">
        <f t="shared" si="51"/>
        <v>0.0071200303503005128</v>
      </c>
      <c r="AR79" s="38">
        <f t="shared" si="51"/>
        <v>0.007117182561326864</v>
      </c>
      <c r="AS79" s="38">
        <f t="shared" si="51"/>
        <v>0.0071143337297852023</v>
      </c>
      <c r="AT79" s="38">
        <f t="shared" si="51"/>
        <v>0.0071114838549224168</v>
      </c>
      <c r="AU79" s="38">
        <f t="shared" si="51"/>
        <v>0.0071086329359844411</v>
      </c>
      <c r="AX79" s="9" t="s">
        <v>28</v>
      </c>
      <c r="AY79" s="19">
        <f>AH79+0.04</f>
        <v>7.7400000000000002</v>
      </c>
      <c r="AZ79" s="19" t="e">
        <f>(AZ$58-SUM(AZ$60:AZ$62,AZ$66,AZ$64,AZ$68:AZ$69,AZ$71:AZ$73,AZ$75,AZ$78,AZ$80,AZ$83))*$AY79/$AY$88</f>
        <v>#REF!</v>
      </c>
      <c r="BA79" s="19" t="e">
        <f t="shared" si="43"/>
        <v>#REF!</v>
      </c>
      <c r="BB79" s="19" t="e">
        <f t="shared" si="43"/>
        <v>#REF!</v>
      </c>
      <c r="BC79" s="19" t="e">
        <f t="shared" si="43"/>
        <v>#REF!</v>
      </c>
      <c r="BD79" s="19" t="e">
        <f t="shared" si="43"/>
        <v>#REF!</v>
      </c>
      <c r="BE79" s="19" t="e">
        <f t="shared" si="43"/>
        <v>#REF!</v>
      </c>
      <c r="BF79" s="19" t="e">
        <f t="shared" si="43"/>
        <v>#REF!</v>
      </c>
      <c r="BG79" s="19" t="e">
        <f t="shared" si="43"/>
        <v>#REF!</v>
      </c>
      <c r="BH79" s="19" t="e">
        <f t="shared" si="43"/>
        <v>#REF!</v>
      </c>
      <c r="BI79" s="19" t="e">
        <f t="shared" si="43"/>
        <v>#REF!</v>
      </c>
      <c r="BJ79" s="19" t="e">
        <f t="shared" si="43"/>
        <v>#REF!</v>
      </c>
      <c r="BN79" t="s">
        <v>28</v>
      </c>
      <c r="BO79" s="19">
        <v>7.6935791716853528</v>
      </c>
      <c r="BP79" s="19">
        <v>7.6750301121097015</v>
      </c>
      <c r="BQ79" s="19">
        <v>7.6614750301121095</v>
      </c>
      <c r="BR79" s="19">
        <v>7.6477252588622484</v>
      </c>
      <c r="BS79" s="19">
        <v>7.6382600433877501</v>
      </c>
      <c r="BT79" s="19">
        <v>7.6302239780430465</v>
      </c>
      <c r="BU79" s="19">
        <v>7.622190781990164</v>
      </c>
      <c r="BV79" s="19">
        <v>7.6134484535763365</v>
      </c>
      <c r="BW79" s="19">
        <v>7.6061330032900178</v>
      </c>
      <c r="BX79" s="19">
        <v>7.5988198567835736</v>
      </c>
      <c r="BY79" s="19">
        <v>7.5936424602861559</v>
      </c>
      <c r="BZ79" s="19">
        <v>7.5920199756313833</v>
      </c>
    </row>
    <row r="80">
      <c r="A80" s="9" t="s">
        <v>27</v>
      </c>
      <c r="B80" s="28">
        <f t="shared" si="26"/>
        <v>22.800000000000001</v>
      </c>
      <c r="C80" s="28">
        <f t="shared" si="26"/>
        <v>21.800000000000001</v>
      </c>
      <c r="D80" s="28">
        <f t="shared" ref="C80:M81" si="53">INDEX(D$4:D$26,MATCH($A80,$A$4:$A$26,0))</f>
        <v>20.399999999999999</v>
      </c>
      <c r="E80" s="28">
        <f t="shared" si="53"/>
        <v>20</v>
      </c>
      <c r="F80" s="28">
        <f t="shared" si="53"/>
        <v>19.800000000000001</v>
      </c>
      <c r="G80" s="28">
        <f t="shared" si="53"/>
        <v>19.600000000000001</v>
      </c>
      <c r="H80" s="28">
        <f t="shared" si="53"/>
        <v>19.300000000000001</v>
      </c>
      <c r="I80" s="28">
        <f t="shared" si="53"/>
        <v>18.899999999999999</v>
      </c>
      <c r="J80" s="28">
        <f t="shared" si="53"/>
        <v>18.800000000000001</v>
      </c>
      <c r="K80" s="28">
        <f t="shared" si="53"/>
        <v>18.800000000000001</v>
      </c>
      <c r="L80" s="28">
        <f t="shared" si="53"/>
        <v>20.100000000000001</v>
      </c>
      <c r="M80" s="28">
        <f t="shared" si="53"/>
        <v>19.600000000000001</v>
      </c>
      <c r="N80" s="28">
        <f t="shared" si="27"/>
        <v>18.800000000000001</v>
      </c>
      <c r="P80" s="36">
        <f t="shared" si="28"/>
        <v>0</v>
      </c>
      <c r="R80" s="37">
        <f t="shared" si="19"/>
        <v>0.017418697303808024</v>
      </c>
      <c r="S80" s="38">
        <f t="shared" si="20"/>
        <v>0.017418697303808024</v>
      </c>
      <c r="T80" s="38">
        <f t="shared" si="20"/>
        <v>0.017418697303808024</v>
      </c>
      <c r="U80" s="38">
        <f t="shared" si="48"/>
        <v>0.01741182895581295</v>
      </c>
      <c r="V80" s="38">
        <f t="shared" si="48"/>
        <v>0.017404959616517803</v>
      </c>
      <c r="W80" s="38">
        <f t="shared" si="48"/>
        <v>0.017398089285779517</v>
      </c>
      <c r="X80" s="38">
        <f t="shared" si="49"/>
        <v>0.017391217963454986</v>
      </c>
      <c r="Y80" s="38">
        <f t="shared" si="49"/>
        <v>0.017384345649401108</v>
      </c>
      <c r="Z80" s="38">
        <f t="shared" si="49"/>
        <v>0.01737747234347475</v>
      </c>
      <c r="AA80" s="38">
        <f t="shared" si="49"/>
        <v>0.017370598045532742</v>
      </c>
      <c r="AB80" s="38">
        <f t="shared" si="49"/>
        <v>0.01736372275543192</v>
      </c>
      <c r="AC80" s="38">
        <f t="shared" si="49"/>
        <v>0.017356846473029042</v>
      </c>
      <c r="AG80" s="9" t="s">
        <v>29</v>
      </c>
      <c r="AH80" s="28">
        <f t="shared" si="40"/>
        <v>12.1</v>
      </c>
      <c r="AJ80" s="39">
        <f t="shared" si="23"/>
        <v>0.011210970073195589</v>
      </c>
      <c r="AK80" s="38">
        <f t="shared" si="24"/>
        <v>0.011210970073195589</v>
      </c>
      <c r="AL80" s="38">
        <f t="shared" si="24"/>
        <v>0.011210970073195589</v>
      </c>
      <c r="AM80" s="38">
        <f t="shared" si="51"/>
        <v>0.011206503150141836</v>
      </c>
      <c r="AN80" s="38">
        <f t="shared" si="51"/>
        <v>0.011202034594662392</v>
      </c>
      <c r="AO80" s="38">
        <f t="shared" si="51"/>
        <v>0.011197564405581076</v>
      </c>
      <c r="AP80" s="38">
        <f t="shared" si="51"/>
        <v>0.011193092581720243</v>
      </c>
      <c r="AQ80" s="38">
        <f t="shared" si="51"/>
        <v>0.011188619121900804</v>
      </c>
      <c r="AR80" s="38">
        <f t="shared" si="51"/>
        <v>0.011184144024942213</v>
      </c>
      <c r="AS80" s="38">
        <f t="shared" si="51"/>
        <v>0.01117966728966246</v>
      </c>
      <c r="AT80" s="38">
        <f t="shared" si="51"/>
        <v>0.011175188914878082</v>
      </c>
      <c r="AU80" s="38">
        <f t="shared" si="51"/>
        <v>0.01117070889940412</v>
      </c>
      <c r="AX80" s="9" t="s">
        <v>29</v>
      </c>
      <c r="AY80" s="48">
        <v>12.0944</v>
      </c>
      <c r="AZ80" s="48">
        <v>12.060761604743814</v>
      </c>
      <c r="BA80" s="48">
        <v>12.073093671824331</v>
      </c>
      <c r="BB80" s="48">
        <v>12.092152320948761</v>
      </c>
      <c r="BC80" s="48">
        <v>12.12242194014639</v>
      </c>
      <c r="BD80" s="48">
        <v>12.109958472407198</v>
      </c>
      <c r="BE80" s="48">
        <v>12.099761089711496</v>
      </c>
      <c r="BF80" s="48">
        <v>12.090319068696958</v>
      </c>
      <c r="BG80" s="48">
        <v>12.081632409363582</v>
      </c>
      <c r="BH80" s="48">
        <v>12.073701111711371</v>
      </c>
      <c r="BI80" s="48">
        <v>12.066525175740319</v>
      </c>
      <c r="BJ80" s="48">
        <v>12.060104601450433</v>
      </c>
      <c r="BN80" t="s">
        <v>29</v>
      </c>
      <c r="BO80" s="19">
        <v>12.089910126934125</v>
      </c>
      <c r="BP80" s="19">
        <v>12.060761604743814</v>
      </c>
      <c r="BQ80" s="19">
        <v>12.039460761604742</v>
      </c>
      <c r="BR80" s="19">
        <v>12.017853978212104</v>
      </c>
      <c r="BS80" s="19">
        <v>12.002980068180751</v>
      </c>
      <c r="BT80" s="19">
        <v>11.990351965496213</v>
      </c>
      <c r="BU80" s="19">
        <v>11.977728371698829</v>
      </c>
      <c r="BV80" s="19">
        <v>11.963990427048527</v>
      </c>
      <c r="BW80" s="19">
        <v>11.952494719455741</v>
      </c>
      <c r="BX80" s="19">
        <v>11.941002632088471</v>
      </c>
      <c r="BY80" s="19">
        <v>11.932866723306816</v>
      </c>
      <c r="BZ80" s="19">
        <v>11.930317104563601</v>
      </c>
    </row>
    <row r="81">
      <c r="A81" s="9" t="s">
        <v>29</v>
      </c>
      <c r="B81" s="28">
        <f t="shared" si="26"/>
        <v>12.699999999999999</v>
      </c>
      <c r="C81" s="28">
        <f t="shared" si="53"/>
        <v>12.6</v>
      </c>
      <c r="D81" s="28">
        <f t="shared" si="53"/>
        <v>12.4</v>
      </c>
      <c r="E81" s="28">
        <f t="shared" si="53"/>
        <v>12.4</v>
      </c>
      <c r="F81" s="28">
        <f t="shared" si="53"/>
        <v>12.4</v>
      </c>
      <c r="G81" s="28">
        <f t="shared" si="53"/>
        <v>12.4</v>
      </c>
      <c r="H81" s="28">
        <f t="shared" si="53"/>
        <v>12.4</v>
      </c>
      <c r="I81" s="28">
        <f t="shared" si="53"/>
        <v>12.199999999999999</v>
      </c>
      <c r="J81" s="28">
        <f t="shared" si="53"/>
        <v>12.1</v>
      </c>
      <c r="K81" s="28">
        <f t="shared" si="53"/>
        <v>12.1</v>
      </c>
      <c r="L81" s="28">
        <f t="shared" si="53"/>
        <v>12</v>
      </c>
      <c r="M81" s="28">
        <f t="shared" si="53"/>
        <v>11.699999999999999</v>
      </c>
      <c r="N81" s="28">
        <f t="shared" si="27"/>
        <v>12.1</v>
      </c>
      <c r="P81" s="52">
        <f t="shared" si="28"/>
        <v>0</v>
      </c>
      <c r="R81" s="37">
        <f t="shared" si="19"/>
        <v>0.011210970073195589</v>
      </c>
      <c r="S81" s="38">
        <f t="shared" si="20"/>
        <v>0.011210970073195589</v>
      </c>
      <c r="T81" s="38">
        <f t="shared" si="20"/>
        <v>0.011210970073195589</v>
      </c>
      <c r="U81" s="38">
        <f t="shared" si="48"/>
        <v>0.011206549487517909</v>
      </c>
      <c r="V81" s="38">
        <f t="shared" si="48"/>
        <v>0.011202128263822629</v>
      </c>
      <c r="W81" s="38">
        <f t="shared" si="48"/>
        <v>0.011197706402017669</v>
      </c>
      <c r="X81" s="38">
        <f t="shared" si="49"/>
        <v>0.011193283902010924</v>
      </c>
      <c r="Y81" s="38">
        <f t="shared" si="49"/>
        <v>0.01118886076371029</v>
      </c>
      <c r="Z81" s="38">
        <f t="shared" si="49"/>
        <v>0.011184436987023642</v>
      </c>
      <c r="AA81" s="38">
        <f t="shared" si="49"/>
        <v>0.011180012571858838</v>
      </c>
      <c r="AB81" s="38">
        <f t="shared" si="49"/>
        <v>0.011175587518123734</v>
      </c>
      <c r="AC81" s="38">
        <f t="shared" si="49"/>
        <v>0.011171161825726137</v>
      </c>
      <c r="AG81" s="9" t="s">
        <v>30</v>
      </c>
      <c r="AH81" s="28">
        <f t="shared" si="40"/>
        <v>40.799999999999997</v>
      </c>
      <c r="AJ81" s="39">
        <f t="shared" si="23"/>
        <v>0.037802279255072728</v>
      </c>
      <c r="AK81" s="38">
        <f t="shared" si="24"/>
        <v>0.037802279255072728</v>
      </c>
      <c r="AL81" s="38">
        <f t="shared" si="24"/>
        <v>0.037802279255072728</v>
      </c>
      <c r="AM81" s="38">
        <f t="shared" si="51"/>
        <v>0.037787217233536098</v>
      </c>
      <c r="AN81" s="38">
        <f t="shared" si="51"/>
        <v>0.037772149707621938</v>
      </c>
      <c r="AO81" s="38">
        <f t="shared" si="51"/>
        <v>0.037757076673364282</v>
      </c>
      <c r="AP81" s="38">
        <f t="shared" si="51"/>
        <v>0.037741998126792214</v>
      </c>
      <c r="AQ81" s="38">
        <f t="shared" si="51"/>
        <v>0.03772691406392998</v>
      </c>
      <c r="AR81" s="38">
        <f t="shared" si="51"/>
        <v>0.037711824480796879</v>
      </c>
      <c r="AS81" s="38">
        <f t="shared" si="51"/>
        <v>0.037696729373407296</v>
      </c>
      <c r="AT81" s="38">
        <f t="shared" si="51"/>
        <v>0.037681628737770714</v>
      </c>
      <c r="AU81" s="38">
        <f t="shared" si="51"/>
        <v>0.037666522569891572</v>
      </c>
      <c r="AX81" s="9" t="s">
        <v>30</v>
      </c>
      <c r="AY81" s="19">
        <f>AH81+0.04</f>
        <v>40.839999999999996</v>
      </c>
      <c r="AZ81" s="19" t="e">
        <f>(AZ$58-SUM(AZ$60:AZ$62,AZ$66,AZ$64,AZ$68:AZ$69,AZ$71:AZ$73,AZ$75,AZ$78,AZ$80,AZ$83))*$AY81/$AY$88</f>
        <v>#REF!</v>
      </c>
      <c r="BA81" s="19" t="e">
        <f t="shared" si="43"/>
        <v>#REF!</v>
      </c>
      <c r="BB81" s="19" t="e">
        <f t="shared" si="43"/>
        <v>#REF!</v>
      </c>
      <c r="BC81" s="19" t="e">
        <f t="shared" si="43"/>
        <v>#REF!</v>
      </c>
      <c r="BD81" s="19" t="e">
        <f t="shared" si="43"/>
        <v>#REF!</v>
      </c>
      <c r="BE81" s="19" t="e">
        <f t="shared" si="43"/>
        <v>#REF!</v>
      </c>
      <c r="BF81" s="19" t="e">
        <f t="shared" si="43"/>
        <v>#REF!</v>
      </c>
      <c r="BG81" s="19" t="e">
        <f t="shared" si="43"/>
        <v>#REF!</v>
      </c>
      <c r="BH81" s="19" t="e">
        <f t="shared" si="43"/>
        <v>#REF!</v>
      </c>
      <c r="BI81" s="19" t="e">
        <f t="shared" si="43"/>
        <v>#REF!</v>
      </c>
      <c r="BJ81" s="19" t="e">
        <f t="shared" si="43"/>
        <v>#REF!</v>
      </c>
      <c r="BN81" t="s">
        <v>30</v>
      </c>
      <c r="BO81" s="19">
        <v>40.765977948670432</v>
      </c>
      <c r="BP81" s="19">
        <v>40.667692022607241</v>
      </c>
      <c r="BQ81" s="19">
        <v>40.595867692022594</v>
      </c>
      <c r="BR81" s="19">
        <v>40.523011761244106</v>
      </c>
      <c r="BS81" s="19">
        <v>40.472858411716899</v>
      </c>
      <c r="BT81" s="19">
        <v>40.430277701838463</v>
      </c>
      <c r="BU81" s="19">
        <v>40.38771219548034</v>
      </c>
      <c r="BV81" s="19">
        <v>40.341389208560315</v>
      </c>
      <c r="BW81" s="19">
        <v>40.302626822627616</v>
      </c>
      <c r="BX81" s="19">
        <v>40.263876643736332</v>
      </c>
      <c r="BY81" s="19">
        <v>40.23644316619157</v>
      </c>
      <c r="BZ81" s="19">
        <v>40.2278461046442</v>
      </c>
    </row>
    <row r="82" ht="25.5">
      <c r="AG82" s="12" t="s">
        <v>31</v>
      </c>
      <c r="AH82" s="42">
        <f>AH83</f>
        <v>3</v>
      </c>
      <c r="AJ82" s="43">
        <f t="shared" si="23"/>
        <v>0.0027795793569906422</v>
      </c>
      <c r="AK82" s="44">
        <f t="shared" si="24"/>
        <v>0.0027795793569906422</v>
      </c>
      <c r="AL82" s="44">
        <f t="shared" si="24"/>
        <v>0.0027795793569906422</v>
      </c>
      <c r="AM82" s="44">
        <f>AM83</f>
        <v>0.0027795793569906422</v>
      </c>
      <c r="AN82" s="44">
        <f t="shared" ref="AN82:AU82" si="54">AN83</f>
        <v>0.0027795793569906422</v>
      </c>
      <c r="AO82" s="44">
        <f t="shared" si="54"/>
        <v>0.0027795793569906422</v>
      </c>
      <c r="AP82" s="44">
        <f t="shared" si="54"/>
        <v>0.0027795793569906422</v>
      </c>
      <c r="AQ82" s="44">
        <f t="shared" si="54"/>
        <v>0.0027795793569906422</v>
      </c>
      <c r="AR82" s="44">
        <f t="shared" si="54"/>
        <v>0.0027795793569906422</v>
      </c>
      <c r="AS82" s="44">
        <f t="shared" si="54"/>
        <v>0.0027795793569906422</v>
      </c>
      <c r="AT82" s="44">
        <f t="shared" si="54"/>
        <v>0.0027795793569906422</v>
      </c>
      <c r="AU82" s="44">
        <f t="shared" si="54"/>
        <v>0.0027795793569906422</v>
      </c>
      <c r="AX82" s="12" t="s">
        <v>31</v>
      </c>
      <c r="AY82" s="45" t="s">
        <v>68</v>
      </c>
      <c r="AZ82" s="45" t="s">
        <v>68</v>
      </c>
      <c r="BA82" s="45" t="s">
        <v>68</v>
      </c>
      <c r="BB82" s="45" t="s">
        <v>68</v>
      </c>
      <c r="BC82" s="45" t="s">
        <v>68</v>
      </c>
      <c r="BD82" s="45" t="s">
        <v>68</v>
      </c>
      <c r="BE82" s="45" t="s">
        <v>68</v>
      </c>
      <c r="BF82" s="45" t="s">
        <v>68</v>
      </c>
      <c r="BG82" s="45" t="s">
        <v>68</v>
      </c>
      <c r="BH82" s="45" t="s">
        <v>68</v>
      </c>
      <c r="BI82" s="45" t="s">
        <v>68</v>
      </c>
      <c r="BJ82" s="45" t="s">
        <v>68</v>
      </c>
      <c r="BN82" t="s">
        <v>49</v>
      </c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</row>
    <row r="83">
      <c r="N83" s="53">
        <f>N59+N63+N76-N58</f>
        <v>0</v>
      </c>
      <c r="R83" s="38">
        <f>R59+R63+R76</f>
        <v>0.99999999999999989</v>
      </c>
      <c r="T83" s="54">
        <f>T59+T63+T76</f>
        <v>0.99999999999999989</v>
      </c>
      <c r="U83" s="54">
        <f t="shared" ref="U83:AC83" si="55">U59+U63+U76</f>
        <v>1</v>
      </c>
      <c r="V83" s="54">
        <f t="shared" si="55"/>
        <v>0.99999999999999978</v>
      </c>
      <c r="W83" s="54">
        <f t="shared" si="55"/>
        <v>0.99999999999999989</v>
      </c>
      <c r="X83" s="54">
        <f t="shared" si="55"/>
        <v>0.99999999999999989</v>
      </c>
      <c r="Y83" s="54">
        <f t="shared" si="55"/>
        <v>1</v>
      </c>
      <c r="Z83" s="54">
        <f t="shared" si="55"/>
        <v>1</v>
      </c>
      <c r="AA83" s="54">
        <f t="shared" si="55"/>
        <v>0.99999999999999989</v>
      </c>
      <c r="AB83" s="54">
        <f t="shared" si="55"/>
        <v>0.99999999999999989</v>
      </c>
      <c r="AC83" s="54">
        <f t="shared" si="55"/>
        <v>0.99999999999999989</v>
      </c>
      <c r="AG83" s="9" t="s">
        <v>32</v>
      </c>
      <c r="AH83" s="28">
        <f t="shared" si="40"/>
        <v>3</v>
      </c>
      <c r="AJ83" s="39">
        <f t="shared" si="23"/>
        <v>0.0027795793569906422</v>
      </c>
      <c r="AK83" s="38">
        <f t="shared" si="24"/>
        <v>0.0027795793569906422</v>
      </c>
      <c r="AL83" s="38">
        <f t="shared" si="24"/>
        <v>0.0027795793569906422</v>
      </c>
      <c r="AM83" s="38">
        <f t="shared" ref="AM83:AU83" si="56">AL83</f>
        <v>0.0027795793569906422</v>
      </c>
      <c r="AN83" s="38">
        <f t="shared" si="56"/>
        <v>0.0027795793569906422</v>
      </c>
      <c r="AO83" s="38">
        <f t="shared" si="56"/>
        <v>0.0027795793569906422</v>
      </c>
      <c r="AP83" s="38">
        <f t="shared" si="56"/>
        <v>0.0027795793569906422</v>
      </c>
      <c r="AQ83" s="38">
        <f t="shared" si="56"/>
        <v>0.0027795793569906422</v>
      </c>
      <c r="AR83" s="38">
        <f t="shared" si="56"/>
        <v>0.0027795793569906422</v>
      </c>
      <c r="AS83" s="38">
        <f t="shared" si="56"/>
        <v>0.0027795793569906422</v>
      </c>
      <c r="AT83" s="38">
        <f t="shared" si="56"/>
        <v>0.0027795793569906422</v>
      </c>
      <c r="AU83" s="38">
        <f t="shared" si="56"/>
        <v>0.0027795793569906422</v>
      </c>
      <c r="AX83" s="9" t="s">
        <v>32</v>
      </c>
      <c r="AY83" s="49">
        <v>2.997498378578709</v>
      </c>
      <c r="AZ83" s="49">
        <v>2.9902714722505328</v>
      </c>
      <c r="BA83" s="49">
        <v>2.9849902714722503</v>
      </c>
      <c r="BB83" s="49">
        <v>2.9808209024367645</v>
      </c>
      <c r="BC83" s="49">
        <v>2.9783192810154726</v>
      </c>
      <c r="BD83" s="49">
        <v>2.9763735754655789</v>
      </c>
      <c r="BE83" s="49">
        <v>2.9744278699156852</v>
      </c>
      <c r="BF83" s="49">
        <v>2.9722042064300931</v>
      </c>
      <c r="BG83" s="49">
        <v>2.9705364588158987</v>
      </c>
      <c r="BH83" s="49">
        <v>2.9688687112017047</v>
      </c>
      <c r="BI83" s="49">
        <v>2.9680348373946077</v>
      </c>
      <c r="BJ83" s="49">
        <v>2.9685907532660059</v>
      </c>
      <c r="BN83" t="s">
        <v>32</v>
      </c>
      <c r="BO83" s="19">
        <v>2.997498378578709</v>
      </c>
      <c r="BP83" s="19">
        <v>2.9902714722505328</v>
      </c>
      <c r="BQ83" s="19">
        <v>2.9849902714722503</v>
      </c>
      <c r="BR83" s="19">
        <v>2.9808209024367645</v>
      </c>
      <c r="BS83" s="19">
        <v>2.9783192810154726</v>
      </c>
      <c r="BT83" s="19">
        <v>2.9763735754655789</v>
      </c>
      <c r="BU83" s="19">
        <v>2.9744278699156852</v>
      </c>
      <c r="BV83" s="19">
        <v>2.9722042064300931</v>
      </c>
      <c r="BW83" s="19">
        <v>2.9705364588158987</v>
      </c>
      <c r="BX83" s="19">
        <v>2.9688687112017047</v>
      </c>
      <c r="BY83" s="19">
        <v>2.9680348373946077</v>
      </c>
      <c r="BZ83" s="19">
        <v>2.9685907532660059</v>
      </c>
    </row>
    <row r="84">
      <c r="T84" s="38">
        <f>SUM(T60:T62,T64:T75,T77:T81)</f>
        <v>1</v>
      </c>
    </row>
    <row r="85" ht="15.75">
      <c r="A85" s="2" t="s">
        <v>33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AM85" s="55">
        <f>AM59+AM63+AM70+AM77+AM82-AM58</f>
        <v>0</v>
      </c>
      <c r="AN85" s="55">
        <f t="shared" ref="AN85:AU85" si="57">AN59+AN63+AN70+AN77+AN82-AN58</f>
        <v>-2.3362441425867075e-08</v>
      </c>
      <c r="AO85" s="55">
        <f t="shared" si="57"/>
        <v>-7.0112943784117476e-08</v>
      </c>
      <c r="AP85" s="55">
        <f t="shared" si="57"/>
        <v>-1.402771603320474e-07</v>
      </c>
      <c r="AQ85" s="55">
        <f t="shared" si="57"/>
        <v>-2.3388077852182221e-07</v>
      </c>
      <c r="AR85" s="55">
        <f t="shared" si="57"/>
        <v>-3.5094951988945411e-07</v>
      </c>
      <c r="AS85" s="55">
        <f t="shared" si="57"/>
        <v>-4.9150914005480217e-07</v>
      </c>
      <c r="AT85" s="55">
        <f t="shared" si="57"/>
        <v>-6.5558542905463923e-07</v>
      </c>
      <c r="AU85" s="55">
        <f t="shared" si="57"/>
        <v>-8.4320421100958498e-07</v>
      </c>
      <c r="AY85" s="19">
        <f>SUM(AY60:AY83)</f>
        <v>1078.5615102381173</v>
      </c>
      <c r="AZ85" s="19" t="e">
        <f t="shared" ref="AZ85:BJ85" si="58">SUM(AZ60:AZ83)</f>
        <v>#REF!</v>
      </c>
      <c r="BA85" s="19" t="e">
        <f t="shared" si="58"/>
        <v>#REF!</v>
      </c>
      <c r="BB85" s="19" t="e">
        <f t="shared" si="58"/>
        <v>#REF!</v>
      </c>
      <c r="BC85" s="19" t="e">
        <f t="shared" si="58"/>
        <v>#REF!</v>
      </c>
      <c r="BD85" s="19" t="e">
        <f t="shared" si="58"/>
        <v>#REF!</v>
      </c>
      <c r="BE85" s="19" t="e">
        <f t="shared" si="58"/>
        <v>#REF!</v>
      </c>
      <c r="BF85" s="19" t="e">
        <f t="shared" si="58"/>
        <v>#REF!</v>
      </c>
      <c r="BG85" s="19" t="e">
        <f t="shared" si="58"/>
        <v>#REF!</v>
      </c>
      <c r="BH85" s="19" t="e">
        <f t="shared" si="58"/>
        <v>#REF!</v>
      </c>
      <c r="BI85" s="19" t="e">
        <f t="shared" si="58"/>
        <v>#REF!</v>
      </c>
      <c r="BJ85" s="19" t="e">
        <f t="shared" si="58"/>
        <v>#REF!</v>
      </c>
    </row>
    <row r="86">
      <c r="A86" s="3" t="s">
        <v>1</v>
      </c>
      <c r="B86" s="56" t="s">
        <v>55</v>
      </c>
      <c r="C86" s="57"/>
      <c r="D86" s="57"/>
      <c r="E86" s="57"/>
      <c r="F86" s="57"/>
      <c r="G86" s="57"/>
      <c r="H86" s="57"/>
      <c r="I86" s="58"/>
      <c r="J86" s="24" t="s">
        <v>56</v>
      </c>
      <c r="K86" s="22"/>
      <c r="L86" s="23"/>
      <c r="AY86" s="59" t="e">
        <f>AY85-AY58</f>
        <v>#REF!</v>
      </c>
      <c r="AZ86" s="19" t="e">
        <f t="shared" ref="AZ86:BJ86" si="59">AZ85-AZ58</f>
        <v>#REF!</v>
      </c>
      <c r="BA86" s="19" t="e">
        <f t="shared" si="59"/>
        <v>#REF!</v>
      </c>
      <c r="BB86" s="19" t="e">
        <f t="shared" si="59"/>
        <v>#REF!</v>
      </c>
      <c r="BC86" s="19" t="e">
        <f t="shared" si="59"/>
        <v>#REF!</v>
      </c>
      <c r="BD86" s="19" t="e">
        <f t="shared" si="59"/>
        <v>#REF!</v>
      </c>
      <c r="BE86" s="19" t="e">
        <f t="shared" si="59"/>
        <v>#REF!</v>
      </c>
      <c r="BF86" s="19" t="e">
        <f t="shared" si="59"/>
        <v>#REF!</v>
      </c>
      <c r="BG86" s="19" t="e">
        <f t="shared" si="59"/>
        <v>#REF!</v>
      </c>
      <c r="BH86" s="19" t="e">
        <f t="shared" si="59"/>
        <v>#REF!</v>
      </c>
      <c r="BI86" s="19" t="e">
        <f t="shared" si="59"/>
        <v>#REF!</v>
      </c>
      <c r="BJ86" s="19" t="e">
        <f t="shared" si="59"/>
        <v>#REF!</v>
      </c>
    </row>
    <row r="87">
      <c r="A87" s="7"/>
      <c r="B87" s="25">
        <v>2005</v>
      </c>
      <c r="C87" s="58">
        <v>2010</v>
      </c>
      <c r="D87" s="58">
        <v>2014</v>
      </c>
      <c r="E87" s="58">
        <v>2015</v>
      </c>
      <c r="F87" s="58">
        <v>2016</v>
      </c>
      <c r="G87" s="58">
        <v>2017</v>
      </c>
      <c r="H87" s="58">
        <v>2018</v>
      </c>
      <c r="I87" s="58">
        <v>2019</v>
      </c>
      <c r="J87" s="26">
        <v>2020</v>
      </c>
      <c r="K87" s="27">
        <v>2025</v>
      </c>
      <c r="L87" s="27">
        <v>2030</v>
      </c>
    </row>
    <row r="88">
      <c r="A88" s="28" t="s">
        <v>6</v>
      </c>
      <c r="B88" s="29">
        <v>21.399999999999999</v>
      </c>
      <c r="C88" s="29">
        <v>22.199999999999999</v>
      </c>
      <c r="D88" s="29">
        <v>22.800000000000001</v>
      </c>
      <c r="E88" s="29">
        <v>23.399999999999999</v>
      </c>
      <c r="F88" s="29">
        <v>23.699999999999999</v>
      </c>
      <c r="G88" s="29">
        <v>24.100000000000001</v>
      </c>
      <c r="H88" s="29">
        <v>24.5</v>
      </c>
      <c r="I88" s="29">
        <v>24.899999999999999</v>
      </c>
      <c r="J88" s="30">
        <v>25.5</v>
      </c>
      <c r="K88" s="31">
        <v>27.800000000000001</v>
      </c>
      <c r="L88" s="31">
        <v>30</v>
      </c>
      <c r="AY88" s="19">
        <f>AY65+AY67+AY74+AY76+AY79+AY81</f>
        <v>104.24000000000001</v>
      </c>
    </row>
    <row r="89">
      <c r="A89" s="9" t="s">
        <v>28</v>
      </c>
      <c r="B89" s="29">
        <v>24.600000000000001</v>
      </c>
      <c r="C89" s="30">
        <v>25.600000000000001</v>
      </c>
      <c r="D89" s="29">
        <v>27</v>
      </c>
      <c r="E89" s="29">
        <v>27.600000000000001</v>
      </c>
      <c r="F89" s="29">
        <v>27.899999999999999</v>
      </c>
      <c r="G89" s="29">
        <v>29</v>
      </c>
      <c r="H89" s="29">
        <v>29.300000000000001</v>
      </c>
      <c r="I89" s="29">
        <v>30.199999999999999</v>
      </c>
      <c r="J89" s="30">
        <v>29.300000000000001</v>
      </c>
      <c r="K89" s="31">
        <v>31</v>
      </c>
      <c r="L89" s="31">
        <v>32.700000000000003</v>
      </c>
    </row>
    <row r="90">
      <c r="A90" s="9" t="s">
        <v>13</v>
      </c>
      <c r="B90" s="29">
        <v>28.5</v>
      </c>
      <c r="C90" s="29">
        <v>29.600000000000001</v>
      </c>
      <c r="D90" s="29">
        <v>30.699999999999999</v>
      </c>
      <c r="E90" s="29">
        <v>31</v>
      </c>
      <c r="F90" s="29">
        <v>31.399999999999999</v>
      </c>
      <c r="G90" s="29">
        <v>31.899999999999999</v>
      </c>
      <c r="H90" s="29">
        <v>32.5</v>
      </c>
      <c r="I90" s="29">
        <v>32.5</v>
      </c>
      <c r="J90" s="30">
        <v>33.200000000000003</v>
      </c>
      <c r="K90" s="31">
        <v>34.600000000000001</v>
      </c>
      <c r="L90" s="31">
        <v>36.399999999999999</v>
      </c>
      <c r="AY90">
        <v>-0.029194737329589771</v>
      </c>
      <c r="AZ90">
        <v>-99.428558627610869</v>
      </c>
      <c r="BA90" s="1">
        <v>-94.511365333125923</v>
      </c>
      <c r="BB90">
        <v>-89.745699565475547</v>
      </c>
      <c r="BC90">
        <v>-85.075594332995706</v>
      </c>
      <c r="BD90">
        <v>-79.581639569173603</v>
      </c>
      <c r="BE90">
        <v>-73.647899529589836</v>
      </c>
      <c r="BF90">
        <v>-67.99190903496401</v>
      </c>
      <c r="BG90">
        <v>-62.841595756237439</v>
      </c>
      <c r="BH90">
        <v>-57.723011707432079</v>
      </c>
      <c r="BI90">
        <v>-52.49710171005438</v>
      </c>
      <c r="BJ90">
        <v>-47.198849950663202</v>
      </c>
    </row>
    <row r="91">
      <c r="A91" s="9" t="s">
        <v>20</v>
      </c>
      <c r="B91" s="29">
        <v>19.699999999999999</v>
      </c>
      <c r="C91" s="29">
        <v>20</v>
      </c>
      <c r="D91" s="29">
        <v>20.699999999999999</v>
      </c>
      <c r="E91" s="29">
        <v>21</v>
      </c>
      <c r="F91" s="29">
        <v>21.399999999999999</v>
      </c>
      <c r="G91" s="29">
        <v>21.699999999999999</v>
      </c>
      <c r="H91" s="29">
        <v>22.399999999999999</v>
      </c>
      <c r="I91" s="29">
        <v>22.300000000000001</v>
      </c>
      <c r="J91" s="30">
        <v>22.300000000000001</v>
      </c>
      <c r="K91" s="31">
        <v>23.899999999999999</v>
      </c>
      <c r="L91" s="31">
        <v>25.300000000000001</v>
      </c>
      <c r="AY91">
        <f>AY90/20</f>
        <v>-0.0014597368664794885</v>
      </c>
    </row>
    <row r="92">
      <c r="A92" s="9" t="s">
        <v>14</v>
      </c>
      <c r="B92" s="29">
        <v>22.399999999999999</v>
      </c>
      <c r="C92" s="29">
        <v>23</v>
      </c>
      <c r="D92" s="29">
        <v>22.399999999999999</v>
      </c>
      <c r="E92" s="29">
        <v>22.899999999999999</v>
      </c>
      <c r="F92" s="29">
        <v>23.300000000000001</v>
      </c>
      <c r="G92" s="29">
        <v>23.5</v>
      </c>
      <c r="H92" s="29">
        <v>23.800000000000001</v>
      </c>
      <c r="I92" s="29">
        <v>24</v>
      </c>
      <c r="J92" s="30">
        <v>25</v>
      </c>
      <c r="K92" s="31">
        <v>27</v>
      </c>
      <c r="L92" s="31">
        <v>27.199999999999999</v>
      </c>
      <c r="AY92" s="1" t="s">
        <v>72</v>
      </c>
    </row>
    <row r="93">
      <c r="A93" s="9" t="s">
        <v>15</v>
      </c>
      <c r="B93" s="29">
        <v>23.600000000000001</v>
      </c>
      <c r="C93" s="29">
        <v>23.800000000000001</v>
      </c>
      <c r="D93" s="29">
        <v>24.800000000000001</v>
      </c>
      <c r="E93" s="29">
        <v>25.300000000000001</v>
      </c>
      <c r="F93" s="29">
        <v>25.600000000000001</v>
      </c>
      <c r="G93" s="29">
        <v>26</v>
      </c>
      <c r="H93" s="29">
        <v>26.699999999999999</v>
      </c>
      <c r="I93" s="29">
        <v>27.300000000000001</v>
      </c>
      <c r="J93" s="30">
        <v>27.100000000000001</v>
      </c>
      <c r="K93" s="31">
        <v>27.699999999999999</v>
      </c>
      <c r="L93" s="31">
        <v>27.699999999999999</v>
      </c>
    </row>
    <row r="94">
      <c r="A94" s="9" t="s">
        <v>27</v>
      </c>
      <c r="B94" s="29">
        <v>21.399999999999999</v>
      </c>
      <c r="C94" s="29">
        <v>23</v>
      </c>
      <c r="D94" s="29">
        <v>24.300000000000001</v>
      </c>
      <c r="E94" s="29">
        <v>24.699999999999999</v>
      </c>
      <c r="F94" s="29">
        <v>24.5</v>
      </c>
      <c r="G94" s="29">
        <v>24.899999999999999</v>
      </c>
      <c r="H94" s="29">
        <v>25.5</v>
      </c>
      <c r="I94" s="29">
        <v>25.800000000000001</v>
      </c>
      <c r="J94" s="30">
        <v>24.300000000000001</v>
      </c>
      <c r="K94" s="31">
        <v>25.199999999999999</v>
      </c>
      <c r="L94" s="31">
        <v>26.199999999999999</v>
      </c>
    </row>
    <row r="95">
      <c r="A95" s="9" t="s">
        <v>21</v>
      </c>
      <c r="B95" s="29">
        <v>21.800000000000001</v>
      </c>
      <c r="C95" s="30">
        <v>22.399999999999999</v>
      </c>
      <c r="D95" s="29">
        <v>22</v>
      </c>
      <c r="E95" s="29">
        <v>22.300000000000001</v>
      </c>
      <c r="F95" s="29">
        <v>22.600000000000001</v>
      </c>
      <c r="G95" s="29">
        <v>23</v>
      </c>
      <c r="H95" s="29">
        <v>23.199999999999999</v>
      </c>
      <c r="I95" s="29">
        <v>23.5</v>
      </c>
      <c r="J95" s="30">
        <v>25.5</v>
      </c>
      <c r="K95" s="31">
        <v>26.399999999999999</v>
      </c>
      <c r="L95" s="31">
        <v>26.600000000000001</v>
      </c>
      <c r="AX95" s="9" t="s">
        <v>9</v>
      </c>
      <c r="AY95" s="51">
        <v>597.13999999999999</v>
      </c>
      <c r="AZ95" s="51">
        <v>598.5</v>
      </c>
      <c r="BA95" s="51">
        <v>600.20000000000005</v>
      </c>
      <c r="BB95" s="51">
        <v>602.60000000000002</v>
      </c>
      <c r="BC95" s="51">
        <v>605.5</v>
      </c>
      <c r="BD95" s="51">
        <v>609.03549999999996</v>
      </c>
      <c r="BE95" s="51">
        <v>613.20849999999996</v>
      </c>
      <c r="BF95" s="51">
        <v>617.11850000000004</v>
      </c>
      <c r="BG95" s="51">
        <v>620.49099999999999</v>
      </c>
      <c r="BH95" s="51">
        <v>624.03099999999995</v>
      </c>
      <c r="BI95" s="51">
        <v>627.73099999999999</v>
      </c>
      <c r="BJ95" s="51">
        <v>631.625</v>
      </c>
    </row>
    <row r="96">
      <c r="A96" s="9" t="s">
        <v>22</v>
      </c>
      <c r="B96" s="29">
        <v>25.600000000000001</v>
      </c>
      <c r="C96" s="29">
        <v>26.800000000000001</v>
      </c>
      <c r="D96" s="29">
        <v>26.699999999999999</v>
      </c>
      <c r="E96" s="29">
        <v>26.800000000000001</v>
      </c>
      <c r="F96" s="29">
        <v>27.100000000000001</v>
      </c>
      <c r="G96" s="29">
        <v>27.399999999999999</v>
      </c>
      <c r="H96" s="29">
        <v>27.600000000000001</v>
      </c>
      <c r="I96" s="29">
        <v>28.5</v>
      </c>
      <c r="J96" s="30">
        <v>30.399999999999999</v>
      </c>
      <c r="K96" s="31">
        <v>32.899999999999999</v>
      </c>
      <c r="L96" s="31">
        <v>34.700000000000003</v>
      </c>
    </row>
    <row r="97">
      <c r="A97" s="9" t="s">
        <v>23</v>
      </c>
      <c r="B97" s="29">
        <v>23.600000000000001</v>
      </c>
      <c r="C97" s="29">
        <v>24.100000000000001</v>
      </c>
      <c r="D97" s="29">
        <v>25.100000000000001</v>
      </c>
      <c r="E97" s="29">
        <v>25.899999999999999</v>
      </c>
      <c r="F97" s="29">
        <v>26.399999999999999</v>
      </c>
      <c r="G97" s="29">
        <v>26.800000000000001</v>
      </c>
      <c r="H97" s="29">
        <v>27.399999999999999</v>
      </c>
      <c r="I97" s="29">
        <v>27.699999999999999</v>
      </c>
      <c r="J97" s="30">
        <v>26.699999999999999</v>
      </c>
      <c r="K97" s="31">
        <v>29.600000000000001</v>
      </c>
      <c r="L97" s="31">
        <v>30.699999999999999</v>
      </c>
    </row>
    <row r="98">
      <c r="A98" s="9" t="s">
        <v>24</v>
      </c>
      <c r="B98" s="29">
        <v>23.699999999999999</v>
      </c>
      <c r="C98" s="29">
        <v>24.5</v>
      </c>
      <c r="D98" s="29">
        <v>25.300000000000001</v>
      </c>
      <c r="E98" s="29">
        <v>25.600000000000001</v>
      </c>
      <c r="F98" s="29">
        <v>25.899999999999999</v>
      </c>
      <c r="G98" s="29">
        <v>26.399999999999999</v>
      </c>
      <c r="H98" s="29">
        <v>27.100000000000001</v>
      </c>
      <c r="I98" s="29">
        <v>27.300000000000001</v>
      </c>
      <c r="J98" s="30">
        <v>28</v>
      </c>
      <c r="K98" s="31">
        <v>31.100000000000001</v>
      </c>
      <c r="L98" s="31">
        <v>32.399999999999999</v>
      </c>
    </row>
    <row r="99">
      <c r="A99" s="9" t="s">
        <v>29</v>
      </c>
      <c r="B99" s="29">
        <v>21.800000000000001</v>
      </c>
      <c r="C99" s="29">
        <v>22.399999999999999</v>
      </c>
      <c r="D99" s="29">
        <v>22.899999999999999</v>
      </c>
      <c r="E99" s="29">
        <v>23.5</v>
      </c>
      <c r="F99" s="29">
        <v>24.100000000000001</v>
      </c>
      <c r="G99" s="29">
        <v>24.399999999999999</v>
      </c>
      <c r="H99" s="29">
        <v>25.199999999999999</v>
      </c>
      <c r="I99" s="29">
        <v>25.699999999999999</v>
      </c>
      <c r="J99" s="30">
        <v>23.199999999999999</v>
      </c>
      <c r="K99" s="31">
        <v>24.199999999999999</v>
      </c>
      <c r="L99" s="31">
        <v>25.300000000000001</v>
      </c>
    </row>
    <row r="100">
      <c r="A100" s="9" t="s">
        <v>16</v>
      </c>
      <c r="B100" s="29">
        <v>20.699999999999999</v>
      </c>
      <c r="C100" s="29">
        <v>22.300000000000001</v>
      </c>
      <c r="D100" s="29">
        <v>24.100000000000001</v>
      </c>
      <c r="E100" s="29">
        <v>24.899999999999999</v>
      </c>
      <c r="F100" s="29">
        <v>25.399999999999999</v>
      </c>
      <c r="G100" s="29">
        <v>25.800000000000001</v>
      </c>
      <c r="H100" s="29">
        <v>26.300000000000001</v>
      </c>
      <c r="I100" s="29">
        <v>26.5</v>
      </c>
      <c r="J100" s="30">
        <v>25.800000000000001</v>
      </c>
      <c r="K100" s="31">
        <v>26.199999999999999</v>
      </c>
      <c r="L100" s="31">
        <v>26.699999999999999</v>
      </c>
    </row>
    <row r="101">
      <c r="A101" s="9" t="s">
        <v>17</v>
      </c>
      <c r="B101" s="29">
        <v>18.800000000000001</v>
      </c>
      <c r="C101" s="29">
        <v>21.100000000000001</v>
      </c>
      <c r="D101" s="29">
        <v>21.899999999999999</v>
      </c>
      <c r="E101" s="29">
        <v>22.300000000000001</v>
      </c>
      <c r="F101" s="29">
        <v>23</v>
      </c>
      <c r="G101" s="29">
        <v>23.5</v>
      </c>
      <c r="H101" s="29">
        <v>23.600000000000001</v>
      </c>
      <c r="I101" s="29">
        <v>23.800000000000001</v>
      </c>
      <c r="J101" s="30">
        <v>24.800000000000001</v>
      </c>
      <c r="K101" s="31">
        <v>31</v>
      </c>
      <c r="L101" s="31">
        <v>34</v>
      </c>
    </row>
    <row r="102">
      <c r="A102" s="9" t="s">
        <v>11</v>
      </c>
      <c r="B102" s="29">
        <v>20.199999999999999</v>
      </c>
      <c r="C102" s="30">
        <v>20.800000000000001</v>
      </c>
      <c r="D102" s="29">
        <v>22.699999999999999</v>
      </c>
      <c r="E102" s="29">
        <v>24.699999999999999</v>
      </c>
      <c r="F102" s="29">
        <v>27.100000000000001</v>
      </c>
      <c r="G102" s="29">
        <v>29</v>
      </c>
      <c r="H102" s="29">
        <v>30.399999999999999</v>
      </c>
      <c r="I102" s="29">
        <v>31.399999999999999</v>
      </c>
      <c r="J102" s="30">
        <v>23.600000000000001</v>
      </c>
      <c r="K102" s="31">
        <v>25.100000000000001</v>
      </c>
      <c r="L102" s="31">
        <v>27</v>
      </c>
    </row>
    <row r="103">
      <c r="A103" s="9" t="s">
        <v>25</v>
      </c>
      <c r="B103" s="29">
        <v>22.699999999999999</v>
      </c>
      <c r="C103" s="29">
        <v>23.699999999999999</v>
      </c>
      <c r="D103" s="29">
        <v>20.300000000000001</v>
      </c>
      <c r="E103" s="29">
        <v>20.5</v>
      </c>
      <c r="F103" s="29">
        <v>20.800000000000001</v>
      </c>
      <c r="G103" s="29">
        <v>21.199999999999999</v>
      </c>
      <c r="H103" s="29">
        <v>21.399999999999999</v>
      </c>
      <c r="I103" s="29">
        <v>21.5</v>
      </c>
      <c r="J103" s="30">
        <v>26.300000000000001</v>
      </c>
      <c r="K103" s="31">
        <v>28.300000000000001</v>
      </c>
      <c r="L103" s="31">
        <v>29</v>
      </c>
    </row>
    <row r="104">
      <c r="A104" s="9" t="s">
        <v>18</v>
      </c>
      <c r="B104" s="29">
        <v>21.300000000000001</v>
      </c>
      <c r="C104" s="29">
        <v>22</v>
      </c>
      <c r="D104" s="29">
        <v>23.100000000000001</v>
      </c>
      <c r="E104" s="29">
        <v>23.5</v>
      </c>
      <c r="F104" s="29">
        <v>24.199999999999999</v>
      </c>
      <c r="G104" s="29">
        <v>24.600000000000001</v>
      </c>
      <c r="H104" s="29">
        <v>25</v>
      </c>
      <c r="I104" s="29">
        <v>25.399999999999999</v>
      </c>
      <c r="J104" s="30">
        <v>24.300000000000001</v>
      </c>
      <c r="K104" s="31">
        <v>25.399999999999999</v>
      </c>
      <c r="L104" s="31">
        <v>26.5</v>
      </c>
    </row>
    <row r="105">
      <c r="A105" s="9" t="s">
        <v>9</v>
      </c>
      <c r="B105" s="29">
        <v>20.699999999999999</v>
      </c>
      <c r="C105" s="29">
        <v>21.800000000000001</v>
      </c>
      <c r="D105" s="29">
        <v>22.300000000000001</v>
      </c>
      <c r="E105" s="29">
        <v>22.800000000000001</v>
      </c>
      <c r="F105" s="29">
        <v>22.899999999999999</v>
      </c>
      <c r="G105" s="29">
        <v>23.100000000000001</v>
      </c>
      <c r="H105" s="29">
        <v>23.399999999999999</v>
      </c>
      <c r="I105" s="29">
        <v>23.899999999999999</v>
      </c>
      <c r="J105" s="30">
        <v>25.5</v>
      </c>
      <c r="K105" s="31">
        <v>27.600000000000001</v>
      </c>
      <c r="L105" s="31">
        <v>29.699999999999999</v>
      </c>
    </row>
    <row r="106">
      <c r="A106" s="9" t="s">
        <v>32</v>
      </c>
      <c r="B106" s="29">
        <v>23.300000000000001</v>
      </c>
      <c r="C106" s="29">
        <v>25</v>
      </c>
      <c r="D106" s="29">
        <v>26.600000000000001</v>
      </c>
      <c r="E106" s="29">
        <v>27</v>
      </c>
      <c r="F106" s="29">
        <v>27.899999999999999</v>
      </c>
      <c r="G106" s="29">
        <v>27.899999999999999</v>
      </c>
      <c r="H106" s="29">
        <v>29.800000000000001</v>
      </c>
      <c r="I106" s="29">
        <v>29.800000000000001</v>
      </c>
      <c r="J106" s="30">
        <v>28.100000000000001</v>
      </c>
      <c r="K106" s="31">
        <v>31.100000000000001</v>
      </c>
      <c r="L106" s="31">
        <v>31.100000000000001</v>
      </c>
    </row>
    <row r="107">
      <c r="A107" s="9" t="s">
        <v>30</v>
      </c>
      <c r="B107" s="29">
        <v>19.600000000000001</v>
      </c>
      <c r="C107" s="29">
        <v>20.100000000000001</v>
      </c>
      <c r="D107" s="29">
        <v>20.600000000000001</v>
      </c>
      <c r="E107" s="29">
        <v>20.800000000000001</v>
      </c>
      <c r="F107" s="29">
        <v>20.899999999999999</v>
      </c>
      <c r="G107" s="29">
        <v>20.800000000000001</v>
      </c>
      <c r="H107" s="29">
        <v>20.899999999999999</v>
      </c>
      <c r="I107" s="29">
        <v>21.100000000000001</v>
      </c>
      <c r="J107" s="30">
        <v>21.300000000000001</v>
      </c>
      <c r="K107" s="31">
        <v>22</v>
      </c>
      <c r="L107" s="31">
        <v>22.899999999999999</v>
      </c>
    </row>
    <row r="109" ht="15.75">
      <c r="A109" s="2" t="s">
        <v>73</v>
      </c>
      <c r="B109" s="1"/>
      <c r="C109" s="1"/>
      <c r="D109" s="1"/>
      <c r="E109" s="1"/>
      <c r="F109" s="1"/>
      <c r="G109" s="1"/>
    </row>
    <row r="110">
      <c r="A110" s="60"/>
      <c r="B110" s="61">
        <v>2015</v>
      </c>
      <c r="C110" s="62">
        <v>2016</v>
      </c>
      <c r="D110" s="62">
        <v>2017</v>
      </c>
      <c r="E110" s="62">
        <v>2018</v>
      </c>
      <c r="F110" s="63">
        <v>2019</v>
      </c>
      <c r="G110" s="64"/>
    </row>
    <row r="111" ht="28.5">
      <c r="A111" s="65"/>
      <c r="B111" s="66"/>
      <c r="C111" s="67"/>
      <c r="D111" s="67"/>
      <c r="E111" s="67"/>
      <c r="F111" s="66" t="s">
        <v>74</v>
      </c>
      <c r="G111" s="66" t="s">
        <v>75</v>
      </c>
    </row>
    <row r="112">
      <c r="A112" s="68" t="s">
        <v>6</v>
      </c>
      <c r="B112" s="69">
        <v>23.399999999999999</v>
      </c>
      <c r="C112" s="69">
        <v>23.699999999999999</v>
      </c>
      <c r="D112" s="69">
        <v>24.100000000000001</v>
      </c>
      <c r="E112" s="69">
        <v>24.5</v>
      </c>
      <c r="F112" s="69">
        <v>24.899999999999999</v>
      </c>
      <c r="G112" s="69" t="s">
        <v>76</v>
      </c>
    </row>
    <row r="113" ht="30">
      <c r="A113" s="68" t="s">
        <v>61</v>
      </c>
      <c r="B113" s="69"/>
      <c r="C113" s="70"/>
      <c r="D113" s="70"/>
      <c r="E113" s="70"/>
      <c r="F113" s="70"/>
      <c r="G113" s="69"/>
    </row>
    <row r="114">
      <c r="A114" s="71" t="s">
        <v>28</v>
      </c>
      <c r="B114" s="70">
        <v>27.600000000000001</v>
      </c>
      <c r="C114" s="70">
        <v>27.899999999999999</v>
      </c>
      <c r="D114" s="70">
        <v>29</v>
      </c>
      <c r="E114" s="70">
        <v>29.300000000000001</v>
      </c>
      <c r="F114" s="70">
        <v>30.199999999999999</v>
      </c>
      <c r="G114" s="70">
        <v>3</v>
      </c>
    </row>
    <row r="115">
      <c r="A115" s="71" t="s">
        <v>13</v>
      </c>
      <c r="B115" s="70">
        <v>31</v>
      </c>
      <c r="C115" s="70">
        <v>31.399999999999999</v>
      </c>
      <c r="D115" s="70">
        <v>31.899999999999999</v>
      </c>
      <c r="E115" s="70">
        <v>32.5</v>
      </c>
      <c r="F115" s="70">
        <v>32.5</v>
      </c>
      <c r="G115" s="70">
        <v>1</v>
      </c>
    </row>
    <row r="116">
      <c r="A116" s="71" t="s">
        <v>20</v>
      </c>
      <c r="B116" s="70">
        <v>21</v>
      </c>
      <c r="C116" s="70">
        <v>21.399999999999999</v>
      </c>
      <c r="D116" s="70">
        <v>21.699999999999999</v>
      </c>
      <c r="E116" s="70">
        <v>22.399999999999999</v>
      </c>
      <c r="F116" s="70">
        <v>22.300000000000001</v>
      </c>
      <c r="G116" s="70">
        <v>17</v>
      </c>
    </row>
    <row r="117">
      <c r="A117" s="71" t="s">
        <v>14</v>
      </c>
      <c r="B117" s="70">
        <v>22.899999999999999</v>
      </c>
      <c r="C117" s="70">
        <v>23.300000000000001</v>
      </c>
      <c r="D117" s="70">
        <v>23.5</v>
      </c>
      <c r="E117" s="70">
        <v>23.800000000000001</v>
      </c>
      <c r="F117" s="70">
        <v>24</v>
      </c>
      <c r="G117" s="70">
        <v>13</v>
      </c>
    </row>
    <row r="118">
      <c r="A118" s="71" t="s">
        <v>15</v>
      </c>
      <c r="B118" s="70">
        <v>25.300000000000001</v>
      </c>
      <c r="C118" s="70">
        <v>25.600000000000001</v>
      </c>
      <c r="D118" s="70">
        <v>26</v>
      </c>
      <c r="E118" s="70">
        <v>26.699999999999999</v>
      </c>
      <c r="F118" s="70">
        <v>27.300000000000001</v>
      </c>
      <c r="G118" s="70">
        <v>7</v>
      </c>
    </row>
    <row r="119">
      <c r="A119" s="71" t="s">
        <v>27</v>
      </c>
      <c r="B119" s="70">
        <v>24.699999999999999</v>
      </c>
      <c r="C119" s="70">
        <v>24.5</v>
      </c>
      <c r="D119" s="70">
        <v>24.899999999999999</v>
      </c>
      <c r="E119" s="70">
        <v>25.5</v>
      </c>
      <c r="F119" s="70">
        <v>25.800000000000001</v>
      </c>
      <c r="G119" s="70">
        <v>10</v>
      </c>
    </row>
    <row r="120">
      <c r="A120" s="71" t="s">
        <v>21</v>
      </c>
      <c r="B120" s="70">
        <v>22.300000000000001</v>
      </c>
      <c r="C120" s="70">
        <v>22.600000000000001</v>
      </c>
      <c r="D120" s="70">
        <v>23</v>
      </c>
      <c r="E120" s="70">
        <v>23.199999999999999</v>
      </c>
      <c r="F120" s="70">
        <v>23.5</v>
      </c>
      <c r="G120" s="70">
        <v>16</v>
      </c>
    </row>
    <row r="121">
      <c r="A121" s="71" t="s">
        <v>22</v>
      </c>
      <c r="B121" s="70">
        <v>26.800000000000001</v>
      </c>
      <c r="C121" s="70">
        <v>27.100000000000001</v>
      </c>
      <c r="D121" s="70">
        <v>27.399999999999999</v>
      </c>
      <c r="E121" s="70">
        <v>27.600000000000001</v>
      </c>
      <c r="F121" s="70">
        <v>28.5</v>
      </c>
      <c r="G121" s="70">
        <v>5</v>
      </c>
    </row>
    <row r="122">
      <c r="A122" s="71" t="s">
        <v>23</v>
      </c>
      <c r="B122" s="70">
        <v>25.899999999999999</v>
      </c>
      <c r="C122" s="70">
        <v>26.399999999999999</v>
      </c>
      <c r="D122" s="70">
        <v>26.800000000000001</v>
      </c>
      <c r="E122" s="70">
        <v>27.399999999999999</v>
      </c>
      <c r="F122" s="70">
        <v>27.699999999999999</v>
      </c>
      <c r="G122" s="70">
        <v>6</v>
      </c>
    </row>
    <row r="123">
      <c r="A123" s="71" t="s">
        <v>24</v>
      </c>
      <c r="B123" s="70">
        <v>25.600000000000001</v>
      </c>
      <c r="C123" s="70">
        <v>25.899999999999999</v>
      </c>
      <c r="D123" s="70">
        <v>26.399999999999999</v>
      </c>
      <c r="E123" s="70">
        <v>27.100000000000001</v>
      </c>
      <c r="F123" s="70">
        <v>27.300000000000001</v>
      </c>
      <c r="G123" s="70">
        <v>7</v>
      </c>
    </row>
    <row r="124">
      <c r="A124" s="71" t="s">
        <v>29</v>
      </c>
      <c r="B124" s="70">
        <v>23.5</v>
      </c>
      <c r="C124" s="70">
        <v>24.100000000000001</v>
      </c>
      <c r="D124" s="70">
        <v>24.399999999999999</v>
      </c>
      <c r="E124" s="70">
        <v>25.199999999999999</v>
      </c>
      <c r="F124" s="70">
        <v>25.699999999999999</v>
      </c>
      <c r="G124" s="70">
        <v>11</v>
      </c>
    </row>
    <row r="125">
      <c r="A125" s="71" t="s">
        <v>16</v>
      </c>
      <c r="B125" s="70">
        <v>24.899999999999999</v>
      </c>
      <c r="C125" s="70">
        <v>25.399999999999999</v>
      </c>
      <c r="D125" s="70">
        <v>25.800000000000001</v>
      </c>
      <c r="E125" s="70">
        <v>26.300000000000001</v>
      </c>
      <c r="F125" s="70">
        <v>26.5</v>
      </c>
      <c r="G125" s="70">
        <v>9</v>
      </c>
    </row>
    <row r="126">
      <c r="A126" s="71" t="s">
        <v>17</v>
      </c>
      <c r="B126" s="70">
        <v>22.300000000000001</v>
      </c>
      <c r="C126" s="70">
        <v>23</v>
      </c>
      <c r="D126" s="70">
        <v>23.5</v>
      </c>
      <c r="E126" s="70">
        <v>23.600000000000001</v>
      </c>
      <c r="F126" s="70">
        <v>23.699999999999999</v>
      </c>
      <c r="G126" s="70">
        <v>15</v>
      </c>
    </row>
    <row r="127">
      <c r="A127" s="71" t="s">
        <v>11</v>
      </c>
      <c r="B127" s="70">
        <v>24.699999999999999</v>
      </c>
      <c r="C127" s="70">
        <v>27.100000000000001</v>
      </c>
      <c r="D127" s="70">
        <v>29</v>
      </c>
      <c r="E127" s="70">
        <v>30.399999999999999</v>
      </c>
      <c r="F127" s="70">
        <v>31.399999999999999</v>
      </c>
      <c r="G127" s="70">
        <v>2</v>
      </c>
    </row>
    <row r="128">
      <c r="A128" s="71" t="s">
        <v>25</v>
      </c>
      <c r="B128" s="70">
        <v>20.5</v>
      </c>
      <c r="C128" s="70">
        <v>20.800000000000001</v>
      </c>
      <c r="D128" s="70">
        <v>21.199999999999999</v>
      </c>
      <c r="E128" s="70">
        <v>21.399999999999999</v>
      </c>
      <c r="F128" s="70">
        <v>21.5</v>
      </c>
      <c r="G128" s="70">
        <v>18</v>
      </c>
    </row>
    <row r="129">
      <c r="A129" s="71" t="s">
        <v>18</v>
      </c>
      <c r="B129" s="70">
        <v>23.5</v>
      </c>
      <c r="C129" s="70">
        <v>24.199999999999999</v>
      </c>
      <c r="D129" s="70">
        <v>24.600000000000001</v>
      </c>
      <c r="E129" s="70">
        <v>25</v>
      </c>
      <c r="F129" s="70">
        <v>25.399999999999999</v>
      </c>
      <c r="G129" s="70">
        <v>12</v>
      </c>
    </row>
    <row r="130">
      <c r="A130" s="68" t="s">
        <v>62</v>
      </c>
      <c r="B130" s="69"/>
      <c r="C130" s="70"/>
      <c r="D130" s="70"/>
      <c r="E130" s="70"/>
      <c r="F130" s="70"/>
      <c r="G130" s="70"/>
    </row>
    <row r="131">
      <c r="A131" s="71" t="s">
        <v>9</v>
      </c>
      <c r="B131" s="70">
        <v>22.800000000000001</v>
      </c>
      <c r="C131" s="70">
        <v>22.899999999999999</v>
      </c>
      <c r="D131" s="70">
        <v>23.100000000000001</v>
      </c>
      <c r="E131" s="70">
        <v>23.399999999999999</v>
      </c>
      <c r="F131" s="70">
        <v>23.899999999999999</v>
      </c>
      <c r="G131" s="70">
        <v>14</v>
      </c>
    </row>
    <row r="132">
      <c r="A132" s="71" t="s">
        <v>63</v>
      </c>
      <c r="B132" s="70">
        <v>27</v>
      </c>
      <c r="C132" s="70">
        <v>27.899999999999999</v>
      </c>
      <c r="D132" s="70">
        <v>27.899999999999999</v>
      </c>
      <c r="E132" s="70">
        <v>29.800000000000001</v>
      </c>
      <c r="F132" s="70">
        <v>29.800000000000001</v>
      </c>
      <c r="G132" s="70">
        <v>4</v>
      </c>
      <c r="AU132" s="1"/>
      <c r="AZ132" s="1"/>
    </row>
    <row r="133">
      <c r="A133" s="72" t="s">
        <v>64</v>
      </c>
      <c r="B133" s="73">
        <v>20.800000000000001</v>
      </c>
      <c r="C133" s="73">
        <v>20.899999999999999</v>
      </c>
      <c r="D133" s="73">
        <v>20.800000000000001</v>
      </c>
      <c r="E133" s="73">
        <v>20.899999999999999</v>
      </c>
      <c r="F133" s="73">
        <v>21.100000000000001</v>
      </c>
      <c r="G133" s="73">
        <v>19</v>
      </c>
      <c r="AU133" s="1"/>
      <c r="AZ133" s="1"/>
    </row>
    <row r="136" ht="21">
      <c r="A136" s="3" t="s">
        <v>1</v>
      </c>
      <c r="B136" s="62">
        <v>2015</v>
      </c>
      <c r="C136" s="62">
        <v>2016</v>
      </c>
      <c r="D136" s="62">
        <v>2017</v>
      </c>
      <c r="E136" s="62">
        <v>2018</v>
      </c>
      <c r="F136" s="61">
        <v>2019</v>
      </c>
      <c r="G136" s="74">
        <v>2025</v>
      </c>
      <c r="H136" s="74">
        <v>2030</v>
      </c>
      <c r="J136" s="62">
        <v>2019</v>
      </c>
      <c r="K136" s="74">
        <v>2025</v>
      </c>
      <c r="L136" s="74">
        <v>2030</v>
      </c>
      <c r="N136" s="62">
        <v>2019</v>
      </c>
      <c r="O136" s="74">
        <v>2025</v>
      </c>
      <c r="P136" s="74">
        <v>2030</v>
      </c>
      <c r="R136" s="75" t="s">
        <v>3</v>
      </c>
      <c r="S136" s="5" t="s">
        <v>4</v>
      </c>
      <c r="T136" s="6"/>
      <c r="U136" s="6"/>
      <c r="V136" s="6"/>
      <c r="W136" s="6"/>
      <c r="X136" s="6"/>
      <c r="Y136" s="6"/>
      <c r="Z136" s="6"/>
      <c r="AA136" s="6"/>
      <c r="AB136" s="4"/>
      <c r="AG136" s="3" t="s">
        <v>1</v>
      </c>
      <c r="AH136" s="62">
        <v>2019</v>
      </c>
      <c r="AI136" s="74">
        <v>2025</v>
      </c>
      <c r="AJ136" s="74">
        <v>2030</v>
      </c>
      <c r="AL136" s="62">
        <v>2019</v>
      </c>
      <c r="AM136" s="74">
        <v>2025</v>
      </c>
      <c r="AN136" s="74">
        <v>2030</v>
      </c>
      <c r="AP136" s="75" t="s">
        <v>3</v>
      </c>
      <c r="AQ136" s="5" t="s">
        <v>4</v>
      </c>
      <c r="AR136" s="6"/>
      <c r="AS136" s="6"/>
      <c r="AT136" s="6"/>
      <c r="AU136" s="6"/>
      <c r="AV136" s="6"/>
      <c r="AW136" s="6"/>
      <c r="AX136" s="6"/>
      <c r="AY136" s="6"/>
      <c r="AZ136" s="4"/>
      <c r="BA136" s="76"/>
      <c r="BC136" s="75" t="s">
        <v>3</v>
      </c>
      <c r="BD136" s="5" t="s">
        <v>4</v>
      </c>
      <c r="BE136" s="6"/>
      <c r="BF136" s="6"/>
      <c r="BG136" s="6"/>
      <c r="BH136" s="6"/>
      <c r="BI136" s="6"/>
      <c r="BJ136" s="6"/>
      <c r="BK136" s="6"/>
      <c r="BL136" s="6"/>
      <c r="BM136" s="4"/>
    </row>
    <row r="137">
      <c r="A137" s="7"/>
      <c r="B137" s="77"/>
      <c r="C137" s="77"/>
      <c r="D137" s="77"/>
      <c r="E137" s="77"/>
      <c r="F137" s="78"/>
      <c r="G137" s="79"/>
      <c r="H137" s="79"/>
      <c r="J137" s="77"/>
      <c r="K137" s="79"/>
      <c r="L137" s="79"/>
      <c r="N137" s="77"/>
      <c r="O137" s="79"/>
      <c r="P137" s="79"/>
      <c r="R137" s="80">
        <v>2020</v>
      </c>
      <c r="S137" s="8">
        <v>2021</v>
      </c>
      <c r="T137" s="8">
        <v>2022</v>
      </c>
      <c r="U137" s="8">
        <v>2023</v>
      </c>
      <c r="V137" s="8">
        <v>2024</v>
      </c>
      <c r="W137" s="8">
        <v>2025</v>
      </c>
      <c r="X137" s="8">
        <v>2026</v>
      </c>
      <c r="Y137" s="8">
        <v>2027</v>
      </c>
      <c r="Z137" s="8">
        <v>2028</v>
      </c>
      <c r="AA137" s="8">
        <v>2029</v>
      </c>
      <c r="AB137" s="8">
        <v>2030</v>
      </c>
      <c r="AG137" s="7"/>
      <c r="AH137" s="77"/>
      <c r="AI137" s="79"/>
      <c r="AJ137" s="79"/>
      <c r="AL137" s="77"/>
      <c r="AM137" s="79"/>
      <c r="AN137" s="79"/>
      <c r="AP137" s="80">
        <v>2020</v>
      </c>
      <c r="AQ137" s="8">
        <v>2021</v>
      </c>
      <c r="AR137" s="8">
        <v>2022</v>
      </c>
      <c r="AS137" s="8">
        <v>2023</v>
      </c>
      <c r="AT137" s="8">
        <v>2024</v>
      </c>
      <c r="AU137" s="8">
        <v>2025</v>
      </c>
      <c r="AV137" s="8">
        <v>2026</v>
      </c>
      <c r="AW137" s="8">
        <v>2027</v>
      </c>
      <c r="AX137" s="8">
        <v>2028</v>
      </c>
      <c r="AY137" s="8">
        <v>2029</v>
      </c>
      <c r="AZ137" s="8">
        <v>2030</v>
      </c>
      <c r="BA137" s="76"/>
      <c r="BB137" s="76">
        <v>2019</v>
      </c>
      <c r="BC137" s="80">
        <v>2020</v>
      </c>
      <c r="BD137" s="8">
        <v>2021</v>
      </c>
      <c r="BE137" s="8">
        <v>2022</v>
      </c>
      <c r="BF137" s="8">
        <v>2023</v>
      </c>
      <c r="BG137" s="8">
        <v>2024</v>
      </c>
      <c r="BH137" s="8">
        <v>2025</v>
      </c>
      <c r="BI137" s="8">
        <v>2026</v>
      </c>
      <c r="BJ137" s="8">
        <v>2027</v>
      </c>
      <c r="BK137" s="8">
        <v>2028</v>
      </c>
      <c r="BL137" s="8">
        <v>2029</v>
      </c>
      <c r="BM137" s="8">
        <v>2030</v>
      </c>
    </row>
    <row r="138">
      <c r="A138" s="9" t="s">
        <v>6</v>
      </c>
      <c r="B138" s="28">
        <f>INDEX(B$112:B$133,MATCH($A138,$A$112:$A$133,0))</f>
        <v>23.399999999999999</v>
      </c>
      <c r="C138" s="28">
        <f>INDEX(C$112:C$133,MATCH($A138,$A$112:$A$133,0))</f>
        <v>23.699999999999999</v>
      </c>
      <c r="D138" s="28">
        <f>INDEX(D$112:D$133,MATCH($A138,$A$112:$A$133,0))</f>
        <v>24.100000000000001</v>
      </c>
      <c r="E138" s="28">
        <f>INDEX(E$112:E$133,MATCH($A138,$A$112:$A$133,0))</f>
        <v>24.5</v>
      </c>
      <c r="F138" s="28">
        <f>INDEX(F$112:F$133,MATCH($A138,$A$112:$A$133,0))</f>
        <v>24.899999999999999</v>
      </c>
      <c r="G138" s="28">
        <f>INDEX(K$88:K$107,MATCH($A138,$A$88:$A$107,0))</f>
        <v>27.800000000000001</v>
      </c>
      <c r="H138" s="28">
        <f>INDEX(L$88:L$107,MATCH($A138,$A$88:$A$107,0))</f>
        <v>30</v>
      </c>
      <c r="J138" s="28">
        <f>F138*N58</f>
        <v>26874.569999999996</v>
      </c>
      <c r="K138" s="28">
        <f>G138*L58</f>
        <v>31797.639999999999</v>
      </c>
      <c r="L138" s="28">
        <f>H138*M58</f>
        <v>35412</v>
      </c>
      <c r="N138" s="37">
        <f t="shared" ref="N138:N161" si="60">J138/J$138</f>
        <v>1</v>
      </c>
      <c r="O138" s="37">
        <f t="shared" ref="O138:O161" si="61">K138/K$138</f>
        <v>1</v>
      </c>
      <c r="P138" s="37">
        <f t="shared" ref="P138:P161" si="62">L138/L$138</f>
        <v>1</v>
      </c>
      <c r="R138" s="28" t="e">
        <f>H166+#REF!*1000</f>
        <v>#REF!</v>
      </c>
      <c r="S138" s="28" t="e">
        <f>R138+#REF!*1000</f>
        <v>#REF!</v>
      </c>
      <c r="T138" s="28" t="e">
        <f>S138+#REF!*1000</f>
        <v>#REF!</v>
      </c>
      <c r="U138" s="28" t="e">
        <f>T138+#REF!*1000</f>
        <v>#REF!</v>
      </c>
      <c r="V138" s="28" t="e">
        <f>U138+#REF!*1000</f>
        <v>#REF!</v>
      </c>
      <c r="W138" s="28" t="e">
        <f>V138+#REF!*1000</f>
        <v>#REF!</v>
      </c>
      <c r="X138" s="28" t="e">
        <f>W138+#REF!*1000</f>
        <v>#REF!</v>
      </c>
      <c r="Y138" s="28" t="e">
        <f>X138+#REF!*1000</f>
        <v>#REF!</v>
      </c>
      <c r="Z138" s="28" t="e">
        <f>Y138+#REF!*1000</f>
        <v>#REF!</v>
      </c>
      <c r="AA138" s="28" t="e">
        <f>Z138+#REF!*1000</f>
        <v>#REF!</v>
      </c>
      <c r="AB138" s="28" t="e">
        <f>AA138+#REF!*1000</f>
        <v>#REF!</v>
      </c>
      <c r="AG138" s="9" t="s">
        <v>6</v>
      </c>
      <c r="AH138" s="28">
        <f>INDEX(F$138:F$161,MATCH($AG138,$A$138:$A$161,0))</f>
        <v>24.899999999999999</v>
      </c>
      <c r="AI138" s="28">
        <f>INDEX(G$138:G$161,MATCH($AG138,$A$138:$A$161,0))</f>
        <v>27.800000000000001</v>
      </c>
      <c r="AJ138" s="28">
        <f>INDEX(H$138:H$161,MATCH($AG138,$A$138:$A$161,0))</f>
        <v>30</v>
      </c>
      <c r="AL138" t="e">
        <f>AH138*'ЦП по МО_in'!B4</f>
        <v>#REF!</v>
      </c>
      <c r="AM138" s="1" t="e">
        <f>AI138*'ЦП по МО_in'!H4</f>
        <v>#REF!</v>
      </c>
      <c r="AN138" s="1" t="e">
        <f>AJ138*'ЦП по МО_in'!M4</f>
        <v>#REF!</v>
      </c>
      <c r="AP138" s="39" t="e">
        <f>AL138/(AL$138-AP$169-AL$144)</f>
        <v>#REF!</v>
      </c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t="e">
        <f t="shared" ref="BB138:BB163" si="63">AL138</f>
        <v>#REF!</v>
      </c>
      <c r="BC138" s="1" t="e">
        <f>H166+#REF!*1000</f>
        <v>#REF!</v>
      </c>
      <c r="BD138" s="1" t="e">
        <f>BC138+#REF!*1000</f>
        <v>#REF!</v>
      </c>
      <c r="BE138" s="1" t="e">
        <f>BD138+#REF!*1000</f>
        <v>#REF!</v>
      </c>
      <c r="BF138" s="1" t="e">
        <f>BE138+#REF!*1000</f>
        <v>#REF!</v>
      </c>
      <c r="BG138" s="1" t="e">
        <f>BF138+#REF!*1000</f>
        <v>#REF!</v>
      </c>
      <c r="BH138" s="1" t="e">
        <f>BG138+#REF!*1000</f>
        <v>#REF!</v>
      </c>
      <c r="BI138" s="1" t="e">
        <f>BH138+#REF!*1000</f>
        <v>#REF!</v>
      </c>
      <c r="BJ138" s="1" t="e">
        <f>BI138+#REF!*1000</f>
        <v>#REF!</v>
      </c>
      <c r="BK138" s="1" t="e">
        <f>BJ138+#REF!*1000</f>
        <v>#REF!</v>
      </c>
      <c r="BL138" s="1" t="e">
        <f>BK138+#REF!*1000</f>
        <v>#REF!</v>
      </c>
      <c r="BM138" s="1" t="e">
        <f>BL138+#REF!*1000</f>
        <v>#REF!</v>
      </c>
    </row>
    <row r="139">
      <c r="A139" s="12" t="s">
        <v>8</v>
      </c>
      <c r="B139" s="12"/>
      <c r="C139" s="12"/>
      <c r="D139" s="12"/>
      <c r="E139" s="12"/>
      <c r="F139" s="81">
        <f>J139/N59</f>
        <v>24.492557904062775</v>
      </c>
      <c r="G139" s="12"/>
      <c r="H139" s="12"/>
      <c r="J139" s="12">
        <f>J140+J141+J142</f>
        <v>19351.569999999996</v>
      </c>
      <c r="K139" s="12">
        <f>K140+K141+K142</f>
        <v>23866.16</v>
      </c>
      <c r="L139" s="12">
        <f>L140+L141+L142</f>
        <v>27245.25</v>
      </c>
      <c r="N139" s="40">
        <f t="shared" si="60"/>
        <v>0.72006993972368671</v>
      </c>
      <c r="O139" s="40">
        <f t="shared" si="61"/>
        <v>0.75056387832556126</v>
      </c>
      <c r="P139" s="40">
        <f t="shared" si="62"/>
        <v>0.76937902405964076</v>
      </c>
      <c r="R139" s="82" t="e">
        <f t="shared" ref="R139:AB161" si="64">$N139*R$138</f>
        <v>#REF!</v>
      </c>
      <c r="S139" s="82" t="e">
        <f t="shared" ref="S139:AB139" si="65">$N139*S$138</f>
        <v>#REF!</v>
      </c>
      <c r="T139" s="82" t="e">
        <f t="shared" si="65"/>
        <v>#REF!</v>
      </c>
      <c r="U139" s="82" t="e">
        <f t="shared" si="65"/>
        <v>#REF!</v>
      </c>
      <c r="V139" s="82" t="e">
        <f t="shared" si="65"/>
        <v>#REF!</v>
      </c>
      <c r="W139" s="82" t="e">
        <f t="shared" si="65"/>
        <v>#REF!</v>
      </c>
      <c r="X139" s="82" t="e">
        <f t="shared" si="65"/>
        <v>#REF!</v>
      </c>
      <c r="Y139" s="82" t="e">
        <f t="shared" si="65"/>
        <v>#REF!</v>
      </c>
      <c r="Z139" s="82" t="e">
        <f t="shared" si="65"/>
        <v>#REF!</v>
      </c>
      <c r="AA139" s="82" t="e">
        <f t="shared" si="65"/>
        <v>#REF!</v>
      </c>
      <c r="AB139" s="82" t="e">
        <f t="shared" si="65"/>
        <v>#REF!</v>
      </c>
      <c r="AG139" s="12" t="s">
        <v>8</v>
      </c>
      <c r="AH139" s="28"/>
      <c r="AI139" s="28"/>
      <c r="AJ139" s="28"/>
      <c r="AL139" s="83" t="e">
        <f>AL138-AL143-AL150-AL157-AL162</f>
        <v>#REF!</v>
      </c>
      <c r="AM139" s="83" t="e">
        <f>AM138-AM143-AM150-AM157-AM162</f>
        <v>#REF!</v>
      </c>
      <c r="AN139" s="83" t="e">
        <f>AN138-AN143-AN150-AN157-AN162</f>
        <v>#REF!</v>
      </c>
      <c r="AP139" s="39" t="e">
        <f t="shared" ref="AP139:AP161" si="66">AL139/(AL$138-AP$169-AL$144-AL$159-AL$153-AL$154)</f>
        <v>#REF!</v>
      </c>
      <c r="AQ139" s="44"/>
      <c r="AR139" s="44"/>
      <c r="AS139" s="44"/>
      <c r="AT139" s="44"/>
      <c r="AU139" s="43"/>
      <c r="AV139" s="44"/>
      <c r="AW139" s="44"/>
      <c r="AX139" s="44"/>
      <c r="AY139" s="44"/>
      <c r="AZ139" s="43"/>
      <c r="BA139" s="43"/>
      <c r="BB139" s="1" t="e">
        <f t="shared" si="63"/>
        <v>#REF!</v>
      </c>
      <c r="BC139" s="83" t="e">
        <f>SUM(BC140:BC142)</f>
        <v>#REF!</v>
      </c>
      <c r="BD139" s="83" t="e">
        <f t="shared" ref="BD139:BM139" si="67">SUM(BD140:BD142)</f>
        <v>#REF!</v>
      </c>
      <c r="BE139" s="83" t="e">
        <f t="shared" si="67"/>
        <v>#REF!</v>
      </c>
      <c r="BF139" s="83" t="e">
        <f t="shared" si="67"/>
        <v>#REF!</v>
      </c>
      <c r="BG139" s="83" t="e">
        <f t="shared" si="67"/>
        <v>#REF!</v>
      </c>
      <c r="BH139" s="83" t="e">
        <f t="shared" si="67"/>
        <v>#REF!</v>
      </c>
      <c r="BI139" s="83" t="e">
        <f t="shared" si="67"/>
        <v>#REF!</v>
      </c>
      <c r="BJ139" s="83" t="e">
        <f t="shared" si="67"/>
        <v>#REF!</v>
      </c>
      <c r="BK139" s="83" t="e">
        <f t="shared" si="67"/>
        <v>#REF!</v>
      </c>
      <c r="BL139" s="83" t="e">
        <f t="shared" si="67"/>
        <v>#REF!</v>
      </c>
      <c r="BM139" s="83" t="e">
        <f t="shared" si="67"/>
        <v>#REF!</v>
      </c>
    </row>
    <row r="140">
      <c r="A140" s="9" t="s">
        <v>9</v>
      </c>
      <c r="B140" s="28">
        <f t="shared" ref="B140:F161" si="68">INDEX(B$112:B$133,MATCH($A140,$A$112:$A$133,0))</f>
        <v>22.800000000000001</v>
      </c>
      <c r="C140" s="28">
        <f t="shared" si="68"/>
        <v>22.899999999999999</v>
      </c>
      <c r="D140" s="28">
        <f t="shared" si="68"/>
        <v>23.100000000000001</v>
      </c>
      <c r="E140" s="28">
        <f t="shared" si="68"/>
        <v>23.399999999999999</v>
      </c>
      <c r="F140" s="28">
        <f t="shared" si="68"/>
        <v>23.899999999999999</v>
      </c>
      <c r="G140" s="28">
        <f t="shared" ref="G140:H161" si="69">INDEX(K$88:K$107,MATCH($A140,$A$88:$A$107,0))</f>
        <v>27.600000000000001</v>
      </c>
      <c r="H140" s="28">
        <f t="shared" si="69"/>
        <v>29.699999999999999</v>
      </c>
      <c r="J140" s="28">
        <f>F140*N60</f>
        <v>14287.419999999998</v>
      </c>
      <c r="K140" s="28">
        <f>G140*L60</f>
        <v>18235.320000000003</v>
      </c>
      <c r="L140" s="28">
        <f>H140*M60</f>
        <v>20668.23</v>
      </c>
      <c r="N140" s="37">
        <f t="shared" si="60"/>
        <v>0.53163343636754001</v>
      </c>
      <c r="O140" s="37">
        <f t="shared" si="61"/>
        <v>0.57348029602196904</v>
      </c>
      <c r="P140" s="37">
        <f t="shared" si="62"/>
        <v>0.58365045747204336</v>
      </c>
      <c r="R140" s="84" t="e">
        <f t="shared" si="64"/>
        <v>#REF!</v>
      </c>
      <c r="S140" s="84" t="e">
        <f t="shared" si="64"/>
        <v>#REF!</v>
      </c>
      <c r="T140" s="84" t="e">
        <f t="shared" si="64"/>
        <v>#REF!</v>
      </c>
      <c r="U140" s="84" t="e">
        <f t="shared" si="64"/>
        <v>#REF!</v>
      </c>
      <c r="V140" s="84" t="e">
        <f t="shared" si="64"/>
        <v>#REF!</v>
      </c>
      <c r="W140" s="84" t="e">
        <f t="shared" si="64"/>
        <v>#REF!</v>
      </c>
      <c r="X140" s="84" t="e">
        <f t="shared" si="64"/>
        <v>#REF!</v>
      </c>
      <c r="Y140" s="84" t="e">
        <f t="shared" si="64"/>
        <v>#REF!</v>
      </c>
      <c r="Z140" s="84" t="e">
        <f t="shared" si="64"/>
        <v>#REF!</v>
      </c>
      <c r="AA140" s="84" t="e">
        <f t="shared" si="64"/>
        <v>#REF!</v>
      </c>
      <c r="AB140" s="84" t="e">
        <f t="shared" si="64"/>
        <v>#REF!</v>
      </c>
      <c r="AG140" s="9" t="s">
        <v>9</v>
      </c>
      <c r="AH140" s="28">
        <f t="shared" ref="AH140:AH163" si="70">INDEX(F$138:F$161,MATCH($AG140,$A$138:$A$161,0))</f>
        <v>23.899999999999999</v>
      </c>
      <c r="AI140" s="28">
        <f t="shared" ref="AI140:AJ163" si="71">INDEX(G$138:G$161,MATCH($AG140,$A$138:$A$161,0))</f>
        <v>27.600000000000001</v>
      </c>
      <c r="AJ140" s="28">
        <f t="shared" si="71"/>
        <v>29.699999999999999</v>
      </c>
      <c r="AL140" s="1">
        <f>AH140*'ЦП по МО_in'!B6</f>
        <v>14275.506094691003</v>
      </c>
      <c r="AM140" s="1">
        <f>AI140*'ЦП по МО_in'!H6</f>
        <v>16175.19085153257</v>
      </c>
      <c r="AN140" s="1">
        <f>AJ140*'ЦП по МО_in'!M6</f>
        <v>17128.583999999999</v>
      </c>
      <c r="AP140" s="39" t="e">
        <f t="shared" si="66"/>
        <v>#REF!</v>
      </c>
      <c r="AQ140" s="38"/>
      <c r="AR140" s="38"/>
      <c r="AS140" s="38"/>
      <c r="AT140" s="38"/>
      <c r="AU140" s="39"/>
      <c r="AV140" s="38"/>
      <c r="AW140" s="38"/>
      <c r="AX140" s="38"/>
      <c r="AY140" s="38"/>
      <c r="AZ140" s="39"/>
      <c r="BA140" s="39"/>
      <c r="BB140" s="1">
        <f t="shared" si="63"/>
        <v>14275.506094691003</v>
      </c>
      <c r="BC140" t="e">
        <f t="shared" ref="BC140:BC142" si="72">$AP140*(BC$138-BC$162-BC$144-BC$159-BC$153-BC$154)</f>
        <v>#REF!</v>
      </c>
      <c r="BD140" s="1" t="e">
        <f t="shared" ref="BD140:BM142" si="73">$AP140*(BD$138-BD$162-BD$144-BD$159-BD$153-BD$154)</f>
        <v>#REF!</v>
      </c>
      <c r="BE140" s="1" t="e">
        <f t="shared" si="73"/>
        <v>#REF!</v>
      </c>
      <c r="BF140" s="1" t="e">
        <f t="shared" si="73"/>
        <v>#REF!</v>
      </c>
      <c r="BG140" s="1" t="e">
        <f t="shared" si="73"/>
        <v>#REF!</v>
      </c>
      <c r="BH140" s="1" t="e">
        <f t="shared" si="73"/>
        <v>#REF!</v>
      </c>
      <c r="BI140" s="1" t="e">
        <f t="shared" si="73"/>
        <v>#REF!</v>
      </c>
      <c r="BJ140" s="1" t="e">
        <f t="shared" si="73"/>
        <v>#REF!</v>
      </c>
      <c r="BK140" s="1" t="e">
        <f t="shared" si="73"/>
        <v>#REF!</v>
      </c>
      <c r="BL140" s="1" t="e">
        <f t="shared" si="73"/>
        <v>#REF!</v>
      </c>
      <c r="BM140" s="1" t="e">
        <f t="shared" si="73"/>
        <v>#REF!</v>
      </c>
    </row>
    <row r="141" s="1" customFormat="1">
      <c r="A141" s="9" t="s">
        <v>10</v>
      </c>
      <c r="B141" s="28"/>
      <c r="C141" s="28"/>
      <c r="D141" s="28"/>
      <c r="E141" s="28"/>
      <c r="F141" s="28" t="s">
        <v>68</v>
      </c>
      <c r="G141" s="28"/>
      <c r="H141" s="28"/>
      <c r="J141" s="28">
        <f>J138-J140-J142-J143-J156</f>
        <v>2567.8499999999985</v>
      </c>
      <c r="K141" s="28">
        <f>K138-K140-K142-K143-K156</f>
        <v>3735.7899999999959</v>
      </c>
      <c r="L141" s="28">
        <f>L138-L140-L142-L143-L156</f>
        <v>4511.5200000000013</v>
      </c>
      <c r="N141" s="37">
        <f t="shared" si="60"/>
        <v>0.095549435767716434</v>
      </c>
      <c r="O141" s="37">
        <f t="shared" si="61"/>
        <v>0.11748639207186433</v>
      </c>
      <c r="P141" s="37">
        <f t="shared" si="62"/>
        <v>0.12740088105726877</v>
      </c>
      <c r="R141" s="84" t="e">
        <f t="shared" si="64"/>
        <v>#REF!</v>
      </c>
      <c r="S141" s="84" t="e">
        <f t="shared" si="64"/>
        <v>#REF!</v>
      </c>
      <c r="T141" s="84" t="e">
        <f t="shared" si="64"/>
        <v>#REF!</v>
      </c>
      <c r="U141" s="84" t="e">
        <f t="shared" si="64"/>
        <v>#REF!</v>
      </c>
      <c r="V141" s="84" t="e">
        <f t="shared" si="64"/>
        <v>#REF!</v>
      </c>
      <c r="W141" s="84" t="e">
        <f t="shared" si="64"/>
        <v>#REF!</v>
      </c>
      <c r="X141" s="84" t="e">
        <f t="shared" si="64"/>
        <v>#REF!</v>
      </c>
      <c r="Y141" s="84" t="e">
        <f t="shared" si="64"/>
        <v>#REF!</v>
      </c>
      <c r="Z141" s="84" t="e">
        <f t="shared" si="64"/>
        <v>#REF!</v>
      </c>
      <c r="AA141" s="84" t="e">
        <f t="shared" si="64"/>
        <v>#REF!</v>
      </c>
      <c r="AB141" s="84" t="e">
        <f t="shared" si="64"/>
        <v>#REF!</v>
      </c>
      <c r="AG141" s="9" t="s">
        <v>10</v>
      </c>
      <c r="AH141" s="28" t="str">
        <f t="shared" si="70"/>
        <v>-</v>
      </c>
      <c r="AI141" s="28">
        <f t="shared" si="71"/>
        <v>0</v>
      </c>
      <c r="AJ141" s="28">
        <f t="shared" si="71"/>
        <v>0</v>
      </c>
      <c r="AL141" s="1" t="e">
        <f>AL139-AL140-AL142</f>
        <v>#REF!</v>
      </c>
      <c r="AM141" s="1" t="e">
        <f>AM139-AM140-AM142</f>
        <v>#REF!</v>
      </c>
      <c r="AN141" s="1" t="e">
        <f>AN139-AN140-AN142</f>
        <v>#REF!</v>
      </c>
      <c r="AP141" s="39" t="e">
        <f t="shared" si="66"/>
        <v>#REF!</v>
      </c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1" t="e">
        <f t="shared" si="63"/>
        <v>#REF!</v>
      </c>
      <c r="BC141" s="1" t="e">
        <f t="shared" si="72"/>
        <v>#REF!</v>
      </c>
      <c r="BD141" s="1" t="e">
        <f t="shared" si="73"/>
        <v>#REF!</v>
      </c>
      <c r="BE141" s="1" t="e">
        <f t="shared" si="73"/>
        <v>#REF!</v>
      </c>
      <c r="BF141" s="1" t="e">
        <f t="shared" si="73"/>
        <v>#REF!</v>
      </c>
      <c r="BG141" s="1" t="e">
        <f t="shared" si="73"/>
        <v>#REF!</v>
      </c>
      <c r="BH141" s="1" t="e">
        <f t="shared" si="73"/>
        <v>#REF!</v>
      </c>
      <c r="BI141" s="1" t="e">
        <f t="shared" si="73"/>
        <v>#REF!</v>
      </c>
      <c r="BJ141" s="1" t="e">
        <f t="shared" si="73"/>
        <v>#REF!</v>
      </c>
      <c r="BK141" s="1" t="e">
        <f t="shared" si="73"/>
        <v>#REF!</v>
      </c>
      <c r="BL141" s="1" t="e">
        <f t="shared" si="73"/>
        <v>#REF!</v>
      </c>
      <c r="BM141" s="1" t="e">
        <f t="shared" si="73"/>
        <v>#REF!</v>
      </c>
    </row>
    <row r="142">
      <c r="A142" s="9" t="s">
        <v>11</v>
      </c>
      <c r="B142" s="28">
        <f t="shared" si="68"/>
        <v>24.699999999999999</v>
      </c>
      <c r="C142" s="28">
        <f t="shared" si="68"/>
        <v>27.100000000000001</v>
      </c>
      <c r="D142" s="28">
        <f t="shared" si="68"/>
        <v>29</v>
      </c>
      <c r="E142" s="28">
        <f t="shared" si="68"/>
        <v>30.399999999999999</v>
      </c>
      <c r="F142" s="28">
        <f t="shared" si="68"/>
        <v>31.399999999999999</v>
      </c>
      <c r="G142" s="28">
        <f t="shared" si="69"/>
        <v>25.100000000000001</v>
      </c>
      <c r="H142" s="28">
        <f t="shared" si="69"/>
        <v>27</v>
      </c>
      <c r="J142" s="28">
        <f>F142*N62</f>
        <v>2496.2999999999997</v>
      </c>
      <c r="K142" s="28">
        <f>G142*L62</f>
        <v>1895.0500000000002</v>
      </c>
      <c r="L142" s="28">
        <f>H142*M62</f>
        <v>2065.5</v>
      </c>
      <c r="N142" s="37">
        <f t="shared" si="60"/>
        <v>0.092887067588430253</v>
      </c>
      <c r="O142" s="37">
        <f t="shared" si="61"/>
        <v>0.059597190231727895</v>
      </c>
      <c r="P142" s="37">
        <f t="shared" si="62"/>
        <v>0.058327685530328702</v>
      </c>
      <c r="R142" s="84" t="e">
        <f t="shared" si="64"/>
        <v>#REF!</v>
      </c>
      <c r="S142" s="84" t="e">
        <f t="shared" si="64"/>
        <v>#REF!</v>
      </c>
      <c r="T142" s="84" t="e">
        <f t="shared" si="64"/>
        <v>#REF!</v>
      </c>
      <c r="U142" s="84" t="e">
        <f t="shared" si="64"/>
        <v>#REF!</v>
      </c>
      <c r="V142" s="84" t="e">
        <f t="shared" si="64"/>
        <v>#REF!</v>
      </c>
      <c r="W142" s="84" t="e">
        <f t="shared" si="64"/>
        <v>#REF!</v>
      </c>
      <c r="X142" s="84" t="e">
        <f t="shared" si="64"/>
        <v>#REF!</v>
      </c>
      <c r="Y142" s="84" t="e">
        <f t="shared" si="64"/>
        <v>#REF!</v>
      </c>
      <c r="Z142" s="84" t="e">
        <f t="shared" si="64"/>
        <v>#REF!</v>
      </c>
      <c r="AA142" s="84" t="e">
        <f t="shared" si="64"/>
        <v>#REF!</v>
      </c>
      <c r="AB142" s="84" t="e">
        <f t="shared" si="64"/>
        <v>#REF!</v>
      </c>
      <c r="AG142" s="9" t="s">
        <v>11</v>
      </c>
      <c r="AH142" s="28">
        <f t="shared" si="70"/>
        <v>31.399999999999999</v>
      </c>
      <c r="AI142" s="28">
        <f t="shared" si="71"/>
        <v>25.100000000000001</v>
      </c>
      <c r="AJ142" s="28">
        <f t="shared" si="71"/>
        <v>27</v>
      </c>
      <c r="AL142" s="1">
        <f>AH142*'ЦП по МО_in'!B8</f>
        <v>2456.7359999999999</v>
      </c>
      <c r="AM142" s="1">
        <f>AI142*'ЦП по МО_in'!H8</f>
        <v>2274.0599999999999</v>
      </c>
      <c r="AN142" s="1">
        <f>AJ142*'ЦП по МО_in'!M8</f>
        <v>2691.9000000000001</v>
      </c>
      <c r="AP142" s="39" t="e">
        <f t="shared" si="66"/>
        <v>#REF!</v>
      </c>
      <c r="AQ142" s="38"/>
      <c r="AR142" s="38"/>
      <c r="AS142" s="38"/>
      <c r="AT142" s="38"/>
      <c r="AU142" s="39"/>
      <c r="AV142" s="38"/>
      <c r="AW142" s="38"/>
      <c r="AX142" s="38"/>
      <c r="AY142" s="38"/>
      <c r="AZ142" s="39"/>
      <c r="BA142" s="39"/>
      <c r="BB142" s="1">
        <f t="shared" si="63"/>
        <v>2456.7359999999999</v>
      </c>
      <c r="BC142" s="1" t="e">
        <f t="shared" si="72"/>
        <v>#REF!</v>
      </c>
      <c r="BD142" s="1" t="e">
        <f t="shared" si="73"/>
        <v>#REF!</v>
      </c>
      <c r="BE142" s="1" t="e">
        <f t="shared" si="73"/>
        <v>#REF!</v>
      </c>
      <c r="BF142" s="1" t="e">
        <f t="shared" si="73"/>
        <v>#REF!</v>
      </c>
      <c r="BG142" s="1" t="e">
        <f t="shared" si="73"/>
        <v>#REF!</v>
      </c>
      <c r="BH142" s="1" t="e">
        <f t="shared" si="73"/>
        <v>#REF!</v>
      </c>
      <c r="BI142" s="1" t="e">
        <f t="shared" si="73"/>
        <v>#REF!</v>
      </c>
      <c r="BJ142" s="1" t="e">
        <f t="shared" si="73"/>
        <v>#REF!</v>
      </c>
      <c r="BK142" s="1" t="e">
        <f t="shared" si="73"/>
        <v>#REF!</v>
      </c>
      <c r="BL142" s="1" t="e">
        <f t="shared" si="73"/>
        <v>#REF!</v>
      </c>
      <c r="BM142" s="1" t="e">
        <f t="shared" si="73"/>
        <v>#REF!</v>
      </c>
    </row>
    <row r="143">
      <c r="A143" s="12" t="s">
        <v>69</v>
      </c>
      <c r="B143" s="12"/>
      <c r="C143" s="12"/>
      <c r="D143" s="12"/>
      <c r="E143" s="12"/>
      <c r="F143" s="81">
        <f>J143/N63</f>
        <v>26.809332688588011</v>
      </c>
      <c r="G143" s="12"/>
      <c r="H143" s="12"/>
      <c r="J143" s="12">
        <f>SUM(J144:J155)</f>
        <v>5544.1700000000001</v>
      </c>
      <c r="K143" s="12">
        <f>SUM(K144:K155)</f>
        <v>5895.670000000001</v>
      </c>
      <c r="L143" s="12">
        <f>SUM(L144:L155)</f>
        <v>6100.3899999999994</v>
      </c>
      <c r="N143" s="40">
        <f t="shared" si="60"/>
        <v>0.20629799844239372</v>
      </c>
      <c r="O143" s="40">
        <f t="shared" si="61"/>
        <v>0.1854121878227441</v>
      </c>
      <c r="P143" s="40">
        <f t="shared" si="62"/>
        <v>0.17226900485711058</v>
      </c>
      <c r="R143" s="82" t="e">
        <f t="shared" si="64"/>
        <v>#REF!</v>
      </c>
      <c r="S143" s="82" t="e">
        <f t="shared" si="64"/>
        <v>#REF!</v>
      </c>
      <c r="T143" s="82" t="e">
        <f t="shared" si="64"/>
        <v>#REF!</v>
      </c>
      <c r="U143" s="82" t="e">
        <f t="shared" si="64"/>
        <v>#REF!</v>
      </c>
      <c r="V143" s="82" t="e">
        <f t="shared" si="64"/>
        <v>#REF!</v>
      </c>
      <c r="W143" s="82" t="e">
        <f t="shared" si="64"/>
        <v>#REF!</v>
      </c>
      <c r="X143" s="82" t="e">
        <f t="shared" si="64"/>
        <v>#REF!</v>
      </c>
      <c r="Y143" s="82" t="e">
        <f t="shared" si="64"/>
        <v>#REF!</v>
      </c>
      <c r="Z143" s="82" t="e">
        <f t="shared" si="64"/>
        <v>#REF!</v>
      </c>
      <c r="AA143" s="82" t="e">
        <f t="shared" si="64"/>
        <v>#REF!</v>
      </c>
      <c r="AB143" s="82" t="e">
        <f t="shared" si="64"/>
        <v>#REF!</v>
      </c>
      <c r="AG143" s="12" t="s">
        <v>12</v>
      </c>
      <c r="AH143" s="28"/>
      <c r="AI143" s="28"/>
      <c r="AJ143" s="28"/>
      <c r="AL143" s="83">
        <f>SUM(AL144:AL149)</f>
        <v>2833.2144231446305</v>
      </c>
      <c r="AM143" s="83" t="e">
        <f>SUM(AM144:AM149)</f>
        <v>#REF!</v>
      </c>
      <c r="AN143" s="83" t="e">
        <f>SUM(AN144:AN149)</f>
        <v>#REF!</v>
      </c>
      <c r="AP143" s="39" t="e">
        <f t="shared" si="66"/>
        <v>#REF!</v>
      </c>
      <c r="AQ143" s="44"/>
      <c r="AR143" s="44"/>
      <c r="AS143" s="44"/>
      <c r="AT143" s="44"/>
      <c r="AU143" s="43"/>
      <c r="AV143" s="44"/>
      <c r="AW143" s="44"/>
      <c r="AX143" s="44"/>
      <c r="AY143" s="44"/>
      <c r="AZ143" s="43"/>
      <c r="BA143" s="43"/>
      <c r="BB143" s="1">
        <f t="shared" si="63"/>
        <v>2833.2144231446305</v>
      </c>
      <c r="BC143" s="83" t="e">
        <f>SUM(BC144:BC149)</f>
        <v>#REF!</v>
      </c>
      <c r="BD143" s="83" t="e">
        <f t="shared" ref="BD143:BM143" si="74">SUM(BD144:BD149)</f>
        <v>#REF!</v>
      </c>
      <c r="BE143" s="83" t="e">
        <f t="shared" si="74"/>
        <v>#REF!</v>
      </c>
      <c r="BF143" s="83" t="e">
        <f t="shared" si="74"/>
        <v>#REF!</v>
      </c>
      <c r="BG143" s="83" t="e">
        <f t="shared" si="74"/>
        <v>#REF!</v>
      </c>
      <c r="BH143" s="83" t="e">
        <f t="shared" si="74"/>
        <v>#REF!</v>
      </c>
      <c r="BI143" s="83" t="e">
        <f t="shared" si="74"/>
        <v>#REF!</v>
      </c>
      <c r="BJ143" s="83" t="e">
        <f t="shared" si="74"/>
        <v>#REF!</v>
      </c>
      <c r="BK143" s="83" t="e">
        <f t="shared" si="74"/>
        <v>#REF!</v>
      </c>
      <c r="BL143" s="83" t="e">
        <f t="shared" si="74"/>
        <v>#REF!</v>
      </c>
      <c r="BM143" s="83" t="e">
        <f t="shared" si="74"/>
        <v>#REF!</v>
      </c>
    </row>
    <row r="144">
      <c r="A144" s="9" t="s">
        <v>13</v>
      </c>
      <c r="B144" s="28">
        <f t="shared" si="68"/>
        <v>31</v>
      </c>
      <c r="C144" s="28">
        <f t="shared" si="68"/>
        <v>31.399999999999999</v>
      </c>
      <c r="D144" s="28">
        <f t="shared" si="68"/>
        <v>31.899999999999999</v>
      </c>
      <c r="E144" s="28">
        <f t="shared" si="68"/>
        <v>32.5</v>
      </c>
      <c r="F144" s="28">
        <f t="shared" si="68"/>
        <v>32.5</v>
      </c>
      <c r="G144" s="28">
        <f t="shared" si="69"/>
        <v>34.600000000000001</v>
      </c>
      <c r="H144" s="28">
        <f t="shared" si="69"/>
        <v>36.399999999999999</v>
      </c>
      <c r="J144" s="28">
        <f t="shared" ref="J144:J155" si="75">F144*N64</f>
        <v>1085.5</v>
      </c>
      <c r="K144" s="28">
        <f t="shared" ref="K144:K155" si="76">G144*L64</f>
        <v>1221.3799999999999</v>
      </c>
      <c r="L144" s="28">
        <f t="shared" ref="L144:L155" si="77">H144*M64</f>
        <v>1284.9199999999998</v>
      </c>
      <c r="N144" s="37">
        <f t="shared" si="60"/>
        <v>0.040391343935921586</v>
      </c>
      <c r="O144" s="37">
        <f t="shared" si="61"/>
        <v>0.038411026730285638</v>
      </c>
      <c r="P144" s="37">
        <f t="shared" si="62"/>
        <v>0.03628487518355359</v>
      </c>
      <c r="R144" s="84" t="e">
        <f t="shared" si="64"/>
        <v>#REF!</v>
      </c>
      <c r="S144" s="84" t="e">
        <f t="shared" si="64"/>
        <v>#REF!</v>
      </c>
      <c r="T144" s="84" t="e">
        <f t="shared" si="64"/>
        <v>#REF!</v>
      </c>
      <c r="U144" s="84" t="e">
        <f t="shared" si="64"/>
        <v>#REF!</v>
      </c>
      <c r="V144" s="84" t="e">
        <f t="shared" si="64"/>
        <v>#REF!</v>
      </c>
      <c r="W144" s="84" t="e">
        <f t="shared" si="64"/>
        <v>#REF!</v>
      </c>
      <c r="X144" s="84" t="e">
        <f t="shared" si="64"/>
        <v>#REF!</v>
      </c>
      <c r="Y144" s="84" t="e">
        <f t="shared" si="64"/>
        <v>#REF!</v>
      </c>
      <c r="Z144" s="84" t="e">
        <f t="shared" si="64"/>
        <v>#REF!</v>
      </c>
      <c r="AA144" s="84" t="e">
        <f t="shared" si="64"/>
        <v>#REF!</v>
      </c>
      <c r="AB144" s="84" t="e">
        <f t="shared" si="64"/>
        <v>#REF!</v>
      </c>
      <c r="AG144" s="9" t="s">
        <v>13</v>
      </c>
      <c r="AH144" s="28">
        <f t="shared" si="70"/>
        <v>32.5</v>
      </c>
      <c r="AI144" s="28">
        <f t="shared" si="71"/>
        <v>34.600000000000001</v>
      </c>
      <c r="AJ144" s="28">
        <f t="shared" ref="AJ144:AJ156" si="78">INDEX(H$138:H$161,MATCH($AG144,$A$138:$A$161,0))</f>
        <v>36.399999999999999</v>
      </c>
      <c r="AL144" s="1">
        <f>AH144*'ЦП по МО_in'!B10</f>
        <v>1084.655</v>
      </c>
      <c r="AM144" s="1">
        <f>AI144*'ЦП по МО_in'!H10</f>
        <v>1143.9621500388457</v>
      </c>
      <c r="AN144" s="1">
        <f>AJ144*'ЦП по МО_in'!M10</f>
        <v>1198.7109357887807</v>
      </c>
      <c r="AP144" s="39" t="e">
        <f t="shared" si="66"/>
        <v>#REF!</v>
      </c>
      <c r="AQ144" s="38"/>
      <c r="AR144" s="38"/>
      <c r="AS144" s="38"/>
      <c r="AT144" s="38"/>
      <c r="AU144" s="39"/>
      <c r="AV144" s="38"/>
      <c r="AW144" s="38"/>
      <c r="AX144" s="38"/>
      <c r="AY144" s="38"/>
      <c r="AZ144" s="39"/>
      <c r="BA144" s="39"/>
      <c r="BB144" s="1">
        <f t="shared" si="63"/>
        <v>1084.655</v>
      </c>
      <c r="BC144" s="85">
        <f>AP171</f>
        <v>1084.655</v>
      </c>
      <c r="BD144" s="85">
        <f t="shared" ref="BD144:BM144" si="79">AQ171</f>
        <v>1090.0122495918106</v>
      </c>
      <c r="BE144" s="85">
        <f t="shared" si="79"/>
        <v>1095.3959593236555</v>
      </c>
      <c r="BF144" s="85">
        <f t="shared" si="79"/>
        <v>1100.8062598855461</v>
      </c>
      <c r="BG144" s="85">
        <f t="shared" si="79"/>
        <v>1106.2432826129887</v>
      </c>
      <c r="BH144" s="85">
        <f t="shared" si="79"/>
        <v>1111.7071594901722</v>
      </c>
      <c r="BI144" s="85">
        <f t="shared" si="79"/>
        <v>1117.1980231531725</v>
      </c>
      <c r="BJ144" s="85">
        <f t="shared" si="79"/>
        <v>1122.7160068931717</v>
      </c>
      <c r="BK144" s="85">
        <f t="shared" si="79"/>
        <v>1128.2612446596943</v>
      </c>
      <c r="BL144" s="85">
        <f t="shared" si="79"/>
        <v>1133.8338710638586</v>
      </c>
      <c r="BM144" s="85">
        <f t="shared" si="79"/>
        <v>1139.4340213816442</v>
      </c>
    </row>
    <row r="145">
      <c r="A145" s="9" t="s">
        <v>22</v>
      </c>
      <c r="B145" s="28">
        <f t="shared" si="68"/>
        <v>26.800000000000001</v>
      </c>
      <c r="C145" s="28">
        <f t="shared" si="68"/>
        <v>27.100000000000001</v>
      </c>
      <c r="D145" s="28">
        <f t="shared" si="68"/>
        <v>27.399999999999999</v>
      </c>
      <c r="E145" s="28">
        <f t="shared" si="68"/>
        <v>27.600000000000001</v>
      </c>
      <c r="F145" s="28">
        <f t="shared" si="68"/>
        <v>28.5</v>
      </c>
      <c r="G145" s="28">
        <f t="shared" si="69"/>
        <v>32.899999999999999</v>
      </c>
      <c r="H145" s="28">
        <f t="shared" si="69"/>
        <v>34.700000000000003</v>
      </c>
      <c r="J145" s="28">
        <f t="shared" si="75"/>
        <v>1074.45</v>
      </c>
      <c r="K145" s="28">
        <f t="shared" si="76"/>
        <v>1105.4400000000001</v>
      </c>
      <c r="L145" s="28">
        <f t="shared" si="77"/>
        <v>1158.98</v>
      </c>
      <c r="N145" s="37">
        <f t="shared" si="60"/>
        <v>0.039980174566514003</v>
      </c>
      <c r="O145" s="37">
        <f t="shared" si="61"/>
        <v>0.034764844183404808</v>
      </c>
      <c r="P145" s="37">
        <f t="shared" si="62"/>
        <v>0.032728453631537334</v>
      </c>
      <c r="R145" s="84" t="e">
        <f t="shared" si="64"/>
        <v>#REF!</v>
      </c>
      <c r="S145" s="84" t="e">
        <f t="shared" si="64"/>
        <v>#REF!</v>
      </c>
      <c r="T145" s="84" t="e">
        <f t="shared" si="64"/>
        <v>#REF!</v>
      </c>
      <c r="U145" s="84" t="e">
        <f t="shared" si="64"/>
        <v>#REF!</v>
      </c>
      <c r="V145" s="84" t="e">
        <f t="shared" si="64"/>
        <v>#REF!</v>
      </c>
      <c r="W145" s="84" t="e">
        <f t="shared" si="64"/>
        <v>#REF!</v>
      </c>
      <c r="X145" s="84" t="e">
        <f t="shared" si="64"/>
        <v>#REF!</v>
      </c>
      <c r="Y145" s="84" t="e">
        <f t="shared" si="64"/>
        <v>#REF!</v>
      </c>
      <c r="Z145" s="84" t="e">
        <f t="shared" si="64"/>
        <v>#REF!</v>
      </c>
      <c r="AA145" s="84" t="e">
        <f t="shared" si="64"/>
        <v>#REF!</v>
      </c>
      <c r="AB145" s="84" t="e">
        <f t="shared" si="64"/>
        <v>#REF!</v>
      </c>
      <c r="AG145" s="9" t="s">
        <v>14</v>
      </c>
      <c r="AH145" s="28">
        <f t="shared" si="70"/>
        <v>24</v>
      </c>
      <c r="AI145" s="28">
        <f t="shared" si="71"/>
        <v>27</v>
      </c>
      <c r="AJ145" s="28">
        <f t="shared" si="78"/>
        <v>27.199999999999999</v>
      </c>
      <c r="AL145" s="1">
        <f>AH145*'ЦП по МО_in'!B11</f>
        <v>380.15999999999997</v>
      </c>
      <c r="AM145" s="1" t="e">
        <f>AI145*'ЦП по МО_in'!H11</f>
        <v>#REF!</v>
      </c>
      <c r="AN145" s="1" t="e">
        <f>AJ145*'ЦП по МО_in'!M11</f>
        <v>#REF!</v>
      </c>
      <c r="AP145" s="39" t="e">
        <f t="shared" si="66"/>
        <v>#REF!</v>
      </c>
      <c r="AQ145" s="38"/>
      <c r="AR145" s="38"/>
      <c r="AS145" s="38"/>
      <c r="AT145" s="38"/>
      <c r="AU145" s="39"/>
      <c r="AV145" s="38"/>
      <c r="AW145" s="38"/>
      <c r="AX145" s="38"/>
      <c r="AY145" s="38"/>
      <c r="AZ145" s="39"/>
      <c r="BA145" s="39"/>
      <c r="BB145" s="1">
        <f t="shared" si="63"/>
        <v>380.15999999999997</v>
      </c>
      <c r="BC145" s="1" t="e">
        <f t="shared" ref="BC145:BC149" si="80">$AP145*(BC$138-BC$162-BC$144-BC$159-BC$153-BC$154)</f>
        <v>#REF!</v>
      </c>
      <c r="BD145" s="1" t="e">
        <f t="shared" ref="BD145:BM149" si="81">$AP145*(BD$138-BD$162-BD$144-BD$159-BD$153-BD$154)</f>
        <v>#REF!</v>
      </c>
      <c r="BE145" s="1" t="e">
        <f t="shared" si="81"/>
        <v>#REF!</v>
      </c>
      <c r="BF145" s="1" t="e">
        <f t="shared" si="81"/>
        <v>#REF!</v>
      </c>
      <c r="BG145" s="1" t="e">
        <f t="shared" si="81"/>
        <v>#REF!</v>
      </c>
      <c r="BH145" s="1" t="e">
        <f t="shared" si="81"/>
        <v>#REF!</v>
      </c>
      <c r="BI145" s="1" t="e">
        <f t="shared" si="81"/>
        <v>#REF!</v>
      </c>
      <c r="BJ145" s="1" t="e">
        <f t="shared" si="81"/>
        <v>#REF!</v>
      </c>
      <c r="BK145" s="1" t="e">
        <f t="shared" si="81"/>
        <v>#REF!</v>
      </c>
      <c r="BL145" s="1" t="e">
        <f t="shared" si="81"/>
        <v>#REF!</v>
      </c>
      <c r="BM145" s="1" t="e">
        <f t="shared" si="81"/>
        <v>#REF!</v>
      </c>
    </row>
    <row r="146">
      <c r="A146" s="9" t="s">
        <v>17</v>
      </c>
      <c r="B146" s="28">
        <f t="shared" si="68"/>
        <v>22.300000000000001</v>
      </c>
      <c r="C146" s="28">
        <f t="shared" si="68"/>
        <v>23</v>
      </c>
      <c r="D146" s="28">
        <f t="shared" si="68"/>
        <v>23.5</v>
      </c>
      <c r="E146" s="28">
        <f t="shared" si="68"/>
        <v>23.600000000000001</v>
      </c>
      <c r="F146" s="28">
        <f t="shared" si="68"/>
        <v>23.699999999999999</v>
      </c>
      <c r="G146" s="28">
        <f t="shared" si="69"/>
        <v>31</v>
      </c>
      <c r="H146" s="28">
        <f t="shared" si="69"/>
        <v>34</v>
      </c>
      <c r="J146" s="28">
        <f t="shared" si="75"/>
        <v>142.19999999999999</v>
      </c>
      <c r="K146" s="28">
        <f t="shared" si="76"/>
        <v>148.79999999999998</v>
      </c>
      <c r="L146" s="28">
        <f t="shared" si="77"/>
        <v>149.60000000000002</v>
      </c>
      <c r="N146" s="37">
        <f t="shared" si="60"/>
        <v>0.0052912474506568849</v>
      </c>
      <c r="O146" s="37">
        <f t="shared" si="61"/>
        <v>0.0046795925735369035</v>
      </c>
      <c r="P146" s="37">
        <f t="shared" si="62"/>
        <v>0.004224556647464137</v>
      </c>
      <c r="R146" s="84" t="e">
        <f t="shared" si="64"/>
        <v>#REF!</v>
      </c>
      <c r="S146" s="84" t="e">
        <f t="shared" si="64"/>
        <v>#REF!</v>
      </c>
      <c r="T146" s="84" t="e">
        <f t="shared" si="64"/>
        <v>#REF!</v>
      </c>
      <c r="U146" s="84" t="e">
        <f t="shared" si="64"/>
        <v>#REF!</v>
      </c>
      <c r="V146" s="84" t="e">
        <f t="shared" si="64"/>
        <v>#REF!</v>
      </c>
      <c r="W146" s="84" t="e">
        <f t="shared" si="64"/>
        <v>#REF!</v>
      </c>
      <c r="X146" s="84" t="e">
        <f t="shared" si="64"/>
        <v>#REF!</v>
      </c>
      <c r="Y146" s="84" t="e">
        <f t="shared" si="64"/>
        <v>#REF!</v>
      </c>
      <c r="Z146" s="84" t="e">
        <f t="shared" si="64"/>
        <v>#REF!</v>
      </c>
      <c r="AA146" s="84" t="e">
        <f t="shared" si="64"/>
        <v>#REF!</v>
      </c>
      <c r="AB146" s="84" t="e">
        <f t="shared" si="64"/>
        <v>#REF!</v>
      </c>
      <c r="AG146" s="9" t="s">
        <v>15</v>
      </c>
      <c r="AH146" s="28">
        <f t="shared" si="70"/>
        <v>27.300000000000001</v>
      </c>
      <c r="AI146" s="28">
        <f t="shared" si="71"/>
        <v>27.699999999999999</v>
      </c>
      <c r="AJ146" s="28">
        <f t="shared" si="78"/>
        <v>27.699999999999999</v>
      </c>
      <c r="AL146" s="1">
        <f>AH146*'ЦП по МО_in'!B12</f>
        <v>309.58199999999999</v>
      </c>
      <c r="AM146" s="1">
        <f>AI146*'ЦП по МО_in'!H12</f>
        <v>307.46999999999997</v>
      </c>
      <c r="AN146" s="1">
        <f>AJ146*'ЦП по МО_in'!M12</f>
        <v>304.69999999999999</v>
      </c>
      <c r="AP146" s="39" t="e">
        <f t="shared" si="66"/>
        <v>#REF!</v>
      </c>
      <c r="AQ146" s="38"/>
      <c r="AR146" s="38"/>
      <c r="AS146" s="38"/>
      <c r="AT146" s="38"/>
      <c r="AU146" s="39"/>
      <c r="AV146" s="38"/>
      <c r="AW146" s="38"/>
      <c r="AX146" s="38"/>
      <c r="AY146" s="38"/>
      <c r="AZ146" s="39"/>
      <c r="BA146" s="39"/>
      <c r="BB146" s="1">
        <f t="shared" si="63"/>
        <v>309.58199999999999</v>
      </c>
      <c r="BC146" s="1" t="e">
        <f t="shared" si="80"/>
        <v>#REF!</v>
      </c>
      <c r="BD146" s="1" t="e">
        <f t="shared" si="81"/>
        <v>#REF!</v>
      </c>
      <c r="BE146" s="1" t="e">
        <f t="shared" si="81"/>
        <v>#REF!</v>
      </c>
      <c r="BF146" s="1" t="e">
        <f t="shared" si="81"/>
        <v>#REF!</v>
      </c>
      <c r="BG146" s="1" t="e">
        <f t="shared" si="81"/>
        <v>#REF!</v>
      </c>
      <c r="BH146" s="1" t="e">
        <f t="shared" si="81"/>
        <v>#REF!</v>
      </c>
      <c r="BI146" s="1" t="e">
        <f t="shared" si="81"/>
        <v>#REF!</v>
      </c>
      <c r="BJ146" s="1" t="e">
        <f t="shared" si="81"/>
        <v>#REF!</v>
      </c>
      <c r="BK146" s="1" t="e">
        <f t="shared" si="81"/>
        <v>#REF!</v>
      </c>
      <c r="BL146" s="1" t="e">
        <f t="shared" si="81"/>
        <v>#REF!</v>
      </c>
      <c r="BM146" s="1" t="e">
        <f t="shared" si="81"/>
        <v>#REF!</v>
      </c>
    </row>
    <row r="147">
      <c r="A147" s="9" t="s">
        <v>15</v>
      </c>
      <c r="B147" s="28">
        <f t="shared" si="68"/>
        <v>25.300000000000001</v>
      </c>
      <c r="C147" s="28">
        <f t="shared" si="68"/>
        <v>25.600000000000001</v>
      </c>
      <c r="D147" s="28">
        <f t="shared" si="68"/>
        <v>26</v>
      </c>
      <c r="E147" s="28">
        <f t="shared" si="68"/>
        <v>26.699999999999999</v>
      </c>
      <c r="F147" s="28">
        <f t="shared" si="68"/>
        <v>27.300000000000001</v>
      </c>
      <c r="G147" s="28">
        <f t="shared" si="69"/>
        <v>27.699999999999999</v>
      </c>
      <c r="H147" s="28">
        <f t="shared" si="69"/>
        <v>27.699999999999999</v>
      </c>
      <c r="J147" s="28">
        <f t="shared" si="75"/>
        <v>305.75999999999999</v>
      </c>
      <c r="K147" s="28">
        <f t="shared" si="76"/>
        <v>329.63</v>
      </c>
      <c r="L147" s="28">
        <f t="shared" si="77"/>
        <v>335.16999999999996</v>
      </c>
      <c r="N147" s="37">
        <f t="shared" si="60"/>
        <v>0.011377298315842822</v>
      </c>
      <c r="O147" s="37">
        <f t="shared" si="61"/>
        <v>0.010366492607627485</v>
      </c>
      <c r="P147" s="37">
        <f t="shared" si="62"/>
        <v>0.0094648706653111935</v>
      </c>
      <c r="R147" s="84" t="e">
        <f t="shared" si="64"/>
        <v>#REF!</v>
      </c>
      <c r="S147" s="84" t="e">
        <f t="shared" si="64"/>
        <v>#REF!</v>
      </c>
      <c r="T147" s="84" t="e">
        <f t="shared" si="64"/>
        <v>#REF!</v>
      </c>
      <c r="U147" s="84" t="e">
        <f t="shared" si="64"/>
        <v>#REF!</v>
      </c>
      <c r="V147" s="84" t="e">
        <f t="shared" si="64"/>
        <v>#REF!</v>
      </c>
      <c r="W147" s="84" t="e">
        <f t="shared" si="64"/>
        <v>#REF!</v>
      </c>
      <c r="X147" s="84" t="e">
        <f t="shared" si="64"/>
        <v>#REF!</v>
      </c>
      <c r="Y147" s="84" t="e">
        <f t="shared" si="64"/>
        <v>#REF!</v>
      </c>
      <c r="Z147" s="84" t="e">
        <f t="shared" si="64"/>
        <v>#REF!</v>
      </c>
      <c r="AA147" s="84" t="e">
        <f t="shared" si="64"/>
        <v>#REF!</v>
      </c>
      <c r="AB147" s="84" t="e">
        <f t="shared" si="64"/>
        <v>#REF!</v>
      </c>
      <c r="AG147" s="9" t="s">
        <v>16</v>
      </c>
      <c r="AH147" s="28">
        <f t="shared" si="70"/>
        <v>26.5</v>
      </c>
      <c r="AI147" s="28">
        <f t="shared" si="71"/>
        <v>26.199999999999999</v>
      </c>
      <c r="AJ147" s="28">
        <f t="shared" si="78"/>
        <v>26.699999999999999</v>
      </c>
      <c r="AL147" s="1">
        <f>AH147*'ЦП по МО_in'!B13</f>
        <v>435.65999999999997</v>
      </c>
      <c r="AM147" s="1" t="e">
        <f>AI147*'ЦП по МО_in'!H13</f>
        <v>#REF!</v>
      </c>
      <c r="AN147" s="1" t="e">
        <f>AJ147*'ЦП по МО_in'!M13</f>
        <v>#REF!</v>
      </c>
      <c r="AP147" s="39" t="e">
        <f t="shared" si="66"/>
        <v>#REF!</v>
      </c>
      <c r="AQ147" s="38"/>
      <c r="AR147" s="38"/>
      <c r="AS147" s="38"/>
      <c r="AT147" s="38"/>
      <c r="AU147" s="39"/>
      <c r="AV147" s="38"/>
      <c r="AW147" s="38"/>
      <c r="AX147" s="38"/>
      <c r="AY147" s="38"/>
      <c r="AZ147" s="39"/>
      <c r="BA147" s="39"/>
      <c r="BB147" s="1">
        <f t="shared" si="63"/>
        <v>435.65999999999997</v>
      </c>
      <c r="BC147" s="1" t="e">
        <f t="shared" si="80"/>
        <v>#REF!</v>
      </c>
      <c r="BD147" s="1" t="e">
        <f t="shared" si="81"/>
        <v>#REF!</v>
      </c>
      <c r="BE147" s="1" t="e">
        <f t="shared" si="81"/>
        <v>#REF!</v>
      </c>
      <c r="BF147" s="1" t="e">
        <f t="shared" si="81"/>
        <v>#REF!</v>
      </c>
      <c r="BG147" s="1" t="e">
        <f t="shared" si="81"/>
        <v>#REF!</v>
      </c>
      <c r="BH147" s="1" t="e">
        <f t="shared" si="81"/>
        <v>#REF!</v>
      </c>
      <c r="BI147" s="1" t="e">
        <f t="shared" si="81"/>
        <v>#REF!</v>
      </c>
      <c r="BJ147" s="1" t="e">
        <f t="shared" si="81"/>
        <v>#REF!</v>
      </c>
      <c r="BK147" s="1" t="e">
        <f t="shared" si="81"/>
        <v>#REF!</v>
      </c>
      <c r="BL147" s="1" t="e">
        <f t="shared" si="81"/>
        <v>#REF!</v>
      </c>
      <c r="BM147" s="1" t="e">
        <f t="shared" si="81"/>
        <v>#REF!</v>
      </c>
    </row>
    <row r="148">
      <c r="A148" s="9" t="s">
        <v>16</v>
      </c>
      <c r="B148" s="28">
        <f t="shared" si="68"/>
        <v>24.899999999999999</v>
      </c>
      <c r="C148" s="28">
        <f t="shared" si="68"/>
        <v>25.399999999999999</v>
      </c>
      <c r="D148" s="28">
        <f t="shared" si="68"/>
        <v>25.800000000000001</v>
      </c>
      <c r="E148" s="28">
        <f t="shared" si="68"/>
        <v>26.300000000000001</v>
      </c>
      <c r="F148" s="28">
        <f t="shared" si="68"/>
        <v>26.5</v>
      </c>
      <c r="G148" s="28">
        <f t="shared" si="69"/>
        <v>26.199999999999999</v>
      </c>
      <c r="H148" s="28">
        <f t="shared" si="69"/>
        <v>26.699999999999999</v>
      </c>
      <c r="J148" s="28">
        <f t="shared" si="75"/>
        <v>434.59999999999997</v>
      </c>
      <c r="K148" s="28">
        <f t="shared" si="76"/>
        <v>455.87999999999994</v>
      </c>
      <c r="L148" s="28">
        <f t="shared" si="77"/>
        <v>469.92000000000002</v>
      </c>
      <c r="N148" s="37">
        <f t="shared" si="60"/>
        <v>0.016171421533442209</v>
      </c>
      <c r="O148" s="37">
        <f t="shared" si="61"/>
        <v>0.014336913053924755</v>
      </c>
      <c r="P148" s="37">
        <f t="shared" si="62"/>
        <v>0.013270077939681464</v>
      </c>
      <c r="R148" s="84" t="e">
        <f t="shared" si="64"/>
        <v>#REF!</v>
      </c>
      <c r="S148" s="84" t="e">
        <f t="shared" si="64"/>
        <v>#REF!</v>
      </c>
      <c r="T148" s="84" t="e">
        <f t="shared" si="64"/>
        <v>#REF!</v>
      </c>
      <c r="U148" s="84" t="e">
        <f t="shared" si="64"/>
        <v>#REF!</v>
      </c>
      <c r="V148" s="84" t="e">
        <f t="shared" si="64"/>
        <v>#REF!</v>
      </c>
      <c r="W148" s="84" t="e">
        <f t="shared" si="64"/>
        <v>#REF!</v>
      </c>
      <c r="X148" s="84" t="e">
        <f t="shared" si="64"/>
        <v>#REF!</v>
      </c>
      <c r="Y148" s="84" t="e">
        <f t="shared" si="64"/>
        <v>#REF!</v>
      </c>
      <c r="Z148" s="84" t="e">
        <f t="shared" si="64"/>
        <v>#REF!</v>
      </c>
      <c r="AA148" s="84" t="e">
        <f t="shared" si="64"/>
        <v>#REF!</v>
      </c>
      <c r="AB148" s="84" t="e">
        <f t="shared" si="64"/>
        <v>#REF!</v>
      </c>
      <c r="AG148" s="9" t="s">
        <v>17</v>
      </c>
      <c r="AH148" s="28">
        <f t="shared" si="70"/>
        <v>23.699999999999999</v>
      </c>
      <c r="AI148" s="28">
        <f t="shared" si="71"/>
        <v>31</v>
      </c>
      <c r="AJ148" s="28">
        <f t="shared" si="78"/>
        <v>34</v>
      </c>
      <c r="AL148" s="1">
        <f>AH148*'ЦП по МО_in'!B14</f>
        <v>142.0814231446308</v>
      </c>
      <c r="AM148" s="1">
        <f>AI148*'ЦП по МО_in'!H14</f>
        <v>184.12045265586627</v>
      </c>
      <c r="AN148" s="1">
        <f>AJ148*'ЦП по МО_in'!M14</f>
        <v>201.13923052322107</v>
      </c>
      <c r="AP148" s="39" t="e">
        <f t="shared" si="66"/>
        <v>#REF!</v>
      </c>
      <c r="AQ148" s="38"/>
      <c r="AR148" s="38"/>
      <c r="AS148" s="38"/>
      <c r="AT148" s="38"/>
      <c r="AU148" s="39"/>
      <c r="AV148" s="38"/>
      <c r="AW148" s="38"/>
      <c r="AX148" s="38"/>
      <c r="AY148" s="38"/>
      <c r="AZ148" s="39"/>
      <c r="BA148" s="39"/>
      <c r="BB148" s="1">
        <f t="shared" si="63"/>
        <v>142.0814231446308</v>
      </c>
      <c r="BC148" s="1" t="e">
        <f t="shared" si="80"/>
        <v>#REF!</v>
      </c>
      <c r="BD148" s="1" t="e">
        <f t="shared" si="81"/>
        <v>#REF!</v>
      </c>
      <c r="BE148" s="1" t="e">
        <f t="shared" si="81"/>
        <v>#REF!</v>
      </c>
      <c r="BF148" s="1" t="e">
        <f t="shared" si="81"/>
        <v>#REF!</v>
      </c>
      <c r="BG148" s="1" t="e">
        <f t="shared" si="81"/>
        <v>#REF!</v>
      </c>
      <c r="BH148" s="1" t="e">
        <f t="shared" si="81"/>
        <v>#REF!</v>
      </c>
      <c r="BI148" s="1" t="e">
        <f t="shared" si="81"/>
        <v>#REF!</v>
      </c>
      <c r="BJ148" s="1" t="e">
        <f t="shared" si="81"/>
        <v>#REF!</v>
      </c>
      <c r="BK148" s="1" t="e">
        <f t="shared" si="81"/>
        <v>#REF!</v>
      </c>
      <c r="BL148" s="1" t="e">
        <f t="shared" si="81"/>
        <v>#REF!</v>
      </c>
      <c r="BM148" s="1" t="e">
        <f t="shared" si="81"/>
        <v>#REF!</v>
      </c>
    </row>
    <row r="149">
      <c r="A149" s="9" t="s">
        <v>23</v>
      </c>
      <c r="B149" s="28">
        <f t="shared" si="68"/>
        <v>25.899999999999999</v>
      </c>
      <c r="C149" s="28">
        <f t="shared" si="68"/>
        <v>26.399999999999999</v>
      </c>
      <c r="D149" s="28">
        <f t="shared" si="68"/>
        <v>26.800000000000001</v>
      </c>
      <c r="E149" s="28">
        <f t="shared" si="68"/>
        <v>27.399999999999999</v>
      </c>
      <c r="F149" s="28">
        <f t="shared" si="68"/>
        <v>27.699999999999999</v>
      </c>
      <c r="G149" s="28">
        <f t="shared" si="69"/>
        <v>29.600000000000001</v>
      </c>
      <c r="H149" s="28">
        <f t="shared" si="69"/>
        <v>30.699999999999999</v>
      </c>
      <c r="J149" s="28">
        <f t="shared" si="75"/>
        <v>326.86000000000001</v>
      </c>
      <c r="K149" s="28">
        <f t="shared" si="76"/>
        <v>322.64000000000004</v>
      </c>
      <c r="L149" s="28">
        <f t="shared" si="77"/>
        <v>328.48999999999995</v>
      </c>
      <c r="N149" s="37">
        <f t="shared" si="60"/>
        <v>0.012162427156974048</v>
      </c>
      <c r="O149" s="37">
        <f t="shared" si="61"/>
        <v>0.01014666497262061</v>
      </c>
      <c r="P149" s="37">
        <f t="shared" si="62"/>
        <v>0.0092762340449565103</v>
      </c>
      <c r="R149" s="84" t="e">
        <f t="shared" si="64"/>
        <v>#REF!</v>
      </c>
      <c r="S149" s="84" t="e">
        <f t="shared" si="64"/>
        <v>#REF!</v>
      </c>
      <c r="T149" s="84" t="e">
        <f t="shared" si="64"/>
        <v>#REF!</v>
      </c>
      <c r="U149" s="84" t="e">
        <f t="shared" si="64"/>
        <v>#REF!</v>
      </c>
      <c r="V149" s="84" t="e">
        <f t="shared" si="64"/>
        <v>#REF!</v>
      </c>
      <c r="W149" s="84" t="e">
        <f t="shared" si="64"/>
        <v>#REF!</v>
      </c>
      <c r="X149" s="84" t="e">
        <f t="shared" si="64"/>
        <v>#REF!</v>
      </c>
      <c r="Y149" s="84" t="e">
        <f t="shared" si="64"/>
        <v>#REF!</v>
      </c>
      <c r="Z149" s="84" t="e">
        <f t="shared" si="64"/>
        <v>#REF!</v>
      </c>
      <c r="AA149" s="84" t="e">
        <f t="shared" si="64"/>
        <v>#REF!</v>
      </c>
      <c r="AB149" s="84" t="e">
        <f t="shared" si="64"/>
        <v>#REF!</v>
      </c>
      <c r="AG149" s="9" t="s">
        <v>18</v>
      </c>
      <c r="AH149" s="28">
        <f t="shared" si="70"/>
        <v>25.399999999999999</v>
      </c>
      <c r="AI149" s="28">
        <f t="shared" si="71"/>
        <v>25.399999999999999</v>
      </c>
      <c r="AJ149" s="28">
        <f t="shared" si="78"/>
        <v>26.5</v>
      </c>
      <c r="AL149" s="1">
        <f>AH149*'ЦП по МО_in'!B15</f>
        <v>481.07600000000002</v>
      </c>
      <c r="AM149" s="1">
        <f>AI149*'ЦП по МО_in'!H15</f>
        <v>457.19999999999999</v>
      </c>
      <c r="AN149" s="1">
        <f>AJ149*'ЦП по МО_in'!M15</f>
        <v>463.75</v>
      </c>
      <c r="AP149" s="39" t="e">
        <f t="shared" si="66"/>
        <v>#REF!</v>
      </c>
      <c r="AQ149" s="38"/>
      <c r="AR149" s="38"/>
      <c r="AS149" s="38"/>
      <c r="AT149" s="38"/>
      <c r="AU149" s="39"/>
      <c r="AV149" s="38"/>
      <c r="AW149" s="38"/>
      <c r="AX149" s="38"/>
      <c r="AY149" s="38"/>
      <c r="AZ149" s="39"/>
      <c r="BA149" s="39"/>
      <c r="BB149" s="1">
        <f t="shared" si="63"/>
        <v>481.07600000000002</v>
      </c>
      <c r="BC149" s="1" t="e">
        <f t="shared" si="80"/>
        <v>#REF!</v>
      </c>
      <c r="BD149" s="1" t="e">
        <f t="shared" si="81"/>
        <v>#REF!</v>
      </c>
      <c r="BE149" s="1" t="e">
        <f t="shared" si="81"/>
        <v>#REF!</v>
      </c>
      <c r="BF149" s="1" t="e">
        <f t="shared" si="81"/>
        <v>#REF!</v>
      </c>
      <c r="BG149" s="1" t="e">
        <f t="shared" si="81"/>
        <v>#REF!</v>
      </c>
      <c r="BH149" s="1" t="e">
        <f t="shared" si="81"/>
        <v>#REF!</v>
      </c>
      <c r="BI149" s="1" t="e">
        <f t="shared" si="81"/>
        <v>#REF!</v>
      </c>
      <c r="BJ149" s="1" t="e">
        <f t="shared" si="81"/>
        <v>#REF!</v>
      </c>
      <c r="BK149" s="1" t="e">
        <f t="shared" si="81"/>
        <v>#REF!</v>
      </c>
      <c r="BL149" s="1" t="e">
        <f t="shared" si="81"/>
        <v>#REF!</v>
      </c>
      <c r="BM149" s="1" t="e">
        <f t="shared" si="81"/>
        <v>#REF!</v>
      </c>
    </row>
    <row r="150" ht="25.5">
      <c r="A150" s="9" t="s">
        <v>14</v>
      </c>
      <c r="B150" s="28">
        <f t="shared" si="68"/>
        <v>22.899999999999999</v>
      </c>
      <c r="C150" s="28">
        <f t="shared" si="68"/>
        <v>23.300000000000001</v>
      </c>
      <c r="D150" s="28">
        <f t="shared" si="68"/>
        <v>23.5</v>
      </c>
      <c r="E150" s="28">
        <f t="shared" si="68"/>
        <v>23.800000000000001</v>
      </c>
      <c r="F150" s="28">
        <f t="shared" si="68"/>
        <v>24</v>
      </c>
      <c r="G150" s="28">
        <f t="shared" si="69"/>
        <v>27</v>
      </c>
      <c r="H150" s="28">
        <f t="shared" si="69"/>
        <v>27.199999999999999</v>
      </c>
      <c r="J150" s="28">
        <f t="shared" si="75"/>
        <v>379.20000000000005</v>
      </c>
      <c r="K150" s="28">
        <f t="shared" si="76"/>
        <v>391.5</v>
      </c>
      <c r="L150" s="28">
        <f t="shared" si="77"/>
        <v>394.39999999999998</v>
      </c>
      <c r="N150" s="37">
        <f t="shared" si="60"/>
        <v>0.014109993201751696</v>
      </c>
      <c r="O150" s="37">
        <f t="shared" si="61"/>
        <v>0.012312234492874314</v>
      </c>
      <c r="P150" s="37">
        <f t="shared" si="62"/>
        <v>0.011137467525132722</v>
      </c>
      <c r="R150" s="84" t="e">
        <f t="shared" si="64"/>
        <v>#REF!</v>
      </c>
      <c r="S150" s="84" t="e">
        <f t="shared" si="64"/>
        <v>#REF!</v>
      </c>
      <c r="T150" s="84" t="e">
        <f t="shared" si="64"/>
        <v>#REF!</v>
      </c>
      <c r="U150" s="84" t="e">
        <f t="shared" si="64"/>
        <v>#REF!</v>
      </c>
      <c r="V150" s="84" t="e">
        <f t="shared" si="64"/>
        <v>#REF!</v>
      </c>
      <c r="W150" s="84" t="e">
        <f t="shared" si="64"/>
        <v>#REF!</v>
      </c>
      <c r="X150" s="84" t="e">
        <f t="shared" si="64"/>
        <v>#REF!</v>
      </c>
      <c r="Y150" s="84" t="e">
        <f t="shared" si="64"/>
        <v>#REF!</v>
      </c>
      <c r="Z150" s="84" t="e">
        <f t="shared" si="64"/>
        <v>#REF!</v>
      </c>
      <c r="AA150" s="84" t="e">
        <f t="shared" si="64"/>
        <v>#REF!</v>
      </c>
      <c r="AB150" s="84" t="e">
        <f t="shared" si="64"/>
        <v>#REF!</v>
      </c>
      <c r="AG150" s="12" t="s">
        <v>19</v>
      </c>
      <c r="AH150" s="28"/>
      <c r="AI150" s="28"/>
      <c r="AJ150" s="28"/>
      <c r="AL150" s="83">
        <f>SUM(AL151:AL156)</f>
        <v>2727.2145464653013</v>
      </c>
      <c r="AM150" s="83" t="e">
        <f>SUM(AM151:AM156)</f>
        <v>#REF!</v>
      </c>
      <c r="AN150" s="83" t="e">
        <f>SUM(AN151:AN156)</f>
        <v>#REF!</v>
      </c>
      <c r="AP150" s="39" t="e">
        <f t="shared" si="66"/>
        <v>#REF!</v>
      </c>
      <c r="AQ150" s="44"/>
      <c r="AR150" s="44"/>
      <c r="AS150" s="44"/>
      <c r="AT150" s="44"/>
      <c r="AU150" s="43"/>
      <c r="AV150" s="44"/>
      <c r="AW150" s="44"/>
      <c r="AX150" s="44"/>
      <c r="AY150" s="44"/>
      <c r="AZ150" s="43"/>
      <c r="BA150" s="43"/>
      <c r="BB150" s="1">
        <f t="shared" si="63"/>
        <v>2727.2145464653013</v>
      </c>
      <c r="BC150" s="83" t="e">
        <f t="shared" ref="BC150:BM150" si="82">SUM(BC151:BC156)</f>
        <v>#REF!</v>
      </c>
      <c r="BD150" s="83" t="e">
        <f t="shared" si="82"/>
        <v>#REF!</v>
      </c>
      <c r="BE150" s="83" t="e">
        <f t="shared" si="82"/>
        <v>#REF!</v>
      </c>
      <c r="BF150" s="83" t="e">
        <f t="shared" si="82"/>
        <v>#REF!</v>
      </c>
      <c r="BG150" s="83" t="e">
        <f t="shared" si="82"/>
        <v>#REF!</v>
      </c>
      <c r="BH150" s="83" t="e">
        <f t="shared" si="82"/>
        <v>#REF!</v>
      </c>
      <c r="BI150" s="83" t="e">
        <f t="shared" si="82"/>
        <v>#REF!</v>
      </c>
      <c r="BJ150" s="83" t="e">
        <f t="shared" si="82"/>
        <v>#REF!</v>
      </c>
      <c r="BK150" s="83" t="e">
        <f t="shared" si="82"/>
        <v>#REF!</v>
      </c>
      <c r="BL150" s="83" t="e">
        <f t="shared" si="82"/>
        <v>#REF!</v>
      </c>
      <c r="BM150" s="83" t="e">
        <f t="shared" si="82"/>
        <v>#REF!</v>
      </c>
    </row>
    <row r="151">
      <c r="A151" s="9" t="s">
        <v>21</v>
      </c>
      <c r="B151" s="28">
        <f t="shared" si="68"/>
        <v>22.300000000000001</v>
      </c>
      <c r="C151" s="28">
        <f t="shared" si="68"/>
        <v>22.600000000000001</v>
      </c>
      <c r="D151" s="28">
        <f t="shared" si="68"/>
        <v>23</v>
      </c>
      <c r="E151" s="28">
        <f t="shared" si="68"/>
        <v>23.199999999999999</v>
      </c>
      <c r="F151" s="28">
        <f t="shared" si="68"/>
        <v>23.5</v>
      </c>
      <c r="G151" s="28">
        <f t="shared" si="69"/>
        <v>26.399999999999999</v>
      </c>
      <c r="H151" s="28">
        <f t="shared" si="69"/>
        <v>26.600000000000001</v>
      </c>
      <c r="J151" s="28">
        <f t="shared" si="75"/>
        <v>477.05000000000001</v>
      </c>
      <c r="K151" s="28">
        <f t="shared" si="76"/>
        <v>512.15999999999997</v>
      </c>
      <c r="L151" s="28">
        <f t="shared" si="77"/>
        <v>526.68000000000006</v>
      </c>
      <c r="N151" s="37">
        <f t="shared" si="60"/>
        <v>0.01775098169012565</v>
      </c>
      <c r="O151" s="37">
        <f t="shared" si="61"/>
        <v>0.01610685572891573</v>
      </c>
      <c r="P151" s="37">
        <f t="shared" si="62"/>
        <v>0.014872924432395801</v>
      </c>
      <c r="R151" s="84" t="e">
        <f t="shared" si="64"/>
        <v>#REF!</v>
      </c>
      <c r="S151" s="84" t="e">
        <f t="shared" si="64"/>
        <v>#REF!</v>
      </c>
      <c r="T151" s="84" t="e">
        <f t="shared" si="64"/>
        <v>#REF!</v>
      </c>
      <c r="U151" s="84" t="e">
        <f t="shared" si="64"/>
        <v>#REF!</v>
      </c>
      <c r="V151" s="84" t="e">
        <f t="shared" si="64"/>
        <v>#REF!</v>
      </c>
      <c r="W151" s="84" t="e">
        <f t="shared" si="64"/>
        <v>#REF!</v>
      </c>
      <c r="X151" s="84" t="e">
        <f t="shared" si="64"/>
        <v>#REF!</v>
      </c>
      <c r="Y151" s="84" t="e">
        <f t="shared" si="64"/>
        <v>#REF!</v>
      </c>
      <c r="Z151" s="84" t="e">
        <f t="shared" si="64"/>
        <v>#REF!</v>
      </c>
      <c r="AA151" s="84" t="e">
        <f t="shared" si="64"/>
        <v>#REF!</v>
      </c>
      <c r="AB151" s="84" t="e">
        <f t="shared" si="64"/>
        <v>#REF!</v>
      </c>
      <c r="AG151" s="9" t="s">
        <v>20</v>
      </c>
      <c r="AH151" s="28">
        <f t="shared" si="70"/>
        <v>22.300000000000001</v>
      </c>
      <c r="AI151" s="28">
        <f t="shared" si="71"/>
        <v>23.899999999999999</v>
      </c>
      <c r="AJ151" s="28">
        <f t="shared" si="78"/>
        <v>25.300000000000001</v>
      </c>
      <c r="AL151" s="1">
        <f>AH151*'ЦП по МО_in'!B17</f>
        <v>261.80200000000002</v>
      </c>
      <c r="AM151" s="1">
        <f>AI151*'ЦП по МО_in'!H17</f>
        <v>274.84999999999997</v>
      </c>
      <c r="AN151" s="1">
        <f>AJ151*'ЦП по МО_in'!M17</f>
        <v>285.89000000000004</v>
      </c>
      <c r="AP151" s="39" t="e">
        <f t="shared" si="66"/>
        <v>#REF!</v>
      </c>
      <c r="AQ151" s="38"/>
      <c r="AR151" s="38"/>
      <c r="AS151" s="38"/>
      <c r="AT151" s="38"/>
      <c r="AU151" s="39"/>
      <c r="AV151" s="38"/>
      <c r="AW151" s="38"/>
      <c r="AX151" s="38"/>
      <c r="AY151" s="38"/>
      <c r="AZ151" s="39"/>
      <c r="BA151" s="39"/>
      <c r="BB151" s="1">
        <f t="shared" si="63"/>
        <v>261.80200000000002</v>
      </c>
      <c r="BC151" s="1" t="e">
        <f t="shared" ref="BC151:BC152" si="83">$AP151*(BC$138-BC$162-BC$144-BC$159-BC$153-BC$154)</f>
        <v>#REF!</v>
      </c>
      <c r="BD151" s="1" t="e">
        <f t="shared" ref="BD151:BM152" si="84">$AP151*(BD$138-BD$162-BD$144-BD$159-BD$153-BD$154)</f>
        <v>#REF!</v>
      </c>
      <c r="BE151" s="1" t="e">
        <f t="shared" si="84"/>
        <v>#REF!</v>
      </c>
      <c r="BF151" s="1" t="e">
        <f t="shared" si="84"/>
        <v>#REF!</v>
      </c>
      <c r="BG151" s="1" t="e">
        <f t="shared" si="84"/>
        <v>#REF!</v>
      </c>
      <c r="BH151" s="1" t="e">
        <f t="shared" si="84"/>
        <v>#REF!</v>
      </c>
      <c r="BI151" s="1" t="e">
        <f t="shared" si="84"/>
        <v>#REF!</v>
      </c>
      <c r="BJ151" s="1" t="e">
        <f t="shared" si="84"/>
        <v>#REF!</v>
      </c>
      <c r="BK151" s="1" t="e">
        <f t="shared" si="84"/>
        <v>#REF!</v>
      </c>
      <c r="BL151" s="1" t="e">
        <f t="shared" si="84"/>
        <v>#REF!</v>
      </c>
      <c r="BM151" s="1" t="e">
        <f t="shared" si="84"/>
        <v>#REF!</v>
      </c>
    </row>
    <row r="152">
      <c r="A152" s="9" t="s">
        <v>18</v>
      </c>
      <c r="B152" s="28">
        <f t="shared" si="68"/>
        <v>23.5</v>
      </c>
      <c r="C152" s="28">
        <f t="shared" si="68"/>
        <v>24.199999999999999</v>
      </c>
      <c r="D152" s="28">
        <f t="shared" si="68"/>
        <v>24.600000000000001</v>
      </c>
      <c r="E152" s="28">
        <f t="shared" si="68"/>
        <v>25</v>
      </c>
      <c r="F152" s="28">
        <f t="shared" si="68"/>
        <v>25.399999999999999</v>
      </c>
      <c r="G152" s="28">
        <f t="shared" si="69"/>
        <v>25.399999999999999</v>
      </c>
      <c r="H152" s="28">
        <f t="shared" si="69"/>
        <v>26.5</v>
      </c>
      <c r="J152" s="28">
        <f t="shared" si="75"/>
        <v>480.05999999999995</v>
      </c>
      <c r="K152" s="28">
        <f t="shared" si="76"/>
        <v>490.21999999999997</v>
      </c>
      <c r="L152" s="28">
        <f t="shared" si="77"/>
        <v>506.15000000000003</v>
      </c>
      <c r="N152" s="37">
        <f t="shared" si="60"/>
        <v>0.017862983482154319</v>
      </c>
      <c r="O152" s="37">
        <f t="shared" si="61"/>
        <v>0.015416867415317614</v>
      </c>
      <c r="P152" s="37">
        <f t="shared" si="62"/>
        <v>0.014293177453970407</v>
      </c>
      <c r="R152" s="84" t="e">
        <f t="shared" si="64"/>
        <v>#REF!</v>
      </c>
      <c r="S152" s="84" t="e">
        <f t="shared" si="64"/>
        <v>#REF!</v>
      </c>
      <c r="T152" s="84" t="e">
        <f t="shared" si="64"/>
        <v>#REF!</v>
      </c>
      <c r="U152" s="84" t="e">
        <f t="shared" si="64"/>
        <v>#REF!</v>
      </c>
      <c r="V152" s="84" t="e">
        <f t="shared" si="64"/>
        <v>#REF!</v>
      </c>
      <c r="W152" s="84" t="e">
        <f t="shared" si="64"/>
        <v>#REF!</v>
      </c>
      <c r="X152" s="84" t="e">
        <f t="shared" si="64"/>
        <v>#REF!</v>
      </c>
      <c r="Y152" s="84" t="e">
        <f t="shared" si="64"/>
        <v>#REF!</v>
      </c>
      <c r="Z152" s="84" t="e">
        <f t="shared" si="64"/>
        <v>#REF!</v>
      </c>
      <c r="AA152" s="84" t="e">
        <f t="shared" si="64"/>
        <v>#REF!</v>
      </c>
      <c r="AB152" s="84" t="e">
        <f t="shared" si="64"/>
        <v>#REF!</v>
      </c>
      <c r="AG152" s="9" t="s">
        <v>21</v>
      </c>
      <c r="AH152" s="28">
        <f t="shared" si="70"/>
        <v>23.5</v>
      </c>
      <c r="AI152" s="28">
        <f t="shared" si="71"/>
        <v>26.399999999999999</v>
      </c>
      <c r="AJ152" s="28">
        <f t="shared" si="78"/>
        <v>26.600000000000001</v>
      </c>
      <c r="AL152" s="1">
        <f>AH152*'ЦП по МО_in'!B18</f>
        <v>477.99000000000001</v>
      </c>
      <c r="AM152" s="1">
        <f>AI152*'ЦП по МО_in'!H18</f>
        <v>535.91999999999996</v>
      </c>
      <c r="AN152" s="1">
        <f>AJ152*'ЦП по МО_in'!M18</f>
        <v>539.98000000000002</v>
      </c>
      <c r="AP152" s="39" t="e">
        <f t="shared" si="66"/>
        <v>#REF!</v>
      </c>
      <c r="AQ152" s="38"/>
      <c r="AR152" s="38"/>
      <c r="AS152" s="38"/>
      <c r="AT152" s="38"/>
      <c r="AU152" s="39"/>
      <c r="AV152" s="38"/>
      <c r="AW152" s="38"/>
      <c r="AX152" s="38"/>
      <c r="AY152" s="38"/>
      <c r="AZ152" s="39"/>
      <c r="BA152" s="39"/>
      <c r="BB152" s="1">
        <f t="shared" si="63"/>
        <v>477.99000000000001</v>
      </c>
      <c r="BC152" s="1" t="e">
        <f t="shared" si="83"/>
        <v>#REF!</v>
      </c>
      <c r="BD152" s="1" t="e">
        <f t="shared" si="84"/>
        <v>#REF!</v>
      </c>
      <c r="BE152" s="1" t="e">
        <f t="shared" si="84"/>
        <v>#REF!</v>
      </c>
      <c r="BF152" s="1" t="e">
        <f t="shared" si="84"/>
        <v>#REF!</v>
      </c>
      <c r="BG152" s="1" t="e">
        <f t="shared" si="84"/>
        <v>#REF!</v>
      </c>
      <c r="BH152" s="1" t="e">
        <f t="shared" si="84"/>
        <v>#REF!</v>
      </c>
      <c r="BI152" s="1" t="e">
        <f t="shared" si="84"/>
        <v>#REF!</v>
      </c>
      <c r="BJ152" s="1" t="e">
        <f t="shared" si="84"/>
        <v>#REF!</v>
      </c>
      <c r="BK152" s="1" t="e">
        <f t="shared" si="84"/>
        <v>#REF!</v>
      </c>
      <c r="BL152" s="1" t="e">
        <f t="shared" si="84"/>
        <v>#REF!</v>
      </c>
      <c r="BM152" s="1" t="e">
        <f t="shared" si="84"/>
        <v>#REF!</v>
      </c>
    </row>
    <row r="153">
      <c r="A153" s="9" t="s">
        <v>20</v>
      </c>
      <c r="B153" s="28">
        <f t="shared" si="68"/>
        <v>21</v>
      </c>
      <c r="C153" s="28">
        <f t="shared" si="68"/>
        <v>21.399999999999999</v>
      </c>
      <c r="D153" s="28">
        <f t="shared" si="68"/>
        <v>21.699999999999999</v>
      </c>
      <c r="E153" s="28">
        <f t="shared" si="68"/>
        <v>22.399999999999999</v>
      </c>
      <c r="F153" s="28">
        <f t="shared" si="68"/>
        <v>22.300000000000001</v>
      </c>
      <c r="G153" s="28">
        <f t="shared" si="69"/>
        <v>23.899999999999999</v>
      </c>
      <c r="H153" s="28">
        <f t="shared" si="69"/>
        <v>25.300000000000001</v>
      </c>
      <c r="J153" s="28">
        <f t="shared" si="75"/>
        <v>260.90999999999997</v>
      </c>
      <c r="K153" s="28">
        <f t="shared" si="76"/>
        <v>258.12</v>
      </c>
      <c r="L153" s="28">
        <f t="shared" si="77"/>
        <v>273.24000000000001</v>
      </c>
      <c r="N153" s="37">
        <f t="shared" si="60"/>
        <v>0.0097084344047179173</v>
      </c>
      <c r="O153" s="37">
        <f t="shared" si="61"/>
        <v>0.0081175835690950656</v>
      </c>
      <c r="P153" s="37">
        <f t="shared" si="62"/>
        <v>0.0077160284649271434</v>
      </c>
      <c r="R153" s="84" t="e">
        <f t="shared" si="64"/>
        <v>#REF!</v>
      </c>
      <c r="S153" s="84" t="e">
        <f t="shared" si="64"/>
        <v>#REF!</v>
      </c>
      <c r="T153" s="84" t="e">
        <f t="shared" si="64"/>
        <v>#REF!</v>
      </c>
      <c r="U153" s="84" t="e">
        <f t="shared" si="64"/>
        <v>#REF!</v>
      </c>
      <c r="V153" s="84" t="e">
        <f t="shared" si="64"/>
        <v>#REF!</v>
      </c>
      <c r="W153" s="84" t="e">
        <f t="shared" si="64"/>
        <v>#REF!</v>
      </c>
      <c r="X153" s="84" t="e">
        <f t="shared" si="64"/>
        <v>#REF!</v>
      </c>
      <c r="Y153" s="84" t="e">
        <f t="shared" si="64"/>
        <v>#REF!</v>
      </c>
      <c r="Z153" s="84" t="e">
        <f t="shared" si="64"/>
        <v>#REF!</v>
      </c>
      <c r="AA153" s="84" t="e">
        <f t="shared" si="64"/>
        <v>#REF!</v>
      </c>
      <c r="AB153" s="84" t="e">
        <f t="shared" si="64"/>
        <v>#REF!</v>
      </c>
      <c r="AG153" s="9" t="s">
        <v>22</v>
      </c>
      <c r="AH153" s="28">
        <f t="shared" si="70"/>
        <v>28.5</v>
      </c>
      <c r="AI153" s="28">
        <f t="shared" si="71"/>
        <v>32.899999999999999</v>
      </c>
      <c r="AJ153" s="28">
        <f t="shared" si="78"/>
        <v>34.700000000000003</v>
      </c>
      <c r="AL153" s="1">
        <f>AH153*'ЦП по МО_in'!B19</f>
        <v>1081.29</v>
      </c>
      <c r="AM153" s="1">
        <f>AI153*'ЦП по МО_in'!H19</f>
        <v>1181.1099999999999</v>
      </c>
      <c r="AN153" s="1">
        <f>AJ153*'ЦП по МО_in'!M19</f>
        <v>1214.5</v>
      </c>
      <c r="AP153" s="39" t="e">
        <f t="shared" si="66"/>
        <v>#REF!</v>
      </c>
      <c r="AQ153" s="38"/>
      <c r="AR153" s="38"/>
      <c r="AS153" s="38"/>
      <c r="AT153" s="38"/>
      <c r="AU153" s="39"/>
      <c r="AV153" s="38"/>
      <c r="AW153" s="38"/>
      <c r="AX153" s="38"/>
      <c r="AY153" s="38"/>
      <c r="AZ153" s="39"/>
      <c r="BA153" s="39"/>
      <c r="BB153" s="1">
        <f t="shared" si="63"/>
        <v>1081.29</v>
      </c>
      <c r="BC153" s="85">
        <f>AP177</f>
        <v>1068.75</v>
      </c>
      <c r="BD153" s="85">
        <f t="shared" ref="BD153:BM153" si="85">AQ177</f>
        <v>1076.7500712999399</v>
      </c>
      <c r="BE153" s="85">
        <f t="shared" si="85"/>
        <v>1084.8100267082345</v>
      </c>
      <c r="BF153" s="85">
        <f t="shared" si="85"/>
        <v>1092.9303144841929</v>
      </c>
      <c r="BG153" s="85">
        <f t="shared" si="85"/>
        <v>1101.1113862425454</v>
      </c>
      <c r="BH153" s="85">
        <f t="shared" si="85"/>
        <v>1109.3536969785605</v>
      </c>
      <c r="BI153" s="85">
        <f t="shared" si="85"/>
        <v>1117.6577050933493</v>
      </c>
      <c r="BJ153" s="85">
        <f t="shared" si="85"/>
        <v>1126.02387241936</v>
      </c>
      <c r="BK153" s="85">
        <f t="shared" si="85"/>
        <v>1134.4526642460635</v>
      </c>
      <c r="BL153" s="85">
        <f t="shared" si="85"/>
        <v>1142.9445493458297</v>
      </c>
      <c r="BM153" s="85">
        <f t="shared" si="85"/>
        <v>1151.4999999999998</v>
      </c>
    </row>
    <row r="154">
      <c r="A154" s="9" t="s">
        <v>24</v>
      </c>
      <c r="B154" s="28">
        <f t="shared" si="68"/>
        <v>25.600000000000001</v>
      </c>
      <c r="C154" s="28">
        <f t="shared" si="68"/>
        <v>25.899999999999999</v>
      </c>
      <c r="D154" s="28">
        <f t="shared" si="68"/>
        <v>26.399999999999999</v>
      </c>
      <c r="E154" s="28">
        <f t="shared" si="68"/>
        <v>27.100000000000001</v>
      </c>
      <c r="F154" s="28">
        <f t="shared" si="68"/>
        <v>27.300000000000001</v>
      </c>
      <c r="G154" s="28">
        <f t="shared" si="69"/>
        <v>31.100000000000001</v>
      </c>
      <c r="H154" s="28">
        <f t="shared" si="69"/>
        <v>32.399999999999999</v>
      </c>
      <c r="J154" s="28">
        <f t="shared" si="75"/>
        <v>330.32999999999998</v>
      </c>
      <c r="K154" s="28">
        <f t="shared" si="76"/>
        <v>351.43000000000006</v>
      </c>
      <c r="L154" s="28">
        <f t="shared" si="77"/>
        <v>359.63999999999999</v>
      </c>
      <c r="N154" s="37">
        <f t="shared" si="60"/>
        <v>0.012291545501937335</v>
      </c>
      <c r="O154" s="37">
        <f t="shared" si="61"/>
        <v>0.011052078078750501</v>
      </c>
      <c r="P154" s="37">
        <f t="shared" si="62"/>
        <v>0.010155879362927821</v>
      </c>
      <c r="R154" s="84" t="e">
        <f t="shared" si="64"/>
        <v>#REF!</v>
      </c>
      <c r="S154" s="84" t="e">
        <f t="shared" si="64"/>
        <v>#REF!</v>
      </c>
      <c r="T154" s="84" t="e">
        <f t="shared" si="64"/>
        <v>#REF!</v>
      </c>
      <c r="U154" s="84" t="e">
        <f t="shared" si="64"/>
        <v>#REF!</v>
      </c>
      <c r="V154" s="84" t="e">
        <f t="shared" si="64"/>
        <v>#REF!</v>
      </c>
      <c r="W154" s="84" t="e">
        <f t="shared" si="64"/>
        <v>#REF!</v>
      </c>
      <c r="X154" s="84" t="e">
        <f t="shared" si="64"/>
        <v>#REF!</v>
      </c>
      <c r="Y154" s="84" t="e">
        <f t="shared" si="64"/>
        <v>#REF!</v>
      </c>
      <c r="Z154" s="84" t="e">
        <f t="shared" si="64"/>
        <v>#REF!</v>
      </c>
      <c r="AA154" s="84" t="e">
        <f t="shared" si="64"/>
        <v>#REF!</v>
      </c>
      <c r="AB154" s="84" t="e">
        <f t="shared" si="64"/>
        <v>#REF!</v>
      </c>
      <c r="AG154" s="9" t="s">
        <v>23</v>
      </c>
      <c r="AH154" s="28">
        <f t="shared" si="70"/>
        <v>27.699999999999999</v>
      </c>
      <c r="AI154" s="28">
        <f t="shared" si="71"/>
        <v>29.600000000000001</v>
      </c>
      <c r="AJ154" s="28">
        <f t="shared" si="78"/>
        <v>30.699999999999999</v>
      </c>
      <c r="AL154" s="1">
        <f>AH154*'ЦП по МО_in'!B20</f>
        <v>327.96799999999996</v>
      </c>
      <c r="AM154" s="1" t="e">
        <f>AI154*'ЦП по МО_in'!H20</f>
        <v>#REF!</v>
      </c>
      <c r="AN154" s="1" t="e">
        <f>AJ154*'ЦП по МО_in'!M20</f>
        <v>#REF!</v>
      </c>
      <c r="AP154" s="39" t="e">
        <f t="shared" si="66"/>
        <v>#REF!</v>
      </c>
      <c r="AQ154" s="38"/>
      <c r="AR154" s="38"/>
      <c r="AS154" s="38"/>
      <c r="AT154" s="38"/>
      <c r="AU154" s="39"/>
      <c r="AV154" s="38"/>
      <c r="AW154" s="38"/>
      <c r="AX154" s="38"/>
      <c r="AY154" s="38"/>
      <c r="AZ154" s="39"/>
      <c r="BA154" s="39"/>
      <c r="BB154" s="1">
        <f t="shared" si="63"/>
        <v>327.96799999999996</v>
      </c>
      <c r="BC154" s="85">
        <f>AP180</f>
        <v>327.96799999999996</v>
      </c>
      <c r="BD154" s="85" t="e">
        <f t="shared" ref="BD154:BM154" si="86">AQ180</f>
        <v>#REF!</v>
      </c>
      <c r="BE154" s="85" t="e">
        <f t="shared" si="86"/>
        <v>#REF!</v>
      </c>
      <c r="BF154" s="85" t="e">
        <f t="shared" si="86"/>
        <v>#REF!</v>
      </c>
      <c r="BG154" s="85" t="e">
        <f t="shared" si="86"/>
        <v>#REF!</v>
      </c>
      <c r="BH154" s="85" t="e">
        <f t="shared" si="86"/>
        <v>#REF!</v>
      </c>
      <c r="BI154" s="85" t="e">
        <f t="shared" si="86"/>
        <v>#REF!</v>
      </c>
      <c r="BJ154" s="85" t="e">
        <f t="shared" si="86"/>
        <v>#REF!</v>
      </c>
      <c r="BK154" s="85" t="e">
        <f t="shared" si="86"/>
        <v>#REF!</v>
      </c>
      <c r="BL154" s="85" t="e">
        <f t="shared" si="86"/>
        <v>#REF!</v>
      </c>
      <c r="BM154" s="85" t="e">
        <f t="shared" si="86"/>
        <v>#REF!</v>
      </c>
    </row>
    <row r="155">
      <c r="A155" s="9" t="s">
        <v>25</v>
      </c>
      <c r="B155" s="28">
        <f t="shared" si="68"/>
        <v>20.5</v>
      </c>
      <c r="C155" s="28">
        <f t="shared" si="68"/>
        <v>20.800000000000001</v>
      </c>
      <c r="D155" s="28">
        <f t="shared" si="68"/>
        <v>21.199999999999999</v>
      </c>
      <c r="E155" s="28">
        <f t="shared" si="68"/>
        <v>21.399999999999999</v>
      </c>
      <c r="F155" s="28">
        <f t="shared" si="68"/>
        <v>21.5</v>
      </c>
      <c r="G155" s="28">
        <f t="shared" si="69"/>
        <v>28.300000000000001</v>
      </c>
      <c r="H155" s="28">
        <f t="shared" si="69"/>
        <v>29</v>
      </c>
      <c r="J155" s="28">
        <f t="shared" si="75"/>
        <v>247.25</v>
      </c>
      <c r="K155" s="28">
        <f t="shared" si="76"/>
        <v>308.47000000000003</v>
      </c>
      <c r="L155" s="28">
        <f t="shared" si="77"/>
        <v>313.20000000000005</v>
      </c>
      <c r="N155" s="37">
        <f t="shared" si="60"/>
        <v>0.009200147202355239</v>
      </c>
      <c r="O155" s="37">
        <f t="shared" si="61"/>
        <v>0.0097010344163906519</v>
      </c>
      <c r="P155" s="37">
        <f t="shared" si="62"/>
        <v>0.0088444595052524586</v>
      </c>
      <c r="R155" s="84" t="e">
        <f t="shared" si="64"/>
        <v>#REF!</v>
      </c>
      <c r="S155" s="84" t="e">
        <f t="shared" si="64"/>
        <v>#REF!</v>
      </c>
      <c r="T155" s="84" t="e">
        <f t="shared" si="64"/>
        <v>#REF!</v>
      </c>
      <c r="U155" s="84" t="e">
        <f t="shared" si="64"/>
        <v>#REF!</v>
      </c>
      <c r="V155" s="84" t="e">
        <f t="shared" si="64"/>
        <v>#REF!</v>
      </c>
      <c r="W155" s="84" t="e">
        <f t="shared" si="64"/>
        <v>#REF!</v>
      </c>
      <c r="X155" s="84" t="e">
        <f t="shared" si="64"/>
        <v>#REF!</v>
      </c>
      <c r="Y155" s="84" t="e">
        <f t="shared" si="64"/>
        <v>#REF!</v>
      </c>
      <c r="Z155" s="84" t="e">
        <f t="shared" si="64"/>
        <v>#REF!</v>
      </c>
      <c r="AA155" s="84" t="e">
        <f t="shared" si="64"/>
        <v>#REF!</v>
      </c>
      <c r="AB155" s="84" t="e">
        <f t="shared" si="64"/>
        <v>#REF!</v>
      </c>
      <c r="AG155" s="9" t="s">
        <v>24</v>
      </c>
      <c r="AH155" s="28">
        <f t="shared" si="70"/>
        <v>27.300000000000001</v>
      </c>
      <c r="AI155" s="28">
        <f t="shared" si="71"/>
        <v>31.100000000000001</v>
      </c>
      <c r="AJ155" s="28">
        <f t="shared" si="78"/>
        <v>32.399999999999999</v>
      </c>
      <c r="AL155" s="1">
        <f>AH155*'ЦП по МО_in'!B21</f>
        <v>330.0545464653016</v>
      </c>
      <c r="AM155" s="1">
        <f>AI155*'ЦП по МО_in'!H21</f>
        <v>372.50735235983359</v>
      </c>
      <c r="AN155" s="1">
        <f>AJ155*'ЦП по МО_in'!M21</f>
        <v>386.54227418786064</v>
      </c>
      <c r="AP155" s="39" t="e">
        <f t="shared" si="66"/>
        <v>#REF!</v>
      </c>
      <c r="AQ155" s="38"/>
      <c r="AR155" s="38"/>
      <c r="AS155" s="38"/>
      <c r="AT155" s="38"/>
      <c r="AU155" s="39"/>
      <c r="AV155" s="38"/>
      <c r="AW155" s="38"/>
      <c r="AX155" s="38"/>
      <c r="AY155" s="38"/>
      <c r="AZ155" s="39"/>
      <c r="BA155" s="39"/>
      <c r="BB155" s="1">
        <f t="shared" si="63"/>
        <v>330.0545464653016</v>
      </c>
      <c r="BC155" s="1" t="e">
        <f t="shared" ref="BC155:BC156" si="87">$AP155*(BC$138-BC$162-BC$144-BC$159-BC$153-BC$154)</f>
        <v>#REF!</v>
      </c>
      <c r="BD155" s="1" t="e">
        <f t="shared" ref="BD155:BM156" si="88">$AP155*(BD$138-BD$162-BD$144-BD$159-BD$153-BD$154)</f>
        <v>#REF!</v>
      </c>
      <c r="BE155" s="1" t="e">
        <f t="shared" si="88"/>
        <v>#REF!</v>
      </c>
      <c r="BF155" s="1" t="e">
        <f t="shared" si="88"/>
        <v>#REF!</v>
      </c>
      <c r="BG155" s="1" t="e">
        <f t="shared" si="88"/>
        <v>#REF!</v>
      </c>
      <c r="BH155" s="1" t="e">
        <f t="shared" si="88"/>
        <v>#REF!</v>
      </c>
      <c r="BI155" s="1" t="e">
        <f t="shared" si="88"/>
        <v>#REF!</v>
      </c>
      <c r="BJ155" s="1" t="e">
        <f t="shared" si="88"/>
        <v>#REF!</v>
      </c>
      <c r="BK155" s="1" t="e">
        <f t="shared" si="88"/>
        <v>#REF!</v>
      </c>
      <c r="BL155" s="1" t="e">
        <f t="shared" si="88"/>
        <v>#REF!</v>
      </c>
      <c r="BM155" s="1" t="e">
        <f t="shared" si="88"/>
        <v>#REF!</v>
      </c>
    </row>
    <row r="156">
      <c r="A156" s="12" t="s">
        <v>70</v>
      </c>
      <c r="B156" s="12"/>
      <c r="C156" s="12"/>
      <c r="D156" s="12"/>
      <c r="E156" s="12"/>
      <c r="F156" s="81">
        <f>J156/N76</f>
        <v>24.014927184466021</v>
      </c>
      <c r="G156" s="12"/>
      <c r="H156" s="12"/>
      <c r="J156" s="12">
        <f>SUM(J157:J161)</f>
        <v>1978.8299999999999</v>
      </c>
      <c r="K156" s="12">
        <f>SUM(K157:K161)</f>
        <v>2035.8099999999999</v>
      </c>
      <c r="L156" s="12">
        <f>SUM(L157:L161)</f>
        <v>2066.3599999999997</v>
      </c>
      <c r="N156" s="40">
        <f t="shared" si="60"/>
        <v>0.073632061833919585</v>
      </c>
      <c r="O156" s="40">
        <f t="shared" si="61"/>
        <v>0.06402393385169465</v>
      </c>
      <c r="P156" s="40">
        <f t="shared" si="62"/>
        <v>0.058351971083248605</v>
      </c>
      <c r="R156" s="82" t="e">
        <f t="shared" si="64"/>
        <v>#REF!</v>
      </c>
      <c r="S156" s="82" t="e">
        <f t="shared" si="64"/>
        <v>#REF!</v>
      </c>
      <c r="T156" s="82" t="e">
        <f t="shared" si="64"/>
        <v>#REF!</v>
      </c>
      <c r="U156" s="82" t="e">
        <f t="shared" si="64"/>
        <v>#REF!</v>
      </c>
      <c r="V156" s="82" t="e">
        <f t="shared" si="64"/>
        <v>#REF!</v>
      </c>
      <c r="W156" s="82" t="e">
        <f t="shared" si="64"/>
        <v>#REF!</v>
      </c>
      <c r="X156" s="82" t="e">
        <f t="shared" si="64"/>
        <v>#REF!</v>
      </c>
      <c r="Y156" s="82" t="e">
        <f t="shared" si="64"/>
        <v>#REF!</v>
      </c>
      <c r="Z156" s="82" t="e">
        <f t="shared" si="64"/>
        <v>#REF!</v>
      </c>
      <c r="AA156" s="82" t="e">
        <f t="shared" si="64"/>
        <v>#REF!</v>
      </c>
      <c r="AB156" s="82" t="e">
        <f t="shared" si="64"/>
        <v>#REF!</v>
      </c>
      <c r="AG156" s="9" t="s">
        <v>25</v>
      </c>
      <c r="AH156" s="28">
        <f t="shared" si="70"/>
        <v>21.5</v>
      </c>
      <c r="AI156" s="28">
        <f t="shared" si="71"/>
        <v>28.300000000000001</v>
      </c>
      <c r="AJ156" s="28">
        <f t="shared" si="78"/>
        <v>29</v>
      </c>
      <c r="AL156" s="1">
        <f>AH156*'ЦП по МО_in'!B22</f>
        <v>248.10999999999999</v>
      </c>
      <c r="AM156" s="1" t="e">
        <f>AI156*'ЦП по МО_in'!H22</f>
        <v>#REF!</v>
      </c>
      <c r="AN156" s="1" t="e">
        <f>AJ156*'ЦП по МО_in'!M22</f>
        <v>#REF!</v>
      </c>
      <c r="AP156" s="39" t="e">
        <f t="shared" si="66"/>
        <v>#REF!</v>
      </c>
      <c r="AQ156" s="38"/>
      <c r="AR156" s="38"/>
      <c r="AS156" s="38"/>
      <c r="AT156" s="38"/>
      <c r="AU156" s="39"/>
      <c r="AV156" s="38"/>
      <c r="AW156" s="38"/>
      <c r="AX156" s="38"/>
      <c r="AY156" s="38"/>
      <c r="AZ156" s="39"/>
      <c r="BA156" s="39"/>
      <c r="BB156" s="1">
        <f t="shared" si="63"/>
        <v>248.10999999999999</v>
      </c>
      <c r="BC156" s="1" t="e">
        <f t="shared" si="87"/>
        <v>#REF!</v>
      </c>
      <c r="BD156" s="1" t="e">
        <f t="shared" si="88"/>
        <v>#REF!</v>
      </c>
      <c r="BE156" s="1" t="e">
        <f t="shared" si="88"/>
        <v>#REF!</v>
      </c>
      <c r="BF156" s="1" t="e">
        <f t="shared" si="88"/>
        <v>#REF!</v>
      </c>
      <c r="BG156" s="1" t="e">
        <f t="shared" si="88"/>
        <v>#REF!</v>
      </c>
      <c r="BH156" s="1" t="e">
        <f t="shared" si="88"/>
        <v>#REF!</v>
      </c>
      <c r="BI156" s="1" t="e">
        <f t="shared" si="88"/>
        <v>#REF!</v>
      </c>
      <c r="BJ156" s="1" t="e">
        <f t="shared" si="88"/>
        <v>#REF!</v>
      </c>
      <c r="BK156" s="1" t="e">
        <f t="shared" si="88"/>
        <v>#REF!</v>
      </c>
      <c r="BL156" s="1" t="e">
        <f t="shared" si="88"/>
        <v>#REF!</v>
      </c>
      <c r="BM156" s="1" t="e">
        <f t="shared" si="88"/>
        <v>#REF!</v>
      </c>
    </row>
    <row r="157" ht="25.5">
      <c r="A157" s="9" t="s">
        <v>32</v>
      </c>
      <c r="B157" s="28">
        <f t="shared" si="68"/>
        <v>27</v>
      </c>
      <c r="C157" s="28">
        <f t="shared" si="68"/>
        <v>27.899999999999999</v>
      </c>
      <c r="D157" s="28">
        <f t="shared" si="68"/>
        <v>27.899999999999999</v>
      </c>
      <c r="E157" s="28">
        <f t="shared" si="68"/>
        <v>29.800000000000001</v>
      </c>
      <c r="F157" s="28">
        <f t="shared" si="68"/>
        <v>29.800000000000001</v>
      </c>
      <c r="G157" s="28">
        <f t="shared" si="69"/>
        <v>31.100000000000001</v>
      </c>
      <c r="H157" s="28">
        <f t="shared" si="69"/>
        <v>31.100000000000001</v>
      </c>
      <c r="J157" s="28">
        <f t="shared" ref="J157:J161" si="89">F157*N77</f>
        <v>89.400000000000006</v>
      </c>
      <c r="K157" s="28">
        <f t="shared" ref="K157:L161" si="90">G157*L77</f>
        <v>90.189999999999998</v>
      </c>
      <c r="L157" s="28">
        <f t="shared" si="90"/>
        <v>87.079999999999998</v>
      </c>
      <c r="N157" s="37">
        <f t="shared" si="60"/>
        <v>0.0033265648529446244</v>
      </c>
      <c r="O157" s="37">
        <f t="shared" si="61"/>
        <v>0.0028363740202103048</v>
      </c>
      <c r="P157" s="37">
        <f t="shared" si="62"/>
        <v>0.0024590534282164238</v>
      </c>
      <c r="R157" s="84" t="e">
        <f t="shared" si="64"/>
        <v>#REF!</v>
      </c>
      <c r="S157" s="84" t="e">
        <f t="shared" si="64"/>
        <v>#REF!</v>
      </c>
      <c r="T157" s="84" t="e">
        <f t="shared" si="64"/>
        <v>#REF!</v>
      </c>
      <c r="U157" s="84" t="e">
        <f t="shared" si="64"/>
        <v>#REF!</v>
      </c>
      <c r="V157" s="84" t="e">
        <f t="shared" si="64"/>
        <v>#REF!</v>
      </c>
      <c r="W157" s="84" t="e">
        <f t="shared" si="64"/>
        <v>#REF!</v>
      </c>
      <c r="X157" s="84" t="e">
        <f t="shared" si="64"/>
        <v>#REF!</v>
      </c>
      <c r="Y157" s="84" t="e">
        <f t="shared" si="64"/>
        <v>#REF!</v>
      </c>
      <c r="Z157" s="84" t="e">
        <f t="shared" si="64"/>
        <v>#REF!</v>
      </c>
      <c r="AA157" s="84" t="e">
        <f t="shared" si="64"/>
        <v>#REF!</v>
      </c>
      <c r="AB157" s="84" t="e">
        <f t="shared" si="64"/>
        <v>#REF!</v>
      </c>
      <c r="AG157" s="12" t="s">
        <v>26</v>
      </c>
      <c r="AH157" s="28"/>
      <c r="AI157" s="28"/>
      <c r="AJ157" s="28"/>
      <c r="AL157" s="83">
        <f>SUM(AL158:AL161)</f>
        <v>1892.3700799999999</v>
      </c>
      <c r="AM157" s="83" t="e">
        <f>SUM(AM158:AM161)</f>
        <v>#REF!</v>
      </c>
      <c r="AN157" s="83" t="e">
        <f>SUM(AN158:AN161)</f>
        <v>#REF!</v>
      </c>
      <c r="AP157" s="39" t="e">
        <f t="shared" si="66"/>
        <v>#REF!</v>
      </c>
      <c r="AQ157" s="44"/>
      <c r="AR157" s="44"/>
      <c r="AS157" s="44"/>
      <c r="AT157" s="44"/>
      <c r="AU157" s="43"/>
      <c r="AV157" s="44"/>
      <c r="AW157" s="44"/>
      <c r="AX157" s="44"/>
      <c r="AY157" s="44"/>
      <c r="AZ157" s="43"/>
      <c r="BA157" s="43"/>
      <c r="BB157" s="1">
        <f t="shared" si="63"/>
        <v>1892.3700799999999</v>
      </c>
      <c r="BC157" s="83" t="e">
        <f>SUM(BC158:BC161)</f>
        <v>#REF!</v>
      </c>
      <c r="BD157" s="83" t="e">
        <f t="shared" ref="BD157:BM157" si="91">SUM(BD158:BD161)</f>
        <v>#REF!</v>
      </c>
      <c r="BE157" s="83" t="e">
        <f t="shared" si="91"/>
        <v>#REF!</v>
      </c>
      <c r="BF157" s="83" t="e">
        <f t="shared" si="91"/>
        <v>#REF!</v>
      </c>
      <c r="BG157" s="83" t="e">
        <f t="shared" si="91"/>
        <v>#REF!</v>
      </c>
      <c r="BH157" s="83" t="e">
        <f t="shared" si="91"/>
        <v>#REF!</v>
      </c>
      <c r="BI157" s="83" t="e">
        <f t="shared" si="91"/>
        <v>#REF!</v>
      </c>
      <c r="BJ157" s="83" t="e">
        <f t="shared" si="91"/>
        <v>#REF!</v>
      </c>
      <c r="BK157" s="83" t="e">
        <f t="shared" si="91"/>
        <v>#REF!</v>
      </c>
      <c r="BL157" s="83" t="e">
        <f t="shared" si="91"/>
        <v>#REF!</v>
      </c>
      <c r="BM157" s="83" t="e">
        <f t="shared" si="91"/>
        <v>#REF!</v>
      </c>
    </row>
    <row r="158">
      <c r="A158" s="9" t="s">
        <v>30</v>
      </c>
      <c r="B158" s="28">
        <f t="shared" si="68"/>
        <v>20.800000000000001</v>
      </c>
      <c r="C158" s="28">
        <f t="shared" si="68"/>
        <v>20.899999999999999</v>
      </c>
      <c r="D158" s="28">
        <f t="shared" si="68"/>
        <v>20.800000000000001</v>
      </c>
      <c r="E158" s="28">
        <f t="shared" si="68"/>
        <v>20.899999999999999</v>
      </c>
      <c r="F158" s="28">
        <f t="shared" si="68"/>
        <v>21.100000000000001</v>
      </c>
      <c r="G158" s="28">
        <f t="shared" si="69"/>
        <v>22</v>
      </c>
      <c r="H158" s="28">
        <f t="shared" si="69"/>
        <v>22.899999999999999</v>
      </c>
      <c r="J158" s="28">
        <f t="shared" si="89"/>
        <v>860.88</v>
      </c>
      <c r="K158" s="28">
        <f t="shared" si="90"/>
        <v>897.59999999999991</v>
      </c>
      <c r="L158" s="28">
        <f t="shared" si="90"/>
        <v>911.41999999999985</v>
      </c>
      <c r="N158" s="37">
        <f t="shared" si="60"/>
        <v>0.032033256718154005</v>
      </c>
      <c r="O158" s="37">
        <f t="shared" si="61"/>
        <v>0.028228510040367773</v>
      </c>
      <c r="P158" s="37">
        <f t="shared" si="62"/>
        <v>0.02573760307240483</v>
      </c>
      <c r="R158" s="84" t="e">
        <f t="shared" si="64"/>
        <v>#REF!</v>
      </c>
      <c r="S158" s="84" t="e">
        <f t="shared" si="64"/>
        <v>#REF!</v>
      </c>
      <c r="T158" s="84" t="e">
        <f t="shared" si="64"/>
        <v>#REF!</v>
      </c>
      <c r="U158" s="84" t="e">
        <f t="shared" si="64"/>
        <v>#REF!</v>
      </c>
      <c r="V158" s="84" t="e">
        <f t="shared" si="64"/>
        <v>#REF!</v>
      </c>
      <c r="W158" s="84" t="e">
        <f t="shared" si="64"/>
        <v>#REF!</v>
      </c>
      <c r="X158" s="84" t="e">
        <f t="shared" si="64"/>
        <v>#REF!</v>
      </c>
      <c r="Y158" s="84" t="e">
        <f t="shared" si="64"/>
        <v>#REF!</v>
      </c>
      <c r="Z158" s="84" t="e">
        <f t="shared" si="64"/>
        <v>#REF!</v>
      </c>
      <c r="AA158" s="84" t="e">
        <f t="shared" si="64"/>
        <v>#REF!</v>
      </c>
      <c r="AB158" s="84" t="e">
        <f t="shared" si="64"/>
        <v>#REF!</v>
      </c>
      <c r="AG158" s="9" t="s">
        <v>27</v>
      </c>
      <c r="AH158" s="28">
        <f t="shared" si="70"/>
        <v>25.800000000000001</v>
      </c>
      <c r="AI158" s="28">
        <f t="shared" si="71"/>
        <v>25.199999999999999</v>
      </c>
      <c r="AJ158" s="28">
        <f t="shared" si="71"/>
        <v>26.199999999999999</v>
      </c>
      <c r="AL158" s="1">
        <f>AH158*'ЦП по МО_in'!B24</f>
        <v>486.072</v>
      </c>
      <c r="AM158" s="1">
        <f>AI158*'ЦП по МО_in'!H24</f>
        <v>443.52000000000004</v>
      </c>
      <c r="AN158" s="1">
        <f>AJ158*'ЦП по МО_in'!M24</f>
        <v>434.92000000000002</v>
      </c>
      <c r="AP158" s="39" t="e">
        <f t="shared" si="66"/>
        <v>#REF!</v>
      </c>
      <c r="AQ158" s="38"/>
      <c r="AR158" s="38"/>
      <c r="AS158" s="38"/>
      <c r="AT158" s="38"/>
      <c r="AU158" s="39"/>
      <c r="AV158" s="38"/>
      <c r="AW158" s="38"/>
      <c r="AX158" s="38"/>
      <c r="AY158" s="38"/>
      <c r="AZ158" s="39"/>
      <c r="BA158" s="39"/>
      <c r="BB158" s="1">
        <f t="shared" si="63"/>
        <v>486.072</v>
      </c>
      <c r="BC158" s="1" t="e">
        <f>$AP158*(BC$138-BC$162-BC$144-BC$159-BC$153-BC$154)</f>
        <v>#REF!</v>
      </c>
      <c r="BD158" s="1" t="e">
        <f t="shared" ref="BD158:BM158" si="92">$AP158*(BD$138-BD$162-BD$144-BD$159-BD$153-BD$154)</f>
        <v>#REF!</v>
      </c>
      <c r="BE158" s="1" t="e">
        <f t="shared" si="92"/>
        <v>#REF!</v>
      </c>
      <c r="BF158" s="1" t="e">
        <f t="shared" si="92"/>
        <v>#REF!</v>
      </c>
      <c r="BG158" s="1" t="e">
        <f t="shared" si="92"/>
        <v>#REF!</v>
      </c>
      <c r="BH158" s="1" t="e">
        <f t="shared" si="92"/>
        <v>#REF!</v>
      </c>
      <c r="BI158" s="1" t="e">
        <f t="shared" si="92"/>
        <v>#REF!</v>
      </c>
      <c r="BJ158" s="1" t="e">
        <f t="shared" si="92"/>
        <v>#REF!</v>
      </c>
      <c r="BK158" s="1" t="e">
        <f t="shared" si="92"/>
        <v>#REF!</v>
      </c>
      <c r="BL158" s="1" t="e">
        <f t="shared" si="92"/>
        <v>#REF!</v>
      </c>
      <c r="BM158" s="1" t="e">
        <f t="shared" si="92"/>
        <v>#REF!</v>
      </c>
    </row>
    <row r="159">
      <c r="A159" s="9" t="s">
        <v>28</v>
      </c>
      <c r="B159" s="28">
        <f t="shared" si="68"/>
        <v>27.600000000000001</v>
      </c>
      <c r="C159" s="28">
        <f t="shared" si="68"/>
        <v>27.899999999999999</v>
      </c>
      <c r="D159" s="28">
        <f t="shared" si="68"/>
        <v>29</v>
      </c>
      <c r="E159" s="28">
        <f t="shared" si="68"/>
        <v>29.300000000000001</v>
      </c>
      <c r="F159" s="28">
        <f t="shared" si="68"/>
        <v>30.199999999999999</v>
      </c>
      <c r="G159" s="28">
        <f t="shared" si="69"/>
        <v>31</v>
      </c>
      <c r="H159" s="28">
        <f t="shared" si="69"/>
        <v>32.700000000000003</v>
      </c>
      <c r="J159" s="28">
        <f t="shared" si="89"/>
        <v>232.53999999999999</v>
      </c>
      <c r="K159" s="28">
        <f t="shared" si="90"/>
        <v>251.09999999999999</v>
      </c>
      <c r="L159" s="28">
        <f t="shared" si="90"/>
        <v>258.33000000000004</v>
      </c>
      <c r="N159" s="37">
        <f t="shared" si="60"/>
        <v>0.0086527896074244173</v>
      </c>
      <c r="O159" s="37">
        <f t="shared" si="61"/>
        <v>0.0078968124678435257</v>
      </c>
      <c r="P159" s="37">
        <f t="shared" si="62"/>
        <v>0.0072949847509318887</v>
      </c>
      <c r="R159" s="84" t="e">
        <f t="shared" si="64"/>
        <v>#REF!</v>
      </c>
      <c r="S159" s="84" t="e">
        <f t="shared" si="64"/>
        <v>#REF!</v>
      </c>
      <c r="T159" s="84" t="e">
        <f t="shared" si="64"/>
        <v>#REF!</v>
      </c>
      <c r="U159" s="84" t="e">
        <f t="shared" si="64"/>
        <v>#REF!</v>
      </c>
      <c r="V159" s="84" t="e">
        <f t="shared" si="64"/>
        <v>#REF!</v>
      </c>
      <c r="W159" s="84" t="e">
        <f t="shared" si="64"/>
        <v>#REF!</v>
      </c>
      <c r="X159" s="84" t="e">
        <f t="shared" si="64"/>
        <v>#REF!</v>
      </c>
      <c r="Y159" s="84" t="e">
        <f t="shared" si="64"/>
        <v>#REF!</v>
      </c>
      <c r="Z159" s="84" t="e">
        <f t="shared" si="64"/>
        <v>#REF!</v>
      </c>
      <c r="AA159" s="84" t="e">
        <f t="shared" si="64"/>
        <v>#REF!</v>
      </c>
      <c r="AB159" s="84" t="e">
        <f t="shared" si="64"/>
        <v>#REF!</v>
      </c>
      <c r="AG159" s="9" t="s">
        <v>28</v>
      </c>
      <c r="AH159" s="28">
        <f t="shared" si="70"/>
        <v>30.199999999999999</v>
      </c>
      <c r="AI159" s="28">
        <f t="shared" si="71"/>
        <v>31</v>
      </c>
      <c r="AJ159" s="28">
        <f t="shared" si="71"/>
        <v>32.700000000000003</v>
      </c>
      <c r="AL159" s="1">
        <f>AH159*'ЦП по МО_in'!B25</f>
        <v>233.74799999999999</v>
      </c>
      <c r="AM159" s="1" t="e">
        <f>AI159*'ЦП по МО_in'!H25</f>
        <v>#REF!</v>
      </c>
      <c r="AN159" s="1" t="e">
        <f>AJ159*'ЦП по МО_in'!M25</f>
        <v>#REF!</v>
      </c>
      <c r="AP159" s="39" t="e">
        <f t="shared" si="66"/>
        <v>#REF!</v>
      </c>
      <c r="AQ159" s="38"/>
      <c r="AR159" s="38"/>
      <c r="AS159" s="38"/>
      <c r="AT159" s="38"/>
      <c r="AU159" s="39"/>
      <c r="AV159" s="38"/>
      <c r="AW159" s="38"/>
      <c r="AX159" s="38"/>
      <c r="AY159" s="38"/>
      <c r="AZ159" s="39"/>
      <c r="BA159" s="39"/>
      <c r="BB159" s="1">
        <f t="shared" si="63"/>
        <v>233.74799999999999</v>
      </c>
      <c r="BC159" s="85" t="e">
        <f>AP174</f>
        <v>#REF!</v>
      </c>
      <c r="BD159" s="85" t="e">
        <f t="shared" ref="BD159:BM159" si="93">AQ174</f>
        <v>#REF!</v>
      </c>
      <c r="BE159" s="85" t="e">
        <f t="shared" si="93"/>
        <v>#REF!</v>
      </c>
      <c r="BF159" s="85" t="e">
        <f t="shared" si="93"/>
        <v>#REF!</v>
      </c>
      <c r="BG159" s="85" t="e">
        <f t="shared" si="93"/>
        <v>#REF!</v>
      </c>
      <c r="BH159" s="85" t="e">
        <f t="shared" si="93"/>
        <v>#REF!</v>
      </c>
      <c r="BI159" s="85" t="e">
        <f t="shared" si="93"/>
        <v>#REF!</v>
      </c>
      <c r="BJ159" s="85" t="e">
        <f t="shared" si="93"/>
        <v>#REF!</v>
      </c>
      <c r="BK159" s="85" t="e">
        <f t="shared" si="93"/>
        <v>#REF!</v>
      </c>
      <c r="BL159" s="85" t="e">
        <f t="shared" si="93"/>
        <v>#REF!</v>
      </c>
      <c r="BM159" s="85" t="e">
        <f t="shared" si="93"/>
        <v>#REF!</v>
      </c>
    </row>
    <row r="160">
      <c r="A160" s="9" t="s">
        <v>27</v>
      </c>
      <c r="B160" s="28">
        <f t="shared" si="68"/>
        <v>24.699999999999999</v>
      </c>
      <c r="C160" s="28">
        <f t="shared" si="68"/>
        <v>24.5</v>
      </c>
      <c r="D160" s="28">
        <f t="shared" si="68"/>
        <v>24.899999999999999</v>
      </c>
      <c r="E160" s="28">
        <f t="shared" si="68"/>
        <v>25.5</v>
      </c>
      <c r="F160" s="28">
        <f t="shared" si="68"/>
        <v>25.800000000000001</v>
      </c>
      <c r="G160" s="28">
        <f t="shared" si="69"/>
        <v>25.199999999999999</v>
      </c>
      <c r="H160" s="28">
        <f t="shared" si="69"/>
        <v>26.199999999999999</v>
      </c>
      <c r="J160" s="28">
        <f t="shared" si="89"/>
        <v>485.04000000000002</v>
      </c>
      <c r="K160" s="28">
        <f t="shared" si="90"/>
        <v>506.52000000000004</v>
      </c>
      <c r="L160" s="28">
        <f t="shared" si="90"/>
        <v>513.51999999999998</v>
      </c>
      <c r="N160" s="37">
        <f t="shared" si="60"/>
        <v>0.018048288772620366</v>
      </c>
      <c r="O160" s="37">
        <f t="shared" si="61"/>
        <v>0.01592948407491877</v>
      </c>
      <c r="P160" s="37">
        <f t="shared" si="62"/>
        <v>0.014501298994691065</v>
      </c>
      <c r="R160" s="84" t="e">
        <f t="shared" si="64"/>
        <v>#REF!</v>
      </c>
      <c r="S160" s="84" t="e">
        <f t="shared" si="64"/>
        <v>#REF!</v>
      </c>
      <c r="T160" s="84" t="e">
        <f t="shared" si="64"/>
        <v>#REF!</v>
      </c>
      <c r="U160" s="84" t="e">
        <f t="shared" si="64"/>
        <v>#REF!</v>
      </c>
      <c r="V160" s="84" t="e">
        <f t="shared" si="64"/>
        <v>#REF!</v>
      </c>
      <c r="W160" s="84" t="e">
        <f t="shared" si="64"/>
        <v>#REF!</v>
      </c>
      <c r="X160" s="84" t="e">
        <f t="shared" si="64"/>
        <v>#REF!</v>
      </c>
      <c r="Y160" s="84" t="e">
        <f t="shared" si="64"/>
        <v>#REF!</v>
      </c>
      <c r="Z160" s="84" t="e">
        <f t="shared" si="64"/>
        <v>#REF!</v>
      </c>
      <c r="AA160" s="84" t="e">
        <f t="shared" si="64"/>
        <v>#REF!</v>
      </c>
      <c r="AB160" s="84" t="e">
        <f t="shared" si="64"/>
        <v>#REF!</v>
      </c>
      <c r="AG160" s="9" t="s">
        <v>29</v>
      </c>
      <c r="AH160" s="28">
        <f t="shared" si="70"/>
        <v>25.699999999999999</v>
      </c>
      <c r="AI160" s="28">
        <f t="shared" si="71"/>
        <v>24.199999999999999</v>
      </c>
      <c r="AJ160" s="28">
        <f t="shared" si="71"/>
        <v>25.300000000000001</v>
      </c>
      <c r="AL160" s="1">
        <f>AH160*'ЦП по МО_in'!B26</f>
        <v>310.82607999999999</v>
      </c>
      <c r="AM160" s="1">
        <f>AI160*'ЦП по МО_in'!H26</f>
        <v>292.81421837101817</v>
      </c>
      <c r="AN160" s="1">
        <f>AJ160*'ЦП по МО_in'!M26</f>
        <v>305.12064641669599</v>
      </c>
      <c r="AP160" s="39" t="e">
        <f t="shared" si="66"/>
        <v>#REF!</v>
      </c>
      <c r="AQ160" s="38"/>
      <c r="AR160" s="38"/>
      <c r="AS160" s="38"/>
      <c r="AT160" s="38"/>
      <c r="AU160" s="39"/>
      <c r="AV160" s="38"/>
      <c r="AW160" s="38"/>
      <c r="AX160" s="38"/>
      <c r="AY160" s="38"/>
      <c r="AZ160" s="39"/>
      <c r="BA160" s="39"/>
      <c r="BB160" s="1">
        <f t="shared" si="63"/>
        <v>310.82607999999999</v>
      </c>
      <c r="BC160" s="1" t="e">
        <f t="shared" ref="BC160:BC161" si="94">$AP160*(BC$138-BC$162-BC$144-BC$159-BC$153-BC$154)</f>
        <v>#REF!</v>
      </c>
      <c r="BD160" s="1" t="e">
        <f t="shared" ref="BD160:BM161" si="95">$AP160*(BD$138-BD$162-BD$144-BD$159-BD$153-BD$154)</f>
        <v>#REF!</v>
      </c>
      <c r="BE160" s="1" t="e">
        <f t="shared" si="95"/>
        <v>#REF!</v>
      </c>
      <c r="BF160" s="1" t="e">
        <f t="shared" si="95"/>
        <v>#REF!</v>
      </c>
      <c r="BG160" s="1" t="e">
        <f t="shared" si="95"/>
        <v>#REF!</v>
      </c>
      <c r="BH160" s="1" t="e">
        <f t="shared" si="95"/>
        <v>#REF!</v>
      </c>
      <c r="BI160" s="1" t="e">
        <f t="shared" si="95"/>
        <v>#REF!</v>
      </c>
      <c r="BJ160" s="1" t="e">
        <f t="shared" si="95"/>
        <v>#REF!</v>
      </c>
      <c r="BK160" s="1" t="e">
        <f t="shared" si="95"/>
        <v>#REF!</v>
      </c>
      <c r="BL160" s="1" t="e">
        <f t="shared" si="95"/>
        <v>#REF!</v>
      </c>
      <c r="BM160" s="1" t="e">
        <f t="shared" si="95"/>
        <v>#REF!</v>
      </c>
    </row>
    <row r="161">
      <c r="A161" s="9" t="s">
        <v>29</v>
      </c>
      <c r="B161" s="28">
        <f t="shared" si="68"/>
        <v>23.5</v>
      </c>
      <c r="C161" s="28">
        <f t="shared" si="68"/>
        <v>24.100000000000001</v>
      </c>
      <c r="D161" s="28">
        <f t="shared" si="68"/>
        <v>24.399999999999999</v>
      </c>
      <c r="E161" s="28">
        <f t="shared" si="68"/>
        <v>25.199999999999999</v>
      </c>
      <c r="F161" s="28">
        <f t="shared" si="68"/>
        <v>25.699999999999999</v>
      </c>
      <c r="G161" s="28">
        <f t="shared" si="69"/>
        <v>24.199999999999999</v>
      </c>
      <c r="H161" s="28">
        <f t="shared" si="69"/>
        <v>25.300000000000001</v>
      </c>
      <c r="J161" s="28">
        <f t="shared" si="89"/>
        <v>310.96999999999997</v>
      </c>
      <c r="K161" s="28">
        <f t="shared" si="90"/>
        <v>290.39999999999998</v>
      </c>
      <c r="L161" s="28">
        <f t="shared" si="90"/>
        <v>296.00999999999999</v>
      </c>
      <c r="N161" s="37">
        <f t="shared" si="60"/>
        <v>0.011571161882776172</v>
      </c>
      <c r="O161" s="37">
        <f t="shared" si="61"/>
        <v>0.0091327532483542802</v>
      </c>
      <c r="P161" s="37">
        <f t="shared" si="62"/>
        <v>0.008359030837004405</v>
      </c>
      <c r="R161" s="84" t="e">
        <f t="shared" si="64"/>
        <v>#REF!</v>
      </c>
      <c r="S161" s="84" t="e">
        <f t="shared" si="64"/>
        <v>#REF!</v>
      </c>
      <c r="T161" s="84" t="e">
        <f t="shared" si="64"/>
        <v>#REF!</v>
      </c>
      <c r="U161" s="84" t="e">
        <f t="shared" si="64"/>
        <v>#REF!</v>
      </c>
      <c r="V161" s="84" t="e">
        <f t="shared" si="64"/>
        <v>#REF!</v>
      </c>
      <c r="W161" s="84" t="e">
        <f t="shared" si="64"/>
        <v>#REF!</v>
      </c>
      <c r="X161" s="84" t="e">
        <f t="shared" si="64"/>
        <v>#REF!</v>
      </c>
      <c r="Y161" s="84" t="e">
        <f t="shared" si="64"/>
        <v>#REF!</v>
      </c>
      <c r="Z161" s="84" t="e">
        <f t="shared" si="64"/>
        <v>#REF!</v>
      </c>
      <c r="AA161" s="84" t="e">
        <f t="shared" si="64"/>
        <v>#REF!</v>
      </c>
      <c r="AB161" s="84" t="e">
        <f t="shared" si="64"/>
        <v>#REF!</v>
      </c>
      <c r="AG161" s="9" t="s">
        <v>30</v>
      </c>
      <c r="AH161" s="28">
        <f t="shared" si="70"/>
        <v>21.100000000000001</v>
      </c>
      <c r="AI161" s="28">
        <f t="shared" si="71"/>
        <v>22</v>
      </c>
      <c r="AJ161" s="28">
        <f t="shared" si="71"/>
        <v>22.899999999999999</v>
      </c>
      <c r="AL161" s="1">
        <f>AH161*'ЦП по МО_in'!B27</f>
        <v>861.72399999999993</v>
      </c>
      <c r="AM161" s="1" t="e">
        <f>AI161*'ЦП по МО_in'!H27</f>
        <v>#REF!</v>
      </c>
      <c r="AN161" s="1" t="e">
        <f>AJ161*'ЦП по МО_in'!M27</f>
        <v>#REF!</v>
      </c>
      <c r="AP161" s="39" t="e">
        <f t="shared" si="66"/>
        <v>#REF!</v>
      </c>
      <c r="AQ161" s="38"/>
      <c r="AR161" s="38"/>
      <c r="AS161" s="38"/>
      <c r="AT161" s="38"/>
      <c r="AU161" s="39"/>
      <c r="AV161" s="38"/>
      <c r="AW161" s="38"/>
      <c r="AX161" s="38"/>
      <c r="AY161" s="38"/>
      <c r="AZ161" s="39"/>
      <c r="BA161" s="39"/>
      <c r="BB161" s="1">
        <f t="shared" si="63"/>
        <v>861.72399999999993</v>
      </c>
      <c r="BC161" s="1" t="e">
        <f t="shared" si="94"/>
        <v>#REF!</v>
      </c>
      <c r="BD161" s="1" t="e">
        <f t="shared" si="95"/>
        <v>#REF!</v>
      </c>
      <c r="BE161" s="1" t="e">
        <f t="shared" si="95"/>
        <v>#REF!</v>
      </c>
      <c r="BF161" s="1" t="e">
        <f t="shared" si="95"/>
        <v>#REF!</v>
      </c>
      <c r="BG161" s="1" t="e">
        <f t="shared" si="95"/>
        <v>#REF!</v>
      </c>
      <c r="BH161" s="1" t="e">
        <f t="shared" si="95"/>
        <v>#REF!</v>
      </c>
      <c r="BI161" s="1" t="e">
        <f t="shared" si="95"/>
        <v>#REF!</v>
      </c>
      <c r="BJ161" s="1" t="e">
        <f t="shared" si="95"/>
        <v>#REF!</v>
      </c>
      <c r="BK161" s="1" t="e">
        <f t="shared" si="95"/>
        <v>#REF!</v>
      </c>
      <c r="BL161" s="1" t="e">
        <f t="shared" si="95"/>
        <v>#REF!</v>
      </c>
      <c r="BM161" s="1" t="e">
        <f t="shared" si="95"/>
        <v>#REF!</v>
      </c>
    </row>
    <row r="162" ht="25.5">
      <c r="AG162" s="12" t="s">
        <v>31</v>
      </c>
      <c r="AH162" s="28"/>
      <c r="AI162" s="28"/>
      <c r="AJ162" s="28"/>
      <c r="AL162" s="83">
        <f>AL163</f>
        <v>89.325451681645532</v>
      </c>
      <c r="AM162" s="83">
        <f>AM163</f>
        <v>92.504706754377807</v>
      </c>
      <c r="AN162" s="83">
        <f>AN163</f>
        <v>92.323172426572782</v>
      </c>
      <c r="AP162" s="39"/>
      <c r="AQ162" s="86"/>
      <c r="AR162" s="86"/>
      <c r="AS162" s="86"/>
      <c r="AT162" s="86"/>
      <c r="AU162" s="87"/>
      <c r="AV162" s="86"/>
      <c r="AW162" s="86"/>
      <c r="AX162" s="86"/>
      <c r="AY162" s="86"/>
      <c r="AZ162" s="87"/>
      <c r="BA162" s="87"/>
      <c r="BB162" s="1">
        <f t="shared" si="63"/>
        <v>89.325451681645532</v>
      </c>
      <c r="BC162" s="83">
        <f>BC163</f>
        <v>89.325451681645532</v>
      </c>
      <c r="BD162" s="83">
        <f t="shared" ref="BD162:BM162" si="96">BD163</f>
        <v>89.620790599922088</v>
      </c>
      <c r="BE162" s="83">
        <f t="shared" si="96"/>
        <v>89.917106004463264</v>
      </c>
      <c r="BF162" s="83">
        <f t="shared" si="96"/>
        <v>90.214401123849413</v>
      </c>
      <c r="BG162" s="83">
        <f t="shared" si="96"/>
        <v>90.512679197335601</v>
      </c>
      <c r="BH162" s="83">
        <f t="shared" si="96"/>
        <v>90.811943474886931</v>
      </c>
      <c r="BI162" s="83">
        <f t="shared" si="96"/>
        <v>91.112197217213946</v>
      </c>
      <c r="BJ162" s="83">
        <f t="shared" si="96"/>
        <v>91.413443695808141</v>
      </c>
      <c r="BK162" s="83">
        <f t="shared" si="96"/>
        <v>91.715686192977643</v>
      </c>
      <c r="BL162" s="83">
        <f t="shared" si="96"/>
        <v>92.018928001882955</v>
      </c>
      <c r="BM162" s="83">
        <f t="shared" si="96"/>
        <v>92.32317242657281</v>
      </c>
    </row>
    <row r="163">
      <c r="J163" s="88">
        <f>J139+J143+J156-J138</f>
        <v>3.637978807091713e-12</v>
      </c>
      <c r="K163" s="88">
        <f>K139+K143+K156-K138</f>
        <v>3.637978807091713e-12</v>
      </c>
      <c r="L163" s="88">
        <f>L139+L143+L156-L138</f>
        <v>0</v>
      </c>
      <c r="R163" s="89" t="e">
        <f>R139+R143+R156-R138</f>
        <v>#REF!</v>
      </c>
      <c r="S163" s="89" t="e">
        <f t="shared" ref="S163:AB163" si="97">S139+S143+S156-S138</f>
        <v>#REF!</v>
      </c>
      <c r="T163" s="89" t="e">
        <f t="shared" si="97"/>
        <v>#REF!</v>
      </c>
      <c r="U163" s="89" t="e">
        <f t="shared" si="97"/>
        <v>#REF!</v>
      </c>
      <c r="V163" s="89" t="e">
        <f t="shared" si="97"/>
        <v>#REF!</v>
      </c>
      <c r="W163" s="89" t="e">
        <f t="shared" si="97"/>
        <v>#REF!</v>
      </c>
      <c r="X163" s="89" t="e">
        <f t="shared" si="97"/>
        <v>#REF!</v>
      </c>
      <c r="Y163" s="89" t="e">
        <f t="shared" si="97"/>
        <v>#REF!</v>
      </c>
      <c r="Z163" s="89" t="e">
        <f t="shared" si="97"/>
        <v>#REF!</v>
      </c>
      <c r="AA163" s="89" t="e">
        <f t="shared" si="97"/>
        <v>#REF!</v>
      </c>
      <c r="AB163" s="89" t="e">
        <f t="shared" si="97"/>
        <v>#REF!</v>
      </c>
      <c r="AG163" s="9" t="s">
        <v>32</v>
      </c>
      <c r="AH163" s="28">
        <f t="shared" si="70"/>
        <v>29.800000000000001</v>
      </c>
      <c r="AI163" s="28">
        <f t="shared" si="71"/>
        <v>31.100000000000001</v>
      </c>
      <c r="AJ163" s="28">
        <f>INDEX(H$138:H$161,MATCH($AG163,$A$138:$A$161,0))</f>
        <v>31.100000000000001</v>
      </c>
      <c r="AL163" s="1">
        <f>AH163*'ЦП по МО_in'!B29</f>
        <v>89.325451681645532</v>
      </c>
      <c r="AM163" s="1">
        <f>AI163*'ЦП по МО_in'!H29</f>
        <v>92.504706754377807</v>
      </c>
      <c r="AN163" s="1">
        <f>AJ163*'ЦП по МО_in'!M29</f>
        <v>92.323172426572782</v>
      </c>
      <c r="AP163" s="39"/>
      <c r="AQ163" s="54"/>
      <c r="AR163" s="54"/>
      <c r="AS163" s="54"/>
      <c r="AT163" s="54"/>
      <c r="AU163" s="90"/>
      <c r="AV163" s="54"/>
      <c r="AW163" s="54"/>
      <c r="AX163" s="54"/>
      <c r="AY163" s="54"/>
      <c r="AZ163" s="90"/>
      <c r="BA163" s="90"/>
      <c r="BB163" s="1">
        <f t="shared" si="63"/>
        <v>89.325451681645532</v>
      </c>
      <c r="BC163" s="85">
        <f>AP169</f>
        <v>89.325451681645532</v>
      </c>
      <c r="BD163" s="85">
        <f t="shared" ref="BD163:BM163" si="98">AQ169</f>
        <v>89.620790599922088</v>
      </c>
      <c r="BE163" s="85">
        <f t="shared" si="98"/>
        <v>89.917106004463264</v>
      </c>
      <c r="BF163" s="85">
        <f t="shared" si="98"/>
        <v>90.214401123849413</v>
      </c>
      <c r="BG163" s="85">
        <f t="shared" si="98"/>
        <v>90.512679197335601</v>
      </c>
      <c r="BH163" s="85">
        <f t="shared" si="98"/>
        <v>90.811943474886931</v>
      </c>
      <c r="BI163" s="85">
        <f t="shared" si="98"/>
        <v>91.112197217213946</v>
      </c>
      <c r="BJ163" s="85">
        <f t="shared" si="98"/>
        <v>91.413443695808141</v>
      </c>
      <c r="BK163" s="85">
        <f t="shared" si="98"/>
        <v>91.715686192977643</v>
      </c>
      <c r="BL163" s="85">
        <f t="shared" si="98"/>
        <v>92.018928001882955</v>
      </c>
      <c r="BM163" s="85">
        <f t="shared" si="98"/>
        <v>92.32317242657281</v>
      </c>
    </row>
    <row r="164">
      <c r="A164" s="1" t="s">
        <v>77</v>
      </c>
      <c r="B164" s="1"/>
      <c r="C164" s="1"/>
      <c r="D164" s="1"/>
      <c r="E164" s="1"/>
      <c r="F164" s="1"/>
    </row>
    <row r="165">
      <c r="A165" s="1"/>
      <c r="B165" s="91">
        <v>2015</v>
      </c>
      <c r="C165" s="91">
        <v>2016</v>
      </c>
      <c r="D165" s="91">
        <v>2017</v>
      </c>
      <c r="E165" s="91">
        <v>2018</v>
      </c>
      <c r="F165" s="91">
        <v>2019</v>
      </c>
      <c r="AP165" s="54" t="e">
        <f>AP139+AP143+AP150+AP157+AP162-AP138</f>
        <v>#REF!</v>
      </c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C165" t="e">
        <f>BC139+BC143+BC150+BC157+BC162-BC138</f>
        <v>#REF!</v>
      </c>
      <c r="BD165" s="1" t="e">
        <f t="shared" ref="BD165:BM165" si="99">BD139+BD143+BD150+BD157+BD162-BD138</f>
        <v>#REF!</v>
      </c>
      <c r="BE165" s="1" t="e">
        <f t="shared" si="99"/>
        <v>#REF!</v>
      </c>
      <c r="BF165" s="1" t="e">
        <f t="shared" si="99"/>
        <v>#REF!</v>
      </c>
      <c r="BG165" s="1" t="e">
        <f t="shared" si="99"/>
        <v>#REF!</v>
      </c>
      <c r="BH165" s="1" t="e">
        <f t="shared" si="99"/>
        <v>#REF!</v>
      </c>
      <c r="BI165" s="1" t="e">
        <f t="shared" si="99"/>
        <v>#REF!</v>
      </c>
      <c r="BJ165" s="1" t="e">
        <f t="shared" si="99"/>
        <v>#REF!</v>
      </c>
      <c r="BK165" s="1" t="e">
        <f t="shared" si="99"/>
        <v>#REF!</v>
      </c>
      <c r="BL165" s="1" t="e">
        <f t="shared" si="99"/>
        <v>#REF!</v>
      </c>
      <c r="BM165" s="1" t="e">
        <f t="shared" si="99"/>
        <v>#REF!</v>
      </c>
    </row>
    <row r="166">
      <c r="A166" s="53" t="s">
        <v>78</v>
      </c>
      <c r="B166" s="28">
        <v>699.10000000000002</v>
      </c>
      <c r="C166" s="28">
        <v>478.19999999999999</v>
      </c>
      <c r="D166" s="28">
        <v>477.60000000000002</v>
      </c>
      <c r="E166" s="28">
        <v>436.89999999999998</v>
      </c>
      <c r="F166" s="28">
        <v>438.60000000000002</v>
      </c>
      <c r="H166" s="53" t="e">
        <f>F138*'ЦП по МО old struc'!B4</f>
        <v>#REF!</v>
      </c>
      <c r="AP166" s="54" t="e">
        <f>SUM(AP140:AP142,AP144:AP149,AP151:AP156,AP158:AP161,AP163)-AP138</f>
        <v>#REF!</v>
      </c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</row>
    <row r="168">
      <c r="AP168">
        <f>AH163</f>
        <v>29.800000000000001</v>
      </c>
      <c r="BA168" s="1">
        <f>AJ163</f>
        <v>31.100000000000001</v>
      </c>
    </row>
    <row r="169" ht="15.75">
      <c r="A169" s="2" t="s">
        <v>79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AO169" t="str">
        <f>A141</f>
        <v xml:space="preserve">Город Северск</v>
      </c>
      <c r="AP169">
        <f>AP168*'ЦП по МО_in'!B29</f>
        <v>89.325451681645532</v>
      </c>
      <c r="AQ169">
        <f>($BA169/$AP169)^(1/(2030-2020))*AP169</f>
        <v>89.620790599922088</v>
      </c>
      <c r="AR169" s="1">
        <f t="shared" ref="AR169:AZ180" si="100">($BA169/$AP169)^(1/(2030-2020))*AQ169</f>
        <v>89.917106004463264</v>
      </c>
      <c r="AS169" s="1">
        <f t="shared" si="100"/>
        <v>90.214401123849413</v>
      </c>
      <c r="AT169" s="1">
        <f t="shared" si="100"/>
        <v>90.512679197335601</v>
      </c>
      <c r="AU169" s="1">
        <f t="shared" si="100"/>
        <v>90.811943474886931</v>
      </c>
      <c r="AV169" s="1">
        <f t="shared" si="100"/>
        <v>91.112197217213946</v>
      </c>
      <c r="AW169" s="1">
        <f t="shared" si="100"/>
        <v>91.413443695808141</v>
      </c>
      <c r="AX169" s="1">
        <f t="shared" si="100"/>
        <v>91.715686192977643</v>
      </c>
      <c r="AY169" s="1">
        <f t="shared" si="100"/>
        <v>92.018928001882955</v>
      </c>
      <c r="AZ169" s="1">
        <f t="shared" si="100"/>
        <v>92.32317242657281</v>
      </c>
      <c r="BA169" s="1">
        <f>BA168*'ЦП по МО_in'!M29</f>
        <v>92.323172426572782</v>
      </c>
    </row>
    <row r="170">
      <c r="A170" s="3" t="s">
        <v>1</v>
      </c>
      <c r="B170" s="56" t="s">
        <v>55</v>
      </c>
      <c r="C170" s="57"/>
      <c r="D170" s="57"/>
      <c r="E170" s="57"/>
      <c r="F170" s="57"/>
      <c r="G170" s="57"/>
      <c r="H170" s="57"/>
      <c r="I170" s="57"/>
      <c r="J170" s="57"/>
      <c r="K170" s="57"/>
      <c r="L170" s="24" t="s">
        <v>56</v>
      </c>
      <c r="M170" s="22"/>
      <c r="N170" s="23"/>
      <c r="AO170" t="str">
        <f>A144</f>
        <v xml:space="preserve">Асиновский район</v>
      </c>
      <c r="AP170">
        <f>F144</f>
        <v>32.5</v>
      </c>
      <c r="BA170" s="1">
        <v>34.600000000000001</v>
      </c>
    </row>
    <row r="171">
      <c r="A171" s="7"/>
      <c r="B171" s="58">
        <v>2005</v>
      </c>
      <c r="C171" s="92">
        <v>2010</v>
      </c>
      <c r="D171" s="92">
        <v>2012</v>
      </c>
      <c r="E171" s="58">
        <v>2013</v>
      </c>
      <c r="F171" s="58">
        <v>2014</v>
      </c>
      <c r="G171" s="58">
        <v>2015</v>
      </c>
      <c r="H171" s="58">
        <v>2016</v>
      </c>
      <c r="I171" s="58">
        <v>2017</v>
      </c>
      <c r="J171" s="58">
        <v>2018</v>
      </c>
      <c r="K171" s="58">
        <v>2019</v>
      </c>
      <c r="L171" s="26">
        <v>2020</v>
      </c>
      <c r="M171" s="27">
        <v>2025</v>
      </c>
      <c r="N171" s="27">
        <v>2030</v>
      </c>
      <c r="AP171">
        <f>BB144</f>
        <v>1084.655</v>
      </c>
      <c r="AQ171" s="1">
        <f>($BA171/$AP171)^(1/(2030-2020))*AP171</f>
        <v>1090.0122495918106</v>
      </c>
      <c r="AR171" s="1">
        <f t="shared" si="100"/>
        <v>1095.3959593236555</v>
      </c>
      <c r="AS171" s="1">
        <f t="shared" si="100"/>
        <v>1100.8062598855461</v>
      </c>
      <c r="AT171" s="1">
        <f t="shared" si="100"/>
        <v>1106.2432826129887</v>
      </c>
      <c r="AU171" s="1">
        <f t="shared" si="100"/>
        <v>1111.7071594901722</v>
      </c>
      <c r="AV171" s="1">
        <f t="shared" si="100"/>
        <v>1117.1980231531725</v>
      </c>
      <c r="AW171" s="1">
        <f t="shared" si="100"/>
        <v>1122.7160068931717</v>
      </c>
      <c r="AX171" s="1">
        <f t="shared" si="100"/>
        <v>1128.2612446596943</v>
      </c>
      <c r="AY171" s="1">
        <f t="shared" si="100"/>
        <v>1133.8338710638586</v>
      </c>
      <c r="AZ171" s="1">
        <f t="shared" si="100"/>
        <v>1139.4340213816442</v>
      </c>
      <c r="BA171" s="1">
        <f>'ЦП по МО_in'!$M$10*BA170</f>
        <v>1139.4340213816433</v>
      </c>
    </row>
    <row r="172">
      <c r="A172" s="28" t="s">
        <v>6</v>
      </c>
      <c r="B172" s="29">
        <v>10745</v>
      </c>
      <c r="C172" s="93">
        <v>24074</v>
      </c>
      <c r="D172" s="93">
        <v>30285</v>
      </c>
      <c r="E172" s="29">
        <v>34131</v>
      </c>
      <c r="F172" s="29">
        <v>36651</v>
      </c>
      <c r="G172" s="29">
        <v>38586</v>
      </c>
      <c r="H172" s="29">
        <v>40566</v>
      </c>
      <c r="I172" s="29">
        <v>42229</v>
      </c>
      <c r="J172" s="29">
        <v>41901</v>
      </c>
      <c r="K172" s="29">
        <v>45526</v>
      </c>
      <c r="L172" s="30">
        <v>44207</v>
      </c>
      <c r="M172" s="94">
        <v>86902</v>
      </c>
      <c r="N172" s="94">
        <v>127688</v>
      </c>
    </row>
    <row r="173">
      <c r="A173" s="9" t="s">
        <v>28</v>
      </c>
      <c r="B173" s="29">
        <v>17208</v>
      </c>
      <c r="C173" s="95">
        <v>40601</v>
      </c>
      <c r="D173" s="93">
        <v>47737</v>
      </c>
      <c r="E173" s="29">
        <v>51986</v>
      </c>
      <c r="F173" s="29">
        <v>55229</v>
      </c>
      <c r="G173" s="29">
        <v>57308</v>
      </c>
      <c r="H173" s="29">
        <v>62747</v>
      </c>
      <c r="I173" s="29">
        <v>65389</v>
      </c>
      <c r="J173" s="29">
        <v>70919</v>
      </c>
      <c r="K173" s="29">
        <v>77089</v>
      </c>
      <c r="L173" s="30">
        <v>74857</v>
      </c>
      <c r="M173" s="94">
        <v>103589</v>
      </c>
      <c r="N173" s="94">
        <v>124210</v>
      </c>
      <c r="AO173" t="str">
        <f>AG159</f>
        <v xml:space="preserve">Александровский район</v>
      </c>
      <c r="AP173">
        <f>AH159</f>
        <v>30.199999999999999</v>
      </c>
      <c r="BA173" s="1">
        <f>AJ159</f>
        <v>32.700000000000003</v>
      </c>
    </row>
    <row r="174">
      <c r="A174" s="9" t="s">
        <v>13</v>
      </c>
      <c r="B174" s="29">
        <v>5634</v>
      </c>
      <c r="C174" s="93">
        <v>13741</v>
      </c>
      <c r="D174" s="93">
        <v>17670</v>
      </c>
      <c r="E174" s="29">
        <v>20941</v>
      </c>
      <c r="F174" s="29">
        <v>23172</v>
      </c>
      <c r="G174" s="29">
        <v>24388</v>
      </c>
      <c r="H174" s="29">
        <v>24927</v>
      </c>
      <c r="I174" s="29">
        <v>26793</v>
      </c>
      <c r="J174" s="29">
        <v>29629</v>
      </c>
      <c r="K174" s="29">
        <v>32207</v>
      </c>
      <c r="L174" s="30">
        <v>31274</v>
      </c>
      <c r="M174" s="94">
        <v>50959</v>
      </c>
      <c r="N174" s="94">
        <v>74400</v>
      </c>
      <c r="AP174" t="e">
        <f>AP173*'ЦП по МО_in'!C25</f>
        <v>#REF!</v>
      </c>
      <c r="AQ174" s="1" t="e">
        <f>($BA174/$AP174)^(1/(2030-2020))*AP174</f>
        <v>#REF!</v>
      </c>
      <c r="AR174" s="1" t="e">
        <f t="shared" si="100"/>
        <v>#REF!</v>
      </c>
      <c r="AS174" s="1" t="e">
        <f t="shared" si="100"/>
        <v>#REF!</v>
      </c>
      <c r="AT174" s="1" t="e">
        <f t="shared" si="100"/>
        <v>#REF!</v>
      </c>
      <c r="AU174" s="1" t="e">
        <f t="shared" si="100"/>
        <v>#REF!</v>
      </c>
      <c r="AV174" s="1" t="e">
        <f t="shared" si="100"/>
        <v>#REF!</v>
      </c>
      <c r="AW174" s="1" t="e">
        <f t="shared" si="100"/>
        <v>#REF!</v>
      </c>
      <c r="AX174" s="1" t="e">
        <f t="shared" si="100"/>
        <v>#REF!</v>
      </c>
      <c r="AY174" s="1" t="e">
        <f t="shared" si="100"/>
        <v>#REF!</v>
      </c>
      <c r="AZ174" s="1" t="e">
        <f t="shared" si="100"/>
        <v>#REF!</v>
      </c>
      <c r="BA174" s="1" t="e">
        <f>BA173*'ЦП по МО_in'!M25</f>
        <v>#REF!</v>
      </c>
    </row>
    <row r="175">
      <c r="A175" s="9" t="s">
        <v>20</v>
      </c>
      <c r="B175" s="29">
        <v>5839</v>
      </c>
      <c r="C175" s="93">
        <v>16649</v>
      </c>
      <c r="D175" s="93">
        <v>21677</v>
      </c>
      <c r="E175" s="29">
        <v>26427</v>
      </c>
      <c r="F175" s="29">
        <v>29150</v>
      </c>
      <c r="G175" s="29">
        <v>30233</v>
      </c>
      <c r="H175" s="29">
        <v>31539</v>
      </c>
      <c r="I175" s="29">
        <v>33497</v>
      </c>
      <c r="J175" s="29">
        <v>37503</v>
      </c>
      <c r="K175" s="29">
        <v>40766</v>
      </c>
      <c r="L175" s="30">
        <v>39585</v>
      </c>
      <c r="M175" s="94">
        <v>54659</v>
      </c>
      <c r="N175" s="94">
        <v>76522</v>
      </c>
    </row>
    <row r="176">
      <c r="A176" s="9" t="s">
        <v>14</v>
      </c>
      <c r="B176" s="29">
        <v>8295</v>
      </c>
      <c r="C176" s="93">
        <v>18005</v>
      </c>
      <c r="D176" s="93">
        <v>23239</v>
      </c>
      <c r="E176" s="29">
        <v>27632</v>
      </c>
      <c r="F176" s="29">
        <v>29572</v>
      </c>
      <c r="G176" s="29">
        <v>29786</v>
      </c>
      <c r="H176" s="29">
        <v>30675</v>
      </c>
      <c r="I176" s="29">
        <v>32672</v>
      </c>
      <c r="J176" s="29">
        <v>37628</v>
      </c>
      <c r="K176" s="29">
        <v>40902</v>
      </c>
      <c r="L176" s="30">
        <v>39717</v>
      </c>
      <c r="M176" s="94">
        <v>52940</v>
      </c>
      <c r="N176" s="94">
        <v>74116</v>
      </c>
      <c r="AO176" t="str">
        <f>AG153</f>
        <v xml:space="preserve">Колпашевский район</v>
      </c>
      <c r="AP176">
        <f>AH153</f>
        <v>28.5</v>
      </c>
      <c r="BA176" s="1">
        <f>AI153</f>
        <v>32.899999999999999</v>
      </c>
    </row>
    <row r="177">
      <c r="A177" s="9" t="s">
        <v>15</v>
      </c>
      <c r="B177" s="29">
        <v>6062</v>
      </c>
      <c r="C177" s="93">
        <v>12687</v>
      </c>
      <c r="D177" s="93">
        <v>16052</v>
      </c>
      <c r="E177" s="29">
        <v>18866</v>
      </c>
      <c r="F177" s="29">
        <v>20656</v>
      </c>
      <c r="G177" s="29">
        <v>22099</v>
      </c>
      <c r="H177" s="29">
        <v>22558</v>
      </c>
      <c r="I177" s="29">
        <v>23660</v>
      </c>
      <c r="J177" s="29">
        <v>28223</v>
      </c>
      <c r="K177" s="29">
        <v>30679</v>
      </c>
      <c r="L177" s="30">
        <v>29790</v>
      </c>
      <c r="M177" s="94">
        <v>45759</v>
      </c>
      <c r="N177" s="94">
        <v>68638</v>
      </c>
      <c r="AP177">
        <f>AP176*'ЦП по МО_in'!$C$19</f>
        <v>1068.75</v>
      </c>
      <c r="AQ177" s="1">
        <f>($BA177/$AP177)^(1/(2030-2020))*AP177</f>
        <v>1076.7500712999399</v>
      </c>
      <c r="AR177" s="1">
        <f t="shared" si="100"/>
        <v>1084.8100267082345</v>
      </c>
      <c r="AS177" s="1">
        <f t="shared" si="100"/>
        <v>1092.9303144841929</v>
      </c>
      <c r="AT177" s="1">
        <f t="shared" si="100"/>
        <v>1101.1113862425454</v>
      </c>
      <c r="AU177" s="1">
        <f t="shared" si="100"/>
        <v>1109.3536969785605</v>
      </c>
      <c r="AV177" s="1">
        <f t="shared" si="100"/>
        <v>1117.6577050933493</v>
      </c>
      <c r="AW177" s="1">
        <f t="shared" si="100"/>
        <v>1126.02387241936</v>
      </c>
      <c r="AX177" s="1">
        <f t="shared" si="100"/>
        <v>1134.4526642460635</v>
      </c>
      <c r="AY177" s="1">
        <f t="shared" si="100"/>
        <v>1142.9445493458297</v>
      </c>
      <c r="AZ177" s="1">
        <f t="shared" si="100"/>
        <v>1151.4999999999998</v>
      </c>
      <c r="BA177" s="1">
        <f>BA176*'ЦП по МО_in'!$M$19</f>
        <v>1151.5</v>
      </c>
    </row>
    <row r="178">
      <c r="A178" s="9" t="s">
        <v>27</v>
      </c>
      <c r="B178" s="29">
        <v>11195</v>
      </c>
      <c r="C178" s="93">
        <v>31815</v>
      </c>
      <c r="D178" s="93">
        <v>37453</v>
      </c>
      <c r="E178" s="29">
        <v>41491</v>
      </c>
      <c r="F178" s="29">
        <v>43876</v>
      </c>
      <c r="G178" s="29">
        <v>46131</v>
      </c>
      <c r="H178" s="29">
        <v>50282</v>
      </c>
      <c r="I178" s="29">
        <v>54544</v>
      </c>
      <c r="J178" s="29">
        <v>57494</v>
      </c>
      <c r="K178" s="29">
        <v>62496</v>
      </c>
      <c r="L178" s="30">
        <v>60686</v>
      </c>
      <c r="M178" s="94">
        <v>83199</v>
      </c>
      <c r="N178" s="94">
        <v>103999</v>
      </c>
    </row>
    <row r="179">
      <c r="A179" s="9" t="s">
        <v>21</v>
      </c>
      <c r="B179" s="29">
        <v>4842</v>
      </c>
      <c r="C179" s="95">
        <v>12592</v>
      </c>
      <c r="D179" s="93">
        <v>16011</v>
      </c>
      <c r="E179" s="29">
        <v>19552</v>
      </c>
      <c r="F179" s="29">
        <v>21902</v>
      </c>
      <c r="G179" s="29">
        <v>23027</v>
      </c>
      <c r="H179" s="29">
        <v>24359</v>
      </c>
      <c r="I179" s="29">
        <v>28296</v>
      </c>
      <c r="J179" s="29">
        <v>30590</v>
      </c>
      <c r="K179" s="29">
        <v>33252</v>
      </c>
      <c r="L179" s="30">
        <v>32289</v>
      </c>
      <c r="M179" s="94">
        <v>46968</v>
      </c>
      <c r="N179" s="94">
        <v>72801</v>
      </c>
      <c r="AO179" t="str">
        <f>AG154</f>
        <v xml:space="preserve">Кривошеинский район</v>
      </c>
      <c r="AP179">
        <f>AH154</f>
        <v>27.699999999999999</v>
      </c>
      <c r="BA179" s="1">
        <f>AJ154</f>
        <v>30.699999999999999</v>
      </c>
    </row>
    <row r="180">
      <c r="A180" s="9" t="s">
        <v>22</v>
      </c>
      <c r="B180" s="29">
        <v>8170</v>
      </c>
      <c r="C180" s="93">
        <v>21523</v>
      </c>
      <c r="D180" s="93">
        <v>28953</v>
      </c>
      <c r="E180" s="29">
        <v>33456</v>
      </c>
      <c r="F180" s="29">
        <v>36526</v>
      </c>
      <c r="G180" s="29">
        <v>37348</v>
      </c>
      <c r="H180" s="29">
        <v>38872</v>
      </c>
      <c r="I180" s="29">
        <v>40825</v>
      </c>
      <c r="J180" s="29">
        <v>45420</v>
      </c>
      <c r="K180" s="29">
        <v>49371</v>
      </c>
      <c r="L180" s="30">
        <v>47941</v>
      </c>
      <c r="M180" s="94">
        <v>69522</v>
      </c>
      <c r="N180" s="94">
        <v>102150</v>
      </c>
      <c r="AP180">
        <f>AP179*'ЦП по МО_in'!B20</f>
        <v>327.96799999999996</v>
      </c>
      <c r="AQ180" s="1" t="e">
        <f>($BA180/$AP180)^(1/(2030-2020))*AP180</f>
        <v>#REF!</v>
      </c>
      <c r="AR180" s="1" t="e">
        <f t="shared" si="100"/>
        <v>#REF!</v>
      </c>
      <c r="AS180" s="1" t="e">
        <f t="shared" si="100"/>
        <v>#REF!</v>
      </c>
      <c r="AT180" s="1" t="e">
        <f t="shared" si="100"/>
        <v>#REF!</v>
      </c>
      <c r="AU180" s="1" t="e">
        <f t="shared" si="100"/>
        <v>#REF!</v>
      </c>
      <c r="AV180" s="1" t="e">
        <f t="shared" si="100"/>
        <v>#REF!</v>
      </c>
      <c r="AW180" s="1" t="e">
        <f t="shared" si="100"/>
        <v>#REF!</v>
      </c>
      <c r="AX180" s="1" t="e">
        <f t="shared" si="100"/>
        <v>#REF!</v>
      </c>
      <c r="AY180" s="1" t="e">
        <f t="shared" si="100"/>
        <v>#REF!</v>
      </c>
      <c r="AZ180" s="1" t="e">
        <f t="shared" si="100"/>
        <v>#REF!</v>
      </c>
      <c r="BA180" s="1" t="e">
        <f>'ЦП по МО_in'!M20*BA179</f>
        <v>#REF!</v>
      </c>
    </row>
    <row r="181">
      <c r="A181" s="9" t="s">
        <v>23</v>
      </c>
      <c r="B181" s="29">
        <v>6593</v>
      </c>
      <c r="C181" s="93">
        <v>16517</v>
      </c>
      <c r="D181" s="93">
        <v>20910</v>
      </c>
      <c r="E181" s="29">
        <v>24740</v>
      </c>
      <c r="F181" s="29">
        <v>27675</v>
      </c>
      <c r="G181" s="29">
        <v>28923</v>
      </c>
      <c r="H181" s="29">
        <v>30398</v>
      </c>
      <c r="I181" s="29">
        <v>32876</v>
      </c>
      <c r="J181" s="29">
        <v>37418</v>
      </c>
      <c r="K181" s="29">
        <v>40673</v>
      </c>
      <c r="L181" s="30">
        <v>39495</v>
      </c>
      <c r="M181" s="94">
        <v>53279</v>
      </c>
      <c r="N181" s="94">
        <v>77255</v>
      </c>
    </row>
    <row r="182">
      <c r="A182" s="9" t="s">
        <v>24</v>
      </c>
      <c r="B182" s="29">
        <v>7290</v>
      </c>
      <c r="C182" s="93">
        <v>17677</v>
      </c>
      <c r="D182" s="93">
        <v>24752</v>
      </c>
      <c r="E182" s="29">
        <v>29733</v>
      </c>
      <c r="F182" s="29">
        <v>32304</v>
      </c>
      <c r="G182" s="29">
        <v>33575</v>
      </c>
      <c r="H182" s="29">
        <v>34257</v>
      </c>
      <c r="I182" s="29">
        <v>35759</v>
      </c>
      <c r="J182" s="29">
        <v>40169</v>
      </c>
      <c r="K182" s="29">
        <v>43664</v>
      </c>
      <c r="L182" s="30">
        <v>42399</v>
      </c>
      <c r="M182" s="94">
        <v>63069</v>
      </c>
      <c r="N182" s="94">
        <v>91450</v>
      </c>
    </row>
    <row r="183">
      <c r="A183" s="9" t="s">
        <v>29</v>
      </c>
      <c r="B183" s="29">
        <v>11344</v>
      </c>
      <c r="C183" s="93">
        <v>34165</v>
      </c>
      <c r="D183" s="93">
        <v>42803</v>
      </c>
      <c r="E183" s="29">
        <v>46996</v>
      </c>
      <c r="F183" s="29">
        <v>50905</v>
      </c>
      <c r="G183" s="29">
        <v>55779</v>
      </c>
      <c r="H183" s="29">
        <v>58712</v>
      </c>
      <c r="I183" s="29">
        <v>57053</v>
      </c>
      <c r="J183" s="29">
        <v>62331</v>
      </c>
      <c r="K183" s="29">
        <v>67753</v>
      </c>
      <c r="L183" s="30">
        <v>65791</v>
      </c>
      <c r="M183" s="94">
        <v>93436</v>
      </c>
      <c r="N183" s="94">
        <v>116795</v>
      </c>
    </row>
    <row r="184">
      <c r="A184" s="9" t="s">
        <v>16</v>
      </c>
      <c r="B184" s="29">
        <v>5069</v>
      </c>
      <c r="C184" s="93">
        <v>13086</v>
      </c>
      <c r="D184" s="93">
        <v>17038</v>
      </c>
      <c r="E184" s="29">
        <v>19883</v>
      </c>
      <c r="F184" s="29">
        <v>21326</v>
      </c>
      <c r="G184" s="29">
        <v>21971</v>
      </c>
      <c r="H184" s="29">
        <v>23482</v>
      </c>
      <c r="I184" s="29">
        <v>24719</v>
      </c>
      <c r="J184" s="29">
        <v>28086</v>
      </c>
      <c r="K184" s="29">
        <v>30530</v>
      </c>
      <c r="L184" s="30">
        <v>29646</v>
      </c>
      <c r="M184" s="94">
        <v>47630</v>
      </c>
      <c r="N184" s="94">
        <v>70921</v>
      </c>
    </row>
    <row r="185">
      <c r="A185" s="9" t="s">
        <v>17</v>
      </c>
      <c r="B185" s="29">
        <v>6694</v>
      </c>
      <c r="C185" s="93">
        <v>17942</v>
      </c>
      <c r="D185" s="93">
        <v>24137</v>
      </c>
      <c r="E185" s="29">
        <v>28189</v>
      </c>
      <c r="F185" s="29">
        <v>31490</v>
      </c>
      <c r="G185" s="29">
        <v>32256</v>
      </c>
      <c r="H185" s="29">
        <v>32400</v>
      </c>
      <c r="I185" s="29">
        <v>34574</v>
      </c>
      <c r="J185" s="29">
        <v>39340</v>
      </c>
      <c r="K185" s="29">
        <v>42762</v>
      </c>
      <c r="L185" s="30">
        <v>41524</v>
      </c>
      <c r="M185" s="94">
        <v>53772</v>
      </c>
      <c r="N185" s="94">
        <v>72592</v>
      </c>
    </row>
    <row r="186">
      <c r="A186" s="9" t="s">
        <v>11</v>
      </c>
      <c r="B186" s="29">
        <v>6360</v>
      </c>
      <c r="C186" s="95">
        <v>15850</v>
      </c>
      <c r="D186" s="93">
        <v>21088</v>
      </c>
      <c r="E186" s="29">
        <v>25232</v>
      </c>
      <c r="F186" s="29">
        <v>27653</v>
      </c>
      <c r="G186" s="29">
        <v>29059</v>
      </c>
      <c r="H186" s="29">
        <v>29823</v>
      </c>
      <c r="I186" s="29">
        <v>31248</v>
      </c>
      <c r="J186" s="29">
        <v>34747</v>
      </c>
      <c r="K186" s="29">
        <v>37769</v>
      </c>
      <c r="L186" s="30">
        <v>36676</v>
      </c>
      <c r="M186" s="94">
        <v>70877</v>
      </c>
      <c r="N186" s="94">
        <v>110568</v>
      </c>
    </row>
    <row r="187">
      <c r="A187" s="9" t="s">
        <v>25</v>
      </c>
      <c r="B187" s="29">
        <v>6679</v>
      </c>
      <c r="C187" s="93">
        <v>17455</v>
      </c>
      <c r="D187" s="93">
        <v>22895</v>
      </c>
      <c r="E187" s="29">
        <v>27186</v>
      </c>
      <c r="F187" s="29">
        <v>29548</v>
      </c>
      <c r="G187" s="29">
        <v>30499</v>
      </c>
      <c r="H187" s="29">
        <v>31920</v>
      </c>
      <c r="I187" s="29">
        <v>34744</v>
      </c>
      <c r="J187" s="29">
        <v>39917</v>
      </c>
      <c r="K187" s="29">
        <v>43390</v>
      </c>
      <c r="L187" s="30">
        <v>42133</v>
      </c>
      <c r="M187" s="94">
        <v>57731</v>
      </c>
      <c r="N187" s="94">
        <v>80823</v>
      </c>
    </row>
    <row r="188">
      <c r="A188" s="9" t="s">
        <v>18</v>
      </c>
      <c r="B188" s="29">
        <v>5090</v>
      </c>
      <c r="C188" s="93">
        <v>11897</v>
      </c>
      <c r="D188" s="93">
        <v>16857</v>
      </c>
      <c r="E188" s="29">
        <v>19463</v>
      </c>
      <c r="F188" s="29">
        <v>21209</v>
      </c>
      <c r="G188" s="29">
        <v>21745</v>
      </c>
      <c r="H188" s="29">
        <v>22223</v>
      </c>
      <c r="I188" s="29">
        <v>26064</v>
      </c>
      <c r="J188" s="29">
        <v>29365</v>
      </c>
      <c r="K188" s="29">
        <v>31920</v>
      </c>
      <c r="L188" s="30">
        <v>30996</v>
      </c>
      <c r="M188" s="94">
        <v>48794</v>
      </c>
      <c r="N188" s="94">
        <v>72704</v>
      </c>
    </row>
    <row r="189">
      <c r="A189" s="9" t="s">
        <v>9</v>
      </c>
      <c r="B189" s="29">
        <v>10631</v>
      </c>
      <c r="C189" s="93">
        <v>24059</v>
      </c>
      <c r="D189" s="93">
        <v>30442</v>
      </c>
      <c r="E189" s="29">
        <v>34351</v>
      </c>
      <c r="F189" s="29">
        <v>36994</v>
      </c>
      <c r="G189" s="29">
        <v>39053</v>
      </c>
      <c r="H189" s="29">
        <v>41246</v>
      </c>
      <c r="I189" s="29">
        <v>43411</v>
      </c>
      <c r="J189" s="29">
        <v>48054</v>
      </c>
      <c r="K189" s="29">
        <v>52234</v>
      </c>
      <c r="L189" s="30">
        <v>50721</v>
      </c>
      <c r="M189" s="94">
        <v>102833</v>
      </c>
      <c r="N189" s="94">
        <v>154482</v>
      </c>
    </row>
    <row r="190">
      <c r="A190" s="9" t="s">
        <v>32</v>
      </c>
      <c r="B190" s="29">
        <v>22253</v>
      </c>
      <c r="C190" s="93">
        <v>37825</v>
      </c>
      <c r="D190" s="93">
        <v>33057</v>
      </c>
      <c r="E190" s="29">
        <v>37153</v>
      </c>
      <c r="F190" s="29">
        <v>39563</v>
      </c>
      <c r="G190" s="29">
        <v>38214</v>
      </c>
      <c r="H190" s="29">
        <v>40582</v>
      </c>
      <c r="I190" s="29">
        <v>42246</v>
      </c>
      <c r="J190" s="29">
        <v>46637</v>
      </c>
      <c r="K190" s="29">
        <v>50695</v>
      </c>
      <c r="L190" s="30">
        <v>49226</v>
      </c>
      <c r="M190" s="94">
        <v>64838</v>
      </c>
      <c r="N190" s="94">
        <v>81047</v>
      </c>
    </row>
    <row r="191">
      <c r="A191" s="9" t="s">
        <v>30</v>
      </c>
      <c r="B191" s="29">
        <v>9449</v>
      </c>
      <c r="C191" s="93">
        <v>23709</v>
      </c>
      <c r="D191" s="93">
        <v>44725</v>
      </c>
      <c r="E191" s="29">
        <v>48561</v>
      </c>
      <c r="F191" s="29">
        <v>50919</v>
      </c>
      <c r="G191" s="29">
        <v>54891</v>
      </c>
      <c r="H191" s="29">
        <v>55720</v>
      </c>
      <c r="I191" s="29">
        <v>58005</v>
      </c>
      <c r="J191" s="29">
        <v>64174</v>
      </c>
      <c r="K191" s="29">
        <v>69757</v>
      </c>
      <c r="L191" s="30">
        <v>67737</v>
      </c>
      <c r="M191" s="94">
        <v>105518</v>
      </c>
      <c r="N191" s="94">
        <v>137173</v>
      </c>
    </row>
    <row r="193" ht="15.75">
      <c r="A193" s="2" t="s">
        <v>80</v>
      </c>
      <c r="B193" s="1"/>
      <c r="C193" s="1"/>
      <c r="D193" s="1"/>
      <c r="E193" s="1"/>
      <c r="F193" s="1"/>
      <c r="G193" s="1"/>
    </row>
    <row r="194">
      <c r="A194" s="96"/>
      <c r="B194" s="97">
        <v>2015</v>
      </c>
      <c r="C194" s="62">
        <v>2016</v>
      </c>
      <c r="D194" s="62">
        <v>2017</v>
      </c>
      <c r="E194" s="62">
        <v>2018</v>
      </c>
      <c r="F194" s="63">
        <v>2019</v>
      </c>
      <c r="G194" s="64"/>
    </row>
    <row r="195">
      <c r="A195" s="98"/>
      <c r="B195" s="99"/>
      <c r="C195" s="100"/>
      <c r="D195" s="100"/>
      <c r="E195" s="100"/>
      <c r="F195" s="62" t="s">
        <v>74</v>
      </c>
      <c r="G195" s="101" t="s">
        <v>81</v>
      </c>
    </row>
    <row r="196">
      <c r="A196" s="102"/>
      <c r="B196" s="103"/>
      <c r="C196" s="67"/>
      <c r="D196" s="67"/>
      <c r="E196" s="67"/>
      <c r="F196" s="67"/>
      <c r="G196" s="66" t="s">
        <v>82</v>
      </c>
    </row>
    <row r="197">
      <c r="A197" s="104" t="s">
        <v>6</v>
      </c>
      <c r="B197" s="69">
        <v>34041.099999999999</v>
      </c>
      <c r="C197" s="69">
        <v>36032.400000000001</v>
      </c>
      <c r="D197" s="69">
        <v>37517.599999999999</v>
      </c>
      <c r="E197" s="69">
        <v>41900.900000000001</v>
      </c>
      <c r="F197" s="105">
        <v>45525.900000000001</v>
      </c>
      <c r="G197" s="69" t="s">
        <v>76</v>
      </c>
    </row>
    <row r="198">
      <c r="A198" s="106" t="s">
        <v>83</v>
      </c>
      <c r="B198" s="70"/>
      <c r="C198" s="107"/>
      <c r="D198" s="70"/>
      <c r="E198" s="70"/>
      <c r="F198" s="70"/>
      <c r="G198" s="70"/>
    </row>
    <row r="199" ht="30">
      <c r="A199" s="104" t="s">
        <v>84</v>
      </c>
      <c r="B199" s="69">
        <v>38585.900000000001</v>
      </c>
      <c r="C199" s="69">
        <v>40565.900000000001</v>
      </c>
      <c r="D199" s="69">
        <v>42733.300000000003</v>
      </c>
      <c r="E199" s="69">
        <v>47044.900000000001</v>
      </c>
      <c r="F199" s="69">
        <v>50317.5</v>
      </c>
      <c r="G199" s="69" t="s">
        <v>76</v>
      </c>
    </row>
    <row r="200" ht="30">
      <c r="A200" s="104" t="s">
        <v>61</v>
      </c>
      <c r="B200" s="70"/>
      <c r="C200" s="107"/>
      <c r="D200" s="70"/>
      <c r="E200" s="70"/>
      <c r="F200" s="70"/>
      <c r="G200" s="70"/>
    </row>
    <row r="201">
      <c r="A201" s="106" t="s">
        <v>28</v>
      </c>
      <c r="B201" s="70">
        <v>57253.5</v>
      </c>
      <c r="C201" s="70">
        <v>62686.400000000001</v>
      </c>
      <c r="D201" s="70">
        <v>65335.400000000001</v>
      </c>
      <c r="E201" s="101">
        <v>70838.100000000006</v>
      </c>
      <c r="F201" s="108">
        <v>72326.899999999994</v>
      </c>
      <c r="G201" s="70">
        <v>1</v>
      </c>
    </row>
    <row r="202">
      <c r="A202" s="106" t="s">
        <v>13</v>
      </c>
      <c r="B202" s="70">
        <v>24387.700000000001</v>
      </c>
      <c r="C202" s="70">
        <v>24923.799999999999</v>
      </c>
      <c r="D202" s="70">
        <v>26771.700000000001</v>
      </c>
      <c r="E202" s="101">
        <v>29606.200000000001</v>
      </c>
      <c r="F202" s="108">
        <v>31990.799999999999</v>
      </c>
      <c r="G202" s="70">
        <v>16</v>
      </c>
    </row>
    <row r="203">
      <c r="A203" s="106" t="s">
        <v>20</v>
      </c>
      <c r="B203" s="70">
        <v>30237</v>
      </c>
      <c r="C203" s="70">
        <v>31546.700000000001</v>
      </c>
      <c r="D203" s="70">
        <v>33480.800000000003</v>
      </c>
      <c r="E203" s="101">
        <v>37493.699999999997</v>
      </c>
      <c r="F203" s="108">
        <v>39652.800000000003</v>
      </c>
      <c r="G203" s="70">
        <v>13</v>
      </c>
    </row>
    <row r="204">
      <c r="A204" s="106" t="s">
        <v>14</v>
      </c>
      <c r="B204" s="70">
        <v>29785.599999999999</v>
      </c>
      <c r="C204" s="70">
        <v>30660.599999999999</v>
      </c>
      <c r="D204" s="70">
        <v>32675.200000000001</v>
      </c>
      <c r="E204" s="101">
        <v>37633.699999999997</v>
      </c>
      <c r="F204" s="108">
        <v>39925</v>
      </c>
      <c r="G204" s="70">
        <v>12</v>
      </c>
    </row>
    <row r="205">
      <c r="A205" s="106" t="s">
        <v>15</v>
      </c>
      <c r="B205" s="70">
        <v>22098.799999999999</v>
      </c>
      <c r="C205" s="70">
        <v>22557.599999999999</v>
      </c>
      <c r="D205" s="70">
        <v>23640.5</v>
      </c>
      <c r="E205" s="101">
        <v>28191.400000000001</v>
      </c>
      <c r="F205" s="108">
        <v>30074.700000000001</v>
      </c>
      <c r="G205" s="70">
        <v>19</v>
      </c>
    </row>
    <row r="206">
      <c r="A206" s="106" t="s">
        <v>27</v>
      </c>
      <c r="B206" s="70">
        <v>46134.699999999997</v>
      </c>
      <c r="C206" s="70">
        <v>50282.199999999997</v>
      </c>
      <c r="D206" s="70">
        <v>54542</v>
      </c>
      <c r="E206" s="101">
        <v>57486.5</v>
      </c>
      <c r="F206" s="108">
        <v>61460.599999999999</v>
      </c>
      <c r="G206" s="70">
        <v>4</v>
      </c>
    </row>
    <row r="207">
      <c r="A207" s="106" t="s">
        <v>21</v>
      </c>
      <c r="B207" s="70">
        <v>23027.200000000001</v>
      </c>
      <c r="C207" s="70">
        <v>24358.900000000001</v>
      </c>
      <c r="D207" s="70">
        <v>28294.200000000001</v>
      </c>
      <c r="E207" s="101">
        <v>30574.400000000001</v>
      </c>
      <c r="F207" s="108">
        <v>32783.5</v>
      </c>
      <c r="G207" s="70">
        <v>15</v>
      </c>
    </row>
    <row r="208">
      <c r="A208" s="106" t="s">
        <v>22</v>
      </c>
      <c r="B208" s="70">
        <v>37121.199999999997</v>
      </c>
      <c r="C208" s="70">
        <v>38871.900000000001</v>
      </c>
      <c r="D208" s="70">
        <v>40796.900000000001</v>
      </c>
      <c r="E208" s="101">
        <v>45328</v>
      </c>
      <c r="F208" s="108">
        <v>47635.800000000003</v>
      </c>
      <c r="G208" s="70">
        <v>7</v>
      </c>
    </row>
    <row r="209">
      <c r="A209" s="106" t="s">
        <v>23</v>
      </c>
      <c r="B209" s="70">
        <v>28922.599999999999</v>
      </c>
      <c r="C209" s="70">
        <v>30397.799999999999</v>
      </c>
      <c r="D209" s="70">
        <v>32882.400000000001</v>
      </c>
      <c r="E209" s="101">
        <v>37426.900000000001</v>
      </c>
      <c r="F209" s="108">
        <v>40099.400000000001</v>
      </c>
      <c r="G209" s="70">
        <v>11</v>
      </c>
    </row>
    <row r="210">
      <c r="A210" s="106" t="s">
        <v>24</v>
      </c>
      <c r="B210" s="70">
        <v>33457.699999999997</v>
      </c>
      <c r="C210" s="70">
        <v>34142.800000000003</v>
      </c>
      <c r="D210" s="70">
        <v>35759.300000000003</v>
      </c>
      <c r="E210" s="101">
        <v>40024.900000000001</v>
      </c>
      <c r="F210" s="108">
        <v>42329</v>
      </c>
      <c r="G210" s="70">
        <v>10</v>
      </c>
    </row>
    <row r="211">
      <c r="A211" s="106" t="s">
        <v>29</v>
      </c>
      <c r="B211" s="70">
        <v>55752.5</v>
      </c>
      <c r="C211" s="70">
        <v>58694.900000000001</v>
      </c>
      <c r="D211" s="70">
        <v>57005.400000000001</v>
      </c>
      <c r="E211" s="101">
        <v>62321.800000000003</v>
      </c>
      <c r="F211" s="108">
        <v>64253.5</v>
      </c>
      <c r="G211" s="70">
        <v>3</v>
      </c>
    </row>
    <row r="212">
      <c r="A212" s="106" t="s">
        <v>16</v>
      </c>
      <c r="B212" s="70">
        <v>21970.5</v>
      </c>
      <c r="C212" s="70">
        <v>23481.599999999999</v>
      </c>
      <c r="D212" s="70">
        <v>24720</v>
      </c>
      <c r="E212" s="101">
        <v>28044.799999999999</v>
      </c>
      <c r="F212" s="108">
        <v>30485.599999999999</v>
      </c>
      <c r="G212" s="70">
        <v>18</v>
      </c>
    </row>
    <row r="213">
      <c r="A213" s="106" t="s">
        <v>17</v>
      </c>
      <c r="B213" s="70">
        <v>32256.200000000001</v>
      </c>
      <c r="C213" s="70">
        <v>32400.400000000001</v>
      </c>
      <c r="D213" s="70">
        <v>34566.199999999997</v>
      </c>
      <c r="E213" s="101">
        <v>39339.5</v>
      </c>
      <c r="F213" s="108">
        <v>42399.300000000003</v>
      </c>
      <c r="G213" s="70">
        <v>9</v>
      </c>
    </row>
    <row r="214">
      <c r="A214" s="106" t="s">
        <v>11</v>
      </c>
      <c r="B214" s="70">
        <v>29059.299999999999</v>
      </c>
      <c r="C214" s="70">
        <v>29821</v>
      </c>
      <c r="D214" s="70">
        <v>31247.700000000001</v>
      </c>
      <c r="E214" s="101">
        <v>34693.900000000001</v>
      </c>
      <c r="F214" s="108">
        <v>37317.599999999999</v>
      </c>
      <c r="G214" s="70">
        <v>14</v>
      </c>
    </row>
    <row r="215">
      <c r="A215" s="106" t="s">
        <v>25</v>
      </c>
      <c r="B215" s="70">
        <v>30498.599999999999</v>
      </c>
      <c r="C215" s="70">
        <v>31899.400000000001</v>
      </c>
      <c r="D215" s="70">
        <v>34713.099999999999</v>
      </c>
      <c r="E215" s="101">
        <v>39842.699999999997</v>
      </c>
      <c r="F215" s="108">
        <v>42586.800000000003</v>
      </c>
      <c r="G215" s="70">
        <v>8</v>
      </c>
    </row>
    <row r="216">
      <c r="A216" s="106" t="s">
        <v>18</v>
      </c>
      <c r="B216" s="70">
        <v>21744.700000000001</v>
      </c>
      <c r="C216" s="70">
        <v>22348.5</v>
      </c>
      <c r="D216" s="70">
        <v>26067.200000000001</v>
      </c>
      <c r="E216" s="70">
        <v>29362.099999999999</v>
      </c>
      <c r="F216" s="108">
        <v>31768.700000000001</v>
      </c>
      <c r="G216" s="70">
        <v>17</v>
      </c>
    </row>
    <row r="217">
      <c r="A217" s="104" t="s">
        <v>62</v>
      </c>
      <c r="B217" s="70"/>
      <c r="C217" s="70"/>
      <c r="D217" s="70"/>
      <c r="E217" s="101"/>
      <c r="F217" s="70"/>
      <c r="G217" s="70"/>
    </row>
    <row r="218">
      <c r="A218" s="106" t="s">
        <v>9</v>
      </c>
      <c r="B218" s="70">
        <v>39053.199999999997</v>
      </c>
      <c r="C218" s="70">
        <v>41245.900000000001</v>
      </c>
      <c r="D218" s="70">
        <v>43410.800000000003</v>
      </c>
      <c r="E218" s="101">
        <v>48053.599999999999</v>
      </c>
      <c r="F218" s="108">
        <v>51825</v>
      </c>
      <c r="G218" s="70">
        <v>5</v>
      </c>
    </row>
    <row r="219">
      <c r="A219" s="106" t="s">
        <v>63</v>
      </c>
      <c r="B219" s="70">
        <v>38213.900000000001</v>
      </c>
      <c r="C219" s="70">
        <v>40582</v>
      </c>
      <c r="D219" s="70">
        <v>43128.300000000003</v>
      </c>
      <c r="E219" s="101">
        <v>46671.900000000001</v>
      </c>
      <c r="F219" s="108">
        <v>49735.099999999999</v>
      </c>
      <c r="G219" s="70">
        <v>6</v>
      </c>
    </row>
    <row r="220">
      <c r="A220" s="106" t="s">
        <v>64</v>
      </c>
      <c r="B220" s="73">
        <v>54892.300000000003</v>
      </c>
      <c r="C220" s="73">
        <v>55724.699999999997</v>
      </c>
      <c r="D220" s="73">
        <v>60321</v>
      </c>
      <c r="E220" s="78">
        <v>64171.699999999997</v>
      </c>
      <c r="F220" s="109">
        <v>68270.600000000006</v>
      </c>
      <c r="G220" s="73">
        <v>2</v>
      </c>
    </row>
    <row r="222">
      <c r="B222" s="1" t="e">
        <f>#REF!/#REF!/12</f>
        <v>#REF!</v>
      </c>
      <c r="E222" s="19" t="e">
        <f>#REF!*1000000/'ЦП по МО help'!B225/12</f>
        <v>#REF!</v>
      </c>
    </row>
    <row r="223">
      <c r="A223" s="1"/>
    </row>
    <row r="224" ht="15.75" customHeight="1">
      <c r="A224" s="110" t="s">
        <v>85</v>
      </c>
      <c r="B224" s="111">
        <v>2018</v>
      </c>
      <c r="C224" s="112">
        <v>2019</v>
      </c>
    </row>
    <row r="225">
      <c r="A225" s="113"/>
      <c r="B225" s="114">
        <v>314362</v>
      </c>
      <c r="C225" s="115">
        <v>313772</v>
      </c>
    </row>
    <row r="227">
      <c r="A227" t="s">
        <v>86</v>
      </c>
      <c r="B227">
        <v>508.70999999999998</v>
      </c>
      <c r="C227">
        <v>501.61099999999999</v>
      </c>
    </row>
    <row r="229">
      <c r="B229">
        <f>B227/(B225/1000)</f>
        <v>1.6182299387330528</v>
      </c>
      <c r="C229" s="1">
        <f>C227/(C225/1000)</f>
        <v>1.5986480629246713</v>
      </c>
      <c r="D229" s="53">
        <f>GEOMEAN(B229:C229)</f>
        <v>1.6084092007080488</v>
      </c>
      <c r="F229">
        <f>B227/B229*1000</f>
        <v>314362</v>
      </c>
    </row>
    <row r="232" ht="15" customHeight="1">
      <c r="A232" s="3" t="s">
        <v>1</v>
      </c>
      <c r="B232" s="62">
        <v>2015</v>
      </c>
      <c r="C232" s="62">
        <v>2016</v>
      </c>
      <c r="D232" s="62">
        <v>2017</v>
      </c>
      <c r="E232" s="62">
        <v>2018</v>
      </c>
      <c r="F232" s="61">
        <v>2019</v>
      </c>
      <c r="H232" s="62">
        <v>2015</v>
      </c>
      <c r="I232" s="62">
        <v>2016</v>
      </c>
      <c r="J232" s="62">
        <v>2017</v>
      </c>
      <c r="K232" s="62">
        <v>2018</v>
      </c>
      <c r="L232" s="61">
        <v>2019</v>
      </c>
      <c r="R232" s="3" t="s">
        <v>1</v>
      </c>
      <c r="T232" s="4" t="s">
        <v>2</v>
      </c>
      <c r="U232" s="4" t="s">
        <v>3</v>
      </c>
      <c r="V232" s="5" t="s">
        <v>4</v>
      </c>
      <c r="W232" s="6"/>
      <c r="X232" s="6"/>
      <c r="Y232" s="6"/>
      <c r="Z232" s="6"/>
      <c r="AA232" s="6"/>
      <c r="AB232" s="6"/>
      <c r="AC232" s="6"/>
      <c r="AD232" s="6"/>
      <c r="AE232" s="4"/>
    </row>
    <row r="233">
      <c r="A233" s="7"/>
      <c r="B233" s="77"/>
      <c r="C233" s="77"/>
      <c r="D233" s="77"/>
      <c r="E233" s="77"/>
      <c r="F233" s="78"/>
      <c r="H233" s="77"/>
      <c r="I233" s="77"/>
      <c r="J233" s="77"/>
      <c r="K233" s="77"/>
      <c r="L233" s="78"/>
      <c r="R233" s="7"/>
      <c r="T233" s="8">
        <v>2019</v>
      </c>
      <c r="U233" s="8">
        <v>2020</v>
      </c>
      <c r="V233" s="8">
        <v>2021</v>
      </c>
      <c r="W233" s="8">
        <v>2022</v>
      </c>
      <c r="X233" s="8">
        <v>2023</v>
      </c>
      <c r="Y233" s="8">
        <v>2024</v>
      </c>
      <c r="Z233" s="8">
        <v>2025</v>
      </c>
      <c r="AA233" s="8">
        <v>2026</v>
      </c>
      <c r="AB233" s="8">
        <v>2027</v>
      </c>
      <c r="AC233" s="8">
        <v>2028</v>
      </c>
      <c r="AD233" s="8">
        <v>2029</v>
      </c>
      <c r="AE233" s="8">
        <v>2030</v>
      </c>
    </row>
    <row r="234">
      <c r="A234" s="9" t="s">
        <v>6</v>
      </c>
      <c r="B234" s="28">
        <f>INDEX(B$197:B$220,MATCH($A234,$A$197:$A$220,0))</f>
        <v>34041.099999999999</v>
      </c>
      <c r="C234" s="28">
        <f>INDEX(C$197:C$220,MATCH($A234,$A$197:$A$220,0))</f>
        <v>36032.400000000001</v>
      </c>
      <c r="D234" s="28">
        <f>INDEX(D$197:D$220,MATCH($A234,$A$197:$A$220,0))</f>
        <v>37517.599999999999</v>
      </c>
      <c r="E234" s="28">
        <f>INDEX(E$197:E$220,MATCH($A234,$A$197:$A$220,0))</f>
        <v>41900.900000000001</v>
      </c>
      <c r="F234" s="28">
        <f>INDEX(F$197:F$220,MATCH($A234,$A$197:$A$220,0))</f>
        <v>45525.900000000001</v>
      </c>
      <c r="H234" s="116">
        <f>B234/B$234</f>
        <v>1</v>
      </c>
      <c r="I234" s="116">
        <f>C234/C$234</f>
        <v>1</v>
      </c>
      <c r="J234" s="116">
        <f>D234/D$234</f>
        <v>1</v>
      </c>
      <c r="K234" s="116">
        <f>E234/E$234</f>
        <v>1</v>
      </c>
      <c r="L234" s="117">
        <f>F234/F$234</f>
        <v>1</v>
      </c>
      <c r="N234" s="117">
        <f>GEOMEAN(H234:L234)</f>
        <v>1</v>
      </c>
      <c r="R234" s="9" t="s">
        <v>6</v>
      </c>
      <c r="S234" s="1">
        <f>INDEX(F$197:F$220,MATCH($R234,$A$197:$A$220,0))</f>
        <v>45525.900000000001</v>
      </c>
      <c r="T234">
        <f>S234/S$234</f>
        <v>1</v>
      </c>
      <c r="U234">
        <f>T234</f>
        <v>1</v>
      </c>
      <c r="V234" s="1">
        <f t="shared" ref="V234:AE237" si="101">U234</f>
        <v>1</v>
      </c>
      <c r="W234" s="1">
        <f t="shared" si="101"/>
        <v>1</v>
      </c>
      <c r="X234" s="1">
        <f t="shared" si="101"/>
        <v>1</v>
      </c>
      <c r="Y234" s="1">
        <f t="shared" si="101"/>
        <v>1</v>
      </c>
      <c r="Z234" s="1">
        <f t="shared" si="101"/>
        <v>1</v>
      </c>
      <c r="AA234" s="1">
        <f t="shared" si="101"/>
        <v>1</v>
      </c>
      <c r="AB234" s="1">
        <f t="shared" si="101"/>
        <v>1</v>
      </c>
      <c r="AC234" s="1">
        <f t="shared" si="101"/>
        <v>1</v>
      </c>
      <c r="AD234" s="1">
        <f t="shared" si="101"/>
        <v>1</v>
      </c>
      <c r="AE234" s="1">
        <f t="shared" si="101"/>
        <v>1</v>
      </c>
    </row>
    <row r="235">
      <c r="A235" s="12" t="s">
        <v>8</v>
      </c>
      <c r="B235" s="28"/>
      <c r="C235" s="28"/>
      <c r="D235" s="28"/>
      <c r="E235" s="28"/>
      <c r="F235" s="28"/>
      <c r="H235" s="118"/>
      <c r="I235" s="118"/>
      <c r="J235" s="118"/>
      <c r="K235" s="118"/>
      <c r="L235" s="119"/>
      <c r="N235" s="119"/>
      <c r="R235" s="12" t="s">
        <v>8</v>
      </c>
      <c r="S235" s="1"/>
      <c r="T235" s="1"/>
    </row>
    <row r="236">
      <c r="A236" s="9" t="s">
        <v>9</v>
      </c>
      <c r="B236" s="28">
        <f t="shared" ref="B236:F257" si="102">INDEX(B$197:B$220,MATCH($A236,$A$197:$A$220,0))</f>
        <v>39053.199999999997</v>
      </c>
      <c r="C236" s="28">
        <f t="shared" si="102"/>
        <v>41245.900000000001</v>
      </c>
      <c r="D236" s="28">
        <f t="shared" si="102"/>
        <v>43410.800000000003</v>
      </c>
      <c r="E236" s="28">
        <f t="shared" si="102"/>
        <v>48053.599999999999</v>
      </c>
      <c r="F236" s="28">
        <f t="shared" si="102"/>
        <v>51825</v>
      </c>
      <c r="H236" s="118">
        <f t="shared" ref="H236:H257" si="103">B236/B$234</f>
        <v>1.1472367226675988</v>
      </c>
      <c r="I236" s="118">
        <f t="shared" ref="I236:I257" si="104">C236/C$234</f>
        <v>1.144689224142716</v>
      </c>
      <c r="J236" s="118">
        <f t="shared" ref="J236:J257" si="105">D236/D$234</f>
        <v>1.1570782779282258</v>
      </c>
      <c r="K236" s="118">
        <f t="shared" ref="K236:K257" si="106">E236/E$234</f>
        <v>1.1468393280335267</v>
      </c>
      <c r="L236" s="119">
        <f t="shared" ref="L236:L257" si="107">F236/F$234</f>
        <v>1.1383629977661067</v>
      </c>
      <c r="N236" s="119">
        <f t="shared" ref="N236:N257" si="108">GEOMEAN(H236:L236)</f>
        <v>1.1468255096296314</v>
      </c>
      <c r="R236" s="9" t="s">
        <v>9</v>
      </c>
      <c r="S236" s="1">
        <f t="shared" ref="S236:S258" si="109">INDEX(F$197:F$220,MATCH($R236,$A$197:$A$220,0))</f>
        <v>51825</v>
      </c>
      <c r="T236" s="1">
        <f t="shared" ref="T236:T258" si="110">S236/S$234</f>
        <v>1.1383629977661067</v>
      </c>
      <c r="U236">
        <f t="shared" ref="U236:W258" si="111">T236</f>
        <v>1.1383629977661067</v>
      </c>
      <c r="V236" s="1">
        <f t="shared" si="101"/>
        <v>1.1383629977661067</v>
      </c>
      <c r="W236" s="1">
        <f t="shared" si="101"/>
        <v>1.1383629977661067</v>
      </c>
      <c r="X236" s="1">
        <f t="shared" si="101"/>
        <v>1.1383629977661067</v>
      </c>
      <c r="Y236" s="1">
        <f t="shared" si="101"/>
        <v>1.1383629977661067</v>
      </c>
      <c r="Z236" s="1">
        <f t="shared" si="101"/>
        <v>1.1383629977661067</v>
      </c>
      <c r="AA236" s="1">
        <f t="shared" si="101"/>
        <v>1.1383629977661067</v>
      </c>
      <c r="AB236" s="1">
        <f t="shared" si="101"/>
        <v>1.1383629977661067</v>
      </c>
      <c r="AC236" s="1">
        <f t="shared" si="101"/>
        <v>1.1383629977661067</v>
      </c>
      <c r="AD236" s="1">
        <f t="shared" si="101"/>
        <v>1.1383629977661067</v>
      </c>
      <c r="AE236" s="1">
        <f t="shared" si="101"/>
        <v>1.1383629977661067</v>
      </c>
    </row>
    <row r="237">
      <c r="A237" s="9" t="s">
        <v>10</v>
      </c>
      <c r="B237" s="28"/>
      <c r="C237" s="28"/>
      <c r="D237" s="28"/>
      <c r="E237" s="28"/>
      <c r="F237" s="28"/>
      <c r="H237" s="118"/>
      <c r="I237" s="118"/>
      <c r="J237" s="118"/>
      <c r="K237" s="118"/>
      <c r="L237" s="119"/>
      <c r="N237" s="119"/>
      <c r="R237" s="9" t="s">
        <v>11</v>
      </c>
      <c r="S237" s="1">
        <f t="shared" si="109"/>
        <v>37317.599999999999</v>
      </c>
      <c r="T237" s="1">
        <f t="shared" si="110"/>
        <v>0.8197004342583013</v>
      </c>
      <c r="U237" s="1">
        <f t="shared" si="111"/>
        <v>0.8197004342583013</v>
      </c>
      <c r="V237" s="1">
        <f t="shared" si="101"/>
        <v>0.8197004342583013</v>
      </c>
      <c r="W237" s="1">
        <f>($AE237/$V237)^(1/(2030-2021))*V237</f>
        <v>0.83025164714921917</v>
      </c>
      <c r="X237" s="1">
        <f t="shared" ref="X237:AD239" si="112">($AE237/$V237)^(1/(2030-2021))*W237</f>
        <v>0.84093867562448554</v>
      </c>
      <c r="Y237" s="1">
        <f t="shared" si="112"/>
        <v>0.85176326790709067</v>
      </c>
      <c r="Z237" s="1">
        <f t="shared" si="112"/>
        <v>0.86272719472321291</v>
      </c>
      <c r="AA237" s="1">
        <f t="shared" si="112"/>
        <v>0.87383224959188033</v>
      </c>
      <c r="AB237" s="1">
        <f t="shared" si="112"/>
        <v>0.88508024911836125</v>
      </c>
      <c r="AC237" s="1">
        <f t="shared" si="112"/>
        <v>0.8964730332913311</v>
      </c>
      <c r="AD237" s="1">
        <f t="shared" si="112"/>
        <v>0.90801246578386419</v>
      </c>
      <c r="AE237">
        <f>T237+0.1</f>
        <v>0.91970043425830128</v>
      </c>
    </row>
    <row r="238" ht="25.5">
      <c r="A238" s="9" t="s">
        <v>11</v>
      </c>
      <c r="B238" s="28">
        <f t="shared" si="102"/>
        <v>29059.299999999999</v>
      </c>
      <c r="C238" s="28">
        <f t="shared" si="102"/>
        <v>29821</v>
      </c>
      <c r="D238" s="28">
        <f t="shared" si="102"/>
        <v>31247.700000000001</v>
      </c>
      <c r="E238" s="28">
        <f t="shared" si="102"/>
        <v>34693.900000000001</v>
      </c>
      <c r="F238" s="28">
        <f t="shared" si="102"/>
        <v>37317.599999999999</v>
      </c>
      <c r="H238" s="118">
        <f t="shared" si="103"/>
        <v>0.8536533778285661</v>
      </c>
      <c r="I238" s="118">
        <f t="shared" si="104"/>
        <v>0.82761625648027881</v>
      </c>
      <c r="J238" s="118">
        <f t="shared" si="105"/>
        <v>0.83288110113653335</v>
      </c>
      <c r="K238" s="118">
        <f t="shared" si="106"/>
        <v>0.82799892126422103</v>
      </c>
      <c r="L238" s="119">
        <f t="shared" si="107"/>
        <v>0.8197004342583013</v>
      </c>
      <c r="N238" s="119">
        <f t="shared" si="108"/>
        <v>0.83229196879648237</v>
      </c>
      <c r="R238" s="12" t="s">
        <v>12</v>
      </c>
      <c r="S238" s="1"/>
      <c r="T238" s="1"/>
      <c r="U238" s="1"/>
      <c r="V238" s="1"/>
    </row>
    <row r="239">
      <c r="A239" s="12" t="s">
        <v>69</v>
      </c>
      <c r="B239" s="28"/>
      <c r="C239" s="28"/>
      <c r="D239" s="28"/>
      <c r="E239" s="28"/>
      <c r="F239" s="28"/>
      <c r="H239" s="118"/>
      <c r="I239" s="118"/>
      <c r="J239" s="118"/>
      <c r="K239" s="118"/>
      <c r="L239" s="119"/>
      <c r="N239" s="119"/>
      <c r="R239" s="9" t="s">
        <v>13</v>
      </c>
      <c r="S239" s="1">
        <f t="shared" si="109"/>
        <v>31990.799999999999</v>
      </c>
      <c r="T239" s="1">
        <f t="shared" si="110"/>
        <v>0.70269451015795403</v>
      </c>
      <c r="U239" s="1">
        <f t="shared" si="111"/>
        <v>0.70269451015795403</v>
      </c>
      <c r="V239" s="1">
        <f t="shared" si="111"/>
        <v>0.70269451015795403</v>
      </c>
      <c r="W239" s="1">
        <f>($AE239/$V239)^(1/(2030-2021))*V239</f>
        <v>0.7310083653737196</v>
      </c>
      <c r="X239" s="1">
        <f t="shared" si="112"/>
        <v>0.76046307822475989</v>
      </c>
      <c r="Y239" s="1">
        <f t="shared" si="112"/>
        <v>0.79110461758864548</v>
      </c>
      <c r="Z239" s="1">
        <f t="shared" si="112"/>
        <v>0.82298080457905398</v>
      </c>
      <c r="AA239" s="1">
        <f t="shared" si="112"/>
        <v>0.85614138717840815</v>
      </c>
      <c r="AB239" s="1">
        <f t="shared" si="112"/>
        <v>0.8906381178777063</v>
      </c>
      <c r="AC239" s="1">
        <f t="shared" si="112"/>
        <v>0.92652483444471467</v>
      </c>
      <c r="AD239" s="1">
        <f t="shared" si="112"/>
        <v>0.96385754394657486</v>
      </c>
      <c r="AE239">
        <f>T239+0.3</f>
        <v>1.0026945101579541</v>
      </c>
    </row>
    <row r="240">
      <c r="A240" s="9" t="s">
        <v>13</v>
      </c>
      <c r="B240" s="28">
        <f t="shared" si="102"/>
        <v>24387.700000000001</v>
      </c>
      <c r="C240" s="28">
        <f t="shared" si="102"/>
        <v>24923.799999999999</v>
      </c>
      <c r="D240" s="28">
        <f t="shared" si="102"/>
        <v>26771.700000000001</v>
      </c>
      <c r="E240" s="28">
        <f t="shared" si="102"/>
        <v>29606.200000000001</v>
      </c>
      <c r="F240" s="28">
        <f t="shared" si="102"/>
        <v>31990.799999999999</v>
      </c>
      <c r="H240" s="118">
        <f t="shared" si="103"/>
        <v>0.71641926964757319</v>
      </c>
      <c r="I240" s="118">
        <f t="shared" si="104"/>
        <v>0.69170524305902459</v>
      </c>
      <c r="J240" s="118">
        <f t="shared" si="105"/>
        <v>0.71357709448365569</v>
      </c>
      <c r="K240" s="118">
        <f t="shared" si="106"/>
        <v>0.70657670837619235</v>
      </c>
      <c r="L240" s="119">
        <f t="shared" si="107"/>
        <v>0.70269451015795403</v>
      </c>
      <c r="N240" s="119">
        <f t="shared" si="108"/>
        <v>0.70614033781386853</v>
      </c>
      <c r="R240" s="9" t="s">
        <v>14</v>
      </c>
      <c r="S240" s="1">
        <f t="shared" si="109"/>
        <v>39925</v>
      </c>
      <c r="T240" s="1">
        <f t="shared" si="110"/>
        <v>0.8769733272708502</v>
      </c>
      <c r="U240" s="1">
        <f t="shared" si="111"/>
        <v>0.8769733272708502</v>
      </c>
      <c r="V240" s="1">
        <f t="shared" si="111"/>
        <v>0.8769733272708502</v>
      </c>
      <c r="W240">
        <f t="shared" ref="W240:W244" si="113">V240</f>
        <v>0.8769733272708502</v>
      </c>
      <c r="X240" s="1">
        <f t="shared" ref="X240:AE251" si="114">W240</f>
        <v>0.8769733272708502</v>
      </c>
      <c r="Y240" s="1">
        <f t="shared" si="114"/>
        <v>0.8769733272708502</v>
      </c>
      <c r="Z240" s="1">
        <f t="shared" si="114"/>
        <v>0.8769733272708502</v>
      </c>
      <c r="AA240" s="1">
        <f t="shared" si="114"/>
        <v>0.8769733272708502</v>
      </c>
      <c r="AB240" s="1">
        <f t="shared" si="114"/>
        <v>0.8769733272708502</v>
      </c>
      <c r="AC240" s="1">
        <f t="shared" si="114"/>
        <v>0.8769733272708502</v>
      </c>
      <c r="AD240" s="1">
        <f t="shared" si="114"/>
        <v>0.8769733272708502</v>
      </c>
      <c r="AE240" s="1">
        <f t="shared" si="114"/>
        <v>0.8769733272708502</v>
      </c>
    </row>
    <row r="241">
      <c r="A241" s="9" t="s">
        <v>22</v>
      </c>
      <c r="B241" s="28">
        <f t="shared" si="102"/>
        <v>37121.199999999997</v>
      </c>
      <c r="C241" s="28">
        <f t="shared" si="102"/>
        <v>38871.900000000001</v>
      </c>
      <c r="D241" s="28">
        <f t="shared" si="102"/>
        <v>40796.900000000001</v>
      </c>
      <c r="E241" s="28">
        <f t="shared" si="102"/>
        <v>45328</v>
      </c>
      <c r="F241" s="28">
        <f t="shared" si="102"/>
        <v>47635.800000000003</v>
      </c>
      <c r="H241" s="118">
        <f t="shared" si="103"/>
        <v>1.090481799941835</v>
      </c>
      <c r="I241" s="118">
        <f t="shared" si="104"/>
        <v>1.0788040763313018</v>
      </c>
      <c r="J241" s="118">
        <f t="shared" si="105"/>
        <v>1.0874069769921317</v>
      </c>
      <c r="K241" s="118">
        <f t="shared" si="106"/>
        <v>1.0817906059297056</v>
      </c>
      <c r="L241" s="119">
        <f t="shared" si="107"/>
        <v>1.046345047544365</v>
      </c>
      <c r="N241" s="119">
        <f t="shared" si="108"/>
        <v>1.0768476109905252</v>
      </c>
      <c r="R241" s="9" t="s">
        <v>15</v>
      </c>
      <c r="S241" s="1">
        <f t="shared" si="109"/>
        <v>30074.700000000001</v>
      </c>
      <c r="T241" s="1">
        <f t="shared" si="110"/>
        <v>0.66060638010451189</v>
      </c>
      <c r="U241" s="1">
        <f t="shared" si="111"/>
        <v>0.66060638010451189</v>
      </c>
      <c r="V241" s="1">
        <f t="shared" si="111"/>
        <v>0.66060638010451189</v>
      </c>
      <c r="W241" s="1">
        <f t="shared" si="113"/>
        <v>0.66060638010451189</v>
      </c>
      <c r="X241" s="1">
        <f t="shared" si="114"/>
        <v>0.66060638010451189</v>
      </c>
      <c r="Y241" s="1">
        <f t="shared" si="114"/>
        <v>0.66060638010451189</v>
      </c>
      <c r="Z241" s="1">
        <f t="shared" si="114"/>
        <v>0.66060638010451189</v>
      </c>
      <c r="AA241" s="1">
        <f t="shared" si="114"/>
        <v>0.66060638010451189</v>
      </c>
      <c r="AB241" s="1">
        <f t="shared" si="114"/>
        <v>0.66060638010451189</v>
      </c>
      <c r="AC241" s="1">
        <f t="shared" si="114"/>
        <v>0.66060638010451189</v>
      </c>
      <c r="AD241" s="1">
        <f t="shared" si="114"/>
        <v>0.66060638010451189</v>
      </c>
      <c r="AE241" s="1">
        <f t="shared" si="114"/>
        <v>0.66060638010451189</v>
      </c>
    </row>
    <row r="242">
      <c r="A242" s="9" t="s">
        <v>17</v>
      </c>
      <c r="B242" s="28">
        <f t="shared" si="102"/>
        <v>32256.200000000001</v>
      </c>
      <c r="C242" s="28">
        <f t="shared" si="102"/>
        <v>32400.400000000001</v>
      </c>
      <c r="D242" s="28">
        <f t="shared" si="102"/>
        <v>34566.199999999997</v>
      </c>
      <c r="E242" s="28">
        <f t="shared" si="102"/>
        <v>39339.5</v>
      </c>
      <c r="F242" s="28">
        <f t="shared" si="102"/>
        <v>42399.300000000003</v>
      </c>
      <c r="H242" s="118">
        <f t="shared" si="103"/>
        <v>0.9475663242374659</v>
      </c>
      <c r="I242" s="118">
        <f t="shared" si="104"/>
        <v>0.89920182946459293</v>
      </c>
      <c r="J242" s="118">
        <f t="shared" si="105"/>
        <v>0.92133292108237197</v>
      </c>
      <c r="K242" s="118">
        <f t="shared" si="106"/>
        <v>0.93887004813739083</v>
      </c>
      <c r="L242" s="119">
        <f t="shared" si="107"/>
        <v>0.9313226097671875</v>
      </c>
      <c r="N242" s="119">
        <f t="shared" si="108"/>
        <v>0.92750829863234174</v>
      </c>
      <c r="R242" s="9" t="s">
        <v>16</v>
      </c>
      <c r="S242" s="1">
        <f t="shared" si="109"/>
        <v>30485.599999999999</v>
      </c>
      <c r="T242" s="1">
        <f t="shared" si="110"/>
        <v>0.66963201166808339</v>
      </c>
      <c r="U242" s="1">
        <f t="shared" si="111"/>
        <v>0.66963201166808339</v>
      </c>
      <c r="V242" s="1">
        <f t="shared" si="111"/>
        <v>0.66963201166808339</v>
      </c>
      <c r="W242" s="1">
        <f t="shared" si="113"/>
        <v>0.66963201166808339</v>
      </c>
      <c r="X242" s="1">
        <f t="shared" si="114"/>
        <v>0.66963201166808339</v>
      </c>
      <c r="Y242" s="1">
        <f t="shared" si="114"/>
        <v>0.66963201166808339</v>
      </c>
      <c r="Z242" s="1">
        <f t="shared" si="114"/>
        <v>0.66963201166808339</v>
      </c>
      <c r="AA242" s="1">
        <f t="shared" si="114"/>
        <v>0.66963201166808339</v>
      </c>
      <c r="AB242" s="1">
        <f t="shared" si="114"/>
        <v>0.66963201166808339</v>
      </c>
      <c r="AC242" s="1">
        <f t="shared" si="114"/>
        <v>0.66963201166808339</v>
      </c>
      <c r="AD242" s="1">
        <f t="shared" si="114"/>
        <v>0.66963201166808339</v>
      </c>
      <c r="AE242" s="1">
        <f t="shared" si="114"/>
        <v>0.66963201166808339</v>
      </c>
    </row>
    <row r="243">
      <c r="A243" s="9" t="s">
        <v>15</v>
      </c>
      <c r="B243" s="28">
        <f t="shared" si="102"/>
        <v>22098.799999999999</v>
      </c>
      <c r="C243" s="28">
        <f t="shared" si="102"/>
        <v>22557.599999999999</v>
      </c>
      <c r="D243" s="28">
        <f t="shared" si="102"/>
        <v>23640.5</v>
      </c>
      <c r="E243" s="28">
        <f t="shared" si="102"/>
        <v>28191.400000000001</v>
      </c>
      <c r="F243" s="28">
        <f t="shared" si="102"/>
        <v>30074.700000000001</v>
      </c>
      <c r="H243" s="118">
        <f t="shared" si="103"/>
        <v>0.64917996186962235</v>
      </c>
      <c r="I243" s="118">
        <f t="shared" si="104"/>
        <v>0.6260365670896193</v>
      </c>
      <c r="J243" s="118">
        <f t="shared" si="105"/>
        <v>0.63011759814060608</v>
      </c>
      <c r="K243" s="118">
        <f t="shared" si="106"/>
        <v>0.67281132386177867</v>
      </c>
      <c r="L243" s="119">
        <f t="shared" si="107"/>
        <v>0.66060638010451189</v>
      </c>
      <c r="N243" s="119">
        <f t="shared" si="108"/>
        <v>0.64750703976065083</v>
      </c>
      <c r="R243" s="9" t="s">
        <v>17</v>
      </c>
      <c r="S243" s="1">
        <f t="shared" si="109"/>
        <v>42399.300000000003</v>
      </c>
      <c r="T243" s="1">
        <f t="shared" si="110"/>
        <v>0.9313226097671875</v>
      </c>
      <c r="U243" s="1">
        <f t="shared" si="111"/>
        <v>0.9313226097671875</v>
      </c>
      <c r="V243" s="1">
        <f t="shared" si="111"/>
        <v>0.9313226097671875</v>
      </c>
      <c r="W243" s="1">
        <f t="shared" si="113"/>
        <v>0.9313226097671875</v>
      </c>
      <c r="X243" s="1">
        <f t="shared" si="114"/>
        <v>0.9313226097671875</v>
      </c>
      <c r="Y243" s="1">
        <f t="shared" si="114"/>
        <v>0.9313226097671875</v>
      </c>
      <c r="Z243" s="1">
        <f t="shared" si="114"/>
        <v>0.9313226097671875</v>
      </c>
      <c r="AA243" s="1">
        <f t="shared" si="114"/>
        <v>0.9313226097671875</v>
      </c>
      <c r="AB243" s="1">
        <f t="shared" si="114"/>
        <v>0.9313226097671875</v>
      </c>
      <c r="AC243" s="1">
        <f t="shared" si="114"/>
        <v>0.9313226097671875</v>
      </c>
      <c r="AD243" s="1">
        <f t="shared" si="114"/>
        <v>0.9313226097671875</v>
      </c>
      <c r="AE243" s="1">
        <f t="shared" si="114"/>
        <v>0.9313226097671875</v>
      </c>
    </row>
    <row r="244">
      <c r="A244" s="9" t="s">
        <v>16</v>
      </c>
      <c r="B244" s="28">
        <f t="shared" si="102"/>
        <v>21970.5</v>
      </c>
      <c r="C244" s="28">
        <f t="shared" si="102"/>
        <v>23481.599999999999</v>
      </c>
      <c r="D244" s="28">
        <f t="shared" si="102"/>
        <v>24720</v>
      </c>
      <c r="E244" s="28">
        <f t="shared" si="102"/>
        <v>28044.799999999999</v>
      </c>
      <c r="F244" s="28">
        <f t="shared" si="102"/>
        <v>30485.599999999999</v>
      </c>
      <c r="H244" s="118">
        <f t="shared" si="103"/>
        <v>0.64541098848157086</v>
      </c>
      <c r="I244" s="118">
        <f t="shared" si="104"/>
        <v>0.65168015452759176</v>
      </c>
      <c r="J244" s="118">
        <f t="shared" si="105"/>
        <v>0.65889076060302365</v>
      </c>
      <c r="K244" s="118">
        <f t="shared" si="106"/>
        <v>0.66931259233095231</v>
      </c>
      <c r="L244" s="119">
        <f t="shared" si="107"/>
        <v>0.66963201166808339</v>
      </c>
      <c r="N244" s="119">
        <f t="shared" si="108"/>
        <v>0.65891575862539897</v>
      </c>
      <c r="R244" s="9" t="s">
        <v>18</v>
      </c>
      <c r="S244" s="1">
        <f t="shared" si="109"/>
        <v>31768.700000000001</v>
      </c>
      <c r="T244" s="1">
        <f t="shared" si="110"/>
        <v>0.69781596849266025</v>
      </c>
      <c r="U244" s="1">
        <f t="shared" si="111"/>
        <v>0.69781596849266025</v>
      </c>
      <c r="V244" s="1">
        <f t="shared" si="111"/>
        <v>0.69781596849266025</v>
      </c>
      <c r="W244" s="1">
        <f t="shared" si="113"/>
        <v>0.69781596849266025</v>
      </c>
      <c r="X244" s="1">
        <f t="shared" si="114"/>
        <v>0.69781596849266025</v>
      </c>
      <c r="Y244" s="1">
        <f t="shared" si="114"/>
        <v>0.69781596849266025</v>
      </c>
      <c r="Z244" s="1">
        <f t="shared" si="114"/>
        <v>0.69781596849266025</v>
      </c>
      <c r="AA244" s="1">
        <f t="shared" si="114"/>
        <v>0.69781596849266025</v>
      </c>
      <c r="AB244" s="1">
        <f t="shared" si="114"/>
        <v>0.69781596849266025</v>
      </c>
      <c r="AC244" s="1">
        <f t="shared" si="114"/>
        <v>0.69781596849266025</v>
      </c>
      <c r="AD244" s="1">
        <f t="shared" si="114"/>
        <v>0.69781596849266025</v>
      </c>
      <c r="AE244" s="1">
        <f t="shared" si="114"/>
        <v>0.69781596849266025</v>
      </c>
    </row>
    <row r="245" ht="38.25">
      <c r="A245" s="9" t="s">
        <v>23</v>
      </c>
      <c r="B245" s="28">
        <f t="shared" si="102"/>
        <v>28922.599999999999</v>
      </c>
      <c r="C245" s="28">
        <f t="shared" si="102"/>
        <v>30397.799999999999</v>
      </c>
      <c r="D245" s="28">
        <f t="shared" si="102"/>
        <v>32882.400000000001</v>
      </c>
      <c r="E245" s="28">
        <f t="shared" si="102"/>
        <v>37426.900000000001</v>
      </c>
      <c r="F245" s="28">
        <f t="shared" si="102"/>
        <v>40099.400000000001</v>
      </c>
      <c r="H245" s="118">
        <f t="shared" si="103"/>
        <v>0.84963764390692431</v>
      </c>
      <c r="I245" s="118">
        <f t="shared" si="104"/>
        <v>0.84362407166883135</v>
      </c>
      <c r="J245" s="118">
        <f t="shared" si="105"/>
        <v>0.87645265155553664</v>
      </c>
      <c r="K245" s="118">
        <f t="shared" si="106"/>
        <v>0.89322425055309074</v>
      </c>
      <c r="L245" s="119">
        <f t="shared" si="107"/>
        <v>0.88080411370231015</v>
      </c>
      <c r="N245" s="119">
        <f t="shared" si="108"/>
        <v>0.86854075447803425</v>
      </c>
      <c r="R245" s="12" t="s">
        <v>19</v>
      </c>
      <c r="S245" s="1"/>
      <c r="T245" s="1"/>
      <c r="U245" s="1"/>
      <c r="V245" s="1"/>
    </row>
    <row r="246">
      <c r="A246" s="9" t="s">
        <v>14</v>
      </c>
      <c r="B246" s="28">
        <f t="shared" si="102"/>
        <v>29785.599999999999</v>
      </c>
      <c r="C246" s="28">
        <f t="shared" si="102"/>
        <v>30660.599999999999</v>
      </c>
      <c r="D246" s="28">
        <f t="shared" si="102"/>
        <v>32675.200000000001</v>
      </c>
      <c r="E246" s="28">
        <f t="shared" si="102"/>
        <v>37633.699999999997</v>
      </c>
      <c r="F246" s="28">
        <f t="shared" si="102"/>
        <v>39925</v>
      </c>
      <c r="H246" s="118">
        <f t="shared" si="103"/>
        <v>0.87498935110792542</v>
      </c>
      <c r="I246" s="118">
        <f t="shared" si="104"/>
        <v>0.85091750757651441</v>
      </c>
      <c r="J246" s="118">
        <f t="shared" si="105"/>
        <v>0.87092991022879929</v>
      </c>
      <c r="K246" s="118">
        <f t="shared" si="106"/>
        <v>0.89815970540012258</v>
      </c>
      <c r="L246" s="119">
        <f t="shared" si="107"/>
        <v>0.8769733272708502</v>
      </c>
      <c r="N246" s="119">
        <f t="shared" si="108"/>
        <v>0.87426416366743032</v>
      </c>
      <c r="R246" s="9" t="s">
        <v>20</v>
      </c>
      <c r="S246" s="1">
        <f t="shared" si="109"/>
        <v>39652.800000000003</v>
      </c>
      <c r="T246" s="1">
        <f t="shared" si="110"/>
        <v>0.87099431312725284</v>
      </c>
      <c r="U246" s="1">
        <f t="shared" si="111"/>
        <v>0.87099431312725284</v>
      </c>
      <c r="V246" s="1">
        <f t="shared" si="111"/>
        <v>0.87099431312725284</v>
      </c>
      <c r="W246">
        <f t="shared" si="111"/>
        <v>0.87099431312725284</v>
      </c>
      <c r="X246" s="1">
        <f t="shared" si="114"/>
        <v>0.87099431312725284</v>
      </c>
      <c r="Y246" s="1">
        <f t="shared" si="114"/>
        <v>0.87099431312725284</v>
      </c>
      <c r="Z246" s="1">
        <f t="shared" si="114"/>
        <v>0.87099431312725284</v>
      </c>
      <c r="AA246" s="1">
        <f t="shared" si="114"/>
        <v>0.87099431312725284</v>
      </c>
      <c r="AB246" s="1">
        <f t="shared" si="114"/>
        <v>0.87099431312725284</v>
      </c>
      <c r="AC246" s="1">
        <f t="shared" si="114"/>
        <v>0.87099431312725284</v>
      </c>
      <c r="AD246" s="1">
        <f t="shared" si="114"/>
        <v>0.87099431312725284</v>
      </c>
      <c r="AE246" s="1">
        <f t="shared" si="114"/>
        <v>0.87099431312725284</v>
      </c>
    </row>
    <row r="247">
      <c r="A247" s="9" t="s">
        <v>21</v>
      </c>
      <c r="B247" s="28">
        <f t="shared" si="102"/>
        <v>23027.200000000001</v>
      </c>
      <c r="C247" s="28">
        <f t="shared" si="102"/>
        <v>24358.900000000001</v>
      </c>
      <c r="D247" s="28">
        <f t="shared" si="102"/>
        <v>28294.200000000001</v>
      </c>
      <c r="E247" s="28">
        <f t="shared" si="102"/>
        <v>30574.400000000001</v>
      </c>
      <c r="F247" s="28">
        <f t="shared" si="102"/>
        <v>32783.5</v>
      </c>
      <c r="H247" s="118">
        <f t="shared" si="103"/>
        <v>0.67645287608214777</v>
      </c>
      <c r="I247" s="118">
        <f t="shared" si="104"/>
        <v>0.67602768619353693</v>
      </c>
      <c r="J247" s="118">
        <f t="shared" si="105"/>
        <v>0.75415804848924239</v>
      </c>
      <c r="K247" s="118">
        <f t="shared" si="106"/>
        <v>0.7296836106145691</v>
      </c>
      <c r="L247" s="119">
        <f t="shared" si="107"/>
        <v>0.72010657669590272</v>
      </c>
      <c r="N247" s="119">
        <f t="shared" si="108"/>
        <v>0.71062282678430511</v>
      </c>
      <c r="R247" s="9" t="s">
        <v>21</v>
      </c>
      <c r="S247" s="1">
        <f t="shared" si="109"/>
        <v>32783.5</v>
      </c>
      <c r="T247" s="1">
        <f t="shared" si="110"/>
        <v>0.72010657669590272</v>
      </c>
      <c r="U247" s="1">
        <f t="shared" si="111"/>
        <v>0.72010657669590272</v>
      </c>
      <c r="V247" s="1">
        <f t="shared" si="111"/>
        <v>0.72010657669590272</v>
      </c>
      <c r="W247" s="1">
        <f t="shared" si="111"/>
        <v>0.72010657669590272</v>
      </c>
      <c r="X247" s="1">
        <f t="shared" si="114"/>
        <v>0.72010657669590272</v>
      </c>
      <c r="Y247" s="1">
        <f t="shared" si="114"/>
        <v>0.72010657669590272</v>
      </c>
      <c r="Z247" s="1">
        <f t="shared" si="114"/>
        <v>0.72010657669590272</v>
      </c>
      <c r="AA247" s="1">
        <f t="shared" si="114"/>
        <v>0.72010657669590272</v>
      </c>
      <c r="AB247" s="1">
        <f t="shared" si="114"/>
        <v>0.72010657669590272</v>
      </c>
      <c r="AC247" s="1">
        <f t="shared" si="114"/>
        <v>0.72010657669590272</v>
      </c>
      <c r="AD247" s="1">
        <f t="shared" si="114"/>
        <v>0.72010657669590272</v>
      </c>
      <c r="AE247" s="1">
        <f t="shared" si="114"/>
        <v>0.72010657669590272</v>
      </c>
    </row>
    <row r="248">
      <c r="A248" s="9" t="s">
        <v>18</v>
      </c>
      <c r="B248" s="28">
        <f t="shared" si="102"/>
        <v>21744.700000000001</v>
      </c>
      <c r="C248" s="28">
        <f t="shared" si="102"/>
        <v>22348.5</v>
      </c>
      <c r="D248" s="28">
        <f t="shared" si="102"/>
        <v>26067.200000000001</v>
      </c>
      <c r="E248" s="28">
        <f t="shared" si="102"/>
        <v>29362.099999999999</v>
      </c>
      <c r="F248" s="28">
        <f t="shared" si="102"/>
        <v>31768.700000000001</v>
      </c>
      <c r="H248" s="118">
        <f t="shared" si="103"/>
        <v>0.63877783032863222</v>
      </c>
      <c r="I248" s="118">
        <f t="shared" si="104"/>
        <v>0.62023345655576645</v>
      </c>
      <c r="J248" s="118">
        <f t="shared" si="105"/>
        <v>0.6947992408896092</v>
      </c>
      <c r="K248" s="118">
        <f t="shared" si="106"/>
        <v>0.7007510578531726</v>
      </c>
      <c r="L248" s="119">
        <f t="shared" si="107"/>
        <v>0.69781596849266025</v>
      </c>
      <c r="N248" s="119">
        <f t="shared" si="108"/>
        <v>0.66959747141727022</v>
      </c>
      <c r="R248" s="9" t="s">
        <v>22</v>
      </c>
      <c r="S248" s="1">
        <f t="shared" si="109"/>
        <v>47635.800000000003</v>
      </c>
      <c r="T248" s="1">
        <f t="shared" si="110"/>
        <v>1.046345047544365</v>
      </c>
      <c r="U248" s="1">
        <f t="shared" si="111"/>
        <v>1.046345047544365</v>
      </c>
      <c r="V248" s="1">
        <f t="shared" si="111"/>
        <v>1.046345047544365</v>
      </c>
      <c r="W248" s="1">
        <f t="shared" si="111"/>
        <v>1.046345047544365</v>
      </c>
      <c r="X248" s="1">
        <f t="shared" si="114"/>
        <v>1.046345047544365</v>
      </c>
      <c r="Y248" s="1">
        <f t="shared" si="114"/>
        <v>1.046345047544365</v>
      </c>
      <c r="Z248" s="1">
        <f t="shared" si="114"/>
        <v>1.046345047544365</v>
      </c>
      <c r="AA248" s="1">
        <f t="shared" si="114"/>
        <v>1.046345047544365</v>
      </c>
      <c r="AB248" s="1">
        <f t="shared" si="114"/>
        <v>1.046345047544365</v>
      </c>
      <c r="AC248" s="1">
        <f t="shared" si="114"/>
        <v>1.046345047544365</v>
      </c>
      <c r="AD248" s="1">
        <f t="shared" si="114"/>
        <v>1.046345047544365</v>
      </c>
      <c r="AE248" s="1">
        <f t="shared" si="114"/>
        <v>1.046345047544365</v>
      </c>
    </row>
    <row r="249">
      <c r="A249" s="9" t="s">
        <v>20</v>
      </c>
      <c r="B249" s="28">
        <f t="shared" si="102"/>
        <v>30237</v>
      </c>
      <c r="C249" s="28">
        <f t="shared" si="102"/>
        <v>31546.700000000001</v>
      </c>
      <c r="D249" s="28">
        <f t="shared" si="102"/>
        <v>33480.800000000003</v>
      </c>
      <c r="E249" s="28">
        <f t="shared" si="102"/>
        <v>37493.699999999997</v>
      </c>
      <c r="F249" s="28">
        <f t="shared" si="102"/>
        <v>39652.800000000003</v>
      </c>
      <c r="H249" s="118">
        <f t="shared" si="103"/>
        <v>0.88824979216300304</v>
      </c>
      <c r="I249" s="118">
        <f t="shared" si="104"/>
        <v>0.87550926388472594</v>
      </c>
      <c r="J249" s="118">
        <f t="shared" si="105"/>
        <v>0.89240249909375879</v>
      </c>
      <c r="K249" s="118">
        <f t="shared" si="106"/>
        <v>0.89481848838569089</v>
      </c>
      <c r="L249" s="119">
        <f t="shared" si="107"/>
        <v>0.87099431312725284</v>
      </c>
      <c r="N249" s="119">
        <f t="shared" si="108"/>
        <v>0.88434430065506753</v>
      </c>
      <c r="R249" s="9" t="s">
        <v>23</v>
      </c>
      <c r="S249" s="1">
        <f t="shared" si="109"/>
        <v>40099.400000000001</v>
      </c>
      <c r="T249" s="1">
        <f t="shared" si="110"/>
        <v>0.88080411370231015</v>
      </c>
      <c r="U249" s="1">
        <f t="shared" si="111"/>
        <v>0.88080411370231015</v>
      </c>
      <c r="V249" s="1">
        <f t="shared" si="111"/>
        <v>0.88080411370231015</v>
      </c>
      <c r="W249" s="1">
        <f t="shared" si="111"/>
        <v>0.88080411370231015</v>
      </c>
      <c r="X249" s="1">
        <f t="shared" si="114"/>
        <v>0.88080411370231015</v>
      </c>
      <c r="Y249" s="1">
        <f t="shared" si="114"/>
        <v>0.88080411370231015</v>
      </c>
      <c r="Z249" s="1">
        <f t="shared" si="114"/>
        <v>0.88080411370231015</v>
      </c>
      <c r="AA249" s="1">
        <f t="shared" si="114"/>
        <v>0.88080411370231015</v>
      </c>
      <c r="AB249" s="1">
        <f t="shared" si="114"/>
        <v>0.88080411370231015</v>
      </c>
      <c r="AC249" s="1">
        <f t="shared" si="114"/>
        <v>0.88080411370231015</v>
      </c>
      <c r="AD249" s="1">
        <f t="shared" si="114"/>
        <v>0.88080411370231015</v>
      </c>
      <c r="AE249" s="1">
        <f t="shared" si="114"/>
        <v>0.88080411370231015</v>
      </c>
    </row>
    <row r="250">
      <c r="A250" s="9" t="s">
        <v>24</v>
      </c>
      <c r="B250" s="28">
        <f t="shared" si="102"/>
        <v>33457.699999999997</v>
      </c>
      <c r="C250" s="28">
        <f t="shared" si="102"/>
        <v>34142.800000000003</v>
      </c>
      <c r="D250" s="28">
        <f t="shared" si="102"/>
        <v>35759.300000000003</v>
      </c>
      <c r="E250" s="28">
        <f t="shared" si="102"/>
        <v>40024.900000000001</v>
      </c>
      <c r="F250" s="28">
        <f t="shared" si="102"/>
        <v>42329</v>
      </c>
      <c r="H250" s="118">
        <f t="shared" si="103"/>
        <v>0.98286189341707519</v>
      </c>
      <c r="I250" s="118">
        <f t="shared" si="104"/>
        <v>0.94755830863334112</v>
      </c>
      <c r="J250" s="118">
        <f t="shared" si="105"/>
        <v>0.95313399577798164</v>
      </c>
      <c r="K250" s="118">
        <f t="shared" si="106"/>
        <v>0.95522769200661561</v>
      </c>
      <c r="L250" s="119">
        <f t="shared" si="107"/>
        <v>0.92977843381459779</v>
      </c>
      <c r="N250" s="119">
        <f t="shared" si="108"/>
        <v>0.95355940682739437</v>
      </c>
      <c r="R250" s="9" t="s">
        <v>24</v>
      </c>
      <c r="S250" s="1">
        <f t="shared" si="109"/>
        <v>42329</v>
      </c>
      <c r="T250" s="1">
        <f t="shared" si="110"/>
        <v>0.92977843381459779</v>
      </c>
      <c r="U250" s="1">
        <f t="shared" si="111"/>
        <v>0.92977843381459779</v>
      </c>
      <c r="V250" s="1">
        <f t="shared" si="111"/>
        <v>0.92977843381459779</v>
      </c>
      <c r="W250" s="1">
        <f t="shared" si="111"/>
        <v>0.92977843381459779</v>
      </c>
      <c r="X250" s="1">
        <f t="shared" si="114"/>
        <v>0.92977843381459779</v>
      </c>
      <c r="Y250" s="1">
        <f t="shared" si="114"/>
        <v>0.92977843381459779</v>
      </c>
      <c r="Z250" s="1">
        <f t="shared" si="114"/>
        <v>0.92977843381459779</v>
      </c>
      <c r="AA250" s="1">
        <f t="shared" si="114"/>
        <v>0.92977843381459779</v>
      </c>
      <c r="AB250" s="1">
        <f t="shared" si="114"/>
        <v>0.92977843381459779</v>
      </c>
      <c r="AC250" s="1">
        <f t="shared" si="114"/>
        <v>0.92977843381459779</v>
      </c>
      <c r="AD250" s="1">
        <f t="shared" si="114"/>
        <v>0.92977843381459779</v>
      </c>
      <c r="AE250" s="1">
        <f t="shared" si="114"/>
        <v>0.92977843381459779</v>
      </c>
    </row>
    <row r="251">
      <c r="A251" s="9" t="s">
        <v>25</v>
      </c>
      <c r="B251" s="28">
        <f t="shared" si="102"/>
        <v>30498.599999999999</v>
      </c>
      <c r="C251" s="28">
        <f t="shared" si="102"/>
        <v>31899.400000000001</v>
      </c>
      <c r="D251" s="28">
        <f t="shared" si="102"/>
        <v>34713.099999999999</v>
      </c>
      <c r="E251" s="28">
        <f t="shared" si="102"/>
        <v>39842.699999999997</v>
      </c>
      <c r="F251" s="28">
        <f t="shared" si="102"/>
        <v>42586.800000000003</v>
      </c>
      <c r="H251" s="118">
        <f t="shared" si="103"/>
        <v>0.8959346202091002</v>
      </c>
      <c r="I251" s="118">
        <f t="shared" si="104"/>
        <v>0.88529767653556246</v>
      </c>
      <c r="J251" s="118">
        <f t="shared" si="105"/>
        <v>0.92524841674307523</v>
      </c>
      <c r="K251" s="118">
        <f t="shared" si="106"/>
        <v>0.95087933672069092</v>
      </c>
      <c r="L251" s="119">
        <f t="shared" si="107"/>
        <v>0.9354411444913775</v>
      </c>
      <c r="N251" s="119">
        <f t="shared" si="108"/>
        <v>0.91823358714434244</v>
      </c>
      <c r="R251" s="9" t="s">
        <v>25</v>
      </c>
      <c r="S251" s="1">
        <f t="shared" si="109"/>
        <v>42586.800000000003</v>
      </c>
      <c r="T251" s="1">
        <f t="shared" si="110"/>
        <v>0.9354411444913775</v>
      </c>
      <c r="U251" s="1">
        <f t="shared" si="111"/>
        <v>0.9354411444913775</v>
      </c>
      <c r="V251" s="1">
        <f t="shared" si="111"/>
        <v>0.9354411444913775</v>
      </c>
      <c r="W251" s="1">
        <f t="shared" si="111"/>
        <v>0.9354411444913775</v>
      </c>
      <c r="X251" s="1">
        <f t="shared" si="114"/>
        <v>0.9354411444913775</v>
      </c>
      <c r="Y251" s="1">
        <f t="shared" si="114"/>
        <v>0.9354411444913775</v>
      </c>
      <c r="Z251" s="1">
        <f t="shared" si="114"/>
        <v>0.9354411444913775</v>
      </c>
      <c r="AA251" s="1">
        <f t="shared" si="114"/>
        <v>0.9354411444913775</v>
      </c>
      <c r="AB251" s="1">
        <f t="shared" si="114"/>
        <v>0.9354411444913775</v>
      </c>
      <c r="AC251" s="1">
        <f t="shared" si="114"/>
        <v>0.9354411444913775</v>
      </c>
      <c r="AD251" s="1">
        <f t="shared" si="114"/>
        <v>0.9354411444913775</v>
      </c>
      <c r="AE251" s="1">
        <f t="shared" si="114"/>
        <v>0.9354411444913775</v>
      </c>
    </row>
    <row r="252" ht="25.5">
      <c r="A252" s="12" t="s">
        <v>70</v>
      </c>
      <c r="B252" s="28"/>
      <c r="C252" s="28"/>
      <c r="D252" s="28"/>
      <c r="E252" s="28"/>
      <c r="F252" s="28"/>
      <c r="H252" s="118"/>
      <c r="I252" s="118"/>
      <c r="J252" s="118"/>
      <c r="K252" s="118"/>
      <c r="L252" s="119"/>
      <c r="N252" s="119"/>
      <c r="R252" s="12" t="s">
        <v>26</v>
      </c>
      <c r="S252" s="1"/>
      <c r="T252" s="1"/>
      <c r="U252" s="1"/>
      <c r="V252" s="1"/>
    </row>
    <row r="253">
      <c r="A253" s="9" t="s">
        <v>32</v>
      </c>
      <c r="B253" s="28">
        <f t="shared" si="102"/>
        <v>38213.900000000001</v>
      </c>
      <c r="C253" s="28">
        <f t="shared" si="102"/>
        <v>40582</v>
      </c>
      <c r="D253" s="28">
        <f t="shared" si="102"/>
        <v>43128.300000000003</v>
      </c>
      <c r="E253" s="28">
        <f t="shared" si="102"/>
        <v>46671.900000000001</v>
      </c>
      <c r="F253" s="28">
        <f t="shared" si="102"/>
        <v>49735.099999999999</v>
      </c>
      <c r="H253" s="118">
        <f t="shared" si="103"/>
        <v>1.1225812326863704</v>
      </c>
      <c r="I253" s="118">
        <f t="shared" si="104"/>
        <v>1.1262641400517313</v>
      </c>
      <c r="J253" s="118">
        <f t="shared" si="105"/>
        <v>1.1495484785807195</v>
      </c>
      <c r="K253" s="118">
        <f t="shared" si="106"/>
        <v>1.113863902684668</v>
      </c>
      <c r="L253" s="119">
        <f t="shared" si="107"/>
        <v>1.0924572605923222</v>
      </c>
      <c r="N253" s="119">
        <f t="shared" si="108"/>
        <v>1.1207903474535079</v>
      </c>
      <c r="R253" s="9" t="s">
        <v>27</v>
      </c>
      <c r="S253" s="1">
        <f t="shared" si="109"/>
        <v>61460.599999999999</v>
      </c>
      <c r="T253" s="1">
        <f t="shared" si="110"/>
        <v>1.3500139481042659</v>
      </c>
      <c r="U253" s="1">
        <f t="shared" si="111"/>
        <v>1.3500139481042659</v>
      </c>
      <c r="V253" s="1">
        <f t="shared" si="111"/>
        <v>1.3500139481042659</v>
      </c>
      <c r="W253" s="1">
        <f t="shared" ref="W253:AD256" si="115">($AE253/$V253)^(1/(2030-2021))*V253</f>
        <v>1.3385190140539285</v>
      </c>
      <c r="X253" s="1">
        <f t="shared" ref="X253:AD253" si="116">($AE253/$V253)^(1/(2030-2021))*W253</f>
        <v>1.3271219556655478</v>
      </c>
      <c r="Y253" s="1">
        <f t="shared" si="116"/>
        <v>1.3158219395593793</v>
      </c>
      <c r="Z253" s="1">
        <f t="shared" si="116"/>
        <v>1.3046181394516385</v>
      </c>
      <c r="AA253" s="1">
        <f t="shared" si="116"/>
        <v>1.2935097360940813</v>
      </c>
      <c r="AB253" s="1">
        <f t="shared" si="116"/>
        <v>1.2824959172140986</v>
      </c>
      <c r="AC253" s="1">
        <f t="shared" si="116"/>
        <v>1.271575877455321</v>
      </c>
      <c r="AD253" s="1">
        <f t="shared" si="116"/>
        <v>1.260748818318729</v>
      </c>
      <c r="AE253">
        <f>V253-0.1</f>
        <v>1.2500139481042658</v>
      </c>
    </row>
    <row r="254">
      <c r="A254" s="9" t="s">
        <v>30</v>
      </c>
      <c r="B254" s="28">
        <f t="shared" si="102"/>
        <v>54892.300000000003</v>
      </c>
      <c r="C254" s="28">
        <f t="shared" si="102"/>
        <v>55724.699999999997</v>
      </c>
      <c r="D254" s="28">
        <f t="shared" si="102"/>
        <v>60321</v>
      </c>
      <c r="E254" s="28">
        <f t="shared" si="102"/>
        <v>64171.699999999997</v>
      </c>
      <c r="F254" s="28">
        <f t="shared" si="102"/>
        <v>68270.600000000006</v>
      </c>
      <c r="H254" s="118">
        <f t="shared" si="103"/>
        <v>1.6125301473806664</v>
      </c>
      <c r="I254" s="118">
        <f t="shared" si="104"/>
        <v>1.5465164685116728</v>
      </c>
      <c r="J254" s="118">
        <f t="shared" si="105"/>
        <v>1.6078054033307034</v>
      </c>
      <c r="K254" s="118">
        <f t="shared" si="106"/>
        <v>1.5315112563214632</v>
      </c>
      <c r="L254" s="119">
        <f t="shared" si="107"/>
        <v>1.4995991292868456</v>
      </c>
      <c r="N254" s="119">
        <f t="shared" si="108"/>
        <v>1.5589717652526982</v>
      </c>
      <c r="R254" s="9" t="s">
        <v>28</v>
      </c>
      <c r="S254" s="1">
        <f t="shared" si="109"/>
        <v>72326.899999999994</v>
      </c>
      <c r="T254" s="1">
        <f t="shared" si="110"/>
        <v>1.5886978620960814</v>
      </c>
      <c r="U254" s="1">
        <f t="shared" si="111"/>
        <v>1.5886978620960814</v>
      </c>
      <c r="V254" s="1">
        <f t="shared" si="111"/>
        <v>1.5886978620960814</v>
      </c>
      <c r="W254" s="1">
        <f t="shared" si="115"/>
        <v>1.5651237982542248</v>
      </c>
      <c r="X254" s="1">
        <f t="shared" si="115"/>
        <v>1.5418995406903766</v>
      </c>
      <c r="Y254" s="1">
        <f t="shared" si="115"/>
        <v>1.519019898766514</v>
      </c>
      <c r="Z254" s="1">
        <f t="shared" si="115"/>
        <v>1.4964797588664536</v>
      </c>
      <c r="AA254" s="1">
        <f t="shared" si="115"/>
        <v>1.4742740832529551</v>
      </c>
      <c r="AB254" s="1">
        <f t="shared" si="115"/>
        <v>1.4523979089417831</v>
      </c>
      <c r="AC254" s="1">
        <f t="shared" si="115"/>
        <v>1.4308463465924772</v>
      </c>
      <c r="AD254" s="1">
        <f t="shared" si="115"/>
        <v>1.4096145794155799</v>
      </c>
      <c r="AE254" s="1">
        <f t="shared" ref="AE254:AE256" si="117">V254-0.2</f>
        <v>1.3886978620960815</v>
      </c>
    </row>
    <row r="255">
      <c r="A255" s="9" t="s">
        <v>28</v>
      </c>
      <c r="B255" s="28">
        <f t="shared" si="102"/>
        <v>57253.5</v>
      </c>
      <c r="C255" s="28">
        <f t="shared" si="102"/>
        <v>62686.400000000001</v>
      </c>
      <c r="D255" s="28">
        <f t="shared" si="102"/>
        <v>65335.400000000001</v>
      </c>
      <c r="E255" s="28">
        <f t="shared" si="102"/>
        <v>70838.100000000006</v>
      </c>
      <c r="F255" s="28">
        <f t="shared" si="102"/>
        <v>72326.899999999994</v>
      </c>
      <c r="H255" s="118">
        <f t="shared" si="103"/>
        <v>1.6818933583227336</v>
      </c>
      <c r="I255" s="118">
        <f t="shared" si="104"/>
        <v>1.7397231380646307</v>
      </c>
      <c r="J255" s="118">
        <f t="shared" si="105"/>
        <v>1.7414600081028637</v>
      </c>
      <c r="K255" s="118">
        <f t="shared" si="106"/>
        <v>1.6906104642143727</v>
      </c>
      <c r="L255" s="119">
        <f t="shared" si="107"/>
        <v>1.5886978620960814</v>
      </c>
      <c r="N255" s="119">
        <f t="shared" si="108"/>
        <v>1.6875451180130443</v>
      </c>
      <c r="R255" s="9" t="s">
        <v>29</v>
      </c>
      <c r="S255" s="1">
        <f t="shared" si="109"/>
        <v>64253.5</v>
      </c>
      <c r="T255" s="1">
        <f t="shared" si="110"/>
        <v>1.4113614448039467</v>
      </c>
      <c r="U255" s="1">
        <f t="shared" si="111"/>
        <v>1.4113614448039467</v>
      </c>
      <c r="V255" s="1">
        <f t="shared" si="111"/>
        <v>1.4113614448039467</v>
      </c>
      <c r="W255" s="1">
        <f t="shared" si="115"/>
        <v>1.3876003979106561</v>
      </c>
      <c r="X255" s="1">
        <f t="shared" si="115"/>
        <v>1.3642393813225322</v>
      </c>
      <c r="Y255" s="1">
        <f t="shared" si="115"/>
        <v>1.3412716603091661</v>
      </c>
      <c r="Z255" s="1">
        <f t="shared" si="115"/>
        <v>1.3186906135230434</v>
      </c>
      <c r="AA255" s="1">
        <f t="shared" si="115"/>
        <v>1.29648973109068</v>
      </c>
      <c r="AB255" s="1">
        <f t="shared" si="115"/>
        <v>1.2746626127358955</v>
      </c>
      <c r="AC255" s="1">
        <f t="shared" si="115"/>
        <v>1.2532029659346828</v>
      </c>
      <c r="AD255" s="1">
        <f t="shared" si="115"/>
        <v>1.2321046041011405</v>
      </c>
      <c r="AE255" s="1">
        <f t="shared" si="117"/>
        <v>1.2113614448039467</v>
      </c>
    </row>
    <row r="256">
      <c r="A256" s="9" t="s">
        <v>27</v>
      </c>
      <c r="B256" s="28">
        <f t="shared" si="102"/>
        <v>46134.699999999997</v>
      </c>
      <c r="C256" s="28">
        <f t="shared" si="102"/>
        <v>50282.199999999997</v>
      </c>
      <c r="D256" s="28">
        <f t="shared" si="102"/>
        <v>54542</v>
      </c>
      <c r="E256" s="28">
        <f t="shared" si="102"/>
        <v>57486.5</v>
      </c>
      <c r="F256" s="28">
        <f t="shared" si="102"/>
        <v>61460.599999999999</v>
      </c>
      <c r="H256" s="118">
        <f t="shared" si="103"/>
        <v>1.3552646653604026</v>
      </c>
      <c r="I256" s="118">
        <f t="shared" si="104"/>
        <v>1.3954718531099786</v>
      </c>
      <c r="J256" s="118">
        <f t="shared" si="105"/>
        <v>1.4537710301298592</v>
      </c>
      <c r="K256" s="118">
        <f t="shared" si="106"/>
        <v>1.3719633707151875</v>
      </c>
      <c r="L256" s="119">
        <f t="shared" si="107"/>
        <v>1.3500139481042659</v>
      </c>
      <c r="N256" s="119">
        <f t="shared" si="108"/>
        <v>1.3847915212560518</v>
      </c>
      <c r="R256" s="9" t="s">
        <v>30</v>
      </c>
      <c r="S256" s="1">
        <f t="shared" si="109"/>
        <v>68270.600000000006</v>
      </c>
      <c r="T256" s="1">
        <f t="shared" si="110"/>
        <v>1.4995991292868456</v>
      </c>
      <c r="U256" s="1">
        <f t="shared" si="111"/>
        <v>1.4995991292868456</v>
      </c>
      <c r="V256" s="1">
        <f t="shared" si="111"/>
        <v>1.4995991292868456</v>
      </c>
      <c r="W256" s="1">
        <f t="shared" si="115"/>
        <v>1.4759371764164548</v>
      </c>
      <c r="X256" s="1">
        <f t="shared" si="115"/>
        <v>1.4526485820008044</v>
      </c>
      <c r="Y256" s="1">
        <f t="shared" si="115"/>
        <v>1.4297274548720567</v>
      </c>
      <c r="Z256" s="1">
        <f t="shared" si="115"/>
        <v>1.4071679968182402</v>
      </c>
      <c r="AA256" s="1">
        <f t="shared" si="115"/>
        <v>1.3849645011165124</v>
      </c>
      <c r="AB256" s="1">
        <f t="shared" si="115"/>
        <v>1.3631113510895663</v>
      </c>
      <c r="AC256" s="1">
        <f t="shared" si="115"/>
        <v>1.3416030186848158</v>
      </c>
      <c r="AD256" s="1">
        <f t="shared" si="115"/>
        <v>1.3204340630759985</v>
      </c>
      <c r="AE256" s="1">
        <f t="shared" si="117"/>
        <v>1.2995991292868456</v>
      </c>
    </row>
    <row r="257" ht="25.5">
      <c r="A257" s="9" t="s">
        <v>29</v>
      </c>
      <c r="B257" s="28">
        <f t="shared" si="102"/>
        <v>55752.5</v>
      </c>
      <c r="C257" s="28">
        <f t="shared" si="102"/>
        <v>58694.900000000001</v>
      </c>
      <c r="D257" s="28">
        <f t="shared" si="102"/>
        <v>57005.400000000001</v>
      </c>
      <c r="E257" s="28">
        <f t="shared" si="102"/>
        <v>62321.800000000003</v>
      </c>
      <c r="F257" s="28">
        <f t="shared" si="102"/>
        <v>64253.5</v>
      </c>
      <c r="H257" s="120">
        <f t="shared" si="103"/>
        <v>1.6377996010704707</v>
      </c>
      <c r="I257" s="120">
        <f t="shared" si="104"/>
        <v>1.6289478358366358</v>
      </c>
      <c r="J257" s="120">
        <f t="shared" si="105"/>
        <v>1.5194308804401135</v>
      </c>
      <c r="K257" s="120">
        <f t="shared" si="106"/>
        <v>1.4873618466429122</v>
      </c>
      <c r="L257" s="84">
        <f t="shared" si="107"/>
        <v>1.4113614448039467</v>
      </c>
      <c r="N257" s="84">
        <f t="shared" si="108"/>
        <v>1.534548978928338</v>
      </c>
      <c r="R257" s="12" t="s">
        <v>31</v>
      </c>
      <c r="S257" s="1"/>
      <c r="T257" s="1"/>
      <c r="U257" s="1"/>
      <c r="V257" s="1"/>
    </row>
    <row r="258">
      <c r="R258" s="9" t="s">
        <v>32</v>
      </c>
      <c r="S258" s="1">
        <f t="shared" si="109"/>
        <v>49735.099999999999</v>
      </c>
      <c r="T258" s="1">
        <f t="shared" si="110"/>
        <v>1.0924572605923222</v>
      </c>
      <c r="U258" s="1">
        <f t="shared" si="111"/>
        <v>1.0924572605923222</v>
      </c>
      <c r="V258" s="1">
        <f>U258</f>
        <v>1.0924572605923222</v>
      </c>
      <c r="W258">
        <f>V258</f>
        <v>1.0924572605923222</v>
      </c>
      <c r="X258" s="1">
        <f t="shared" ref="X258:AE258" si="118">W258</f>
        <v>1.0924572605923222</v>
      </c>
      <c r="Y258" s="1">
        <f t="shared" si="118"/>
        <v>1.0924572605923222</v>
      </c>
      <c r="Z258" s="1">
        <f t="shared" si="118"/>
        <v>1.0924572605923222</v>
      </c>
      <c r="AA258" s="1">
        <f t="shared" si="118"/>
        <v>1.0924572605923222</v>
      </c>
      <c r="AB258" s="1">
        <f t="shared" si="118"/>
        <v>1.0924572605923222</v>
      </c>
      <c r="AC258" s="1">
        <f t="shared" si="118"/>
        <v>1.0924572605923222</v>
      </c>
      <c r="AD258" s="1">
        <f t="shared" si="118"/>
        <v>1.0924572605923222</v>
      </c>
      <c r="AE258" s="1">
        <f t="shared" si="118"/>
        <v>1.0924572605923222</v>
      </c>
    </row>
    <row r="261" ht="15.75" customHeight="1"/>
    <row r="262" ht="31.5">
      <c r="A262" s="3" t="s">
        <v>1</v>
      </c>
      <c r="B262" s="4" t="s">
        <v>2</v>
      </c>
      <c r="C262" s="4" t="s">
        <v>3</v>
      </c>
      <c r="D262" s="5" t="s">
        <v>4</v>
      </c>
      <c r="E262" s="6"/>
      <c r="F262" s="6"/>
      <c r="G262" s="6"/>
      <c r="H262" s="6"/>
      <c r="I262" s="6"/>
      <c r="J262" s="6"/>
      <c r="K262" s="6"/>
      <c r="L262" s="6"/>
      <c r="M262" s="4"/>
      <c r="R262" s="3" t="s">
        <v>1</v>
      </c>
      <c r="S262" s="4" t="s">
        <v>2</v>
      </c>
      <c r="T262" s="4" t="s">
        <v>3</v>
      </c>
      <c r="U262" s="5" t="s">
        <v>4</v>
      </c>
      <c r="V262" s="6"/>
      <c r="W262" s="6"/>
      <c r="X262" s="6"/>
      <c r="Y262" s="6"/>
      <c r="Z262" s="6"/>
      <c r="AA262" s="6"/>
      <c r="AB262" s="6"/>
      <c r="AC262" s="6"/>
      <c r="AD262" s="4"/>
    </row>
    <row r="263">
      <c r="A263" s="7"/>
      <c r="B263" s="8">
        <v>2019</v>
      </c>
      <c r="C263" s="8">
        <v>2020</v>
      </c>
      <c r="D263" s="8">
        <v>2021</v>
      </c>
      <c r="E263" s="8">
        <v>2022</v>
      </c>
      <c r="F263" s="8">
        <v>2023</v>
      </c>
      <c r="G263" s="8">
        <v>2024</v>
      </c>
      <c r="H263" s="8">
        <v>2025</v>
      </c>
      <c r="I263" s="8">
        <v>2026</v>
      </c>
      <c r="J263" s="8">
        <v>2027</v>
      </c>
      <c r="K263" s="8">
        <v>2028</v>
      </c>
      <c r="L263" s="8">
        <v>2029</v>
      </c>
      <c r="M263" s="8">
        <v>2030</v>
      </c>
      <c r="R263" s="7"/>
      <c r="S263" s="8">
        <v>2019</v>
      </c>
      <c r="T263" s="8">
        <v>2020</v>
      </c>
      <c r="U263" s="8">
        <v>2021</v>
      </c>
      <c r="V263" s="8">
        <v>2022</v>
      </c>
      <c r="W263" s="8">
        <v>2023</v>
      </c>
      <c r="X263" s="8">
        <v>2024</v>
      </c>
      <c r="Y263" s="8">
        <v>2025</v>
      </c>
      <c r="Z263" s="8">
        <v>2026</v>
      </c>
      <c r="AA263" s="8">
        <v>2027</v>
      </c>
      <c r="AB263" s="8">
        <v>2028</v>
      </c>
      <c r="AC263" s="8">
        <v>2029</v>
      </c>
      <c r="AD263" s="8">
        <v>2030</v>
      </c>
    </row>
    <row r="264">
      <c r="A264" s="9" t="s">
        <v>6</v>
      </c>
      <c r="B264" s="19">
        <f>F234</f>
        <v>45525.900000000001</v>
      </c>
      <c r="C264" s="19" t="e">
        <f>#REF!*1000/(#REF!/$D$229)/12</f>
        <v>#REF!</v>
      </c>
      <c r="D264" s="19" t="e">
        <f>#REF!*1000/(#REF!/$D$229)/12</f>
        <v>#REF!</v>
      </c>
      <c r="E264" s="19" t="e">
        <f>#REF!*1000/(#REF!/$D$229)/12</f>
        <v>#REF!</v>
      </c>
      <c r="F264" s="19" t="e">
        <f>#REF!*1000/(#REF!/$D$229)/12</f>
        <v>#REF!</v>
      </c>
      <c r="G264" s="19" t="e">
        <f>#REF!*1000/(#REF!/$D$229)/12</f>
        <v>#REF!</v>
      </c>
      <c r="H264" s="19" t="e">
        <f>#REF!*1000/(#REF!/$D$229)/12</f>
        <v>#REF!</v>
      </c>
      <c r="I264" s="19" t="e">
        <f>#REF!*1000/(#REF!/$D$229)/12</f>
        <v>#REF!</v>
      </c>
      <c r="J264" s="19" t="e">
        <f>#REF!*1000/(#REF!/$D$229)/12</f>
        <v>#REF!</v>
      </c>
      <c r="K264" s="19" t="e">
        <f>#REF!*1000/(#REF!/$D$229)/12</f>
        <v>#REF!</v>
      </c>
      <c r="L264" s="19" t="e">
        <f>#REF!*1000/(#REF!/$D$229)/12</f>
        <v>#REF!</v>
      </c>
      <c r="M264" s="19" t="e">
        <f>#REF!*1000/(#REF!/$D$229)/12</f>
        <v>#REF!</v>
      </c>
      <c r="R264" s="9" t="s">
        <v>6</v>
      </c>
      <c r="S264">
        <f>S234</f>
        <v>45525.900000000001</v>
      </c>
      <c r="T264" s="19" t="e">
        <f>C264</f>
        <v>#REF!</v>
      </c>
      <c r="U264" s="19" t="e">
        <f t="shared" ref="U264:AD264" si="119">D264</f>
        <v>#REF!</v>
      </c>
      <c r="V264" s="19" t="e">
        <f t="shared" si="119"/>
        <v>#REF!</v>
      </c>
      <c r="W264" s="19" t="e">
        <f t="shared" si="119"/>
        <v>#REF!</v>
      </c>
      <c r="X264" s="19" t="e">
        <f t="shared" si="119"/>
        <v>#REF!</v>
      </c>
      <c r="Y264" s="19" t="e">
        <f t="shared" si="119"/>
        <v>#REF!</v>
      </c>
      <c r="Z264" s="19" t="e">
        <f t="shared" si="119"/>
        <v>#REF!</v>
      </c>
      <c r="AA264" s="19" t="e">
        <f t="shared" si="119"/>
        <v>#REF!</v>
      </c>
      <c r="AB264" s="19" t="e">
        <f t="shared" si="119"/>
        <v>#REF!</v>
      </c>
      <c r="AC264" s="19" t="e">
        <f t="shared" si="119"/>
        <v>#REF!</v>
      </c>
      <c r="AD264" s="19" t="e">
        <f t="shared" si="119"/>
        <v>#REF!</v>
      </c>
    </row>
    <row r="265">
      <c r="A265" s="12" t="s">
        <v>8</v>
      </c>
      <c r="B265" s="19">
        <f t="shared" ref="B265:M265" si="120">(B266*$F322+B267*$F323)/($F322+$F323)</f>
        <v>50536.735188866798</v>
      </c>
      <c r="C265" s="19" t="e">
        <f t="shared" si="120"/>
        <v>#REF!</v>
      </c>
      <c r="D265" s="19" t="e">
        <f t="shared" si="120"/>
        <v>#REF!</v>
      </c>
      <c r="E265" s="19" t="e">
        <f t="shared" si="120"/>
        <v>#REF!</v>
      </c>
      <c r="F265" s="19" t="e">
        <f t="shared" si="120"/>
        <v>#REF!</v>
      </c>
      <c r="G265" s="19" t="e">
        <f t="shared" si="120"/>
        <v>#REF!</v>
      </c>
      <c r="H265" s="19" t="e">
        <f t="shared" si="120"/>
        <v>#REF!</v>
      </c>
      <c r="I265" s="19" t="e">
        <f t="shared" si="120"/>
        <v>#REF!</v>
      </c>
      <c r="J265" s="19" t="e">
        <f t="shared" si="120"/>
        <v>#REF!</v>
      </c>
      <c r="K265" s="19" t="e">
        <f t="shared" si="120"/>
        <v>#REF!</v>
      </c>
      <c r="L265" s="19" t="e">
        <f t="shared" si="120"/>
        <v>#REF!</v>
      </c>
      <c r="M265" s="19" t="e">
        <f t="shared" si="120"/>
        <v>#REF!</v>
      </c>
      <c r="R265" s="12" t="s">
        <v>8</v>
      </c>
      <c r="S265">
        <f>I321/$F321</f>
        <v>50536.735188866798</v>
      </c>
      <c r="T265" s="1" t="e">
        <f t="shared" ref="T265:AD265" si="121">J321/$F321</f>
        <v>#REF!</v>
      </c>
      <c r="U265" s="1" t="e">
        <f t="shared" si="121"/>
        <v>#REF!</v>
      </c>
      <c r="V265" s="1" t="e">
        <f t="shared" si="121"/>
        <v>#REF!</v>
      </c>
      <c r="W265" s="1" t="e">
        <f t="shared" si="121"/>
        <v>#REF!</v>
      </c>
      <c r="X265" s="1" t="e">
        <f t="shared" si="121"/>
        <v>#REF!</v>
      </c>
      <c r="Y265" s="1" t="e">
        <f t="shared" si="121"/>
        <v>#REF!</v>
      </c>
      <c r="Z265" s="1" t="e">
        <f t="shared" si="121"/>
        <v>#REF!</v>
      </c>
      <c r="AA265" s="1" t="e">
        <f t="shared" si="121"/>
        <v>#REF!</v>
      </c>
      <c r="AB265" s="1" t="e">
        <f t="shared" si="121"/>
        <v>#REF!</v>
      </c>
      <c r="AC265" s="1" t="e">
        <f t="shared" si="121"/>
        <v>#REF!</v>
      </c>
      <c r="AD265" s="1" t="e">
        <f t="shared" si="121"/>
        <v>#REF!</v>
      </c>
    </row>
    <row r="266">
      <c r="A266" s="9" t="s">
        <v>9</v>
      </c>
      <c r="B266" s="1">
        <f>F236</f>
        <v>51825</v>
      </c>
      <c r="C266" t="e">
        <f>C$264*$N236</f>
        <v>#REF!</v>
      </c>
      <c r="D266" s="1" t="e">
        <f t="shared" ref="D266:M266" si="122">D$264*$N236</f>
        <v>#REF!</v>
      </c>
      <c r="E266" s="1" t="e">
        <f t="shared" si="122"/>
        <v>#REF!</v>
      </c>
      <c r="F266" s="1" t="e">
        <f t="shared" si="122"/>
        <v>#REF!</v>
      </c>
      <c r="G266" s="1" t="e">
        <f t="shared" si="122"/>
        <v>#REF!</v>
      </c>
      <c r="H266" s="1" t="e">
        <f t="shared" si="122"/>
        <v>#REF!</v>
      </c>
      <c r="I266" s="1" t="e">
        <f t="shared" si="122"/>
        <v>#REF!</v>
      </c>
      <c r="J266" s="1" t="e">
        <f t="shared" si="122"/>
        <v>#REF!</v>
      </c>
      <c r="K266" s="1" t="e">
        <f t="shared" si="122"/>
        <v>#REF!</v>
      </c>
      <c r="L266" s="1" t="e">
        <f t="shared" si="122"/>
        <v>#REF!</v>
      </c>
      <c r="M266" s="1" t="e">
        <f t="shared" si="122"/>
        <v>#REF!</v>
      </c>
      <c r="R266" s="9" t="s">
        <v>9</v>
      </c>
      <c r="S266">
        <f t="shared" ref="S266:S288" si="123">S236</f>
        <v>51825</v>
      </c>
      <c r="T266" t="e">
        <f t="shared" ref="T266:AD288" si="124">T$264*U236</f>
        <v>#REF!</v>
      </c>
      <c r="U266" s="1" t="e">
        <f t="shared" ref="U266:AD266" si="125">U$264*V236</f>
        <v>#REF!</v>
      </c>
      <c r="V266" s="1" t="e">
        <f t="shared" si="125"/>
        <v>#REF!</v>
      </c>
      <c r="W266" s="1" t="e">
        <f t="shared" si="125"/>
        <v>#REF!</v>
      </c>
      <c r="X266" s="1" t="e">
        <f t="shared" si="125"/>
        <v>#REF!</v>
      </c>
      <c r="Y266" s="1" t="e">
        <f t="shared" si="125"/>
        <v>#REF!</v>
      </c>
      <c r="Z266" s="1" t="e">
        <f t="shared" si="125"/>
        <v>#REF!</v>
      </c>
      <c r="AA266" s="1" t="e">
        <f t="shared" si="125"/>
        <v>#REF!</v>
      </c>
      <c r="AB266" s="1" t="e">
        <f t="shared" si="125"/>
        <v>#REF!</v>
      </c>
      <c r="AC266" s="1" t="e">
        <f t="shared" si="125"/>
        <v>#REF!</v>
      </c>
      <c r="AD266" s="1" t="e">
        <f t="shared" si="125"/>
        <v>#REF!</v>
      </c>
    </row>
    <row r="267">
      <c r="A267" s="9" t="s">
        <v>11</v>
      </c>
      <c r="B267" s="1">
        <f>F238</f>
        <v>37317.599999999999</v>
      </c>
      <c r="C267" s="1" t="e">
        <f t="shared" ref="C267:M267" si="126">C$264*$N238</f>
        <v>#REF!</v>
      </c>
      <c r="D267" s="1" t="e">
        <f t="shared" si="126"/>
        <v>#REF!</v>
      </c>
      <c r="E267" s="1" t="e">
        <f t="shared" si="126"/>
        <v>#REF!</v>
      </c>
      <c r="F267" s="1" t="e">
        <f t="shared" si="126"/>
        <v>#REF!</v>
      </c>
      <c r="G267" s="1" t="e">
        <f t="shared" si="126"/>
        <v>#REF!</v>
      </c>
      <c r="H267" s="1" t="e">
        <f t="shared" si="126"/>
        <v>#REF!</v>
      </c>
      <c r="I267" s="1" t="e">
        <f t="shared" si="126"/>
        <v>#REF!</v>
      </c>
      <c r="J267" s="1" t="e">
        <f t="shared" si="126"/>
        <v>#REF!</v>
      </c>
      <c r="K267" s="1" t="e">
        <f t="shared" si="126"/>
        <v>#REF!</v>
      </c>
      <c r="L267" s="1" t="e">
        <f t="shared" si="126"/>
        <v>#REF!</v>
      </c>
      <c r="M267" s="1" t="e">
        <f t="shared" si="126"/>
        <v>#REF!</v>
      </c>
      <c r="R267" s="9" t="s">
        <v>11</v>
      </c>
      <c r="S267" s="1">
        <f t="shared" si="123"/>
        <v>37317.599999999999</v>
      </c>
      <c r="T267" s="1" t="e">
        <f t="shared" si="124"/>
        <v>#REF!</v>
      </c>
      <c r="U267" s="1" t="e">
        <f t="shared" si="124"/>
        <v>#REF!</v>
      </c>
      <c r="V267" s="1" t="e">
        <f t="shared" si="124"/>
        <v>#REF!</v>
      </c>
      <c r="W267" s="1" t="e">
        <f t="shared" si="124"/>
        <v>#REF!</v>
      </c>
      <c r="X267" s="1" t="e">
        <f t="shared" si="124"/>
        <v>#REF!</v>
      </c>
      <c r="Y267" s="1" t="e">
        <f t="shared" si="124"/>
        <v>#REF!</v>
      </c>
      <c r="Z267" s="1" t="e">
        <f t="shared" si="124"/>
        <v>#REF!</v>
      </c>
      <c r="AA267" s="1" t="e">
        <f t="shared" si="124"/>
        <v>#REF!</v>
      </c>
      <c r="AB267" s="1" t="e">
        <f t="shared" si="124"/>
        <v>#REF!</v>
      </c>
      <c r="AC267" s="1" t="e">
        <f t="shared" si="124"/>
        <v>#REF!</v>
      </c>
      <c r="AD267" s="1" t="e">
        <f t="shared" si="124"/>
        <v>#REF!</v>
      </c>
    </row>
    <row r="268" ht="25.5">
      <c r="A268" s="12" t="s">
        <v>69</v>
      </c>
      <c r="B268" s="19">
        <f t="shared" ref="B268:M268" si="127">SUM(I325:I336)/$F324</f>
        <v>104164.77326203207</v>
      </c>
      <c r="C268" s="19" t="e">
        <f t="shared" si="127"/>
        <v>#REF!</v>
      </c>
      <c r="D268" s="19" t="e">
        <f t="shared" si="127"/>
        <v>#REF!</v>
      </c>
      <c r="E268" s="19" t="e">
        <f t="shared" si="127"/>
        <v>#REF!</v>
      </c>
      <c r="F268" s="19" t="e">
        <f t="shared" si="127"/>
        <v>#REF!</v>
      </c>
      <c r="G268" s="19" t="e">
        <f t="shared" si="127"/>
        <v>#REF!</v>
      </c>
      <c r="H268" s="19" t="e">
        <f t="shared" si="127"/>
        <v>#REF!</v>
      </c>
      <c r="I268" s="19" t="e">
        <f t="shared" si="127"/>
        <v>#REF!</v>
      </c>
      <c r="J268" s="19" t="e">
        <f t="shared" si="127"/>
        <v>#REF!</v>
      </c>
      <c r="K268" s="19" t="e">
        <f t="shared" si="127"/>
        <v>#REF!</v>
      </c>
      <c r="L268" s="19" t="e">
        <f t="shared" si="127"/>
        <v>#REF!</v>
      </c>
      <c r="M268" s="19" t="e">
        <f t="shared" si="127"/>
        <v>#REF!</v>
      </c>
      <c r="R268" s="12" t="s">
        <v>12</v>
      </c>
      <c r="S268" s="1">
        <f t="shared" ref="S268:AD268" si="128">I324/$F324</f>
        <v>33311.498395721923</v>
      </c>
      <c r="T268" s="1" t="e">
        <f t="shared" si="128"/>
        <v>#REF!</v>
      </c>
      <c r="U268" s="1" t="e">
        <f t="shared" si="128"/>
        <v>#REF!</v>
      </c>
      <c r="V268" s="1" t="e">
        <f t="shared" si="128"/>
        <v>#REF!</v>
      </c>
      <c r="W268" s="1" t="e">
        <f t="shared" si="128"/>
        <v>#REF!</v>
      </c>
      <c r="X268" s="1" t="e">
        <f t="shared" si="128"/>
        <v>#REF!</v>
      </c>
      <c r="Y268" s="1" t="e">
        <f t="shared" si="128"/>
        <v>#REF!</v>
      </c>
      <c r="Z268" s="1" t="e">
        <f t="shared" si="128"/>
        <v>#REF!</v>
      </c>
      <c r="AA268" s="1" t="e">
        <f t="shared" si="128"/>
        <v>#REF!</v>
      </c>
      <c r="AB268" s="1" t="e">
        <f t="shared" si="128"/>
        <v>#REF!</v>
      </c>
      <c r="AC268" s="1" t="e">
        <f t="shared" si="128"/>
        <v>#REF!</v>
      </c>
      <c r="AD268" s="1" t="e">
        <f t="shared" si="128"/>
        <v>#REF!</v>
      </c>
    </row>
    <row r="269">
      <c r="A269" s="9" t="s">
        <v>13</v>
      </c>
      <c r="B269" s="1">
        <f t="shared" ref="B269:B280" si="129">F240</f>
        <v>31990.799999999999</v>
      </c>
      <c r="C269" s="1" t="e">
        <f t="shared" ref="C269:M280" si="130">C$264*$N240</f>
        <v>#REF!</v>
      </c>
      <c r="D269" s="1" t="e">
        <f t="shared" si="130"/>
        <v>#REF!</v>
      </c>
      <c r="E269" s="1" t="e">
        <f t="shared" si="130"/>
        <v>#REF!</v>
      </c>
      <c r="F269" s="1" t="e">
        <f t="shared" si="130"/>
        <v>#REF!</v>
      </c>
      <c r="G269" s="1" t="e">
        <f t="shared" si="130"/>
        <v>#REF!</v>
      </c>
      <c r="H269" s="1" t="e">
        <f t="shared" si="130"/>
        <v>#REF!</v>
      </c>
      <c r="I269" s="1" t="e">
        <f t="shared" si="130"/>
        <v>#REF!</v>
      </c>
      <c r="J269" s="1" t="e">
        <f t="shared" si="130"/>
        <v>#REF!</v>
      </c>
      <c r="K269" s="1" t="e">
        <f t="shared" si="130"/>
        <v>#REF!</v>
      </c>
      <c r="L269" s="1" t="e">
        <f t="shared" si="130"/>
        <v>#REF!</v>
      </c>
      <c r="M269" s="1" t="e">
        <f t="shared" si="130"/>
        <v>#REF!</v>
      </c>
      <c r="R269" s="9" t="s">
        <v>13</v>
      </c>
      <c r="S269" s="1">
        <f t="shared" si="123"/>
        <v>31990.799999999999</v>
      </c>
      <c r="T269" s="1" t="e">
        <f t="shared" si="124"/>
        <v>#REF!</v>
      </c>
      <c r="U269" s="1" t="e">
        <f t="shared" si="124"/>
        <v>#REF!</v>
      </c>
      <c r="V269" s="1" t="e">
        <f t="shared" si="124"/>
        <v>#REF!</v>
      </c>
      <c r="W269" s="1" t="e">
        <f t="shared" si="124"/>
        <v>#REF!</v>
      </c>
      <c r="X269" s="1" t="e">
        <f t="shared" si="124"/>
        <v>#REF!</v>
      </c>
      <c r="Y269" s="1" t="e">
        <f t="shared" si="124"/>
        <v>#REF!</v>
      </c>
      <c r="Z269" s="1" t="e">
        <f t="shared" si="124"/>
        <v>#REF!</v>
      </c>
      <c r="AA269" s="1" t="e">
        <f t="shared" si="124"/>
        <v>#REF!</v>
      </c>
      <c r="AB269" s="1" t="e">
        <f t="shared" si="124"/>
        <v>#REF!</v>
      </c>
      <c r="AC269" s="1" t="e">
        <f t="shared" si="124"/>
        <v>#REF!</v>
      </c>
      <c r="AD269" s="1" t="e">
        <f t="shared" si="124"/>
        <v>#REF!</v>
      </c>
    </row>
    <row r="270">
      <c r="A270" s="9" t="s">
        <v>22</v>
      </c>
      <c r="B270" s="1">
        <f t="shared" si="129"/>
        <v>47635.800000000003</v>
      </c>
      <c r="C270" s="1" t="e">
        <f t="shared" si="130"/>
        <v>#REF!</v>
      </c>
      <c r="D270" s="1" t="e">
        <f t="shared" si="130"/>
        <v>#REF!</v>
      </c>
      <c r="E270" s="1" t="e">
        <f t="shared" si="130"/>
        <v>#REF!</v>
      </c>
      <c r="F270" s="1" t="e">
        <f t="shared" si="130"/>
        <v>#REF!</v>
      </c>
      <c r="G270" s="1" t="e">
        <f t="shared" si="130"/>
        <v>#REF!</v>
      </c>
      <c r="H270" s="1" t="e">
        <f t="shared" si="130"/>
        <v>#REF!</v>
      </c>
      <c r="I270" s="1" t="e">
        <f t="shared" si="130"/>
        <v>#REF!</v>
      </c>
      <c r="J270" s="1" t="e">
        <f t="shared" si="130"/>
        <v>#REF!</v>
      </c>
      <c r="K270" s="1" t="e">
        <f t="shared" si="130"/>
        <v>#REF!</v>
      </c>
      <c r="L270" s="1" t="e">
        <f t="shared" si="130"/>
        <v>#REF!</v>
      </c>
      <c r="M270" s="1" t="e">
        <f t="shared" si="130"/>
        <v>#REF!</v>
      </c>
      <c r="R270" s="9" t="s">
        <v>14</v>
      </c>
      <c r="S270" s="1">
        <f t="shared" si="123"/>
        <v>39925</v>
      </c>
      <c r="T270" s="1" t="e">
        <f t="shared" si="124"/>
        <v>#REF!</v>
      </c>
      <c r="U270" s="1" t="e">
        <f t="shared" si="124"/>
        <v>#REF!</v>
      </c>
      <c r="V270" s="1" t="e">
        <f t="shared" si="124"/>
        <v>#REF!</v>
      </c>
      <c r="W270" s="1" t="e">
        <f t="shared" si="124"/>
        <v>#REF!</v>
      </c>
      <c r="X270" s="1" t="e">
        <f t="shared" si="124"/>
        <v>#REF!</v>
      </c>
      <c r="Y270" s="1" t="e">
        <f t="shared" si="124"/>
        <v>#REF!</v>
      </c>
      <c r="Z270" s="1" t="e">
        <f t="shared" si="124"/>
        <v>#REF!</v>
      </c>
      <c r="AA270" s="1" t="e">
        <f t="shared" si="124"/>
        <v>#REF!</v>
      </c>
      <c r="AB270" s="1" t="e">
        <f t="shared" si="124"/>
        <v>#REF!</v>
      </c>
      <c r="AC270" s="1" t="e">
        <f t="shared" si="124"/>
        <v>#REF!</v>
      </c>
      <c r="AD270" s="1" t="e">
        <f t="shared" si="124"/>
        <v>#REF!</v>
      </c>
    </row>
    <row r="271">
      <c r="A271" s="9" t="s">
        <v>17</v>
      </c>
      <c r="B271" s="1">
        <f t="shared" si="129"/>
        <v>42399.300000000003</v>
      </c>
      <c r="C271" s="1" t="e">
        <f t="shared" si="130"/>
        <v>#REF!</v>
      </c>
      <c r="D271" s="1" t="e">
        <f t="shared" si="130"/>
        <v>#REF!</v>
      </c>
      <c r="E271" s="1" t="e">
        <f t="shared" si="130"/>
        <v>#REF!</v>
      </c>
      <c r="F271" s="1" t="e">
        <f t="shared" si="130"/>
        <v>#REF!</v>
      </c>
      <c r="G271" s="1" t="e">
        <f t="shared" si="130"/>
        <v>#REF!</v>
      </c>
      <c r="H271" s="1" t="e">
        <f t="shared" si="130"/>
        <v>#REF!</v>
      </c>
      <c r="I271" s="1" t="e">
        <f t="shared" si="130"/>
        <v>#REF!</v>
      </c>
      <c r="J271" s="1" t="e">
        <f t="shared" si="130"/>
        <v>#REF!</v>
      </c>
      <c r="K271" s="1" t="e">
        <f t="shared" si="130"/>
        <v>#REF!</v>
      </c>
      <c r="L271" s="1" t="e">
        <f t="shared" si="130"/>
        <v>#REF!</v>
      </c>
      <c r="M271" s="1" t="e">
        <f t="shared" si="130"/>
        <v>#REF!</v>
      </c>
      <c r="R271" s="9" t="s">
        <v>15</v>
      </c>
      <c r="S271" s="1">
        <f t="shared" si="123"/>
        <v>30074.700000000001</v>
      </c>
      <c r="T271" s="1" t="e">
        <f t="shared" si="124"/>
        <v>#REF!</v>
      </c>
      <c r="U271" s="1" t="e">
        <f t="shared" si="124"/>
        <v>#REF!</v>
      </c>
      <c r="V271" s="1" t="e">
        <f t="shared" si="124"/>
        <v>#REF!</v>
      </c>
      <c r="W271" s="1" t="e">
        <f t="shared" si="124"/>
        <v>#REF!</v>
      </c>
      <c r="X271" s="1" t="e">
        <f t="shared" si="124"/>
        <v>#REF!</v>
      </c>
      <c r="Y271" s="1" t="e">
        <f t="shared" si="124"/>
        <v>#REF!</v>
      </c>
      <c r="Z271" s="1" t="e">
        <f t="shared" si="124"/>
        <v>#REF!</v>
      </c>
      <c r="AA271" s="1" t="e">
        <f t="shared" si="124"/>
        <v>#REF!</v>
      </c>
      <c r="AB271" s="1" t="e">
        <f t="shared" si="124"/>
        <v>#REF!</v>
      </c>
      <c r="AC271" s="1" t="e">
        <f t="shared" si="124"/>
        <v>#REF!</v>
      </c>
      <c r="AD271" s="1" t="e">
        <f t="shared" si="124"/>
        <v>#REF!</v>
      </c>
    </row>
    <row r="272">
      <c r="A272" s="9" t="s">
        <v>15</v>
      </c>
      <c r="B272" s="1">
        <f t="shared" si="129"/>
        <v>30074.700000000001</v>
      </c>
      <c r="C272" s="1" t="e">
        <f t="shared" si="130"/>
        <v>#REF!</v>
      </c>
      <c r="D272" s="1" t="e">
        <f t="shared" si="130"/>
        <v>#REF!</v>
      </c>
      <c r="E272" s="1" t="e">
        <f t="shared" si="130"/>
        <v>#REF!</v>
      </c>
      <c r="F272" s="1" t="e">
        <f t="shared" si="130"/>
        <v>#REF!</v>
      </c>
      <c r="G272" s="1" t="e">
        <f t="shared" si="130"/>
        <v>#REF!</v>
      </c>
      <c r="H272" s="1" t="e">
        <f t="shared" si="130"/>
        <v>#REF!</v>
      </c>
      <c r="I272" s="1" t="e">
        <f t="shared" si="130"/>
        <v>#REF!</v>
      </c>
      <c r="J272" s="1" t="e">
        <f t="shared" si="130"/>
        <v>#REF!</v>
      </c>
      <c r="K272" s="1" t="e">
        <f t="shared" si="130"/>
        <v>#REF!</v>
      </c>
      <c r="L272" s="1" t="e">
        <f t="shared" si="130"/>
        <v>#REF!</v>
      </c>
      <c r="M272" s="1" t="e">
        <f t="shared" si="130"/>
        <v>#REF!</v>
      </c>
      <c r="R272" s="9" t="s">
        <v>16</v>
      </c>
      <c r="S272" s="1">
        <f t="shared" si="123"/>
        <v>30485.599999999999</v>
      </c>
      <c r="T272" s="1" t="e">
        <f t="shared" si="124"/>
        <v>#REF!</v>
      </c>
      <c r="U272" s="1" t="e">
        <f t="shared" si="124"/>
        <v>#REF!</v>
      </c>
      <c r="V272" s="1" t="e">
        <f t="shared" si="124"/>
        <v>#REF!</v>
      </c>
      <c r="W272" s="1" t="e">
        <f t="shared" si="124"/>
        <v>#REF!</v>
      </c>
      <c r="X272" s="1" t="e">
        <f t="shared" si="124"/>
        <v>#REF!</v>
      </c>
      <c r="Y272" s="1" t="e">
        <f t="shared" si="124"/>
        <v>#REF!</v>
      </c>
      <c r="Z272" s="1" t="e">
        <f t="shared" si="124"/>
        <v>#REF!</v>
      </c>
      <c r="AA272" s="1" t="e">
        <f t="shared" si="124"/>
        <v>#REF!</v>
      </c>
      <c r="AB272" s="1" t="e">
        <f t="shared" si="124"/>
        <v>#REF!</v>
      </c>
      <c r="AC272" s="1" t="e">
        <f t="shared" si="124"/>
        <v>#REF!</v>
      </c>
      <c r="AD272" s="1" t="e">
        <f t="shared" si="124"/>
        <v>#REF!</v>
      </c>
    </row>
    <row r="273">
      <c r="A273" s="9" t="s">
        <v>16</v>
      </c>
      <c r="B273" s="1">
        <f t="shared" si="129"/>
        <v>30485.599999999999</v>
      </c>
      <c r="C273" s="1" t="e">
        <f t="shared" si="130"/>
        <v>#REF!</v>
      </c>
      <c r="D273" s="1" t="e">
        <f t="shared" si="130"/>
        <v>#REF!</v>
      </c>
      <c r="E273" s="1" t="e">
        <f t="shared" si="130"/>
        <v>#REF!</v>
      </c>
      <c r="F273" s="1" t="e">
        <f t="shared" si="130"/>
        <v>#REF!</v>
      </c>
      <c r="G273" s="1" t="e">
        <f t="shared" si="130"/>
        <v>#REF!</v>
      </c>
      <c r="H273" s="1" t="e">
        <f t="shared" si="130"/>
        <v>#REF!</v>
      </c>
      <c r="I273" s="1" t="e">
        <f t="shared" si="130"/>
        <v>#REF!</v>
      </c>
      <c r="J273" s="1" t="e">
        <f t="shared" si="130"/>
        <v>#REF!</v>
      </c>
      <c r="K273" s="1" t="e">
        <f t="shared" si="130"/>
        <v>#REF!</v>
      </c>
      <c r="L273" s="1" t="e">
        <f t="shared" si="130"/>
        <v>#REF!</v>
      </c>
      <c r="M273" s="1" t="e">
        <f t="shared" si="130"/>
        <v>#REF!</v>
      </c>
      <c r="R273" s="9" t="s">
        <v>17</v>
      </c>
      <c r="S273" s="1">
        <f t="shared" si="123"/>
        <v>42399.300000000003</v>
      </c>
      <c r="T273" s="1" t="e">
        <f t="shared" si="124"/>
        <v>#REF!</v>
      </c>
      <c r="U273" s="1" t="e">
        <f t="shared" si="124"/>
        <v>#REF!</v>
      </c>
      <c r="V273" s="1" t="e">
        <f t="shared" si="124"/>
        <v>#REF!</v>
      </c>
      <c r="W273" s="1" t="e">
        <f t="shared" si="124"/>
        <v>#REF!</v>
      </c>
      <c r="X273" s="1" t="e">
        <f t="shared" si="124"/>
        <v>#REF!</v>
      </c>
      <c r="Y273" s="1" t="e">
        <f t="shared" si="124"/>
        <v>#REF!</v>
      </c>
      <c r="Z273" s="1" t="e">
        <f t="shared" si="124"/>
        <v>#REF!</v>
      </c>
      <c r="AA273" s="1" t="e">
        <f t="shared" si="124"/>
        <v>#REF!</v>
      </c>
      <c r="AB273" s="1" t="e">
        <f t="shared" si="124"/>
        <v>#REF!</v>
      </c>
      <c r="AC273" s="1" t="e">
        <f t="shared" si="124"/>
        <v>#REF!</v>
      </c>
      <c r="AD273" s="1" t="e">
        <f t="shared" si="124"/>
        <v>#REF!</v>
      </c>
    </row>
    <row r="274">
      <c r="A274" s="9" t="s">
        <v>23</v>
      </c>
      <c r="B274" s="1">
        <f t="shared" si="129"/>
        <v>40099.400000000001</v>
      </c>
      <c r="C274" s="1" t="e">
        <f t="shared" si="130"/>
        <v>#REF!</v>
      </c>
      <c r="D274" s="1" t="e">
        <f t="shared" si="130"/>
        <v>#REF!</v>
      </c>
      <c r="E274" s="1" t="e">
        <f t="shared" si="130"/>
        <v>#REF!</v>
      </c>
      <c r="F274" s="1" t="e">
        <f t="shared" si="130"/>
        <v>#REF!</v>
      </c>
      <c r="G274" s="1" t="e">
        <f t="shared" si="130"/>
        <v>#REF!</v>
      </c>
      <c r="H274" s="1" t="e">
        <f t="shared" si="130"/>
        <v>#REF!</v>
      </c>
      <c r="I274" s="1" t="e">
        <f t="shared" si="130"/>
        <v>#REF!</v>
      </c>
      <c r="J274" s="1" t="e">
        <f t="shared" si="130"/>
        <v>#REF!</v>
      </c>
      <c r="K274" s="1" t="e">
        <f t="shared" si="130"/>
        <v>#REF!</v>
      </c>
      <c r="L274" s="1" t="e">
        <f t="shared" si="130"/>
        <v>#REF!</v>
      </c>
      <c r="M274" s="1" t="e">
        <f t="shared" si="130"/>
        <v>#REF!</v>
      </c>
      <c r="R274" s="9" t="s">
        <v>18</v>
      </c>
      <c r="S274" s="1">
        <f t="shared" si="123"/>
        <v>31768.700000000001</v>
      </c>
      <c r="T274" s="1" t="e">
        <f t="shared" si="124"/>
        <v>#REF!</v>
      </c>
      <c r="U274" s="1" t="e">
        <f t="shared" si="124"/>
        <v>#REF!</v>
      </c>
      <c r="V274" s="1" t="e">
        <f t="shared" si="124"/>
        <v>#REF!</v>
      </c>
      <c r="W274" s="1" t="e">
        <f t="shared" si="124"/>
        <v>#REF!</v>
      </c>
      <c r="X274" s="1" t="e">
        <f t="shared" si="124"/>
        <v>#REF!</v>
      </c>
      <c r="Y274" s="1" t="e">
        <f t="shared" si="124"/>
        <v>#REF!</v>
      </c>
      <c r="Z274" s="1" t="e">
        <f t="shared" si="124"/>
        <v>#REF!</v>
      </c>
      <c r="AA274" s="1" t="e">
        <f t="shared" si="124"/>
        <v>#REF!</v>
      </c>
      <c r="AB274" s="1" t="e">
        <f t="shared" si="124"/>
        <v>#REF!</v>
      </c>
      <c r="AC274" s="1" t="e">
        <f t="shared" si="124"/>
        <v>#REF!</v>
      </c>
      <c r="AD274" s="1" t="e">
        <f t="shared" si="124"/>
        <v>#REF!</v>
      </c>
    </row>
    <row r="275" ht="38.25">
      <c r="A275" s="9" t="s">
        <v>14</v>
      </c>
      <c r="B275" s="1">
        <f t="shared" si="129"/>
        <v>39925</v>
      </c>
      <c r="C275" s="1" t="e">
        <f t="shared" si="130"/>
        <v>#REF!</v>
      </c>
      <c r="D275" s="1" t="e">
        <f t="shared" si="130"/>
        <v>#REF!</v>
      </c>
      <c r="E275" s="1" t="e">
        <f t="shared" si="130"/>
        <v>#REF!</v>
      </c>
      <c r="F275" s="1" t="e">
        <f t="shared" si="130"/>
        <v>#REF!</v>
      </c>
      <c r="G275" s="1" t="e">
        <f t="shared" si="130"/>
        <v>#REF!</v>
      </c>
      <c r="H275" s="1" t="e">
        <f t="shared" si="130"/>
        <v>#REF!</v>
      </c>
      <c r="I275" s="1" t="e">
        <f t="shared" si="130"/>
        <v>#REF!</v>
      </c>
      <c r="J275" s="1" t="e">
        <f t="shared" si="130"/>
        <v>#REF!</v>
      </c>
      <c r="K275" s="1" t="e">
        <f t="shared" si="130"/>
        <v>#REF!</v>
      </c>
      <c r="L275" s="1" t="e">
        <f t="shared" si="130"/>
        <v>#REF!</v>
      </c>
      <c r="M275" s="1" t="e">
        <f t="shared" si="130"/>
        <v>#REF!</v>
      </c>
      <c r="R275" s="12" t="s">
        <v>19</v>
      </c>
      <c r="S275" s="1">
        <f t="shared" ref="S275:AD275" si="131">I331/$F331</f>
        <v>41704.149397590358</v>
      </c>
      <c r="T275" s="1" t="e">
        <f t="shared" si="131"/>
        <v>#REF!</v>
      </c>
      <c r="U275" s="1" t="e">
        <f t="shared" si="131"/>
        <v>#REF!</v>
      </c>
      <c r="V275" s="1" t="e">
        <f t="shared" si="131"/>
        <v>#REF!</v>
      </c>
      <c r="W275" s="1" t="e">
        <f t="shared" si="131"/>
        <v>#REF!</v>
      </c>
      <c r="X275" s="1" t="e">
        <f t="shared" si="131"/>
        <v>#REF!</v>
      </c>
      <c r="Y275" s="1" t="e">
        <f t="shared" si="131"/>
        <v>#REF!</v>
      </c>
      <c r="Z275" s="1" t="e">
        <f t="shared" si="131"/>
        <v>#REF!</v>
      </c>
      <c r="AA275" s="1" t="e">
        <f t="shared" si="131"/>
        <v>#REF!</v>
      </c>
      <c r="AB275" s="1" t="e">
        <f t="shared" si="131"/>
        <v>#REF!</v>
      </c>
      <c r="AC275" s="1" t="e">
        <f t="shared" si="131"/>
        <v>#REF!</v>
      </c>
      <c r="AD275" s="1" t="e">
        <f t="shared" si="131"/>
        <v>#REF!</v>
      </c>
    </row>
    <row r="276">
      <c r="A276" s="9" t="s">
        <v>21</v>
      </c>
      <c r="B276" s="1">
        <f t="shared" si="129"/>
        <v>32783.5</v>
      </c>
      <c r="C276" s="1" t="e">
        <f t="shared" si="130"/>
        <v>#REF!</v>
      </c>
      <c r="D276" s="1" t="e">
        <f t="shared" si="130"/>
        <v>#REF!</v>
      </c>
      <c r="E276" s="1" t="e">
        <f t="shared" si="130"/>
        <v>#REF!</v>
      </c>
      <c r="F276" s="1" t="e">
        <f t="shared" si="130"/>
        <v>#REF!</v>
      </c>
      <c r="G276" s="1" t="e">
        <f t="shared" si="130"/>
        <v>#REF!</v>
      </c>
      <c r="H276" s="1" t="e">
        <f t="shared" si="130"/>
        <v>#REF!</v>
      </c>
      <c r="I276" s="1" t="e">
        <f t="shared" si="130"/>
        <v>#REF!</v>
      </c>
      <c r="J276" s="1" t="e">
        <f t="shared" si="130"/>
        <v>#REF!</v>
      </c>
      <c r="K276" s="1" t="e">
        <f t="shared" si="130"/>
        <v>#REF!</v>
      </c>
      <c r="L276" s="1" t="e">
        <f t="shared" si="130"/>
        <v>#REF!</v>
      </c>
      <c r="M276" s="1" t="e">
        <f t="shared" si="130"/>
        <v>#REF!</v>
      </c>
      <c r="R276" s="9" t="s">
        <v>20</v>
      </c>
      <c r="S276" s="1">
        <f t="shared" si="123"/>
        <v>39652.800000000003</v>
      </c>
      <c r="T276" s="1" t="e">
        <f t="shared" si="124"/>
        <v>#REF!</v>
      </c>
      <c r="U276" s="1" t="e">
        <f t="shared" si="124"/>
        <v>#REF!</v>
      </c>
      <c r="V276" s="1" t="e">
        <f t="shared" si="124"/>
        <v>#REF!</v>
      </c>
      <c r="W276" s="1" t="e">
        <f t="shared" si="124"/>
        <v>#REF!</v>
      </c>
      <c r="X276" s="1" t="e">
        <f t="shared" si="124"/>
        <v>#REF!</v>
      </c>
      <c r="Y276" s="1" t="e">
        <f t="shared" si="124"/>
        <v>#REF!</v>
      </c>
      <c r="Z276" s="1" t="e">
        <f t="shared" si="124"/>
        <v>#REF!</v>
      </c>
      <c r="AA276" s="1" t="e">
        <f t="shared" si="124"/>
        <v>#REF!</v>
      </c>
      <c r="AB276" s="1" t="e">
        <f t="shared" si="124"/>
        <v>#REF!</v>
      </c>
      <c r="AC276" s="1" t="e">
        <f t="shared" si="124"/>
        <v>#REF!</v>
      </c>
      <c r="AD276" s="1" t="e">
        <f t="shared" si="124"/>
        <v>#REF!</v>
      </c>
    </row>
    <row r="277">
      <c r="A277" s="9" t="s">
        <v>18</v>
      </c>
      <c r="B277" s="1">
        <f t="shared" si="129"/>
        <v>31768.700000000001</v>
      </c>
      <c r="C277" s="1" t="e">
        <f t="shared" si="130"/>
        <v>#REF!</v>
      </c>
      <c r="D277" s="1" t="e">
        <f t="shared" si="130"/>
        <v>#REF!</v>
      </c>
      <c r="E277" s="1" t="e">
        <f t="shared" si="130"/>
        <v>#REF!</v>
      </c>
      <c r="F277" s="1" t="e">
        <f t="shared" si="130"/>
        <v>#REF!</v>
      </c>
      <c r="G277" s="1" t="e">
        <f t="shared" si="130"/>
        <v>#REF!</v>
      </c>
      <c r="H277" s="1" t="e">
        <f t="shared" si="130"/>
        <v>#REF!</v>
      </c>
      <c r="I277" s="1" t="e">
        <f t="shared" si="130"/>
        <v>#REF!</v>
      </c>
      <c r="J277" s="1" t="e">
        <f t="shared" si="130"/>
        <v>#REF!</v>
      </c>
      <c r="K277" s="1" t="e">
        <f t="shared" si="130"/>
        <v>#REF!</v>
      </c>
      <c r="L277" s="1" t="e">
        <f t="shared" si="130"/>
        <v>#REF!</v>
      </c>
      <c r="M277" s="1" t="e">
        <f t="shared" si="130"/>
        <v>#REF!</v>
      </c>
      <c r="R277" s="9" t="s">
        <v>21</v>
      </c>
      <c r="S277" s="1">
        <f t="shared" si="123"/>
        <v>32783.5</v>
      </c>
      <c r="T277" s="1" t="e">
        <f t="shared" si="124"/>
        <v>#REF!</v>
      </c>
      <c r="U277" s="1" t="e">
        <f t="shared" si="124"/>
        <v>#REF!</v>
      </c>
      <c r="V277" s="1" t="e">
        <f t="shared" si="124"/>
        <v>#REF!</v>
      </c>
      <c r="W277" s="1" t="e">
        <f t="shared" si="124"/>
        <v>#REF!</v>
      </c>
      <c r="X277" s="1" t="e">
        <f t="shared" si="124"/>
        <v>#REF!</v>
      </c>
      <c r="Y277" s="1" t="e">
        <f t="shared" si="124"/>
        <v>#REF!</v>
      </c>
      <c r="Z277" s="1" t="e">
        <f t="shared" si="124"/>
        <v>#REF!</v>
      </c>
      <c r="AA277" s="1" t="e">
        <f t="shared" si="124"/>
        <v>#REF!</v>
      </c>
      <c r="AB277" s="1" t="e">
        <f t="shared" si="124"/>
        <v>#REF!</v>
      </c>
      <c r="AC277" s="1" t="e">
        <f t="shared" si="124"/>
        <v>#REF!</v>
      </c>
      <c r="AD277" s="1" t="e">
        <f t="shared" si="124"/>
        <v>#REF!</v>
      </c>
    </row>
    <row r="278">
      <c r="A278" s="9" t="s">
        <v>20</v>
      </c>
      <c r="B278" s="1">
        <f t="shared" si="129"/>
        <v>39652.800000000003</v>
      </c>
      <c r="C278" s="1" t="e">
        <f t="shared" si="130"/>
        <v>#REF!</v>
      </c>
      <c r="D278" s="1" t="e">
        <f t="shared" si="130"/>
        <v>#REF!</v>
      </c>
      <c r="E278" s="1" t="e">
        <f t="shared" si="130"/>
        <v>#REF!</v>
      </c>
      <c r="F278" s="1" t="e">
        <f t="shared" si="130"/>
        <v>#REF!</v>
      </c>
      <c r="G278" s="1" t="e">
        <f t="shared" si="130"/>
        <v>#REF!</v>
      </c>
      <c r="H278" s="1" t="e">
        <f t="shared" si="130"/>
        <v>#REF!</v>
      </c>
      <c r="I278" s="1" t="e">
        <f t="shared" si="130"/>
        <v>#REF!</v>
      </c>
      <c r="J278" s="1" t="e">
        <f t="shared" si="130"/>
        <v>#REF!</v>
      </c>
      <c r="K278" s="1" t="e">
        <f t="shared" si="130"/>
        <v>#REF!</v>
      </c>
      <c r="L278" s="1" t="e">
        <f t="shared" si="130"/>
        <v>#REF!</v>
      </c>
      <c r="M278" s="1" t="e">
        <f t="shared" si="130"/>
        <v>#REF!</v>
      </c>
      <c r="R278" s="9" t="s">
        <v>22</v>
      </c>
      <c r="S278" s="1">
        <f t="shared" si="123"/>
        <v>47635.800000000003</v>
      </c>
      <c r="T278" s="1" t="e">
        <f t="shared" si="124"/>
        <v>#REF!</v>
      </c>
      <c r="U278" s="1" t="e">
        <f t="shared" si="124"/>
        <v>#REF!</v>
      </c>
      <c r="V278" s="1" t="e">
        <f t="shared" si="124"/>
        <v>#REF!</v>
      </c>
      <c r="W278" s="1" t="e">
        <f t="shared" si="124"/>
        <v>#REF!</v>
      </c>
      <c r="X278" s="1" t="e">
        <f t="shared" si="124"/>
        <v>#REF!</v>
      </c>
      <c r="Y278" s="1" t="e">
        <f t="shared" si="124"/>
        <v>#REF!</v>
      </c>
      <c r="Z278" s="1" t="e">
        <f t="shared" si="124"/>
        <v>#REF!</v>
      </c>
      <c r="AA278" s="1" t="e">
        <f t="shared" si="124"/>
        <v>#REF!</v>
      </c>
      <c r="AB278" s="1" t="e">
        <f t="shared" si="124"/>
        <v>#REF!</v>
      </c>
      <c r="AC278" s="1" t="e">
        <f t="shared" si="124"/>
        <v>#REF!</v>
      </c>
      <c r="AD278" s="1" t="e">
        <f t="shared" si="124"/>
        <v>#REF!</v>
      </c>
    </row>
    <row r="279">
      <c r="A279" s="9" t="s">
        <v>24</v>
      </c>
      <c r="B279" s="1">
        <f t="shared" si="129"/>
        <v>42329</v>
      </c>
      <c r="C279" s="1" t="e">
        <f t="shared" si="130"/>
        <v>#REF!</v>
      </c>
      <c r="D279" s="1" t="e">
        <f t="shared" si="130"/>
        <v>#REF!</v>
      </c>
      <c r="E279" s="1" t="e">
        <f t="shared" si="130"/>
        <v>#REF!</v>
      </c>
      <c r="F279" s="1" t="e">
        <f t="shared" si="130"/>
        <v>#REF!</v>
      </c>
      <c r="G279" s="1" t="e">
        <f t="shared" si="130"/>
        <v>#REF!</v>
      </c>
      <c r="H279" s="1" t="e">
        <f t="shared" si="130"/>
        <v>#REF!</v>
      </c>
      <c r="I279" s="1" t="e">
        <f t="shared" si="130"/>
        <v>#REF!</v>
      </c>
      <c r="J279" s="1" t="e">
        <f t="shared" si="130"/>
        <v>#REF!</v>
      </c>
      <c r="K279" s="1" t="e">
        <f t="shared" si="130"/>
        <v>#REF!</v>
      </c>
      <c r="L279" s="1" t="e">
        <f t="shared" si="130"/>
        <v>#REF!</v>
      </c>
      <c r="M279" s="1" t="e">
        <f t="shared" si="130"/>
        <v>#REF!</v>
      </c>
      <c r="R279" s="9" t="s">
        <v>23</v>
      </c>
      <c r="S279" s="1">
        <f t="shared" si="123"/>
        <v>40099.400000000001</v>
      </c>
      <c r="T279" s="1" t="e">
        <f t="shared" si="124"/>
        <v>#REF!</v>
      </c>
      <c r="U279" s="1" t="e">
        <f t="shared" si="124"/>
        <v>#REF!</v>
      </c>
      <c r="V279" s="1" t="e">
        <f t="shared" si="124"/>
        <v>#REF!</v>
      </c>
      <c r="W279" s="1" t="e">
        <f t="shared" si="124"/>
        <v>#REF!</v>
      </c>
      <c r="X279" s="1" t="e">
        <f t="shared" si="124"/>
        <v>#REF!</v>
      </c>
      <c r="Y279" s="1" t="e">
        <f t="shared" si="124"/>
        <v>#REF!</v>
      </c>
      <c r="Z279" s="1" t="e">
        <f t="shared" si="124"/>
        <v>#REF!</v>
      </c>
      <c r="AA279" s="1" t="e">
        <f t="shared" si="124"/>
        <v>#REF!</v>
      </c>
      <c r="AB279" s="1" t="e">
        <f t="shared" si="124"/>
        <v>#REF!</v>
      </c>
      <c r="AC279" s="1" t="e">
        <f t="shared" si="124"/>
        <v>#REF!</v>
      </c>
      <c r="AD279" s="1" t="e">
        <f t="shared" si="124"/>
        <v>#REF!</v>
      </c>
    </row>
    <row r="280">
      <c r="A280" s="9" t="s">
        <v>25</v>
      </c>
      <c r="B280" s="1">
        <f t="shared" si="129"/>
        <v>42586.800000000003</v>
      </c>
      <c r="C280" s="1" t="e">
        <f t="shared" si="130"/>
        <v>#REF!</v>
      </c>
      <c r="D280" s="1" t="e">
        <f t="shared" si="130"/>
        <v>#REF!</v>
      </c>
      <c r="E280" s="1" t="e">
        <f t="shared" si="130"/>
        <v>#REF!</v>
      </c>
      <c r="F280" s="1" t="e">
        <f t="shared" si="130"/>
        <v>#REF!</v>
      </c>
      <c r="G280" s="1" t="e">
        <f t="shared" si="130"/>
        <v>#REF!</v>
      </c>
      <c r="H280" s="1" t="e">
        <f t="shared" si="130"/>
        <v>#REF!</v>
      </c>
      <c r="I280" s="1" t="e">
        <f t="shared" si="130"/>
        <v>#REF!</v>
      </c>
      <c r="J280" s="1" t="e">
        <f t="shared" si="130"/>
        <v>#REF!</v>
      </c>
      <c r="K280" s="1" t="e">
        <f t="shared" si="130"/>
        <v>#REF!</v>
      </c>
      <c r="L280" s="1" t="e">
        <f t="shared" si="130"/>
        <v>#REF!</v>
      </c>
      <c r="M280" s="1" t="e">
        <f t="shared" si="130"/>
        <v>#REF!</v>
      </c>
      <c r="R280" s="9" t="s">
        <v>24</v>
      </c>
      <c r="S280" s="1">
        <f t="shared" si="123"/>
        <v>42329</v>
      </c>
      <c r="T280" s="1" t="e">
        <f t="shared" si="124"/>
        <v>#REF!</v>
      </c>
      <c r="U280" s="1" t="e">
        <f t="shared" si="124"/>
        <v>#REF!</v>
      </c>
      <c r="V280" s="1" t="e">
        <f t="shared" si="124"/>
        <v>#REF!</v>
      </c>
      <c r="W280" s="1" t="e">
        <f t="shared" si="124"/>
        <v>#REF!</v>
      </c>
      <c r="X280" s="1" t="e">
        <f t="shared" si="124"/>
        <v>#REF!</v>
      </c>
      <c r="Y280" s="1" t="e">
        <f t="shared" si="124"/>
        <v>#REF!</v>
      </c>
      <c r="Z280" s="1" t="e">
        <f t="shared" si="124"/>
        <v>#REF!</v>
      </c>
      <c r="AA280" s="1" t="e">
        <f t="shared" si="124"/>
        <v>#REF!</v>
      </c>
      <c r="AB280" s="1" t="e">
        <f t="shared" si="124"/>
        <v>#REF!</v>
      </c>
      <c r="AC280" s="1" t="e">
        <f t="shared" si="124"/>
        <v>#REF!</v>
      </c>
      <c r="AD280" s="1" t="e">
        <f t="shared" si="124"/>
        <v>#REF!</v>
      </c>
    </row>
    <row r="281">
      <c r="A281" s="12" t="s">
        <v>70</v>
      </c>
      <c r="B281" s="1">
        <f t="shared" ref="B281:M281" si="132">SUM(I338:I342)/$F337</f>
        <v>3016815.7857142864</v>
      </c>
      <c r="C281" s="1" t="e">
        <f t="shared" si="132"/>
        <v>#REF!</v>
      </c>
      <c r="D281" s="1" t="e">
        <f t="shared" si="132"/>
        <v>#REF!</v>
      </c>
      <c r="E281" s="1" t="e">
        <f t="shared" si="132"/>
        <v>#REF!</v>
      </c>
      <c r="F281" s="1" t="e">
        <f t="shared" si="132"/>
        <v>#REF!</v>
      </c>
      <c r="G281" s="1" t="e">
        <f t="shared" si="132"/>
        <v>#REF!</v>
      </c>
      <c r="H281" s="1" t="e">
        <f t="shared" si="132"/>
        <v>#REF!</v>
      </c>
      <c r="I281" s="1" t="e">
        <f t="shared" si="132"/>
        <v>#REF!</v>
      </c>
      <c r="J281" s="1" t="e">
        <f t="shared" si="132"/>
        <v>#REF!</v>
      </c>
      <c r="K281" s="1" t="e">
        <f t="shared" si="132"/>
        <v>#REF!</v>
      </c>
      <c r="L281" s="1" t="e">
        <f t="shared" si="132"/>
        <v>#REF!</v>
      </c>
      <c r="M281" s="1" t="e">
        <f t="shared" si="132"/>
        <v>#REF!</v>
      </c>
      <c r="R281" s="9" t="s">
        <v>25</v>
      </c>
      <c r="S281" s="1">
        <f t="shared" si="123"/>
        <v>42586.800000000003</v>
      </c>
      <c r="T281" s="1" t="e">
        <f t="shared" si="124"/>
        <v>#REF!</v>
      </c>
      <c r="U281" s="1" t="e">
        <f t="shared" si="124"/>
        <v>#REF!</v>
      </c>
      <c r="V281" s="1" t="e">
        <f t="shared" si="124"/>
        <v>#REF!</v>
      </c>
      <c r="W281" s="1" t="e">
        <f t="shared" si="124"/>
        <v>#REF!</v>
      </c>
      <c r="X281" s="1" t="e">
        <f t="shared" si="124"/>
        <v>#REF!</v>
      </c>
      <c r="Y281" s="1" t="e">
        <f t="shared" si="124"/>
        <v>#REF!</v>
      </c>
      <c r="Z281" s="1" t="e">
        <f t="shared" si="124"/>
        <v>#REF!</v>
      </c>
      <c r="AA281" s="1" t="e">
        <f t="shared" si="124"/>
        <v>#REF!</v>
      </c>
      <c r="AB281" s="1" t="e">
        <f t="shared" si="124"/>
        <v>#REF!</v>
      </c>
      <c r="AC281" s="1" t="e">
        <f t="shared" si="124"/>
        <v>#REF!</v>
      </c>
      <c r="AD281" s="1" t="e">
        <f t="shared" si="124"/>
        <v>#REF!</v>
      </c>
    </row>
    <row r="282" ht="25.5">
      <c r="A282" s="9" t="s">
        <v>32</v>
      </c>
      <c r="B282" s="1">
        <f t="shared" ref="B282:B286" si="133">F253</f>
        <v>49735.099999999999</v>
      </c>
      <c r="C282" s="1" t="e">
        <f t="shared" ref="C282:M286" si="134">C$264*$N253</f>
        <v>#REF!</v>
      </c>
      <c r="D282" s="1" t="e">
        <f t="shared" si="134"/>
        <v>#REF!</v>
      </c>
      <c r="E282" s="1" t="e">
        <f t="shared" si="134"/>
        <v>#REF!</v>
      </c>
      <c r="F282" s="1" t="e">
        <f t="shared" si="134"/>
        <v>#REF!</v>
      </c>
      <c r="G282" s="1" t="e">
        <f t="shared" si="134"/>
        <v>#REF!</v>
      </c>
      <c r="H282" s="1" t="e">
        <f t="shared" si="134"/>
        <v>#REF!</v>
      </c>
      <c r="I282" s="1" t="e">
        <f t="shared" si="134"/>
        <v>#REF!</v>
      </c>
      <c r="J282" s="1" t="e">
        <f t="shared" si="134"/>
        <v>#REF!</v>
      </c>
      <c r="K282" s="1" t="e">
        <f t="shared" si="134"/>
        <v>#REF!</v>
      </c>
      <c r="L282" s="1" t="e">
        <f t="shared" si="134"/>
        <v>#REF!</v>
      </c>
      <c r="M282" s="1" t="e">
        <f t="shared" si="134"/>
        <v>#REF!</v>
      </c>
      <c r="R282" s="12" t="s">
        <v>26</v>
      </c>
      <c r="S282" s="1">
        <f t="shared" ref="S282:AD282" si="135">I338/$F338</f>
        <v>65787.260124610591</v>
      </c>
      <c r="T282" s="1" t="e">
        <f t="shared" si="135"/>
        <v>#REF!</v>
      </c>
      <c r="U282" s="1" t="e">
        <f t="shared" si="135"/>
        <v>#REF!</v>
      </c>
      <c r="V282" s="1" t="e">
        <f t="shared" si="135"/>
        <v>#REF!</v>
      </c>
      <c r="W282" s="1" t="e">
        <f t="shared" si="135"/>
        <v>#REF!</v>
      </c>
      <c r="X282" s="1" t="e">
        <f t="shared" si="135"/>
        <v>#REF!</v>
      </c>
      <c r="Y282" s="1" t="e">
        <f t="shared" si="135"/>
        <v>#REF!</v>
      </c>
      <c r="Z282" s="1" t="e">
        <f t="shared" si="135"/>
        <v>#REF!</v>
      </c>
      <c r="AA282" s="1" t="e">
        <f t="shared" si="135"/>
        <v>#REF!</v>
      </c>
      <c r="AB282" s="1" t="e">
        <f t="shared" si="135"/>
        <v>#REF!</v>
      </c>
      <c r="AC282" s="1" t="e">
        <f t="shared" si="135"/>
        <v>#REF!</v>
      </c>
      <c r="AD282" s="1" t="e">
        <f t="shared" si="135"/>
        <v>#REF!</v>
      </c>
    </row>
    <row r="283">
      <c r="A283" s="9" t="s">
        <v>30</v>
      </c>
      <c r="B283" s="1">
        <f t="shared" si="133"/>
        <v>68270.600000000006</v>
      </c>
      <c r="C283" s="1" t="e">
        <f t="shared" si="134"/>
        <v>#REF!</v>
      </c>
      <c r="D283" s="1" t="e">
        <f t="shared" si="134"/>
        <v>#REF!</v>
      </c>
      <c r="E283" s="1" t="e">
        <f t="shared" si="134"/>
        <v>#REF!</v>
      </c>
      <c r="F283" s="1" t="e">
        <f t="shared" si="134"/>
        <v>#REF!</v>
      </c>
      <c r="G283" s="1" t="e">
        <f t="shared" si="134"/>
        <v>#REF!</v>
      </c>
      <c r="H283" s="1" t="e">
        <f t="shared" si="134"/>
        <v>#REF!</v>
      </c>
      <c r="I283" s="1" t="e">
        <f t="shared" si="134"/>
        <v>#REF!</v>
      </c>
      <c r="J283" s="1" t="e">
        <f t="shared" si="134"/>
        <v>#REF!</v>
      </c>
      <c r="K283" s="1" t="e">
        <f t="shared" si="134"/>
        <v>#REF!</v>
      </c>
      <c r="L283" s="1" t="e">
        <f t="shared" si="134"/>
        <v>#REF!</v>
      </c>
      <c r="M283" s="1" t="e">
        <f t="shared" si="134"/>
        <v>#REF!</v>
      </c>
      <c r="R283" s="9" t="s">
        <v>27</v>
      </c>
      <c r="S283" s="1">
        <f t="shared" si="123"/>
        <v>61460.599999999999</v>
      </c>
      <c r="T283" s="1" t="e">
        <f t="shared" si="124"/>
        <v>#REF!</v>
      </c>
      <c r="U283" s="1" t="e">
        <f t="shared" si="124"/>
        <v>#REF!</v>
      </c>
      <c r="V283" s="1" t="e">
        <f t="shared" si="124"/>
        <v>#REF!</v>
      </c>
      <c r="W283" s="1" t="e">
        <f t="shared" si="124"/>
        <v>#REF!</v>
      </c>
      <c r="X283" s="1" t="e">
        <f t="shared" si="124"/>
        <v>#REF!</v>
      </c>
      <c r="Y283" s="1" t="e">
        <f t="shared" si="124"/>
        <v>#REF!</v>
      </c>
      <c r="Z283" s="1" t="e">
        <f t="shared" si="124"/>
        <v>#REF!</v>
      </c>
      <c r="AA283" s="1" t="e">
        <f t="shared" si="124"/>
        <v>#REF!</v>
      </c>
      <c r="AB283" s="1" t="e">
        <f t="shared" si="124"/>
        <v>#REF!</v>
      </c>
      <c r="AC283" s="1" t="e">
        <f t="shared" si="124"/>
        <v>#REF!</v>
      </c>
      <c r="AD283" s="1" t="e">
        <f t="shared" si="124"/>
        <v>#REF!</v>
      </c>
    </row>
    <row r="284">
      <c r="A284" s="9" t="s">
        <v>28</v>
      </c>
      <c r="B284" s="1">
        <f t="shared" si="133"/>
        <v>72326.899999999994</v>
      </c>
      <c r="C284" s="1" t="e">
        <f t="shared" si="134"/>
        <v>#REF!</v>
      </c>
      <c r="D284" s="1" t="e">
        <f t="shared" si="134"/>
        <v>#REF!</v>
      </c>
      <c r="E284" s="1" t="e">
        <f t="shared" si="134"/>
        <v>#REF!</v>
      </c>
      <c r="F284" s="1" t="e">
        <f t="shared" si="134"/>
        <v>#REF!</v>
      </c>
      <c r="G284" s="1" t="e">
        <f t="shared" si="134"/>
        <v>#REF!</v>
      </c>
      <c r="H284" s="1" t="e">
        <f t="shared" si="134"/>
        <v>#REF!</v>
      </c>
      <c r="I284" s="1" t="e">
        <f t="shared" si="134"/>
        <v>#REF!</v>
      </c>
      <c r="J284" s="1" t="e">
        <f t="shared" si="134"/>
        <v>#REF!</v>
      </c>
      <c r="K284" s="1" t="e">
        <f t="shared" si="134"/>
        <v>#REF!</v>
      </c>
      <c r="L284" s="1" t="e">
        <f t="shared" si="134"/>
        <v>#REF!</v>
      </c>
      <c r="M284" s="1" t="e">
        <f t="shared" si="134"/>
        <v>#REF!</v>
      </c>
      <c r="R284" s="9" t="s">
        <v>28</v>
      </c>
      <c r="S284" s="1">
        <f t="shared" si="123"/>
        <v>72326.899999999994</v>
      </c>
      <c r="T284" s="1" t="e">
        <f t="shared" si="124"/>
        <v>#REF!</v>
      </c>
      <c r="U284" s="1" t="e">
        <f t="shared" si="124"/>
        <v>#REF!</v>
      </c>
      <c r="V284" s="1" t="e">
        <f t="shared" si="124"/>
        <v>#REF!</v>
      </c>
      <c r="W284" s="1" t="e">
        <f t="shared" si="124"/>
        <v>#REF!</v>
      </c>
      <c r="X284" s="1" t="e">
        <f t="shared" si="124"/>
        <v>#REF!</v>
      </c>
      <c r="Y284" s="1" t="e">
        <f t="shared" si="124"/>
        <v>#REF!</v>
      </c>
      <c r="Z284" s="1" t="e">
        <f t="shared" si="124"/>
        <v>#REF!</v>
      </c>
      <c r="AA284" s="1" t="e">
        <f t="shared" si="124"/>
        <v>#REF!</v>
      </c>
      <c r="AB284" s="1" t="e">
        <f t="shared" si="124"/>
        <v>#REF!</v>
      </c>
      <c r="AC284" s="1" t="e">
        <f t="shared" si="124"/>
        <v>#REF!</v>
      </c>
      <c r="AD284" s="1" t="e">
        <f t="shared" si="124"/>
        <v>#REF!</v>
      </c>
    </row>
    <row r="285">
      <c r="A285" s="9" t="s">
        <v>27</v>
      </c>
      <c r="B285" s="1">
        <f t="shared" si="133"/>
        <v>61460.599999999999</v>
      </c>
      <c r="C285" s="1" t="e">
        <f t="shared" si="134"/>
        <v>#REF!</v>
      </c>
      <c r="D285" s="1" t="e">
        <f t="shared" si="134"/>
        <v>#REF!</v>
      </c>
      <c r="E285" s="1" t="e">
        <f t="shared" si="134"/>
        <v>#REF!</v>
      </c>
      <c r="F285" s="1" t="e">
        <f t="shared" si="134"/>
        <v>#REF!</v>
      </c>
      <c r="G285" s="1" t="e">
        <f t="shared" si="134"/>
        <v>#REF!</v>
      </c>
      <c r="H285" s="1" t="e">
        <f t="shared" si="134"/>
        <v>#REF!</v>
      </c>
      <c r="I285" s="1" t="e">
        <f t="shared" si="134"/>
        <v>#REF!</v>
      </c>
      <c r="J285" s="1" t="e">
        <f t="shared" si="134"/>
        <v>#REF!</v>
      </c>
      <c r="K285" s="1" t="e">
        <f t="shared" si="134"/>
        <v>#REF!</v>
      </c>
      <c r="L285" s="1" t="e">
        <f t="shared" si="134"/>
        <v>#REF!</v>
      </c>
      <c r="M285" s="1" t="e">
        <f t="shared" si="134"/>
        <v>#REF!</v>
      </c>
      <c r="R285" s="9" t="s">
        <v>29</v>
      </c>
      <c r="S285" s="1">
        <f t="shared" si="123"/>
        <v>64253.5</v>
      </c>
      <c r="T285" s="1" t="e">
        <f t="shared" si="124"/>
        <v>#REF!</v>
      </c>
      <c r="U285" s="1" t="e">
        <f t="shared" si="124"/>
        <v>#REF!</v>
      </c>
      <c r="V285" s="1" t="e">
        <f t="shared" si="124"/>
        <v>#REF!</v>
      </c>
      <c r="W285" s="1" t="e">
        <f t="shared" si="124"/>
        <v>#REF!</v>
      </c>
      <c r="X285" s="1" t="e">
        <f t="shared" si="124"/>
        <v>#REF!</v>
      </c>
      <c r="Y285" s="1" t="e">
        <f t="shared" si="124"/>
        <v>#REF!</v>
      </c>
      <c r="Z285" s="1" t="e">
        <f t="shared" si="124"/>
        <v>#REF!</v>
      </c>
      <c r="AA285" s="1" t="e">
        <f t="shared" si="124"/>
        <v>#REF!</v>
      </c>
      <c r="AB285" s="1" t="e">
        <f t="shared" si="124"/>
        <v>#REF!</v>
      </c>
      <c r="AC285" s="1" t="e">
        <f t="shared" si="124"/>
        <v>#REF!</v>
      </c>
      <c r="AD285" s="1" t="e">
        <f t="shared" si="124"/>
        <v>#REF!</v>
      </c>
    </row>
    <row r="286">
      <c r="A286" s="9" t="s">
        <v>29</v>
      </c>
      <c r="B286" s="1">
        <f t="shared" si="133"/>
        <v>64253.5</v>
      </c>
      <c r="C286" s="1" t="e">
        <f t="shared" si="134"/>
        <v>#REF!</v>
      </c>
      <c r="D286" s="1" t="e">
        <f t="shared" si="134"/>
        <v>#REF!</v>
      </c>
      <c r="E286" s="1" t="e">
        <f t="shared" si="134"/>
        <v>#REF!</v>
      </c>
      <c r="F286" s="1" t="e">
        <f t="shared" si="134"/>
        <v>#REF!</v>
      </c>
      <c r="G286" s="1" t="e">
        <f t="shared" si="134"/>
        <v>#REF!</v>
      </c>
      <c r="H286" s="1" t="e">
        <f t="shared" si="134"/>
        <v>#REF!</v>
      </c>
      <c r="I286" s="1" t="e">
        <f t="shared" si="134"/>
        <v>#REF!</v>
      </c>
      <c r="J286" s="1" t="e">
        <f t="shared" si="134"/>
        <v>#REF!</v>
      </c>
      <c r="K286" s="1" t="e">
        <f t="shared" si="134"/>
        <v>#REF!</v>
      </c>
      <c r="L286" s="1" t="e">
        <f t="shared" si="134"/>
        <v>#REF!</v>
      </c>
      <c r="M286" s="1" t="e">
        <f t="shared" si="134"/>
        <v>#REF!</v>
      </c>
      <c r="R286" s="9" t="s">
        <v>30</v>
      </c>
      <c r="S286" s="1">
        <f t="shared" si="123"/>
        <v>68270.600000000006</v>
      </c>
      <c r="T286" s="1" t="e">
        <f t="shared" si="124"/>
        <v>#REF!</v>
      </c>
      <c r="U286" s="1" t="e">
        <f t="shared" si="124"/>
        <v>#REF!</v>
      </c>
      <c r="V286" s="1" t="e">
        <f t="shared" si="124"/>
        <v>#REF!</v>
      </c>
      <c r="W286" s="1" t="e">
        <f t="shared" si="124"/>
        <v>#REF!</v>
      </c>
      <c r="X286" s="1" t="e">
        <f t="shared" si="124"/>
        <v>#REF!</v>
      </c>
      <c r="Y286" s="1" t="e">
        <f t="shared" si="124"/>
        <v>#REF!</v>
      </c>
      <c r="Z286" s="1" t="e">
        <f t="shared" si="124"/>
        <v>#REF!</v>
      </c>
      <c r="AA286" s="1" t="e">
        <f t="shared" si="124"/>
        <v>#REF!</v>
      </c>
      <c r="AB286" s="1" t="e">
        <f t="shared" si="124"/>
        <v>#REF!</v>
      </c>
      <c r="AC286" s="1" t="e">
        <f t="shared" si="124"/>
        <v>#REF!</v>
      </c>
      <c r="AD286" s="1" t="e">
        <f t="shared" si="124"/>
        <v>#REF!</v>
      </c>
    </row>
    <row r="287" ht="25.5">
      <c r="R287" s="12" t="s">
        <v>31</v>
      </c>
      <c r="S287" s="1">
        <f>S288</f>
        <v>49735.099999999999</v>
      </c>
      <c r="T287" s="1" t="e">
        <f t="shared" ref="T287:AD287" si="136">T288</f>
        <v>#REF!</v>
      </c>
      <c r="U287" s="1" t="e">
        <f t="shared" si="136"/>
        <v>#REF!</v>
      </c>
      <c r="V287" s="1" t="e">
        <f t="shared" si="136"/>
        <v>#REF!</v>
      </c>
      <c r="W287" s="1" t="e">
        <f t="shared" si="136"/>
        <v>#REF!</v>
      </c>
      <c r="X287" s="1" t="e">
        <f t="shared" si="136"/>
        <v>#REF!</v>
      </c>
      <c r="Y287" s="1" t="e">
        <f t="shared" si="136"/>
        <v>#REF!</v>
      </c>
      <c r="Z287" s="1" t="e">
        <f t="shared" si="136"/>
        <v>#REF!</v>
      </c>
      <c r="AA287" s="1" t="e">
        <f t="shared" si="136"/>
        <v>#REF!</v>
      </c>
      <c r="AB287" s="1" t="e">
        <f t="shared" si="136"/>
        <v>#REF!</v>
      </c>
      <c r="AC287" s="1" t="e">
        <f t="shared" si="136"/>
        <v>#REF!</v>
      </c>
      <c r="AD287" s="1" t="e">
        <f t="shared" si="136"/>
        <v>#REF!</v>
      </c>
    </row>
    <row r="288">
      <c r="A288" s="1" t="s">
        <v>87</v>
      </c>
      <c r="R288" s="9" t="s">
        <v>32</v>
      </c>
      <c r="S288" s="1">
        <f t="shared" si="123"/>
        <v>49735.099999999999</v>
      </c>
      <c r="T288" s="1" t="e">
        <f t="shared" si="124"/>
        <v>#REF!</v>
      </c>
      <c r="U288" s="1" t="e">
        <f t="shared" si="124"/>
        <v>#REF!</v>
      </c>
      <c r="V288" s="1" t="e">
        <f t="shared" si="124"/>
        <v>#REF!</v>
      </c>
      <c r="W288" s="1" t="e">
        <f t="shared" si="124"/>
        <v>#REF!</v>
      </c>
      <c r="X288" s="1" t="e">
        <f t="shared" si="124"/>
        <v>#REF!</v>
      </c>
      <c r="Y288" s="1" t="e">
        <f t="shared" si="124"/>
        <v>#REF!</v>
      </c>
      <c r="Z288" s="1" t="e">
        <f t="shared" si="124"/>
        <v>#REF!</v>
      </c>
      <c r="AA288" s="1" t="e">
        <f t="shared" si="124"/>
        <v>#REF!</v>
      </c>
      <c r="AB288" s="1" t="e">
        <f t="shared" si="124"/>
        <v>#REF!</v>
      </c>
      <c r="AC288" s="1" t="e">
        <f t="shared" si="124"/>
        <v>#REF!</v>
      </c>
      <c r="AD288" s="1" t="e">
        <f t="shared" si="124"/>
        <v>#REF!</v>
      </c>
    </row>
    <row r="289">
      <c r="A289" s="121"/>
      <c r="B289" s="97">
        <v>2015</v>
      </c>
      <c r="C289" s="62">
        <v>2016</v>
      </c>
      <c r="D289" s="62">
        <v>2017</v>
      </c>
      <c r="E289" s="62">
        <v>2018</v>
      </c>
      <c r="F289" s="63">
        <v>2019</v>
      </c>
      <c r="G289" s="122"/>
      <c r="H289" s="64"/>
    </row>
    <row r="290" ht="85.5">
      <c r="A290" s="123"/>
      <c r="B290" s="103"/>
      <c r="C290" s="67"/>
      <c r="D290" s="67"/>
      <c r="E290" s="67"/>
      <c r="F290" s="66" t="s">
        <v>74</v>
      </c>
      <c r="G290" s="66" t="s">
        <v>88</v>
      </c>
      <c r="H290" s="66" t="s">
        <v>75</v>
      </c>
    </row>
    <row r="291">
      <c r="A291" s="104" t="s">
        <v>6</v>
      </c>
      <c r="B291" s="69">
        <v>319.89999999999998</v>
      </c>
      <c r="C291" s="69">
        <v>312.89999999999998</v>
      </c>
      <c r="D291" s="69">
        <v>315.30000000000001</v>
      </c>
      <c r="E291" s="69">
        <v>314.39999999999998</v>
      </c>
      <c r="F291" s="69">
        <v>302.89999999999998</v>
      </c>
      <c r="G291" s="69" t="s">
        <v>76</v>
      </c>
      <c r="H291" s="69" t="s">
        <v>76</v>
      </c>
    </row>
    <row r="292">
      <c r="A292" s="106" t="s">
        <v>83</v>
      </c>
      <c r="B292" s="70"/>
      <c r="C292" s="70"/>
      <c r="D292" s="70"/>
      <c r="E292" s="70"/>
      <c r="F292" s="70"/>
      <c r="G292" s="70"/>
      <c r="H292" s="70"/>
    </row>
    <row r="293" ht="30">
      <c r="A293" s="104" t="s">
        <v>84</v>
      </c>
      <c r="B293" s="69">
        <v>249.30000000000001</v>
      </c>
      <c r="C293" s="69">
        <v>246.90000000000001</v>
      </c>
      <c r="D293" s="69">
        <v>241.19999999999999</v>
      </c>
      <c r="E293" s="69">
        <v>241.19999999999999</v>
      </c>
      <c r="F293" s="69">
        <v>239.30000000000001</v>
      </c>
      <c r="G293" s="69">
        <v>100</v>
      </c>
      <c r="H293" s="69" t="s">
        <v>76</v>
      </c>
    </row>
    <row r="294">
      <c r="A294" s="104" t="s">
        <v>89</v>
      </c>
      <c r="B294" s="124"/>
      <c r="C294" s="125"/>
      <c r="D294" s="125"/>
      <c r="E294" s="125"/>
      <c r="F294" s="125"/>
      <c r="G294" s="125"/>
      <c r="H294" s="125"/>
    </row>
    <row r="295">
      <c r="A295" s="104" t="s">
        <v>90</v>
      </c>
      <c r="B295" s="124"/>
      <c r="C295" s="125"/>
      <c r="D295" s="125"/>
      <c r="E295" s="125"/>
      <c r="F295" s="125"/>
      <c r="G295" s="125"/>
      <c r="H295" s="125"/>
    </row>
    <row r="296">
      <c r="A296" s="106" t="s">
        <v>28</v>
      </c>
      <c r="B296" s="70">
        <v>4.5</v>
      </c>
      <c r="C296" s="70">
        <v>4.4000000000000004</v>
      </c>
      <c r="D296" s="70">
        <v>4.2000000000000002</v>
      </c>
      <c r="E296" s="70">
        <v>3.8999999999999999</v>
      </c>
      <c r="F296" s="108">
        <v>4</v>
      </c>
      <c r="G296" s="108">
        <v>1.7</v>
      </c>
      <c r="H296" s="70">
        <v>8</v>
      </c>
    </row>
    <row r="297">
      <c r="A297" s="106" t="s">
        <v>13</v>
      </c>
      <c r="B297" s="70">
        <v>6.9000000000000004</v>
      </c>
      <c r="C297" s="70">
        <v>7.2999999999999998</v>
      </c>
      <c r="D297" s="70">
        <v>6.7999999999999998</v>
      </c>
      <c r="E297" s="70">
        <v>7.4000000000000004</v>
      </c>
      <c r="F297" s="108">
        <v>7.4000000000000004</v>
      </c>
      <c r="G297" s="108">
        <v>3.1000000000000001</v>
      </c>
      <c r="H297" s="70">
        <v>5</v>
      </c>
    </row>
    <row r="298">
      <c r="A298" s="106" t="s">
        <v>20</v>
      </c>
      <c r="B298" s="70">
        <v>1.7</v>
      </c>
      <c r="C298" s="70">
        <v>1.7</v>
      </c>
      <c r="D298" s="70">
        <v>1.6000000000000001</v>
      </c>
      <c r="E298" s="70">
        <v>1.6000000000000001</v>
      </c>
      <c r="F298" s="108">
        <v>1.6000000000000001</v>
      </c>
      <c r="G298" s="108">
        <v>0.69999999999999996</v>
      </c>
      <c r="H298" s="70">
        <v>16</v>
      </c>
    </row>
    <row r="299">
      <c r="A299" s="106" t="s">
        <v>14</v>
      </c>
      <c r="B299" s="70">
        <v>2.1000000000000001</v>
      </c>
      <c r="C299" s="70">
        <v>2.1000000000000001</v>
      </c>
      <c r="D299" s="70">
        <v>2.1000000000000001</v>
      </c>
      <c r="E299" s="70">
        <v>2.1000000000000001</v>
      </c>
      <c r="F299" s="108">
        <v>2.2000000000000002</v>
      </c>
      <c r="G299" s="108">
        <v>0.90000000000000002</v>
      </c>
      <c r="H299" s="70">
        <v>12</v>
      </c>
    </row>
    <row r="300">
      <c r="A300" s="106" t="s">
        <v>15</v>
      </c>
      <c r="B300" s="70">
        <v>1.8999999999999999</v>
      </c>
      <c r="C300" s="70">
        <v>1.8999999999999999</v>
      </c>
      <c r="D300" s="70">
        <v>1.8999999999999999</v>
      </c>
      <c r="E300" s="70">
        <v>1.8999999999999999</v>
      </c>
      <c r="F300" s="108">
        <v>1.8999999999999999</v>
      </c>
      <c r="G300" s="108">
        <v>0.80000000000000004</v>
      </c>
      <c r="H300" s="70">
        <v>15</v>
      </c>
    </row>
    <row r="301">
      <c r="A301" s="106" t="s">
        <v>27</v>
      </c>
      <c r="B301" s="70">
        <v>11.699999999999999</v>
      </c>
      <c r="C301" s="70">
        <v>11.6</v>
      </c>
      <c r="D301" s="70">
        <v>10.300000000000001</v>
      </c>
      <c r="E301" s="70">
        <v>10.5</v>
      </c>
      <c r="F301" s="108">
        <v>9.9000000000000004</v>
      </c>
      <c r="G301" s="108">
        <v>4.0999999999999996</v>
      </c>
      <c r="H301" s="70">
        <v>4</v>
      </c>
    </row>
    <row r="302">
      <c r="A302" s="106" t="s">
        <v>21</v>
      </c>
      <c r="B302" s="70">
        <v>3</v>
      </c>
      <c r="C302" s="70">
        <v>3.1000000000000001</v>
      </c>
      <c r="D302" s="70">
        <v>3.6000000000000001</v>
      </c>
      <c r="E302" s="70">
        <v>3.7000000000000002</v>
      </c>
      <c r="F302" s="108">
        <v>3.6000000000000001</v>
      </c>
      <c r="G302" s="108">
        <v>1.5</v>
      </c>
      <c r="H302" s="70">
        <v>9</v>
      </c>
    </row>
    <row r="303">
      <c r="A303" s="106" t="s">
        <v>22</v>
      </c>
      <c r="B303" s="70">
        <v>6.2999999999999998</v>
      </c>
      <c r="C303" s="70">
        <v>6.2000000000000002</v>
      </c>
      <c r="D303" s="70">
        <v>6.2000000000000002</v>
      </c>
      <c r="E303" s="70">
        <v>6.0999999999999996</v>
      </c>
      <c r="F303" s="108">
        <v>6.0999999999999996</v>
      </c>
      <c r="G303" s="108">
        <v>2.5</v>
      </c>
      <c r="H303" s="70">
        <v>7</v>
      </c>
    </row>
    <row r="304">
      <c r="A304" s="106" t="s">
        <v>23</v>
      </c>
      <c r="B304" s="70">
        <v>2.1000000000000001</v>
      </c>
      <c r="C304" s="70">
        <v>2</v>
      </c>
      <c r="D304" s="70">
        <v>2</v>
      </c>
      <c r="E304" s="70">
        <v>2</v>
      </c>
      <c r="F304" s="108">
        <v>2</v>
      </c>
      <c r="G304" s="108">
        <v>0.80000000000000004</v>
      </c>
      <c r="H304" s="70">
        <v>13</v>
      </c>
    </row>
    <row r="305">
      <c r="A305" s="106" t="s">
        <v>24</v>
      </c>
      <c r="B305" s="70">
        <v>2</v>
      </c>
      <c r="C305" s="70">
        <v>2</v>
      </c>
      <c r="D305" s="70">
        <v>1.8999999999999999</v>
      </c>
      <c r="E305" s="70">
        <v>2</v>
      </c>
      <c r="F305" s="108">
        <v>1.8999999999999999</v>
      </c>
      <c r="G305" s="108">
        <v>0.80000000000000004</v>
      </c>
      <c r="H305" s="70">
        <v>14</v>
      </c>
    </row>
    <row r="306">
      <c r="A306" s="106" t="s">
        <v>29</v>
      </c>
      <c r="B306" s="70">
        <v>5.5999999999999996</v>
      </c>
      <c r="C306" s="70">
        <v>5.7999999999999998</v>
      </c>
      <c r="D306" s="70">
        <v>6.5999999999999996</v>
      </c>
      <c r="E306" s="70">
        <v>6.5999999999999996</v>
      </c>
      <c r="F306" s="108">
        <v>7.0999999999999996</v>
      </c>
      <c r="G306" s="108">
        <v>3</v>
      </c>
      <c r="H306" s="70">
        <v>6</v>
      </c>
    </row>
    <row r="307">
      <c r="A307" s="106" t="s">
        <v>16</v>
      </c>
      <c r="B307" s="70">
        <v>2.8999999999999999</v>
      </c>
      <c r="C307" s="70">
        <v>2.7999999999999998</v>
      </c>
      <c r="D307" s="70">
        <v>2.7999999999999998</v>
      </c>
      <c r="E307" s="70">
        <v>2.7999999999999998</v>
      </c>
      <c r="F307" s="108">
        <v>2.7000000000000002</v>
      </c>
      <c r="G307" s="108">
        <v>1.1000000000000001</v>
      </c>
      <c r="H307" s="70">
        <v>11</v>
      </c>
    </row>
    <row r="308">
      <c r="A308" s="106" t="s">
        <v>17</v>
      </c>
      <c r="B308" s="70">
        <v>1.5</v>
      </c>
      <c r="C308" s="70">
        <v>1.5</v>
      </c>
      <c r="D308" s="70">
        <v>1.3999999999999999</v>
      </c>
      <c r="E308" s="70">
        <v>1.5</v>
      </c>
      <c r="F308" s="108">
        <v>1.5</v>
      </c>
      <c r="G308" s="108">
        <v>0.59999999999999998</v>
      </c>
      <c r="H308" s="70">
        <v>17</v>
      </c>
    </row>
    <row r="309">
      <c r="A309" s="106" t="s">
        <v>11</v>
      </c>
      <c r="B309" s="70">
        <v>13.9</v>
      </c>
      <c r="C309" s="70">
        <v>13.6</v>
      </c>
      <c r="D309" s="70">
        <v>13.5</v>
      </c>
      <c r="E309" s="70">
        <v>12.800000000000001</v>
      </c>
      <c r="F309" s="108">
        <v>13.4</v>
      </c>
      <c r="G309" s="108">
        <v>5.5999999999999996</v>
      </c>
      <c r="H309" s="70">
        <v>2</v>
      </c>
    </row>
    <row r="310">
      <c r="A310" s="106" t="s">
        <v>25</v>
      </c>
      <c r="B310" s="70">
        <v>1.6000000000000001</v>
      </c>
      <c r="C310" s="70">
        <v>1.6000000000000001</v>
      </c>
      <c r="D310" s="70">
        <v>1.5</v>
      </c>
      <c r="E310" s="70">
        <v>1.3999999999999999</v>
      </c>
      <c r="F310" s="108">
        <v>1.3999999999999999</v>
      </c>
      <c r="G310" s="108">
        <v>0.59999999999999998</v>
      </c>
      <c r="H310" s="70">
        <v>18</v>
      </c>
    </row>
    <row r="311">
      <c r="A311" s="106" t="s">
        <v>18</v>
      </c>
      <c r="B311" s="70">
        <v>3.2000000000000002</v>
      </c>
      <c r="C311" s="70">
        <v>3.2999999999999998</v>
      </c>
      <c r="D311" s="70">
        <v>3.2000000000000002</v>
      </c>
      <c r="E311" s="70">
        <v>3</v>
      </c>
      <c r="F311" s="108">
        <v>3</v>
      </c>
      <c r="G311" s="108">
        <v>1.3</v>
      </c>
      <c r="H311" s="70">
        <v>10</v>
      </c>
    </row>
    <row r="312">
      <c r="A312" s="104" t="s">
        <v>62</v>
      </c>
      <c r="B312" s="70"/>
      <c r="C312" s="70"/>
      <c r="D312" s="70"/>
      <c r="E312" s="70"/>
      <c r="F312" s="70"/>
      <c r="G312" s="70"/>
      <c r="H312" s="70"/>
    </row>
    <row r="313">
      <c r="A313" s="106" t="s">
        <v>9</v>
      </c>
      <c r="B313" s="70">
        <v>143.19999999999999</v>
      </c>
      <c r="C313" s="70">
        <v>140.5</v>
      </c>
      <c r="D313" s="70">
        <v>137.90000000000001</v>
      </c>
      <c r="E313" s="70">
        <v>139</v>
      </c>
      <c r="F313" s="108">
        <v>137.5</v>
      </c>
      <c r="G313" s="108">
        <v>57.5</v>
      </c>
      <c r="H313" s="70">
        <v>1</v>
      </c>
    </row>
    <row r="314">
      <c r="A314" s="106" t="s">
        <v>63</v>
      </c>
      <c r="B314" s="70">
        <v>0.5</v>
      </c>
      <c r="C314" s="70">
        <v>0.40000000000000002</v>
      </c>
      <c r="D314" s="70">
        <v>0.40000000000000002</v>
      </c>
      <c r="E314" s="70">
        <v>0.40000000000000002</v>
      </c>
      <c r="F314" s="108">
        <v>0.40000000000000002</v>
      </c>
      <c r="G314" s="108">
        <v>0.20000000000000001</v>
      </c>
      <c r="H314" s="70">
        <v>19</v>
      </c>
    </row>
    <row r="315">
      <c r="A315" s="106" t="s">
        <v>64</v>
      </c>
      <c r="B315" s="73">
        <v>11.5</v>
      </c>
      <c r="C315" s="73">
        <v>12.300000000000001</v>
      </c>
      <c r="D315" s="73">
        <v>11.1</v>
      </c>
      <c r="E315" s="73">
        <v>11.199999999999999</v>
      </c>
      <c r="F315" s="109">
        <v>11.1</v>
      </c>
      <c r="G315" s="109">
        <v>4.5999999999999996</v>
      </c>
      <c r="H315" s="73">
        <v>3</v>
      </c>
    </row>
    <row r="318" ht="31.5">
      <c r="A318" s="3" t="s">
        <v>1</v>
      </c>
      <c r="B318" s="62">
        <v>2015</v>
      </c>
      <c r="C318" s="62">
        <v>2016</v>
      </c>
      <c r="D318" s="62">
        <v>2017</v>
      </c>
      <c r="E318" s="62">
        <v>2018</v>
      </c>
      <c r="F318" s="61">
        <v>2019</v>
      </c>
      <c r="I318" s="4" t="s">
        <v>2</v>
      </c>
      <c r="J318" s="4" t="s">
        <v>3</v>
      </c>
      <c r="K318" s="5" t="s">
        <v>4</v>
      </c>
      <c r="L318" s="6"/>
      <c r="M318" s="6"/>
      <c r="N318" s="6"/>
      <c r="O318" s="6"/>
      <c r="P318" s="6"/>
      <c r="Q318" s="6"/>
      <c r="R318" s="6"/>
      <c r="S318" s="6"/>
      <c r="T318" s="4"/>
    </row>
    <row r="319">
      <c r="A319" s="7"/>
      <c r="B319" s="77"/>
      <c r="C319" s="77"/>
      <c r="D319" s="77"/>
      <c r="E319" s="77"/>
      <c r="F319" s="78"/>
      <c r="I319" s="8">
        <v>2019</v>
      </c>
      <c r="J319" s="8">
        <v>2020</v>
      </c>
      <c r="K319" s="8">
        <v>2021</v>
      </c>
      <c r="L319" s="8">
        <v>2022</v>
      </c>
      <c r="M319" s="8">
        <v>2023</v>
      </c>
      <c r="N319" s="8">
        <v>2024</v>
      </c>
      <c r="O319" s="8">
        <v>2025</v>
      </c>
      <c r="P319" s="8">
        <v>2026</v>
      </c>
      <c r="Q319" s="8">
        <v>2027</v>
      </c>
      <c r="R319" s="8">
        <v>2028</v>
      </c>
      <c r="S319" s="8">
        <v>2029</v>
      </c>
      <c r="T319" s="8">
        <v>2030</v>
      </c>
    </row>
    <row r="320">
      <c r="A320" s="9" t="s">
        <v>6</v>
      </c>
      <c r="B320" s="28">
        <f>INDEX(B$291:B$315,MATCH($A320,$A$291:$A$315,0))</f>
        <v>319.89999999999998</v>
      </c>
      <c r="C320" s="28">
        <f>INDEX(C$291:C$315,MATCH($A320,$A$291:$A$315,0))</f>
        <v>312.89999999999998</v>
      </c>
      <c r="D320" s="28">
        <f>INDEX(D$291:D$315,MATCH($A320,$A$291:$A$315,0))</f>
        <v>315.30000000000001</v>
      </c>
      <c r="E320" s="28">
        <f>INDEX(E$291:E$315,MATCH($A320,$A$291:$A$315,0))</f>
        <v>314.39999999999998</v>
      </c>
      <c r="F320" s="28">
        <f>INDEX(F$291:F$315,MATCH($A320,$A$291:$A$315,0))</f>
        <v>302.89999999999998</v>
      </c>
      <c r="I320">
        <f>$F320*S264</f>
        <v>13789795.109999999</v>
      </c>
      <c r="J320" s="1" t="e">
        <f t="shared" ref="J320:T320" si="137">$F320*T264</f>
        <v>#REF!</v>
      </c>
      <c r="K320" s="1" t="e">
        <f t="shared" si="137"/>
        <v>#REF!</v>
      </c>
      <c r="L320" s="1" t="e">
        <f t="shared" si="137"/>
        <v>#REF!</v>
      </c>
      <c r="M320" s="1" t="e">
        <f t="shared" si="137"/>
        <v>#REF!</v>
      </c>
      <c r="N320" s="1" t="e">
        <f t="shared" si="137"/>
        <v>#REF!</v>
      </c>
      <c r="O320" s="1" t="e">
        <f t="shared" si="137"/>
        <v>#REF!</v>
      </c>
      <c r="P320" s="1" t="e">
        <f t="shared" si="137"/>
        <v>#REF!</v>
      </c>
      <c r="Q320" s="1" t="e">
        <f t="shared" si="137"/>
        <v>#REF!</v>
      </c>
      <c r="R320" s="1" t="e">
        <f t="shared" si="137"/>
        <v>#REF!</v>
      </c>
      <c r="S320" s="1" t="e">
        <f t="shared" si="137"/>
        <v>#REF!</v>
      </c>
      <c r="T320" s="1" t="e">
        <f t="shared" si="137"/>
        <v>#REF!</v>
      </c>
    </row>
    <row r="321">
      <c r="A321" s="12" t="s">
        <v>8</v>
      </c>
      <c r="B321" s="126">
        <f>B322+B323</f>
        <v>157.09999999999999</v>
      </c>
      <c r="C321" s="126">
        <f>C322+C323</f>
        <v>154.09999999999999</v>
      </c>
      <c r="D321" s="126">
        <f>D322+D323</f>
        <v>151.40000000000001</v>
      </c>
      <c r="E321" s="126">
        <f>E322+E323</f>
        <v>151.80000000000001</v>
      </c>
      <c r="F321" s="126">
        <f>F322+F323</f>
        <v>150.90000000000001</v>
      </c>
      <c r="I321" s="83">
        <f t="shared" ref="I321:T321" si="138">I322+I323</f>
        <v>7625993.3399999999</v>
      </c>
      <c r="J321" s="83" t="e">
        <f t="shared" si="138"/>
        <v>#REF!</v>
      </c>
      <c r="K321" s="83" t="e">
        <f t="shared" si="138"/>
        <v>#REF!</v>
      </c>
      <c r="L321" s="83" t="e">
        <f t="shared" si="138"/>
        <v>#REF!</v>
      </c>
      <c r="M321" s="83" t="e">
        <f t="shared" si="138"/>
        <v>#REF!</v>
      </c>
      <c r="N321" s="83" t="e">
        <f t="shared" si="138"/>
        <v>#REF!</v>
      </c>
      <c r="O321" s="83" t="e">
        <f t="shared" si="138"/>
        <v>#REF!</v>
      </c>
      <c r="P321" s="83" t="e">
        <f t="shared" si="138"/>
        <v>#REF!</v>
      </c>
      <c r="Q321" s="83" t="e">
        <f t="shared" si="138"/>
        <v>#REF!</v>
      </c>
      <c r="R321" s="83" t="e">
        <f t="shared" si="138"/>
        <v>#REF!</v>
      </c>
      <c r="S321" s="83" t="e">
        <f t="shared" si="138"/>
        <v>#REF!</v>
      </c>
      <c r="T321" s="83" t="e">
        <f t="shared" si="138"/>
        <v>#REF!</v>
      </c>
    </row>
    <row r="322">
      <c r="A322" s="9" t="s">
        <v>9</v>
      </c>
      <c r="B322" s="28">
        <f t="shared" ref="B322:F344" si="139">INDEX(B$291:B$315,MATCH($A322,$A$291:$A$315,0))</f>
        <v>143.19999999999999</v>
      </c>
      <c r="C322" s="28">
        <f t="shared" si="139"/>
        <v>140.5</v>
      </c>
      <c r="D322" s="28">
        <f t="shared" si="139"/>
        <v>137.90000000000001</v>
      </c>
      <c r="E322" s="28">
        <f t="shared" si="139"/>
        <v>139</v>
      </c>
      <c r="F322" s="28">
        <f t="shared" si="139"/>
        <v>137.5</v>
      </c>
      <c r="I322" s="1">
        <f t="shared" ref="I322:I344" si="140">$F322*S266</f>
        <v>7125937.5</v>
      </c>
      <c r="J322" s="1" t="e">
        <f t="shared" ref="J322:J344" si="141">$F322*T266</f>
        <v>#REF!</v>
      </c>
      <c r="K322" s="1" t="e">
        <f t="shared" ref="K322:K344" si="142">$F322*U266</f>
        <v>#REF!</v>
      </c>
      <c r="L322" s="1" t="e">
        <f t="shared" ref="L322:L344" si="143">$F322*V266</f>
        <v>#REF!</v>
      </c>
      <c r="M322" s="1" t="e">
        <f t="shared" ref="M322:M344" si="144">$F322*W266</f>
        <v>#REF!</v>
      </c>
      <c r="N322" s="1" t="e">
        <f t="shared" ref="N322:N344" si="145">$F322*X266</f>
        <v>#REF!</v>
      </c>
      <c r="O322" s="1" t="e">
        <f t="shared" ref="O322:O344" si="146">$F322*Y266</f>
        <v>#REF!</v>
      </c>
      <c r="P322" s="1" t="e">
        <f t="shared" ref="P322:P344" si="147">$F322*Z266</f>
        <v>#REF!</v>
      </c>
      <c r="Q322" s="1" t="e">
        <f t="shared" ref="Q322:Q344" si="148">$F322*AA266</f>
        <v>#REF!</v>
      </c>
      <c r="R322" s="1" t="e">
        <f t="shared" ref="R322:R344" si="149">$F322*AB266</f>
        <v>#REF!</v>
      </c>
      <c r="S322" s="1" t="e">
        <f t="shared" ref="S322:S344" si="150">$F322*AC266</f>
        <v>#REF!</v>
      </c>
      <c r="T322" s="1" t="e">
        <f t="shared" ref="T322:T344" si="151">$F322*AD266</f>
        <v>#REF!</v>
      </c>
    </row>
    <row r="323">
      <c r="A323" s="9" t="s">
        <v>11</v>
      </c>
      <c r="B323" s="28">
        <f t="shared" si="139"/>
        <v>13.9</v>
      </c>
      <c r="C323" s="28">
        <f t="shared" si="139"/>
        <v>13.6</v>
      </c>
      <c r="D323" s="28">
        <f t="shared" si="139"/>
        <v>13.5</v>
      </c>
      <c r="E323" s="28">
        <f t="shared" si="139"/>
        <v>12.800000000000001</v>
      </c>
      <c r="F323" s="28">
        <f t="shared" si="139"/>
        <v>13.4</v>
      </c>
      <c r="I323" s="1">
        <f t="shared" si="140"/>
        <v>500055.83999999997</v>
      </c>
      <c r="J323" s="1" t="e">
        <f t="shared" si="141"/>
        <v>#REF!</v>
      </c>
      <c r="K323" s="1" t="e">
        <f t="shared" si="142"/>
        <v>#REF!</v>
      </c>
      <c r="L323" s="1" t="e">
        <f t="shared" si="143"/>
        <v>#REF!</v>
      </c>
      <c r="M323" s="1" t="e">
        <f t="shared" si="144"/>
        <v>#REF!</v>
      </c>
      <c r="N323" s="1" t="e">
        <f t="shared" si="145"/>
        <v>#REF!</v>
      </c>
      <c r="O323" s="1" t="e">
        <f t="shared" si="146"/>
        <v>#REF!</v>
      </c>
      <c r="P323" s="1" t="e">
        <f t="shared" si="147"/>
        <v>#REF!</v>
      </c>
      <c r="Q323" s="1" t="e">
        <f t="shared" si="148"/>
        <v>#REF!</v>
      </c>
      <c r="R323" s="1" t="e">
        <f t="shared" si="149"/>
        <v>#REF!</v>
      </c>
      <c r="S323" s="1" t="e">
        <f t="shared" si="150"/>
        <v>#REF!</v>
      </c>
      <c r="T323" s="1" t="e">
        <f t="shared" si="151"/>
        <v>#REF!</v>
      </c>
    </row>
    <row r="324">
      <c r="A324" s="12" t="s">
        <v>12</v>
      </c>
      <c r="B324" s="126">
        <f>SUM(B325:B330)</f>
        <v>18.5</v>
      </c>
      <c r="C324" s="126">
        <f>SUM(C325:C330)</f>
        <v>18.900000000000002</v>
      </c>
      <c r="D324" s="126">
        <f>SUM(D325:D330)</f>
        <v>18.200000000000003</v>
      </c>
      <c r="E324" s="126">
        <f>SUM(E325:E330)</f>
        <v>18.699999999999999</v>
      </c>
      <c r="F324" s="126">
        <f>SUM(F325:F330)</f>
        <v>18.700000000000003</v>
      </c>
      <c r="I324" s="83">
        <f t="shared" ref="I324:T324" si="152">SUM(I325:I330)</f>
        <v>622925.02000000002</v>
      </c>
      <c r="J324" s="83" t="e">
        <f t="shared" si="152"/>
        <v>#REF!</v>
      </c>
      <c r="K324" s="83" t="e">
        <f t="shared" si="152"/>
        <v>#REF!</v>
      </c>
      <c r="L324" s="83" t="e">
        <f t="shared" si="152"/>
        <v>#REF!</v>
      </c>
      <c r="M324" s="83" t="e">
        <f t="shared" si="152"/>
        <v>#REF!</v>
      </c>
      <c r="N324" s="83" t="e">
        <f t="shared" si="152"/>
        <v>#REF!</v>
      </c>
      <c r="O324" s="83" t="e">
        <f t="shared" si="152"/>
        <v>#REF!</v>
      </c>
      <c r="P324" s="83" t="e">
        <f t="shared" si="152"/>
        <v>#REF!</v>
      </c>
      <c r="Q324" s="83" t="e">
        <f t="shared" si="152"/>
        <v>#REF!</v>
      </c>
      <c r="R324" s="83" t="e">
        <f t="shared" si="152"/>
        <v>#REF!</v>
      </c>
      <c r="S324" s="83" t="e">
        <f t="shared" si="152"/>
        <v>#REF!</v>
      </c>
      <c r="T324" s="83" t="e">
        <f t="shared" si="152"/>
        <v>#REF!</v>
      </c>
    </row>
    <row r="325">
      <c r="A325" s="9" t="s">
        <v>13</v>
      </c>
      <c r="B325" s="28">
        <f t="shared" si="139"/>
        <v>6.9000000000000004</v>
      </c>
      <c r="C325" s="28">
        <f t="shared" si="139"/>
        <v>7.2999999999999998</v>
      </c>
      <c r="D325" s="28">
        <f t="shared" si="139"/>
        <v>6.7999999999999998</v>
      </c>
      <c r="E325" s="28">
        <f t="shared" si="139"/>
        <v>7.4000000000000004</v>
      </c>
      <c r="F325" s="28">
        <f t="shared" si="139"/>
        <v>7.4000000000000004</v>
      </c>
      <c r="I325" s="1">
        <f t="shared" si="140"/>
        <v>236731.92000000001</v>
      </c>
      <c r="J325" s="1" t="e">
        <f t="shared" si="141"/>
        <v>#REF!</v>
      </c>
      <c r="K325" s="1" t="e">
        <f t="shared" si="142"/>
        <v>#REF!</v>
      </c>
      <c r="L325" s="1" t="e">
        <f t="shared" si="143"/>
        <v>#REF!</v>
      </c>
      <c r="M325" s="1" t="e">
        <f t="shared" si="144"/>
        <v>#REF!</v>
      </c>
      <c r="N325" s="1" t="e">
        <f t="shared" si="145"/>
        <v>#REF!</v>
      </c>
      <c r="O325" s="1" t="e">
        <f t="shared" si="146"/>
        <v>#REF!</v>
      </c>
      <c r="P325" s="1" t="e">
        <f t="shared" si="147"/>
        <v>#REF!</v>
      </c>
      <c r="Q325" s="1" t="e">
        <f t="shared" si="148"/>
        <v>#REF!</v>
      </c>
      <c r="R325" s="1" t="e">
        <f t="shared" si="149"/>
        <v>#REF!</v>
      </c>
      <c r="S325" s="1" t="e">
        <f t="shared" si="150"/>
        <v>#REF!</v>
      </c>
      <c r="T325" s="1" t="e">
        <f t="shared" si="151"/>
        <v>#REF!</v>
      </c>
    </row>
    <row r="326">
      <c r="A326" s="9" t="s">
        <v>14</v>
      </c>
      <c r="B326" s="28">
        <f t="shared" si="139"/>
        <v>2.1000000000000001</v>
      </c>
      <c r="C326" s="28">
        <f t="shared" si="139"/>
        <v>2.1000000000000001</v>
      </c>
      <c r="D326" s="28">
        <f t="shared" si="139"/>
        <v>2.1000000000000001</v>
      </c>
      <c r="E326" s="28">
        <f t="shared" si="139"/>
        <v>2.1000000000000001</v>
      </c>
      <c r="F326" s="28">
        <f t="shared" si="139"/>
        <v>2.2000000000000002</v>
      </c>
      <c r="I326" s="1">
        <f t="shared" si="140"/>
        <v>87835</v>
      </c>
      <c r="J326" s="1" t="e">
        <f t="shared" si="141"/>
        <v>#REF!</v>
      </c>
      <c r="K326" s="1" t="e">
        <f t="shared" si="142"/>
        <v>#REF!</v>
      </c>
      <c r="L326" s="1" t="e">
        <f t="shared" si="143"/>
        <v>#REF!</v>
      </c>
      <c r="M326" s="1" t="e">
        <f t="shared" si="144"/>
        <v>#REF!</v>
      </c>
      <c r="N326" s="1" t="e">
        <f t="shared" si="145"/>
        <v>#REF!</v>
      </c>
      <c r="O326" s="1" t="e">
        <f t="shared" si="146"/>
        <v>#REF!</v>
      </c>
      <c r="P326" s="1" t="e">
        <f t="shared" si="147"/>
        <v>#REF!</v>
      </c>
      <c r="Q326" s="1" t="e">
        <f t="shared" si="148"/>
        <v>#REF!</v>
      </c>
      <c r="R326" s="1" t="e">
        <f t="shared" si="149"/>
        <v>#REF!</v>
      </c>
      <c r="S326" s="1" t="e">
        <f t="shared" si="150"/>
        <v>#REF!</v>
      </c>
      <c r="T326" s="1" t="e">
        <f t="shared" si="151"/>
        <v>#REF!</v>
      </c>
    </row>
    <row r="327">
      <c r="A327" s="9" t="s">
        <v>15</v>
      </c>
      <c r="B327" s="28">
        <f t="shared" si="139"/>
        <v>1.8999999999999999</v>
      </c>
      <c r="C327" s="28">
        <f t="shared" si="139"/>
        <v>1.8999999999999999</v>
      </c>
      <c r="D327" s="28">
        <f t="shared" si="139"/>
        <v>1.8999999999999999</v>
      </c>
      <c r="E327" s="28">
        <f t="shared" si="139"/>
        <v>1.8999999999999999</v>
      </c>
      <c r="F327" s="28">
        <f t="shared" si="139"/>
        <v>1.8999999999999999</v>
      </c>
      <c r="I327" s="1">
        <f t="shared" si="140"/>
        <v>57141.93</v>
      </c>
      <c r="J327" s="1" t="e">
        <f t="shared" si="141"/>
        <v>#REF!</v>
      </c>
      <c r="K327" s="1" t="e">
        <f t="shared" si="142"/>
        <v>#REF!</v>
      </c>
      <c r="L327" s="1" t="e">
        <f t="shared" si="143"/>
        <v>#REF!</v>
      </c>
      <c r="M327" s="1" t="e">
        <f t="shared" si="144"/>
        <v>#REF!</v>
      </c>
      <c r="N327" s="1" t="e">
        <f t="shared" si="145"/>
        <v>#REF!</v>
      </c>
      <c r="O327" s="1" t="e">
        <f t="shared" si="146"/>
        <v>#REF!</v>
      </c>
      <c r="P327" s="1" t="e">
        <f t="shared" si="147"/>
        <v>#REF!</v>
      </c>
      <c r="Q327" s="1" t="e">
        <f t="shared" si="148"/>
        <v>#REF!</v>
      </c>
      <c r="R327" s="1" t="e">
        <f t="shared" si="149"/>
        <v>#REF!</v>
      </c>
      <c r="S327" s="1" t="e">
        <f t="shared" si="150"/>
        <v>#REF!</v>
      </c>
      <c r="T327" s="1" t="e">
        <f t="shared" si="151"/>
        <v>#REF!</v>
      </c>
    </row>
    <row r="328">
      <c r="A328" s="9" t="s">
        <v>16</v>
      </c>
      <c r="B328" s="28">
        <f t="shared" si="139"/>
        <v>2.8999999999999999</v>
      </c>
      <c r="C328" s="28">
        <f t="shared" si="139"/>
        <v>2.7999999999999998</v>
      </c>
      <c r="D328" s="28">
        <f t="shared" si="139"/>
        <v>2.7999999999999998</v>
      </c>
      <c r="E328" s="28">
        <f t="shared" si="139"/>
        <v>2.7999999999999998</v>
      </c>
      <c r="F328" s="28">
        <f t="shared" si="139"/>
        <v>2.7000000000000002</v>
      </c>
      <c r="I328" s="1">
        <f t="shared" si="140"/>
        <v>82311.119999999995</v>
      </c>
      <c r="J328" s="1" t="e">
        <f t="shared" si="141"/>
        <v>#REF!</v>
      </c>
      <c r="K328" s="1" t="e">
        <f t="shared" si="142"/>
        <v>#REF!</v>
      </c>
      <c r="L328" s="1" t="e">
        <f t="shared" si="143"/>
        <v>#REF!</v>
      </c>
      <c r="M328" s="1" t="e">
        <f t="shared" si="144"/>
        <v>#REF!</v>
      </c>
      <c r="N328" s="1" t="e">
        <f t="shared" si="145"/>
        <v>#REF!</v>
      </c>
      <c r="O328" s="1" t="e">
        <f t="shared" si="146"/>
        <v>#REF!</v>
      </c>
      <c r="P328" s="1" t="e">
        <f t="shared" si="147"/>
        <v>#REF!</v>
      </c>
      <c r="Q328" s="1" t="e">
        <f t="shared" si="148"/>
        <v>#REF!</v>
      </c>
      <c r="R328" s="1" t="e">
        <f t="shared" si="149"/>
        <v>#REF!</v>
      </c>
      <c r="S328" s="1" t="e">
        <f t="shared" si="150"/>
        <v>#REF!</v>
      </c>
      <c r="T328" s="1" t="e">
        <f t="shared" si="151"/>
        <v>#REF!</v>
      </c>
    </row>
    <row r="329">
      <c r="A329" s="9" t="s">
        <v>17</v>
      </c>
      <c r="B329" s="28">
        <f t="shared" si="139"/>
        <v>1.5</v>
      </c>
      <c r="C329" s="28">
        <f t="shared" si="139"/>
        <v>1.5</v>
      </c>
      <c r="D329" s="28">
        <f t="shared" si="139"/>
        <v>1.3999999999999999</v>
      </c>
      <c r="E329" s="28">
        <f t="shared" si="139"/>
        <v>1.5</v>
      </c>
      <c r="F329" s="28">
        <f t="shared" si="139"/>
        <v>1.5</v>
      </c>
      <c r="I329" s="1">
        <f t="shared" si="140"/>
        <v>63598.950000000004</v>
      </c>
      <c r="J329" s="1" t="e">
        <f t="shared" si="141"/>
        <v>#REF!</v>
      </c>
      <c r="K329" s="1" t="e">
        <f t="shared" si="142"/>
        <v>#REF!</v>
      </c>
      <c r="L329" s="1" t="e">
        <f t="shared" si="143"/>
        <v>#REF!</v>
      </c>
      <c r="M329" s="1" t="e">
        <f t="shared" si="144"/>
        <v>#REF!</v>
      </c>
      <c r="N329" s="1" t="e">
        <f t="shared" si="145"/>
        <v>#REF!</v>
      </c>
      <c r="O329" s="1" t="e">
        <f t="shared" si="146"/>
        <v>#REF!</v>
      </c>
      <c r="P329" s="1" t="e">
        <f t="shared" si="147"/>
        <v>#REF!</v>
      </c>
      <c r="Q329" s="1" t="e">
        <f t="shared" si="148"/>
        <v>#REF!</v>
      </c>
      <c r="R329" s="1" t="e">
        <f t="shared" si="149"/>
        <v>#REF!</v>
      </c>
      <c r="S329" s="1" t="e">
        <f t="shared" si="150"/>
        <v>#REF!</v>
      </c>
      <c r="T329" s="1" t="e">
        <f t="shared" si="151"/>
        <v>#REF!</v>
      </c>
    </row>
    <row r="330">
      <c r="A330" s="9" t="s">
        <v>18</v>
      </c>
      <c r="B330" s="28">
        <f t="shared" si="139"/>
        <v>3.2000000000000002</v>
      </c>
      <c r="C330" s="28">
        <f t="shared" si="139"/>
        <v>3.2999999999999998</v>
      </c>
      <c r="D330" s="28">
        <f t="shared" si="139"/>
        <v>3.2000000000000002</v>
      </c>
      <c r="E330" s="28">
        <f t="shared" si="139"/>
        <v>3</v>
      </c>
      <c r="F330" s="28">
        <f t="shared" si="139"/>
        <v>3</v>
      </c>
      <c r="I330" s="1">
        <f t="shared" si="140"/>
        <v>95306.100000000006</v>
      </c>
      <c r="J330" s="1" t="e">
        <f t="shared" si="141"/>
        <v>#REF!</v>
      </c>
      <c r="K330" s="1" t="e">
        <f t="shared" si="142"/>
        <v>#REF!</v>
      </c>
      <c r="L330" s="1" t="e">
        <f t="shared" si="143"/>
        <v>#REF!</v>
      </c>
      <c r="M330" s="1" t="e">
        <f t="shared" si="144"/>
        <v>#REF!</v>
      </c>
      <c r="N330" s="1" t="e">
        <f t="shared" si="145"/>
        <v>#REF!</v>
      </c>
      <c r="O330" s="1" t="e">
        <f t="shared" si="146"/>
        <v>#REF!</v>
      </c>
      <c r="P330" s="1" t="e">
        <f t="shared" si="147"/>
        <v>#REF!</v>
      </c>
      <c r="Q330" s="1" t="e">
        <f t="shared" si="148"/>
        <v>#REF!</v>
      </c>
      <c r="R330" s="1" t="e">
        <f t="shared" si="149"/>
        <v>#REF!</v>
      </c>
      <c r="S330" s="1" t="e">
        <f t="shared" si="150"/>
        <v>#REF!</v>
      </c>
      <c r="T330" s="1" t="e">
        <f t="shared" si="151"/>
        <v>#REF!</v>
      </c>
    </row>
    <row r="331" ht="25.5">
      <c r="A331" s="12" t="s">
        <v>19</v>
      </c>
      <c r="B331" s="126">
        <f>SUM(B332:B337)</f>
        <v>16.699999999999999</v>
      </c>
      <c r="C331" s="126">
        <f>SUM(C332:C337)</f>
        <v>16.600000000000001</v>
      </c>
      <c r="D331" s="126">
        <f>SUM(D332:D337)</f>
        <v>16.800000000000001</v>
      </c>
      <c r="E331" s="126">
        <f>SUM(E332:E337)</f>
        <v>16.800000000000001</v>
      </c>
      <c r="F331" s="126">
        <f>SUM(F332:F337)</f>
        <v>16.600000000000001</v>
      </c>
      <c r="I331" s="83">
        <f t="shared" ref="I331:T331" si="153">SUM(I332:I337)</f>
        <v>692288.88</v>
      </c>
      <c r="J331" s="83" t="e">
        <f t="shared" si="153"/>
        <v>#REF!</v>
      </c>
      <c r="K331" s="83" t="e">
        <f t="shared" si="153"/>
        <v>#REF!</v>
      </c>
      <c r="L331" s="83" t="e">
        <f t="shared" si="153"/>
        <v>#REF!</v>
      </c>
      <c r="M331" s="83" t="e">
        <f t="shared" si="153"/>
        <v>#REF!</v>
      </c>
      <c r="N331" s="83" t="e">
        <f t="shared" si="153"/>
        <v>#REF!</v>
      </c>
      <c r="O331" s="83" t="e">
        <f t="shared" si="153"/>
        <v>#REF!</v>
      </c>
      <c r="P331" s="83" t="e">
        <f t="shared" si="153"/>
        <v>#REF!</v>
      </c>
      <c r="Q331" s="83" t="e">
        <f t="shared" si="153"/>
        <v>#REF!</v>
      </c>
      <c r="R331" s="83" t="e">
        <f t="shared" si="153"/>
        <v>#REF!</v>
      </c>
      <c r="S331" s="83" t="e">
        <f t="shared" si="153"/>
        <v>#REF!</v>
      </c>
      <c r="T331" s="83" t="e">
        <f t="shared" si="153"/>
        <v>#REF!</v>
      </c>
    </row>
    <row r="332">
      <c r="A332" s="9" t="s">
        <v>20</v>
      </c>
      <c r="B332" s="28">
        <f t="shared" si="139"/>
        <v>1.7</v>
      </c>
      <c r="C332" s="28">
        <f t="shared" si="139"/>
        <v>1.7</v>
      </c>
      <c r="D332" s="28">
        <f t="shared" si="139"/>
        <v>1.6000000000000001</v>
      </c>
      <c r="E332" s="28">
        <f t="shared" si="139"/>
        <v>1.6000000000000001</v>
      </c>
      <c r="F332" s="28">
        <f t="shared" si="139"/>
        <v>1.6000000000000001</v>
      </c>
      <c r="I332" s="1">
        <f t="shared" si="140"/>
        <v>63444.48000000001</v>
      </c>
      <c r="J332" s="1" t="e">
        <f t="shared" si="141"/>
        <v>#REF!</v>
      </c>
      <c r="K332" s="1" t="e">
        <f t="shared" si="142"/>
        <v>#REF!</v>
      </c>
      <c r="L332" s="1" t="e">
        <f t="shared" si="143"/>
        <v>#REF!</v>
      </c>
      <c r="M332" s="1" t="e">
        <f t="shared" si="144"/>
        <v>#REF!</v>
      </c>
      <c r="N332" s="1" t="e">
        <f t="shared" si="145"/>
        <v>#REF!</v>
      </c>
      <c r="O332" s="1" t="e">
        <f t="shared" si="146"/>
        <v>#REF!</v>
      </c>
      <c r="P332" s="1" t="e">
        <f t="shared" si="147"/>
        <v>#REF!</v>
      </c>
      <c r="Q332" s="1" t="e">
        <f t="shared" si="148"/>
        <v>#REF!</v>
      </c>
      <c r="R332" s="1" t="e">
        <f t="shared" si="149"/>
        <v>#REF!</v>
      </c>
      <c r="S332" s="1" t="e">
        <f t="shared" si="150"/>
        <v>#REF!</v>
      </c>
      <c r="T332" s="1" t="e">
        <f t="shared" si="151"/>
        <v>#REF!</v>
      </c>
    </row>
    <row r="333">
      <c r="A333" s="9" t="s">
        <v>21</v>
      </c>
      <c r="B333" s="28">
        <f t="shared" si="139"/>
        <v>3</v>
      </c>
      <c r="C333" s="28">
        <f t="shared" si="139"/>
        <v>3.1000000000000001</v>
      </c>
      <c r="D333" s="28">
        <f t="shared" si="139"/>
        <v>3.6000000000000001</v>
      </c>
      <c r="E333" s="28">
        <f t="shared" si="139"/>
        <v>3.7000000000000002</v>
      </c>
      <c r="F333" s="28">
        <f t="shared" si="139"/>
        <v>3.6000000000000001</v>
      </c>
      <c r="I333" s="1">
        <f t="shared" si="140"/>
        <v>118020.60000000001</v>
      </c>
      <c r="J333" s="1" t="e">
        <f t="shared" si="141"/>
        <v>#REF!</v>
      </c>
      <c r="K333" s="1" t="e">
        <f t="shared" si="142"/>
        <v>#REF!</v>
      </c>
      <c r="L333" s="1" t="e">
        <f t="shared" si="143"/>
        <v>#REF!</v>
      </c>
      <c r="M333" s="1" t="e">
        <f t="shared" si="144"/>
        <v>#REF!</v>
      </c>
      <c r="N333" s="1" t="e">
        <f t="shared" si="145"/>
        <v>#REF!</v>
      </c>
      <c r="O333" s="1" t="e">
        <f t="shared" si="146"/>
        <v>#REF!</v>
      </c>
      <c r="P333" s="1" t="e">
        <f t="shared" si="147"/>
        <v>#REF!</v>
      </c>
      <c r="Q333" s="1" t="e">
        <f t="shared" si="148"/>
        <v>#REF!</v>
      </c>
      <c r="R333" s="1" t="e">
        <f t="shared" si="149"/>
        <v>#REF!</v>
      </c>
      <c r="S333" s="1" t="e">
        <f t="shared" si="150"/>
        <v>#REF!</v>
      </c>
      <c r="T333" s="1" t="e">
        <f t="shared" si="151"/>
        <v>#REF!</v>
      </c>
    </row>
    <row r="334">
      <c r="A334" s="9" t="s">
        <v>22</v>
      </c>
      <c r="B334" s="28">
        <f t="shared" si="139"/>
        <v>6.2999999999999998</v>
      </c>
      <c r="C334" s="28">
        <f t="shared" si="139"/>
        <v>6.2000000000000002</v>
      </c>
      <c r="D334" s="28">
        <f t="shared" si="139"/>
        <v>6.2000000000000002</v>
      </c>
      <c r="E334" s="28">
        <f t="shared" si="139"/>
        <v>6.0999999999999996</v>
      </c>
      <c r="F334" s="28">
        <f t="shared" si="139"/>
        <v>6.0999999999999996</v>
      </c>
      <c r="I334" s="1">
        <f t="shared" si="140"/>
        <v>290578.38</v>
      </c>
      <c r="J334" s="1" t="e">
        <f t="shared" si="141"/>
        <v>#REF!</v>
      </c>
      <c r="K334" s="1" t="e">
        <f t="shared" si="142"/>
        <v>#REF!</v>
      </c>
      <c r="L334" s="1" t="e">
        <f t="shared" si="143"/>
        <v>#REF!</v>
      </c>
      <c r="M334" s="1" t="e">
        <f t="shared" si="144"/>
        <v>#REF!</v>
      </c>
      <c r="N334" s="1" t="e">
        <f t="shared" si="145"/>
        <v>#REF!</v>
      </c>
      <c r="O334" s="1" t="e">
        <f t="shared" si="146"/>
        <v>#REF!</v>
      </c>
      <c r="P334" s="1" t="e">
        <f t="shared" si="147"/>
        <v>#REF!</v>
      </c>
      <c r="Q334" s="1" t="e">
        <f t="shared" si="148"/>
        <v>#REF!</v>
      </c>
      <c r="R334" s="1" t="e">
        <f t="shared" si="149"/>
        <v>#REF!</v>
      </c>
      <c r="S334" s="1" t="e">
        <f t="shared" si="150"/>
        <v>#REF!</v>
      </c>
      <c r="T334" s="1" t="e">
        <f t="shared" si="151"/>
        <v>#REF!</v>
      </c>
    </row>
    <row r="335">
      <c r="A335" s="9" t="s">
        <v>23</v>
      </c>
      <c r="B335" s="28">
        <f t="shared" si="139"/>
        <v>2.1000000000000001</v>
      </c>
      <c r="C335" s="28">
        <f t="shared" si="139"/>
        <v>2</v>
      </c>
      <c r="D335" s="28">
        <f t="shared" si="139"/>
        <v>2</v>
      </c>
      <c r="E335" s="28">
        <f t="shared" si="139"/>
        <v>2</v>
      </c>
      <c r="F335" s="28">
        <f t="shared" si="139"/>
        <v>2</v>
      </c>
      <c r="I335" s="1">
        <f t="shared" si="140"/>
        <v>80198.800000000003</v>
      </c>
      <c r="J335" s="1" t="e">
        <f t="shared" si="141"/>
        <v>#REF!</v>
      </c>
      <c r="K335" s="1" t="e">
        <f t="shared" si="142"/>
        <v>#REF!</v>
      </c>
      <c r="L335" s="1" t="e">
        <f t="shared" si="143"/>
        <v>#REF!</v>
      </c>
      <c r="M335" s="1" t="e">
        <f t="shared" si="144"/>
        <v>#REF!</v>
      </c>
      <c r="N335" s="1" t="e">
        <f t="shared" si="145"/>
        <v>#REF!</v>
      </c>
      <c r="O335" s="1" t="e">
        <f t="shared" si="146"/>
        <v>#REF!</v>
      </c>
      <c r="P335" s="1" t="e">
        <f t="shared" si="147"/>
        <v>#REF!</v>
      </c>
      <c r="Q335" s="1" t="e">
        <f t="shared" si="148"/>
        <v>#REF!</v>
      </c>
      <c r="R335" s="1" t="e">
        <f t="shared" si="149"/>
        <v>#REF!</v>
      </c>
      <c r="S335" s="1" t="e">
        <f t="shared" si="150"/>
        <v>#REF!</v>
      </c>
      <c r="T335" s="1" t="e">
        <f t="shared" si="151"/>
        <v>#REF!</v>
      </c>
    </row>
    <row r="336">
      <c r="A336" s="9" t="s">
        <v>24</v>
      </c>
      <c r="B336" s="28">
        <f t="shared" si="139"/>
        <v>2</v>
      </c>
      <c r="C336" s="28">
        <f t="shared" si="139"/>
        <v>2</v>
      </c>
      <c r="D336" s="28">
        <f t="shared" si="139"/>
        <v>1.8999999999999999</v>
      </c>
      <c r="E336" s="28">
        <f t="shared" si="139"/>
        <v>2</v>
      </c>
      <c r="F336" s="28">
        <f t="shared" si="139"/>
        <v>1.8999999999999999</v>
      </c>
      <c r="I336" s="1">
        <f t="shared" si="140"/>
        <v>80425.099999999991</v>
      </c>
      <c r="J336" s="1" t="e">
        <f t="shared" si="141"/>
        <v>#REF!</v>
      </c>
      <c r="K336" s="1" t="e">
        <f t="shared" si="142"/>
        <v>#REF!</v>
      </c>
      <c r="L336" s="1" t="e">
        <f t="shared" si="143"/>
        <v>#REF!</v>
      </c>
      <c r="M336" s="1" t="e">
        <f t="shared" si="144"/>
        <v>#REF!</v>
      </c>
      <c r="N336" s="1" t="e">
        <f t="shared" si="145"/>
        <v>#REF!</v>
      </c>
      <c r="O336" s="1" t="e">
        <f t="shared" si="146"/>
        <v>#REF!</v>
      </c>
      <c r="P336" s="1" t="e">
        <f t="shared" si="147"/>
        <v>#REF!</v>
      </c>
      <c r="Q336" s="1" t="e">
        <f t="shared" si="148"/>
        <v>#REF!</v>
      </c>
      <c r="R336" s="1" t="e">
        <f t="shared" si="149"/>
        <v>#REF!</v>
      </c>
      <c r="S336" s="1" t="e">
        <f t="shared" si="150"/>
        <v>#REF!</v>
      </c>
      <c r="T336" s="1" t="e">
        <f t="shared" si="151"/>
        <v>#REF!</v>
      </c>
    </row>
    <row r="337">
      <c r="A337" s="9" t="s">
        <v>25</v>
      </c>
      <c r="B337" s="28">
        <f t="shared" si="139"/>
        <v>1.6000000000000001</v>
      </c>
      <c r="C337" s="28">
        <f t="shared" si="139"/>
        <v>1.6000000000000001</v>
      </c>
      <c r="D337" s="28">
        <f t="shared" si="139"/>
        <v>1.5</v>
      </c>
      <c r="E337" s="28">
        <f t="shared" si="139"/>
        <v>1.3999999999999999</v>
      </c>
      <c r="F337" s="28">
        <f t="shared" si="139"/>
        <v>1.3999999999999999</v>
      </c>
      <c r="I337" s="1">
        <f t="shared" si="140"/>
        <v>59621.519999999997</v>
      </c>
      <c r="J337" s="1" t="e">
        <f t="shared" si="141"/>
        <v>#REF!</v>
      </c>
      <c r="K337" s="1" t="e">
        <f t="shared" si="142"/>
        <v>#REF!</v>
      </c>
      <c r="L337" s="1" t="e">
        <f t="shared" si="143"/>
        <v>#REF!</v>
      </c>
      <c r="M337" s="1" t="e">
        <f t="shared" si="144"/>
        <v>#REF!</v>
      </c>
      <c r="N337" s="1" t="e">
        <f t="shared" si="145"/>
        <v>#REF!</v>
      </c>
      <c r="O337" s="1" t="e">
        <f t="shared" si="146"/>
        <v>#REF!</v>
      </c>
      <c r="P337" s="1" t="e">
        <f t="shared" si="147"/>
        <v>#REF!</v>
      </c>
      <c r="Q337" s="1" t="e">
        <f t="shared" si="148"/>
        <v>#REF!</v>
      </c>
      <c r="R337" s="1" t="e">
        <f t="shared" si="149"/>
        <v>#REF!</v>
      </c>
      <c r="S337" s="1" t="e">
        <f t="shared" si="150"/>
        <v>#REF!</v>
      </c>
      <c r="T337" s="1" t="e">
        <f t="shared" si="151"/>
        <v>#REF!</v>
      </c>
    </row>
    <row r="338" ht="25.5">
      <c r="A338" s="12" t="s">
        <v>26</v>
      </c>
      <c r="B338" s="126">
        <f>SUM(B339:B342)</f>
        <v>33.299999999999997</v>
      </c>
      <c r="C338" s="126">
        <f>SUM(C339:C342)</f>
        <v>34.100000000000001</v>
      </c>
      <c r="D338" s="126">
        <f>SUM(D339:D342)</f>
        <v>32.200000000000003</v>
      </c>
      <c r="E338" s="126">
        <f>SUM(E339:E342)</f>
        <v>32.200000000000003</v>
      </c>
      <c r="F338" s="126">
        <f>SUM(F339:F342)</f>
        <v>32.100000000000001</v>
      </c>
      <c r="I338" s="83">
        <f>SUM(I339:I342)</f>
        <v>2111771.0500000003</v>
      </c>
      <c r="J338" s="83" t="e">
        <f t="shared" ref="J338:T338" si="154">SUM(J339:J342)</f>
        <v>#REF!</v>
      </c>
      <c r="K338" s="83" t="e">
        <f t="shared" si="154"/>
        <v>#REF!</v>
      </c>
      <c r="L338" s="83" t="e">
        <f t="shared" si="154"/>
        <v>#REF!</v>
      </c>
      <c r="M338" s="83" t="e">
        <f t="shared" si="154"/>
        <v>#REF!</v>
      </c>
      <c r="N338" s="83" t="e">
        <f t="shared" si="154"/>
        <v>#REF!</v>
      </c>
      <c r="O338" s="83" t="e">
        <f t="shared" si="154"/>
        <v>#REF!</v>
      </c>
      <c r="P338" s="83" t="e">
        <f t="shared" si="154"/>
        <v>#REF!</v>
      </c>
      <c r="Q338" s="83" t="e">
        <f t="shared" si="154"/>
        <v>#REF!</v>
      </c>
      <c r="R338" s="83" t="e">
        <f t="shared" si="154"/>
        <v>#REF!</v>
      </c>
      <c r="S338" s="83" t="e">
        <f t="shared" si="154"/>
        <v>#REF!</v>
      </c>
      <c r="T338" s="83" t="e">
        <f t="shared" si="154"/>
        <v>#REF!</v>
      </c>
    </row>
    <row r="339">
      <c r="A339" s="9" t="s">
        <v>27</v>
      </c>
      <c r="B339" s="28">
        <f t="shared" si="139"/>
        <v>11.699999999999999</v>
      </c>
      <c r="C339" s="28">
        <f t="shared" si="139"/>
        <v>11.6</v>
      </c>
      <c r="D339" s="28">
        <f t="shared" si="139"/>
        <v>10.300000000000001</v>
      </c>
      <c r="E339" s="28">
        <f t="shared" si="139"/>
        <v>10.5</v>
      </c>
      <c r="F339" s="28">
        <f t="shared" si="139"/>
        <v>9.9000000000000004</v>
      </c>
      <c r="I339" s="1">
        <f t="shared" si="140"/>
        <v>608459.94000000006</v>
      </c>
      <c r="J339" s="1" t="e">
        <f t="shared" si="141"/>
        <v>#REF!</v>
      </c>
      <c r="K339" s="1" t="e">
        <f t="shared" si="142"/>
        <v>#REF!</v>
      </c>
      <c r="L339" s="1" t="e">
        <f t="shared" si="143"/>
        <v>#REF!</v>
      </c>
      <c r="M339" s="1" t="e">
        <f t="shared" si="144"/>
        <v>#REF!</v>
      </c>
      <c r="N339" s="1" t="e">
        <f t="shared" si="145"/>
        <v>#REF!</v>
      </c>
      <c r="O339" s="1" t="e">
        <f t="shared" si="146"/>
        <v>#REF!</v>
      </c>
      <c r="P339" s="1" t="e">
        <f t="shared" si="147"/>
        <v>#REF!</v>
      </c>
      <c r="Q339" s="1" t="e">
        <f t="shared" si="148"/>
        <v>#REF!</v>
      </c>
      <c r="R339" s="1" t="e">
        <f t="shared" si="149"/>
        <v>#REF!</v>
      </c>
      <c r="S339" s="1" t="e">
        <f t="shared" si="150"/>
        <v>#REF!</v>
      </c>
      <c r="T339" s="1" t="e">
        <f t="shared" si="151"/>
        <v>#REF!</v>
      </c>
    </row>
    <row r="340">
      <c r="A340" s="9" t="s">
        <v>28</v>
      </c>
      <c r="B340" s="28">
        <f t="shared" si="139"/>
        <v>4.5</v>
      </c>
      <c r="C340" s="28">
        <f t="shared" si="139"/>
        <v>4.4000000000000004</v>
      </c>
      <c r="D340" s="28">
        <f t="shared" si="139"/>
        <v>4.2000000000000002</v>
      </c>
      <c r="E340" s="28">
        <f t="shared" si="139"/>
        <v>3.8999999999999999</v>
      </c>
      <c r="F340" s="28">
        <f t="shared" si="139"/>
        <v>4</v>
      </c>
      <c r="I340" s="1">
        <f t="shared" si="140"/>
        <v>289307.59999999998</v>
      </c>
      <c r="J340" s="1" t="e">
        <f t="shared" si="141"/>
        <v>#REF!</v>
      </c>
      <c r="K340" s="1" t="e">
        <f t="shared" si="142"/>
        <v>#REF!</v>
      </c>
      <c r="L340" s="1" t="e">
        <f t="shared" si="143"/>
        <v>#REF!</v>
      </c>
      <c r="M340" s="1" t="e">
        <f t="shared" si="144"/>
        <v>#REF!</v>
      </c>
      <c r="N340" s="1" t="e">
        <f t="shared" si="145"/>
        <v>#REF!</v>
      </c>
      <c r="O340" s="1" t="e">
        <f t="shared" si="146"/>
        <v>#REF!</v>
      </c>
      <c r="P340" s="1" t="e">
        <f t="shared" si="147"/>
        <v>#REF!</v>
      </c>
      <c r="Q340" s="1" t="e">
        <f t="shared" si="148"/>
        <v>#REF!</v>
      </c>
      <c r="R340" s="1" t="e">
        <f t="shared" si="149"/>
        <v>#REF!</v>
      </c>
      <c r="S340" s="1" t="e">
        <f t="shared" si="150"/>
        <v>#REF!</v>
      </c>
      <c r="T340" s="1" t="e">
        <f t="shared" si="151"/>
        <v>#REF!</v>
      </c>
    </row>
    <row r="341">
      <c r="A341" s="9" t="s">
        <v>29</v>
      </c>
      <c r="B341" s="28">
        <f t="shared" si="139"/>
        <v>5.5999999999999996</v>
      </c>
      <c r="C341" s="28">
        <f t="shared" si="139"/>
        <v>5.7999999999999998</v>
      </c>
      <c r="D341" s="28">
        <f t="shared" si="139"/>
        <v>6.5999999999999996</v>
      </c>
      <c r="E341" s="28">
        <f t="shared" si="139"/>
        <v>6.5999999999999996</v>
      </c>
      <c r="F341" s="28">
        <f t="shared" si="139"/>
        <v>7.0999999999999996</v>
      </c>
      <c r="I341" s="1">
        <f t="shared" si="140"/>
        <v>456199.84999999998</v>
      </c>
      <c r="J341" s="1" t="e">
        <f t="shared" si="141"/>
        <v>#REF!</v>
      </c>
      <c r="K341" s="1" t="e">
        <f t="shared" si="142"/>
        <v>#REF!</v>
      </c>
      <c r="L341" s="1" t="e">
        <f t="shared" si="143"/>
        <v>#REF!</v>
      </c>
      <c r="M341" s="1" t="e">
        <f t="shared" si="144"/>
        <v>#REF!</v>
      </c>
      <c r="N341" s="1" t="e">
        <f t="shared" si="145"/>
        <v>#REF!</v>
      </c>
      <c r="O341" s="1" t="e">
        <f t="shared" si="146"/>
        <v>#REF!</v>
      </c>
      <c r="P341" s="1" t="e">
        <f t="shared" si="147"/>
        <v>#REF!</v>
      </c>
      <c r="Q341" s="1" t="e">
        <f t="shared" si="148"/>
        <v>#REF!</v>
      </c>
      <c r="R341" s="1" t="e">
        <f t="shared" si="149"/>
        <v>#REF!</v>
      </c>
      <c r="S341" s="1" t="e">
        <f t="shared" si="150"/>
        <v>#REF!</v>
      </c>
      <c r="T341" s="1" t="e">
        <f t="shared" si="151"/>
        <v>#REF!</v>
      </c>
    </row>
    <row r="342">
      <c r="A342" s="9" t="s">
        <v>30</v>
      </c>
      <c r="B342" s="28">
        <f t="shared" si="139"/>
        <v>11.5</v>
      </c>
      <c r="C342" s="28">
        <f t="shared" si="139"/>
        <v>12.300000000000001</v>
      </c>
      <c r="D342" s="28">
        <f t="shared" si="139"/>
        <v>11.1</v>
      </c>
      <c r="E342" s="28">
        <f t="shared" si="139"/>
        <v>11.199999999999999</v>
      </c>
      <c r="F342" s="28">
        <f t="shared" si="139"/>
        <v>11.1</v>
      </c>
      <c r="I342" s="1">
        <f t="shared" si="140"/>
        <v>757803.66000000003</v>
      </c>
      <c r="J342" s="1" t="e">
        <f t="shared" si="141"/>
        <v>#REF!</v>
      </c>
      <c r="K342" s="1" t="e">
        <f t="shared" si="142"/>
        <v>#REF!</v>
      </c>
      <c r="L342" s="1" t="e">
        <f t="shared" si="143"/>
        <v>#REF!</v>
      </c>
      <c r="M342" s="1" t="e">
        <f t="shared" si="144"/>
        <v>#REF!</v>
      </c>
      <c r="N342" s="1" t="e">
        <f t="shared" si="145"/>
        <v>#REF!</v>
      </c>
      <c r="O342" s="1" t="e">
        <f t="shared" si="146"/>
        <v>#REF!</v>
      </c>
      <c r="P342" s="1" t="e">
        <f t="shared" si="147"/>
        <v>#REF!</v>
      </c>
      <c r="Q342" s="1" t="e">
        <f t="shared" si="148"/>
        <v>#REF!</v>
      </c>
      <c r="R342" s="1" t="e">
        <f t="shared" si="149"/>
        <v>#REF!</v>
      </c>
      <c r="S342" s="1" t="e">
        <f t="shared" si="150"/>
        <v>#REF!</v>
      </c>
      <c r="T342" s="1" t="e">
        <f t="shared" si="151"/>
        <v>#REF!</v>
      </c>
    </row>
    <row r="343" ht="25.5">
      <c r="A343" s="12" t="s">
        <v>31</v>
      </c>
      <c r="B343" s="28">
        <f>B344</f>
        <v>0.5</v>
      </c>
      <c r="C343" s="28">
        <f>C344</f>
        <v>0.40000000000000002</v>
      </c>
      <c r="D343" s="28">
        <f>D344</f>
        <v>0.40000000000000002</v>
      </c>
      <c r="E343" s="28">
        <f>E344</f>
        <v>0.40000000000000002</v>
      </c>
      <c r="F343" s="28">
        <f>F344</f>
        <v>0.40000000000000002</v>
      </c>
      <c r="I343" s="1">
        <f t="shared" si="140"/>
        <v>19894.040000000001</v>
      </c>
      <c r="J343" s="1" t="e">
        <f t="shared" si="141"/>
        <v>#REF!</v>
      </c>
      <c r="K343" s="1" t="e">
        <f t="shared" si="142"/>
        <v>#REF!</v>
      </c>
      <c r="L343" s="1" t="e">
        <f t="shared" si="143"/>
        <v>#REF!</v>
      </c>
      <c r="M343" s="1" t="e">
        <f t="shared" si="144"/>
        <v>#REF!</v>
      </c>
      <c r="N343" s="1" t="e">
        <f t="shared" si="145"/>
        <v>#REF!</v>
      </c>
      <c r="O343" s="1" t="e">
        <f t="shared" si="146"/>
        <v>#REF!</v>
      </c>
      <c r="P343" s="1" t="e">
        <f t="shared" si="147"/>
        <v>#REF!</v>
      </c>
      <c r="Q343" s="1" t="e">
        <f t="shared" si="148"/>
        <v>#REF!</v>
      </c>
      <c r="R343" s="1" t="e">
        <f t="shared" si="149"/>
        <v>#REF!</v>
      </c>
      <c r="S343" s="1" t="e">
        <f t="shared" si="150"/>
        <v>#REF!</v>
      </c>
      <c r="T343" s="1" t="e">
        <f t="shared" si="151"/>
        <v>#REF!</v>
      </c>
    </row>
    <row r="344" s="1" customFormat="1">
      <c r="A344" s="9" t="s">
        <v>32</v>
      </c>
      <c r="B344" s="28">
        <f t="shared" si="139"/>
        <v>0.5</v>
      </c>
      <c r="C344" s="28">
        <f t="shared" si="139"/>
        <v>0.40000000000000002</v>
      </c>
      <c r="D344" s="28">
        <f t="shared" si="139"/>
        <v>0.40000000000000002</v>
      </c>
      <c r="E344" s="28">
        <f t="shared" si="139"/>
        <v>0.40000000000000002</v>
      </c>
      <c r="F344" s="28">
        <f t="shared" si="139"/>
        <v>0.40000000000000002</v>
      </c>
      <c r="I344" s="1">
        <f t="shared" si="140"/>
        <v>19894.040000000001</v>
      </c>
      <c r="J344" s="1" t="e">
        <f t="shared" si="141"/>
        <v>#REF!</v>
      </c>
      <c r="K344" s="1" t="e">
        <f t="shared" si="142"/>
        <v>#REF!</v>
      </c>
      <c r="L344" s="1" t="e">
        <f t="shared" si="143"/>
        <v>#REF!</v>
      </c>
      <c r="M344" s="1" t="e">
        <f t="shared" si="144"/>
        <v>#REF!</v>
      </c>
      <c r="N344" s="1" t="e">
        <f t="shared" si="145"/>
        <v>#REF!</v>
      </c>
      <c r="O344" s="1" t="e">
        <f t="shared" si="146"/>
        <v>#REF!</v>
      </c>
      <c r="P344" s="1" t="e">
        <f t="shared" si="147"/>
        <v>#REF!</v>
      </c>
      <c r="Q344" s="1" t="e">
        <f t="shared" si="148"/>
        <v>#REF!</v>
      </c>
      <c r="R344" s="1" t="e">
        <f t="shared" si="149"/>
        <v>#REF!</v>
      </c>
      <c r="S344" s="1" t="e">
        <f t="shared" si="150"/>
        <v>#REF!</v>
      </c>
      <c r="T344" s="1" t="e">
        <f t="shared" si="151"/>
        <v>#REF!</v>
      </c>
    </row>
    <row r="345" s="1" customFormat="1"/>
    <row r="346" s="1" customFormat="1"/>
    <row r="348">
      <c r="A348" s="127" t="s">
        <v>91</v>
      </c>
      <c r="B348" s="128" t="e">
        <f>#REF!</f>
        <v>#REF!</v>
      </c>
      <c r="C348" s="128" t="e">
        <f>#REF!</f>
        <v>#REF!</v>
      </c>
      <c r="D348" s="128" t="e">
        <f>#REF!</f>
        <v>#REF!</v>
      </c>
      <c r="E348" s="128" t="e">
        <f>#REF!</f>
        <v>#REF!</v>
      </c>
      <c r="F348" s="128" t="e">
        <f>#REF!</f>
        <v>#REF!</v>
      </c>
    </row>
    <row r="350">
      <c r="B350" s="1" t="e">
        <f>B348/B320</f>
        <v>#REF!</v>
      </c>
      <c r="C350" s="1" t="e">
        <f>C348/C320</f>
        <v>#REF!</v>
      </c>
      <c r="D350" s="1" t="e">
        <f>D348/D320</f>
        <v>#REF!</v>
      </c>
      <c r="E350" s="1" t="e">
        <f>E348/E320</f>
        <v>#REF!</v>
      </c>
      <c r="F350" s="1" t="e">
        <f>F348/F320</f>
        <v>#REF!</v>
      </c>
    </row>
    <row r="353" ht="15.75">
      <c r="A353" s="2" t="s">
        <v>37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>
      <c r="A354" s="3" t="s">
        <v>1</v>
      </c>
      <c r="B354" s="56" t="s">
        <v>55</v>
      </c>
      <c r="C354" s="57"/>
      <c r="D354" s="57"/>
      <c r="E354" s="57"/>
      <c r="F354" s="57"/>
      <c r="G354" s="57"/>
      <c r="H354" s="57"/>
      <c r="I354" s="57"/>
      <c r="J354" s="57"/>
      <c r="K354" s="57"/>
      <c r="L354" s="24" t="s">
        <v>56</v>
      </c>
      <c r="M354" s="22"/>
      <c r="N354" s="23"/>
    </row>
    <row r="355">
      <c r="A355" s="7"/>
      <c r="B355" s="58">
        <v>2005</v>
      </c>
      <c r="C355" s="92">
        <v>2010</v>
      </c>
      <c r="D355" s="92">
        <v>2012</v>
      </c>
      <c r="E355" s="58">
        <v>2013</v>
      </c>
      <c r="F355" s="58">
        <v>2014</v>
      </c>
      <c r="G355" s="58">
        <v>2015</v>
      </c>
      <c r="H355" s="58">
        <v>2016</v>
      </c>
      <c r="I355" s="58">
        <v>2017</v>
      </c>
      <c r="J355" s="58">
        <v>2018</v>
      </c>
      <c r="K355" s="58">
        <v>2019</v>
      </c>
      <c r="L355" s="26">
        <v>2020</v>
      </c>
      <c r="M355" s="27">
        <v>2025</v>
      </c>
      <c r="N355" s="27">
        <v>2030</v>
      </c>
    </row>
    <row r="356">
      <c r="A356" s="28" t="s">
        <v>6</v>
      </c>
      <c r="B356" s="29">
        <v>3652</v>
      </c>
      <c r="C356" s="93">
        <v>4177</v>
      </c>
      <c r="D356" s="93">
        <v>6967</v>
      </c>
      <c r="E356" s="29">
        <v>7105</v>
      </c>
      <c r="F356" s="29">
        <v>7440.3000000000002</v>
      </c>
      <c r="G356" s="29">
        <v>7493</v>
      </c>
      <c r="H356" s="29">
        <v>7503</v>
      </c>
      <c r="I356" s="29">
        <v>7618</v>
      </c>
      <c r="J356" s="29">
        <v>7667</v>
      </c>
      <c r="K356" s="29">
        <v>7519.3999999999996</v>
      </c>
      <c r="L356" s="30">
        <v>7695.6000000000004</v>
      </c>
      <c r="M356" s="31">
        <v>7729.6000000000004</v>
      </c>
      <c r="N356" s="31">
        <v>8042.3000000000002</v>
      </c>
    </row>
    <row r="357">
      <c r="A357" s="9" t="s">
        <v>28</v>
      </c>
      <c r="B357" s="29">
        <v>30</v>
      </c>
      <c r="C357" s="95">
        <v>65</v>
      </c>
      <c r="D357" s="93">
        <v>65</v>
      </c>
      <c r="E357" s="29">
        <v>65</v>
      </c>
      <c r="F357" s="29">
        <v>68.099999999999994</v>
      </c>
      <c r="G357" s="29">
        <v>74.599999999999994</v>
      </c>
      <c r="H357" s="29">
        <v>74.599999999999994</v>
      </c>
      <c r="I357" s="29">
        <v>74.599999999999994</v>
      </c>
      <c r="J357" s="29">
        <v>74.599999999999994</v>
      </c>
      <c r="K357" s="29">
        <v>73.200000000000003</v>
      </c>
      <c r="L357" s="30">
        <v>74.900000000000006</v>
      </c>
      <c r="M357" s="31">
        <v>74</v>
      </c>
      <c r="N357" s="31">
        <v>251</v>
      </c>
    </row>
    <row r="358">
      <c r="A358" s="9" t="s">
        <v>13</v>
      </c>
      <c r="B358" s="29">
        <v>174</v>
      </c>
      <c r="C358" s="93">
        <v>183</v>
      </c>
      <c r="D358" s="93">
        <v>348</v>
      </c>
      <c r="E358" s="29">
        <v>394</v>
      </c>
      <c r="F358" s="29">
        <v>412.60000000000002</v>
      </c>
      <c r="G358" s="29">
        <v>222.40000000000001</v>
      </c>
      <c r="H358" s="29">
        <v>223</v>
      </c>
      <c r="I358" s="29">
        <v>223</v>
      </c>
      <c r="J358" s="29">
        <v>227.40000000000001</v>
      </c>
      <c r="K358" s="29">
        <v>223</v>
      </c>
      <c r="L358" s="129">
        <v>298.30000000000001</v>
      </c>
      <c r="M358" s="129">
        <v>298.30000000000001</v>
      </c>
      <c r="N358" s="129">
        <v>298.30000000000001</v>
      </c>
    </row>
    <row r="359">
      <c r="A359" s="9" t="s">
        <v>20</v>
      </c>
      <c r="B359" s="29">
        <v>188</v>
      </c>
      <c r="C359" s="93">
        <v>198</v>
      </c>
      <c r="D359" s="93">
        <v>255</v>
      </c>
      <c r="E359" s="29">
        <v>248</v>
      </c>
      <c r="F359" s="29">
        <v>259.69999999999999</v>
      </c>
      <c r="G359" s="29">
        <v>255.30000000000001</v>
      </c>
      <c r="H359" s="29">
        <v>257.30000000000001</v>
      </c>
      <c r="I359" s="29">
        <v>260.60000000000002</v>
      </c>
      <c r="J359" s="29">
        <v>265.80000000000001</v>
      </c>
      <c r="K359" s="29">
        <v>260.69999999999999</v>
      </c>
      <c r="L359" s="30">
        <v>266.80000000000001</v>
      </c>
      <c r="M359" s="31">
        <v>258</v>
      </c>
      <c r="N359" s="31">
        <v>263</v>
      </c>
    </row>
    <row r="360">
      <c r="A360" s="9" t="s">
        <v>14</v>
      </c>
      <c r="B360" s="29">
        <v>194</v>
      </c>
      <c r="C360" s="93">
        <v>197</v>
      </c>
      <c r="D360" s="93">
        <v>200</v>
      </c>
      <c r="E360" s="29">
        <v>200</v>
      </c>
      <c r="F360" s="29">
        <v>209.40000000000001</v>
      </c>
      <c r="G360" s="29">
        <v>249</v>
      </c>
      <c r="H360" s="29">
        <v>246</v>
      </c>
      <c r="I360" s="29">
        <v>264</v>
      </c>
      <c r="J360" s="29">
        <v>268.80000000000001</v>
      </c>
      <c r="K360" s="29">
        <v>263.60000000000002</v>
      </c>
      <c r="L360" s="30">
        <v>269.80000000000001</v>
      </c>
      <c r="M360" s="31">
        <v>306</v>
      </c>
      <c r="N360" s="31">
        <v>310</v>
      </c>
    </row>
    <row r="361">
      <c r="A361" s="9" t="s">
        <v>15</v>
      </c>
      <c r="B361" s="29">
        <v>182</v>
      </c>
      <c r="C361" s="93">
        <v>181</v>
      </c>
      <c r="D361" s="93">
        <v>181</v>
      </c>
      <c r="E361" s="29">
        <v>191</v>
      </c>
      <c r="F361" s="29">
        <v>200</v>
      </c>
      <c r="G361" s="29">
        <v>315.19999999999999</v>
      </c>
      <c r="H361" s="29">
        <v>315.19999999999999</v>
      </c>
      <c r="I361" s="29">
        <v>315.19999999999999</v>
      </c>
      <c r="J361" s="29">
        <v>328</v>
      </c>
      <c r="K361" s="29">
        <v>321.69999999999999</v>
      </c>
      <c r="L361" s="30">
        <v>329.19999999999999</v>
      </c>
      <c r="M361" s="31">
        <v>196</v>
      </c>
      <c r="N361" s="31">
        <v>196</v>
      </c>
    </row>
    <row r="362">
      <c r="A362" s="9" t="s">
        <v>27</v>
      </c>
      <c r="B362" s="29">
        <v>112</v>
      </c>
      <c r="C362" s="93">
        <v>116</v>
      </c>
      <c r="D362" s="93">
        <v>335</v>
      </c>
      <c r="E362" s="29">
        <v>336</v>
      </c>
      <c r="F362" s="29">
        <v>351.89999999999998</v>
      </c>
      <c r="G362" s="29">
        <v>222</v>
      </c>
      <c r="H362" s="29">
        <v>222</v>
      </c>
      <c r="I362" s="29">
        <v>222</v>
      </c>
      <c r="J362" s="29">
        <v>222</v>
      </c>
      <c r="K362" s="29">
        <v>217.69999999999999</v>
      </c>
      <c r="L362" s="30">
        <v>222.80000000000001</v>
      </c>
      <c r="M362" s="31">
        <v>417</v>
      </c>
      <c r="N362" s="31">
        <v>420</v>
      </c>
    </row>
    <row r="363">
      <c r="A363" s="9" t="s">
        <v>21</v>
      </c>
      <c r="B363" s="29">
        <v>263</v>
      </c>
      <c r="C363" s="95">
        <v>264</v>
      </c>
      <c r="D363" s="93">
        <v>489</v>
      </c>
      <c r="E363" s="29">
        <v>499</v>
      </c>
      <c r="F363" s="29">
        <v>522.5</v>
      </c>
      <c r="G363" s="29">
        <v>470</v>
      </c>
      <c r="H363" s="29">
        <v>471</v>
      </c>
      <c r="I363" s="29">
        <v>488</v>
      </c>
      <c r="J363" s="29">
        <v>488</v>
      </c>
      <c r="K363" s="29">
        <v>478.60000000000002</v>
      </c>
      <c r="L363" s="30">
        <v>489.80000000000001</v>
      </c>
      <c r="M363" s="31">
        <v>525</v>
      </c>
      <c r="N363" s="31">
        <v>537</v>
      </c>
    </row>
    <row r="364">
      <c r="A364" s="9" t="s">
        <v>22</v>
      </c>
      <c r="B364" s="29">
        <v>321</v>
      </c>
      <c r="C364" s="93">
        <v>330</v>
      </c>
      <c r="D364" s="93">
        <v>553</v>
      </c>
      <c r="E364" s="29">
        <v>561</v>
      </c>
      <c r="F364" s="29">
        <v>587.5</v>
      </c>
      <c r="G364" s="29">
        <v>297.10000000000002</v>
      </c>
      <c r="H364" s="29">
        <v>297.10000000000002</v>
      </c>
      <c r="I364" s="29">
        <v>309.30000000000001</v>
      </c>
      <c r="J364" s="29">
        <v>310.39999999999998</v>
      </c>
      <c r="K364" s="29">
        <v>304.39999999999998</v>
      </c>
      <c r="L364" s="30">
        <v>311.60000000000002</v>
      </c>
      <c r="M364" s="31">
        <v>565</v>
      </c>
      <c r="N364" s="31">
        <v>565</v>
      </c>
    </row>
    <row r="365">
      <c r="A365" s="9" t="s">
        <v>23</v>
      </c>
      <c r="B365" s="29">
        <v>178</v>
      </c>
      <c r="C365" s="93">
        <v>188</v>
      </c>
      <c r="D365" s="93">
        <v>297</v>
      </c>
      <c r="E365" s="29">
        <v>299</v>
      </c>
      <c r="F365" s="29">
        <v>313.10000000000002</v>
      </c>
      <c r="G365" s="29">
        <v>310</v>
      </c>
      <c r="H365" s="29">
        <v>328</v>
      </c>
      <c r="I365" s="29">
        <v>328</v>
      </c>
      <c r="J365" s="29">
        <v>328</v>
      </c>
      <c r="K365" s="29">
        <v>321.69999999999999</v>
      </c>
      <c r="L365" s="30">
        <v>329.19999999999999</v>
      </c>
      <c r="M365" s="31">
        <v>299</v>
      </c>
      <c r="N365" s="31">
        <v>299</v>
      </c>
    </row>
    <row r="366">
      <c r="A366" s="9" t="s">
        <v>24</v>
      </c>
      <c r="B366" s="29">
        <v>135</v>
      </c>
      <c r="C366" s="93">
        <v>137</v>
      </c>
      <c r="D366" s="93">
        <v>227</v>
      </c>
      <c r="E366" s="29">
        <v>209</v>
      </c>
      <c r="F366" s="29">
        <v>218.90000000000001</v>
      </c>
      <c r="G366" s="29">
        <v>219</v>
      </c>
      <c r="H366" s="29">
        <v>221</v>
      </c>
      <c r="I366" s="29">
        <v>215.40000000000001</v>
      </c>
      <c r="J366" s="29">
        <v>218.80000000000001</v>
      </c>
      <c r="K366" s="29">
        <v>214.59999999999999</v>
      </c>
      <c r="L366" s="30">
        <v>219.59999999999999</v>
      </c>
      <c r="M366" s="31">
        <v>240</v>
      </c>
      <c r="N366" s="31">
        <v>240</v>
      </c>
    </row>
    <row r="367">
      <c r="A367" s="9" t="s">
        <v>29</v>
      </c>
      <c r="B367" s="29">
        <v>244</v>
      </c>
      <c r="C367" s="93">
        <v>364</v>
      </c>
      <c r="D367" s="93">
        <v>394</v>
      </c>
      <c r="E367" s="29">
        <v>454</v>
      </c>
      <c r="F367" s="29">
        <v>475.39999999999998</v>
      </c>
      <c r="G367" s="29">
        <v>203.90000000000001</v>
      </c>
      <c r="H367" s="29">
        <v>205.80000000000001</v>
      </c>
      <c r="I367" s="29">
        <v>197.40000000000001</v>
      </c>
      <c r="J367" s="29">
        <v>197.80000000000001</v>
      </c>
      <c r="K367" s="29">
        <v>194</v>
      </c>
      <c r="L367" s="30">
        <v>198.5</v>
      </c>
      <c r="M367" s="31">
        <v>460</v>
      </c>
      <c r="N367" s="31">
        <v>460</v>
      </c>
    </row>
    <row r="368">
      <c r="A368" s="9" t="s">
        <v>16</v>
      </c>
      <c r="B368" s="29">
        <v>212</v>
      </c>
      <c r="C368" s="93">
        <v>276</v>
      </c>
      <c r="D368" s="93">
        <v>492</v>
      </c>
      <c r="E368" s="29">
        <v>508</v>
      </c>
      <c r="F368" s="29">
        <v>532</v>
      </c>
      <c r="G368" s="29">
        <v>508</v>
      </c>
      <c r="H368" s="29">
        <v>508</v>
      </c>
      <c r="I368" s="29">
        <v>508</v>
      </c>
      <c r="J368" s="29">
        <v>508</v>
      </c>
      <c r="K368" s="29">
        <v>498.19999999999999</v>
      </c>
      <c r="L368" s="30">
        <v>509.89999999999998</v>
      </c>
      <c r="M368" s="31">
        <v>556</v>
      </c>
      <c r="N368" s="31">
        <v>556</v>
      </c>
    </row>
    <row r="369">
      <c r="A369" s="9" t="s">
        <v>17</v>
      </c>
      <c r="B369" s="29">
        <v>200</v>
      </c>
      <c r="C369" s="93">
        <v>200</v>
      </c>
      <c r="D369" s="93">
        <v>309</v>
      </c>
      <c r="E369" s="29">
        <v>249</v>
      </c>
      <c r="F369" s="29">
        <v>260.80000000000001</v>
      </c>
      <c r="G369" s="29">
        <v>255</v>
      </c>
      <c r="H369" s="29">
        <v>255</v>
      </c>
      <c r="I369" s="29">
        <v>255</v>
      </c>
      <c r="J369" s="29">
        <v>248</v>
      </c>
      <c r="K369" s="29">
        <v>243.19999999999999</v>
      </c>
      <c r="L369" s="30">
        <v>248.90000000000001</v>
      </c>
      <c r="M369" s="31">
        <v>317</v>
      </c>
      <c r="N369" s="31">
        <v>325</v>
      </c>
    </row>
    <row r="370">
      <c r="A370" s="9" t="s">
        <v>11</v>
      </c>
      <c r="B370" s="29">
        <v>656</v>
      </c>
      <c r="C370" s="95">
        <v>725</v>
      </c>
      <c r="D370" s="93">
        <v>1164</v>
      </c>
      <c r="E370" s="29">
        <v>1159</v>
      </c>
      <c r="F370" s="29">
        <v>1213.7</v>
      </c>
      <c r="G370" s="29">
        <v>673</v>
      </c>
      <c r="H370" s="29">
        <v>717.5</v>
      </c>
      <c r="I370" s="29">
        <v>700.10000000000002</v>
      </c>
      <c r="J370" s="29">
        <v>710.70000000000005</v>
      </c>
      <c r="K370" s="29">
        <v>697</v>
      </c>
      <c r="L370" s="30">
        <v>713.39999999999998</v>
      </c>
      <c r="M370" s="31">
        <v>1228.3</v>
      </c>
      <c r="N370" s="31">
        <v>1260.5999999999999</v>
      </c>
    </row>
    <row r="371">
      <c r="A371" s="9" t="s">
        <v>25</v>
      </c>
      <c r="B371" s="29">
        <v>223</v>
      </c>
      <c r="C371" s="93">
        <v>223</v>
      </c>
      <c r="D371" s="93">
        <v>223</v>
      </c>
      <c r="E371" s="29">
        <v>229</v>
      </c>
      <c r="F371" s="29">
        <v>239.80000000000001</v>
      </c>
      <c r="G371" s="29">
        <v>174.40000000000001</v>
      </c>
      <c r="H371" s="29">
        <v>163.69999999999999</v>
      </c>
      <c r="I371" s="29">
        <v>166.59999999999999</v>
      </c>
      <c r="J371" s="29">
        <v>196.90000000000001</v>
      </c>
      <c r="K371" s="29">
        <v>193.09999999999999</v>
      </c>
      <c r="L371" s="30">
        <v>197.59999999999999</v>
      </c>
      <c r="M371" s="31">
        <v>229</v>
      </c>
      <c r="N371" s="31">
        <v>229</v>
      </c>
    </row>
    <row r="372">
      <c r="A372" s="9" t="s">
        <v>18</v>
      </c>
      <c r="B372" s="29">
        <v>329</v>
      </c>
      <c r="C372" s="93">
        <v>376</v>
      </c>
      <c r="D372" s="93">
        <v>376</v>
      </c>
      <c r="E372" s="29">
        <v>370</v>
      </c>
      <c r="F372" s="29">
        <v>387.5</v>
      </c>
      <c r="G372" s="29">
        <v>240.80000000000001</v>
      </c>
      <c r="H372" s="29">
        <v>241.69999999999999</v>
      </c>
      <c r="I372" s="29">
        <v>234</v>
      </c>
      <c r="J372" s="29">
        <v>234</v>
      </c>
      <c r="K372" s="29">
        <v>229.5</v>
      </c>
      <c r="L372" s="30">
        <v>234.90000000000001</v>
      </c>
      <c r="M372" s="31">
        <v>425.19999999999999</v>
      </c>
      <c r="N372" s="31">
        <v>449.80000000000001</v>
      </c>
    </row>
    <row r="373">
      <c r="A373" s="9" t="s">
        <v>9</v>
      </c>
      <c r="B373" s="29">
        <v>11</v>
      </c>
      <c r="C373" s="93">
        <v>11</v>
      </c>
      <c r="D373" s="93">
        <v>795</v>
      </c>
      <c r="E373" s="29">
        <v>797</v>
      </c>
      <c r="F373" s="29">
        <v>834.60000000000002</v>
      </c>
      <c r="G373" s="29">
        <v>800.5</v>
      </c>
      <c r="H373" s="29">
        <v>853.39999999999998</v>
      </c>
      <c r="I373" s="29">
        <v>891.39999999999998</v>
      </c>
      <c r="J373" s="29">
        <v>909.5</v>
      </c>
      <c r="K373" s="29">
        <v>892</v>
      </c>
      <c r="L373" s="30">
        <v>912.89999999999998</v>
      </c>
      <c r="M373" s="31">
        <v>822</v>
      </c>
      <c r="N373" s="31">
        <v>836</v>
      </c>
    </row>
    <row r="374">
      <c r="A374" s="9" t="s">
        <v>32</v>
      </c>
      <c r="B374" s="29" t="s">
        <v>92</v>
      </c>
      <c r="C374" s="93">
        <v>18</v>
      </c>
      <c r="D374" s="93">
        <v>28</v>
      </c>
      <c r="E374" s="29">
        <v>13</v>
      </c>
      <c r="F374" s="29">
        <v>13.6</v>
      </c>
      <c r="G374" s="29">
        <v>28.100000000000001</v>
      </c>
      <c r="H374" s="29">
        <v>28.100000000000001</v>
      </c>
      <c r="I374" s="29">
        <v>28</v>
      </c>
      <c r="J374" s="29">
        <v>28</v>
      </c>
      <c r="K374" s="29">
        <v>27.5</v>
      </c>
      <c r="L374" s="30">
        <v>28.100000000000001</v>
      </c>
      <c r="M374" s="31">
        <v>28</v>
      </c>
      <c r="N374" s="31">
        <v>28</v>
      </c>
    </row>
    <row r="375">
      <c r="A375" s="9" t="s">
        <v>30</v>
      </c>
      <c r="B375" s="29" t="s">
        <v>92</v>
      </c>
      <c r="C375" s="93">
        <v>27</v>
      </c>
      <c r="D375" s="93">
        <v>27</v>
      </c>
      <c r="E375" s="29">
        <v>50</v>
      </c>
      <c r="F375" s="29">
        <v>52.399999999999999</v>
      </c>
      <c r="G375" s="29">
        <v>48.5</v>
      </c>
      <c r="H375" s="29">
        <v>40.5</v>
      </c>
      <c r="I375" s="29">
        <v>40.5</v>
      </c>
      <c r="J375" s="29">
        <v>40.5</v>
      </c>
      <c r="K375" s="29">
        <v>39.700000000000003</v>
      </c>
      <c r="L375" s="30">
        <v>40.700000000000003</v>
      </c>
      <c r="M375" s="31">
        <v>56.899999999999999</v>
      </c>
      <c r="N375" s="31">
        <v>56.899999999999999</v>
      </c>
    </row>
    <row r="377" ht="15.75">
      <c r="A377" s="2" t="s">
        <v>93</v>
      </c>
    </row>
    <row r="378">
      <c r="A378" s="130"/>
      <c r="B378" s="131">
        <v>2015</v>
      </c>
      <c r="C378" s="131">
        <v>2016</v>
      </c>
      <c r="D378" s="131">
        <v>2017</v>
      </c>
      <c r="E378" s="131">
        <v>2018</v>
      </c>
      <c r="F378" s="131">
        <v>2019</v>
      </c>
    </row>
    <row r="379">
      <c r="A379" s="104" t="s">
        <v>6</v>
      </c>
      <c r="B379" s="69">
        <v>7493</v>
      </c>
      <c r="C379" s="69">
        <v>7503</v>
      </c>
      <c r="D379" s="69">
        <v>7618</v>
      </c>
      <c r="E379" s="69">
        <v>7667</v>
      </c>
      <c r="F379" s="69">
        <v>7519</v>
      </c>
    </row>
    <row r="380">
      <c r="A380" s="104" t="s">
        <v>94</v>
      </c>
      <c r="B380" s="124"/>
      <c r="C380" s="71"/>
      <c r="D380" s="71"/>
      <c r="E380" s="71"/>
      <c r="F380" s="125"/>
    </row>
    <row r="381">
      <c r="A381" s="104" t="s">
        <v>90</v>
      </c>
      <c r="B381" s="124"/>
      <c r="C381" s="71"/>
      <c r="D381" s="71"/>
      <c r="E381" s="71"/>
      <c r="F381" s="125"/>
    </row>
    <row r="382">
      <c r="A382" s="106" t="s">
        <v>28</v>
      </c>
      <c r="B382" s="70">
        <v>169</v>
      </c>
      <c r="C382" s="70">
        <v>177</v>
      </c>
      <c r="D382" s="70">
        <v>177</v>
      </c>
      <c r="E382" s="70">
        <v>180</v>
      </c>
      <c r="F382" s="108">
        <v>180</v>
      </c>
      <c r="I382">
        <f>SUM(B382:B401)-B379</f>
        <v>-181</v>
      </c>
      <c r="J382" s="1">
        <f>SUM(C382:C401)-C379</f>
        <v>-181</v>
      </c>
      <c r="K382" s="1">
        <f>SUM(D382:D401)-D379</f>
        <v>-184</v>
      </c>
      <c r="L382" s="1">
        <f>SUM(E382:E401)-E379</f>
        <v>-184</v>
      </c>
      <c r="M382" s="1">
        <f>SUM(F382:F401)-F379</f>
        <v>-276.30000000000018</v>
      </c>
    </row>
    <row r="383">
      <c r="A383" s="106" t="s">
        <v>13</v>
      </c>
      <c r="B383" s="70">
        <v>371</v>
      </c>
      <c r="C383" s="70">
        <v>374</v>
      </c>
      <c r="D383" s="70">
        <v>374</v>
      </c>
      <c r="E383" s="70">
        <v>378</v>
      </c>
      <c r="F383" s="132">
        <v>293.69999999999999</v>
      </c>
    </row>
    <row r="384">
      <c r="A384" s="106" t="s">
        <v>20</v>
      </c>
      <c r="B384" s="70">
        <v>251</v>
      </c>
      <c r="C384" s="70">
        <v>258</v>
      </c>
      <c r="D384" s="70">
        <v>262</v>
      </c>
      <c r="E384" s="70">
        <v>267</v>
      </c>
      <c r="F384" s="108">
        <v>281</v>
      </c>
    </row>
    <row r="385">
      <c r="A385" s="106" t="s">
        <v>14</v>
      </c>
      <c r="B385" s="70">
        <v>249</v>
      </c>
      <c r="C385" s="70">
        <v>246</v>
      </c>
      <c r="D385" s="70">
        <v>246</v>
      </c>
      <c r="E385" s="70">
        <v>251</v>
      </c>
      <c r="F385" s="108">
        <v>255</v>
      </c>
    </row>
    <row r="386">
      <c r="A386" s="106" t="s">
        <v>15</v>
      </c>
      <c r="B386" s="70">
        <v>273</v>
      </c>
      <c r="C386" s="70">
        <v>273</v>
      </c>
      <c r="D386" s="70">
        <v>326</v>
      </c>
      <c r="E386" s="70">
        <v>328</v>
      </c>
      <c r="F386" s="108">
        <v>328</v>
      </c>
    </row>
    <row r="387">
      <c r="A387" s="106" t="s">
        <v>27</v>
      </c>
      <c r="B387" s="70">
        <v>223</v>
      </c>
      <c r="C387" s="70">
        <v>222</v>
      </c>
      <c r="D387" s="70">
        <v>222</v>
      </c>
      <c r="E387" s="70">
        <v>222</v>
      </c>
      <c r="F387" s="108">
        <v>222</v>
      </c>
    </row>
    <row r="388">
      <c r="A388" s="106" t="s">
        <v>21</v>
      </c>
      <c r="B388" s="70">
        <v>470</v>
      </c>
      <c r="C388" s="70">
        <v>471</v>
      </c>
      <c r="D388" s="70">
        <v>488</v>
      </c>
      <c r="E388" s="70">
        <v>488</v>
      </c>
      <c r="F388" s="108">
        <v>488</v>
      </c>
    </row>
    <row r="389">
      <c r="A389" s="106" t="s">
        <v>22</v>
      </c>
      <c r="B389" s="70">
        <v>603</v>
      </c>
      <c r="C389" s="70">
        <v>604</v>
      </c>
      <c r="D389" s="70">
        <v>618</v>
      </c>
      <c r="E389" s="70">
        <v>620</v>
      </c>
      <c r="F389" s="108">
        <v>635</v>
      </c>
    </row>
    <row r="390">
      <c r="A390" s="106" t="s">
        <v>23</v>
      </c>
      <c r="B390" s="70">
        <v>310</v>
      </c>
      <c r="C390" s="70">
        <v>328</v>
      </c>
      <c r="D390" s="70">
        <v>328</v>
      </c>
      <c r="E390" s="70">
        <v>328</v>
      </c>
      <c r="F390" s="108">
        <v>328</v>
      </c>
    </row>
    <row r="391">
      <c r="A391" s="106" t="s">
        <v>24</v>
      </c>
      <c r="B391" s="70">
        <v>218</v>
      </c>
      <c r="C391" s="70">
        <v>216</v>
      </c>
      <c r="D391" s="70">
        <v>219</v>
      </c>
      <c r="E391" s="70">
        <v>220</v>
      </c>
      <c r="F391" s="108">
        <v>220</v>
      </c>
    </row>
    <row r="392">
      <c r="A392" s="106" t="s">
        <v>29</v>
      </c>
      <c r="B392" s="70">
        <v>444</v>
      </c>
      <c r="C392" s="70">
        <v>439</v>
      </c>
      <c r="D392" s="70">
        <v>430</v>
      </c>
      <c r="E392" s="70">
        <v>431</v>
      </c>
      <c r="F392" s="108">
        <v>432</v>
      </c>
    </row>
    <row r="393">
      <c r="A393" s="106" t="s">
        <v>16</v>
      </c>
      <c r="B393" s="70">
        <v>407</v>
      </c>
      <c r="C393" s="70">
        <v>407</v>
      </c>
      <c r="D393" s="70">
        <v>407</v>
      </c>
      <c r="E393" s="70">
        <v>407</v>
      </c>
      <c r="F393" s="108">
        <v>435</v>
      </c>
    </row>
    <row r="394">
      <c r="A394" s="106" t="s">
        <v>17</v>
      </c>
      <c r="B394" s="70">
        <v>255</v>
      </c>
      <c r="C394" s="70">
        <v>255</v>
      </c>
      <c r="D394" s="70">
        <v>255</v>
      </c>
      <c r="E394" s="70">
        <v>248</v>
      </c>
      <c r="F394" s="108">
        <v>249</v>
      </c>
    </row>
    <row r="395">
      <c r="A395" s="106" t="s">
        <v>11</v>
      </c>
      <c r="B395" s="70">
        <v>1243</v>
      </c>
      <c r="C395" s="70">
        <v>1231</v>
      </c>
      <c r="D395" s="70">
        <v>1242</v>
      </c>
      <c r="E395" s="70">
        <v>1233</v>
      </c>
      <c r="F395" s="108">
        <v>1287</v>
      </c>
    </row>
    <row r="396">
      <c r="A396" s="106" t="s">
        <v>25</v>
      </c>
      <c r="B396" s="70">
        <v>364</v>
      </c>
      <c r="C396" s="70">
        <v>353</v>
      </c>
      <c r="D396" s="70">
        <v>356</v>
      </c>
      <c r="E396" s="70">
        <v>386</v>
      </c>
      <c r="F396" s="108">
        <v>387</v>
      </c>
    </row>
    <row r="397">
      <c r="A397" s="106" t="s">
        <v>18</v>
      </c>
      <c r="B397" s="70">
        <v>546</v>
      </c>
      <c r="C397" s="70">
        <v>546</v>
      </c>
      <c r="D397" s="70">
        <v>547</v>
      </c>
      <c r="E397" s="70">
        <v>540</v>
      </c>
      <c r="F397" s="108">
        <v>542</v>
      </c>
    </row>
    <row r="398">
      <c r="A398" s="104" t="s">
        <v>62</v>
      </c>
      <c r="B398" s="70"/>
      <c r="C398" s="70"/>
      <c r="D398" s="70"/>
      <c r="E398" s="70"/>
      <c r="F398" s="70"/>
    </row>
    <row r="399">
      <c r="A399" s="106" t="s">
        <v>9</v>
      </c>
      <c r="B399" s="70">
        <v>838</v>
      </c>
      <c r="C399" s="70">
        <v>853</v>
      </c>
      <c r="D399" s="70">
        <v>868</v>
      </c>
      <c r="E399" s="70">
        <v>887</v>
      </c>
      <c r="F399" s="70">
        <v>611</v>
      </c>
    </row>
    <row r="400">
      <c r="A400" s="106" t="s">
        <v>63</v>
      </c>
      <c r="B400" s="70">
        <v>28</v>
      </c>
      <c r="C400" s="70">
        <v>28</v>
      </c>
      <c r="D400" s="70">
        <v>28</v>
      </c>
      <c r="E400" s="70">
        <v>28</v>
      </c>
      <c r="F400" s="70">
        <v>28</v>
      </c>
    </row>
    <row r="401">
      <c r="A401" s="106" t="s">
        <v>64</v>
      </c>
      <c r="B401" s="73">
        <v>50</v>
      </c>
      <c r="C401" s="73">
        <v>41</v>
      </c>
      <c r="D401" s="73">
        <v>41</v>
      </c>
      <c r="E401" s="73">
        <v>41</v>
      </c>
      <c r="F401" s="73">
        <v>41</v>
      </c>
    </row>
    <row r="402">
      <c r="G402" s="34"/>
    </row>
    <row r="403" ht="31.5">
      <c r="A403" s="3" t="s">
        <v>1</v>
      </c>
      <c r="G403" s="4" t="s">
        <v>2</v>
      </c>
      <c r="H403" s="4" t="s">
        <v>2</v>
      </c>
      <c r="I403" s="4" t="s">
        <v>3</v>
      </c>
      <c r="J403" s="5" t="s">
        <v>4</v>
      </c>
      <c r="K403" s="6"/>
      <c r="L403" s="6"/>
      <c r="M403" s="6"/>
      <c r="N403" s="6"/>
      <c r="O403" s="6"/>
      <c r="P403" s="6"/>
      <c r="Q403" s="6"/>
      <c r="R403" s="6"/>
      <c r="S403" s="4"/>
      <c r="BB403" s="1"/>
    </row>
    <row r="404">
      <c r="A404" s="7"/>
      <c r="B404" s="131">
        <v>2019</v>
      </c>
      <c r="C404" s="133">
        <v>2025</v>
      </c>
      <c r="D404" s="133">
        <v>2030</v>
      </c>
      <c r="G404" s="8">
        <v>2019</v>
      </c>
      <c r="H404" s="8">
        <v>2019</v>
      </c>
      <c r="I404" s="8">
        <v>2020</v>
      </c>
      <c r="J404" s="8">
        <v>2021</v>
      </c>
      <c r="K404" s="8">
        <v>2022</v>
      </c>
      <c r="L404" s="8">
        <v>2023</v>
      </c>
      <c r="M404" s="8">
        <v>2024</v>
      </c>
      <c r="N404" s="8">
        <v>2025</v>
      </c>
      <c r="O404" s="8">
        <v>2026</v>
      </c>
      <c r="P404" s="8">
        <v>2027</v>
      </c>
      <c r="Q404" s="8">
        <v>2028</v>
      </c>
      <c r="R404" s="8">
        <v>2029</v>
      </c>
      <c r="S404" s="8">
        <v>2030</v>
      </c>
      <c r="BB404" s="1"/>
    </row>
    <row r="405">
      <c r="A405" s="9" t="s">
        <v>6</v>
      </c>
      <c r="B405" s="28">
        <f>INDEX(F$379:F$401,MATCH($A405,$A$379:$A$401,0))</f>
        <v>7519</v>
      </c>
      <c r="C405" s="28">
        <f>INDEX(M$356:M$375,MATCH($A405,$A$356:$A$375,0))</f>
        <v>7729.6000000000004</v>
      </c>
      <c r="D405" s="28">
        <f>INDEX(N$356:N$375,MATCH($A405,$A$356:$A$375,0))</f>
        <v>8042.3000000000002</v>
      </c>
      <c r="G405" s="39">
        <f>(B405-28)/B$405</f>
        <v>0.99627610054528526</v>
      </c>
      <c r="H405" s="89" t="e">
        <f>#REF!</f>
        <v>#REF!</v>
      </c>
      <c r="I405" s="89" t="e">
        <f>#REF!</f>
        <v>#REF!</v>
      </c>
      <c r="J405" s="89" t="e">
        <f>#REF!</f>
        <v>#REF!</v>
      </c>
      <c r="K405" s="89" t="e">
        <f>#REF!</f>
        <v>#REF!</v>
      </c>
      <c r="L405" s="89" t="e">
        <f>#REF!</f>
        <v>#REF!</v>
      </c>
      <c r="M405" s="89" t="e">
        <f>#REF!</f>
        <v>#REF!</v>
      </c>
      <c r="N405" s="89" t="e">
        <f>#REF!</f>
        <v>#REF!</v>
      </c>
      <c r="O405" s="89" t="e">
        <f>#REF!</f>
        <v>#REF!</v>
      </c>
      <c r="P405" s="89" t="e">
        <f>#REF!</f>
        <v>#REF!</v>
      </c>
      <c r="Q405" s="89" t="e">
        <f>#REF!</f>
        <v>#REF!</v>
      </c>
      <c r="R405" s="89" t="e">
        <f>#REF!</f>
        <v>#REF!</v>
      </c>
      <c r="S405" s="89" t="e">
        <f>#REF!</f>
        <v>#REF!</v>
      </c>
    </row>
    <row r="406">
      <c r="A406" s="12" t="s">
        <v>8</v>
      </c>
      <c r="B406" s="126">
        <f>B405-B409-B416-B423-B428</f>
        <v>2174.3000000000002</v>
      </c>
      <c r="C406" s="126">
        <f>C405-C409-C416-C423-C428</f>
        <v>2479.2000000000003</v>
      </c>
      <c r="D406" s="126">
        <f>D405-D409-D416-D423-D428</f>
        <v>2558.3000000000006</v>
      </c>
      <c r="G406" s="39">
        <f t="shared" ref="G406:G427" si="155">B406/(B$405-B$429)</f>
        <v>0.29025497263382727</v>
      </c>
      <c r="H406" s="134"/>
      <c r="I406" s="134"/>
      <c r="J406" s="134"/>
      <c r="K406" s="134"/>
      <c r="L406" s="134"/>
      <c r="M406" s="135"/>
      <c r="N406" s="135"/>
      <c r="O406" s="135"/>
      <c r="P406" s="135"/>
      <c r="Q406" s="134"/>
      <c r="R406" s="135"/>
      <c r="S406" s="134"/>
    </row>
    <row r="407">
      <c r="A407" s="9" t="s">
        <v>9</v>
      </c>
      <c r="B407" s="28">
        <f t="shared" ref="B407:B429" si="156">INDEX(F$379:F$401,MATCH($A407,$A$379:$A$401,0))</f>
        <v>611</v>
      </c>
      <c r="C407" s="28">
        <f t="shared" ref="C407:C429" si="157">INDEX(M$356:M$375,MATCH($A407,$A$356:$A$375,0))</f>
        <v>822</v>
      </c>
      <c r="D407" s="28">
        <f t="shared" ref="D407:D429" si="158">INDEX(N$356:N$375,MATCH($A407,$A$356:$A$375,0))</f>
        <v>836</v>
      </c>
      <c r="G407" s="39">
        <f t="shared" si="155"/>
        <v>0.081564544119610199</v>
      </c>
      <c r="H407" s="136">
        <v>914.29999999999995</v>
      </c>
      <c r="I407" s="136">
        <v>914.29999999999995</v>
      </c>
      <c r="J407" s="136">
        <v>914.29999999999995</v>
      </c>
      <c r="K407" s="136">
        <v>916.29999999999995</v>
      </c>
      <c r="L407" s="136">
        <v>917.39999999999998</v>
      </c>
      <c r="M407" s="137">
        <v>917.39999999999998</v>
      </c>
      <c r="N407" s="137">
        <v>928.89999999999998</v>
      </c>
      <c r="O407" s="137">
        <v>928.89999999999998</v>
      </c>
      <c r="P407" s="137">
        <v>928.89999999999998</v>
      </c>
      <c r="Q407" s="136">
        <v>928.89999999999998</v>
      </c>
      <c r="R407" s="137">
        <v>928.89999999999998</v>
      </c>
      <c r="S407" s="136">
        <v>928.89999999999998</v>
      </c>
    </row>
    <row r="408">
      <c r="A408" s="9" t="s">
        <v>11</v>
      </c>
      <c r="B408" s="28">
        <f t="shared" si="156"/>
        <v>1287</v>
      </c>
      <c r="C408" s="28">
        <f t="shared" si="157"/>
        <v>1228.3</v>
      </c>
      <c r="D408" s="28">
        <f t="shared" si="158"/>
        <v>1260.5999999999999</v>
      </c>
      <c r="G408" s="39">
        <f t="shared" si="155"/>
        <v>0.17180616740088106</v>
      </c>
      <c r="H408" s="136">
        <v>754</v>
      </c>
      <c r="I408" s="136">
        <v>757.10000000000002</v>
      </c>
      <c r="J408" s="136">
        <v>762</v>
      </c>
      <c r="K408" s="136">
        <v>767</v>
      </c>
      <c r="L408" s="136">
        <v>772</v>
      </c>
      <c r="M408" s="137">
        <v>772</v>
      </c>
      <c r="N408" s="137">
        <v>772.10000000000002</v>
      </c>
      <c r="O408" s="137">
        <v>772.20000000000005</v>
      </c>
      <c r="P408" s="137">
        <v>772.39999999999998</v>
      </c>
      <c r="Q408" s="136">
        <v>772.60000000000002</v>
      </c>
      <c r="R408" s="137">
        <v>772.79999999999995</v>
      </c>
      <c r="S408" s="136">
        <v>773</v>
      </c>
    </row>
    <row r="409">
      <c r="A409" s="12" t="s">
        <v>12</v>
      </c>
      <c r="B409" s="126">
        <f>SUM(B410:B415)</f>
        <v>2102.6999999999998</v>
      </c>
      <c r="C409" s="126">
        <f>SUM(C410:C415)</f>
        <v>2098.5</v>
      </c>
      <c r="D409" s="126">
        <f>SUM(D410:D415)</f>
        <v>2135.0999999999999</v>
      </c>
      <c r="G409" s="39">
        <f t="shared" si="155"/>
        <v>0.2806968362034441</v>
      </c>
      <c r="H409" s="134"/>
      <c r="I409" s="134"/>
      <c r="J409" s="134"/>
      <c r="K409" s="134"/>
      <c r="L409" s="134"/>
      <c r="M409" s="135"/>
      <c r="N409" s="135"/>
      <c r="O409" s="135"/>
      <c r="P409" s="135"/>
      <c r="Q409" s="134"/>
      <c r="R409" s="135"/>
      <c r="S409" s="134"/>
    </row>
    <row r="410">
      <c r="A410" s="9" t="s">
        <v>13</v>
      </c>
      <c r="B410" s="28">
        <f t="shared" si="156"/>
        <v>293.69999999999999</v>
      </c>
      <c r="C410" s="28">
        <f t="shared" si="157"/>
        <v>298.30000000000001</v>
      </c>
      <c r="D410" s="28">
        <f t="shared" si="158"/>
        <v>298.30000000000001</v>
      </c>
      <c r="G410" s="39">
        <f t="shared" si="155"/>
        <v>0.039207048458149776</v>
      </c>
      <c r="H410" s="136">
        <v>293.69999999999999</v>
      </c>
      <c r="I410" s="136">
        <v>298.30000000000001</v>
      </c>
      <c r="J410" s="136">
        <v>298.30000000000001</v>
      </c>
      <c r="K410" s="136">
        <v>298.30000000000001</v>
      </c>
      <c r="L410" s="136">
        <v>298.30000000000001</v>
      </c>
      <c r="M410" s="137">
        <v>298.30000000000001</v>
      </c>
      <c r="N410" s="137">
        <v>298.30000000000001</v>
      </c>
      <c r="O410" s="137">
        <v>298.30000000000001</v>
      </c>
      <c r="P410" s="137">
        <v>298.30000000000001</v>
      </c>
      <c r="Q410" s="136">
        <v>298.30000000000001</v>
      </c>
      <c r="R410" s="137">
        <v>298.30000000000001</v>
      </c>
      <c r="S410" s="136">
        <v>298.30000000000001</v>
      </c>
    </row>
    <row r="411">
      <c r="A411" s="9" t="s">
        <v>14</v>
      </c>
      <c r="B411" s="28">
        <f t="shared" si="156"/>
        <v>255</v>
      </c>
      <c r="C411" s="28">
        <f t="shared" si="157"/>
        <v>306</v>
      </c>
      <c r="D411" s="28">
        <f t="shared" si="158"/>
        <v>310</v>
      </c>
      <c r="G411" s="39">
        <f t="shared" si="155"/>
        <v>0.034040849018822587</v>
      </c>
      <c r="H411" s="136">
        <v>255</v>
      </c>
      <c r="I411" s="136">
        <v>257.69999999999999</v>
      </c>
      <c r="J411" s="136">
        <v>258.80000000000001</v>
      </c>
      <c r="K411" s="136">
        <v>279.80000000000001</v>
      </c>
      <c r="L411" s="136">
        <v>300.80000000000001</v>
      </c>
      <c r="M411" s="137">
        <v>316.80000000000001</v>
      </c>
      <c r="N411" s="137">
        <v>318</v>
      </c>
      <c r="O411" s="137">
        <v>319</v>
      </c>
      <c r="P411" s="137">
        <v>320</v>
      </c>
      <c r="Q411" s="136">
        <v>321</v>
      </c>
      <c r="R411" s="137">
        <v>322</v>
      </c>
      <c r="S411" s="136">
        <v>323</v>
      </c>
    </row>
    <row r="412">
      <c r="A412" s="9" t="s">
        <v>15</v>
      </c>
      <c r="B412" s="28">
        <f t="shared" si="156"/>
        <v>328</v>
      </c>
      <c r="C412" s="28">
        <f t="shared" si="157"/>
        <v>196</v>
      </c>
      <c r="D412" s="28">
        <f t="shared" si="158"/>
        <v>196</v>
      </c>
      <c r="G412" s="39">
        <f t="shared" si="155"/>
        <v>0.043785876384995329</v>
      </c>
      <c r="H412" s="136">
        <v>328</v>
      </c>
      <c r="I412" s="136">
        <v>337.69999999999999</v>
      </c>
      <c r="J412" s="136">
        <v>337.5</v>
      </c>
      <c r="K412" s="136">
        <v>337.5</v>
      </c>
      <c r="L412" s="136">
        <v>337.5</v>
      </c>
      <c r="M412" s="137">
        <v>337.5</v>
      </c>
      <c r="N412" s="137">
        <v>337.5</v>
      </c>
      <c r="O412" s="137">
        <v>337.5</v>
      </c>
      <c r="P412" s="137">
        <v>337.5</v>
      </c>
      <c r="Q412" s="136">
        <v>337.5</v>
      </c>
      <c r="R412" s="137">
        <v>337.5</v>
      </c>
      <c r="S412" s="136">
        <v>337.5</v>
      </c>
    </row>
    <row r="413">
      <c r="A413" s="9" t="s">
        <v>16</v>
      </c>
      <c r="B413" s="28">
        <f t="shared" si="156"/>
        <v>435</v>
      </c>
      <c r="C413" s="28">
        <f t="shared" si="157"/>
        <v>556</v>
      </c>
      <c r="D413" s="28">
        <f t="shared" si="158"/>
        <v>556</v>
      </c>
      <c r="G413" s="39">
        <f t="shared" si="155"/>
        <v>0.058069683620344412</v>
      </c>
      <c r="H413" s="89">
        <f>B413</f>
        <v>435</v>
      </c>
      <c r="I413" s="89" t="e">
        <f>'ЦП по МО (2)'!C101</f>
        <v>#REF!</v>
      </c>
      <c r="J413" s="89" t="e">
        <f>'ЦП по МО (2)'!D101</f>
        <v>#REF!</v>
      </c>
      <c r="K413" s="89" t="e">
        <f>'ЦП по МО (2)'!E101</f>
        <v>#REF!</v>
      </c>
      <c r="L413" s="89" t="e">
        <f>'ЦП по МО (2)'!F101</f>
        <v>#REF!</v>
      </c>
      <c r="M413" s="89" t="e">
        <f>'ЦП по МО (2)'!G101</f>
        <v>#REF!</v>
      </c>
      <c r="N413" s="89" t="e">
        <f>'ЦП по МО (2)'!H101</f>
        <v>#REF!</v>
      </c>
      <c r="O413" s="89" t="e">
        <f>'ЦП по МО (2)'!I101</f>
        <v>#REF!</v>
      </c>
      <c r="P413" s="89" t="e">
        <f>'ЦП по МО (2)'!J101</f>
        <v>#REF!</v>
      </c>
      <c r="Q413" s="89" t="e">
        <f>'ЦП по МО (2)'!K101</f>
        <v>#REF!</v>
      </c>
      <c r="R413" s="89" t="e">
        <f>'ЦП по МО (2)'!L101</f>
        <v>#REF!</v>
      </c>
      <c r="S413" s="89" t="e">
        <f>'ЦП по МО (2)'!M101</f>
        <v>#REF!</v>
      </c>
    </row>
    <row r="414">
      <c r="A414" s="9" t="s">
        <v>17</v>
      </c>
      <c r="B414" s="28">
        <f t="shared" si="156"/>
        <v>249</v>
      </c>
      <c r="C414" s="28">
        <f t="shared" si="157"/>
        <v>317</v>
      </c>
      <c r="D414" s="28">
        <f t="shared" si="158"/>
        <v>325</v>
      </c>
      <c r="G414" s="39">
        <f t="shared" si="155"/>
        <v>0.033239887865438529</v>
      </c>
      <c r="H414" s="136">
        <v>249</v>
      </c>
      <c r="I414" s="136">
        <v>249</v>
      </c>
      <c r="J414" s="136">
        <v>249</v>
      </c>
      <c r="K414" s="136">
        <v>249</v>
      </c>
      <c r="L414" s="136">
        <v>249</v>
      </c>
      <c r="M414" s="136">
        <v>249</v>
      </c>
      <c r="N414" s="136">
        <v>249</v>
      </c>
      <c r="O414" s="136">
        <v>249</v>
      </c>
      <c r="P414" s="136">
        <v>249</v>
      </c>
      <c r="Q414" s="136">
        <v>249</v>
      </c>
      <c r="R414" s="136">
        <v>249</v>
      </c>
      <c r="S414" s="136">
        <v>249</v>
      </c>
    </row>
    <row r="415">
      <c r="A415" s="9" t="s">
        <v>18</v>
      </c>
      <c r="B415" s="28">
        <f t="shared" si="156"/>
        <v>542</v>
      </c>
      <c r="C415" s="28">
        <f t="shared" si="157"/>
        <v>425.19999999999999</v>
      </c>
      <c r="D415" s="28">
        <f t="shared" si="158"/>
        <v>449.80000000000001</v>
      </c>
      <c r="G415" s="39">
        <f t="shared" si="155"/>
        <v>0.072353490855693495</v>
      </c>
      <c r="H415" s="138">
        <f>B415</f>
        <v>542</v>
      </c>
      <c r="I415" s="89" t="e">
        <f>'ЦП по МО (2)'!C103</f>
        <v>#REF!</v>
      </c>
      <c r="J415" s="89" t="e">
        <f>'ЦП по МО (2)'!D103</f>
        <v>#REF!</v>
      </c>
      <c r="K415" s="89" t="e">
        <f>'ЦП по МО (2)'!E103</f>
        <v>#REF!</v>
      </c>
      <c r="L415" s="89" t="e">
        <f>'ЦП по МО (2)'!F103</f>
        <v>#REF!</v>
      </c>
      <c r="M415" s="89" t="e">
        <f>'ЦП по МО (2)'!G103</f>
        <v>#REF!</v>
      </c>
      <c r="N415" s="89" t="e">
        <f>'ЦП по МО (2)'!H103</f>
        <v>#REF!</v>
      </c>
      <c r="O415" s="89" t="e">
        <f>'ЦП по МО (2)'!I103</f>
        <v>#REF!</v>
      </c>
      <c r="P415" s="89" t="e">
        <f>'ЦП по МО (2)'!J103</f>
        <v>#REF!</v>
      </c>
      <c r="Q415" s="89" t="e">
        <f>'ЦП по МО (2)'!K103</f>
        <v>#REF!</v>
      </c>
      <c r="R415" s="89" t="e">
        <f>'ЦП по МО (2)'!L103</f>
        <v>#REF!</v>
      </c>
      <c r="S415" s="89" t="e">
        <f>'ЦП по МО (2)'!M103</f>
        <v>#REF!</v>
      </c>
      <c r="T415" s="139" t="s">
        <v>95</v>
      </c>
    </row>
    <row r="416" ht="25.5">
      <c r="A416" s="12" t="s">
        <v>19</v>
      </c>
      <c r="B416" s="126">
        <f>SUM(B417:B422)</f>
        <v>2339</v>
      </c>
      <c r="C416" s="126">
        <f>SUM(C417:C422)</f>
        <v>2116</v>
      </c>
      <c r="D416" s="126">
        <f>SUM(D417:D422)</f>
        <v>2133</v>
      </c>
      <c r="G416" s="39">
        <f t="shared" si="155"/>
        <v>0.31224135629421973</v>
      </c>
      <c r="H416" s="134"/>
      <c r="I416" s="134"/>
      <c r="J416" s="134"/>
      <c r="K416" s="134"/>
      <c r="L416" s="134"/>
      <c r="M416" s="135"/>
      <c r="N416" s="135"/>
      <c r="O416" s="135"/>
      <c r="P416" s="135"/>
      <c r="Q416" s="134"/>
      <c r="R416" s="135"/>
      <c r="S416" s="134"/>
    </row>
    <row r="417">
      <c r="A417" s="9" t="s">
        <v>20</v>
      </c>
      <c r="B417" s="28">
        <f t="shared" si="156"/>
        <v>281</v>
      </c>
      <c r="C417" s="28">
        <f t="shared" si="157"/>
        <v>258</v>
      </c>
      <c r="D417" s="28">
        <f t="shared" si="158"/>
        <v>263</v>
      </c>
      <c r="G417" s="39">
        <f t="shared" si="155"/>
        <v>0.037511680683486849</v>
      </c>
      <c r="H417" s="136">
        <v>280.30000000000001</v>
      </c>
      <c r="I417" s="140">
        <v>287.60000000000002</v>
      </c>
      <c r="J417" s="140">
        <v>287.75960485916431</v>
      </c>
      <c r="K417" s="140">
        <v>287.75960485916431</v>
      </c>
      <c r="L417" s="140">
        <v>287.81587238018955</v>
      </c>
      <c r="M417" s="141">
        <v>287.81587238018955</v>
      </c>
      <c r="N417" s="141">
        <v>287.83462822053127</v>
      </c>
      <c r="O417" s="141">
        <v>287.8946469096249</v>
      </c>
      <c r="P417" s="141">
        <v>287.96967027099186</v>
      </c>
      <c r="Q417" s="140">
        <v>288.04469363235881</v>
      </c>
      <c r="R417" s="141">
        <v>288.11971699372577</v>
      </c>
      <c r="S417" s="140">
        <v>288.19474035509279</v>
      </c>
    </row>
    <row r="418">
      <c r="A418" s="9" t="s">
        <v>21</v>
      </c>
      <c r="B418" s="28">
        <f t="shared" si="156"/>
        <v>488</v>
      </c>
      <c r="C418" s="28">
        <f t="shared" si="157"/>
        <v>525</v>
      </c>
      <c r="D418" s="28">
        <f t="shared" si="158"/>
        <v>537</v>
      </c>
      <c r="G418" s="39">
        <f t="shared" si="155"/>
        <v>0.065144840475236956</v>
      </c>
      <c r="H418" s="136">
        <v>488</v>
      </c>
      <c r="I418" s="136">
        <v>488</v>
      </c>
      <c r="J418" s="136">
        <v>488</v>
      </c>
      <c r="K418" s="136">
        <v>488</v>
      </c>
      <c r="L418" s="136">
        <v>489.10000000000002</v>
      </c>
      <c r="M418" s="137">
        <v>489.10000000000002</v>
      </c>
      <c r="N418" s="137">
        <v>489.10000000000002</v>
      </c>
      <c r="O418" s="137">
        <v>490.60000000000002</v>
      </c>
      <c r="P418" s="137">
        <v>490.60000000000002</v>
      </c>
      <c r="Q418" s="136">
        <v>490.60000000000002</v>
      </c>
      <c r="R418" s="137">
        <v>490.60000000000002</v>
      </c>
      <c r="S418" s="136">
        <v>490.60000000000002</v>
      </c>
    </row>
    <row r="419">
      <c r="A419" s="9" t="s">
        <v>22</v>
      </c>
      <c r="B419" s="28">
        <f t="shared" si="156"/>
        <v>635</v>
      </c>
      <c r="C419" s="28">
        <f t="shared" si="157"/>
        <v>565</v>
      </c>
      <c r="D419" s="28">
        <f t="shared" si="158"/>
        <v>565</v>
      </c>
      <c r="G419" s="39">
        <f t="shared" si="155"/>
        <v>0.084768388733146446</v>
      </c>
      <c r="H419" s="138">
        <f t="shared" ref="H419:H429" si="159">B419</f>
        <v>635</v>
      </c>
      <c r="I419" s="89" t="e">
        <f>'ЦП по МО (2)'!C107</f>
        <v>#REF!</v>
      </c>
      <c r="J419" s="89" t="e">
        <f>'ЦП по МО (2)'!D107</f>
        <v>#REF!</v>
      </c>
      <c r="K419" s="89" t="e">
        <f>'ЦП по МО (2)'!E107</f>
        <v>#REF!</v>
      </c>
      <c r="L419" s="89" t="e">
        <f>'ЦП по МО (2)'!F107</f>
        <v>#REF!</v>
      </c>
      <c r="M419" s="89" t="e">
        <f>'ЦП по МО (2)'!G107</f>
        <v>#REF!</v>
      </c>
      <c r="N419" s="89" t="e">
        <f>'ЦП по МО (2)'!H107</f>
        <v>#REF!</v>
      </c>
      <c r="O419" s="89" t="e">
        <f>'ЦП по МО (2)'!I107</f>
        <v>#REF!</v>
      </c>
      <c r="P419" s="89" t="e">
        <f>'ЦП по МО (2)'!J107</f>
        <v>#REF!</v>
      </c>
      <c r="Q419" s="89" t="e">
        <f>'ЦП по МО (2)'!K107</f>
        <v>#REF!</v>
      </c>
      <c r="R419" s="89" t="e">
        <f>'ЦП по МО (2)'!L107</f>
        <v>#REF!</v>
      </c>
      <c r="S419" s="89" t="e">
        <f>'ЦП по МО (2)'!M107</f>
        <v>#REF!</v>
      </c>
      <c r="T419" s="51" t="s">
        <v>96</v>
      </c>
    </row>
    <row r="420">
      <c r="A420" s="9" t="s">
        <v>23</v>
      </c>
      <c r="B420" s="28">
        <f t="shared" si="156"/>
        <v>328</v>
      </c>
      <c r="C420" s="28">
        <f t="shared" si="157"/>
        <v>299</v>
      </c>
      <c r="D420" s="28">
        <f t="shared" si="158"/>
        <v>299</v>
      </c>
      <c r="G420" s="39">
        <f t="shared" si="155"/>
        <v>0.043785876384995329</v>
      </c>
      <c r="H420" s="89">
        <f t="shared" si="159"/>
        <v>328</v>
      </c>
      <c r="I420" s="89" t="e">
        <f>'ЦП по МО (2)'!C108</f>
        <v>#REF!</v>
      </c>
      <c r="J420" s="89" t="e">
        <f>'ЦП по МО (2)'!D108</f>
        <v>#REF!</v>
      </c>
      <c r="K420" s="89" t="e">
        <f>'ЦП по МО (2)'!E108</f>
        <v>#REF!</v>
      </c>
      <c r="L420" s="89" t="e">
        <f>'ЦП по МО (2)'!F108</f>
        <v>#REF!</v>
      </c>
      <c r="M420" s="89" t="e">
        <f>'ЦП по МО (2)'!G108</f>
        <v>#REF!</v>
      </c>
      <c r="N420" s="89" t="e">
        <f>'ЦП по МО (2)'!H108</f>
        <v>#REF!</v>
      </c>
      <c r="O420" s="89" t="e">
        <f>'ЦП по МО (2)'!I108</f>
        <v>#REF!</v>
      </c>
      <c r="P420" s="89" t="e">
        <f>'ЦП по МО (2)'!J108</f>
        <v>#REF!</v>
      </c>
      <c r="Q420" s="89" t="e">
        <f>'ЦП по МО (2)'!K108</f>
        <v>#REF!</v>
      </c>
      <c r="R420" s="89" t="e">
        <f>'ЦП по МО (2)'!L108</f>
        <v>#REF!</v>
      </c>
      <c r="S420" s="89" t="e">
        <f>'ЦП по МО (2)'!M108</f>
        <v>#REF!</v>
      </c>
    </row>
    <row r="421">
      <c r="A421" s="9" t="s">
        <v>24</v>
      </c>
      <c r="B421" s="28">
        <f t="shared" si="156"/>
        <v>220</v>
      </c>
      <c r="C421" s="28">
        <f t="shared" si="157"/>
        <v>240</v>
      </c>
      <c r="D421" s="28">
        <f t="shared" si="158"/>
        <v>240</v>
      </c>
      <c r="G421" s="39">
        <f t="shared" si="155"/>
        <v>0.029368575624082231</v>
      </c>
      <c r="H421" s="136">
        <v>220</v>
      </c>
      <c r="I421" s="136">
        <v>220</v>
      </c>
      <c r="J421" s="136">
        <v>221</v>
      </c>
      <c r="K421" s="136">
        <v>222</v>
      </c>
      <c r="L421" s="136">
        <v>222</v>
      </c>
      <c r="M421" s="137">
        <v>222.5</v>
      </c>
      <c r="N421" s="137">
        <v>222.5</v>
      </c>
      <c r="O421" s="137">
        <v>222.5</v>
      </c>
      <c r="P421" s="137">
        <v>223</v>
      </c>
      <c r="Q421" s="136">
        <v>223</v>
      </c>
      <c r="R421" s="137">
        <v>223</v>
      </c>
      <c r="S421" s="136">
        <v>223.5</v>
      </c>
    </row>
    <row r="422">
      <c r="A422" s="9" t="s">
        <v>25</v>
      </c>
      <c r="B422" s="28">
        <f t="shared" si="156"/>
        <v>387</v>
      </c>
      <c r="C422" s="28">
        <f t="shared" si="157"/>
        <v>229</v>
      </c>
      <c r="D422" s="28">
        <f t="shared" si="158"/>
        <v>229</v>
      </c>
      <c r="G422" s="39">
        <f t="shared" si="155"/>
        <v>0.051661994393271925</v>
      </c>
      <c r="H422" s="138">
        <f t="shared" si="159"/>
        <v>387</v>
      </c>
      <c r="I422" s="89" t="e">
        <f>'ЦП по МО (2)'!C110</f>
        <v>#REF!</v>
      </c>
      <c r="J422" s="89" t="e">
        <f>'ЦП по МО (2)'!D110</f>
        <v>#REF!</v>
      </c>
      <c r="K422" s="89" t="e">
        <f>'ЦП по МО (2)'!E110</f>
        <v>#REF!</v>
      </c>
      <c r="L422" s="89" t="e">
        <f>'ЦП по МО (2)'!F110</f>
        <v>#REF!</v>
      </c>
      <c r="M422" s="89" t="e">
        <f>'ЦП по МО (2)'!G110</f>
        <v>#REF!</v>
      </c>
      <c r="N422" s="89" t="e">
        <f>'ЦП по МО (2)'!H110</f>
        <v>#REF!</v>
      </c>
      <c r="O422" s="89" t="e">
        <f>'ЦП по МО (2)'!I110</f>
        <v>#REF!</v>
      </c>
      <c r="P422" s="89" t="e">
        <f>'ЦП по МО (2)'!J110</f>
        <v>#REF!</v>
      </c>
      <c r="Q422" s="89" t="e">
        <f>'ЦП по МО (2)'!K110</f>
        <v>#REF!</v>
      </c>
      <c r="R422" s="89" t="e">
        <f>'ЦП по МО (2)'!L110</f>
        <v>#REF!</v>
      </c>
      <c r="S422" s="89" t="e">
        <f>'ЦП по МО (2)'!M110</f>
        <v>#REF!</v>
      </c>
      <c r="T422" s="139" t="s">
        <v>97</v>
      </c>
    </row>
    <row r="423" ht="25.5">
      <c r="A423" s="12" t="s">
        <v>26</v>
      </c>
      <c r="B423" s="126">
        <f>SUM(B424:B427)</f>
        <v>875</v>
      </c>
      <c r="C423" s="126">
        <f>SUM(C424:C427)</f>
        <v>1007.9</v>
      </c>
      <c r="D423" s="126">
        <f>SUM(D424:D427)</f>
        <v>1187.9000000000001</v>
      </c>
      <c r="G423" s="39">
        <f t="shared" si="155"/>
        <v>0.11680683486850887</v>
      </c>
      <c r="H423" s="134"/>
      <c r="I423" s="134"/>
      <c r="J423" s="134"/>
      <c r="K423" s="134"/>
      <c r="L423" s="134"/>
      <c r="M423" s="135"/>
      <c r="N423" s="135"/>
      <c r="O423" s="135"/>
      <c r="P423" s="135"/>
      <c r="Q423" s="134"/>
      <c r="R423" s="135"/>
      <c r="S423" s="134"/>
    </row>
    <row r="424">
      <c r="A424" s="9" t="s">
        <v>27</v>
      </c>
      <c r="B424" s="28">
        <f t="shared" si="156"/>
        <v>222</v>
      </c>
      <c r="C424" s="28">
        <f t="shared" si="157"/>
        <v>417</v>
      </c>
      <c r="D424" s="28">
        <f t="shared" si="158"/>
        <v>420</v>
      </c>
      <c r="G424" s="39">
        <f t="shared" si="155"/>
        <v>0.029635562675210253</v>
      </c>
      <c r="H424" s="142">
        <v>222</v>
      </c>
      <c r="I424" s="142">
        <v>222</v>
      </c>
      <c r="J424" s="142">
        <v>222</v>
      </c>
      <c r="K424" s="142">
        <v>222</v>
      </c>
      <c r="L424" s="142">
        <v>222</v>
      </c>
      <c r="M424" s="142">
        <v>222</v>
      </c>
      <c r="N424" s="142">
        <v>222</v>
      </c>
      <c r="O424" s="142">
        <v>222</v>
      </c>
      <c r="P424" s="142">
        <v>222</v>
      </c>
      <c r="Q424" s="142">
        <v>222</v>
      </c>
      <c r="R424" s="142">
        <v>222</v>
      </c>
      <c r="S424" s="142">
        <v>222</v>
      </c>
    </row>
    <row r="425">
      <c r="A425" s="9" t="s">
        <v>28</v>
      </c>
      <c r="B425" s="28">
        <f t="shared" si="156"/>
        <v>180</v>
      </c>
      <c r="C425" s="28">
        <f t="shared" si="157"/>
        <v>74</v>
      </c>
      <c r="D425" s="28">
        <f t="shared" si="158"/>
        <v>251</v>
      </c>
      <c r="G425" s="39">
        <f t="shared" si="155"/>
        <v>0.024028834601521828</v>
      </c>
      <c r="H425" s="89">
        <f t="shared" si="159"/>
        <v>180</v>
      </c>
      <c r="I425" s="89" t="e">
        <f>'ЦП по МО (2)'!C113</f>
        <v>#REF!</v>
      </c>
      <c r="J425" s="89" t="e">
        <f>'ЦП по МО (2)'!D113</f>
        <v>#REF!</v>
      </c>
      <c r="K425" s="89" t="e">
        <f>'ЦП по МО (2)'!E113</f>
        <v>#REF!</v>
      </c>
      <c r="L425" s="89" t="e">
        <f>'ЦП по МО (2)'!F113</f>
        <v>#REF!</v>
      </c>
      <c r="M425" s="89" t="e">
        <f>'ЦП по МО (2)'!G113</f>
        <v>#REF!</v>
      </c>
      <c r="N425" s="89" t="e">
        <f>'ЦП по МО (2)'!H113</f>
        <v>#REF!</v>
      </c>
      <c r="O425" s="89" t="e">
        <f>'ЦП по МО (2)'!I113</f>
        <v>#REF!</v>
      </c>
      <c r="P425" s="89" t="e">
        <f>'ЦП по МО (2)'!J113</f>
        <v>#REF!</v>
      </c>
      <c r="Q425" s="89" t="e">
        <f>'ЦП по МО (2)'!K113</f>
        <v>#REF!</v>
      </c>
      <c r="R425" s="89" t="e">
        <f>'ЦП по МО (2)'!L113</f>
        <v>#REF!</v>
      </c>
      <c r="S425" s="89" t="e">
        <f>'ЦП по МО (2)'!M113</f>
        <v>#REF!</v>
      </c>
    </row>
    <row r="426">
      <c r="A426" s="9" t="s">
        <v>29</v>
      </c>
      <c r="B426" s="28">
        <f t="shared" si="156"/>
        <v>432</v>
      </c>
      <c r="C426" s="28">
        <f t="shared" si="157"/>
        <v>460</v>
      </c>
      <c r="D426" s="28">
        <f t="shared" si="158"/>
        <v>460</v>
      </c>
      <c r="G426" s="39">
        <f t="shared" si="155"/>
        <v>0.057669203043652383</v>
      </c>
      <c r="H426" s="136">
        <v>199.40000000000001</v>
      </c>
      <c r="I426" s="136">
        <v>199.40000000000001</v>
      </c>
      <c r="J426" s="136">
        <v>202.5</v>
      </c>
      <c r="K426" s="136">
        <v>205.69999999999999</v>
      </c>
      <c r="L426" s="136">
        <v>205.69999999999999</v>
      </c>
      <c r="M426" s="137">
        <v>205.69999999999999</v>
      </c>
      <c r="N426" s="137">
        <v>205.69999999999999</v>
      </c>
      <c r="O426" s="137">
        <v>205.69999999999999</v>
      </c>
      <c r="P426" s="137">
        <v>205.69999999999999</v>
      </c>
      <c r="Q426" s="136">
        <v>205.69999999999999</v>
      </c>
      <c r="R426" s="137">
        <v>205.69999999999999</v>
      </c>
      <c r="S426" s="136">
        <v>205.69999999999999</v>
      </c>
    </row>
    <row r="427">
      <c r="A427" s="9" t="s">
        <v>30</v>
      </c>
      <c r="B427" s="28">
        <f t="shared" si="156"/>
        <v>41</v>
      </c>
      <c r="C427" s="28">
        <f t="shared" si="157"/>
        <v>56.899999999999999</v>
      </c>
      <c r="D427" s="28">
        <f t="shared" si="158"/>
        <v>56.899999999999999</v>
      </c>
      <c r="G427" s="39">
        <f t="shared" si="155"/>
        <v>0.0054732345481244161</v>
      </c>
      <c r="H427" s="89">
        <f t="shared" si="159"/>
        <v>41</v>
      </c>
      <c r="I427" s="89" t="e">
        <f>'ЦП по МО (2)'!C115</f>
        <v>#REF!</v>
      </c>
      <c r="J427" s="89" t="e">
        <f>'ЦП по МО (2)'!D115</f>
        <v>#REF!</v>
      </c>
      <c r="K427" s="89" t="e">
        <f>'ЦП по МО (2)'!E115</f>
        <v>#REF!</v>
      </c>
      <c r="L427" s="89" t="e">
        <f>'ЦП по МО (2)'!F115</f>
        <v>#REF!</v>
      </c>
      <c r="M427" s="89" t="e">
        <f>'ЦП по МО (2)'!G115</f>
        <v>#REF!</v>
      </c>
      <c r="N427" s="89" t="e">
        <f>'ЦП по МО (2)'!H115</f>
        <v>#REF!</v>
      </c>
      <c r="O427" s="89" t="e">
        <f>'ЦП по МО (2)'!I115</f>
        <v>#REF!</v>
      </c>
      <c r="P427" s="89" t="e">
        <f>'ЦП по МО (2)'!J115</f>
        <v>#REF!</v>
      </c>
      <c r="Q427" s="89" t="e">
        <f>'ЦП по МО (2)'!K115</f>
        <v>#REF!</v>
      </c>
      <c r="R427" s="89" t="e">
        <f>'ЦП по МО (2)'!L115</f>
        <v>#REF!</v>
      </c>
      <c r="S427" s="89" t="e">
        <f>'ЦП по МО (2)'!M115</f>
        <v>#REF!</v>
      </c>
    </row>
    <row r="428" ht="25.5">
      <c r="A428" s="12" t="s">
        <v>31</v>
      </c>
      <c r="B428" s="126">
        <f>B429</f>
        <v>28</v>
      </c>
      <c r="C428" s="126">
        <f>C429</f>
        <v>28</v>
      </c>
      <c r="D428" s="126">
        <f>D429</f>
        <v>28</v>
      </c>
      <c r="G428" s="39"/>
      <c r="H428" s="143"/>
      <c r="I428" s="143"/>
      <c r="J428" s="143"/>
      <c r="K428" s="143"/>
      <c r="L428" s="143"/>
      <c r="M428" s="144"/>
      <c r="N428" s="144"/>
      <c r="O428" s="144"/>
      <c r="P428" s="144"/>
      <c r="Q428" s="143"/>
      <c r="R428" s="144"/>
      <c r="S428" s="145"/>
    </row>
    <row r="429" s="1" customFormat="1">
      <c r="A429" s="9" t="s">
        <v>32</v>
      </c>
      <c r="B429" s="28">
        <f t="shared" si="156"/>
        <v>28</v>
      </c>
      <c r="C429" s="28">
        <f t="shared" si="157"/>
        <v>28</v>
      </c>
      <c r="D429" s="28">
        <f t="shared" si="158"/>
        <v>28</v>
      </c>
      <c r="G429" s="146" t="s">
        <v>98</v>
      </c>
      <c r="H429" s="89">
        <f t="shared" si="159"/>
        <v>28</v>
      </c>
      <c r="I429" s="89">
        <f>H429</f>
        <v>28</v>
      </c>
      <c r="J429" s="89">
        <f t="shared" ref="J429:S429" si="160">I429</f>
        <v>28</v>
      </c>
      <c r="K429" s="89">
        <f t="shared" si="160"/>
        <v>28</v>
      </c>
      <c r="L429" s="89">
        <f t="shared" si="160"/>
        <v>28</v>
      </c>
      <c r="M429" s="89">
        <f t="shared" si="160"/>
        <v>28</v>
      </c>
      <c r="N429" s="89">
        <f t="shared" si="160"/>
        <v>28</v>
      </c>
      <c r="O429" s="89">
        <f t="shared" si="160"/>
        <v>28</v>
      </c>
      <c r="P429" s="89">
        <f t="shared" si="160"/>
        <v>28</v>
      </c>
      <c r="Q429" s="89">
        <f t="shared" si="160"/>
        <v>28</v>
      </c>
      <c r="R429" s="89">
        <f t="shared" si="160"/>
        <v>28</v>
      </c>
      <c r="S429" s="89">
        <f t="shared" si="160"/>
        <v>28</v>
      </c>
    </row>
    <row r="430" s="1" customFormat="1"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</row>
    <row r="431" s="1" customFormat="1">
      <c r="B431" s="89">
        <f>B413+B415+B419+B420+B422+B425+B427+B429</f>
        <v>2576</v>
      </c>
      <c r="G431" s="38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</row>
    <row r="432" s="1" customFormat="1">
      <c r="G432" s="38"/>
      <c r="H432" s="89" t="e">
        <f>SUM(H406:H429)-H405</f>
        <v>#REF!</v>
      </c>
      <c r="I432" s="38"/>
      <c r="J432" s="38"/>
      <c r="K432" s="38"/>
      <c r="L432" s="38"/>
      <c r="M432" s="38"/>
      <c r="N432" s="38"/>
      <c r="O432" s="38"/>
      <c r="P432" s="38"/>
      <c r="Q432" s="38"/>
      <c r="R432" s="38"/>
    </row>
    <row r="433">
      <c r="H433" s="1" t="s">
        <v>99</v>
      </c>
    </row>
    <row r="434" ht="15.75">
      <c r="A434" s="2" t="s">
        <v>51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>
      <c r="A435" s="3" t="s">
        <v>1</v>
      </c>
      <c r="B435" s="56" t="s">
        <v>55</v>
      </c>
      <c r="C435" s="57"/>
      <c r="D435" s="57"/>
      <c r="E435" s="57"/>
      <c r="F435" s="57"/>
      <c r="G435" s="57"/>
      <c r="H435" s="57"/>
      <c r="I435" s="57"/>
      <c r="J435" s="57"/>
      <c r="K435" s="57"/>
      <c r="L435" s="24" t="s">
        <v>56</v>
      </c>
      <c r="M435" s="22"/>
      <c r="N435" s="23"/>
    </row>
    <row r="436">
      <c r="A436" s="7"/>
      <c r="B436" s="58">
        <v>2005</v>
      </c>
      <c r="C436" s="92">
        <v>2010</v>
      </c>
      <c r="D436" s="92">
        <v>2012</v>
      </c>
      <c r="E436" s="58">
        <v>2013</v>
      </c>
      <c r="F436" s="58">
        <v>2014</v>
      </c>
      <c r="G436" s="58">
        <v>2015</v>
      </c>
      <c r="H436" s="58">
        <v>2016</v>
      </c>
      <c r="I436" s="58">
        <v>2017</v>
      </c>
      <c r="J436" s="58">
        <v>2018</v>
      </c>
      <c r="K436" s="58">
        <v>2019</v>
      </c>
      <c r="L436" s="26">
        <v>2020</v>
      </c>
      <c r="M436" s="27">
        <v>2025</v>
      </c>
      <c r="N436" s="27">
        <v>2030</v>
      </c>
    </row>
    <row r="437">
      <c r="A437" s="28" t="s">
        <v>6</v>
      </c>
      <c r="B437" s="29">
        <v>46645</v>
      </c>
      <c r="C437" s="29">
        <v>96814</v>
      </c>
      <c r="D437" s="147">
        <v>119326</v>
      </c>
      <c r="E437" s="147">
        <v>129402</v>
      </c>
      <c r="F437" s="147">
        <v>134411</v>
      </c>
      <c r="G437" s="29">
        <v>158208</v>
      </c>
      <c r="H437" s="29">
        <v>158609</v>
      </c>
      <c r="I437" s="29">
        <v>155757</v>
      </c>
      <c r="J437" s="29">
        <v>188076</v>
      </c>
      <c r="K437" s="29">
        <v>203948</v>
      </c>
      <c r="L437" s="30">
        <v>202352</v>
      </c>
      <c r="M437" s="31">
        <v>334014</v>
      </c>
      <c r="N437" s="31">
        <v>487751</v>
      </c>
    </row>
    <row r="438">
      <c r="A438" s="9" t="s">
        <v>28</v>
      </c>
      <c r="B438" s="29">
        <v>495.69999999999999</v>
      </c>
      <c r="C438" s="30">
        <v>305.19999999999999</v>
      </c>
      <c r="D438" s="29">
        <v>1031.2</v>
      </c>
      <c r="E438" s="29">
        <v>1052.2</v>
      </c>
      <c r="F438" s="29" t="s">
        <v>92</v>
      </c>
      <c r="G438" s="29">
        <v>1330.4000000000001</v>
      </c>
      <c r="H438" s="29" t="s">
        <v>92</v>
      </c>
      <c r="I438" s="29" t="s">
        <v>92</v>
      </c>
      <c r="J438" s="29" t="s">
        <v>92</v>
      </c>
      <c r="K438" s="29" t="s">
        <v>92</v>
      </c>
      <c r="L438" s="30">
        <v>1878.2</v>
      </c>
      <c r="M438" s="31">
        <v>3073.5</v>
      </c>
      <c r="N438" s="31">
        <v>4488.5</v>
      </c>
    </row>
    <row r="439">
      <c r="A439" s="9" t="s">
        <v>13</v>
      </c>
      <c r="B439" s="29">
        <v>301.5</v>
      </c>
      <c r="C439" s="29">
        <v>189.69999999999999</v>
      </c>
      <c r="D439" s="29">
        <v>63.899999999999999</v>
      </c>
      <c r="E439" s="29">
        <v>174.19999999999999</v>
      </c>
      <c r="F439" s="29">
        <v>136.30000000000001</v>
      </c>
      <c r="G439" s="29">
        <v>454.39999999999998</v>
      </c>
      <c r="H439" s="29">
        <v>406.19999999999999</v>
      </c>
      <c r="I439" s="29">
        <v>253</v>
      </c>
      <c r="J439" s="29">
        <v>1459.5</v>
      </c>
      <c r="K439" s="29">
        <v>1763.5</v>
      </c>
      <c r="L439" s="30">
        <v>841.79999999999995</v>
      </c>
      <c r="M439" s="31">
        <v>1380.3</v>
      </c>
      <c r="N439" s="31">
        <v>2013.5999999999999</v>
      </c>
    </row>
    <row r="440">
      <c r="A440" s="9" t="s">
        <v>20</v>
      </c>
      <c r="B440" s="29">
        <v>10.1</v>
      </c>
      <c r="C440" s="29">
        <v>2.1000000000000001</v>
      </c>
      <c r="D440" s="29">
        <v>3.2999999999999998</v>
      </c>
      <c r="E440" s="29">
        <v>2.1000000000000001</v>
      </c>
      <c r="F440" s="29" t="s">
        <v>92</v>
      </c>
      <c r="G440" s="29">
        <v>0.59999999999999998</v>
      </c>
      <c r="H440" s="29" t="s">
        <v>92</v>
      </c>
      <c r="I440" s="29" t="s">
        <v>92</v>
      </c>
      <c r="J440" s="29" t="s">
        <v>92</v>
      </c>
      <c r="K440" s="29" t="s">
        <v>92</v>
      </c>
      <c r="L440" s="30">
        <v>0.80000000000000004</v>
      </c>
      <c r="M440" s="31">
        <v>1.3999999999999999</v>
      </c>
      <c r="N440" s="31">
        <v>2.2000000000000002</v>
      </c>
    </row>
    <row r="441">
      <c r="A441" s="9" t="s">
        <v>14</v>
      </c>
      <c r="B441" s="29">
        <v>3.5</v>
      </c>
      <c r="C441" s="29">
        <v>0.59999999999999998</v>
      </c>
      <c r="D441" s="29" t="s">
        <v>92</v>
      </c>
      <c r="E441" s="29" t="s">
        <v>92</v>
      </c>
      <c r="F441" s="29" t="s">
        <v>92</v>
      </c>
      <c r="G441" s="29" t="s">
        <v>92</v>
      </c>
      <c r="H441" s="29" t="s">
        <v>92</v>
      </c>
      <c r="I441" s="29" t="s">
        <v>92</v>
      </c>
      <c r="J441" s="29" t="s">
        <v>92</v>
      </c>
      <c r="K441" s="29" t="s">
        <v>92</v>
      </c>
      <c r="L441" s="30">
        <v>232.30000000000001</v>
      </c>
      <c r="M441" s="31">
        <v>379.5</v>
      </c>
      <c r="N441" s="31">
        <v>569.29999999999995</v>
      </c>
    </row>
    <row r="442">
      <c r="A442" s="9" t="s">
        <v>15</v>
      </c>
      <c r="B442" s="29">
        <v>13.199999999999999</v>
      </c>
      <c r="C442" s="29">
        <v>2.8999999999999999</v>
      </c>
      <c r="D442" s="29">
        <v>87.799999999999997</v>
      </c>
      <c r="E442" s="29">
        <v>115.5</v>
      </c>
      <c r="F442" s="29">
        <v>0</v>
      </c>
      <c r="G442" s="29">
        <v>279.39999999999998</v>
      </c>
      <c r="H442" s="29" t="s">
        <v>92</v>
      </c>
      <c r="I442" s="29" t="s">
        <v>92</v>
      </c>
      <c r="J442" s="29" t="s">
        <v>92</v>
      </c>
      <c r="K442" s="29" t="s">
        <v>92</v>
      </c>
      <c r="L442" s="30">
        <v>274</v>
      </c>
      <c r="M442" s="31">
        <v>467.5</v>
      </c>
      <c r="N442" s="31">
        <v>690.10000000000002</v>
      </c>
    </row>
    <row r="443">
      <c r="A443" s="9" t="s">
        <v>27</v>
      </c>
      <c r="B443" s="29">
        <v>1335.9000000000001</v>
      </c>
      <c r="C443" s="29">
        <v>1753.0999999999999</v>
      </c>
      <c r="D443" s="29">
        <v>1959.9000000000001</v>
      </c>
      <c r="E443" s="29">
        <v>945.39999999999998</v>
      </c>
      <c r="F443" s="29">
        <v>1889.8</v>
      </c>
      <c r="G443" s="29">
        <v>17380.599999999999</v>
      </c>
      <c r="H443" s="29">
        <v>17133.5</v>
      </c>
      <c r="I443" s="29">
        <v>19402.900000000001</v>
      </c>
      <c r="J443" s="29">
        <v>21898.799999999999</v>
      </c>
      <c r="K443" s="29">
        <v>21233.599999999999</v>
      </c>
      <c r="L443" s="30">
        <v>25352.400000000001</v>
      </c>
      <c r="M443" s="31">
        <v>39932</v>
      </c>
      <c r="N443" s="31">
        <v>58941</v>
      </c>
    </row>
    <row r="444">
      <c r="A444" s="9" t="s">
        <v>21</v>
      </c>
      <c r="B444" s="29">
        <v>20.800000000000001</v>
      </c>
      <c r="C444" s="30">
        <v>19.600000000000001</v>
      </c>
      <c r="D444" s="29">
        <v>6.0999999999999996</v>
      </c>
      <c r="E444" s="29">
        <v>10.9</v>
      </c>
      <c r="F444" s="29">
        <v>7.7000000000000002</v>
      </c>
      <c r="G444" s="29">
        <v>12</v>
      </c>
      <c r="H444" s="29" t="s">
        <v>92</v>
      </c>
      <c r="I444" s="29" t="s">
        <v>92</v>
      </c>
      <c r="J444" s="29" t="s">
        <v>92</v>
      </c>
      <c r="K444" s="29" t="s">
        <v>92</v>
      </c>
      <c r="L444" s="30">
        <v>150.69999999999999</v>
      </c>
      <c r="M444" s="31">
        <v>248.90000000000001</v>
      </c>
      <c r="N444" s="31">
        <v>373.19999999999999</v>
      </c>
    </row>
    <row r="445">
      <c r="A445" s="9" t="s">
        <v>22</v>
      </c>
      <c r="B445" s="29">
        <v>85.5</v>
      </c>
      <c r="C445" s="29">
        <v>310.39999999999998</v>
      </c>
      <c r="D445" s="29">
        <v>477.80000000000001</v>
      </c>
      <c r="E445" s="29">
        <v>404.10000000000002</v>
      </c>
      <c r="F445" s="29">
        <v>459.89999999999998</v>
      </c>
      <c r="G445" s="29">
        <v>533.70000000000005</v>
      </c>
      <c r="H445" s="29">
        <v>641.89999999999998</v>
      </c>
      <c r="I445" s="29" t="s">
        <v>92</v>
      </c>
      <c r="J445" s="29" t="s">
        <v>92</v>
      </c>
      <c r="K445" s="29" t="s">
        <v>92</v>
      </c>
      <c r="L445" s="30">
        <v>536.79999999999995</v>
      </c>
      <c r="M445" s="31">
        <v>795.79999999999995</v>
      </c>
      <c r="N445" s="31">
        <v>1110.9000000000001</v>
      </c>
    </row>
    <row r="446">
      <c r="A446" s="9" t="s">
        <v>23</v>
      </c>
      <c r="B446" s="29">
        <v>3.1000000000000001</v>
      </c>
      <c r="C446" s="29">
        <v>3.3999999999999999</v>
      </c>
      <c r="D446" s="29">
        <v>4.9000000000000004</v>
      </c>
      <c r="E446" s="29">
        <v>2.8999999999999999</v>
      </c>
      <c r="F446" s="29" t="s">
        <v>92</v>
      </c>
      <c r="G446" s="29">
        <v>7.5999999999999996</v>
      </c>
      <c r="H446" s="29" t="s">
        <v>92</v>
      </c>
      <c r="I446" s="29" t="s">
        <v>92</v>
      </c>
      <c r="J446" s="29" t="s">
        <v>92</v>
      </c>
      <c r="K446" s="29" t="s">
        <v>92</v>
      </c>
      <c r="L446" s="30">
        <v>10.6</v>
      </c>
      <c r="M446" s="31">
        <v>18</v>
      </c>
      <c r="N446" s="31">
        <v>26.5</v>
      </c>
    </row>
    <row r="447">
      <c r="A447" s="9" t="s">
        <v>24</v>
      </c>
      <c r="B447" s="29">
        <v>10.699999999999999</v>
      </c>
      <c r="C447" s="29">
        <v>1.5</v>
      </c>
      <c r="D447" s="29">
        <v>1</v>
      </c>
      <c r="E447" s="29" t="s">
        <v>92</v>
      </c>
      <c r="F447" s="29" t="s">
        <v>92</v>
      </c>
      <c r="G447" s="29">
        <v>2</v>
      </c>
      <c r="H447" s="29" t="s">
        <v>92</v>
      </c>
      <c r="I447" s="29" t="s">
        <v>92</v>
      </c>
      <c r="J447" s="29" t="s">
        <v>92</v>
      </c>
      <c r="K447" s="29" t="s">
        <v>92</v>
      </c>
      <c r="L447" s="30">
        <v>3.5</v>
      </c>
      <c r="M447" s="31">
        <v>7.7000000000000002</v>
      </c>
      <c r="N447" s="31">
        <v>14.6</v>
      </c>
    </row>
    <row r="448">
      <c r="A448" s="9" t="s">
        <v>29</v>
      </c>
      <c r="B448" s="29">
        <v>165.19999999999999</v>
      </c>
      <c r="C448" s="29">
        <v>148.09999999999999</v>
      </c>
      <c r="D448" s="29">
        <v>221.30000000000001</v>
      </c>
      <c r="E448" s="29">
        <v>129.59999999999999</v>
      </c>
      <c r="F448" s="29">
        <v>192.09999999999999</v>
      </c>
      <c r="G448" s="29">
        <v>261.89999999999998</v>
      </c>
      <c r="H448" s="29">
        <v>278.80000000000001</v>
      </c>
      <c r="I448" s="29">
        <v>313</v>
      </c>
      <c r="J448" s="29">
        <v>418.39999999999998</v>
      </c>
      <c r="K448" s="29">
        <v>472.10000000000002</v>
      </c>
      <c r="L448" s="30">
        <v>289.69999999999999</v>
      </c>
      <c r="M448" s="31">
        <v>474.10000000000002</v>
      </c>
      <c r="N448" s="31">
        <v>692.60000000000002</v>
      </c>
    </row>
    <row r="449">
      <c r="A449" s="9" t="s">
        <v>16</v>
      </c>
      <c r="B449" s="29">
        <v>59.700000000000003</v>
      </c>
      <c r="C449" s="29">
        <v>15.199999999999999</v>
      </c>
      <c r="D449" s="29">
        <v>52.399999999999999</v>
      </c>
      <c r="E449" s="29">
        <v>5.2000000000000002</v>
      </c>
      <c r="F449" s="29" t="s">
        <v>92</v>
      </c>
      <c r="G449" s="29">
        <v>8.3000000000000007</v>
      </c>
      <c r="H449" s="29" t="s">
        <v>92</v>
      </c>
      <c r="I449" s="29" t="s">
        <v>92</v>
      </c>
      <c r="J449" s="29" t="s">
        <v>92</v>
      </c>
      <c r="K449" s="29" t="s">
        <v>92</v>
      </c>
      <c r="L449" s="30">
        <v>336.39999999999998</v>
      </c>
      <c r="M449" s="31">
        <v>552.39999999999998</v>
      </c>
      <c r="N449" s="31">
        <v>805.79999999999995</v>
      </c>
    </row>
    <row r="450">
      <c r="A450" s="9" t="s">
        <v>17</v>
      </c>
      <c r="B450" s="29">
        <v>4.5</v>
      </c>
      <c r="C450" s="29" t="s">
        <v>92</v>
      </c>
      <c r="D450" s="29">
        <v>1</v>
      </c>
      <c r="E450" s="29" t="s">
        <v>92</v>
      </c>
      <c r="F450" s="29" t="s">
        <v>92</v>
      </c>
      <c r="G450" s="29">
        <v>711.20000000000005</v>
      </c>
      <c r="H450" s="29" t="s">
        <v>92</v>
      </c>
      <c r="I450" s="29" t="s">
        <v>92</v>
      </c>
      <c r="J450" s="29" t="s">
        <v>92</v>
      </c>
      <c r="K450" s="29" t="s">
        <v>92</v>
      </c>
      <c r="L450" s="30">
        <v>2.8999999999999999</v>
      </c>
      <c r="M450" s="31">
        <v>6.4000000000000004</v>
      </c>
      <c r="N450" s="31">
        <v>12</v>
      </c>
    </row>
    <row r="451">
      <c r="A451" s="9" t="s">
        <v>11</v>
      </c>
      <c r="B451" s="29">
        <v>1115.5999999999999</v>
      </c>
      <c r="C451" s="30">
        <v>3335.1999999999998</v>
      </c>
      <c r="D451" s="29">
        <v>8698.5</v>
      </c>
      <c r="E451" s="29">
        <v>7725.3000000000002</v>
      </c>
      <c r="F451" s="29">
        <v>5496.3000000000002</v>
      </c>
      <c r="G451" s="29">
        <v>6774.1999999999998</v>
      </c>
      <c r="H451" s="29">
        <v>5178.8999999999996</v>
      </c>
      <c r="I451" s="29">
        <v>5932.6999999999998</v>
      </c>
      <c r="J451" s="29">
        <v>1903.4000000000001</v>
      </c>
      <c r="K451" s="29">
        <v>2228</v>
      </c>
      <c r="L451" s="30">
        <v>26894.599999999999</v>
      </c>
      <c r="M451" s="31">
        <v>44077</v>
      </c>
      <c r="N451" s="31">
        <v>64362</v>
      </c>
    </row>
    <row r="452">
      <c r="A452" s="9" t="s">
        <v>25</v>
      </c>
      <c r="B452" s="29">
        <v>22.800000000000001</v>
      </c>
      <c r="C452" s="29">
        <v>7.7999999999999998</v>
      </c>
      <c r="D452" s="29">
        <v>8</v>
      </c>
      <c r="E452" s="29">
        <v>5.5</v>
      </c>
      <c r="F452" s="29" t="s">
        <v>92</v>
      </c>
      <c r="G452" s="29">
        <v>33.200000000000003</v>
      </c>
      <c r="H452" s="29" t="s">
        <v>92</v>
      </c>
      <c r="I452" s="29" t="s">
        <v>92</v>
      </c>
      <c r="J452" s="29" t="s">
        <v>92</v>
      </c>
      <c r="K452" s="29" t="s">
        <v>92</v>
      </c>
      <c r="L452" s="30">
        <v>45.899999999999999</v>
      </c>
      <c r="M452" s="31">
        <v>75.299999999999997</v>
      </c>
      <c r="N452" s="31">
        <v>111.2</v>
      </c>
    </row>
    <row r="453">
      <c r="A453" s="9" t="s">
        <v>18</v>
      </c>
      <c r="B453" s="29">
        <v>18.800000000000001</v>
      </c>
      <c r="C453" s="29">
        <v>5.0999999999999996</v>
      </c>
      <c r="D453" s="29">
        <v>4.9000000000000004</v>
      </c>
      <c r="E453" s="29">
        <v>4.5</v>
      </c>
      <c r="F453" s="29" t="s">
        <v>92</v>
      </c>
      <c r="G453" s="29">
        <v>44</v>
      </c>
      <c r="H453" s="29" t="s">
        <v>92</v>
      </c>
      <c r="I453" s="29" t="s">
        <v>92</v>
      </c>
      <c r="J453" s="29" t="s">
        <v>92</v>
      </c>
      <c r="K453" s="29" t="s">
        <v>92</v>
      </c>
      <c r="L453" s="30">
        <v>73.299999999999997</v>
      </c>
      <c r="M453" s="31">
        <v>120.40000000000001</v>
      </c>
      <c r="N453" s="31">
        <v>177.69999999999999</v>
      </c>
    </row>
    <row r="454">
      <c r="A454" s="9" t="s">
        <v>9</v>
      </c>
      <c r="B454" s="29">
        <v>26942</v>
      </c>
      <c r="C454" s="29">
        <v>46836.400000000001</v>
      </c>
      <c r="D454" s="29">
        <v>59849.599999999999</v>
      </c>
      <c r="E454" s="29">
        <v>65458</v>
      </c>
      <c r="F454" s="29">
        <v>71189.100000000006</v>
      </c>
      <c r="G454" s="29">
        <v>82776.199999999997</v>
      </c>
      <c r="H454" s="29">
        <v>60671.400000000001</v>
      </c>
      <c r="I454" s="29">
        <v>87424.699999999997</v>
      </c>
      <c r="J454" s="29">
        <v>99847.300000000003</v>
      </c>
      <c r="K454" s="29">
        <v>103233.5</v>
      </c>
      <c r="L454" s="30">
        <v>111904.2</v>
      </c>
      <c r="M454" s="31">
        <v>189431.89999999999</v>
      </c>
      <c r="N454" s="31">
        <v>282253.59999999998</v>
      </c>
    </row>
    <row r="455">
      <c r="A455" s="9" t="s">
        <v>32</v>
      </c>
      <c r="B455" s="29">
        <v>1</v>
      </c>
      <c r="C455" s="29">
        <v>29.699999999999999</v>
      </c>
      <c r="D455" s="29">
        <v>6.5999999999999996</v>
      </c>
      <c r="E455" s="29" t="s">
        <v>92</v>
      </c>
      <c r="F455" s="29" t="s">
        <v>92</v>
      </c>
      <c r="G455" s="29">
        <v>0.69999999999999996</v>
      </c>
      <c r="H455" s="29" t="s">
        <v>92</v>
      </c>
      <c r="I455" s="29" t="s">
        <v>92</v>
      </c>
      <c r="J455" s="29" t="s">
        <v>92</v>
      </c>
      <c r="K455" s="29" t="s">
        <v>92</v>
      </c>
      <c r="L455" s="30">
        <v>1.2</v>
      </c>
      <c r="M455" s="31">
        <v>2</v>
      </c>
      <c r="N455" s="31">
        <v>3.5</v>
      </c>
    </row>
    <row r="456">
      <c r="A456" s="9" t="s">
        <v>30</v>
      </c>
      <c r="B456" s="29">
        <v>2793.1999999999998</v>
      </c>
      <c r="C456" s="29">
        <v>657.70000000000005</v>
      </c>
      <c r="D456" s="29">
        <v>1052.5</v>
      </c>
      <c r="E456" s="29">
        <v>1024.2</v>
      </c>
      <c r="F456" s="29">
        <v>1092.3</v>
      </c>
      <c r="G456" s="29">
        <v>987.5</v>
      </c>
      <c r="H456" s="29">
        <v>1759.2</v>
      </c>
      <c r="I456" s="29">
        <v>2557.6999999999998</v>
      </c>
      <c r="J456" s="29">
        <v>2975.4000000000001</v>
      </c>
      <c r="K456" s="29">
        <v>2045.8</v>
      </c>
      <c r="L456" s="30">
        <v>7454.1000000000004</v>
      </c>
      <c r="M456" s="31">
        <v>12212.4</v>
      </c>
      <c r="N456" s="31">
        <v>17830.099999999999</v>
      </c>
    </row>
    <row r="458">
      <c r="A458" s="1" t="s">
        <v>100</v>
      </c>
    </row>
    <row r="459" ht="28.5" customHeight="1">
      <c r="A459" s="148"/>
      <c r="B459" s="149"/>
      <c r="C459" s="150" t="s">
        <v>101</v>
      </c>
      <c r="D459" s="122"/>
      <c r="E459" s="64"/>
      <c r="F459" s="63" t="s">
        <v>102</v>
      </c>
      <c r="G459" s="122"/>
      <c r="H459" s="64"/>
    </row>
    <row r="460">
      <c r="A460" s="151"/>
      <c r="B460" s="152"/>
      <c r="C460" s="66">
        <v>2017</v>
      </c>
      <c r="D460" s="66">
        <v>2018</v>
      </c>
      <c r="E460" s="66">
        <v>2019</v>
      </c>
      <c r="F460" s="66">
        <v>2017</v>
      </c>
      <c r="G460" s="66">
        <v>2018</v>
      </c>
      <c r="H460" s="66">
        <v>2019</v>
      </c>
    </row>
    <row r="461" ht="16.5" customHeight="1">
      <c r="A461" s="153" t="s">
        <v>6</v>
      </c>
      <c r="B461" s="154"/>
      <c r="C461" s="69">
        <v>179062.89999999999</v>
      </c>
      <c r="D461" s="69">
        <v>217695.70000000001</v>
      </c>
      <c r="E461" s="69">
        <v>194263.89999999999</v>
      </c>
      <c r="F461" s="69">
        <v>155757.20000000001</v>
      </c>
      <c r="G461" s="69">
        <v>188076.20000000001</v>
      </c>
      <c r="H461" s="69">
        <v>200476</v>
      </c>
    </row>
    <row r="462" ht="15" customHeight="1">
      <c r="A462" s="155" t="s">
        <v>83</v>
      </c>
      <c r="B462" s="156"/>
      <c r="C462" s="157">
        <v>177541.29999999999</v>
      </c>
      <c r="D462" s="158">
        <v>215401.89999999999</v>
      </c>
      <c r="E462" s="158">
        <v>192964.60000000001</v>
      </c>
      <c r="F462" s="158">
        <v>136011.89999999999</v>
      </c>
      <c r="G462" s="158">
        <v>161930.60000000001</v>
      </c>
      <c r="H462" s="158">
        <v>175022.60000000001</v>
      </c>
    </row>
    <row r="463" ht="60" customHeight="1">
      <c r="A463" s="159" t="s">
        <v>84</v>
      </c>
      <c r="B463" s="160"/>
      <c r="C463" s="157"/>
      <c r="D463" s="158"/>
      <c r="E463" s="158"/>
      <c r="F463" s="158"/>
      <c r="G463" s="158"/>
      <c r="H463" s="158"/>
    </row>
    <row r="464" ht="15" customHeight="1">
      <c r="A464" s="159" t="s">
        <v>94</v>
      </c>
      <c r="B464" s="160"/>
      <c r="C464" s="124"/>
      <c r="D464" s="125"/>
      <c r="E464" s="125"/>
      <c r="F464" s="125"/>
      <c r="G464" s="125"/>
      <c r="H464" s="125"/>
    </row>
    <row r="465" ht="15" customHeight="1">
      <c r="A465" s="159" t="s">
        <v>90</v>
      </c>
      <c r="B465" s="160"/>
      <c r="C465" s="124"/>
      <c r="D465" s="125"/>
      <c r="E465" s="125"/>
      <c r="F465" s="125"/>
      <c r="G465" s="125"/>
      <c r="H465" s="125"/>
    </row>
    <row r="466" ht="15.75" customHeight="1">
      <c r="A466" s="106" t="s">
        <v>28</v>
      </c>
      <c r="B466" s="156"/>
      <c r="C466" s="70">
        <v>20636.799999999999</v>
      </c>
      <c r="D466" s="70">
        <v>25021</v>
      </c>
      <c r="E466" s="70">
        <v>26106.5</v>
      </c>
      <c r="F466" s="70">
        <v>4934</v>
      </c>
      <c r="G466" s="70">
        <v>5976.6999999999998</v>
      </c>
      <c r="H466" s="70">
        <v>6301.3999999999996</v>
      </c>
      <c r="J466" s="39">
        <f>C466/C$461</f>
        <v>0.11524888740213635</v>
      </c>
      <c r="K466" s="39">
        <f>D466/D$461</f>
        <v>0.1149356647834569</v>
      </c>
      <c r="L466" s="39">
        <f>E466/E$461</f>
        <v>0.134386780045083</v>
      </c>
    </row>
    <row r="467" ht="15.75" customHeight="1">
      <c r="A467" s="106" t="s">
        <v>13</v>
      </c>
      <c r="B467" s="156"/>
      <c r="C467" s="70" t="s">
        <v>68</v>
      </c>
      <c r="D467" s="70" t="s">
        <v>68</v>
      </c>
      <c r="E467" s="70" t="s">
        <v>68</v>
      </c>
      <c r="F467" s="70">
        <v>1091.7</v>
      </c>
      <c r="G467" s="70">
        <v>1772.5999999999999</v>
      </c>
      <c r="H467" s="70">
        <v>1993</v>
      </c>
    </row>
    <row r="468" ht="16.5" customHeight="1">
      <c r="A468" s="106" t="s">
        <v>20</v>
      </c>
      <c r="B468" s="156"/>
      <c r="C468" s="70" t="s">
        <v>68</v>
      </c>
      <c r="D468" s="70" t="s">
        <v>68</v>
      </c>
      <c r="E468" s="70" t="s">
        <v>68</v>
      </c>
      <c r="F468" s="70" t="s">
        <v>103</v>
      </c>
      <c r="G468" s="70">
        <v>0.5</v>
      </c>
      <c r="H468" s="70" t="s">
        <v>103</v>
      </c>
    </row>
    <row r="469" ht="16.5" customHeight="1">
      <c r="A469" s="106" t="s">
        <v>14</v>
      </c>
      <c r="B469" s="156"/>
      <c r="C469" s="70" t="s">
        <v>68</v>
      </c>
      <c r="D469" s="70" t="s">
        <v>68</v>
      </c>
      <c r="E469" s="70" t="s">
        <v>68</v>
      </c>
      <c r="F469" s="70" t="s">
        <v>103</v>
      </c>
      <c r="G469" s="70" t="s">
        <v>103</v>
      </c>
      <c r="H469" s="70" t="s">
        <v>103</v>
      </c>
    </row>
    <row r="470">
      <c r="A470" s="106" t="s">
        <v>15</v>
      </c>
      <c r="B470" s="156"/>
      <c r="C470" s="70" t="s">
        <v>68</v>
      </c>
      <c r="D470" s="70" t="s">
        <v>68</v>
      </c>
      <c r="E470" s="70" t="s">
        <v>68</v>
      </c>
      <c r="F470" s="70">
        <v>366</v>
      </c>
      <c r="G470" s="70">
        <v>477.80000000000001</v>
      </c>
      <c r="H470" s="70">
        <v>674.89999999999998</v>
      </c>
    </row>
    <row r="471" ht="15.75" customHeight="1">
      <c r="A471" s="106" t="s">
        <v>27</v>
      </c>
      <c r="B471" s="156"/>
      <c r="C471" s="70">
        <v>100063.60000000001</v>
      </c>
      <c r="D471" s="70">
        <v>118035.39999999999</v>
      </c>
      <c r="E471" s="70">
        <v>94100.699999999997</v>
      </c>
      <c r="F471" s="70">
        <v>6104.5</v>
      </c>
      <c r="G471" s="70">
        <v>9979.6000000000004</v>
      </c>
      <c r="H471" s="70">
        <v>23066.799999999999</v>
      </c>
      <c r="J471" s="39">
        <f>C471/C$461</f>
        <v>0.55881815831196757</v>
      </c>
      <c r="K471" s="39">
        <f>D471/D$461</f>
        <v>0.5422036356253247</v>
      </c>
      <c r="L471" s="39">
        <f>E471/E$461</f>
        <v>0.48439622595860582</v>
      </c>
    </row>
    <row r="472" ht="15.75" customHeight="1">
      <c r="A472" s="106" t="s">
        <v>21</v>
      </c>
      <c r="B472" s="156"/>
      <c r="C472" s="70" t="s">
        <v>68</v>
      </c>
      <c r="D472" s="70" t="s">
        <v>68</v>
      </c>
      <c r="E472" s="70" t="s">
        <v>68</v>
      </c>
      <c r="F472" s="70">
        <v>367.5</v>
      </c>
      <c r="G472" s="70">
        <v>305.39999999999998</v>
      </c>
      <c r="H472" s="70">
        <v>290.89999999999998</v>
      </c>
    </row>
    <row r="473" ht="16.5" customHeight="1">
      <c r="A473" s="106" t="s">
        <v>22</v>
      </c>
      <c r="B473" s="156"/>
      <c r="C473" s="70" t="s">
        <v>103</v>
      </c>
      <c r="D473" s="70" t="s">
        <v>103</v>
      </c>
      <c r="E473" s="70" t="s">
        <v>68</v>
      </c>
      <c r="F473" s="70">
        <v>705.5</v>
      </c>
      <c r="G473" s="70">
        <v>825.5</v>
      </c>
      <c r="H473" s="70">
        <v>936.60000000000002</v>
      </c>
    </row>
    <row r="474" ht="15.75" customHeight="1">
      <c r="A474" s="106" t="s">
        <v>23</v>
      </c>
      <c r="B474" s="156"/>
      <c r="C474" s="70" t="s">
        <v>68</v>
      </c>
      <c r="D474" s="70" t="s">
        <v>68</v>
      </c>
      <c r="E474" s="70" t="s">
        <v>68</v>
      </c>
      <c r="F474" s="70">
        <v>5.2000000000000002</v>
      </c>
      <c r="G474" s="70">
        <v>4.9000000000000004</v>
      </c>
      <c r="H474" s="70">
        <v>4.2000000000000002</v>
      </c>
    </row>
    <row r="475" ht="16.5" customHeight="1">
      <c r="A475" s="106" t="s">
        <v>24</v>
      </c>
      <c r="B475" s="156"/>
      <c r="C475" s="70" t="s">
        <v>68</v>
      </c>
      <c r="D475" s="70" t="s">
        <v>68</v>
      </c>
      <c r="E475" s="70" t="s">
        <v>68</v>
      </c>
      <c r="F475" s="70" t="s">
        <v>103</v>
      </c>
      <c r="G475" s="70" t="s">
        <v>103</v>
      </c>
      <c r="H475" s="70" t="s">
        <v>103</v>
      </c>
    </row>
    <row r="476" ht="15.75" customHeight="1">
      <c r="A476" s="106" t="s">
        <v>29</v>
      </c>
      <c r="B476" s="156"/>
      <c r="C476" s="70">
        <v>50229.099999999999</v>
      </c>
      <c r="D476" s="70">
        <v>66363.100000000006</v>
      </c>
      <c r="E476" s="70">
        <v>64846</v>
      </c>
      <c r="F476" s="70">
        <v>2772.3000000000002</v>
      </c>
      <c r="G476" s="70">
        <v>3684.0999999999999</v>
      </c>
      <c r="H476" s="70">
        <v>3563.6999999999998</v>
      </c>
      <c r="J476" s="39">
        <f>C476/C$461</f>
        <v>0.28051092660735416</v>
      </c>
      <c r="K476" s="39">
        <f>D476/D$461</f>
        <v>0.30484341215742894</v>
      </c>
      <c r="L476" s="39">
        <f>E476/E$461</f>
        <v>0.33380365574870063</v>
      </c>
    </row>
    <row r="477" ht="16.5" customHeight="1">
      <c r="A477" s="106" t="s">
        <v>16</v>
      </c>
      <c r="B477" s="156"/>
      <c r="C477" s="70" t="s">
        <v>103</v>
      </c>
      <c r="D477" s="70" t="s">
        <v>68</v>
      </c>
      <c r="E477" s="70" t="s">
        <v>68</v>
      </c>
      <c r="F477" s="70">
        <v>72</v>
      </c>
      <c r="G477" s="70">
        <v>89.200000000000003</v>
      </c>
      <c r="H477" s="70">
        <v>101.90000000000001</v>
      </c>
    </row>
    <row r="478" ht="16.5" customHeight="1">
      <c r="A478" s="106" t="s">
        <v>17</v>
      </c>
      <c r="B478" s="156"/>
      <c r="C478" s="70" t="s">
        <v>68</v>
      </c>
      <c r="D478" s="70" t="s">
        <v>68</v>
      </c>
      <c r="E478" s="70" t="s">
        <v>68</v>
      </c>
      <c r="F478" s="70" t="s">
        <v>103</v>
      </c>
      <c r="G478" s="70" t="s">
        <v>103</v>
      </c>
      <c r="H478" s="70" t="s">
        <v>103</v>
      </c>
    </row>
    <row r="479">
      <c r="A479" s="106" t="s">
        <v>11</v>
      </c>
      <c r="B479" s="156"/>
      <c r="C479" s="70">
        <v>206.5</v>
      </c>
      <c r="D479" s="70">
        <v>150.40000000000001</v>
      </c>
      <c r="E479" s="70">
        <v>204.90000000000001</v>
      </c>
      <c r="F479" s="70">
        <v>13698.4</v>
      </c>
      <c r="G479" s="70">
        <v>10077.1</v>
      </c>
      <c r="H479" s="70">
        <v>11213.6</v>
      </c>
      <c r="J479" s="39">
        <f>C479/C$461</f>
        <v>0.0011532260451494979</v>
      </c>
      <c r="K479" s="39">
        <f>D479/D$461</f>
        <v>0.00069087262633115852</v>
      </c>
      <c r="L479" s="39">
        <f>E479/E$461</f>
        <v>0.0010547507797382838</v>
      </c>
    </row>
    <row r="480" ht="16.5">
      <c r="A480" s="106" t="s">
        <v>25</v>
      </c>
      <c r="B480" s="156"/>
      <c r="C480" s="70" t="s">
        <v>68</v>
      </c>
      <c r="D480" s="70" t="s">
        <v>68</v>
      </c>
      <c r="E480" s="70" t="s">
        <v>68</v>
      </c>
      <c r="F480" s="70" t="s">
        <v>103</v>
      </c>
      <c r="G480" s="70" t="s">
        <v>103</v>
      </c>
      <c r="H480" s="70" t="s">
        <v>103</v>
      </c>
    </row>
    <row r="481">
      <c r="A481" s="106" t="s">
        <v>18</v>
      </c>
      <c r="B481" s="156"/>
      <c r="C481" s="70" t="s">
        <v>68</v>
      </c>
      <c r="D481" s="70" t="s">
        <v>68</v>
      </c>
      <c r="E481" s="70" t="s">
        <v>68</v>
      </c>
      <c r="F481" s="70">
        <v>19.600000000000001</v>
      </c>
      <c r="G481" s="70">
        <v>1.8</v>
      </c>
      <c r="H481" s="70">
        <v>1.3999999999999999</v>
      </c>
    </row>
    <row r="482" ht="15.75" customHeight="1">
      <c r="A482" s="104" t="s">
        <v>62</v>
      </c>
      <c r="B482" s="160"/>
      <c r="C482" s="70"/>
      <c r="D482" s="70"/>
      <c r="E482" s="70"/>
      <c r="F482" s="70"/>
      <c r="G482" s="70"/>
      <c r="H482" s="70"/>
    </row>
    <row r="483">
      <c r="A483" s="106" t="s">
        <v>9</v>
      </c>
      <c r="B483" s="156"/>
      <c r="C483" s="70">
        <v>2041.5</v>
      </c>
      <c r="D483" s="70">
        <v>2086.1999999999998</v>
      </c>
      <c r="E483" s="70">
        <v>3300.4000000000001</v>
      </c>
      <c r="F483" s="70">
        <v>89728.399999999994</v>
      </c>
      <c r="G483" s="70">
        <v>109909.2</v>
      </c>
      <c r="H483" s="70">
        <v>108515.39999999999</v>
      </c>
      <c r="J483" s="39">
        <f>C483/C$461</f>
        <v>0.011401021652168037</v>
      </c>
      <c r="K483" s="39">
        <f>D483/D$461</f>
        <v>0.0095831015495482907</v>
      </c>
      <c r="L483" s="39">
        <f>E483/E$461</f>
        <v>0.016989260485350086</v>
      </c>
    </row>
    <row r="484" ht="16.5" customHeight="1">
      <c r="A484" s="106" t="s">
        <v>63</v>
      </c>
      <c r="B484" s="156"/>
      <c r="C484" s="70" t="s">
        <v>68</v>
      </c>
      <c r="D484" s="70" t="s">
        <v>103</v>
      </c>
      <c r="E484" s="70" t="s">
        <v>68</v>
      </c>
      <c r="F484" s="70" t="s">
        <v>103</v>
      </c>
      <c r="G484" s="70" t="s">
        <v>103</v>
      </c>
      <c r="H484" s="70" t="s">
        <v>103</v>
      </c>
    </row>
    <row r="485" ht="16.5" customHeight="1">
      <c r="A485" s="106" t="s">
        <v>64</v>
      </c>
      <c r="B485" s="161"/>
      <c r="C485" s="73">
        <v>4360.5</v>
      </c>
      <c r="D485" s="73">
        <v>3745.6999999999998</v>
      </c>
      <c r="E485" s="73">
        <v>4406.1000000000004</v>
      </c>
      <c r="F485" s="73">
        <v>1236.5</v>
      </c>
      <c r="G485" s="73">
        <v>2003.7</v>
      </c>
      <c r="H485" s="73">
        <v>1707.3</v>
      </c>
      <c r="J485" s="39">
        <f>C485/C$461</f>
        <v>0.024351778062345692</v>
      </c>
      <c r="K485" s="39">
        <f>D485/D$461</f>
        <v>0.017206127635961573</v>
      </c>
      <c r="L485" s="39">
        <f>E485/E$461</f>
        <v>0.022681002491970977</v>
      </c>
    </row>
    <row r="486" ht="24" customHeight="1">
      <c r="A486" s="162" t="s">
        <v>104</v>
      </c>
      <c r="B486" s="162"/>
      <c r="C486" s="163" t="s">
        <v>105</v>
      </c>
      <c r="D486" s="163"/>
      <c r="E486" s="163"/>
      <c r="F486" s="163"/>
      <c r="G486" s="163"/>
      <c r="H486" s="163"/>
      <c r="I486" s="163"/>
      <c r="V486" s="38">
        <f>SUM(V497:V508)</f>
        <v>0.0099999999999999985</v>
      </c>
    </row>
    <row r="487" ht="36" customHeight="1">
      <c r="A487" s="162" t="s">
        <v>106</v>
      </c>
      <c r="B487" s="162"/>
      <c r="C487" s="164" t="s">
        <v>107</v>
      </c>
      <c r="D487" s="164"/>
      <c r="E487" s="164"/>
      <c r="F487" s="164"/>
      <c r="G487" s="164"/>
      <c r="H487" s="164"/>
      <c r="I487" s="164"/>
      <c r="V487" s="38">
        <f>V496-(V497+V498+V500+V501+V502+V504+V505)</f>
        <v>0.0011602032761002575</v>
      </c>
      <c r="W487" s="38">
        <f>W496-(W497+W498+W500+W501+W502+W504+W505)</f>
        <v>0.0014453011172813768</v>
      </c>
      <c r="X487" s="38">
        <f>X496-(X497+X498+X500+X501+X502+X504+X505)</f>
        <v>0.0018004563188582876</v>
      </c>
      <c r="Y487" s="38">
        <f>Y496-(Y497+Y498+Y500+Y501+Y502+Y504+Y505)</f>
        <v>0.0022428841418280256</v>
      </c>
      <c r="Z487" s="38">
        <f>Z496-(Z497+Z498+Z500+Z501+Z502+Z504+Z505)</f>
        <v>0.0027940301694481771</v>
      </c>
    </row>
    <row r="489">
      <c r="CH489" s="34"/>
    </row>
    <row r="490" ht="31.5">
      <c r="A490" s="3" t="s">
        <v>1</v>
      </c>
      <c r="G490" s="4" t="s">
        <v>2</v>
      </c>
      <c r="H490" s="4" t="s">
        <v>3</v>
      </c>
      <c r="I490" s="5" t="s">
        <v>4</v>
      </c>
      <c r="J490" s="6"/>
      <c r="K490" s="6"/>
      <c r="L490" s="6"/>
      <c r="M490" s="6"/>
      <c r="N490" s="6"/>
      <c r="O490" s="6"/>
      <c r="P490" s="6"/>
      <c r="Q490" s="6"/>
      <c r="R490" s="4"/>
      <c r="U490" s="4" t="s">
        <v>2</v>
      </c>
      <c r="V490" s="4" t="s">
        <v>3</v>
      </c>
      <c r="W490" s="5" t="s">
        <v>4</v>
      </c>
      <c r="X490" s="6"/>
      <c r="Y490" s="6"/>
      <c r="Z490" s="6"/>
      <c r="AA490" s="6"/>
      <c r="AB490" s="6"/>
      <c r="AC490" s="6"/>
      <c r="AD490" s="6"/>
      <c r="AE490" s="6"/>
      <c r="AF490" s="4"/>
      <c r="AI490" s="4" t="s">
        <v>2</v>
      </c>
      <c r="AJ490" s="4" t="s">
        <v>3</v>
      </c>
      <c r="AK490" s="5" t="s">
        <v>4</v>
      </c>
      <c r="AL490" s="6"/>
      <c r="AM490" s="6"/>
      <c r="AN490" s="6"/>
      <c r="AO490" s="6"/>
      <c r="AP490" s="6"/>
      <c r="AQ490" s="6"/>
      <c r="AR490" s="6"/>
      <c r="AS490" s="6"/>
      <c r="AT490" s="4"/>
      <c r="AX490" s="3" t="s">
        <v>1</v>
      </c>
      <c r="AY490" s="4" t="s">
        <v>2</v>
      </c>
      <c r="BT490" s="4" t="s">
        <v>2</v>
      </c>
      <c r="BU490" s="4" t="s">
        <v>3</v>
      </c>
      <c r="BV490" s="5" t="s">
        <v>4</v>
      </c>
      <c r="BW490" s="6"/>
      <c r="BX490" s="6"/>
      <c r="BY490" s="6"/>
      <c r="BZ490" s="6"/>
      <c r="CA490" s="6"/>
      <c r="CB490" s="6"/>
      <c r="CC490" s="6"/>
      <c r="CD490" s="6"/>
      <c r="CE490" s="4"/>
      <c r="CI490" s="4" t="s">
        <v>2</v>
      </c>
      <c r="CJ490" s="4" t="s">
        <v>3</v>
      </c>
      <c r="CK490" s="5" t="s">
        <v>4</v>
      </c>
      <c r="CL490" s="6"/>
      <c r="CM490" s="6"/>
      <c r="CN490" s="6"/>
      <c r="CO490" s="6"/>
      <c r="CP490" s="6"/>
      <c r="CQ490" s="6"/>
      <c r="CR490" s="6"/>
      <c r="CS490" s="6"/>
      <c r="CT490" s="4"/>
    </row>
    <row r="491">
      <c r="A491" s="7"/>
      <c r="B491" s="131">
        <v>2019</v>
      </c>
      <c r="C491" s="133">
        <v>2025</v>
      </c>
      <c r="D491" s="133">
        <v>2030</v>
      </c>
      <c r="G491" s="8">
        <v>2019</v>
      </c>
      <c r="H491" s="8">
        <v>2020</v>
      </c>
      <c r="I491" s="8">
        <v>2021</v>
      </c>
      <c r="J491" s="8">
        <v>2022</v>
      </c>
      <c r="K491" s="8">
        <v>2023</v>
      </c>
      <c r="L491" s="8">
        <v>2024</v>
      </c>
      <c r="M491" s="8">
        <v>2025</v>
      </c>
      <c r="N491" s="8">
        <v>2026</v>
      </c>
      <c r="O491" s="8">
        <v>2027</v>
      </c>
      <c r="P491" s="8">
        <v>2028</v>
      </c>
      <c r="Q491" s="8">
        <v>2029</v>
      </c>
      <c r="R491" s="8">
        <v>2030</v>
      </c>
      <c r="U491" s="8">
        <v>2019</v>
      </c>
      <c r="V491" s="8">
        <v>2020</v>
      </c>
      <c r="W491" s="8">
        <v>2021</v>
      </c>
      <c r="X491" s="8">
        <v>2022</v>
      </c>
      <c r="Y491" s="8">
        <v>2023</v>
      </c>
      <c r="Z491" s="8">
        <v>2024</v>
      </c>
      <c r="AA491" s="8">
        <v>2025</v>
      </c>
      <c r="AB491" s="8">
        <v>2026</v>
      </c>
      <c r="AC491" s="8">
        <v>2027</v>
      </c>
      <c r="AD491" s="8">
        <v>2028</v>
      </c>
      <c r="AE491" s="8">
        <v>2029</v>
      </c>
      <c r="AF491" s="8">
        <v>2030</v>
      </c>
      <c r="AI491" s="8">
        <v>2019</v>
      </c>
      <c r="AJ491" s="8">
        <v>2020</v>
      </c>
      <c r="AK491" s="8">
        <v>2021</v>
      </c>
      <c r="AL491" s="8">
        <v>2022</v>
      </c>
      <c r="AM491" s="8">
        <v>2023</v>
      </c>
      <c r="AN491" s="8">
        <v>2024</v>
      </c>
      <c r="AO491" s="8">
        <v>2025</v>
      </c>
      <c r="AP491" s="8">
        <v>2026</v>
      </c>
      <c r="AQ491" s="8">
        <v>2027</v>
      </c>
      <c r="AR491" s="8">
        <v>2028</v>
      </c>
      <c r="AS491" s="8">
        <v>2029</v>
      </c>
      <c r="AT491" s="8">
        <v>2030</v>
      </c>
      <c r="AX491" s="7"/>
      <c r="AY491" s="8">
        <v>2019</v>
      </c>
      <c r="BG491" s="8">
        <v>2020</v>
      </c>
      <c r="BH491" s="8">
        <v>2021</v>
      </c>
      <c r="BI491" s="8">
        <v>2022</v>
      </c>
      <c r="BJ491" s="8">
        <v>2023</v>
      </c>
      <c r="BK491" s="8">
        <v>2024</v>
      </c>
      <c r="BL491" s="8">
        <v>2025</v>
      </c>
      <c r="BM491" s="8">
        <v>2026</v>
      </c>
      <c r="BN491" s="8">
        <v>2027</v>
      </c>
      <c r="BO491" s="8">
        <v>2028</v>
      </c>
      <c r="BP491" s="8">
        <v>2029</v>
      </c>
      <c r="BQ491" s="8">
        <v>2030</v>
      </c>
      <c r="BT491" s="8">
        <v>2019</v>
      </c>
      <c r="BU491" s="8">
        <v>2020</v>
      </c>
      <c r="BV491" s="8">
        <v>2021</v>
      </c>
      <c r="BW491" s="8">
        <v>2022</v>
      </c>
      <c r="BX491" s="8">
        <v>2023</v>
      </c>
      <c r="BY491" s="8">
        <v>2024</v>
      </c>
      <c r="BZ491" s="8">
        <v>2025</v>
      </c>
      <c r="CA491" s="8">
        <v>2026</v>
      </c>
      <c r="CB491" s="8">
        <v>2027</v>
      </c>
      <c r="CC491" s="8">
        <v>2028</v>
      </c>
      <c r="CD491" s="8">
        <v>2029</v>
      </c>
      <c r="CE491" s="8">
        <v>2030</v>
      </c>
      <c r="CI491" s="8">
        <v>2019</v>
      </c>
      <c r="CJ491" s="8">
        <v>2020</v>
      </c>
      <c r="CK491" s="8">
        <v>2021</v>
      </c>
      <c r="CL491" s="8">
        <v>2022</v>
      </c>
      <c r="CM491" s="8">
        <v>2023</v>
      </c>
      <c r="CN491" s="8">
        <v>2024</v>
      </c>
      <c r="CO491" s="8">
        <v>2025</v>
      </c>
      <c r="CP491" s="8">
        <v>2026</v>
      </c>
      <c r="CQ491" s="8">
        <v>2027</v>
      </c>
      <c r="CR491" s="8">
        <v>2028</v>
      </c>
      <c r="CS491" s="8">
        <v>2029</v>
      </c>
      <c r="CT491" s="8">
        <v>2030</v>
      </c>
    </row>
    <row r="492">
      <c r="A492" s="9" t="s">
        <v>6</v>
      </c>
      <c r="B492" s="28">
        <f>INDEX(H$461:H$485,MATCH($A492,$A$461:$A$485,0))</f>
        <v>200476</v>
      </c>
      <c r="C492" s="28">
        <f>INDEX(M$437:M$456,MATCH($A492,$A$437:$A$456,0))</f>
        <v>334014</v>
      </c>
      <c r="D492" s="28">
        <f>INDEX(N$437:N$456,MATCH($A492,$A$437:$A$456,0))</f>
        <v>487751</v>
      </c>
      <c r="G492" s="39">
        <f t="shared" ref="G492:G514" si="161">B492/B$492</f>
        <v>1</v>
      </c>
      <c r="H492" s="38">
        <f>G492</f>
        <v>1</v>
      </c>
      <c r="I492" s="38">
        <f>H492</f>
        <v>1</v>
      </c>
      <c r="J492" s="38">
        <f>I492</f>
        <v>1</v>
      </c>
      <c r="K492" s="38">
        <f>J492</f>
        <v>1</v>
      </c>
      <c r="L492" s="38">
        <f>K492</f>
        <v>1</v>
      </c>
      <c r="M492" s="39">
        <f t="shared" ref="M492:M514" si="162">C492/C$492</f>
        <v>1</v>
      </c>
      <c r="N492" s="38">
        <f>M492</f>
        <v>1</v>
      </c>
      <c r="O492" s="38">
        <f>N492</f>
        <v>1</v>
      </c>
      <c r="P492" s="38">
        <f>O492</f>
        <v>1</v>
      </c>
      <c r="Q492" s="38">
        <f>P492</f>
        <v>1</v>
      </c>
      <c r="R492" s="39">
        <f t="shared" ref="R492:R514" si="163">D492/D$492</f>
        <v>1</v>
      </c>
      <c r="U492" s="39">
        <f>G492</f>
        <v>1</v>
      </c>
      <c r="V492" s="39">
        <f t="shared" ref="V492:AF492" si="164">H492</f>
        <v>1</v>
      </c>
      <c r="W492" s="39">
        <f t="shared" si="164"/>
        <v>1</v>
      </c>
      <c r="X492" s="39">
        <f t="shared" si="164"/>
        <v>1</v>
      </c>
      <c r="Y492" s="39">
        <f t="shared" si="164"/>
        <v>1</v>
      </c>
      <c r="Z492" s="39">
        <f t="shared" si="164"/>
        <v>1</v>
      </c>
      <c r="AA492" s="39">
        <f t="shared" si="164"/>
        <v>1</v>
      </c>
      <c r="AB492" s="39">
        <f t="shared" si="164"/>
        <v>1</v>
      </c>
      <c r="AC492" s="39">
        <f t="shared" si="164"/>
        <v>1</v>
      </c>
      <c r="AD492" s="39">
        <f t="shared" si="164"/>
        <v>1</v>
      </c>
      <c r="AE492" s="39">
        <f t="shared" si="164"/>
        <v>1</v>
      </c>
      <c r="AF492" s="39">
        <f t="shared" si="164"/>
        <v>1</v>
      </c>
      <c r="AH492" s="39"/>
      <c r="AI492" s="165" t="e">
        <f>#REF!</f>
        <v>#REF!</v>
      </c>
      <c r="AJ492" s="165" t="e">
        <f>#REF!</f>
        <v>#REF!</v>
      </c>
      <c r="AK492" s="165" t="e">
        <f>#REF!</f>
        <v>#REF!</v>
      </c>
      <c r="AL492" s="165" t="e">
        <f>#REF!</f>
        <v>#REF!</v>
      </c>
      <c r="AM492" s="165" t="e">
        <f>#REF!</f>
        <v>#REF!</v>
      </c>
      <c r="AN492" s="165" t="e">
        <f>#REF!</f>
        <v>#REF!</v>
      </c>
      <c r="AO492" s="165" t="e">
        <f>#REF!</f>
        <v>#REF!</v>
      </c>
      <c r="AP492" s="165" t="e">
        <f>#REF!</f>
        <v>#REF!</v>
      </c>
      <c r="AQ492" s="165" t="e">
        <f>#REF!</f>
        <v>#REF!</v>
      </c>
      <c r="AR492" s="165" t="e">
        <f>#REF!</f>
        <v>#REF!</v>
      </c>
      <c r="AS492" s="165" t="e">
        <f>#REF!</f>
        <v>#REF!</v>
      </c>
      <c r="AT492" s="165" t="e">
        <f>#REF!</f>
        <v>#REF!</v>
      </c>
      <c r="AX492" s="9" t="s">
        <v>6</v>
      </c>
      <c r="AY492" s="28">
        <f>INDEX(H$461:H$485,MATCH($AX492,$A$461:$A$485,0))</f>
        <v>200476</v>
      </c>
      <c r="AZ492" s="28">
        <f>INDEX(L$437:L$456,MATCH($AX492,$A$437:$A$456,0))</f>
        <v>202352</v>
      </c>
      <c r="BB492" s="90">
        <f>AY492/AY$492</f>
        <v>1</v>
      </c>
      <c r="BC492" s="90">
        <f t="shared" ref="BC492:BC516" si="165">AZ492/AZ$492</f>
        <v>1</v>
      </c>
      <c r="BT492" s="28">
        <f t="shared" ref="BT492:BT516" si="166">AY492</f>
        <v>200476</v>
      </c>
      <c r="BU492" s="84" t="e">
        <f t="shared" ref="BU492:CE492" si="167">AJ492</f>
        <v>#REF!</v>
      </c>
      <c r="BV492" s="28" t="e">
        <f t="shared" si="167"/>
        <v>#REF!</v>
      </c>
      <c r="BW492" s="28" t="e">
        <f t="shared" si="167"/>
        <v>#REF!</v>
      </c>
      <c r="BX492" s="28" t="e">
        <f t="shared" si="167"/>
        <v>#REF!</v>
      </c>
      <c r="BY492" s="28" t="e">
        <f t="shared" si="167"/>
        <v>#REF!</v>
      </c>
      <c r="BZ492" s="28" t="e">
        <f t="shared" si="167"/>
        <v>#REF!</v>
      </c>
      <c r="CA492" s="28" t="e">
        <f t="shared" si="167"/>
        <v>#REF!</v>
      </c>
      <c r="CB492" s="28" t="e">
        <f t="shared" si="167"/>
        <v>#REF!</v>
      </c>
      <c r="CC492" s="28" t="e">
        <f t="shared" si="167"/>
        <v>#REF!</v>
      </c>
      <c r="CD492" s="28" t="e">
        <f t="shared" si="167"/>
        <v>#REF!</v>
      </c>
      <c r="CE492" s="28" t="e">
        <f t="shared" si="167"/>
        <v>#REF!</v>
      </c>
      <c r="CH492" s="9" t="s">
        <v>6</v>
      </c>
    </row>
    <row r="493">
      <c r="A493" s="12" t="s">
        <v>8</v>
      </c>
      <c r="B493" s="126"/>
      <c r="C493" s="126">
        <f>C492-C496-C509</f>
        <v>274266.40000000002</v>
      </c>
      <c r="D493" s="126">
        <f>D492-D496-D509</f>
        <v>399888.20000000001</v>
      </c>
      <c r="E493" s="83"/>
      <c r="F493" s="83"/>
      <c r="G493" s="43">
        <f t="shared" si="161"/>
        <v>0</v>
      </c>
      <c r="H493" s="43" t="e">
        <f t="shared" ref="H493:L495" si="168">($M493/$G493)^(1/($N$404-$G$404))*G493</f>
        <v>#DIV/0!</v>
      </c>
      <c r="I493" s="43" t="e">
        <f t="shared" si="168"/>
        <v>#DIV/0!</v>
      </c>
      <c r="J493" s="43" t="e">
        <f t="shared" si="168"/>
        <v>#DIV/0!</v>
      </c>
      <c r="K493" s="43" t="e">
        <f t="shared" si="168"/>
        <v>#DIV/0!</v>
      </c>
      <c r="L493" s="43" t="e">
        <f t="shared" si="168"/>
        <v>#DIV/0!</v>
      </c>
      <c r="M493" s="43">
        <f t="shared" si="162"/>
        <v>0.82112246792050636</v>
      </c>
      <c r="N493" s="166">
        <f t="shared" ref="N493:Q514" si="169">($R493/$M493)^(1/($S$404-$N$404))*M493</f>
        <v>0.82087009198368988</v>
      </c>
      <c r="O493" s="166">
        <f t="shared" si="169"/>
        <v>0.82061779361583043</v>
      </c>
      <c r="P493" s="166">
        <f t="shared" si="169"/>
        <v>0.82036557279308686</v>
      </c>
      <c r="Q493" s="166">
        <f t="shared" si="169"/>
        <v>0.82011342949162536</v>
      </c>
      <c r="R493" s="166">
        <f t="shared" si="163"/>
        <v>0.8198613636876193</v>
      </c>
      <c r="S493" s="83"/>
      <c r="T493" s="83"/>
      <c r="U493" s="43" t="s">
        <v>68</v>
      </c>
      <c r="V493" s="43">
        <f>V492-V496-V509</f>
        <v>0.82325848617123831</v>
      </c>
      <c r="W493" s="43">
        <f>W492-W496-W509</f>
        <v>0.82080117677508313</v>
      </c>
      <c r="X493" s="43">
        <f>X492-X496-X509</f>
        <v>0.81774003043208476</v>
      </c>
      <c r="Y493" s="43">
        <f>Y492-Y496-Y509</f>
        <v>0.81392666572192074</v>
      </c>
      <c r="Z493" s="43">
        <f>Z492-Z496-Z509</f>
        <v>0.80917623931843141</v>
      </c>
      <c r="AA493" s="43">
        <f>M493-AA496+M496</f>
        <v>0.8032584861712383</v>
      </c>
      <c r="AB493" s="166">
        <f>($AF493/$AA493)^(1/($S$404-$N$404))*AA493</f>
        <v>0.79895538255967269</v>
      </c>
      <c r="AC493" s="166">
        <f>($AF493/$AA493)^(1/($S$404-$N$404))*AB493</f>
        <v>0.79467533093076348</v>
      </c>
      <c r="AD493" s="166">
        <f>($AF493/$AA493)^(1/($S$404-$N$404))*AC493</f>
        <v>0.79041820779366501</v>
      </c>
      <c r="AE493" s="166">
        <f>($AF493/$AA493)^(1/($S$404-$N$404))*AD493</f>
        <v>0.78618389031907931</v>
      </c>
      <c r="AF493" s="166">
        <f>R493-AF496+R496</f>
        <v>0.78197225633571221</v>
      </c>
      <c r="AH493" s="39"/>
      <c r="AI493" s="43" t="s">
        <v>68</v>
      </c>
      <c r="AJ493" s="165" t="e">
        <f t="shared" ref="AJ493:AJ514" si="170">AJ$492*V493</f>
        <v>#REF!</v>
      </c>
      <c r="AK493" s="165" t="e">
        <f t="shared" ref="AK493:AT514" si="171">AK$492*W493</f>
        <v>#REF!</v>
      </c>
      <c r="AL493" s="165" t="e">
        <f t="shared" si="171"/>
        <v>#REF!</v>
      </c>
      <c r="AM493" s="165" t="e">
        <f t="shared" si="171"/>
        <v>#REF!</v>
      </c>
      <c r="AN493" s="165" t="e">
        <f t="shared" si="171"/>
        <v>#REF!</v>
      </c>
      <c r="AO493" s="165" t="e">
        <f t="shared" si="171"/>
        <v>#REF!</v>
      </c>
      <c r="AP493" s="165" t="e">
        <f t="shared" si="171"/>
        <v>#REF!</v>
      </c>
      <c r="AQ493" s="165" t="e">
        <f t="shared" si="171"/>
        <v>#REF!</v>
      </c>
      <c r="AR493" s="165" t="e">
        <f t="shared" si="171"/>
        <v>#REF!</v>
      </c>
      <c r="AS493" s="165" t="e">
        <f t="shared" si="171"/>
        <v>#REF!</v>
      </c>
      <c r="AT493" s="165" t="e">
        <f t="shared" si="171"/>
        <v>#REF!</v>
      </c>
      <c r="AX493" s="12" t="s">
        <v>8</v>
      </c>
      <c r="AY493" s="126" t="s">
        <v>68</v>
      </c>
      <c r="AZ493" s="126">
        <f>AZ492-AZ496-AZ503-AZ510-AZ515</f>
        <v>164867.39999999999</v>
      </c>
      <c r="BA493" s="83"/>
      <c r="BB493" s="87"/>
      <c r="BC493" s="87">
        <f t="shared" si="165"/>
        <v>0.81475547560686323</v>
      </c>
      <c r="BE493" s="54"/>
      <c r="BG493" s="87">
        <f>(BB494+BB495)/BE495</f>
        <v>0.70939160452983463</v>
      </c>
      <c r="BH493" s="86">
        <f>1-BH496-BH503-BH510-BH515</f>
        <v>0.80446222194486927</v>
      </c>
      <c r="BI493" s="86">
        <f t="shared" ref="BI493:BQ493" si="172">1-BI496-BI503-BI510-BI515</f>
        <v>0.80300172686706661</v>
      </c>
      <c r="BJ493" s="86">
        <f t="shared" si="172"/>
        <v>0.80144424240727319</v>
      </c>
      <c r="BK493" s="86">
        <f t="shared" si="172"/>
        <v>0.79978316279703865</v>
      </c>
      <c r="BL493" s="86">
        <f t="shared" si="172"/>
        <v>0.79801142419478532</v>
      </c>
      <c r="BM493" s="86">
        <f t="shared" si="172"/>
        <v>0.79612147252652599</v>
      </c>
      <c r="BN493" s="86">
        <f t="shared" si="172"/>
        <v>0.79410522905010617</v>
      </c>
      <c r="BO493" s="86">
        <f t="shared" si="172"/>
        <v>0.79195405348094772</v>
      </c>
      <c r="BP493" s="86">
        <f t="shared" si="172"/>
        <v>0.78965870450569908</v>
      </c>
      <c r="BQ493" s="86">
        <f t="shared" si="172"/>
        <v>0.78720929749779534</v>
      </c>
      <c r="BT493" s="126" t="str">
        <f t="shared" si="166"/>
        <v>-</v>
      </c>
      <c r="BU493" s="167" t="e">
        <f t="shared" ref="BU493:BU516" si="173">BG493*BU$492</f>
        <v>#REF!</v>
      </c>
      <c r="BV493" s="83" t="e">
        <f t="shared" ref="BV493:BV509" si="174">BV$492*BH493</f>
        <v>#REF!</v>
      </c>
      <c r="BW493" s="83" t="e">
        <f t="shared" ref="BW493:CE509" si="175">BW$492*BI493</f>
        <v>#REF!</v>
      </c>
      <c r="BX493" s="83" t="e">
        <f t="shared" si="175"/>
        <v>#REF!</v>
      </c>
      <c r="BY493" s="83" t="e">
        <f t="shared" si="175"/>
        <v>#REF!</v>
      </c>
      <c r="BZ493" s="83" t="e">
        <f t="shared" si="175"/>
        <v>#REF!</v>
      </c>
      <c r="CA493" s="83" t="e">
        <f t="shared" si="175"/>
        <v>#REF!</v>
      </c>
      <c r="CB493" s="83" t="e">
        <f t="shared" si="175"/>
        <v>#REF!</v>
      </c>
      <c r="CC493" s="83" t="e">
        <f t="shared" si="175"/>
        <v>#REF!</v>
      </c>
      <c r="CD493" s="83" t="e">
        <f t="shared" si="175"/>
        <v>#REF!</v>
      </c>
      <c r="CE493" s="83" t="e">
        <f t="shared" si="175"/>
        <v>#REF!</v>
      </c>
      <c r="CH493" s="12" t="s">
        <v>8</v>
      </c>
    </row>
    <row r="494">
      <c r="A494" s="9" t="s">
        <v>9</v>
      </c>
      <c r="B494" s="28">
        <f t="shared" ref="B494:B514" si="176">INDEX(H$461:H$485,MATCH($A494,$A$461:$A$485,0))</f>
        <v>108515.39999999999</v>
      </c>
      <c r="C494" s="28">
        <f t="shared" ref="C494:D514" si="177">INDEX(M$437:M$456,MATCH($A494,$A$437:$A$456,0))</f>
        <v>189431.89999999999</v>
      </c>
      <c r="D494" s="28">
        <f t="shared" si="177"/>
        <v>282253.59999999998</v>
      </c>
      <c r="G494" s="39">
        <f t="shared" si="161"/>
        <v>0.54128873281589818</v>
      </c>
      <c r="H494" s="39">
        <f t="shared" si="168"/>
        <v>0.54551357629672237</v>
      </c>
      <c r="I494" s="39">
        <f t="shared" si="168"/>
        <v>0.54977139534373765</v>
      </c>
      <c r="J494" s="39">
        <f t="shared" si="168"/>
        <v>0.55406244733641163</v>
      </c>
      <c r="K494" s="39">
        <f t="shared" si="168"/>
        <v>0.55838699166309891</v>
      </c>
      <c r="L494" s="39">
        <f t="shared" si="168"/>
        <v>0.562745289736721</v>
      </c>
      <c r="M494" s="39">
        <f t="shared" si="162"/>
        <v>0.56713760501056842</v>
      </c>
      <c r="N494" s="168">
        <f t="shared" si="169"/>
        <v>0.56942826437538352</v>
      </c>
      <c r="O494" s="168">
        <f t="shared" si="169"/>
        <v>0.57172817567531853</v>
      </c>
      <c r="P494" s="168">
        <f t="shared" si="169"/>
        <v>0.57403737627878559</v>
      </c>
      <c r="Q494" s="168">
        <f t="shared" si="169"/>
        <v>0.57635590370512746</v>
      </c>
      <c r="R494" s="168">
        <f t="shared" si="163"/>
        <v>0.57868379562522676</v>
      </c>
      <c r="U494" s="39">
        <f t="shared" ref="U494:U514" si="178">G494</f>
        <v>0.54128873281589818</v>
      </c>
      <c r="V494" s="168">
        <f>(H494/$M$493)*V$493</f>
        <v>0.54693264227106209</v>
      </c>
      <c r="W494" s="168">
        <f t="shared" ref="V494:Y495" si="179">(I494/$M$493)*W$493</f>
        <v>0.54955627922131778</v>
      </c>
      <c r="X494" s="168">
        <f t="shared" si="179"/>
        <v>0.55178010619241225</v>
      </c>
      <c r="Y494" s="168">
        <f t="shared" si="179"/>
        <v>0.5534936383580229</v>
      </c>
      <c r="Z494" s="168">
        <f t="shared" ref="Z494:Z495" si="180">(L494/$M$493)*Z$493</f>
        <v>0.55455810190716259</v>
      </c>
      <c r="AA494" s="168">
        <f t="shared" ref="AA494:AE495" si="181">(M494/M$493)*AA$493</f>
        <v>0.55479920699925833</v>
      </c>
      <c r="AB494" s="168">
        <f t="shared" si="181"/>
        <v>0.55422627922149281</v>
      </c>
      <c r="AC494" s="168">
        <f t="shared" si="181"/>
        <v>0.55365394309244331</v>
      </c>
      <c r="AD494" s="168">
        <f t="shared" si="181"/>
        <v>0.55308219800112868</v>
      </c>
      <c r="AE494" s="168">
        <f t="shared" si="181"/>
        <v>0.55251104333719825</v>
      </c>
      <c r="AF494" s="168">
        <f t="shared" ref="AF494:AF495" si="182">(R494/R$493)*AF$493</f>
        <v>0.55194047849093208</v>
      </c>
      <c r="AH494" s="39"/>
      <c r="AI494" s="165" t="e">
        <f t="shared" ref="AI494:AI514" si="183">AI$492*U494</f>
        <v>#REF!</v>
      </c>
      <c r="AJ494" s="165" t="e">
        <f t="shared" si="170"/>
        <v>#REF!</v>
      </c>
      <c r="AK494" s="165" t="e">
        <f t="shared" si="171"/>
        <v>#REF!</v>
      </c>
      <c r="AL494" s="165" t="e">
        <f t="shared" si="171"/>
        <v>#REF!</v>
      </c>
      <c r="AM494" s="165" t="e">
        <f t="shared" si="171"/>
        <v>#REF!</v>
      </c>
      <c r="AN494" s="165" t="e">
        <f t="shared" si="171"/>
        <v>#REF!</v>
      </c>
      <c r="AO494" s="165" t="e">
        <f t="shared" si="171"/>
        <v>#REF!</v>
      </c>
      <c r="AP494" s="165" t="e">
        <f t="shared" si="171"/>
        <v>#REF!</v>
      </c>
      <c r="AQ494" s="165" t="e">
        <f t="shared" si="171"/>
        <v>#REF!</v>
      </c>
      <c r="AR494" s="165" t="e">
        <f t="shared" si="171"/>
        <v>#REF!</v>
      </c>
      <c r="AS494" s="165" t="e">
        <f t="shared" si="171"/>
        <v>#REF!</v>
      </c>
      <c r="AT494" s="165" t="e">
        <f t="shared" si="171"/>
        <v>#REF!</v>
      </c>
      <c r="AX494" s="9" t="s">
        <v>9</v>
      </c>
      <c r="AY494" s="28">
        <f t="shared" ref="AY494:AY514" si="184">INDEX(H$461:H$485,MATCH($AX494,$A$461:$A$485,0))</f>
        <v>108515.39999999999</v>
      </c>
      <c r="AZ494" s="28">
        <f t="shared" ref="AZ494:AZ516" si="185">INDEX(L$437:L$456,MATCH($AX494,$A$437:$A$456,0))</f>
        <v>111904.2</v>
      </c>
      <c r="BB494" s="90">
        <f t="shared" ref="BB494:BB514" si="186">AY494/AY$492</f>
        <v>0.54128873281589818</v>
      </c>
      <c r="BC494" s="90">
        <f t="shared" si="165"/>
        <v>0.55301751403494903</v>
      </c>
      <c r="BE494" s="54">
        <f>BC494+BC495</f>
        <v>0.6859274926860125</v>
      </c>
      <c r="BG494" s="54">
        <f t="shared" ref="BG494:BG495" si="187">BB494</f>
        <v>0.54128873281589818</v>
      </c>
      <c r="BH494" s="54">
        <f t="shared" ref="BH494:BH495" si="188">BG494/BG$493*BH$493</f>
        <v>0.61383068806319196</v>
      </c>
      <c r="BI494" s="54">
        <f t="shared" ref="BI494:BQ495" si="189">BH494/BH$493*BI$493</f>
        <v>0.61271628309293347</v>
      </c>
      <c r="BJ494" s="54">
        <f t="shared" si="189"/>
        <v>0.61152787208801218</v>
      </c>
      <c r="BK494" s="54">
        <f t="shared" si="189"/>
        <v>0.61026041463349934</v>
      </c>
      <c r="BL494" s="54">
        <f t="shared" si="189"/>
        <v>0.60890852078985802</v>
      </c>
      <c r="BM494" s="54">
        <f t="shared" si="189"/>
        <v>0.607466426554371</v>
      </c>
      <c r="BN494" s="54">
        <f t="shared" si="189"/>
        <v>0.60592796758554379</v>
      </c>
      <c r="BO494" s="54">
        <f t="shared" si="189"/>
        <v>0.60428655106685525</v>
      </c>
      <c r="BP494" s="54">
        <f t="shared" si="189"/>
        <v>0.60253512557739508</v>
      </c>
      <c r="BQ494" s="54">
        <f t="shared" si="189"/>
        <v>0.6006661488274696</v>
      </c>
      <c r="BT494" s="28">
        <f t="shared" si="166"/>
        <v>108515.39999999999</v>
      </c>
      <c r="BU494" s="84" t="e">
        <f t="shared" si="173"/>
        <v>#REF!</v>
      </c>
      <c r="BV494" s="1" t="e">
        <f t="shared" si="174"/>
        <v>#REF!</v>
      </c>
      <c r="BW494" s="1" t="e">
        <f t="shared" si="175"/>
        <v>#REF!</v>
      </c>
      <c r="BX494" s="1" t="e">
        <f t="shared" si="175"/>
        <v>#REF!</v>
      </c>
      <c r="BY494" s="1" t="e">
        <f t="shared" si="175"/>
        <v>#REF!</v>
      </c>
      <c r="BZ494" s="1" t="e">
        <f t="shared" si="175"/>
        <v>#REF!</v>
      </c>
      <c r="CA494" s="1" t="e">
        <f t="shared" si="175"/>
        <v>#REF!</v>
      </c>
      <c r="CB494" s="1" t="e">
        <f t="shared" si="175"/>
        <v>#REF!</v>
      </c>
      <c r="CC494" s="1" t="e">
        <f t="shared" si="175"/>
        <v>#REF!</v>
      </c>
      <c r="CD494" s="1" t="e">
        <f t="shared" si="175"/>
        <v>#REF!</v>
      </c>
      <c r="CE494" s="1" t="e">
        <f t="shared" si="175"/>
        <v>#REF!</v>
      </c>
      <c r="CH494" s="9" t="s">
        <v>9</v>
      </c>
      <c r="CI494" s="34">
        <v>108453.5</v>
      </c>
      <c r="CJ494" s="34">
        <v>109390.61565360001</v>
      </c>
      <c r="CK494" s="34">
        <v>117875.7</v>
      </c>
      <c r="CL494" s="34">
        <v>126941.89999999999</v>
      </c>
      <c r="CM494" s="34">
        <v>137464.5</v>
      </c>
      <c r="CN494" t="e">
        <f>CM494*$BY518</f>
        <v>#REF!</v>
      </c>
      <c r="CO494" s="1" t="e">
        <f t="shared" ref="CO494:CT494" si="190">CN494*$BY518</f>
        <v>#REF!</v>
      </c>
      <c r="CP494" s="1" t="e">
        <f t="shared" si="190"/>
        <v>#REF!</v>
      </c>
      <c r="CQ494" s="1" t="e">
        <f t="shared" si="190"/>
        <v>#REF!</v>
      </c>
      <c r="CR494" s="1" t="e">
        <f t="shared" si="190"/>
        <v>#REF!</v>
      </c>
      <c r="CS494" s="1" t="e">
        <f t="shared" si="190"/>
        <v>#REF!</v>
      </c>
      <c r="CT494" s="1" t="e">
        <f t="shared" si="190"/>
        <v>#REF!</v>
      </c>
    </row>
    <row r="495">
      <c r="A495" s="9" t="s">
        <v>11</v>
      </c>
      <c r="B495" s="28">
        <f t="shared" si="176"/>
        <v>11213.6</v>
      </c>
      <c r="C495" s="28">
        <f t="shared" si="177"/>
        <v>44077</v>
      </c>
      <c r="D495" s="28">
        <f t="shared" si="177"/>
        <v>64362</v>
      </c>
      <c r="G495" s="39">
        <f t="shared" si="161"/>
        <v>0.055934874997505935</v>
      </c>
      <c r="H495" s="39">
        <f t="shared" si="168"/>
        <v>0.06453720002511909</v>
      </c>
      <c r="I495" s="39">
        <f t="shared" si="168"/>
        <v>0.074462492090452442</v>
      </c>
      <c r="J495" s="39">
        <f t="shared" si="168"/>
        <v>0.085914212673661172</v>
      </c>
      <c r="K495" s="39">
        <f t="shared" si="168"/>
        <v>0.099127113961869448</v>
      </c>
      <c r="L495" s="39">
        <f t="shared" si="168"/>
        <v>0.11437205110327316</v>
      </c>
      <c r="M495" s="39">
        <f t="shared" si="162"/>
        <v>0.13196153454645615</v>
      </c>
      <c r="N495" s="168">
        <f t="shared" si="169"/>
        <v>0.13196056254578817</v>
      </c>
      <c r="O495" s="168">
        <f t="shared" si="169"/>
        <v>0.13195959055227974</v>
      </c>
      <c r="P495" s="168">
        <f t="shared" si="169"/>
        <v>0.1319586185659308</v>
      </c>
      <c r="Q495" s="168">
        <f t="shared" si="169"/>
        <v>0.13195764658674131</v>
      </c>
      <c r="R495" s="168">
        <f t="shared" si="163"/>
        <v>0.13195667461471119</v>
      </c>
      <c r="U495" s="39">
        <f t="shared" si="178"/>
        <v>0.055934874997505935</v>
      </c>
      <c r="V495" s="168">
        <f t="shared" si="179"/>
        <v>0.064705083188094648</v>
      </c>
      <c r="W495" s="168">
        <f t="shared" si="179"/>
        <v>0.074433356193787242</v>
      </c>
      <c r="X495" s="168">
        <f t="shared" si="179"/>
        <v>0.085560307543685168</v>
      </c>
      <c r="Y495" s="168">
        <f t="shared" si="179"/>
        <v>0.098258426119978218</v>
      </c>
      <c r="Z495" s="168">
        <f t="shared" si="180"/>
        <v>0.11270809143641848</v>
      </c>
      <c r="AA495" s="168">
        <f t="shared" si="181"/>
        <v>0.12909063704110191</v>
      </c>
      <c r="AB495" s="168">
        <f t="shared" si="181"/>
        <v>0.12843762095994921</v>
      </c>
      <c r="AC495" s="168">
        <f t="shared" si="181"/>
        <v>0.12778790821676134</v>
      </c>
      <c r="AD495" s="168">
        <f t="shared" si="181"/>
        <v>0.1271414821013194</v>
      </c>
      <c r="AE495" s="168">
        <f t="shared" si="181"/>
        <v>0.1264983259879344</v>
      </c>
      <c r="AF495" s="168">
        <f t="shared" si="182"/>
        <v>0.1258584233350199</v>
      </c>
      <c r="AH495" s="39"/>
      <c r="AI495" s="165" t="e">
        <f t="shared" si="183"/>
        <v>#REF!</v>
      </c>
      <c r="AJ495" s="165" t="e">
        <f t="shared" si="170"/>
        <v>#REF!</v>
      </c>
      <c r="AK495" s="165" t="e">
        <f t="shared" si="171"/>
        <v>#REF!</v>
      </c>
      <c r="AL495" s="165" t="e">
        <f t="shared" si="171"/>
        <v>#REF!</v>
      </c>
      <c r="AM495" s="165" t="e">
        <f t="shared" si="171"/>
        <v>#REF!</v>
      </c>
      <c r="AN495" s="165" t="e">
        <f t="shared" si="171"/>
        <v>#REF!</v>
      </c>
      <c r="AO495" s="165" t="e">
        <f t="shared" si="171"/>
        <v>#REF!</v>
      </c>
      <c r="AP495" s="165" t="e">
        <f t="shared" si="171"/>
        <v>#REF!</v>
      </c>
      <c r="AQ495" s="165" t="e">
        <f t="shared" si="171"/>
        <v>#REF!</v>
      </c>
      <c r="AR495" s="165" t="e">
        <f t="shared" si="171"/>
        <v>#REF!</v>
      </c>
      <c r="AS495" s="165" t="e">
        <f t="shared" si="171"/>
        <v>#REF!</v>
      </c>
      <c r="AT495" s="165" t="e">
        <f t="shared" si="171"/>
        <v>#REF!</v>
      </c>
      <c r="AX495" s="9" t="s">
        <v>11</v>
      </c>
      <c r="AY495" s="28">
        <f t="shared" si="184"/>
        <v>11213.6</v>
      </c>
      <c r="AZ495" s="28">
        <f t="shared" si="185"/>
        <v>26894.599999999999</v>
      </c>
      <c r="BB495" s="90">
        <f t="shared" si="186"/>
        <v>0.055934874997505935</v>
      </c>
      <c r="BC495" s="90">
        <f t="shared" si="165"/>
        <v>0.13290997865106349</v>
      </c>
      <c r="BE495" s="54">
        <f>BE494/BC493</f>
        <v>0.8418814150038153</v>
      </c>
      <c r="BG495" s="54">
        <f t="shared" si="187"/>
        <v>0.055934874997505935</v>
      </c>
      <c r="BH495" s="54">
        <f t="shared" si="188"/>
        <v>0.063431105664867926</v>
      </c>
      <c r="BI495" s="54">
        <f t="shared" si="189"/>
        <v>0.063315946972419754</v>
      </c>
      <c r="BJ495" s="54">
        <f t="shared" si="189"/>
        <v>0.063193140756483718</v>
      </c>
      <c r="BK495" s="54">
        <f t="shared" si="189"/>
        <v>0.063062166158298336</v>
      </c>
      <c r="BL495" s="54">
        <f t="shared" si="189"/>
        <v>0.06292246620045773</v>
      </c>
      <c r="BM495" s="54">
        <f t="shared" si="189"/>
        <v>0.062773445251181795</v>
      </c>
      <c r="BN495" s="54">
        <f t="shared" si="189"/>
        <v>0.062614466309088415</v>
      </c>
      <c r="BO495" s="54">
        <f t="shared" si="189"/>
        <v>0.062444848095692278</v>
      </c>
      <c r="BP495" s="54">
        <f t="shared" si="189"/>
        <v>0.062263861941942576</v>
      </c>
      <c r="BQ495" s="54">
        <f t="shared" si="189"/>
        <v>0.062070728454133799</v>
      </c>
      <c r="BT495" s="28">
        <f t="shared" si="166"/>
        <v>11213.6</v>
      </c>
      <c r="BU495" s="84" t="e">
        <f t="shared" si="173"/>
        <v>#REF!</v>
      </c>
      <c r="BV495" s="1" t="e">
        <f t="shared" si="174"/>
        <v>#REF!</v>
      </c>
      <c r="BW495" s="1" t="e">
        <f t="shared" si="175"/>
        <v>#REF!</v>
      </c>
      <c r="BX495" s="1" t="e">
        <f t="shared" si="175"/>
        <v>#REF!</v>
      </c>
      <c r="BY495" s="1" t="e">
        <f t="shared" si="175"/>
        <v>#REF!</v>
      </c>
      <c r="BZ495" s="1" t="e">
        <f t="shared" si="175"/>
        <v>#REF!</v>
      </c>
      <c r="CA495" s="1" t="e">
        <f t="shared" si="175"/>
        <v>#REF!</v>
      </c>
      <c r="CB495" s="1" t="e">
        <f t="shared" si="175"/>
        <v>#REF!</v>
      </c>
      <c r="CC495" s="1" t="e">
        <f t="shared" si="175"/>
        <v>#REF!</v>
      </c>
      <c r="CD495" s="1" t="e">
        <f t="shared" si="175"/>
        <v>#REF!</v>
      </c>
      <c r="CE495" s="1" t="e">
        <f t="shared" si="175"/>
        <v>#REF!</v>
      </c>
      <c r="CH495" s="9" t="s">
        <v>11</v>
      </c>
      <c r="CI495" s="169">
        <v>10960.299999999999</v>
      </c>
      <c r="CJ495" s="169">
        <v>11701.200000000001</v>
      </c>
      <c r="CK495" s="169">
        <v>12546.5</v>
      </c>
      <c r="CL495" s="169">
        <v>13388.1</v>
      </c>
      <c r="CM495" s="169">
        <v>14341.700000000001</v>
      </c>
      <c r="CN495" s="169">
        <v>15949.799999999999</v>
      </c>
      <c r="CO495" s="169">
        <v>17650.599999999999</v>
      </c>
      <c r="CP495" s="169">
        <v>19496.900000000001</v>
      </c>
      <c r="CQ495" s="169">
        <v>21543.299999999999</v>
      </c>
      <c r="CR495" s="169">
        <v>23834.200000000001</v>
      </c>
      <c r="CS495" s="169">
        <v>26354.200000000001</v>
      </c>
      <c r="CT495" s="169">
        <v>29154.599999999999</v>
      </c>
    </row>
    <row r="496">
      <c r="A496" s="12" t="s">
        <v>69</v>
      </c>
      <c r="B496" s="126"/>
      <c r="C496" s="126">
        <f>SUM(C497:C508)</f>
        <v>4053.6000000000004</v>
      </c>
      <c r="D496" s="126">
        <f>SUM(D497:D508)</f>
        <v>5907.0999999999995</v>
      </c>
      <c r="E496" s="83"/>
      <c r="F496" s="83"/>
      <c r="G496" s="170" t="str">
        <f t="shared" ref="G496:L496" si="191">U496</f>
        <v>-</v>
      </c>
      <c r="H496" s="170">
        <f t="shared" si="191"/>
        <v>0.01</v>
      </c>
      <c r="I496" s="170">
        <f t="shared" si="191"/>
        <v>0.012457309396155174</v>
      </c>
      <c r="J496" s="170">
        <f t="shared" si="191"/>
        <v>0.0155184557391536</v>
      </c>
      <c r="K496" s="170">
        <f t="shared" si="191"/>
        <v>0.019331820449317631</v>
      </c>
      <c r="L496" s="170">
        <f t="shared" si="191"/>
        <v>0.024082246852806927</v>
      </c>
      <c r="M496" s="43">
        <f t="shared" si="162"/>
        <v>0.012136018250732006</v>
      </c>
      <c r="N496" s="166">
        <f t="shared" si="169"/>
        <v>0.012130988963557587</v>
      </c>
      <c r="O496" s="166">
        <f t="shared" si="169"/>
        <v>0.012125961760570002</v>
      </c>
      <c r="P496" s="166">
        <f t="shared" si="169"/>
        <v>0.012120936640905546</v>
      </c>
      <c r="Q496" s="166">
        <f t="shared" si="169"/>
        <v>0.01211591360370087</v>
      </c>
      <c r="R496" s="166">
        <f t="shared" si="163"/>
        <v>0.01211089264809298</v>
      </c>
      <c r="S496" s="83"/>
      <c r="T496" s="83"/>
      <c r="U496" s="43" t="s">
        <v>68</v>
      </c>
      <c r="V496" s="43">
        <v>0.01</v>
      </c>
      <c r="W496" s="166">
        <f>($AA496/$V496)^(1/(2025-2020))*V496</f>
        <v>0.012457309396155174</v>
      </c>
      <c r="X496" s="166">
        <f>($AA496/$V496)^(1/(2025-2020))*W496</f>
        <v>0.0155184557391536</v>
      </c>
      <c r="Y496" s="166">
        <f>($AA496/$V496)^(1/(2025-2020))*X496</f>
        <v>0.019331820449317631</v>
      </c>
      <c r="Z496" s="166">
        <f>($AA496/$V496)^(1/(2025-2020))*Y496</f>
        <v>0.024082246852806927</v>
      </c>
      <c r="AA496" s="43">
        <v>0.029999999999999999</v>
      </c>
      <c r="AB496" s="166">
        <f>($AF496/$AA496)^(1/($S$404-$N$404))*AA496</f>
        <v>0.033226990297448702</v>
      </c>
      <c r="AC496" s="166">
        <f>($AF496/$AA496)^(1/($S$404-$N$404))*AB496</f>
        <v>0.036801096140891672</v>
      </c>
      <c r="AD496" s="166">
        <f>($AF496/$AA496)^(1/($S$404-$N$404))*AC496</f>
        <v>0.040759655480296149</v>
      </c>
      <c r="AE496" s="166">
        <f>($AF496/$AA496)^(1/($S$404-$N$404))*AD496</f>
        <v>0.045144022572371732</v>
      </c>
      <c r="AF496" s="166">
        <v>0.050000000000000003</v>
      </c>
      <c r="AH496" s="39"/>
      <c r="AI496" s="43" t="s">
        <v>68</v>
      </c>
      <c r="AJ496" s="165" t="e">
        <f t="shared" si="170"/>
        <v>#REF!</v>
      </c>
      <c r="AK496" s="165" t="e">
        <f t="shared" si="171"/>
        <v>#REF!</v>
      </c>
      <c r="AL496" s="165" t="e">
        <f t="shared" si="171"/>
        <v>#REF!</v>
      </c>
      <c r="AM496" s="165" t="e">
        <f t="shared" si="171"/>
        <v>#REF!</v>
      </c>
      <c r="AN496" s="165" t="e">
        <f t="shared" si="171"/>
        <v>#REF!</v>
      </c>
      <c r="AO496" s="165" t="e">
        <f t="shared" si="171"/>
        <v>#REF!</v>
      </c>
      <c r="AP496" s="165" t="e">
        <f t="shared" si="171"/>
        <v>#REF!</v>
      </c>
      <c r="AQ496" s="165" t="e">
        <f t="shared" si="171"/>
        <v>#REF!</v>
      </c>
      <c r="AR496" s="165" t="e">
        <f t="shared" si="171"/>
        <v>#REF!</v>
      </c>
      <c r="AS496" s="165" t="e">
        <f t="shared" si="171"/>
        <v>#REF!</v>
      </c>
      <c r="AT496" s="165" t="e">
        <f t="shared" si="171"/>
        <v>#REF!</v>
      </c>
      <c r="AX496" s="12" t="s">
        <v>12</v>
      </c>
      <c r="AY496" s="126"/>
      <c r="AZ496" s="126">
        <f>AZ497+AZ498+AZ499+AZ500+AZ501+AZ502</f>
        <v>1760.7</v>
      </c>
      <c r="BA496" s="83"/>
      <c r="BB496" s="87">
        <f t="shared" si="186"/>
        <v>0</v>
      </c>
      <c r="BC496" s="87">
        <f t="shared" si="165"/>
        <v>0.0087011741915078676</v>
      </c>
      <c r="BE496" s="54"/>
      <c r="BG496" s="86">
        <f>SUM(BG497:BG502)</f>
        <v>0.014985432007159405</v>
      </c>
      <c r="BH496" s="87">
        <f>($BQ496/$BG496)^(1/10)*BG496</f>
        <v>0.016062549026109284</v>
      </c>
      <c r="BI496" s="87">
        <f t="shared" ref="BI496:BP496" si="192">($BQ496/$BG496)^(1/10)*BH496</f>
        <v>0.01721708664073883</v>
      </c>
      <c r="BJ496" s="87">
        <f t="shared" si="192"/>
        <v>0.018454609658334481</v>
      </c>
      <c r="BK496" s="87">
        <f t="shared" si="192"/>
        <v>0.019781082871223644</v>
      </c>
      <c r="BL496" s="87">
        <f t="shared" si="192"/>
        <v>0.021202899806742989</v>
      </c>
      <c r="BM496" s="87">
        <f t="shared" si="192"/>
        <v>0.022726913543685702</v>
      </c>
      <c r="BN496" s="87">
        <f t="shared" si="192"/>
        <v>0.024360469743761284</v>
      </c>
      <c r="BO496" s="87">
        <f t="shared" si="192"/>
        <v>0.026111442057277699</v>
      </c>
      <c r="BP496" s="87">
        <f t="shared" si="192"/>
        <v>0.027988270073699275</v>
      </c>
      <c r="BQ496" s="44">
        <v>0.029999999999999999</v>
      </c>
      <c r="BT496" s="126" t="s">
        <v>68</v>
      </c>
      <c r="BU496" s="167" t="e">
        <f t="shared" si="173"/>
        <v>#REF!</v>
      </c>
      <c r="BV496" s="83" t="e">
        <f t="shared" si="174"/>
        <v>#REF!</v>
      </c>
      <c r="BW496" s="83" t="e">
        <f t="shared" si="175"/>
        <v>#REF!</v>
      </c>
      <c r="BX496" s="83" t="e">
        <f t="shared" si="175"/>
        <v>#REF!</v>
      </c>
      <c r="BY496" s="83" t="e">
        <f t="shared" si="175"/>
        <v>#REF!</v>
      </c>
      <c r="BZ496" s="83" t="e">
        <f t="shared" si="175"/>
        <v>#REF!</v>
      </c>
      <c r="CA496" s="83" t="e">
        <f t="shared" si="175"/>
        <v>#REF!</v>
      </c>
      <c r="CB496" s="83" t="e">
        <f t="shared" si="175"/>
        <v>#REF!</v>
      </c>
      <c r="CC496" s="83" t="e">
        <f t="shared" si="175"/>
        <v>#REF!</v>
      </c>
      <c r="CD496" s="83" t="e">
        <f t="shared" si="175"/>
        <v>#REF!</v>
      </c>
      <c r="CE496" s="83" t="e">
        <f t="shared" si="175"/>
        <v>#REF!</v>
      </c>
      <c r="CH496" s="12" t="s">
        <v>12</v>
      </c>
    </row>
    <row r="497">
      <c r="A497" s="9" t="s">
        <v>13</v>
      </c>
      <c r="B497" s="28">
        <f t="shared" si="176"/>
        <v>1993</v>
      </c>
      <c r="C497" s="28">
        <f t="shared" si="177"/>
        <v>1380.3</v>
      </c>
      <c r="D497" s="28">
        <f t="shared" si="177"/>
        <v>2013.5999999999999</v>
      </c>
      <c r="G497" s="39">
        <f t="shared" si="161"/>
        <v>0.0099413396117240972</v>
      </c>
      <c r="H497" s="39">
        <f t="shared" ref="H497:L514" si="193">($M497/$G497)^(1/($N$404-$G$404))*G497</f>
        <v>0.0085882674693515161</v>
      </c>
      <c r="I497" s="39">
        <f t="shared" si="193"/>
        <v>0.0074193560431369066</v>
      </c>
      <c r="J497" s="39">
        <f t="shared" si="193"/>
        <v>0.0064095400255377256</v>
      </c>
      <c r="K497" s="39">
        <f t="shared" si="193"/>
        <v>0.0055371656381111717</v>
      </c>
      <c r="L497" s="39">
        <f t="shared" si="193"/>
        <v>0.0047835263032477713</v>
      </c>
      <c r="M497" s="39">
        <f t="shared" si="162"/>
        <v>0.0041324615135892506</v>
      </c>
      <c r="N497" s="168">
        <f t="shared" si="169"/>
        <v>0.0041316360761253536</v>
      </c>
      <c r="O497" s="168">
        <f t="shared" si="169"/>
        <v>0.0041308108035382502</v>
      </c>
      <c r="P497" s="168">
        <f t="shared" si="169"/>
        <v>0.0041299856957950085</v>
      </c>
      <c r="Q497" s="168">
        <f t="shared" si="169"/>
        <v>0.0041291607528627008</v>
      </c>
      <c r="R497" s="168">
        <f t="shared" si="163"/>
        <v>0.0041283359747084063</v>
      </c>
      <c r="S497" s="171">
        <f>SUM(R497:R508)</f>
        <v>0.012110892648092985</v>
      </c>
      <c r="U497" s="168">
        <f t="shared" si="178"/>
        <v>0.0099413396117240972</v>
      </c>
      <c r="V497" s="168">
        <f t="shared" ref="V497:V508" si="194">V$496*$AA497/$AA$496</f>
        <v>0.0034051213735938417</v>
      </c>
      <c r="W497" s="168">
        <f t="shared" ref="W497:Z508" si="195">W$496*$AA497/$AA$496</f>
        <v>0.0042418650482319385</v>
      </c>
      <c r="X497" s="168">
        <f t="shared" si="195"/>
        <v>0.0052842225322561947</v>
      </c>
      <c r="Y497" s="168">
        <f t="shared" si="195"/>
        <v>0.0065827195002449972</v>
      </c>
      <c r="Z497" s="168">
        <f t="shared" si="195"/>
        <v>0.0082002973482655887</v>
      </c>
      <c r="AA497" s="168">
        <f t="shared" ref="AA497:AD508" si="196">(M497/M$496)*AA$496</f>
        <v>0.010215364120781525</v>
      </c>
      <c r="AB497" s="168">
        <f t="shared" si="196"/>
        <v>0.011316623255235927</v>
      </c>
      <c r="AC497" s="168">
        <f t="shared" si="196"/>
        <v>0.012536602747269364</v>
      </c>
      <c r="AD497" s="168">
        <f t="shared" si="196"/>
        <v>0.013888101149795253</v>
      </c>
      <c r="AE497" s="168">
        <f t="shared" ref="AE497:AE508" si="197">(Q497/Q$496)*AE$496</f>
        <v>0.01538529675345706</v>
      </c>
      <c r="AF497" s="168">
        <f t="shared" ref="AF497:AF508" si="198">(R497/R$496)*AF$496</f>
        <v>0.017043896328147484</v>
      </c>
      <c r="AG497" s="171">
        <f>SUM(Z497:Z508)</f>
        <v>0.02408224685280692</v>
      </c>
      <c r="AH497" s="39"/>
      <c r="AI497" s="165" t="e">
        <f t="shared" si="183"/>
        <v>#REF!</v>
      </c>
      <c r="AJ497" s="165" t="e">
        <f t="shared" si="170"/>
        <v>#REF!</v>
      </c>
      <c r="AK497" s="165" t="e">
        <f t="shared" si="171"/>
        <v>#REF!</v>
      </c>
      <c r="AL497" s="165" t="e">
        <f t="shared" si="171"/>
        <v>#REF!</v>
      </c>
      <c r="AM497" s="165" t="e">
        <f t="shared" si="171"/>
        <v>#REF!</v>
      </c>
      <c r="AN497" s="165" t="e">
        <f t="shared" si="171"/>
        <v>#REF!</v>
      </c>
      <c r="AO497" s="165" t="e">
        <f t="shared" si="171"/>
        <v>#REF!</v>
      </c>
      <c r="AP497" s="165" t="e">
        <f t="shared" si="171"/>
        <v>#REF!</v>
      </c>
      <c r="AQ497" s="165" t="e">
        <f t="shared" si="171"/>
        <v>#REF!</v>
      </c>
      <c r="AR497" s="165" t="e">
        <f t="shared" si="171"/>
        <v>#REF!</v>
      </c>
      <c r="AS497" s="165" t="e">
        <f t="shared" si="171"/>
        <v>#REF!</v>
      </c>
      <c r="AT497" s="165" t="e">
        <f t="shared" si="171"/>
        <v>#REF!</v>
      </c>
      <c r="AX497" s="9" t="s">
        <v>13</v>
      </c>
      <c r="AY497" s="28">
        <f t="shared" si="184"/>
        <v>1993</v>
      </c>
      <c r="AZ497" s="28">
        <f t="shared" si="185"/>
        <v>841.79999999999995</v>
      </c>
      <c r="BB497" s="90">
        <f t="shared" si="186"/>
        <v>0.0099413396117240972</v>
      </c>
      <c r="BC497" s="90">
        <f t="shared" si="165"/>
        <v>0.0041600774887325057</v>
      </c>
      <c r="BE497" s="54"/>
      <c r="BG497" s="54">
        <f>BB497</f>
        <v>0.0099413396117240972</v>
      </c>
      <c r="BH497" s="54">
        <f t="shared" ref="BH497:BQ502" si="199">BG497/BG$496*BH$496</f>
        <v>0.010655899330912226</v>
      </c>
      <c r="BI497" s="54">
        <f t="shared" ref="BI497:BQ497" si="200">BH497/BH$496*BI$496</f>
        <v>0.011421819894033704</v>
      </c>
      <c r="BJ497" s="54">
        <f t="shared" si="200"/>
        <v>0.012242792995734495</v>
      </c>
      <c r="BK497" s="54">
        <f t="shared" si="200"/>
        <v>0.013122775680843995</v>
      </c>
      <c r="BL497" s="54">
        <f t="shared" si="200"/>
        <v>0.014066009417111702</v>
      </c>
      <c r="BM497" s="54">
        <f t="shared" si="200"/>
        <v>0.015077040538846589</v>
      </c>
      <c r="BN497" s="54">
        <f t="shared" si="200"/>
        <v>0.016160742159996397</v>
      </c>
      <c r="BO497" s="54">
        <f t="shared" si="200"/>
        <v>0.01732233766228666</v>
      </c>
      <c r="BP497" s="54">
        <f t="shared" si="200"/>
        <v>0.018567425871630992</v>
      </c>
      <c r="BQ497" s="54">
        <f t="shared" si="200"/>
        <v>0.019902008044161579</v>
      </c>
      <c r="BT497" s="28">
        <f t="shared" si="166"/>
        <v>1993</v>
      </c>
      <c r="BU497" s="84" t="e">
        <f t="shared" si="173"/>
        <v>#REF!</v>
      </c>
      <c r="BV497" s="1" t="e">
        <f t="shared" si="174"/>
        <v>#REF!</v>
      </c>
      <c r="BW497" s="1" t="e">
        <f t="shared" si="175"/>
        <v>#REF!</v>
      </c>
      <c r="BX497" s="1" t="e">
        <f t="shared" si="175"/>
        <v>#REF!</v>
      </c>
      <c r="BY497" s="1" t="e">
        <f t="shared" si="175"/>
        <v>#REF!</v>
      </c>
      <c r="BZ497" s="1" t="e">
        <f t="shared" si="175"/>
        <v>#REF!</v>
      </c>
      <c r="CA497" s="1" t="e">
        <f t="shared" si="175"/>
        <v>#REF!</v>
      </c>
      <c r="CB497" s="1" t="e">
        <f t="shared" si="175"/>
        <v>#REF!</v>
      </c>
      <c r="CC497" s="1" t="e">
        <f t="shared" si="175"/>
        <v>#REF!</v>
      </c>
      <c r="CD497" s="1" t="e">
        <f t="shared" si="175"/>
        <v>#REF!</v>
      </c>
      <c r="CE497" s="1" t="e">
        <f t="shared" si="175"/>
        <v>#REF!</v>
      </c>
      <c r="CH497" s="9" t="s">
        <v>13</v>
      </c>
      <c r="CI497" s="34">
        <v>1993</v>
      </c>
      <c r="CJ497" s="34">
        <v>1876.4500739632797</v>
      </c>
      <c r="CK497" s="34">
        <v>1969.8</v>
      </c>
      <c r="CL497" s="34">
        <v>2040.8</v>
      </c>
      <c r="CM497" s="34">
        <v>2220.0999999999999</v>
      </c>
      <c r="CN497" s="34">
        <v>2424.3491999999997</v>
      </c>
      <c r="CO497" s="34">
        <v>2647.3893263999994</v>
      </c>
      <c r="CP497" s="34">
        <v>2890.9491444287996</v>
      </c>
      <c r="CQ497" s="34">
        <v>3156.9164657162491</v>
      </c>
      <c r="CR497" s="34">
        <v>3447.3527805621438</v>
      </c>
      <c r="CS497" s="34">
        <v>3764.5092363738613</v>
      </c>
      <c r="CT497" s="34">
        <v>4110.8440861202571</v>
      </c>
    </row>
    <row r="498">
      <c r="A498" s="9" t="s">
        <v>22</v>
      </c>
      <c r="B498" s="28">
        <f t="shared" si="176"/>
        <v>936.60000000000002</v>
      </c>
      <c r="C498" s="28">
        <f t="shared" si="177"/>
        <v>795.79999999999995</v>
      </c>
      <c r="D498" s="28">
        <f t="shared" si="177"/>
        <v>1110.9000000000001</v>
      </c>
      <c r="G498" s="39">
        <f t="shared" si="161"/>
        <v>0.0046718809234023023</v>
      </c>
      <c r="H498" s="39">
        <f t="shared" si="193"/>
        <v>0.0041758960716661775</v>
      </c>
      <c r="I498" s="39">
        <f t="shared" si="193"/>
        <v>0.0037325668798633875</v>
      </c>
      <c r="J498" s="39">
        <f t="shared" si="193"/>
        <v>0.0033363032205670365</v>
      </c>
      <c r="K498" s="39">
        <f t="shared" si="193"/>
        <v>0.0029821084357833055</v>
      </c>
      <c r="L498" s="39">
        <f t="shared" si="193"/>
        <v>0.0026655163319533374</v>
      </c>
      <c r="M498" s="39">
        <f t="shared" si="162"/>
        <v>0.0023825348638081036</v>
      </c>
      <c r="N498" s="168">
        <f t="shared" si="169"/>
        <v>0.0023611673608109496</v>
      </c>
      <c r="O498" s="168">
        <f t="shared" si="169"/>
        <v>0.0023399914899243134</v>
      </c>
      <c r="P498" s="168">
        <f t="shared" si="169"/>
        <v>0.0023190055325165984</v>
      </c>
      <c r="Q498" s="168">
        <f t="shared" si="169"/>
        <v>0.002298207785369568</v>
      </c>
      <c r="R498" s="168">
        <f t="shared" si="163"/>
        <v>0.0022775965605401119</v>
      </c>
      <c r="U498" s="168">
        <f t="shared" si="178"/>
        <v>0.0046718809234023023</v>
      </c>
      <c r="V498" s="168">
        <f t="shared" si="194"/>
        <v>0.001963193210972962</v>
      </c>
      <c r="W498" s="168">
        <f t="shared" si="195"/>
        <v>0.0024456105233521524</v>
      </c>
      <c r="X498" s="168">
        <f t="shared" si="195"/>
        <v>0.0030465726951890743</v>
      </c>
      <c r="Y498" s="168">
        <f t="shared" si="195"/>
        <v>0.0037952098661848651</v>
      </c>
      <c r="Z498" s="168">
        <f t="shared" si="195"/>
        <v>0.0047278103526405537</v>
      </c>
      <c r="AA498" s="168">
        <f t="shared" si="196"/>
        <v>0.0058895796329188855</v>
      </c>
      <c r="AB498" s="168">
        <f t="shared" si="196"/>
        <v>0.0064672785725880411</v>
      </c>
      <c r="AC498" s="168">
        <f t="shared" si="196"/>
        <v>0.0071016430275733485</v>
      </c>
      <c r="AD498" s="168">
        <f t="shared" si="196"/>
        <v>0.0077982312227659334</v>
      </c>
      <c r="AE498" s="168">
        <f t="shared" si="197"/>
        <v>0.008563146579968442</v>
      </c>
      <c r="AF498" s="168">
        <f t="shared" si="198"/>
        <v>0.0094030911953412039</v>
      </c>
      <c r="AH498" s="39"/>
      <c r="AI498" s="165" t="e">
        <f t="shared" si="183"/>
        <v>#REF!</v>
      </c>
      <c r="AJ498" s="165" t="e">
        <f t="shared" si="170"/>
        <v>#REF!</v>
      </c>
      <c r="AK498" s="165" t="e">
        <f t="shared" si="171"/>
        <v>#REF!</v>
      </c>
      <c r="AL498" s="165" t="e">
        <f t="shared" si="171"/>
        <v>#REF!</v>
      </c>
      <c r="AM498" s="165" t="e">
        <f t="shared" si="171"/>
        <v>#REF!</v>
      </c>
      <c r="AN498" s="165" t="e">
        <f t="shared" si="171"/>
        <v>#REF!</v>
      </c>
      <c r="AO498" s="165" t="e">
        <f t="shared" si="171"/>
        <v>#REF!</v>
      </c>
      <c r="AP498" s="165" t="e">
        <f t="shared" si="171"/>
        <v>#REF!</v>
      </c>
      <c r="AQ498" s="165" t="e">
        <f t="shared" si="171"/>
        <v>#REF!</v>
      </c>
      <c r="AR498" s="165" t="e">
        <f t="shared" si="171"/>
        <v>#REF!</v>
      </c>
      <c r="AS498" s="165" t="e">
        <f t="shared" si="171"/>
        <v>#REF!</v>
      </c>
      <c r="AT498" s="165" t="e">
        <f t="shared" si="171"/>
        <v>#REF!</v>
      </c>
      <c r="AX498" s="9" t="s">
        <v>14</v>
      </c>
      <c r="AY498" s="28" t="s">
        <v>68</v>
      </c>
      <c r="AZ498" s="28">
        <f t="shared" si="185"/>
        <v>232.30000000000001</v>
      </c>
      <c r="BB498" s="90"/>
      <c r="BC498" s="90">
        <f t="shared" si="165"/>
        <v>0.0011479995255791887</v>
      </c>
      <c r="BG498" s="54">
        <f>BC498</f>
        <v>0.0011479995255791887</v>
      </c>
      <c r="BH498" s="54">
        <f t="shared" si="199"/>
        <v>0.0012305149863384762</v>
      </c>
      <c r="BI498" s="54">
        <f t="shared" si="199"/>
        <v>0.0013189614611030891</v>
      </c>
      <c r="BJ498" s="54">
        <f t="shared" si="199"/>
        <v>0.0014137652569772684</v>
      </c>
      <c r="BK498" s="54">
        <f t="shared" si="199"/>
        <v>0.001515383323000506</v>
      </c>
      <c r="BL498" s="54">
        <f t="shared" si="199"/>
        <v>0.0016243054526165789</v>
      </c>
      <c r="BM498" s="54">
        <f t="shared" si="199"/>
        <v>0.0017410566444507904</v>
      </c>
      <c r="BN498" s="54">
        <f t="shared" si="199"/>
        <v>0.0018661996327742343</v>
      </c>
      <c r="BO498" s="54">
        <f t="shared" si="199"/>
        <v>0.0020003375998517794</v>
      </c>
      <c r="BP498" s="54">
        <f t="shared" si="199"/>
        <v>0.002144117083247141</v>
      </c>
      <c r="BQ498" s="54">
        <f t="shared" si="199"/>
        <v>0.0022982310920980921</v>
      </c>
      <c r="BT498" s="28" t="str">
        <f t="shared" si="166"/>
        <v>-</v>
      </c>
      <c r="BU498" s="84" t="e">
        <f t="shared" si="173"/>
        <v>#REF!</v>
      </c>
      <c r="BV498" s="1" t="e">
        <f t="shared" si="174"/>
        <v>#REF!</v>
      </c>
      <c r="BW498" s="1" t="e">
        <f t="shared" si="175"/>
        <v>#REF!</v>
      </c>
      <c r="BX498" s="1" t="e">
        <f t="shared" si="175"/>
        <v>#REF!</v>
      </c>
      <c r="BY498" s="1" t="e">
        <f t="shared" si="175"/>
        <v>#REF!</v>
      </c>
      <c r="BZ498" s="1" t="e">
        <f t="shared" si="175"/>
        <v>#REF!</v>
      </c>
      <c r="CA498" s="1" t="e">
        <f t="shared" si="175"/>
        <v>#REF!</v>
      </c>
      <c r="CB498" s="1" t="e">
        <f t="shared" si="175"/>
        <v>#REF!</v>
      </c>
      <c r="CC498" s="1" t="e">
        <f t="shared" si="175"/>
        <v>#REF!</v>
      </c>
      <c r="CD498" s="1" t="e">
        <f t="shared" si="175"/>
        <v>#REF!</v>
      </c>
      <c r="CE498" s="1" t="e">
        <f t="shared" si="175"/>
        <v>#REF!</v>
      </c>
      <c r="CH498" s="9" t="s">
        <v>14</v>
      </c>
      <c r="CI498" s="34" t="s">
        <v>68</v>
      </c>
      <c r="CJ498" s="34" t="s">
        <v>68</v>
      </c>
      <c r="CK498" s="34" t="s">
        <v>68</v>
      </c>
      <c r="CL498" s="34" t="s">
        <v>68</v>
      </c>
      <c r="CM498" s="34">
        <v>216.69999999999999</v>
      </c>
      <c r="CN498" s="34">
        <v>258.39999999999998</v>
      </c>
      <c r="CO498" s="34">
        <v>298.19999999999999</v>
      </c>
      <c r="CP498" s="34">
        <v>345.69999999999999</v>
      </c>
      <c r="CQ498" s="34">
        <v>412.89999999999998</v>
      </c>
      <c r="CR498" s="34">
        <v>490.89999999999998</v>
      </c>
      <c r="CS498" s="34">
        <v>582.60000000000002</v>
      </c>
      <c r="CT498" s="34">
        <v>691.79999999999995</v>
      </c>
    </row>
    <row r="499">
      <c r="A499" s="9" t="s">
        <v>17</v>
      </c>
      <c r="B499" s="28" t="str">
        <f t="shared" si="176"/>
        <v>…2)</v>
      </c>
      <c r="C499" s="28">
        <f t="shared" si="177"/>
        <v>6.4000000000000004</v>
      </c>
      <c r="D499" s="28">
        <f t="shared" si="177"/>
        <v>12</v>
      </c>
      <c r="G499" s="39" t="e">
        <f t="shared" si="161"/>
        <v>#VALUE!</v>
      </c>
      <c r="H499" s="39" t="e">
        <f t="shared" si="193"/>
        <v>#VALUE!</v>
      </c>
      <c r="I499" s="39" t="e">
        <f t="shared" si="193"/>
        <v>#VALUE!</v>
      </c>
      <c r="J499" s="39" t="e">
        <f t="shared" si="193"/>
        <v>#VALUE!</v>
      </c>
      <c r="K499" s="39" t="e">
        <f t="shared" si="193"/>
        <v>#VALUE!</v>
      </c>
      <c r="L499" s="39" t="e">
        <f t="shared" si="193"/>
        <v>#VALUE!</v>
      </c>
      <c r="M499" s="39">
        <f t="shared" si="162"/>
        <v>1.9160873496320515e-05</v>
      </c>
      <c r="N499" s="168">
        <f t="shared" si="169"/>
        <v>2.0143218254150128e-05</v>
      </c>
      <c r="O499" s="168">
        <f t="shared" si="169"/>
        <v>2.117592612425751e-05</v>
      </c>
      <c r="P499" s="168">
        <f t="shared" si="169"/>
        <v>2.22615791360759e-05</v>
      </c>
      <c r="Q499" s="168">
        <f t="shared" si="169"/>
        <v>2.3402891695210153e-05</v>
      </c>
      <c r="R499" s="168">
        <f t="shared" si="163"/>
        <v>2.4602717370133531e-05</v>
      </c>
      <c r="U499" s="168" t="s">
        <v>68</v>
      </c>
      <c r="V499" s="168">
        <f t="shared" si="194"/>
        <v>1.5788434971383461e-05</v>
      </c>
      <c r="W499" s="168">
        <f t="shared" si="195"/>
        <v>1.9668141931960012e-05</v>
      </c>
      <c r="X499" s="168">
        <f t="shared" si="195"/>
        <v>2.4501212929391903e-05</v>
      </c>
      <c r="Y499" s="168">
        <f t="shared" si="195"/>
        <v>3.052191900425124e-05</v>
      </c>
      <c r="Z499" s="168">
        <f t="shared" si="195"/>
        <v>3.8022098840034616e-05</v>
      </c>
      <c r="AA499" s="168">
        <f t="shared" si="196"/>
        <v>4.7365304914150377e-05</v>
      </c>
      <c r="AB499" s="168">
        <f t="shared" si="196"/>
        <v>5.5172626032441503e-05</v>
      </c>
      <c r="AC499" s="168">
        <f t="shared" si="196"/>
        <v>6.4266844029251503e-05</v>
      </c>
      <c r="AD499" s="168">
        <f t="shared" si="196"/>
        <v>7.4860080777223938e-05</v>
      </c>
      <c r="AE499" s="168">
        <f t="shared" si="197"/>
        <v>8.7199422635749439e-05</v>
      </c>
      <c r="AF499" s="168">
        <f t="shared" si="198"/>
        <v>0.00010157268371959171</v>
      </c>
      <c r="AH499" s="39"/>
      <c r="AI499" s="168" t="s">
        <v>68</v>
      </c>
      <c r="AJ499" s="165" t="e">
        <f t="shared" si="170"/>
        <v>#REF!</v>
      </c>
      <c r="AK499" s="165" t="e">
        <f t="shared" si="171"/>
        <v>#REF!</v>
      </c>
      <c r="AL499" s="165" t="e">
        <f t="shared" si="171"/>
        <v>#REF!</v>
      </c>
      <c r="AM499" s="165" t="e">
        <f t="shared" si="171"/>
        <v>#REF!</v>
      </c>
      <c r="AN499" s="165" t="e">
        <f t="shared" si="171"/>
        <v>#REF!</v>
      </c>
      <c r="AO499" s="165" t="e">
        <f t="shared" si="171"/>
        <v>#REF!</v>
      </c>
      <c r="AP499" s="165" t="e">
        <f t="shared" si="171"/>
        <v>#REF!</v>
      </c>
      <c r="AQ499" s="165" t="e">
        <f t="shared" si="171"/>
        <v>#REF!</v>
      </c>
      <c r="AR499" s="165" t="e">
        <f t="shared" si="171"/>
        <v>#REF!</v>
      </c>
      <c r="AS499" s="165" t="e">
        <f t="shared" si="171"/>
        <v>#REF!</v>
      </c>
      <c r="AT499" s="165" t="e">
        <f t="shared" si="171"/>
        <v>#REF!</v>
      </c>
      <c r="AX499" s="9" t="s">
        <v>15</v>
      </c>
      <c r="AY499" s="28">
        <f t="shared" si="184"/>
        <v>674.89999999999998</v>
      </c>
      <c r="AZ499" s="28">
        <f t="shared" si="185"/>
        <v>274</v>
      </c>
      <c r="BB499" s="90">
        <f t="shared" si="186"/>
        <v>0.0033664877591332628</v>
      </c>
      <c r="BC499" s="90">
        <f t="shared" si="165"/>
        <v>0.0013540760654700719</v>
      </c>
      <c r="BG499" s="54">
        <f t="shared" ref="BG499:BG500" si="201">BB499</f>
        <v>0.0033664877591332628</v>
      </c>
      <c r="BH499" s="54">
        <f t="shared" si="199"/>
        <v>0.0036084628491884897</v>
      </c>
      <c r="BI499" s="54">
        <f t="shared" si="199"/>
        <v>0.0038678305300970123</v>
      </c>
      <c r="BJ499" s="54">
        <f t="shared" si="199"/>
        <v>0.0041458409396995539</v>
      </c>
      <c r="BK499" s="54">
        <f t="shared" si="199"/>
        <v>0.0044438340727554499</v>
      </c>
      <c r="BL499" s="54">
        <f t="shared" si="199"/>
        <v>0.0047632462396430941</v>
      </c>
      <c r="BM499" s="54">
        <f t="shared" si="199"/>
        <v>0.0051056169892963179</v>
      </c>
      <c r="BN499" s="54">
        <f t="shared" si="199"/>
        <v>0.0054725965297448909</v>
      </c>
      <c r="BO499" s="54">
        <f t="shared" si="199"/>
        <v>0.0058659536820257234</v>
      </c>
      <c r="BP499" s="54">
        <f t="shared" si="199"/>
        <v>0.0062875844058021867</v>
      </c>
      <c r="BQ499" s="54">
        <f t="shared" si="199"/>
        <v>0.0067395209377845711</v>
      </c>
      <c r="BT499" s="28">
        <f t="shared" si="166"/>
        <v>674.89999999999998</v>
      </c>
      <c r="BU499" s="84" t="e">
        <f t="shared" si="173"/>
        <v>#REF!</v>
      </c>
      <c r="BV499" s="1" t="e">
        <f t="shared" si="174"/>
        <v>#REF!</v>
      </c>
      <c r="BW499" s="1" t="e">
        <f t="shared" si="175"/>
        <v>#REF!</v>
      </c>
      <c r="BX499" s="1" t="e">
        <f t="shared" si="175"/>
        <v>#REF!</v>
      </c>
      <c r="BY499" s="1" t="e">
        <f t="shared" si="175"/>
        <v>#REF!</v>
      </c>
      <c r="BZ499" s="1" t="e">
        <f t="shared" si="175"/>
        <v>#REF!</v>
      </c>
      <c r="CA499" s="1" t="e">
        <f t="shared" si="175"/>
        <v>#REF!</v>
      </c>
      <c r="CB499" s="1" t="e">
        <f t="shared" si="175"/>
        <v>#REF!</v>
      </c>
      <c r="CC499" s="1" t="e">
        <f t="shared" si="175"/>
        <v>#REF!</v>
      </c>
      <c r="CD499" s="1" t="e">
        <f t="shared" si="175"/>
        <v>#REF!</v>
      </c>
      <c r="CE499" s="1" t="e">
        <f t="shared" si="175"/>
        <v>#REF!</v>
      </c>
      <c r="CH499" s="9" t="s">
        <v>15</v>
      </c>
      <c r="CI499">
        <f t="shared" ref="CI499:CT514" si="202">BT499</f>
        <v>674.89999999999998</v>
      </c>
      <c r="CJ499" s="1" t="e">
        <f t="shared" ref="CJ499:CT501" si="203">BU499</f>
        <v>#REF!</v>
      </c>
      <c r="CK499" s="1" t="e">
        <f t="shared" si="203"/>
        <v>#REF!</v>
      </c>
      <c r="CL499" s="1" t="e">
        <f t="shared" si="203"/>
        <v>#REF!</v>
      </c>
      <c r="CM499" s="1" t="e">
        <f t="shared" si="203"/>
        <v>#REF!</v>
      </c>
      <c r="CN499" s="1" t="e">
        <f t="shared" si="203"/>
        <v>#REF!</v>
      </c>
      <c r="CO499" s="1" t="e">
        <f t="shared" si="203"/>
        <v>#REF!</v>
      </c>
      <c r="CP499" s="1" t="e">
        <f t="shared" si="203"/>
        <v>#REF!</v>
      </c>
      <c r="CQ499" s="1" t="e">
        <f t="shared" si="203"/>
        <v>#REF!</v>
      </c>
      <c r="CR499" s="1" t="e">
        <f t="shared" si="203"/>
        <v>#REF!</v>
      </c>
      <c r="CS499" s="1" t="e">
        <f t="shared" si="203"/>
        <v>#REF!</v>
      </c>
      <c r="CT499" s="1" t="e">
        <f t="shared" si="203"/>
        <v>#REF!</v>
      </c>
    </row>
    <row r="500">
      <c r="A500" s="9" t="s">
        <v>15</v>
      </c>
      <c r="B500" s="28">
        <f t="shared" si="176"/>
        <v>674.89999999999998</v>
      </c>
      <c r="C500" s="28">
        <f t="shared" si="177"/>
        <v>467.5</v>
      </c>
      <c r="D500" s="28">
        <f t="shared" si="177"/>
        <v>690.10000000000002</v>
      </c>
      <c r="G500" s="39">
        <f t="shared" si="161"/>
        <v>0.0033664877591332628</v>
      </c>
      <c r="H500" s="39">
        <f t="shared" si="193"/>
        <v>0.0029083746942565017</v>
      </c>
      <c r="I500" s="39">
        <f t="shared" si="193"/>
        <v>0.0025126018472051018</v>
      </c>
      <c r="J500" s="39">
        <f t="shared" si="193"/>
        <v>0.0021706859350158082</v>
      </c>
      <c r="K500" s="39">
        <f t="shared" si="193"/>
        <v>0.0018752980834256412</v>
      </c>
      <c r="L500" s="39">
        <f t="shared" si="193"/>
        <v>0.0016201067344522469</v>
      </c>
      <c r="M500" s="39">
        <f t="shared" si="162"/>
        <v>0.0013996419311765374</v>
      </c>
      <c r="N500" s="168">
        <f t="shared" si="169"/>
        <v>0.001402672645660991</v>
      </c>
      <c r="O500" s="168">
        <f t="shared" si="169"/>
        <v>0.0014057099227026827</v>
      </c>
      <c r="P500" s="168">
        <f t="shared" si="169"/>
        <v>0.0014087537765118451</v>
      </c>
      <c r="Q500" s="168">
        <f t="shared" si="169"/>
        <v>0.0014118042213294808</v>
      </c>
      <c r="R500" s="168">
        <f t="shared" si="163"/>
        <v>0.0014148612714274293</v>
      </c>
      <c r="U500" s="90">
        <f t="shared" si="178"/>
        <v>0.0033664877591332628</v>
      </c>
      <c r="V500" s="168">
        <f t="shared" si="194"/>
        <v>0.0011532958358002761</v>
      </c>
      <c r="W500" s="168">
        <f t="shared" si="195"/>
        <v>0.0014366963051861414</v>
      </c>
      <c r="X500" s="168">
        <f t="shared" si="195"/>
        <v>0.001789737038201674</v>
      </c>
      <c r="Y500" s="168">
        <f t="shared" si="195"/>
        <v>0.0022295308022636648</v>
      </c>
      <c r="Z500" s="168">
        <f t="shared" si="195"/>
        <v>0.0027773955012056531</v>
      </c>
      <c r="AA500" s="90">
        <f t="shared" si="196"/>
        <v>0.003459887507400828</v>
      </c>
      <c r="AB500" s="168">
        <f t="shared" si="196"/>
        <v>0.0038419448346613942</v>
      </c>
      <c r="AC500" s="168">
        <f t="shared" si="196"/>
        <v>0.0042661907593839459</v>
      </c>
      <c r="AD500" s="168">
        <f t="shared" si="196"/>
        <v>0.0047372839482889249</v>
      </c>
      <c r="AE500" s="168">
        <f t="shared" si="197"/>
        <v>0.005260397500358515</v>
      </c>
      <c r="AF500" s="168">
        <f t="shared" si="198"/>
        <v>0.0058412757529075201</v>
      </c>
      <c r="AH500" s="39"/>
      <c r="AI500" s="165" t="e">
        <f t="shared" si="183"/>
        <v>#REF!</v>
      </c>
      <c r="AJ500" s="165" t="e">
        <f t="shared" si="170"/>
        <v>#REF!</v>
      </c>
      <c r="AK500" s="165" t="e">
        <f t="shared" si="171"/>
        <v>#REF!</v>
      </c>
      <c r="AL500" s="165" t="e">
        <f t="shared" si="171"/>
        <v>#REF!</v>
      </c>
      <c r="AM500" s="165" t="e">
        <f t="shared" si="171"/>
        <v>#REF!</v>
      </c>
      <c r="AN500" s="165" t="e">
        <f t="shared" si="171"/>
        <v>#REF!</v>
      </c>
      <c r="AO500" s="165" t="e">
        <f t="shared" si="171"/>
        <v>#REF!</v>
      </c>
      <c r="AP500" s="165" t="e">
        <f t="shared" si="171"/>
        <v>#REF!</v>
      </c>
      <c r="AQ500" s="165" t="e">
        <f t="shared" si="171"/>
        <v>#REF!</v>
      </c>
      <c r="AR500" s="165" t="e">
        <f t="shared" si="171"/>
        <v>#REF!</v>
      </c>
      <c r="AS500" s="165" t="e">
        <f t="shared" si="171"/>
        <v>#REF!</v>
      </c>
      <c r="AT500" s="165" t="e">
        <f t="shared" si="171"/>
        <v>#REF!</v>
      </c>
      <c r="AX500" s="9" t="s">
        <v>16</v>
      </c>
      <c r="AY500" s="28">
        <f t="shared" si="184"/>
        <v>101.90000000000001</v>
      </c>
      <c r="AZ500" s="28">
        <f t="shared" si="185"/>
        <v>336.39999999999998</v>
      </c>
      <c r="BB500" s="90">
        <f t="shared" si="186"/>
        <v>0.00050829026915940061</v>
      </c>
      <c r="BC500" s="90">
        <f t="shared" si="165"/>
        <v>0.0016624495927888036</v>
      </c>
      <c r="BG500" s="54">
        <f t="shared" si="201"/>
        <v>0.00050829026915940061</v>
      </c>
      <c r="BH500" s="54">
        <f t="shared" si="199"/>
        <v>0.00054482495826390146</v>
      </c>
      <c r="BI500" s="54">
        <f t="shared" si="199"/>
        <v>0.00058398567345812051</v>
      </c>
      <c r="BJ500" s="54">
        <f t="shared" si="199"/>
        <v>0.00062596116721793532</v>
      </c>
      <c r="BK500" s="54">
        <f t="shared" si="199"/>
        <v>0.00067095375909583693</v>
      </c>
      <c r="BL500" s="54">
        <f t="shared" si="199"/>
        <v>0.00071918031088995596</v>
      </c>
      <c r="BM500" s="54">
        <f t="shared" si="199"/>
        <v>0.0007708732719059043</v>
      </c>
      <c r="BN500" s="54">
        <f t="shared" si="199"/>
        <v>0.00082628179934953979</v>
      </c>
      <c r="BO500" s="54">
        <f t="shared" si="199"/>
        <v>0.00088567295925088337</v>
      </c>
      <c r="BP500" s="54">
        <f t="shared" si="199"/>
        <v>0.00094933301370757567</v>
      </c>
      <c r="BQ500" s="54">
        <f t="shared" si="199"/>
        <v>0.0010175688006523157</v>
      </c>
      <c r="BT500" s="28">
        <f t="shared" si="166"/>
        <v>101.90000000000001</v>
      </c>
      <c r="BU500" s="84" t="e">
        <f t="shared" si="173"/>
        <v>#REF!</v>
      </c>
      <c r="BV500" s="1" t="e">
        <f t="shared" si="174"/>
        <v>#REF!</v>
      </c>
      <c r="BW500" s="1" t="e">
        <f t="shared" si="175"/>
        <v>#REF!</v>
      </c>
      <c r="BX500" s="1" t="e">
        <f t="shared" si="175"/>
        <v>#REF!</v>
      </c>
      <c r="BY500" s="1" t="e">
        <f t="shared" si="175"/>
        <v>#REF!</v>
      </c>
      <c r="BZ500" s="1" t="e">
        <f t="shared" si="175"/>
        <v>#REF!</v>
      </c>
      <c r="CA500" s="1" t="e">
        <f t="shared" si="175"/>
        <v>#REF!</v>
      </c>
      <c r="CB500" s="1" t="e">
        <f t="shared" si="175"/>
        <v>#REF!</v>
      </c>
      <c r="CC500" s="1" t="e">
        <f t="shared" si="175"/>
        <v>#REF!</v>
      </c>
      <c r="CD500" s="1" t="e">
        <f t="shared" si="175"/>
        <v>#REF!</v>
      </c>
      <c r="CE500" s="1" t="e">
        <f t="shared" si="175"/>
        <v>#REF!</v>
      </c>
      <c r="CH500" s="9" t="s">
        <v>16</v>
      </c>
      <c r="CI500" s="1">
        <f t="shared" si="202"/>
        <v>101.90000000000001</v>
      </c>
      <c r="CJ500" s="1" t="e">
        <f t="shared" si="203"/>
        <v>#REF!</v>
      </c>
      <c r="CK500" s="1" t="e">
        <f t="shared" si="203"/>
        <v>#REF!</v>
      </c>
      <c r="CL500" s="1" t="e">
        <f t="shared" si="203"/>
        <v>#REF!</v>
      </c>
      <c r="CM500" s="1" t="e">
        <f t="shared" si="203"/>
        <v>#REF!</v>
      </c>
      <c r="CN500" s="1" t="e">
        <f t="shared" si="203"/>
        <v>#REF!</v>
      </c>
      <c r="CO500" s="1" t="e">
        <f t="shared" si="203"/>
        <v>#REF!</v>
      </c>
      <c r="CP500" s="1" t="e">
        <f t="shared" si="203"/>
        <v>#REF!</v>
      </c>
      <c r="CQ500" s="1" t="e">
        <f t="shared" si="203"/>
        <v>#REF!</v>
      </c>
      <c r="CR500" s="1" t="e">
        <f t="shared" si="203"/>
        <v>#REF!</v>
      </c>
      <c r="CS500" s="1" t="e">
        <f t="shared" si="203"/>
        <v>#REF!</v>
      </c>
      <c r="CT500" s="1" t="e">
        <f t="shared" si="203"/>
        <v>#REF!</v>
      </c>
    </row>
    <row r="501">
      <c r="A501" s="9" t="s">
        <v>16</v>
      </c>
      <c r="B501" s="28">
        <f t="shared" si="176"/>
        <v>101.90000000000001</v>
      </c>
      <c r="C501" s="28">
        <f t="shared" si="177"/>
        <v>552.39999999999998</v>
      </c>
      <c r="D501" s="28">
        <f t="shared" si="177"/>
        <v>805.79999999999995</v>
      </c>
      <c r="G501" s="39">
        <f t="shared" si="161"/>
        <v>0.00050829026915940061</v>
      </c>
      <c r="H501" s="39">
        <f t="shared" si="193"/>
        <v>0.00061873971964068665</v>
      </c>
      <c r="I501" s="39">
        <f t="shared" si="193"/>
        <v>0.00075318939568559142</v>
      </c>
      <c r="J501" s="39">
        <f t="shared" si="193"/>
        <v>0.00091685445069320003</v>
      </c>
      <c r="K501" s="39">
        <f t="shared" si="193"/>
        <v>0.0011160832701192672</v>
      </c>
      <c r="L501" s="39">
        <f t="shared" si="193"/>
        <v>0.0013586037182873826</v>
      </c>
      <c r="M501" s="39">
        <f t="shared" si="162"/>
        <v>0.0016538228936511642</v>
      </c>
      <c r="N501" s="168">
        <f t="shared" si="169"/>
        <v>0.0016534726608945173</v>
      </c>
      <c r="O501" s="168">
        <f t="shared" si="169"/>
        <v>0.0016531225023072294</v>
      </c>
      <c r="P501" s="168">
        <f t="shared" si="169"/>
        <v>0.0016527724178735934</v>
      </c>
      <c r="Q501" s="168">
        <f t="shared" si="169"/>
        <v>0.0016524224075779058</v>
      </c>
      <c r="R501" s="168">
        <f t="shared" si="163"/>
        <v>0.0016520724714044665</v>
      </c>
      <c r="U501" s="168">
        <f t="shared" si="178"/>
        <v>0.00050829026915940061</v>
      </c>
      <c r="V501" s="168">
        <f t="shared" si="194"/>
        <v>0.0013627392934675347</v>
      </c>
      <c r="W501" s="168">
        <f t="shared" si="195"/>
        <v>0.0016976065005022984</v>
      </c>
      <c r="X501" s="168">
        <f t="shared" si="195"/>
        <v>0.0021147609409681383</v>
      </c>
      <c r="Y501" s="168">
        <f t="shared" si="195"/>
        <v>0.002634423134054435</v>
      </c>
      <c r="Z501" s="168">
        <f t="shared" si="195"/>
        <v>0.0032817824061304873</v>
      </c>
      <c r="AA501" s="168">
        <f t="shared" si="196"/>
        <v>0.004088217880402604</v>
      </c>
      <c r="AB501" s="168">
        <f t="shared" si="196"/>
        <v>0.0045288904495488789</v>
      </c>
      <c r="AC501" s="168">
        <f t="shared" si="196"/>
        <v>0.005017063499070446</v>
      </c>
      <c r="AD501" s="168">
        <f t="shared" si="196"/>
        <v>0.005557857147154498</v>
      </c>
      <c r="AE501" s="168">
        <f t="shared" si="197"/>
        <v>0.0061569434139909828</v>
      </c>
      <c r="AF501" s="168">
        <f t="shared" si="198"/>
        <v>0.0068206057117705821</v>
      </c>
      <c r="AH501" s="39"/>
      <c r="AI501" s="165" t="e">
        <f t="shared" si="183"/>
        <v>#REF!</v>
      </c>
      <c r="AJ501" s="165" t="e">
        <f t="shared" si="170"/>
        <v>#REF!</v>
      </c>
      <c r="AK501" s="165" t="e">
        <f t="shared" si="171"/>
        <v>#REF!</v>
      </c>
      <c r="AL501" s="165" t="e">
        <f t="shared" si="171"/>
        <v>#REF!</v>
      </c>
      <c r="AM501" s="165" t="e">
        <f t="shared" si="171"/>
        <v>#REF!</v>
      </c>
      <c r="AN501" s="165" t="e">
        <f t="shared" si="171"/>
        <v>#REF!</v>
      </c>
      <c r="AO501" s="165" t="e">
        <f t="shared" si="171"/>
        <v>#REF!</v>
      </c>
      <c r="AP501" s="165" t="e">
        <f t="shared" si="171"/>
        <v>#REF!</v>
      </c>
      <c r="AQ501" s="165" t="e">
        <f t="shared" si="171"/>
        <v>#REF!</v>
      </c>
      <c r="AR501" s="165" t="e">
        <f t="shared" si="171"/>
        <v>#REF!</v>
      </c>
      <c r="AS501" s="165" t="e">
        <f t="shared" si="171"/>
        <v>#REF!</v>
      </c>
      <c r="AT501" s="165" t="e">
        <f t="shared" si="171"/>
        <v>#REF!</v>
      </c>
      <c r="AX501" s="9" t="s">
        <v>17</v>
      </c>
      <c r="AY501" s="28" t="s">
        <v>68</v>
      </c>
      <c r="AZ501" s="28">
        <f t="shared" si="185"/>
        <v>2.8999999999999999</v>
      </c>
      <c r="BB501" s="90"/>
      <c r="BC501" s="90">
        <f t="shared" si="165"/>
        <v>1.4331462006800031e-05</v>
      </c>
      <c r="BG501" s="54">
        <f>BC501</f>
        <v>1.4331462006800031e-05</v>
      </c>
      <c r="BH501" s="54">
        <f t="shared" si="199"/>
        <v>1.5361573225921568e-05</v>
      </c>
      <c r="BI501" s="54">
        <f t="shared" si="199"/>
        <v>1.6465726376233135e-05</v>
      </c>
      <c r="BJ501" s="54">
        <f t="shared" si="199"/>
        <v>1.7649243414696846e-05</v>
      </c>
      <c r="BK501" s="54">
        <f t="shared" si="199"/>
        <v>1.8917828827815179e-05</v>
      </c>
      <c r="BL501" s="54">
        <f t="shared" si="199"/>
        <v>2.0277597126939636e-05</v>
      </c>
      <c r="BM501" s="54">
        <f t="shared" si="199"/>
        <v>2.1735102319876412e-05</v>
      </c>
      <c r="BN501" s="54">
        <f t="shared" si="199"/>
        <v>2.3297369500840624e-05</v>
      </c>
      <c r="BO501" s="54">
        <f t="shared" si="199"/>
        <v>2.497192871102091e-05</v>
      </c>
      <c r="BP501" s="54">
        <f t="shared" si="199"/>
        <v>2.6766851232960422e-05</v>
      </c>
      <c r="BQ501" s="54">
        <f t="shared" si="199"/>
        <v>2.8690788493691192e-05</v>
      </c>
      <c r="BT501" s="28" t="str">
        <f t="shared" si="166"/>
        <v>-</v>
      </c>
      <c r="BU501" s="84" t="e">
        <f t="shared" si="173"/>
        <v>#REF!</v>
      </c>
      <c r="BV501" s="1" t="e">
        <f t="shared" si="174"/>
        <v>#REF!</v>
      </c>
      <c r="BW501" s="1" t="e">
        <f t="shared" si="175"/>
        <v>#REF!</v>
      </c>
      <c r="BX501" s="1" t="e">
        <f t="shared" si="175"/>
        <v>#REF!</v>
      </c>
      <c r="BY501" s="1" t="e">
        <f t="shared" si="175"/>
        <v>#REF!</v>
      </c>
      <c r="BZ501" s="1" t="e">
        <f t="shared" si="175"/>
        <v>#REF!</v>
      </c>
      <c r="CA501" s="1" t="e">
        <f t="shared" si="175"/>
        <v>#REF!</v>
      </c>
      <c r="CB501" s="1" t="e">
        <f t="shared" si="175"/>
        <v>#REF!</v>
      </c>
      <c r="CC501" s="1" t="e">
        <f t="shared" si="175"/>
        <v>#REF!</v>
      </c>
      <c r="CD501" s="1" t="e">
        <f t="shared" si="175"/>
        <v>#REF!</v>
      </c>
      <c r="CE501" s="1" t="e">
        <f t="shared" si="175"/>
        <v>#REF!</v>
      </c>
      <c r="CH501" s="9" t="s">
        <v>17</v>
      </c>
      <c r="CI501" s="1" t="str">
        <f t="shared" si="202"/>
        <v>-</v>
      </c>
      <c r="CJ501" s="1" t="e">
        <f t="shared" si="203"/>
        <v>#REF!</v>
      </c>
      <c r="CK501" s="1" t="e">
        <f t="shared" si="203"/>
        <v>#REF!</v>
      </c>
      <c r="CL501" s="1" t="e">
        <f t="shared" si="203"/>
        <v>#REF!</v>
      </c>
      <c r="CM501" s="1" t="e">
        <f t="shared" si="203"/>
        <v>#REF!</v>
      </c>
      <c r="CN501" s="1" t="e">
        <f t="shared" si="203"/>
        <v>#REF!</v>
      </c>
      <c r="CO501" s="1" t="e">
        <f t="shared" si="203"/>
        <v>#REF!</v>
      </c>
      <c r="CP501" s="1" t="e">
        <f t="shared" si="203"/>
        <v>#REF!</v>
      </c>
      <c r="CQ501" s="1" t="e">
        <f t="shared" si="203"/>
        <v>#REF!</v>
      </c>
      <c r="CR501" s="1" t="e">
        <f t="shared" si="203"/>
        <v>#REF!</v>
      </c>
      <c r="CS501" s="1" t="e">
        <f t="shared" si="203"/>
        <v>#REF!</v>
      </c>
      <c r="CT501" s="1" t="e">
        <f t="shared" si="203"/>
        <v>#REF!</v>
      </c>
    </row>
    <row r="502">
      <c r="A502" s="9" t="s">
        <v>23</v>
      </c>
      <c r="B502" s="28">
        <f t="shared" si="176"/>
        <v>4.2000000000000002</v>
      </c>
      <c r="C502" s="28">
        <f t="shared" si="177"/>
        <v>18</v>
      </c>
      <c r="D502" s="28">
        <f t="shared" si="177"/>
        <v>26.5</v>
      </c>
      <c r="G502" s="39">
        <f t="shared" si="161"/>
        <v>2.0950138669965482e-05</v>
      </c>
      <c r="H502" s="39">
        <f t="shared" si="193"/>
        <v>2.4523007110364349e-05</v>
      </c>
      <c r="I502" s="39">
        <f t="shared" si="193"/>
        <v>2.8705197956380462e-05</v>
      </c>
      <c r="J502" s="39">
        <f t="shared" si="193"/>
        <v>3.3600625975708351e-05</v>
      </c>
      <c r="K502" s="39">
        <f t="shared" si="193"/>
        <v>3.9330927718214788e-05</v>
      </c>
      <c r="L502" s="39">
        <f t="shared" si="193"/>
        <v>4.6038483815563054e-05</v>
      </c>
      <c r="M502" s="39">
        <f t="shared" si="162"/>
        <v>5.3889956708401444e-05</v>
      </c>
      <c r="N502" s="168">
        <f t="shared" si="169"/>
        <v>5.3977878182290337e-05</v>
      </c>
      <c r="O502" s="168">
        <f t="shared" si="169"/>
        <v>5.4065943100079407e-05</v>
      </c>
      <c r="P502" s="168">
        <f t="shared" si="169"/>
        <v>5.4154151695797407e-05</v>
      </c>
      <c r="Q502" s="168">
        <f t="shared" si="169"/>
        <v>5.4242504203854903e-05</v>
      </c>
      <c r="R502" s="168">
        <f t="shared" si="163"/>
        <v>5.4331000859044883e-05</v>
      </c>
      <c r="U502" s="172">
        <f t="shared" si="178"/>
        <v>2.0950138669965482e-05</v>
      </c>
      <c r="V502" s="168">
        <f t="shared" si="194"/>
        <v>4.440497335701599e-05</v>
      </c>
      <c r="W502" s="168">
        <f t="shared" si="195"/>
        <v>5.5316649183637541e-05</v>
      </c>
      <c r="X502" s="168">
        <f t="shared" si="195"/>
        <v>6.8909661363914738e-05</v>
      </c>
      <c r="Y502" s="168">
        <f t="shared" si="195"/>
        <v>8.5842897199456624e-05</v>
      </c>
      <c r="Z502" s="168">
        <f t="shared" si="195"/>
        <v>0.00010693715298759737</v>
      </c>
      <c r="AA502" s="168">
        <f t="shared" si="196"/>
        <v>0.00013321492007104796</v>
      </c>
      <c r="AB502" s="168">
        <f t="shared" si="196"/>
        <v>0.00014784634954558996</v>
      </c>
      <c r="AC502" s="168">
        <f t="shared" si="196"/>
        <v>0.00016408479667516881</v>
      </c>
      <c r="AD502" s="168">
        <f t="shared" si="196"/>
        <v>0.0001821067654540179</v>
      </c>
      <c r="AE502" s="168">
        <f t="shared" si="197"/>
        <v>0.00020210814588615244</v>
      </c>
      <c r="AF502" s="168">
        <f t="shared" si="198"/>
        <v>0.00022430634321409833</v>
      </c>
      <c r="AH502" s="39"/>
      <c r="AI502" s="165" t="e">
        <f t="shared" si="183"/>
        <v>#REF!</v>
      </c>
      <c r="AJ502" s="165" t="e">
        <f t="shared" si="170"/>
        <v>#REF!</v>
      </c>
      <c r="AK502" s="165" t="e">
        <f t="shared" si="171"/>
        <v>#REF!</v>
      </c>
      <c r="AL502" s="165" t="e">
        <f t="shared" si="171"/>
        <v>#REF!</v>
      </c>
      <c r="AM502" s="165" t="e">
        <f t="shared" si="171"/>
        <v>#REF!</v>
      </c>
      <c r="AN502" s="165" t="e">
        <f t="shared" si="171"/>
        <v>#REF!</v>
      </c>
      <c r="AO502" s="165" t="e">
        <f t="shared" si="171"/>
        <v>#REF!</v>
      </c>
      <c r="AP502" s="165" t="e">
        <f t="shared" si="171"/>
        <v>#REF!</v>
      </c>
      <c r="AQ502" s="165" t="e">
        <f t="shared" si="171"/>
        <v>#REF!</v>
      </c>
      <c r="AR502" s="165" t="e">
        <f t="shared" si="171"/>
        <v>#REF!</v>
      </c>
      <c r="AS502" s="165" t="e">
        <f t="shared" si="171"/>
        <v>#REF!</v>
      </c>
      <c r="AT502" s="165" t="e">
        <f t="shared" si="171"/>
        <v>#REF!</v>
      </c>
      <c r="AX502" s="9" t="s">
        <v>18</v>
      </c>
      <c r="AY502" s="28">
        <f t="shared" si="184"/>
        <v>1.3999999999999999</v>
      </c>
      <c r="AZ502" s="28">
        <f t="shared" si="185"/>
        <v>73.299999999999997</v>
      </c>
      <c r="BB502" s="90">
        <f t="shared" si="186"/>
        <v>6.9833795566551604e-06</v>
      </c>
      <c r="BC502" s="90">
        <f t="shared" si="165"/>
        <v>0.00036224005693049732</v>
      </c>
      <c r="BG502" s="54">
        <f>BB502</f>
        <v>6.9833795566551604e-06</v>
      </c>
      <c r="BH502" s="54">
        <f t="shared" si="199"/>
        <v>7.4853281802694999e-06</v>
      </c>
      <c r="BI502" s="54">
        <f t="shared" si="199"/>
        <v>8.0233556706709403e-06</v>
      </c>
      <c r="BJ502" s="54">
        <f t="shared" si="199"/>
        <v>8.6000552905310061e-06</v>
      </c>
      <c r="BK502" s="54">
        <f t="shared" si="199"/>
        <v>9.2182067000409408e-06</v>
      </c>
      <c r="BL502" s="54">
        <f t="shared" si="199"/>
        <v>9.8807893547197108e-06</v>
      </c>
      <c r="BM502" s="54">
        <f t="shared" si="199"/>
        <v>1.0590996866224398e-05</v>
      </c>
      <c r="BN502" s="54">
        <f t="shared" si="199"/>
        <v>1.1352252395381314e-05</v>
      </c>
      <c r="BO502" s="54">
        <f t="shared" si="199"/>
        <v>1.2168225151631373e-05</v>
      </c>
      <c r="BP502" s="54">
        <f t="shared" si="199"/>
        <v>1.3042848078416153e-05</v>
      </c>
      <c r="BQ502" s="54">
        <f t="shared" si="199"/>
        <v>1.3980336809747222e-05</v>
      </c>
      <c r="BT502" s="28">
        <f t="shared" si="166"/>
        <v>1.3999999999999999</v>
      </c>
      <c r="BU502" s="84" t="e">
        <f t="shared" si="173"/>
        <v>#REF!</v>
      </c>
      <c r="BV502" s="1" t="e">
        <f t="shared" si="174"/>
        <v>#REF!</v>
      </c>
      <c r="BW502" s="1" t="e">
        <f t="shared" si="175"/>
        <v>#REF!</v>
      </c>
      <c r="BX502" s="1" t="e">
        <f t="shared" si="175"/>
        <v>#REF!</v>
      </c>
      <c r="BY502" s="1" t="e">
        <f t="shared" si="175"/>
        <v>#REF!</v>
      </c>
      <c r="BZ502" s="1" t="e">
        <f t="shared" si="175"/>
        <v>#REF!</v>
      </c>
      <c r="CA502" s="1" t="e">
        <f t="shared" si="175"/>
        <v>#REF!</v>
      </c>
      <c r="CB502" s="1" t="e">
        <f t="shared" si="175"/>
        <v>#REF!</v>
      </c>
      <c r="CC502" s="1" t="e">
        <f t="shared" si="175"/>
        <v>#REF!</v>
      </c>
      <c r="CD502" s="1" t="e">
        <f t="shared" si="175"/>
        <v>#REF!</v>
      </c>
      <c r="CE502" s="1" t="e">
        <f t="shared" si="175"/>
        <v>#REF!</v>
      </c>
      <c r="CH502" s="9" t="s">
        <v>18</v>
      </c>
      <c r="CI502" s="173">
        <v>1.3999999999999999</v>
      </c>
      <c r="CJ502" s="173">
        <v>1.3181285015296493</v>
      </c>
      <c r="CK502" s="173">
        <v>1.5715894134748645</v>
      </c>
      <c r="CL502" s="173">
        <v>1.8140999143679093</v>
      </c>
      <c r="CM502" s="173">
        <v>2.1028415504598628</v>
      </c>
      <c r="CN502" s="173">
        <v>2.5119329029866488</v>
      </c>
      <c r="CO502" s="173">
        <v>2.9862184819869078</v>
      </c>
      <c r="CP502" s="173">
        <v>3.544073351356666</v>
      </c>
      <c r="CQ502" s="173">
        <v>4.2081897310519736</v>
      </c>
      <c r="CR502" s="173">
        <v>5.0038834723369874</v>
      </c>
      <c r="CS502" s="173">
        <v>5.947870192000285</v>
      </c>
      <c r="CT502" s="173">
        <v>7.0747982897123167</v>
      </c>
    </row>
    <row r="503" ht="25.5">
      <c r="A503" s="9" t="s">
        <v>14</v>
      </c>
      <c r="B503" s="28" t="str">
        <f t="shared" si="176"/>
        <v>…2)</v>
      </c>
      <c r="C503" s="28">
        <f t="shared" si="177"/>
        <v>379.5</v>
      </c>
      <c r="D503" s="28">
        <f t="shared" si="177"/>
        <v>569.29999999999995</v>
      </c>
      <c r="G503" s="39" t="e">
        <f t="shared" si="161"/>
        <v>#VALUE!</v>
      </c>
      <c r="H503" s="39" t="e">
        <f t="shared" si="193"/>
        <v>#VALUE!</v>
      </c>
      <c r="I503" s="39" t="e">
        <f t="shared" si="193"/>
        <v>#VALUE!</v>
      </c>
      <c r="J503" s="39" t="e">
        <f t="shared" si="193"/>
        <v>#VALUE!</v>
      </c>
      <c r="K503" s="39" t="e">
        <f t="shared" si="193"/>
        <v>#VALUE!</v>
      </c>
      <c r="L503" s="39" t="e">
        <f t="shared" si="193"/>
        <v>#VALUE!</v>
      </c>
      <c r="M503" s="168">
        <f t="shared" si="162"/>
        <v>0.0011361799206021305</v>
      </c>
      <c r="N503" s="168">
        <f t="shared" si="169"/>
        <v>0.001142316081804538</v>
      </c>
      <c r="O503" s="168">
        <f t="shared" si="169"/>
        <v>0.0011484853825419956</v>
      </c>
      <c r="P503" s="168">
        <f t="shared" si="169"/>
        <v>0.001154688001791024</v>
      </c>
      <c r="Q503" s="168">
        <f t="shared" si="169"/>
        <v>0.0011609241194947416</v>
      </c>
      <c r="R503" s="168">
        <f t="shared" si="163"/>
        <v>0.0011671939165680848</v>
      </c>
      <c r="U503" s="168" t="s">
        <v>68</v>
      </c>
      <c r="V503" s="168">
        <f t="shared" si="194"/>
        <v>0.00093620485494375365</v>
      </c>
      <c r="W503" s="168">
        <f t="shared" si="195"/>
        <v>0.0011662593536216914</v>
      </c>
      <c r="X503" s="168">
        <f t="shared" si="195"/>
        <v>0.0014528453604225359</v>
      </c>
      <c r="Y503" s="168">
        <f t="shared" si="195"/>
        <v>0.0018098544159552104</v>
      </c>
      <c r="Z503" s="168">
        <f t="shared" si="195"/>
        <v>0.0022545916421551778</v>
      </c>
      <c r="AA503" s="168">
        <f t="shared" si="196"/>
        <v>0.0028086145648312608</v>
      </c>
      <c r="AB503" s="168">
        <f t="shared" si="196"/>
        <v>0.0031288236664595843</v>
      </c>
      <c r="AC503" s="168">
        <f t="shared" si="196"/>
        <v>0.0034855396886349708</v>
      </c>
      <c r="AD503" s="168">
        <f t="shared" si="196"/>
        <v>0.0038829247717870716</v>
      </c>
      <c r="AE503" s="168">
        <f t="shared" si="197"/>
        <v>0.0043256155804274514</v>
      </c>
      <c r="AF503" s="168">
        <f t="shared" si="198"/>
        <v>0.0048187774034636295</v>
      </c>
      <c r="AH503" s="39"/>
      <c r="AI503" s="168" t="s">
        <v>68</v>
      </c>
      <c r="AJ503" s="165" t="e">
        <f t="shared" si="170"/>
        <v>#REF!</v>
      </c>
      <c r="AK503" s="165" t="e">
        <f t="shared" si="171"/>
        <v>#REF!</v>
      </c>
      <c r="AL503" s="165" t="e">
        <f t="shared" si="171"/>
        <v>#REF!</v>
      </c>
      <c r="AM503" s="165" t="e">
        <f t="shared" si="171"/>
        <v>#REF!</v>
      </c>
      <c r="AN503" s="165" t="e">
        <f t="shared" si="171"/>
        <v>#REF!</v>
      </c>
      <c r="AO503" s="165" t="e">
        <f t="shared" si="171"/>
        <v>#REF!</v>
      </c>
      <c r="AP503" s="165" t="e">
        <f t="shared" si="171"/>
        <v>#REF!</v>
      </c>
      <c r="AQ503" s="165" t="e">
        <f t="shared" si="171"/>
        <v>#REF!</v>
      </c>
      <c r="AR503" s="165" t="e">
        <f t="shared" si="171"/>
        <v>#REF!</v>
      </c>
      <c r="AS503" s="165" t="e">
        <f t="shared" si="171"/>
        <v>#REF!</v>
      </c>
      <c r="AT503" s="165" t="e">
        <f t="shared" si="171"/>
        <v>#REF!</v>
      </c>
      <c r="AX503" s="12" t="s">
        <v>19</v>
      </c>
      <c r="AY503" s="126" t="s">
        <v>68</v>
      </c>
      <c r="AZ503" s="126">
        <f>AZ504+AZ505+AZ506+AZ507+AZ508+AZ509</f>
        <v>748.29999999999995</v>
      </c>
      <c r="BA503" s="83"/>
      <c r="BB503" s="87"/>
      <c r="BC503" s="87">
        <f t="shared" si="165"/>
        <v>0.0036980113860994699</v>
      </c>
      <c r="BG503" s="86">
        <f>SUM(BG504:BG509)</f>
        <v>0.006391960120601275</v>
      </c>
      <c r="BH503" s="87">
        <f>($BQ503/$BG503)^(1/10)*BG503</f>
        <v>0.0066845265268167834</v>
      </c>
      <c r="BI503" s="87">
        <f t="shared" ref="BI503:BP503" si="204">($BQ503/$BG503)^(1/10)*BH503</f>
        <v>0.0069904839899899195</v>
      </c>
      <c r="BJ503" s="87">
        <f t="shared" si="204"/>
        <v>0.0073104454321877184</v>
      </c>
      <c r="BK503" s="87">
        <f t="shared" si="204"/>
        <v>0.0076450518295330993</v>
      </c>
      <c r="BL503" s="87">
        <f t="shared" si="204"/>
        <v>0.0079949734962670577</v>
      </c>
      <c r="BM503" s="87">
        <f t="shared" si="204"/>
        <v>0.0083609114275836668</v>
      </c>
      <c r="BN503" s="87">
        <f t="shared" si="204"/>
        <v>0.0087435987039279732</v>
      </c>
      <c r="BO503" s="87">
        <f t="shared" si="204"/>
        <v>0.0091438019595700241</v>
      </c>
      <c r="BP503" s="87">
        <f t="shared" si="204"/>
        <v>0.0095623229183969816</v>
      </c>
      <c r="BQ503" s="43">
        <f>1%</f>
        <v>0.01</v>
      </c>
      <c r="BT503" s="126" t="str">
        <f t="shared" si="166"/>
        <v>-</v>
      </c>
      <c r="BU503" s="167" t="e">
        <f t="shared" si="173"/>
        <v>#REF!</v>
      </c>
      <c r="BV503" s="83" t="e">
        <f t="shared" si="174"/>
        <v>#REF!</v>
      </c>
      <c r="BW503" s="83" t="e">
        <f t="shared" si="175"/>
        <v>#REF!</v>
      </c>
      <c r="BX503" s="83" t="e">
        <f t="shared" si="175"/>
        <v>#REF!</v>
      </c>
      <c r="BY503" s="83" t="e">
        <f t="shared" si="175"/>
        <v>#REF!</v>
      </c>
      <c r="BZ503" s="83" t="e">
        <f t="shared" si="175"/>
        <v>#REF!</v>
      </c>
      <c r="CA503" s="83" t="e">
        <f t="shared" si="175"/>
        <v>#REF!</v>
      </c>
      <c r="CB503" s="83" t="e">
        <f t="shared" si="175"/>
        <v>#REF!</v>
      </c>
      <c r="CC503" s="83" t="e">
        <f t="shared" si="175"/>
        <v>#REF!</v>
      </c>
      <c r="CD503" s="83" t="e">
        <f t="shared" si="175"/>
        <v>#REF!</v>
      </c>
      <c r="CE503" s="83" t="e">
        <f t="shared" si="175"/>
        <v>#REF!</v>
      </c>
      <c r="CH503" s="12" t="s">
        <v>19</v>
      </c>
    </row>
    <row r="504">
      <c r="A504" s="9" t="s">
        <v>21</v>
      </c>
      <c r="B504" s="28">
        <f t="shared" si="176"/>
        <v>290.89999999999998</v>
      </c>
      <c r="C504" s="28">
        <f t="shared" si="177"/>
        <v>248.90000000000001</v>
      </c>
      <c r="D504" s="28">
        <f t="shared" si="177"/>
        <v>373.19999999999999</v>
      </c>
      <c r="G504" s="39">
        <f t="shared" si="161"/>
        <v>0.0014510465093078473</v>
      </c>
      <c r="H504" s="39">
        <f t="shared" si="193"/>
        <v>0.001298507557664335</v>
      </c>
      <c r="I504" s="39">
        <f t="shared" si="193"/>
        <v>0.001162004020198967</v>
      </c>
      <c r="J504" s="39">
        <f t="shared" si="193"/>
        <v>0.0010398501995531723</v>
      </c>
      <c r="K504" s="39">
        <f t="shared" si="193"/>
        <v>0.00093053760461657105</v>
      </c>
      <c r="L504" s="39">
        <f t="shared" si="193"/>
        <v>0.0008327163220025602</v>
      </c>
      <c r="M504" s="39">
        <f t="shared" si="162"/>
        <v>0.00074517834581783995</v>
      </c>
      <c r="N504" s="168">
        <f t="shared" si="169"/>
        <v>0.000749129456511572</v>
      </c>
      <c r="O504" s="168">
        <f t="shared" si="169"/>
        <v>0.00075310151692264591</v>
      </c>
      <c r="P504" s="168">
        <f t="shared" si="169"/>
        <v>0.00075709463813138577</v>
      </c>
      <c r="Q504" s="168">
        <f t="shared" si="169"/>
        <v>0.00076110893180708985</v>
      </c>
      <c r="R504" s="168">
        <f t="shared" si="163"/>
        <v>0.00076514451021115278</v>
      </c>
      <c r="U504" s="168">
        <f t="shared" si="178"/>
        <v>0.0014510465093078473</v>
      </c>
      <c r="V504" s="168">
        <f t="shared" si="194"/>
        <v>0.00061402210380895989</v>
      </c>
      <c r="W504" s="168">
        <f t="shared" si="195"/>
        <v>0.0007649063323226324</v>
      </c>
      <c r="X504" s="168">
        <f t="shared" si="195"/>
        <v>0.00095286748408213206</v>
      </c>
      <c r="Y504" s="168">
        <f t="shared" si="195"/>
        <v>0.0011870165062747083</v>
      </c>
      <c r="Z504" s="168">
        <f t="shared" si="195"/>
        <v>0.0014787031877007211</v>
      </c>
      <c r="AA504" s="168">
        <f t="shared" si="196"/>
        <v>0.0018420663114268796</v>
      </c>
      <c r="AB504" s="168">
        <f t="shared" si="196"/>
        <v>0.0020518786438449852</v>
      </c>
      <c r="AC504" s="168">
        <f t="shared" si="196"/>
        <v>0.0022855887124963899</v>
      </c>
      <c r="AD504" s="168">
        <f t="shared" si="196"/>
        <v>0.0025459184822460485</v>
      </c>
      <c r="AE504" s="168">
        <f t="shared" si="197"/>
        <v>0.0028358999512044809</v>
      </c>
      <c r="AF504" s="168">
        <f t="shared" si="198"/>
        <v>0.0031589104636793016</v>
      </c>
      <c r="AH504" s="39"/>
      <c r="AI504" s="165" t="e">
        <f t="shared" si="183"/>
        <v>#REF!</v>
      </c>
      <c r="AJ504" s="165" t="e">
        <f t="shared" si="170"/>
        <v>#REF!</v>
      </c>
      <c r="AK504" s="165" t="e">
        <f t="shared" si="171"/>
        <v>#REF!</v>
      </c>
      <c r="AL504" s="165" t="e">
        <f t="shared" si="171"/>
        <v>#REF!</v>
      </c>
      <c r="AM504" s="165" t="e">
        <f t="shared" si="171"/>
        <v>#REF!</v>
      </c>
      <c r="AN504" s="165" t="e">
        <f t="shared" si="171"/>
        <v>#REF!</v>
      </c>
      <c r="AO504" s="165" t="e">
        <f t="shared" si="171"/>
        <v>#REF!</v>
      </c>
      <c r="AP504" s="165" t="e">
        <f t="shared" si="171"/>
        <v>#REF!</v>
      </c>
      <c r="AQ504" s="165" t="e">
        <f t="shared" si="171"/>
        <v>#REF!</v>
      </c>
      <c r="AR504" s="165" t="e">
        <f t="shared" si="171"/>
        <v>#REF!</v>
      </c>
      <c r="AS504" s="165" t="e">
        <f t="shared" si="171"/>
        <v>#REF!</v>
      </c>
      <c r="AT504" s="165" t="e">
        <f t="shared" si="171"/>
        <v>#REF!</v>
      </c>
      <c r="AX504" s="9" t="s">
        <v>20</v>
      </c>
      <c r="AY504" s="28" t="s">
        <v>68</v>
      </c>
      <c r="AZ504" s="28">
        <f t="shared" si="185"/>
        <v>0.80000000000000004</v>
      </c>
      <c r="BB504" s="90"/>
      <c r="BC504" s="90">
        <f t="shared" si="165"/>
        <v>3.9535067604965607e-06</v>
      </c>
      <c r="BG504" s="54">
        <f>BC504</f>
        <v>3.9535067604965607e-06</v>
      </c>
      <c r="BH504" s="54">
        <f t="shared" ref="BH504:BQ509" si="205">BG504/BG$503*BH$503</f>
        <v>4.13446271814393e-06</v>
      </c>
      <c r="BI504" s="54">
        <f t="shared" ref="BI504:BQ504" si="206">BH504/BH$503*BI$503</f>
        <v>4.3237012109156254e-06</v>
      </c>
      <c r="BJ504" s="54">
        <f t="shared" si="206"/>
        <v>4.5216013387262219e-06</v>
      </c>
      <c r="BK504" s="54">
        <f t="shared" si="206"/>
        <v>4.7285595532724541e-06</v>
      </c>
      <c r="BL504" s="54">
        <f t="shared" si="206"/>
        <v>4.9449904522416413e-06</v>
      </c>
      <c r="BM504" s="54">
        <f t="shared" si="206"/>
        <v>5.1713276098718193e-06</v>
      </c>
      <c r="BN504" s="54">
        <f t="shared" si="206"/>
        <v>5.4080244455274383e-06</v>
      </c>
      <c r="BO504" s="54">
        <f t="shared" si="206"/>
        <v>5.6555551320306499e-06</v>
      </c>
      <c r="BP504" s="54">
        <f t="shared" si="206"/>
        <v>5.914415545567809e-06</v>
      </c>
      <c r="BQ504" s="54">
        <f t="shared" si="206"/>
        <v>6.1851242590741707e-06</v>
      </c>
      <c r="BT504" s="28" t="str">
        <f t="shared" si="166"/>
        <v>-</v>
      </c>
      <c r="BU504" s="84" t="e">
        <f t="shared" si="173"/>
        <v>#REF!</v>
      </c>
      <c r="BV504" s="1" t="e">
        <f t="shared" si="174"/>
        <v>#REF!</v>
      </c>
      <c r="BW504" s="1" t="e">
        <f t="shared" si="175"/>
        <v>#REF!</v>
      </c>
      <c r="BX504" s="1" t="e">
        <f t="shared" si="175"/>
        <v>#REF!</v>
      </c>
      <c r="BY504" s="1" t="e">
        <f t="shared" si="175"/>
        <v>#REF!</v>
      </c>
      <c r="BZ504" s="1" t="e">
        <f t="shared" si="175"/>
        <v>#REF!</v>
      </c>
      <c r="CA504" s="1" t="e">
        <f t="shared" si="175"/>
        <v>#REF!</v>
      </c>
      <c r="CB504" s="1" t="e">
        <f t="shared" si="175"/>
        <v>#REF!</v>
      </c>
      <c r="CC504" s="1" t="e">
        <f t="shared" si="175"/>
        <v>#REF!</v>
      </c>
      <c r="CD504" s="1" t="e">
        <f t="shared" si="175"/>
        <v>#REF!</v>
      </c>
      <c r="CE504" s="1" t="e">
        <f t="shared" si="175"/>
        <v>#REF!</v>
      </c>
      <c r="CH504" s="9" t="s">
        <v>20</v>
      </c>
      <c r="CI504" s="34" t="s">
        <v>68</v>
      </c>
      <c r="CJ504" s="34" t="s">
        <v>68</v>
      </c>
      <c r="CK504" s="34" t="s">
        <v>68</v>
      </c>
      <c r="CL504" s="34" t="s">
        <v>68</v>
      </c>
      <c r="CM504" s="34" t="s">
        <v>68</v>
      </c>
      <c r="CN504" s="34" t="s">
        <v>68</v>
      </c>
      <c r="CO504" s="34" t="s">
        <v>68</v>
      </c>
      <c r="CP504" s="34" t="s">
        <v>68</v>
      </c>
      <c r="CQ504" s="34" t="s">
        <v>68</v>
      </c>
      <c r="CR504" s="34" t="s">
        <v>68</v>
      </c>
      <c r="CS504" s="34" t="s">
        <v>68</v>
      </c>
      <c r="CT504" s="34" t="s">
        <v>68</v>
      </c>
      <c r="CU504" s="34" t="s">
        <v>108</v>
      </c>
    </row>
    <row r="505">
      <c r="A505" s="9" t="s">
        <v>18</v>
      </c>
      <c r="B505" s="28">
        <f t="shared" si="176"/>
        <v>1.3999999999999999</v>
      </c>
      <c r="C505" s="28">
        <f t="shared" si="177"/>
        <v>120.40000000000001</v>
      </c>
      <c r="D505" s="28">
        <f t="shared" si="177"/>
        <v>177.69999999999999</v>
      </c>
      <c r="G505" s="39">
        <f t="shared" si="161"/>
        <v>6.9833795566551604e-06</v>
      </c>
      <c r="H505" s="39">
        <f t="shared" si="193"/>
        <v>1.347509002827685e-05</v>
      </c>
      <c r="I505" s="39">
        <f t="shared" si="193"/>
        <v>2.6001458147455599e-05</v>
      </c>
      <c r="J505" s="39">
        <f t="shared" si="193"/>
        <v>5.0172267819745283e-05</v>
      </c>
      <c r="K505" s="39">
        <f t="shared" si="193"/>
        <v>9.6812126608467804e-05</v>
      </c>
      <c r="L505" s="39">
        <f t="shared" si="193"/>
        <v>0.0001868081365611586</v>
      </c>
      <c r="M505" s="39">
        <f t="shared" si="162"/>
        <v>0.0003604639326495297</v>
      </c>
      <c r="N505" s="168">
        <f t="shared" si="169"/>
        <v>0.00036123290617304352</v>
      </c>
      <c r="O505" s="168">
        <f t="shared" si="169"/>
        <v>0.00036200352013884932</v>
      </c>
      <c r="P505" s="168">
        <f t="shared" si="169"/>
        <v>0.00036277577804648365</v>
      </c>
      <c r="Q505" s="168">
        <f t="shared" si="169"/>
        <v>0.0003635496834029485</v>
      </c>
      <c r="R505" s="168">
        <f t="shared" si="163"/>
        <v>0.00036432523972272738</v>
      </c>
      <c r="U505" s="168">
        <f t="shared" si="178"/>
        <v>6.9833795566551604e-06</v>
      </c>
      <c r="V505" s="168">
        <f t="shared" si="194"/>
        <v>0.00029701993289915136</v>
      </c>
      <c r="W505" s="168">
        <f t="shared" si="195"/>
        <v>0.00037000692009499773</v>
      </c>
      <c r="X505" s="168">
        <f t="shared" si="195"/>
        <v>0.00046092906823418523</v>
      </c>
      <c r="Y505" s="168">
        <f t="shared" si="195"/>
        <v>0.00057419360126747653</v>
      </c>
      <c r="Z505" s="168">
        <f t="shared" si="195"/>
        <v>0.00071529073442815126</v>
      </c>
      <c r="AA505" s="168">
        <f t="shared" si="196"/>
        <v>0.00089105979869745402</v>
      </c>
      <c r="AB505" s="168">
        <f t="shared" si="196"/>
        <v>0.0009894232287728465</v>
      </c>
      <c r="AC505" s="168">
        <f t="shared" si="196"/>
        <v>0.0010986449249156117</v>
      </c>
      <c r="AD505" s="168">
        <f t="shared" si="196"/>
        <v>0.001219923523060868</v>
      </c>
      <c r="AE505" s="168">
        <f t="shared" si="197"/>
        <v>0.0013545899756753088</v>
      </c>
      <c r="AF505" s="168">
        <f t="shared" si="198"/>
        <v>0.0015041221580809538</v>
      </c>
      <c r="AH505" s="39"/>
      <c r="AI505" s="165" t="e">
        <f t="shared" si="183"/>
        <v>#REF!</v>
      </c>
      <c r="AJ505" s="165" t="e">
        <f t="shared" si="170"/>
        <v>#REF!</v>
      </c>
      <c r="AK505" s="165" t="e">
        <f t="shared" si="171"/>
        <v>#REF!</v>
      </c>
      <c r="AL505" s="165" t="e">
        <f t="shared" si="171"/>
        <v>#REF!</v>
      </c>
      <c r="AM505" s="165" t="e">
        <f t="shared" si="171"/>
        <v>#REF!</v>
      </c>
      <c r="AN505" s="165" t="e">
        <f t="shared" si="171"/>
        <v>#REF!</v>
      </c>
      <c r="AO505" s="165" t="e">
        <f t="shared" si="171"/>
        <v>#REF!</v>
      </c>
      <c r="AP505" s="165" t="e">
        <f t="shared" si="171"/>
        <v>#REF!</v>
      </c>
      <c r="AQ505" s="165" t="e">
        <f t="shared" si="171"/>
        <v>#REF!</v>
      </c>
      <c r="AR505" s="165" t="e">
        <f t="shared" si="171"/>
        <v>#REF!</v>
      </c>
      <c r="AS505" s="165" t="e">
        <f t="shared" si="171"/>
        <v>#REF!</v>
      </c>
      <c r="AT505" s="165" t="e">
        <f t="shared" si="171"/>
        <v>#REF!</v>
      </c>
      <c r="AX505" s="9" t="s">
        <v>21</v>
      </c>
      <c r="AY505" s="28">
        <f t="shared" si="184"/>
        <v>290.89999999999998</v>
      </c>
      <c r="AZ505" s="28">
        <f t="shared" si="185"/>
        <v>150.69999999999999</v>
      </c>
      <c r="BB505" s="90">
        <f t="shared" si="186"/>
        <v>0.0014510465093078473</v>
      </c>
      <c r="BC505" s="90">
        <f t="shared" si="165"/>
        <v>0.00074474183600853957</v>
      </c>
      <c r="BG505" s="54">
        <f t="shared" ref="BG505:BG507" si="207">BB505</f>
        <v>0.0014510465093078473</v>
      </c>
      <c r="BH505" s="54">
        <f t="shared" si="205"/>
        <v>0.0015174623589799226</v>
      </c>
      <c r="BI505" s="54">
        <f t="shared" si="205"/>
        <v>0.0015869181285025119</v>
      </c>
      <c r="BJ505" s="54">
        <f t="shared" si="205"/>
        <v>0.001659552958046872</v>
      </c>
      <c r="BK505" s="54">
        <f t="shared" si="205"/>
        <v>0.0017355123563690281</v>
      </c>
      <c r="BL505" s="54">
        <f t="shared" si="205"/>
        <v>0.0018149484923062672</v>
      </c>
      <c r="BM505" s="54">
        <f t="shared" si="205"/>
        <v>0.0018980204996157169</v>
      </c>
      <c r="BN505" s="54">
        <f t="shared" si="205"/>
        <v>0.00198489479576569</v>
      </c>
      <c r="BO505" s="54">
        <f t="shared" si="205"/>
        <v>0.0020757454153184302</v>
      </c>
      <c r="BP505" s="54">
        <f t="shared" si="205"/>
        <v>0.002170754358572116</v>
      </c>
      <c r="BQ505" s="54">
        <f t="shared" si="205"/>
        <v>0.0022701119561605635</v>
      </c>
      <c r="BT505" s="28">
        <f t="shared" si="166"/>
        <v>290.89999999999998</v>
      </c>
      <c r="BU505" s="84" t="e">
        <f t="shared" si="173"/>
        <v>#REF!</v>
      </c>
      <c r="BV505" s="1" t="e">
        <f t="shared" si="174"/>
        <v>#REF!</v>
      </c>
      <c r="BW505" s="1" t="e">
        <f t="shared" si="175"/>
        <v>#REF!</v>
      </c>
      <c r="BX505" s="1" t="e">
        <f t="shared" si="175"/>
        <v>#REF!</v>
      </c>
      <c r="BY505" s="1" t="e">
        <f t="shared" si="175"/>
        <v>#REF!</v>
      </c>
      <c r="BZ505" s="1" t="e">
        <f t="shared" si="175"/>
        <v>#REF!</v>
      </c>
      <c r="CA505" s="1" t="e">
        <f t="shared" si="175"/>
        <v>#REF!</v>
      </c>
      <c r="CB505" s="1" t="e">
        <f t="shared" si="175"/>
        <v>#REF!</v>
      </c>
      <c r="CC505" s="1" t="e">
        <f t="shared" si="175"/>
        <v>#REF!</v>
      </c>
      <c r="CD505" s="1" t="e">
        <f t="shared" si="175"/>
        <v>#REF!</v>
      </c>
      <c r="CE505" s="1" t="e">
        <f t="shared" si="175"/>
        <v>#REF!</v>
      </c>
      <c r="CH505" s="9" t="s">
        <v>21</v>
      </c>
      <c r="CI505" s="34">
        <v>259.80000000000001</v>
      </c>
      <c r="CJ505" s="34">
        <v>203.90000000000001</v>
      </c>
      <c r="CK505" s="34">
        <v>221.5</v>
      </c>
      <c r="CL505" s="34">
        <v>237.80000000000001</v>
      </c>
      <c r="CM505" s="34">
        <v>249.40000000000001</v>
      </c>
      <c r="CN505" s="34">
        <v>290.66271753771463</v>
      </c>
      <c r="CO505" s="34">
        <v>337.12756956133683</v>
      </c>
      <c r="CP505" s="34">
        <v>390.36132915158623</v>
      </c>
      <c r="CQ505" s="34">
        <v>452.22107086042007</v>
      </c>
      <c r="CR505" s="34">
        <v>524.63113994182208</v>
      </c>
      <c r="CS505" s="34">
        <v>608.41477879972729</v>
      </c>
      <c r="CT505" s="34">
        <v>706.06345056539431</v>
      </c>
    </row>
    <row r="506">
      <c r="A506" s="9" t="s">
        <v>20</v>
      </c>
      <c r="B506" s="28" t="str">
        <f t="shared" si="176"/>
        <v>…2)</v>
      </c>
      <c r="C506" s="28">
        <f t="shared" si="177"/>
        <v>1.3999999999999999</v>
      </c>
      <c r="D506" s="28">
        <f t="shared" si="177"/>
        <v>2.2000000000000002</v>
      </c>
      <c r="G506" s="39" t="e">
        <f t="shared" si="161"/>
        <v>#VALUE!</v>
      </c>
      <c r="H506" s="39" t="e">
        <f t="shared" si="193"/>
        <v>#VALUE!</v>
      </c>
      <c r="I506" s="39" t="e">
        <f t="shared" si="193"/>
        <v>#VALUE!</v>
      </c>
      <c r="J506" s="39" t="e">
        <f t="shared" si="193"/>
        <v>#VALUE!</v>
      </c>
      <c r="K506" s="39" t="e">
        <f t="shared" si="193"/>
        <v>#VALUE!</v>
      </c>
      <c r="L506" s="39" t="e">
        <f t="shared" si="193"/>
        <v>#VALUE!</v>
      </c>
      <c r="M506" s="39">
        <f t="shared" si="162"/>
        <v>4.1914410773201124e-06</v>
      </c>
      <c r="N506" s="168">
        <f t="shared" si="169"/>
        <v>4.2533938099719031e-06</v>
      </c>
      <c r="O506" s="168">
        <f t="shared" si="169"/>
        <v>4.3162622518063398e-06</v>
      </c>
      <c r="P506" s="168">
        <f t="shared" si="169"/>
        <v>4.3800599377115759e-06</v>
      </c>
      <c r="Q506" s="168">
        <f t="shared" si="169"/>
        <v>4.4448006026318523e-06</v>
      </c>
      <c r="R506" s="168">
        <f t="shared" si="163"/>
        <v>4.5104981845244807e-06</v>
      </c>
      <c r="U506" s="168" t="s">
        <v>68</v>
      </c>
      <c r="V506" s="168">
        <f t="shared" si="194"/>
        <v>3.4537201499901322e-06</v>
      </c>
      <c r="W506" s="168">
        <f t="shared" si="195"/>
        <v>4.302406047616253e-06</v>
      </c>
      <c r="X506" s="168">
        <f t="shared" si="195"/>
        <v>5.3596403283044796e-06</v>
      </c>
      <c r="Y506" s="168">
        <f t="shared" si="195"/>
        <v>6.6766697821799587e-06</v>
      </c>
      <c r="Z506" s="168">
        <f t="shared" si="195"/>
        <v>8.317334121257573e-06</v>
      </c>
      <c r="AA506" s="168">
        <f t="shared" si="196"/>
        <v>1.0361160449970396e-05</v>
      </c>
      <c r="AB506" s="168">
        <f t="shared" si="196"/>
        <v>1.1650119811313262e-05</v>
      </c>
      <c r="AC506" s="168">
        <f t="shared" si="196"/>
        <v>1.3099429573869941e-05</v>
      </c>
      <c r="AD506" s="168">
        <f t="shared" si="196"/>
        <v>1.4729037807331812e-05</v>
      </c>
      <c r="AE506" s="168">
        <f t="shared" si="197"/>
        <v>1.6561374180945986e-05</v>
      </c>
      <c r="AF506" s="168">
        <f t="shared" si="198"/>
        <v>1.8621658681925145e-05</v>
      </c>
      <c r="AH506" s="39"/>
      <c r="AI506" s="168" t="s">
        <v>68</v>
      </c>
      <c r="AJ506" s="165" t="e">
        <f t="shared" si="170"/>
        <v>#REF!</v>
      </c>
      <c r="AK506" s="165" t="e">
        <f t="shared" si="171"/>
        <v>#REF!</v>
      </c>
      <c r="AL506" s="165" t="e">
        <f t="shared" si="171"/>
        <v>#REF!</v>
      </c>
      <c r="AM506" s="165" t="e">
        <f t="shared" si="171"/>
        <v>#REF!</v>
      </c>
      <c r="AN506" s="165" t="e">
        <f t="shared" si="171"/>
        <v>#REF!</v>
      </c>
      <c r="AO506" s="165" t="e">
        <f t="shared" si="171"/>
        <v>#REF!</v>
      </c>
      <c r="AP506" s="165" t="e">
        <f t="shared" si="171"/>
        <v>#REF!</v>
      </c>
      <c r="AQ506" s="165" t="e">
        <f t="shared" si="171"/>
        <v>#REF!</v>
      </c>
      <c r="AR506" s="165" t="e">
        <f t="shared" si="171"/>
        <v>#REF!</v>
      </c>
      <c r="AS506" s="165" t="e">
        <f t="shared" si="171"/>
        <v>#REF!</v>
      </c>
      <c r="AT506" s="165" t="e">
        <f t="shared" si="171"/>
        <v>#REF!</v>
      </c>
      <c r="AX506" s="9" t="s">
        <v>22</v>
      </c>
      <c r="AY506" s="28">
        <f t="shared" si="184"/>
        <v>936.60000000000002</v>
      </c>
      <c r="AZ506" s="28">
        <f t="shared" si="185"/>
        <v>536.79999999999995</v>
      </c>
      <c r="BB506" s="90">
        <f t="shared" si="186"/>
        <v>0.0046718809234023023</v>
      </c>
      <c r="BC506" s="90">
        <f t="shared" si="165"/>
        <v>0.002652803036293192</v>
      </c>
      <c r="BG506" s="54">
        <f t="shared" si="207"/>
        <v>0.0046718809234023023</v>
      </c>
      <c r="BH506" s="54">
        <f t="shared" si="205"/>
        <v>0.0048857175848078223</v>
      </c>
      <c r="BI506" s="54">
        <f t="shared" si="205"/>
        <v>0.0051093417640269935</v>
      </c>
      <c r="BJ506" s="54">
        <f t="shared" si="205"/>
        <v>0.0053432014455369542</v>
      </c>
      <c r="BK506" s="54">
        <f t="shared" si="205"/>
        <v>0.0055877651185123117</v>
      </c>
      <c r="BL506" s="54">
        <f t="shared" si="205"/>
        <v>0.0058435227153456502</v>
      </c>
      <c r="BM506" s="54">
        <f t="shared" si="205"/>
        <v>0.0061109865931250609</v>
      </c>
      <c r="BN506" s="54">
        <f t="shared" si="205"/>
        <v>0.0063906925600348751</v>
      </c>
      <c r="BO506" s="54">
        <f t="shared" si="205"/>
        <v>0.0066832009487357916</v>
      </c>
      <c r="BP506" s="54">
        <f t="shared" si="205"/>
        <v>0.0069890977388746781</v>
      </c>
      <c r="BQ506" s="54">
        <f t="shared" si="205"/>
        <v>0.0073089957309727871</v>
      </c>
      <c r="BT506" s="28">
        <f t="shared" si="166"/>
        <v>936.60000000000002</v>
      </c>
      <c r="BU506" s="84" t="e">
        <f t="shared" si="173"/>
        <v>#REF!</v>
      </c>
      <c r="BV506" s="1" t="e">
        <f t="shared" si="174"/>
        <v>#REF!</v>
      </c>
      <c r="BW506" s="1" t="e">
        <f t="shared" si="175"/>
        <v>#REF!</v>
      </c>
      <c r="BX506" s="1" t="e">
        <f t="shared" si="175"/>
        <v>#REF!</v>
      </c>
      <c r="BY506" s="1" t="e">
        <f t="shared" si="175"/>
        <v>#REF!</v>
      </c>
      <c r="BZ506" s="1" t="e">
        <f t="shared" si="175"/>
        <v>#REF!</v>
      </c>
      <c r="CA506" s="1" t="e">
        <f t="shared" si="175"/>
        <v>#REF!</v>
      </c>
      <c r="CB506" s="1" t="e">
        <f t="shared" si="175"/>
        <v>#REF!</v>
      </c>
      <c r="CC506" s="1" t="e">
        <f t="shared" si="175"/>
        <v>#REF!</v>
      </c>
      <c r="CD506" s="1" t="e">
        <f t="shared" si="175"/>
        <v>#REF!</v>
      </c>
      <c r="CE506" s="1" t="e">
        <f t="shared" si="175"/>
        <v>#REF!</v>
      </c>
      <c r="CH506" s="9" t="s">
        <v>22</v>
      </c>
      <c r="CI506" s="34">
        <v>1516.2</v>
      </c>
      <c r="CJ506" s="34">
        <v>1574.2</v>
      </c>
      <c r="CK506" s="34">
        <v>1638.9000000000001</v>
      </c>
      <c r="CL506" s="34">
        <v>1694.2</v>
      </c>
      <c r="CM506" s="34">
        <v>1766</v>
      </c>
      <c r="CN506" s="34">
        <v>1836.6400000000001</v>
      </c>
      <c r="CO506" s="34">
        <v>1910.1056000000001</v>
      </c>
      <c r="CP506" s="34">
        <v>1986.5098240000002</v>
      </c>
      <c r="CQ506" s="34">
        <v>2065.9702169600005</v>
      </c>
      <c r="CR506" s="34">
        <v>2148.6090256384005</v>
      </c>
      <c r="CS506" s="34">
        <v>2234.5533866639366</v>
      </c>
      <c r="CT506" s="34">
        <v>2323.9355221304941</v>
      </c>
    </row>
    <row r="507">
      <c r="A507" s="9" t="s">
        <v>24</v>
      </c>
      <c r="B507" s="28" t="str">
        <f t="shared" si="176"/>
        <v>…2)</v>
      </c>
      <c r="C507" s="28">
        <f t="shared" si="177"/>
        <v>7.7000000000000002</v>
      </c>
      <c r="D507" s="28">
        <f t="shared" si="177"/>
        <v>14.6</v>
      </c>
      <c r="G507" s="39" t="e">
        <f t="shared" si="161"/>
        <v>#VALUE!</v>
      </c>
      <c r="H507" s="39" t="e">
        <f t="shared" si="193"/>
        <v>#VALUE!</v>
      </c>
      <c r="I507" s="39" t="e">
        <f t="shared" si="193"/>
        <v>#VALUE!</v>
      </c>
      <c r="J507" s="39" t="e">
        <f t="shared" si="193"/>
        <v>#VALUE!</v>
      </c>
      <c r="K507" s="39" t="e">
        <f t="shared" si="193"/>
        <v>#VALUE!</v>
      </c>
      <c r="L507" s="39" t="e">
        <f t="shared" si="193"/>
        <v>#VALUE!</v>
      </c>
      <c r="M507" s="39">
        <f t="shared" si="162"/>
        <v>2.3052925925260617e-05</v>
      </c>
      <c r="N507" s="168">
        <f t="shared" si="169"/>
        <v>2.4289120043638066e-05</v>
      </c>
      <c r="O507" s="168">
        <f t="shared" si="169"/>
        <v>2.5591604050911418e-05</v>
      </c>
      <c r="P507" s="168">
        <f t="shared" si="169"/>
        <v>2.6963932687638411e-05</v>
      </c>
      <c r="Q507" s="168">
        <f t="shared" si="169"/>
        <v>2.8409851314404105e-05</v>
      </c>
      <c r="R507" s="168">
        <f t="shared" si="163"/>
        <v>2.9933306133662463e-05</v>
      </c>
      <c r="U507" s="168" t="s">
        <v>68</v>
      </c>
      <c r="V507" s="168">
        <f t="shared" si="194"/>
        <v>1.8995460824945725e-05</v>
      </c>
      <c r="W507" s="168">
        <f t="shared" si="195"/>
        <v>2.3663233261889388e-05</v>
      </c>
      <c r="X507" s="168">
        <f t="shared" si="195"/>
        <v>2.9478021805674631e-05</v>
      </c>
      <c r="Y507" s="168">
        <f t="shared" si="195"/>
        <v>3.6721683801989766e-05</v>
      </c>
      <c r="Z507" s="168">
        <f t="shared" si="195"/>
        <v>4.5745337666916641e-05</v>
      </c>
      <c r="AA507" s="168">
        <f t="shared" si="196"/>
        <v>5.6986382474837168e-05</v>
      </c>
      <c r="AB507" s="168">
        <f t="shared" si="196"/>
        <v>6.6528323325326687e-05</v>
      </c>
      <c r="AC507" s="168">
        <f t="shared" si="196"/>
        <v>7.7667990356003965e-05</v>
      </c>
      <c r="AD507" s="168">
        <f t="shared" si="196"/>
        <v>9.0672910790822253e-05</v>
      </c>
      <c r="AE507" s="168">
        <f t="shared" si="197"/>
        <v>0.00010585540727390352</v>
      </c>
      <c r="AF507" s="168">
        <f t="shared" si="198"/>
        <v>0.00012358009852550325</v>
      </c>
      <c r="AH507" s="39"/>
      <c r="AI507" s="168" t="s">
        <v>68</v>
      </c>
      <c r="AJ507" s="165" t="e">
        <f t="shared" si="170"/>
        <v>#REF!</v>
      </c>
      <c r="AK507" s="165" t="e">
        <f t="shared" si="171"/>
        <v>#REF!</v>
      </c>
      <c r="AL507" s="165" t="e">
        <f t="shared" si="171"/>
        <v>#REF!</v>
      </c>
      <c r="AM507" s="165" t="e">
        <f t="shared" si="171"/>
        <v>#REF!</v>
      </c>
      <c r="AN507" s="165" t="e">
        <f t="shared" si="171"/>
        <v>#REF!</v>
      </c>
      <c r="AO507" s="165" t="e">
        <f t="shared" si="171"/>
        <v>#REF!</v>
      </c>
      <c r="AP507" s="165" t="e">
        <f t="shared" si="171"/>
        <v>#REF!</v>
      </c>
      <c r="AQ507" s="165" t="e">
        <f t="shared" si="171"/>
        <v>#REF!</v>
      </c>
      <c r="AR507" s="165" t="e">
        <f t="shared" si="171"/>
        <v>#REF!</v>
      </c>
      <c r="AS507" s="165" t="e">
        <f t="shared" si="171"/>
        <v>#REF!</v>
      </c>
      <c r="AT507" s="165" t="e">
        <f t="shared" si="171"/>
        <v>#REF!</v>
      </c>
      <c r="AX507" s="9" t="s">
        <v>23</v>
      </c>
      <c r="AY507" s="28">
        <f t="shared" si="184"/>
        <v>4.2000000000000002</v>
      </c>
      <c r="AZ507" s="28">
        <f t="shared" si="185"/>
        <v>10.6</v>
      </c>
      <c r="BB507" s="90">
        <f t="shared" si="186"/>
        <v>2.0950138669965482e-05</v>
      </c>
      <c r="BC507" s="90">
        <f t="shared" si="165"/>
        <v>5.2383964576579427e-05</v>
      </c>
      <c r="BG507" s="54">
        <f t="shared" si="207"/>
        <v>2.0950138669965482e-05</v>
      </c>
      <c r="BH507" s="54">
        <f t="shared" si="205"/>
        <v>2.1909047465505931e-05</v>
      </c>
      <c r="BI507" s="54">
        <f t="shared" si="205"/>
        <v>2.2911846475457373e-05</v>
      </c>
      <c r="BJ507" s="54">
        <f t="shared" si="205"/>
        <v>2.3960544598820424e-05</v>
      </c>
      <c r="BK507" s="54">
        <f t="shared" si="205"/>
        <v>2.5057242683911714e-05</v>
      </c>
      <c r="BL507" s="54">
        <f t="shared" si="205"/>
        <v>2.6204137736976012e-05</v>
      </c>
      <c r="BM507" s="54">
        <f t="shared" si="205"/>
        <v>2.7403527323430769e-05</v>
      </c>
      <c r="BN507" s="54">
        <f t="shared" si="205"/>
        <v>2.8657814170559978e-05</v>
      </c>
      <c r="BO507" s="54">
        <f t="shared" si="205"/>
        <v>2.9969510980877989e-05</v>
      </c>
      <c r="BP507" s="54">
        <f t="shared" si="205"/>
        <v>3.1341245465805732e-05</v>
      </c>
      <c r="BQ507" s="54">
        <f t="shared" si="205"/>
        <v>3.277576560974344e-05</v>
      </c>
      <c r="BT507" s="28">
        <f t="shared" si="166"/>
        <v>4.2000000000000002</v>
      </c>
      <c r="BU507" s="84" t="e">
        <f t="shared" si="173"/>
        <v>#REF!</v>
      </c>
      <c r="BV507" s="1" t="e">
        <f t="shared" si="174"/>
        <v>#REF!</v>
      </c>
      <c r="BW507" s="1" t="e">
        <f t="shared" si="175"/>
        <v>#REF!</v>
      </c>
      <c r="BX507" s="1" t="e">
        <f t="shared" si="175"/>
        <v>#REF!</v>
      </c>
      <c r="BY507" s="1" t="e">
        <f t="shared" si="175"/>
        <v>#REF!</v>
      </c>
      <c r="BZ507" s="1" t="e">
        <f t="shared" si="175"/>
        <v>#REF!</v>
      </c>
      <c r="CA507" s="1" t="e">
        <f t="shared" si="175"/>
        <v>#REF!</v>
      </c>
      <c r="CB507" s="1" t="e">
        <f t="shared" si="175"/>
        <v>#REF!</v>
      </c>
      <c r="CC507" s="1" t="e">
        <f t="shared" si="175"/>
        <v>#REF!</v>
      </c>
      <c r="CD507" s="1" t="e">
        <f t="shared" si="175"/>
        <v>#REF!</v>
      </c>
      <c r="CE507" s="1" t="e">
        <f t="shared" si="175"/>
        <v>#REF!</v>
      </c>
      <c r="CH507" s="9" t="s">
        <v>23</v>
      </c>
      <c r="CI507" s="1">
        <f t="shared" si="202"/>
        <v>4.2000000000000002</v>
      </c>
      <c r="CJ507" s="1" t="e">
        <f t="shared" si="202"/>
        <v>#REF!</v>
      </c>
      <c r="CK507" s="1" t="e">
        <f t="shared" si="202"/>
        <v>#REF!</v>
      </c>
      <c r="CL507" s="1" t="e">
        <f t="shared" si="202"/>
        <v>#REF!</v>
      </c>
      <c r="CM507" s="1" t="e">
        <f t="shared" si="202"/>
        <v>#REF!</v>
      </c>
      <c r="CN507" s="1" t="e">
        <f t="shared" si="202"/>
        <v>#REF!</v>
      </c>
      <c r="CO507" s="1" t="e">
        <f t="shared" si="202"/>
        <v>#REF!</v>
      </c>
      <c r="CP507" s="1" t="e">
        <f t="shared" si="202"/>
        <v>#REF!</v>
      </c>
      <c r="CQ507" s="1" t="e">
        <f t="shared" si="202"/>
        <v>#REF!</v>
      </c>
      <c r="CR507" s="1" t="e">
        <f t="shared" si="202"/>
        <v>#REF!</v>
      </c>
      <c r="CS507" s="1" t="e">
        <f t="shared" si="202"/>
        <v>#REF!</v>
      </c>
      <c r="CT507" s="1" t="e">
        <f t="shared" si="202"/>
        <v>#REF!</v>
      </c>
    </row>
    <row r="508">
      <c r="A508" s="9" t="s">
        <v>25</v>
      </c>
      <c r="B508" s="28" t="str">
        <f t="shared" si="176"/>
        <v>…2)</v>
      </c>
      <c r="C508" s="28">
        <f t="shared" si="177"/>
        <v>75.299999999999997</v>
      </c>
      <c r="D508" s="28">
        <f t="shared" si="177"/>
        <v>111.2</v>
      </c>
      <c r="G508" s="39" t="e">
        <f t="shared" si="161"/>
        <v>#VALUE!</v>
      </c>
      <c r="H508" s="39" t="e">
        <f t="shared" si="193"/>
        <v>#VALUE!</v>
      </c>
      <c r="I508" s="39" t="e">
        <f t="shared" si="193"/>
        <v>#VALUE!</v>
      </c>
      <c r="J508" s="39" t="e">
        <f t="shared" si="193"/>
        <v>#VALUE!</v>
      </c>
      <c r="K508" s="39" t="e">
        <f t="shared" si="193"/>
        <v>#VALUE!</v>
      </c>
      <c r="L508" s="39" t="e">
        <f t="shared" si="193"/>
        <v>#VALUE!</v>
      </c>
      <c r="M508" s="39">
        <f t="shared" si="162"/>
        <v>0.00022543965223014603</v>
      </c>
      <c r="N508" s="168">
        <f t="shared" si="169"/>
        <v>0.00022594647402663921</v>
      </c>
      <c r="O508" s="168">
        <f t="shared" si="169"/>
        <v>0.00022645443523375009</v>
      </c>
      <c r="P508" s="168">
        <f t="shared" si="169"/>
        <v>0.00022696353841304283</v>
      </c>
      <c r="Q508" s="168">
        <f t="shared" si="169"/>
        <v>0.00022747378613184038</v>
      </c>
      <c r="R508" s="168">
        <f t="shared" si="163"/>
        <v>0.00022798518096323739</v>
      </c>
      <c r="U508" s="168" t="s">
        <v>68</v>
      </c>
      <c r="V508" s="168">
        <f t="shared" si="194"/>
        <v>0.00018576080521018353</v>
      </c>
      <c r="W508" s="168">
        <f t="shared" si="195"/>
        <v>0.00023140798241821705</v>
      </c>
      <c r="X508" s="168">
        <f t="shared" si="195"/>
        <v>0.00028827208337237666</v>
      </c>
      <c r="Y508" s="168">
        <f t="shared" si="195"/>
        <v>0.00035910945328439351</v>
      </c>
      <c r="Z508" s="168">
        <f t="shared" si="195"/>
        <v>0.00044735375666478226</v>
      </c>
      <c r="AA508" s="168">
        <f t="shared" si="196"/>
        <v>0.00055728241563055057</v>
      </c>
      <c r="AB508" s="168">
        <f t="shared" si="196"/>
        <v>0.00061887133215429106</v>
      </c>
      <c r="AC508" s="168">
        <f t="shared" si="196"/>
        <v>0.00068726684176652222</v>
      </c>
      <c r="AD508" s="168">
        <f t="shared" si="196"/>
        <v>0.00076322118548863684</v>
      </c>
      <c r="AE508" s="168">
        <f t="shared" si="197"/>
        <v>0.00084756973940635543</v>
      </c>
      <c r="AF508" s="168">
        <f t="shared" si="198"/>
        <v>0.00094124020246821633</v>
      </c>
      <c r="AH508" s="39"/>
      <c r="AI508" s="168" t="s">
        <v>68</v>
      </c>
      <c r="AJ508" s="165" t="e">
        <f t="shared" si="170"/>
        <v>#REF!</v>
      </c>
      <c r="AK508" s="165" t="e">
        <f t="shared" si="171"/>
        <v>#REF!</v>
      </c>
      <c r="AL508" s="165" t="e">
        <f t="shared" si="171"/>
        <v>#REF!</v>
      </c>
      <c r="AM508" s="165" t="e">
        <f t="shared" si="171"/>
        <v>#REF!</v>
      </c>
      <c r="AN508" s="165" t="e">
        <f t="shared" si="171"/>
        <v>#REF!</v>
      </c>
      <c r="AO508" s="165" t="e">
        <f t="shared" si="171"/>
        <v>#REF!</v>
      </c>
      <c r="AP508" s="165" t="e">
        <f t="shared" si="171"/>
        <v>#REF!</v>
      </c>
      <c r="AQ508" s="165" t="e">
        <f t="shared" si="171"/>
        <v>#REF!</v>
      </c>
      <c r="AR508" s="165" t="e">
        <f t="shared" si="171"/>
        <v>#REF!</v>
      </c>
      <c r="AS508" s="165" t="e">
        <f t="shared" si="171"/>
        <v>#REF!</v>
      </c>
      <c r="AT508" s="165" t="e">
        <f t="shared" si="171"/>
        <v>#REF!</v>
      </c>
      <c r="AX508" s="9" t="s">
        <v>24</v>
      </c>
      <c r="AY508" s="28" t="s">
        <v>68</v>
      </c>
      <c r="AZ508" s="28">
        <f t="shared" si="185"/>
        <v>3.5</v>
      </c>
      <c r="BB508" s="90"/>
      <c r="BC508" s="90">
        <f t="shared" si="165"/>
        <v>1.7296592077172451e-05</v>
      </c>
      <c r="BG508" s="54">
        <f t="shared" ref="BG508:BG509" si="208">BC508</f>
        <v>1.7296592077172451e-05</v>
      </c>
      <c r="BH508" s="54">
        <f t="shared" si="205"/>
        <v>1.8088274391879691e-05</v>
      </c>
      <c r="BI508" s="54">
        <f t="shared" si="205"/>
        <v>1.8916192797755859e-05</v>
      </c>
      <c r="BJ508" s="54">
        <f t="shared" si="205"/>
        <v>1.9782005856927219e-05</v>
      </c>
      <c r="BK508" s="54">
        <f t="shared" si="205"/>
        <v>2.0687448045566987e-05</v>
      </c>
      <c r="BL508" s="54">
        <f t="shared" si="205"/>
        <v>2.1634333228557181e-05</v>
      </c>
      <c r="BM508" s="54">
        <f t="shared" si="205"/>
        <v>2.2624558293189208e-05</v>
      </c>
      <c r="BN508" s="54">
        <f t="shared" si="205"/>
        <v>2.3660106949182539e-05</v>
      </c>
      <c r="BO508" s="54">
        <f t="shared" si="205"/>
        <v>2.4743053702634089e-05</v>
      </c>
      <c r="BP508" s="54">
        <f t="shared" si="205"/>
        <v>2.5875568011859162e-05</v>
      </c>
      <c r="BQ508" s="54">
        <f t="shared" si="205"/>
        <v>2.7059918633449494e-05</v>
      </c>
      <c r="BT508" s="28" t="str">
        <f t="shared" si="166"/>
        <v>-</v>
      </c>
      <c r="BU508" s="84" t="e">
        <f t="shared" si="173"/>
        <v>#REF!</v>
      </c>
      <c r="BV508" s="1" t="e">
        <f t="shared" si="174"/>
        <v>#REF!</v>
      </c>
      <c r="BW508" s="1" t="e">
        <f t="shared" si="175"/>
        <v>#REF!</v>
      </c>
      <c r="BX508" s="1" t="e">
        <f t="shared" si="175"/>
        <v>#REF!</v>
      </c>
      <c r="BY508" s="1" t="e">
        <f t="shared" si="175"/>
        <v>#REF!</v>
      </c>
      <c r="BZ508" s="1" t="e">
        <f t="shared" si="175"/>
        <v>#REF!</v>
      </c>
      <c r="CA508" s="1" t="e">
        <f t="shared" si="175"/>
        <v>#REF!</v>
      </c>
      <c r="CB508" s="1" t="e">
        <f t="shared" si="175"/>
        <v>#REF!</v>
      </c>
      <c r="CC508" s="1" t="e">
        <f t="shared" si="175"/>
        <v>#REF!</v>
      </c>
      <c r="CD508" s="1" t="e">
        <f t="shared" si="175"/>
        <v>#REF!</v>
      </c>
      <c r="CE508" s="1" t="e">
        <f t="shared" si="175"/>
        <v>#REF!</v>
      </c>
      <c r="CH508" s="9" t="s">
        <v>24</v>
      </c>
      <c r="CI508" s="173" t="s">
        <v>68</v>
      </c>
      <c r="CJ508" s="173">
        <v>3.2647704182891446</v>
      </c>
      <c r="CK508" s="173">
        <v>3.7977413758875596</v>
      </c>
      <c r="CL508" s="173">
        <v>4.2769964517484933</v>
      </c>
      <c r="CM508" s="173">
        <v>4.8369949334149505</v>
      </c>
      <c r="CN508" s="173">
        <v>5.6372658061850318</v>
      </c>
      <c r="CO508" s="173">
        <v>6.5384296146057848</v>
      </c>
      <c r="CP508" s="173">
        <v>7.5708731808634679</v>
      </c>
      <c r="CQ508" s="173">
        <v>8.7706135867495423</v>
      </c>
      <c r="CR508" s="173">
        <v>10.174972597475158</v>
      </c>
      <c r="CS508" s="173">
        <v>11.799916609739615</v>
      </c>
      <c r="CT508" s="173">
        <v>13.693766371508787</v>
      </c>
    </row>
    <row r="509">
      <c r="A509" s="12" t="s">
        <v>70</v>
      </c>
      <c r="B509" s="126"/>
      <c r="C509" s="126">
        <f>SUM(C510:C514)</f>
        <v>55694</v>
      </c>
      <c r="D509" s="126">
        <f>SUM(D510:D514)</f>
        <v>81955.700000000012</v>
      </c>
      <c r="E509" s="83"/>
      <c r="F509" s="83"/>
      <c r="G509" s="43">
        <f t="shared" si="161"/>
        <v>0</v>
      </c>
      <c r="H509" s="43" t="e">
        <f t="shared" si="193"/>
        <v>#DIV/0!</v>
      </c>
      <c r="I509" s="43" t="e">
        <f t="shared" si="193"/>
        <v>#DIV/0!</v>
      </c>
      <c r="J509" s="43" t="e">
        <f t="shared" si="193"/>
        <v>#DIV/0!</v>
      </c>
      <c r="K509" s="43" t="e">
        <f t="shared" si="193"/>
        <v>#DIV/0!</v>
      </c>
      <c r="L509" s="43" t="e">
        <f t="shared" si="193"/>
        <v>#DIV/0!</v>
      </c>
      <c r="M509" s="43">
        <f t="shared" si="162"/>
        <v>0.16674151382876168</v>
      </c>
      <c r="N509" s="166">
        <f t="shared" si="169"/>
        <v>0.16699796970050251</v>
      </c>
      <c r="O509" s="166">
        <f t="shared" si="169"/>
        <v>0.16725482001279174</v>
      </c>
      <c r="P509" s="166">
        <f t="shared" si="169"/>
        <v>0.16751206537229646</v>
      </c>
      <c r="Q509" s="166">
        <f t="shared" si="169"/>
        <v>0.16776970638661687</v>
      </c>
      <c r="R509" s="166">
        <f t="shared" si="163"/>
        <v>0.16802774366428774</v>
      </c>
      <c r="S509" s="83"/>
      <c r="T509" s="83"/>
      <c r="U509" s="43" t="s">
        <v>68</v>
      </c>
      <c r="V509" s="43">
        <f t="shared" ref="V509:Z510" si="209">W509</f>
        <v>0.16674151382876171</v>
      </c>
      <c r="W509" s="43">
        <f t="shared" si="209"/>
        <v>0.16674151382876171</v>
      </c>
      <c r="X509" s="43">
        <f t="shared" si="209"/>
        <v>0.16674151382876171</v>
      </c>
      <c r="Y509" s="43">
        <f t="shared" si="209"/>
        <v>0.16674151382876171</v>
      </c>
      <c r="Z509" s="43">
        <f t="shared" si="209"/>
        <v>0.16674151382876171</v>
      </c>
      <c r="AA509" s="43">
        <f t="shared" ref="AA509:AF509" si="210">AA492-AA493-AA496</f>
        <v>0.16674151382876171</v>
      </c>
      <c r="AB509" s="43">
        <f t="shared" si="210"/>
        <v>0.16781762714287862</v>
      </c>
      <c r="AC509" s="43">
        <f t="shared" si="210"/>
        <v>0.16852357292834486</v>
      </c>
      <c r="AD509" s="43">
        <f t="shared" si="210"/>
        <v>0.16882213672603885</v>
      </c>
      <c r="AE509" s="43">
        <f t="shared" si="210"/>
        <v>0.16867208710854895</v>
      </c>
      <c r="AF509" s="43">
        <f t="shared" si="210"/>
        <v>0.1680277436642878</v>
      </c>
      <c r="AH509" s="39"/>
      <c r="AI509" s="43" t="s">
        <v>68</v>
      </c>
      <c r="AJ509" s="165" t="e">
        <f t="shared" si="170"/>
        <v>#REF!</v>
      </c>
      <c r="AK509" s="165" t="e">
        <f t="shared" si="171"/>
        <v>#REF!</v>
      </c>
      <c r="AL509" s="165" t="e">
        <f t="shared" ref="AL509:AL514" si="211">AL$492*X509</f>
        <v>#REF!</v>
      </c>
      <c r="AM509" s="165" t="e">
        <f t="shared" ref="AM509:AM514" si="212">AM$492*Y509</f>
        <v>#REF!</v>
      </c>
      <c r="AN509" s="165" t="e">
        <f t="shared" ref="AN509:AN514" si="213">AN$492*Z509</f>
        <v>#REF!</v>
      </c>
      <c r="AO509" s="165" t="e">
        <f t="shared" ref="AO509:AO514" si="214">AO$492*AA509</f>
        <v>#REF!</v>
      </c>
      <c r="AP509" s="165" t="e">
        <f t="shared" ref="AP509:AP514" si="215">AP$492*AB509</f>
        <v>#REF!</v>
      </c>
      <c r="AQ509" s="165" t="e">
        <f t="shared" ref="AQ509:AQ514" si="216">AQ$492*AC509</f>
        <v>#REF!</v>
      </c>
      <c r="AR509" s="165" t="e">
        <f t="shared" ref="AR509:AR514" si="217">AR$492*AD509</f>
        <v>#REF!</v>
      </c>
      <c r="AS509" s="165" t="e">
        <f t="shared" ref="AS509:AS514" si="218">AS$492*AE509</f>
        <v>#REF!</v>
      </c>
      <c r="AT509" s="165" t="e">
        <f t="shared" ref="AT509:AT514" si="219">AT$492*AF509</f>
        <v>#REF!</v>
      </c>
      <c r="AX509" s="9" t="s">
        <v>25</v>
      </c>
      <c r="AY509" s="28" t="s">
        <v>68</v>
      </c>
      <c r="AZ509" s="28">
        <f t="shared" si="185"/>
        <v>45.899999999999999</v>
      </c>
      <c r="BB509" s="90"/>
      <c r="BC509" s="90">
        <f t="shared" si="165"/>
        <v>0.00022683245038349016</v>
      </c>
      <c r="BG509" s="54">
        <f t="shared" si="208"/>
        <v>0.00022683245038349016</v>
      </c>
      <c r="BH509" s="54">
        <f t="shared" si="205"/>
        <v>0.00023721479845350798</v>
      </c>
      <c r="BI509" s="54">
        <f t="shared" si="205"/>
        <v>0.00024807235697628399</v>
      </c>
      <c r="BJ509" s="54">
        <f t="shared" si="205"/>
        <v>0.00025942687680941695</v>
      </c>
      <c r="BK509" s="54">
        <f t="shared" si="205"/>
        <v>0.00027130110436900709</v>
      </c>
      <c r="BL509" s="54">
        <f t="shared" si="205"/>
        <v>0.00028371882719736418</v>
      </c>
      <c r="BM509" s="54">
        <f t="shared" si="205"/>
        <v>0.00029670492161639562</v>
      </c>
      <c r="BN509" s="54">
        <f t="shared" si="205"/>
        <v>0.00031028540256213677</v>
      </c>
      <c r="BO509" s="54">
        <f t="shared" si="205"/>
        <v>0.00032448747570025852</v>
      </c>
      <c r="BP509" s="54">
        <f t="shared" si="205"/>
        <v>0.00033933959192695306</v>
      </c>
      <c r="BQ509" s="54">
        <f t="shared" si="205"/>
        <v>0.00035487150436438054</v>
      </c>
      <c r="BT509" s="28" t="str">
        <f t="shared" si="166"/>
        <v>-</v>
      </c>
      <c r="BU509" s="84" t="e">
        <f t="shared" si="173"/>
        <v>#REF!</v>
      </c>
      <c r="BV509" s="1" t="e">
        <f t="shared" si="174"/>
        <v>#REF!</v>
      </c>
      <c r="BW509" s="1" t="e">
        <f t="shared" si="175"/>
        <v>#REF!</v>
      </c>
      <c r="BX509" s="1" t="e">
        <f t="shared" si="175"/>
        <v>#REF!</v>
      </c>
      <c r="BY509" s="1" t="e">
        <f t="shared" si="175"/>
        <v>#REF!</v>
      </c>
      <c r="BZ509" s="1" t="e">
        <f t="shared" si="175"/>
        <v>#REF!</v>
      </c>
      <c r="CA509" s="1" t="e">
        <f t="shared" si="175"/>
        <v>#REF!</v>
      </c>
      <c r="CB509" s="1" t="e">
        <f t="shared" si="175"/>
        <v>#REF!</v>
      </c>
      <c r="CC509" s="1" t="e">
        <f t="shared" si="175"/>
        <v>#REF!</v>
      </c>
      <c r="CD509" s="1" t="e">
        <f t="shared" si="175"/>
        <v>#REF!</v>
      </c>
      <c r="CE509" s="1" t="e">
        <f t="shared" si="175"/>
        <v>#REF!</v>
      </c>
      <c r="CH509" s="9" t="s">
        <v>25</v>
      </c>
      <c r="CI509" s="34" t="s">
        <v>68</v>
      </c>
      <c r="CJ509" s="34" t="s">
        <v>68</v>
      </c>
      <c r="CK509" s="34" t="s">
        <v>68</v>
      </c>
      <c r="CL509" s="34" t="s">
        <v>68</v>
      </c>
      <c r="CM509" s="34" t="s">
        <v>68</v>
      </c>
      <c r="CN509" s="34" t="s">
        <v>68</v>
      </c>
      <c r="CO509" s="34" t="s">
        <v>68</v>
      </c>
      <c r="CP509" s="34" t="s">
        <v>68</v>
      </c>
      <c r="CQ509" s="34" t="s">
        <v>68</v>
      </c>
      <c r="CR509" s="34" t="s">
        <v>68</v>
      </c>
      <c r="CS509" s="34" t="s">
        <v>68</v>
      </c>
      <c r="CT509" s="34" t="s">
        <v>68</v>
      </c>
      <c r="CU509" s="34" t="s">
        <v>109</v>
      </c>
    </row>
    <row r="510" ht="25.5">
      <c r="A510" s="9" t="s">
        <v>32</v>
      </c>
      <c r="B510" s="28" t="str">
        <f t="shared" si="176"/>
        <v>…2)</v>
      </c>
      <c r="C510" s="28">
        <f t="shared" si="177"/>
        <v>2</v>
      </c>
      <c r="D510" s="28">
        <f t="shared" si="177"/>
        <v>3.5</v>
      </c>
      <c r="G510" s="39" t="e">
        <f t="shared" si="161"/>
        <v>#VALUE!</v>
      </c>
      <c r="H510" s="39" t="e">
        <f t="shared" si="193"/>
        <v>#VALUE!</v>
      </c>
      <c r="I510" s="39" t="e">
        <f t="shared" si="193"/>
        <v>#VALUE!</v>
      </c>
      <c r="J510" s="39" t="e">
        <f t="shared" si="193"/>
        <v>#VALUE!</v>
      </c>
      <c r="K510" s="39" t="e">
        <f t="shared" si="193"/>
        <v>#VALUE!</v>
      </c>
      <c r="L510" s="39" t="e">
        <f t="shared" si="193"/>
        <v>#VALUE!</v>
      </c>
      <c r="M510" s="39">
        <f t="shared" si="162"/>
        <v>5.9877729676001605e-06</v>
      </c>
      <c r="N510" s="168">
        <f t="shared" si="169"/>
        <v>6.2084935661057755e-06</v>
      </c>
      <c r="O510" s="168">
        <f t="shared" si="169"/>
        <v>6.437350341929449e-06</v>
      </c>
      <c r="P510" s="168">
        <f t="shared" si="169"/>
        <v>6.6746432099037765e-06</v>
      </c>
      <c r="Q510" s="168">
        <f t="shared" si="169"/>
        <v>6.9206831402874185e-06</v>
      </c>
      <c r="R510" s="168">
        <f t="shared" si="163"/>
        <v>7.175792566288947e-06</v>
      </c>
      <c r="U510" s="39" t="s">
        <v>68</v>
      </c>
      <c r="V510" s="90">
        <f t="shared" si="209"/>
        <v>5.9877729676001613e-06</v>
      </c>
      <c r="W510" s="90">
        <f t="shared" si="209"/>
        <v>5.9877729676001613e-06</v>
      </c>
      <c r="X510" s="90">
        <f t="shared" si="209"/>
        <v>5.9877729676001613e-06</v>
      </c>
      <c r="Y510" s="90">
        <f t="shared" si="209"/>
        <v>5.9877729676001613e-06</v>
      </c>
      <c r="Z510" s="90">
        <f t="shared" si="209"/>
        <v>5.9877729676001613e-06</v>
      </c>
      <c r="AA510" s="172">
        <f t="shared" ref="AA510:AE514" si="220">(M510/M$509)*AA$509</f>
        <v>5.9877729676001613e-06</v>
      </c>
      <c r="AB510" s="168">
        <f t="shared" si="220"/>
        <v>6.2389660201513494e-06</v>
      </c>
      <c r="AC510" s="168">
        <f t="shared" si="220"/>
        <v>6.4861824593783525e-06</v>
      </c>
      <c r="AD510" s="168">
        <f t="shared" si="220"/>
        <v>6.7268439803158175e-06</v>
      </c>
      <c r="AE510" s="168">
        <f t="shared" si="220"/>
        <v>6.9579073280320409e-06</v>
      </c>
      <c r="AF510" s="168">
        <f t="shared" ref="AF510:AF514" si="221">(R510/R$509)*AF$509</f>
        <v>7.1757925662889495e-06</v>
      </c>
      <c r="AH510" s="39"/>
      <c r="AI510" s="39" t="s">
        <v>68</v>
      </c>
      <c r="AJ510" s="165" t="e">
        <f t="shared" si="170"/>
        <v>#REF!</v>
      </c>
      <c r="AK510" s="165" t="e">
        <f t="shared" si="171"/>
        <v>#REF!</v>
      </c>
      <c r="AL510" s="165" t="e">
        <f t="shared" si="211"/>
        <v>#REF!</v>
      </c>
      <c r="AM510" s="165" t="e">
        <f t="shared" si="212"/>
        <v>#REF!</v>
      </c>
      <c r="AN510" s="165" t="e">
        <f t="shared" si="213"/>
        <v>#REF!</v>
      </c>
      <c r="AO510" s="165" t="e">
        <f t="shared" si="214"/>
        <v>#REF!</v>
      </c>
      <c r="AP510" s="165" t="e">
        <f t="shared" si="215"/>
        <v>#REF!</v>
      </c>
      <c r="AQ510" s="165" t="e">
        <f t="shared" si="216"/>
        <v>#REF!</v>
      </c>
      <c r="AR510" s="165" t="e">
        <f t="shared" si="217"/>
        <v>#REF!</v>
      </c>
      <c r="AS510" s="165" t="e">
        <f t="shared" si="218"/>
        <v>#REF!</v>
      </c>
      <c r="AT510" s="165" t="e">
        <f t="shared" si="219"/>
        <v>#REF!</v>
      </c>
      <c r="AX510" s="12" t="s">
        <v>26</v>
      </c>
      <c r="AY510" s="126">
        <f>AY511+AY512+AY513+AY514</f>
        <v>34639.199999999997</v>
      </c>
      <c r="AZ510" s="126">
        <f>AZ511+AZ512+AZ513+AZ514</f>
        <v>34974.400000000001</v>
      </c>
      <c r="BA510" s="83"/>
      <c r="BB510" s="87">
        <f t="shared" si="186"/>
        <v>0.17278477224206387</v>
      </c>
      <c r="BC510" s="87">
        <f t="shared" si="165"/>
        <v>0.17283940855538862</v>
      </c>
      <c r="BG510" s="86">
        <f t="shared" ref="BG510:BG514" si="222">BB510</f>
        <v>0.17278477224206387</v>
      </c>
      <c r="BH510" s="54">
        <f t="shared" ref="BH510:BQ516" si="223">BG510</f>
        <v>0.17278477224206387</v>
      </c>
      <c r="BI510" s="54">
        <f t="shared" ref="BI510:BQ510" si="224">BH510</f>
        <v>0.17278477224206387</v>
      </c>
      <c r="BJ510" s="54">
        <f t="shared" si="224"/>
        <v>0.17278477224206387</v>
      </c>
      <c r="BK510" s="54">
        <f t="shared" si="224"/>
        <v>0.17278477224206387</v>
      </c>
      <c r="BL510" s="54">
        <f t="shared" si="224"/>
        <v>0.17278477224206387</v>
      </c>
      <c r="BM510" s="54">
        <f t="shared" si="224"/>
        <v>0.17278477224206387</v>
      </c>
      <c r="BN510" s="54">
        <f t="shared" si="224"/>
        <v>0.17278477224206387</v>
      </c>
      <c r="BO510" s="54">
        <f t="shared" si="224"/>
        <v>0.17278477224206387</v>
      </c>
      <c r="BP510" s="54">
        <f t="shared" si="224"/>
        <v>0.17278477224206387</v>
      </c>
      <c r="BQ510" s="54">
        <f t="shared" si="224"/>
        <v>0.17278477224206387</v>
      </c>
      <c r="BT510" s="126">
        <f t="shared" si="166"/>
        <v>34639.199999999997</v>
      </c>
      <c r="BU510" s="167" t="e">
        <f t="shared" si="173"/>
        <v>#REF!</v>
      </c>
      <c r="BV510" s="83" t="e">
        <f>SUM(BV511:BV514)</f>
        <v>#REF!</v>
      </c>
      <c r="BW510" s="83" t="e">
        <f t="shared" ref="BW510:CE510" si="225">SUM(BW511:BW514)</f>
        <v>#REF!</v>
      </c>
      <c r="BX510" s="83" t="e">
        <f t="shared" si="225"/>
        <v>#REF!</v>
      </c>
      <c r="BY510" s="83" t="e">
        <f t="shared" si="225"/>
        <v>#REF!</v>
      </c>
      <c r="BZ510" s="83" t="e">
        <f t="shared" si="225"/>
        <v>#REF!</v>
      </c>
      <c r="CA510" s="83" t="e">
        <f t="shared" si="225"/>
        <v>#REF!</v>
      </c>
      <c r="CB510" s="83" t="e">
        <f t="shared" si="225"/>
        <v>#REF!</v>
      </c>
      <c r="CC510" s="83" t="e">
        <f t="shared" si="225"/>
        <v>#REF!</v>
      </c>
      <c r="CD510" s="83" t="e">
        <f t="shared" si="225"/>
        <v>#REF!</v>
      </c>
      <c r="CE510" s="83" t="e">
        <f t="shared" si="225"/>
        <v>#REF!</v>
      </c>
      <c r="CH510" s="12" t="s">
        <v>26</v>
      </c>
    </row>
    <row r="511">
      <c r="A511" s="9" t="s">
        <v>30</v>
      </c>
      <c r="B511" s="28">
        <f t="shared" si="176"/>
        <v>1707.3</v>
      </c>
      <c r="C511" s="28">
        <f t="shared" si="177"/>
        <v>12212.4</v>
      </c>
      <c r="D511" s="28">
        <f t="shared" si="177"/>
        <v>17830.099999999999</v>
      </c>
      <c r="G511" s="39">
        <f t="shared" si="161"/>
        <v>0.0085162313693409684</v>
      </c>
      <c r="H511" s="39">
        <f t="shared" si="193"/>
        <v>0.010857060758545317</v>
      </c>
      <c r="I511" s="39">
        <f t="shared" si="193"/>
        <v>0.013841306465569461</v>
      </c>
      <c r="J511" s="39">
        <f t="shared" si="193"/>
        <v>0.017645822284178138</v>
      </c>
      <c r="K511" s="39">
        <f t="shared" si="193"/>
        <v>0.022496073247084709</v>
      </c>
      <c r="L511" s="39">
        <f t="shared" si="193"/>
        <v>0.028679497242356536</v>
      </c>
      <c r="M511" s="39">
        <f t="shared" si="162"/>
        <v>0.036562539294760096</v>
      </c>
      <c r="N511" s="168">
        <f t="shared" si="169"/>
        <v>0.036561179851073627</v>
      </c>
      <c r="O511" s="168">
        <f t="shared" si="169"/>
        <v>0.03655982045793308</v>
      </c>
      <c r="P511" s="168">
        <f t="shared" si="169"/>
        <v>0.036558461115336574</v>
      </c>
      <c r="Q511" s="168">
        <f t="shared" si="169"/>
        <v>0.036557101823282229</v>
      </c>
      <c r="R511" s="168">
        <f t="shared" si="163"/>
        <v>0.036555742581768157</v>
      </c>
      <c r="U511" s="39">
        <f t="shared" si="178"/>
        <v>0.0085162313693409684</v>
      </c>
      <c r="V511" s="39">
        <f>($AA511/$U511)^(1/($N$404-$G$404))*U511</f>
        <v>0.010857060758545317</v>
      </c>
      <c r="W511" s="39">
        <f>($AA511/$U511)^(1/($N$404-$G$404))*V511</f>
        <v>0.013841306465569461</v>
      </c>
      <c r="X511" s="39">
        <f>($AA511/$U511)^(1/($N$404-$G$404))*W511</f>
        <v>0.017645822284178138</v>
      </c>
      <c r="Y511" s="39">
        <f>($AA511/$U511)^(1/($N$404-$G$404))*X511</f>
        <v>0.022496073247084709</v>
      </c>
      <c r="Z511" s="39">
        <f>($AA511/$U511)^(1/($N$404-$G$404))*Y511</f>
        <v>0.028679497242356536</v>
      </c>
      <c r="AA511" s="168">
        <f t="shared" si="220"/>
        <v>0.036562539294760103</v>
      </c>
      <c r="AB511" s="168">
        <f t="shared" si="220"/>
        <v>0.036740628997795163</v>
      </c>
      <c r="AC511" s="168">
        <f t="shared" si="220"/>
        <v>0.036837154042666562</v>
      </c>
      <c r="AD511" s="168">
        <f t="shared" si="220"/>
        <v>0.036844375998766984</v>
      </c>
      <c r="AE511" s="168">
        <f t="shared" si="220"/>
        <v>0.036753731027955316</v>
      </c>
      <c r="AF511" s="168">
        <f t="shared" si="221"/>
        <v>0.036555742581768171</v>
      </c>
      <c r="AH511" s="39"/>
      <c r="AI511" s="165" t="e">
        <f t="shared" si="183"/>
        <v>#REF!</v>
      </c>
      <c r="AJ511" s="165" t="e">
        <f t="shared" si="170"/>
        <v>#REF!</v>
      </c>
      <c r="AK511" s="165" t="e">
        <f t="shared" si="171"/>
        <v>#REF!</v>
      </c>
      <c r="AL511" s="165" t="e">
        <f t="shared" si="211"/>
        <v>#REF!</v>
      </c>
      <c r="AM511" s="165" t="e">
        <f t="shared" si="212"/>
        <v>#REF!</v>
      </c>
      <c r="AN511" s="165" t="e">
        <f t="shared" si="213"/>
        <v>#REF!</v>
      </c>
      <c r="AO511" s="165" t="e">
        <f t="shared" si="214"/>
        <v>#REF!</v>
      </c>
      <c r="AP511" s="165" t="e">
        <f t="shared" si="215"/>
        <v>#REF!</v>
      </c>
      <c r="AQ511" s="165" t="e">
        <f t="shared" si="216"/>
        <v>#REF!</v>
      </c>
      <c r="AR511" s="165" t="e">
        <f t="shared" si="217"/>
        <v>#REF!</v>
      </c>
      <c r="AS511" s="165" t="e">
        <f t="shared" si="218"/>
        <v>#REF!</v>
      </c>
      <c r="AT511" s="165" t="e">
        <f t="shared" si="219"/>
        <v>#REF!</v>
      </c>
      <c r="AX511" s="9" t="s">
        <v>27</v>
      </c>
      <c r="AY511" s="28">
        <f t="shared" si="184"/>
        <v>23066.799999999999</v>
      </c>
      <c r="AZ511" s="28">
        <f t="shared" si="185"/>
        <v>25352.400000000001</v>
      </c>
      <c r="BB511" s="90">
        <f t="shared" si="186"/>
        <v>0.11506015682675233</v>
      </c>
      <c r="BC511" s="90">
        <f t="shared" si="165"/>
        <v>0.12528860599351627</v>
      </c>
      <c r="BG511" s="54">
        <f t="shared" si="222"/>
        <v>0.11506015682675233</v>
      </c>
      <c r="BH511" s="54">
        <f t="shared" si="223"/>
        <v>0.11506015682675233</v>
      </c>
      <c r="BI511" s="54">
        <f t="shared" si="223"/>
        <v>0.11506015682675233</v>
      </c>
      <c r="BJ511" s="54">
        <f t="shared" si="223"/>
        <v>0.11506015682675233</v>
      </c>
      <c r="BK511" s="54">
        <f t="shared" si="223"/>
        <v>0.11506015682675233</v>
      </c>
      <c r="BL511" s="54">
        <f t="shared" si="223"/>
        <v>0.11506015682675233</v>
      </c>
      <c r="BM511" s="54">
        <f t="shared" si="223"/>
        <v>0.11506015682675233</v>
      </c>
      <c r="BN511" s="54">
        <f t="shared" si="223"/>
        <v>0.11506015682675233</v>
      </c>
      <c r="BO511" s="54">
        <f t="shared" si="223"/>
        <v>0.11506015682675233</v>
      </c>
      <c r="BP511" s="54">
        <f t="shared" si="223"/>
        <v>0.11506015682675233</v>
      </c>
      <c r="BQ511" s="54">
        <f t="shared" si="223"/>
        <v>0.11506015682675233</v>
      </c>
      <c r="BT511" s="28">
        <f t="shared" si="166"/>
        <v>23066.799999999999</v>
      </c>
      <c r="BU511" s="84" t="e">
        <f t="shared" si="173"/>
        <v>#REF!</v>
      </c>
      <c r="BV511" s="1" t="e">
        <f t="shared" ref="BV511:CE514" si="226">$BG511*BV$492</f>
        <v>#REF!</v>
      </c>
      <c r="BW511" s="1" t="e">
        <f t="shared" si="226"/>
        <v>#REF!</v>
      </c>
      <c r="BX511" s="1" t="e">
        <f t="shared" si="226"/>
        <v>#REF!</v>
      </c>
      <c r="BY511" s="1" t="e">
        <f t="shared" si="226"/>
        <v>#REF!</v>
      </c>
      <c r="BZ511" s="1" t="e">
        <f t="shared" si="226"/>
        <v>#REF!</v>
      </c>
      <c r="CA511" s="1" t="e">
        <f t="shared" si="226"/>
        <v>#REF!</v>
      </c>
      <c r="CB511" s="1" t="e">
        <f t="shared" si="226"/>
        <v>#REF!</v>
      </c>
      <c r="CC511" s="1" t="e">
        <f t="shared" si="226"/>
        <v>#REF!</v>
      </c>
      <c r="CD511" s="1" t="e">
        <f t="shared" si="226"/>
        <v>#REF!</v>
      </c>
      <c r="CE511" s="1" t="e">
        <f t="shared" si="226"/>
        <v>#REF!</v>
      </c>
      <c r="CH511" s="9" t="s">
        <v>27</v>
      </c>
      <c r="CI511" s="1">
        <f t="shared" si="202"/>
        <v>23066.799999999999</v>
      </c>
      <c r="CJ511" s="1" t="e">
        <f t="shared" si="202"/>
        <v>#REF!</v>
      </c>
      <c r="CK511" s="1" t="e">
        <f t="shared" si="202"/>
        <v>#REF!</v>
      </c>
      <c r="CL511" s="1" t="e">
        <f t="shared" si="202"/>
        <v>#REF!</v>
      </c>
      <c r="CM511" s="1" t="e">
        <f t="shared" si="202"/>
        <v>#REF!</v>
      </c>
      <c r="CN511" s="1" t="e">
        <f t="shared" si="202"/>
        <v>#REF!</v>
      </c>
      <c r="CO511" s="1" t="e">
        <f t="shared" si="202"/>
        <v>#REF!</v>
      </c>
      <c r="CP511" s="1" t="e">
        <f t="shared" si="202"/>
        <v>#REF!</v>
      </c>
      <c r="CQ511" s="1" t="e">
        <f t="shared" si="202"/>
        <v>#REF!</v>
      </c>
      <c r="CR511" s="1" t="e">
        <f t="shared" si="202"/>
        <v>#REF!</v>
      </c>
      <c r="CS511" s="1" t="e">
        <f t="shared" si="202"/>
        <v>#REF!</v>
      </c>
      <c r="CT511" s="1" t="e">
        <f t="shared" si="202"/>
        <v>#REF!</v>
      </c>
    </row>
    <row r="512">
      <c r="A512" s="9" t="s">
        <v>28</v>
      </c>
      <c r="B512" s="28">
        <f t="shared" si="176"/>
        <v>6301.3999999999996</v>
      </c>
      <c r="C512" s="28">
        <f t="shared" si="177"/>
        <v>3073.5</v>
      </c>
      <c r="D512" s="28">
        <f t="shared" si="177"/>
        <v>4488.5</v>
      </c>
      <c r="G512" s="39">
        <f t="shared" si="161"/>
        <v>0.031432191384504878</v>
      </c>
      <c r="H512" s="39">
        <f t="shared" si="193"/>
        <v>0.025612795066633429</v>
      </c>
      <c r="I512" s="39">
        <f t="shared" si="193"/>
        <v>0.020870809263676012</v>
      </c>
      <c r="J512" s="39">
        <f t="shared" si="193"/>
        <v>0.017006760807929226</v>
      </c>
      <c r="K512" s="39">
        <f t="shared" si="193"/>
        <v>0.013858107250373815</v>
      </c>
      <c r="L512" s="39">
        <f t="shared" si="193"/>
        <v>0.011292399459944385</v>
      </c>
      <c r="M512" s="39">
        <f t="shared" si="162"/>
        <v>0.0092017101079595459</v>
      </c>
      <c r="N512" s="168">
        <f t="shared" si="169"/>
        <v>0.0092018563636490081</v>
      </c>
      <c r="O512" s="168">
        <f t="shared" si="169"/>
        <v>0.0092020026216631176</v>
      </c>
      <c r="P512" s="168">
        <f t="shared" si="169"/>
        <v>0.009202148882001911</v>
      </c>
      <c r="Q512" s="168">
        <f t="shared" si="169"/>
        <v>0.0092022951446654247</v>
      </c>
      <c r="R512" s="168">
        <f t="shared" si="163"/>
        <v>0.0092024414096536968</v>
      </c>
      <c r="U512" s="39">
        <f t="shared" si="178"/>
        <v>0.031432191384504878</v>
      </c>
      <c r="V512" s="39">
        <f>V509-V510-V511-V513-V514</f>
        <v>0.028416625204979784</v>
      </c>
      <c r="W512" s="39">
        <f>W509-W510-W511-W513-W514</f>
        <v>0.028701204806209697</v>
      </c>
      <c r="X512" s="39">
        <f>X509-X510-X511-X513-X514</f>
        <v>0.0267820863916567</v>
      </c>
      <c r="Y512" s="39">
        <f>Y509-Y510-Y511-Y513-Y514</f>
        <v>0.022907747804091355</v>
      </c>
      <c r="Z512" s="39">
        <f>Z509-Z510-Z511-Z513-Z514</f>
        <v>0.017101747695143065</v>
      </c>
      <c r="AA512" s="168">
        <f t="shared" si="220"/>
        <v>0.0092017101079595476</v>
      </c>
      <c r="AB512" s="168">
        <f t="shared" si="220"/>
        <v>0.0092470208052626846</v>
      </c>
      <c r="AC512" s="168">
        <f t="shared" si="220"/>
        <v>0.0092718066945996682</v>
      </c>
      <c r="AD512" s="168">
        <f t="shared" si="220"/>
        <v>0.0092741166630473538</v>
      </c>
      <c r="AE512" s="168">
        <f t="shared" si="220"/>
        <v>0.0092517914090085186</v>
      </c>
      <c r="AF512" s="168">
        <f t="shared" si="221"/>
        <v>0.0092024414096537003</v>
      </c>
      <c r="AH512" s="39"/>
      <c r="AI512" s="165" t="e">
        <f t="shared" si="183"/>
        <v>#REF!</v>
      </c>
      <c r="AJ512" s="165" t="e">
        <f t="shared" si="170"/>
        <v>#REF!</v>
      </c>
      <c r="AK512" s="165" t="e">
        <f t="shared" si="171"/>
        <v>#REF!</v>
      </c>
      <c r="AL512" s="165" t="e">
        <f t="shared" si="211"/>
        <v>#REF!</v>
      </c>
      <c r="AM512" s="165" t="e">
        <f t="shared" si="212"/>
        <v>#REF!</v>
      </c>
      <c r="AN512" s="165" t="e">
        <f t="shared" si="213"/>
        <v>#REF!</v>
      </c>
      <c r="AO512" s="165" t="e">
        <f t="shared" si="214"/>
        <v>#REF!</v>
      </c>
      <c r="AP512" s="165" t="e">
        <f t="shared" si="215"/>
        <v>#REF!</v>
      </c>
      <c r="AQ512" s="165" t="e">
        <f t="shared" si="216"/>
        <v>#REF!</v>
      </c>
      <c r="AR512" s="165" t="e">
        <f t="shared" si="217"/>
        <v>#REF!</v>
      </c>
      <c r="AS512" s="165" t="e">
        <f t="shared" si="218"/>
        <v>#REF!</v>
      </c>
      <c r="AT512" s="165" t="e">
        <f t="shared" si="219"/>
        <v>#REF!</v>
      </c>
      <c r="AX512" s="9" t="s">
        <v>28</v>
      </c>
      <c r="AY512" s="28">
        <f t="shared" si="184"/>
        <v>6301.3999999999996</v>
      </c>
      <c r="AZ512" s="28">
        <f t="shared" si="185"/>
        <v>1878.2</v>
      </c>
      <c r="BB512" s="90">
        <f t="shared" si="186"/>
        <v>0.031432191384504878</v>
      </c>
      <c r="BC512" s="90">
        <f t="shared" si="165"/>
        <v>0.0092818454969557998</v>
      </c>
      <c r="BG512" s="54">
        <f t="shared" si="222"/>
        <v>0.031432191384504878</v>
      </c>
      <c r="BH512" s="54">
        <f t="shared" si="223"/>
        <v>0.031432191384504878</v>
      </c>
      <c r="BI512" s="54">
        <f t="shared" si="223"/>
        <v>0.031432191384504878</v>
      </c>
      <c r="BJ512" s="54">
        <f t="shared" si="223"/>
        <v>0.031432191384504878</v>
      </c>
      <c r="BK512" s="54">
        <f t="shared" si="223"/>
        <v>0.031432191384504878</v>
      </c>
      <c r="BL512" s="54">
        <f t="shared" si="223"/>
        <v>0.031432191384504878</v>
      </c>
      <c r="BM512" s="54">
        <f t="shared" si="223"/>
        <v>0.031432191384504878</v>
      </c>
      <c r="BN512" s="54">
        <f t="shared" si="223"/>
        <v>0.031432191384504878</v>
      </c>
      <c r="BO512" s="54">
        <f t="shared" si="223"/>
        <v>0.031432191384504878</v>
      </c>
      <c r="BP512" s="54">
        <f t="shared" si="223"/>
        <v>0.031432191384504878</v>
      </c>
      <c r="BQ512" s="54">
        <f t="shared" si="223"/>
        <v>0.031432191384504878</v>
      </c>
      <c r="BT512" s="28">
        <f t="shared" si="166"/>
        <v>6301.3999999999996</v>
      </c>
      <c r="BU512" s="84" t="e">
        <f t="shared" si="173"/>
        <v>#REF!</v>
      </c>
      <c r="BV512" s="1" t="e">
        <f t="shared" si="226"/>
        <v>#REF!</v>
      </c>
      <c r="BW512" s="1" t="e">
        <f t="shared" si="226"/>
        <v>#REF!</v>
      </c>
      <c r="BX512" s="1" t="e">
        <f t="shared" si="226"/>
        <v>#REF!</v>
      </c>
      <c r="BY512" s="1" t="e">
        <f t="shared" si="226"/>
        <v>#REF!</v>
      </c>
      <c r="BZ512" s="1" t="e">
        <f t="shared" si="226"/>
        <v>#REF!</v>
      </c>
      <c r="CA512" s="1" t="e">
        <f t="shared" si="226"/>
        <v>#REF!</v>
      </c>
      <c r="CB512" s="1" t="e">
        <f t="shared" si="226"/>
        <v>#REF!</v>
      </c>
      <c r="CC512" s="1" t="e">
        <f t="shared" si="226"/>
        <v>#REF!</v>
      </c>
      <c r="CD512" s="1" t="e">
        <f t="shared" si="226"/>
        <v>#REF!</v>
      </c>
      <c r="CE512" s="1" t="e">
        <f t="shared" si="226"/>
        <v>#REF!</v>
      </c>
      <c r="CH512" s="9" t="s">
        <v>28</v>
      </c>
      <c r="CI512" s="1">
        <f t="shared" si="202"/>
        <v>6301.3999999999996</v>
      </c>
      <c r="CJ512" s="1" t="e">
        <f t="shared" si="202"/>
        <v>#REF!</v>
      </c>
      <c r="CK512" s="1" t="e">
        <f t="shared" si="202"/>
        <v>#REF!</v>
      </c>
      <c r="CL512" s="1" t="e">
        <f t="shared" si="202"/>
        <v>#REF!</v>
      </c>
      <c r="CM512" s="1" t="e">
        <f t="shared" si="202"/>
        <v>#REF!</v>
      </c>
      <c r="CN512" s="1" t="e">
        <f t="shared" si="202"/>
        <v>#REF!</v>
      </c>
      <c r="CO512" s="1" t="e">
        <f t="shared" si="202"/>
        <v>#REF!</v>
      </c>
      <c r="CP512" s="1" t="e">
        <f t="shared" si="202"/>
        <v>#REF!</v>
      </c>
      <c r="CQ512" s="1" t="e">
        <f t="shared" si="202"/>
        <v>#REF!</v>
      </c>
      <c r="CR512" s="1" t="e">
        <f t="shared" si="202"/>
        <v>#REF!</v>
      </c>
      <c r="CS512" s="1" t="e">
        <f t="shared" si="202"/>
        <v>#REF!</v>
      </c>
      <c r="CT512" s="1" t="e">
        <f t="shared" si="202"/>
        <v>#REF!</v>
      </c>
    </row>
    <row r="513">
      <c r="A513" s="9" t="s">
        <v>27</v>
      </c>
      <c r="B513" s="28">
        <f t="shared" si="176"/>
        <v>23066.799999999999</v>
      </c>
      <c r="C513" s="28">
        <f t="shared" si="177"/>
        <v>39932</v>
      </c>
      <c r="D513" s="28">
        <f t="shared" si="177"/>
        <v>58941</v>
      </c>
      <c r="G513" s="39">
        <f t="shared" si="161"/>
        <v>0.11506015682675233</v>
      </c>
      <c r="H513" s="39">
        <f t="shared" si="193"/>
        <v>0.11579688231083936</v>
      </c>
      <c r="I513" s="39">
        <f t="shared" si="193"/>
        <v>0.11653832501810661</v>
      </c>
      <c r="J513" s="39">
        <f t="shared" si="193"/>
        <v>0.11728451515274141</v>
      </c>
      <c r="K513" s="39">
        <f t="shared" si="193"/>
        <v>0.11803548311232727</v>
      </c>
      <c r="L513" s="39">
        <f t="shared" si="193"/>
        <v>0.11879125948908219</v>
      </c>
      <c r="M513" s="39">
        <f t="shared" si="162"/>
        <v>0.1195518750711048</v>
      </c>
      <c r="N513" s="168">
        <f t="shared" si="169"/>
        <v>0.1198088721696825</v>
      </c>
      <c r="O513" s="168">
        <f t="shared" si="169"/>
        <v>0.12006642172725457</v>
      </c>
      <c r="P513" s="168">
        <f t="shared" si="169"/>
        <v>0.12032452493142562</v>
      </c>
      <c r="Q513" s="168">
        <f t="shared" si="169"/>
        <v>0.12058318297235324</v>
      </c>
      <c r="R513" s="168">
        <f t="shared" si="163"/>
        <v>0.12084239704275337</v>
      </c>
      <c r="U513" s="39">
        <f t="shared" si="178"/>
        <v>0.11506015682675233</v>
      </c>
      <c r="V513" s="39">
        <f t="shared" ref="V513:Z514" si="227">($AA513/$U513)^(1/($N$404-$G$404))*U513</f>
        <v>0.11579688231083936</v>
      </c>
      <c r="W513" s="39">
        <f t="shared" si="227"/>
        <v>0.11653832501810661</v>
      </c>
      <c r="X513" s="39">
        <f t="shared" si="227"/>
        <v>0.11728451515274141</v>
      </c>
      <c r="Y513" s="39">
        <f t="shared" si="227"/>
        <v>0.11803548311232727</v>
      </c>
      <c r="Z513" s="39">
        <f t="shared" si="227"/>
        <v>0.11879125948908219</v>
      </c>
      <c r="AA513" s="168">
        <f t="shared" si="220"/>
        <v>0.11955187507110482</v>
      </c>
      <c r="AB513" s="168">
        <f t="shared" si="220"/>
        <v>0.12039691664658654</v>
      </c>
      <c r="AC513" s="168">
        <f t="shared" si="220"/>
        <v>0.12097721534512958</v>
      </c>
      <c r="AD513" s="168">
        <f t="shared" si="220"/>
        <v>0.12126555394276867</v>
      </c>
      <c r="AE513" s="168">
        <f t="shared" si="220"/>
        <v>0.12123176215894792</v>
      </c>
      <c r="AF513" s="168">
        <f t="shared" si="221"/>
        <v>0.12084239704275342</v>
      </c>
      <c r="AH513" s="39"/>
      <c r="AI513" s="165" t="e">
        <f t="shared" si="183"/>
        <v>#REF!</v>
      </c>
      <c r="AJ513" s="165" t="e">
        <f t="shared" si="170"/>
        <v>#REF!</v>
      </c>
      <c r="AK513" s="165" t="e">
        <f t="shared" si="171"/>
        <v>#REF!</v>
      </c>
      <c r="AL513" s="165" t="e">
        <f t="shared" si="211"/>
        <v>#REF!</v>
      </c>
      <c r="AM513" s="165" t="e">
        <f t="shared" si="212"/>
        <v>#REF!</v>
      </c>
      <c r="AN513" s="165" t="e">
        <f t="shared" si="213"/>
        <v>#REF!</v>
      </c>
      <c r="AO513" s="165" t="e">
        <f t="shared" si="214"/>
        <v>#REF!</v>
      </c>
      <c r="AP513" s="165" t="e">
        <f t="shared" si="215"/>
        <v>#REF!</v>
      </c>
      <c r="AQ513" s="165" t="e">
        <f t="shared" si="216"/>
        <v>#REF!</v>
      </c>
      <c r="AR513" s="165" t="e">
        <f t="shared" si="217"/>
        <v>#REF!</v>
      </c>
      <c r="AS513" s="165" t="e">
        <f t="shared" si="218"/>
        <v>#REF!</v>
      </c>
      <c r="AT513" s="165" t="e">
        <f t="shared" si="219"/>
        <v>#REF!</v>
      </c>
      <c r="AX513" s="9" t="s">
        <v>29</v>
      </c>
      <c r="AY513" s="28">
        <f t="shared" si="184"/>
        <v>3563.6999999999998</v>
      </c>
      <c r="AZ513" s="28">
        <f t="shared" si="185"/>
        <v>289.69999999999999</v>
      </c>
      <c r="BB513" s="90">
        <f t="shared" si="186"/>
        <v>0.017776192661465712</v>
      </c>
      <c r="BC513" s="90">
        <f t="shared" si="165"/>
        <v>0.0014316636356448168</v>
      </c>
      <c r="BG513" s="54">
        <f t="shared" si="222"/>
        <v>0.017776192661465712</v>
      </c>
      <c r="BH513" s="54">
        <f t="shared" si="223"/>
        <v>0.017776192661465712</v>
      </c>
      <c r="BI513" s="54">
        <f t="shared" si="223"/>
        <v>0.017776192661465712</v>
      </c>
      <c r="BJ513" s="54">
        <f t="shared" si="223"/>
        <v>0.017776192661465712</v>
      </c>
      <c r="BK513" s="54">
        <f t="shared" si="223"/>
        <v>0.017776192661465712</v>
      </c>
      <c r="BL513" s="54">
        <f t="shared" si="223"/>
        <v>0.017776192661465712</v>
      </c>
      <c r="BM513" s="54">
        <f t="shared" si="223"/>
        <v>0.017776192661465712</v>
      </c>
      <c r="BN513" s="54">
        <f t="shared" si="223"/>
        <v>0.017776192661465712</v>
      </c>
      <c r="BO513" s="54">
        <f t="shared" si="223"/>
        <v>0.017776192661465712</v>
      </c>
      <c r="BP513" s="54">
        <f t="shared" si="223"/>
        <v>0.017776192661465712</v>
      </c>
      <c r="BQ513" s="54">
        <f t="shared" si="223"/>
        <v>0.017776192661465712</v>
      </c>
      <c r="BT513" s="28">
        <f t="shared" si="166"/>
        <v>3563.6999999999998</v>
      </c>
      <c r="BU513" s="84" t="e">
        <f t="shared" si="173"/>
        <v>#REF!</v>
      </c>
      <c r="BV513" s="1" t="e">
        <f t="shared" si="226"/>
        <v>#REF!</v>
      </c>
      <c r="BW513" s="1" t="e">
        <f t="shared" si="226"/>
        <v>#REF!</v>
      </c>
      <c r="BX513" s="1" t="e">
        <f t="shared" si="226"/>
        <v>#REF!</v>
      </c>
      <c r="BY513" s="1" t="e">
        <f t="shared" si="226"/>
        <v>#REF!</v>
      </c>
      <c r="BZ513" s="1" t="e">
        <f t="shared" si="226"/>
        <v>#REF!</v>
      </c>
      <c r="CA513" s="1" t="e">
        <f t="shared" si="226"/>
        <v>#REF!</v>
      </c>
      <c r="CB513" s="1" t="e">
        <f t="shared" si="226"/>
        <v>#REF!</v>
      </c>
      <c r="CC513" s="1" t="e">
        <f t="shared" si="226"/>
        <v>#REF!</v>
      </c>
      <c r="CD513" s="1" t="e">
        <f t="shared" si="226"/>
        <v>#REF!</v>
      </c>
      <c r="CE513" s="1" t="e">
        <f t="shared" si="226"/>
        <v>#REF!</v>
      </c>
      <c r="CH513" s="9" t="s">
        <v>29</v>
      </c>
      <c r="CI513" s="1">
        <f t="shared" si="202"/>
        <v>3563.6999999999998</v>
      </c>
      <c r="CJ513" s="1" t="e">
        <f t="shared" si="202"/>
        <v>#REF!</v>
      </c>
      <c r="CK513" s="1" t="e">
        <f t="shared" si="202"/>
        <v>#REF!</v>
      </c>
      <c r="CL513" s="1" t="e">
        <f t="shared" si="202"/>
        <v>#REF!</v>
      </c>
      <c r="CM513" s="1" t="e">
        <f t="shared" si="202"/>
        <v>#REF!</v>
      </c>
      <c r="CN513" s="1" t="e">
        <f t="shared" si="202"/>
        <v>#REF!</v>
      </c>
      <c r="CO513" s="1" t="e">
        <f t="shared" si="202"/>
        <v>#REF!</v>
      </c>
      <c r="CP513" s="1" t="e">
        <f t="shared" si="202"/>
        <v>#REF!</v>
      </c>
      <c r="CQ513" s="1" t="e">
        <f t="shared" si="202"/>
        <v>#REF!</v>
      </c>
      <c r="CR513" s="1" t="e">
        <f t="shared" si="202"/>
        <v>#REF!</v>
      </c>
      <c r="CS513" s="1" t="e">
        <f t="shared" si="202"/>
        <v>#REF!</v>
      </c>
      <c r="CT513" s="1" t="e">
        <f t="shared" si="202"/>
        <v>#REF!</v>
      </c>
      <c r="CU513" t="e">
        <f>CI513/CT513</f>
        <v>#REF!</v>
      </c>
    </row>
    <row r="514">
      <c r="A514" s="9" t="s">
        <v>29</v>
      </c>
      <c r="B514" s="28">
        <f t="shared" si="176"/>
        <v>3563.6999999999998</v>
      </c>
      <c r="C514" s="28">
        <f t="shared" si="177"/>
        <v>474.10000000000002</v>
      </c>
      <c r="D514" s="28">
        <f t="shared" si="177"/>
        <v>692.60000000000002</v>
      </c>
      <c r="G514" s="39">
        <f t="shared" si="161"/>
        <v>0.017776192661465712</v>
      </c>
      <c r="H514" s="39">
        <f t="shared" si="193"/>
        <v>0.011664957781429662</v>
      </c>
      <c r="I514" s="39">
        <f t="shared" si="193"/>
        <v>0.0076546897659083351</v>
      </c>
      <c r="J514" s="39">
        <f t="shared" si="193"/>
        <v>0.0050231022272178736</v>
      </c>
      <c r="K514" s="39">
        <f t="shared" si="193"/>
        <v>0.0032962218922907697</v>
      </c>
      <c r="L514" s="39">
        <f t="shared" si="193"/>
        <v>0.0021630216292123409</v>
      </c>
      <c r="M514" s="39">
        <f t="shared" si="162"/>
        <v>0.0014194015819696182</v>
      </c>
      <c r="N514" s="168">
        <f t="shared" si="169"/>
        <v>0.0014195186137844432</v>
      </c>
      <c r="O514" s="168">
        <f t="shared" si="169"/>
        <v>0.001419635655248719</v>
      </c>
      <c r="P514" s="168">
        <f t="shared" si="169"/>
        <v>0.0014197527063632412</v>
      </c>
      <c r="Q514" s="168">
        <f t="shared" si="169"/>
        <v>0.0014198697671288054</v>
      </c>
      <c r="R514" s="168">
        <f t="shared" si="163"/>
        <v>0.0014199868375462071</v>
      </c>
      <c r="U514" s="39">
        <f t="shared" si="178"/>
        <v>0.017776192661465712</v>
      </c>
      <c r="V514" s="39">
        <f t="shared" si="227"/>
        <v>0.011664957781429662</v>
      </c>
      <c r="W514" s="39">
        <f t="shared" si="227"/>
        <v>0.0076546897659083351</v>
      </c>
      <c r="X514" s="39">
        <f t="shared" si="227"/>
        <v>0.0050231022272178736</v>
      </c>
      <c r="Y514" s="39">
        <f t="shared" si="227"/>
        <v>0.0032962218922907697</v>
      </c>
      <c r="Z514" s="39">
        <f t="shared" si="227"/>
        <v>0.0021630216292123409</v>
      </c>
      <c r="AA514" s="168">
        <f t="shared" si="220"/>
        <v>0.0014194015819696184</v>
      </c>
      <c r="AB514" s="168">
        <f t="shared" si="220"/>
        <v>0.0014264858781078752</v>
      </c>
      <c r="AC514" s="168">
        <f t="shared" si="220"/>
        <v>0.0014304046535740422</v>
      </c>
      <c r="AD514" s="168">
        <f t="shared" si="220"/>
        <v>0.0014308562489401349</v>
      </c>
      <c r="AE514" s="168">
        <f t="shared" si="220"/>
        <v>0.0014275068020447432</v>
      </c>
      <c r="AF514" s="168">
        <f t="shared" si="221"/>
        <v>0.0014199868375462078</v>
      </c>
      <c r="AH514" s="39"/>
      <c r="AI514" s="165" t="e">
        <f t="shared" si="183"/>
        <v>#REF!</v>
      </c>
      <c r="AJ514" s="165" t="e">
        <f t="shared" si="170"/>
        <v>#REF!</v>
      </c>
      <c r="AK514" s="165" t="e">
        <f t="shared" si="171"/>
        <v>#REF!</v>
      </c>
      <c r="AL514" s="165" t="e">
        <f t="shared" si="211"/>
        <v>#REF!</v>
      </c>
      <c r="AM514" s="165" t="e">
        <f t="shared" si="212"/>
        <v>#REF!</v>
      </c>
      <c r="AN514" s="165" t="e">
        <f t="shared" si="213"/>
        <v>#REF!</v>
      </c>
      <c r="AO514" s="165" t="e">
        <f t="shared" si="214"/>
        <v>#REF!</v>
      </c>
      <c r="AP514" s="165" t="e">
        <f t="shared" si="215"/>
        <v>#REF!</v>
      </c>
      <c r="AQ514" s="165" t="e">
        <f t="shared" si="216"/>
        <v>#REF!</v>
      </c>
      <c r="AR514" s="165" t="e">
        <f t="shared" si="217"/>
        <v>#REF!</v>
      </c>
      <c r="AS514" s="165" t="e">
        <f t="shared" si="218"/>
        <v>#REF!</v>
      </c>
      <c r="AT514" s="165" t="e">
        <f t="shared" si="219"/>
        <v>#REF!</v>
      </c>
      <c r="AX514" s="9" t="s">
        <v>30</v>
      </c>
      <c r="AY514" s="28">
        <f t="shared" si="184"/>
        <v>1707.3</v>
      </c>
      <c r="AZ514" s="28">
        <f t="shared" si="185"/>
        <v>7454.1000000000004</v>
      </c>
      <c r="BB514" s="90">
        <f t="shared" si="186"/>
        <v>0.0085162313693409684</v>
      </c>
      <c r="BC514" s="90">
        <f t="shared" si="165"/>
        <v>0.036837293429271764</v>
      </c>
      <c r="BG514" s="54">
        <f t="shared" si="222"/>
        <v>0.0085162313693409684</v>
      </c>
      <c r="BH514" s="54">
        <f t="shared" si="223"/>
        <v>0.0085162313693409684</v>
      </c>
      <c r="BI514" s="54">
        <f t="shared" si="223"/>
        <v>0.0085162313693409684</v>
      </c>
      <c r="BJ514" s="54">
        <f t="shared" si="223"/>
        <v>0.0085162313693409684</v>
      </c>
      <c r="BK514" s="54">
        <f t="shared" si="223"/>
        <v>0.0085162313693409684</v>
      </c>
      <c r="BL514" s="54">
        <f t="shared" si="223"/>
        <v>0.0085162313693409684</v>
      </c>
      <c r="BM514" s="54">
        <f t="shared" si="223"/>
        <v>0.0085162313693409684</v>
      </c>
      <c r="BN514" s="54">
        <f t="shared" si="223"/>
        <v>0.0085162313693409684</v>
      </c>
      <c r="BO514" s="54">
        <f t="shared" si="223"/>
        <v>0.0085162313693409684</v>
      </c>
      <c r="BP514" s="54">
        <f t="shared" si="223"/>
        <v>0.0085162313693409684</v>
      </c>
      <c r="BQ514" s="54">
        <f t="shared" si="223"/>
        <v>0.0085162313693409684</v>
      </c>
      <c r="BT514" s="28">
        <f t="shared" si="166"/>
        <v>1707.3</v>
      </c>
      <c r="BU514" s="84" t="e">
        <f t="shared" si="173"/>
        <v>#REF!</v>
      </c>
      <c r="BV514" s="1" t="e">
        <f t="shared" si="226"/>
        <v>#REF!</v>
      </c>
      <c r="BW514" s="1" t="e">
        <f t="shared" si="226"/>
        <v>#REF!</v>
      </c>
      <c r="BX514" s="1" t="e">
        <f t="shared" si="226"/>
        <v>#REF!</v>
      </c>
      <c r="BY514" s="1" t="e">
        <f t="shared" si="226"/>
        <v>#REF!</v>
      </c>
      <c r="BZ514" s="1" t="e">
        <f t="shared" si="226"/>
        <v>#REF!</v>
      </c>
      <c r="CA514" s="1" t="e">
        <f t="shared" si="226"/>
        <v>#REF!</v>
      </c>
      <c r="CB514" s="1" t="e">
        <f t="shared" si="226"/>
        <v>#REF!</v>
      </c>
      <c r="CC514" s="1" t="e">
        <f t="shared" si="226"/>
        <v>#REF!</v>
      </c>
      <c r="CD514" s="1" t="e">
        <f t="shared" si="226"/>
        <v>#REF!</v>
      </c>
      <c r="CE514" s="1" t="e">
        <f t="shared" si="226"/>
        <v>#REF!</v>
      </c>
      <c r="CH514" s="9" t="s">
        <v>30</v>
      </c>
      <c r="CI514" s="1">
        <f t="shared" si="202"/>
        <v>1707.3</v>
      </c>
      <c r="CJ514" s="1" t="e">
        <f t="shared" si="202"/>
        <v>#REF!</v>
      </c>
      <c r="CK514" s="1" t="e">
        <f t="shared" si="202"/>
        <v>#REF!</v>
      </c>
      <c r="CL514" s="1" t="e">
        <f t="shared" si="202"/>
        <v>#REF!</v>
      </c>
      <c r="CM514" s="1" t="e">
        <f t="shared" si="202"/>
        <v>#REF!</v>
      </c>
      <c r="CN514" s="1" t="e">
        <f t="shared" si="202"/>
        <v>#REF!</v>
      </c>
      <c r="CO514" s="1" t="e">
        <f t="shared" si="202"/>
        <v>#REF!</v>
      </c>
      <c r="CP514" s="1" t="e">
        <f t="shared" si="202"/>
        <v>#REF!</v>
      </c>
      <c r="CQ514" s="1" t="e">
        <f t="shared" si="202"/>
        <v>#REF!</v>
      </c>
      <c r="CR514" s="1" t="e">
        <f t="shared" si="202"/>
        <v>#REF!</v>
      </c>
      <c r="CS514" s="1" t="e">
        <f t="shared" si="202"/>
        <v>#REF!</v>
      </c>
      <c r="CT514" s="1" t="e">
        <f t="shared" si="202"/>
        <v>#REF!</v>
      </c>
    </row>
    <row r="515" ht="25.5">
      <c r="AX515" s="12" t="s">
        <v>31</v>
      </c>
      <c r="AY515" s="126" t="str">
        <f>AY516</f>
        <v>-</v>
      </c>
      <c r="AZ515" s="126">
        <f>AZ516</f>
        <v>1.2</v>
      </c>
      <c r="BA515" s="83"/>
      <c r="BB515" s="87"/>
      <c r="BC515" s="87">
        <f t="shared" si="165"/>
        <v>5.9302601407448406e-06</v>
      </c>
      <c r="BG515" s="174">
        <f t="shared" ref="BG515:BG516" si="228">BC515</f>
        <v>5.9302601407448406e-06</v>
      </c>
      <c r="BH515" s="54">
        <f t="shared" si="223"/>
        <v>5.9302601407448406e-06</v>
      </c>
      <c r="BI515" s="54">
        <f t="shared" si="223"/>
        <v>5.9302601407448406e-06</v>
      </c>
      <c r="BJ515" s="54">
        <f t="shared" si="223"/>
        <v>5.9302601407448406e-06</v>
      </c>
      <c r="BK515" s="54">
        <f t="shared" si="223"/>
        <v>5.9302601407448406e-06</v>
      </c>
      <c r="BL515" s="54">
        <f t="shared" si="223"/>
        <v>5.9302601407448406e-06</v>
      </c>
      <c r="BM515" s="54">
        <f t="shared" si="223"/>
        <v>5.9302601407448406e-06</v>
      </c>
      <c r="BN515" s="54">
        <f t="shared" si="223"/>
        <v>5.9302601407448406e-06</v>
      </c>
      <c r="BO515" s="54">
        <f t="shared" si="223"/>
        <v>5.9302601407448406e-06</v>
      </c>
      <c r="BP515" s="54">
        <f t="shared" si="223"/>
        <v>5.9302601407448406e-06</v>
      </c>
      <c r="BQ515" s="54">
        <f t="shared" si="223"/>
        <v>5.9302601407448406e-06</v>
      </c>
      <c r="BT515" s="126" t="str">
        <f t="shared" si="166"/>
        <v>-</v>
      </c>
      <c r="BU515" s="167" t="e">
        <f t="shared" si="173"/>
        <v>#REF!</v>
      </c>
      <c r="BV515" s="83" t="e">
        <f>BV516</f>
        <v>#REF!</v>
      </c>
      <c r="BW515" s="83" t="e">
        <f t="shared" ref="BW515:CE515" si="229">BW516</f>
        <v>#REF!</v>
      </c>
      <c r="BX515" s="83" t="e">
        <f t="shared" si="229"/>
        <v>#REF!</v>
      </c>
      <c r="BY515" s="83" t="e">
        <f t="shared" si="229"/>
        <v>#REF!</v>
      </c>
      <c r="BZ515" s="83" t="e">
        <f t="shared" si="229"/>
        <v>#REF!</v>
      </c>
      <c r="CA515" s="83" t="e">
        <f t="shared" si="229"/>
        <v>#REF!</v>
      </c>
      <c r="CB515" s="83" t="e">
        <f t="shared" si="229"/>
        <v>#REF!</v>
      </c>
      <c r="CC515" s="83" t="e">
        <f t="shared" si="229"/>
        <v>#REF!</v>
      </c>
      <c r="CD515" s="83" t="e">
        <f t="shared" si="229"/>
        <v>#REF!</v>
      </c>
      <c r="CE515" s="83" t="e">
        <f t="shared" si="229"/>
        <v>#REF!</v>
      </c>
      <c r="CH515" s="12" t="s">
        <v>31</v>
      </c>
    </row>
    <row r="516" ht="15.75">
      <c r="A516" s="2" t="s">
        <v>41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AX516" s="9" t="s">
        <v>32</v>
      </c>
      <c r="AY516" s="28" t="s">
        <v>68</v>
      </c>
      <c r="AZ516" s="28">
        <f t="shared" si="185"/>
        <v>1.2</v>
      </c>
      <c r="BB516" s="90"/>
      <c r="BC516" s="90">
        <f t="shared" si="165"/>
        <v>5.9302601407448406e-06</v>
      </c>
      <c r="BG516" s="55">
        <f t="shared" si="228"/>
        <v>5.9302601407448406e-06</v>
      </c>
      <c r="BH516" s="54">
        <f t="shared" si="223"/>
        <v>5.9302601407448406e-06</v>
      </c>
      <c r="BI516" s="54">
        <f t="shared" si="223"/>
        <v>5.9302601407448406e-06</v>
      </c>
      <c r="BJ516" s="54">
        <f t="shared" si="223"/>
        <v>5.9302601407448406e-06</v>
      </c>
      <c r="BK516" s="54">
        <f t="shared" si="223"/>
        <v>5.9302601407448406e-06</v>
      </c>
      <c r="BL516" s="54">
        <f t="shared" si="223"/>
        <v>5.9302601407448406e-06</v>
      </c>
      <c r="BM516" s="54">
        <f t="shared" si="223"/>
        <v>5.9302601407448406e-06</v>
      </c>
      <c r="BN516" s="54">
        <f t="shared" si="223"/>
        <v>5.9302601407448406e-06</v>
      </c>
      <c r="BO516" s="54">
        <f t="shared" si="223"/>
        <v>5.9302601407448406e-06</v>
      </c>
      <c r="BP516" s="54">
        <f t="shared" si="223"/>
        <v>5.9302601407448406e-06</v>
      </c>
      <c r="BQ516" s="54">
        <f t="shared" si="223"/>
        <v>5.9302601407448406e-06</v>
      </c>
      <c r="BT516" s="28" t="str">
        <f t="shared" si="166"/>
        <v>-</v>
      </c>
      <c r="BU516" s="84" t="e">
        <f t="shared" si="173"/>
        <v>#REF!</v>
      </c>
      <c r="BV516" s="1" t="e">
        <f t="shared" ref="BV516:CE516" si="230">$BG516*BV492</f>
        <v>#REF!</v>
      </c>
      <c r="BW516" s="1" t="e">
        <f t="shared" si="230"/>
        <v>#REF!</v>
      </c>
      <c r="BX516" s="1" t="e">
        <f t="shared" si="230"/>
        <v>#REF!</v>
      </c>
      <c r="BY516" s="1" t="e">
        <f t="shared" si="230"/>
        <v>#REF!</v>
      </c>
      <c r="BZ516" s="1" t="e">
        <f t="shared" si="230"/>
        <v>#REF!</v>
      </c>
      <c r="CA516" s="1" t="e">
        <f t="shared" si="230"/>
        <v>#REF!</v>
      </c>
      <c r="CB516" s="1" t="e">
        <f t="shared" si="230"/>
        <v>#REF!</v>
      </c>
      <c r="CC516" s="1" t="e">
        <f t="shared" si="230"/>
        <v>#REF!</v>
      </c>
      <c r="CD516" s="1" t="e">
        <f t="shared" si="230"/>
        <v>#REF!</v>
      </c>
      <c r="CE516" s="1" t="e">
        <f t="shared" si="230"/>
        <v>#REF!</v>
      </c>
      <c r="CH516" s="9" t="s">
        <v>32</v>
      </c>
      <c r="CI516" s="34" t="s">
        <v>68</v>
      </c>
      <c r="CJ516" s="34" t="s">
        <v>68</v>
      </c>
      <c r="CK516" s="34" t="s">
        <v>68</v>
      </c>
      <c r="CL516" s="34" t="s">
        <v>68</v>
      </c>
      <c r="CM516" s="34" t="s">
        <v>68</v>
      </c>
      <c r="CN516" s="34" t="s">
        <v>68</v>
      </c>
      <c r="CO516" s="34" t="s">
        <v>68</v>
      </c>
      <c r="CP516" s="34" t="s">
        <v>68</v>
      </c>
      <c r="CQ516" s="34" t="s">
        <v>68</v>
      </c>
      <c r="CR516" s="34" t="s">
        <v>68</v>
      </c>
      <c r="CS516" s="34" t="s">
        <v>68</v>
      </c>
      <c r="CT516" s="34" t="s">
        <v>68</v>
      </c>
      <c r="CU516" s="34" t="s">
        <v>110</v>
      </c>
    </row>
    <row r="517">
      <c r="A517" s="3" t="s">
        <v>1</v>
      </c>
      <c r="B517" s="21" t="s">
        <v>55</v>
      </c>
      <c r="C517" s="22"/>
      <c r="D517" s="22"/>
      <c r="E517" s="22"/>
      <c r="F517" s="22"/>
      <c r="G517" s="22"/>
      <c r="H517" s="22"/>
      <c r="I517" s="23"/>
      <c r="J517" s="21" t="s">
        <v>111</v>
      </c>
      <c r="K517" s="22"/>
      <c r="L517" s="23"/>
    </row>
    <row r="518">
      <c r="A518" s="7"/>
      <c r="B518" s="25">
        <v>2012</v>
      </c>
      <c r="C518" s="25">
        <v>2013</v>
      </c>
      <c r="D518" s="25">
        <v>2014</v>
      </c>
      <c r="E518" s="25">
        <v>2015</v>
      </c>
      <c r="F518" s="25">
        <v>2016</v>
      </c>
      <c r="G518" s="25">
        <v>2017</v>
      </c>
      <c r="H518" s="25">
        <v>2018</v>
      </c>
      <c r="I518" s="25">
        <v>2019</v>
      </c>
      <c r="J518" s="25">
        <v>2020</v>
      </c>
      <c r="K518" s="25">
        <v>2024</v>
      </c>
      <c r="L518" s="25">
        <v>2030</v>
      </c>
      <c r="BV518" t="e">
        <f>BV493+BV496+BV503+BV510+BV515-BV492</f>
        <v>#REF!</v>
      </c>
      <c r="BY518" t="e">
        <f>(CE494/BX494)^(1/(CE491-BX491))</f>
        <v>#REF!</v>
      </c>
    </row>
    <row r="519">
      <c r="A519" s="9" t="s">
        <v>15</v>
      </c>
      <c r="B519" s="29">
        <v>1074.9000000000001</v>
      </c>
      <c r="C519" s="29">
        <v>1286.9000000000001</v>
      </c>
      <c r="D519" s="29">
        <v>1296.9000000000001</v>
      </c>
      <c r="E519" s="29">
        <v>1451</v>
      </c>
      <c r="F519" s="29">
        <v>1465</v>
      </c>
      <c r="G519" s="29">
        <v>1476.7</v>
      </c>
      <c r="H519" s="29">
        <v>1367.5999999999999</v>
      </c>
      <c r="I519" s="29">
        <v>1358.5</v>
      </c>
      <c r="J519" s="29">
        <v>1561.5999999999999</v>
      </c>
      <c r="K519" s="29">
        <v>2107.5999999999999</v>
      </c>
      <c r="L519" s="29">
        <v>2668.4000000000001</v>
      </c>
    </row>
    <row r="520">
      <c r="A520" s="9" t="s">
        <v>21</v>
      </c>
      <c r="B520" s="29">
        <v>1781.5999999999999</v>
      </c>
      <c r="C520" s="29">
        <v>2330.3000000000002</v>
      </c>
      <c r="D520" s="29">
        <v>2184.1999999999998</v>
      </c>
      <c r="E520" s="29">
        <v>2679.0999999999999</v>
      </c>
      <c r="F520" s="29">
        <v>2995.4000000000001</v>
      </c>
      <c r="G520" s="29">
        <v>3167</v>
      </c>
      <c r="H520" s="29">
        <v>3149.1999999999998</v>
      </c>
      <c r="I520" s="29">
        <v>3298.0999999999999</v>
      </c>
      <c r="J520" s="29">
        <v>2903.0999999999999</v>
      </c>
      <c r="K520" s="29">
        <v>3992.6999999999998</v>
      </c>
      <c r="L520" s="29">
        <v>5199.6999999999998</v>
      </c>
    </row>
    <row r="521">
      <c r="A521" s="9" t="s">
        <v>23</v>
      </c>
      <c r="B521" s="29">
        <v>681.5</v>
      </c>
      <c r="C521" s="29">
        <v>726.29999999999995</v>
      </c>
      <c r="D521" s="29">
        <v>810.5</v>
      </c>
      <c r="E521" s="29">
        <v>865.60000000000002</v>
      </c>
      <c r="F521" s="29">
        <v>1043.9000000000001</v>
      </c>
      <c r="G521" s="29">
        <v>1063.4000000000001</v>
      </c>
      <c r="H521" s="29">
        <v>1073.0999999999999</v>
      </c>
      <c r="I521" s="29">
        <v>1041.0999999999999</v>
      </c>
      <c r="J521" s="29">
        <v>1102.5999999999999</v>
      </c>
      <c r="K521" s="29">
        <v>1493.8</v>
      </c>
      <c r="L521" s="29">
        <v>1902.0999999999999</v>
      </c>
    </row>
    <row r="522">
      <c r="A522" s="9" t="s">
        <v>11</v>
      </c>
      <c r="B522" s="29">
        <v>9080.7000000000007</v>
      </c>
      <c r="C522" s="29">
        <v>10356.5</v>
      </c>
      <c r="D522" s="29">
        <v>12469.799999999999</v>
      </c>
      <c r="E522" s="29">
        <v>14350.299999999999</v>
      </c>
      <c r="F522" s="29">
        <v>12767.9</v>
      </c>
      <c r="G522" s="29">
        <v>15417.200000000001</v>
      </c>
      <c r="H522" s="29">
        <v>17126.799999999999</v>
      </c>
      <c r="I522" s="29">
        <v>17086.700000000001</v>
      </c>
      <c r="J522" s="29">
        <v>15632.5</v>
      </c>
      <c r="K522" s="29">
        <v>22136</v>
      </c>
      <c r="L522" s="29">
        <v>30116.799999999999</v>
      </c>
      <c r="CH522" s="175" t="s">
        <v>29</v>
      </c>
      <c r="CI522" s="51">
        <v>3625.424273778407</v>
      </c>
      <c r="CJ522" s="51">
        <v>2201.7868563637298</v>
      </c>
      <c r="CK522" s="51">
        <v>1607.1478911566976</v>
      </c>
      <c r="CL522" s="51">
        <v>1135.7354321917014</v>
      </c>
      <c r="CM522" s="51">
        <v>805.97532463264986</v>
      </c>
      <c r="CN522" s="51">
        <v>589.41672465059116</v>
      </c>
      <c r="CO522" s="51">
        <v>428.97820055383289</v>
      </c>
      <c r="CP522" s="51">
        <v>477.3460563293512</v>
      </c>
      <c r="CQ522" s="51">
        <v>530.23963569275918</v>
      </c>
      <c r="CR522" s="51">
        <v>588.40445883775681</v>
      </c>
      <c r="CS522" s="51">
        <v>650.979380094921</v>
      </c>
      <c r="CT522" s="51">
        <v>718.58930055831433</v>
      </c>
      <c r="CU522" s="1">
        <f>CI522/CT522</f>
        <v>5.0451965691134024</v>
      </c>
    </row>
    <row r="523">
      <c r="A523" s="9" t="s">
        <v>18</v>
      </c>
      <c r="B523" s="29">
        <v>889.20000000000005</v>
      </c>
      <c r="C523" s="29">
        <v>1021.9</v>
      </c>
      <c r="D523" s="29">
        <v>1044.5999999999999</v>
      </c>
      <c r="E523" s="29">
        <v>1168.4000000000001</v>
      </c>
      <c r="F523" s="29">
        <v>1364.7</v>
      </c>
      <c r="G523" s="29">
        <v>1333.9000000000001</v>
      </c>
      <c r="H523" s="29">
        <v>1336.5</v>
      </c>
      <c r="I523" s="29">
        <v>1361.9000000000001</v>
      </c>
      <c r="J523" s="29">
        <v>1413.5999999999999</v>
      </c>
      <c r="K523" s="29">
        <v>1922.4000000000001</v>
      </c>
      <c r="L523" s="29">
        <v>2461.6999999999998</v>
      </c>
    </row>
    <row r="525" ht="15.75">
      <c r="A525" s="2" t="s">
        <v>112</v>
      </c>
    </row>
    <row r="526">
      <c r="A526" s="176"/>
      <c r="B526" s="97">
        <v>2015</v>
      </c>
      <c r="C526" s="62">
        <v>2016</v>
      </c>
      <c r="D526" s="62">
        <v>2017</v>
      </c>
      <c r="E526" s="62">
        <v>2018</v>
      </c>
      <c r="F526" s="63">
        <v>2019</v>
      </c>
      <c r="G526" s="122"/>
      <c r="H526" s="64"/>
    </row>
    <row r="527" ht="85.5">
      <c r="A527" s="177"/>
      <c r="B527" s="103"/>
      <c r="C527" s="67"/>
      <c r="D527" s="67"/>
      <c r="E527" s="67"/>
      <c r="F527" s="66" t="s">
        <v>74</v>
      </c>
      <c r="G527" s="66" t="s">
        <v>113</v>
      </c>
      <c r="H527" s="66" t="s">
        <v>75</v>
      </c>
    </row>
    <row r="528">
      <c r="A528" s="104" t="s">
        <v>6</v>
      </c>
      <c r="B528" s="69">
        <v>26532.799999999999</v>
      </c>
      <c r="C528" s="69">
        <v>25985.299999999999</v>
      </c>
      <c r="D528" s="69">
        <v>28753.400000000001</v>
      </c>
      <c r="E528" s="69">
        <v>30727.700000000001</v>
      </c>
      <c r="F528" s="69">
        <v>30422.200000000001</v>
      </c>
      <c r="G528" s="69">
        <v>100</v>
      </c>
      <c r="H528" s="69" t="s">
        <v>76</v>
      </c>
    </row>
    <row r="529">
      <c r="A529" s="104" t="s">
        <v>94</v>
      </c>
      <c r="B529" s="124"/>
      <c r="C529" s="125"/>
      <c r="D529" s="125"/>
      <c r="E529" s="125"/>
      <c r="F529" s="125"/>
      <c r="G529" s="125"/>
      <c r="H529" s="125"/>
    </row>
    <row r="530">
      <c r="A530" s="104" t="s">
        <v>90</v>
      </c>
      <c r="B530" s="124"/>
      <c r="C530" s="125"/>
      <c r="D530" s="125"/>
      <c r="E530" s="125"/>
      <c r="F530" s="125"/>
      <c r="G530" s="125"/>
      <c r="H530" s="125"/>
    </row>
    <row r="531">
      <c r="A531" s="106" t="s">
        <v>28</v>
      </c>
      <c r="B531" s="70">
        <v>100.90000000000001</v>
      </c>
      <c r="C531" s="70">
        <v>94.5</v>
      </c>
      <c r="D531" s="70">
        <v>90.200000000000003</v>
      </c>
      <c r="E531" s="70">
        <v>82.700000000000003</v>
      </c>
      <c r="F531" s="70">
        <v>80.599999999999994</v>
      </c>
      <c r="G531" s="70">
        <v>0.29999999999999999</v>
      </c>
      <c r="H531" s="70">
        <v>18</v>
      </c>
    </row>
    <row r="532">
      <c r="A532" s="106" t="s">
        <v>13</v>
      </c>
      <c r="B532" s="70">
        <v>1089.0999999999999</v>
      </c>
      <c r="C532" s="70">
        <v>1179.5999999999999</v>
      </c>
      <c r="D532" s="70">
        <v>1162.5</v>
      </c>
      <c r="E532" s="70">
        <v>1496.0999999999999</v>
      </c>
      <c r="F532" s="70">
        <v>1353.8</v>
      </c>
      <c r="G532" s="70">
        <v>4.5</v>
      </c>
      <c r="H532" s="70">
        <v>5</v>
      </c>
    </row>
    <row r="533">
      <c r="A533" s="106" t="s">
        <v>20</v>
      </c>
      <c r="B533" s="70">
        <v>564.29999999999995</v>
      </c>
      <c r="C533" s="70">
        <v>569.39999999999998</v>
      </c>
      <c r="D533" s="70">
        <v>533.5</v>
      </c>
      <c r="E533" s="70">
        <v>481</v>
      </c>
      <c r="F533" s="70">
        <v>452.10000000000002</v>
      </c>
      <c r="G533" s="70">
        <v>1.5</v>
      </c>
      <c r="H533" s="70">
        <v>10</v>
      </c>
    </row>
    <row r="534">
      <c r="A534" s="106" t="s">
        <v>14</v>
      </c>
      <c r="B534" s="70">
        <v>203.5</v>
      </c>
      <c r="C534" s="70">
        <v>205.19999999999999</v>
      </c>
      <c r="D534" s="70">
        <v>204.69999999999999</v>
      </c>
      <c r="E534" s="70">
        <v>222</v>
      </c>
      <c r="F534" s="70">
        <v>206.19999999999999</v>
      </c>
      <c r="G534" s="70">
        <v>0.69999999999999996</v>
      </c>
      <c r="H534" s="70">
        <v>15</v>
      </c>
    </row>
    <row r="535">
      <c r="A535" s="106" t="s">
        <v>15</v>
      </c>
      <c r="B535" s="70">
        <v>1451</v>
      </c>
      <c r="C535" s="70">
        <v>1465.0999999999999</v>
      </c>
      <c r="D535" s="70">
        <v>1476.5999999999999</v>
      </c>
      <c r="E535" s="70">
        <v>1367.5999999999999</v>
      </c>
      <c r="F535" s="70">
        <v>1358.5</v>
      </c>
      <c r="G535" s="70">
        <v>4.5</v>
      </c>
      <c r="H535" s="70">
        <v>4</v>
      </c>
    </row>
    <row r="536">
      <c r="A536" s="106" t="s">
        <v>27</v>
      </c>
      <c r="B536" s="70">
        <v>277</v>
      </c>
      <c r="C536" s="70">
        <v>293.39999999999998</v>
      </c>
      <c r="D536" s="70">
        <v>279.5</v>
      </c>
      <c r="E536" s="70">
        <v>315.30000000000001</v>
      </c>
      <c r="F536" s="70">
        <v>285.39999999999998</v>
      </c>
      <c r="G536" s="70">
        <v>0.90000000000000002</v>
      </c>
      <c r="H536" s="70">
        <v>13</v>
      </c>
    </row>
    <row r="537">
      <c r="A537" s="106" t="s">
        <v>21</v>
      </c>
      <c r="B537" s="70">
        <v>2679.0999999999999</v>
      </c>
      <c r="C537" s="70">
        <v>2995.3000000000002</v>
      </c>
      <c r="D537" s="70">
        <v>3167</v>
      </c>
      <c r="E537" s="70">
        <v>3149.0999999999999</v>
      </c>
      <c r="F537" s="70">
        <v>3298.0999999999999</v>
      </c>
      <c r="G537" s="70">
        <v>10.800000000000001</v>
      </c>
      <c r="H537" s="70">
        <v>2</v>
      </c>
    </row>
    <row r="538">
      <c r="A538" s="106" t="s">
        <v>22</v>
      </c>
      <c r="B538" s="70">
        <v>476.80000000000001</v>
      </c>
      <c r="C538" s="70">
        <v>465</v>
      </c>
      <c r="D538" s="70">
        <v>459</v>
      </c>
      <c r="E538" s="70">
        <v>471.30000000000001</v>
      </c>
      <c r="F538" s="70">
        <v>448.5</v>
      </c>
      <c r="G538" s="70">
        <v>1.5</v>
      </c>
      <c r="H538" s="70">
        <v>12</v>
      </c>
    </row>
    <row r="539">
      <c r="A539" s="106" t="s">
        <v>23</v>
      </c>
      <c r="B539" s="70">
        <v>865.60000000000002</v>
      </c>
      <c r="C539" s="70">
        <v>1043.9000000000001</v>
      </c>
      <c r="D539" s="70">
        <v>1063.3</v>
      </c>
      <c r="E539" s="70">
        <v>1073</v>
      </c>
      <c r="F539" s="70">
        <v>1041.0999999999999</v>
      </c>
      <c r="G539" s="70">
        <v>3.3999999999999999</v>
      </c>
      <c r="H539" s="70">
        <v>7</v>
      </c>
    </row>
    <row r="540">
      <c r="A540" s="106" t="s">
        <v>24</v>
      </c>
      <c r="B540" s="70">
        <v>419</v>
      </c>
      <c r="C540" s="70">
        <v>430.69999999999999</v>
      </c>
      <c r="D540" s="70">
        <v>423.39999999999998</v>
      </c>
      <c r="E540" s="70">
        <v>442.80000000000001</v>
      </c>
      <c r="F540" s="70">
        <v>450.69999999999999</v>
      </c>
      <c r="G540" s="70">
        <v>1.5</v>
      </c>
      <c r="H540" s="70">
        <v>11</v>
      </c>
    </row>
    <row r="541">
      <c r="A541" s="106" t="s">
        <v>29</v>
      </c>
      <c r="B541" s="70">
        <v>232</v>
      </c>
      <c r="C541" s="70">
        <v>241.30000000000001</v>
      </c>
      <c r="D541" s="70">
        <v>230.40000000000001</v>
      </c>
      <c r="E541" s="70">
        <v>238.40000000000001</v>
      </c>
      <c r="F541" s="70">
        <v>214.90000000000001</v>
      </c>
      <c r="G541" s="70">
        <v>0.69999999999999996</v>
      </c>
      <c r="H541" s="70">
        <v>14</v>
      </c>
    </row>
    <row r="542">
      <c r="A542" s="106" t="s">
        <v>16</v>
      </c>
      <c r="B542" s="70">
        <v>899.5</v>
      </c>
      <c r="C542" s="70">
        <v>970.70000000000005</v>
      </c>
      <c r="D542" s="70">
        <v>1048</v>
      </c>
      <c r="E542" s="70">
        <v>1143.2</v>
      </c>
      <c r="F542" s="70">
        <v>1093.9000000000001</v>
      </c>
      <c r="G542" s="70">
        <v>3.6000000000000001</v>
      </c>
      <c r="H542" s="70">
        <v>6</v>
      </c>
    </row>
    <row r="543">
      <c r="A543" s="106" t="s">
        <v>17</v>
      </c>
      <c r="B543" s="70">
        <v>177.40000000000001</v>
      </c>
      <c r="C543" s="70">
        <v>193.5</v>
      </c>
      <c r="D543" s="70">
        <v>200.69999999999999</v>
      </c>
      <c r="E543" s="70">
        <v>202.5</v>
      </c>
      <c r="F543" s="70">
        <v>198.5</v>
      </c>
      <c r="G543" s="70">
        <v>0.69999999999999996</v>
      </c>
      <c r="H543" s="70">
        <v>16</v>
      </c>
    </row>
    <row r="544">
      <c r="A544" s="106" t="s">
        <v>11</v>
      </c>
      <c r="B544" s="70">
        <v>14350.5</v>
      </c>
      <c r="C544" s="70">
        <v>12767.9</v>
      </c>
      <c r="D544" s="70">
        <v>15417.200000000001</v>
      </c>
      <c r="E544" s="70">
        <v>17126.799999999999</v>
      </c>
      <c r="F544" s="70">
        <v>17086.700000000001</v>
      </c>
      <c r="G544" s="70">
        <v>56.200000000000003</v>
      </c>
      <c r="H544" s="70">
        <v>1</v>
      </c>
    </row>
    <row r="545">
      <c r="A545" s="106" t="s">
        <v>25</v>
      </c>
      <c r="B545" s="70">
        <v>491.89999999999998</v>
      </c>
      <c r="C545" s="70">
        <v>598.20000000000005</v>
      </c>
      <c r="D545" s="70">
        <v>600.20000000000005</v>
      </c>
      <c r="E545" s="70">
        <v>581.60000000000002</v>
      </c>
      <c r="F545" s="70">
        <v>558.79999999999995</v>
      </c>
      <c r="G545" s="70">
        <v>1.8</v>
      </c>
      <c r="H545" s="70">
        <v>8</v>
      </c>
    </row>
    <row r="546">
      <c r="A546" s="106" t="s">
        <v>18</v>
      </c>
      <c r="B546" s="70">
        <v>1168.3</v>
      </c>
      <c r="C546" s="70">
        <v>1364.7</v>
      </c>
      <c r="D546" s="70">
        <v>1333.9000000000001</v>
      </c>
      <c r="E546" s="70">
        <v>1336.5</v>
      </c>
      <c r="F546" s="70">
        <v>1361.9000000000001</v>
      </c>
      <c r="G546" s="70">
        <v>4.5</v>
      </c>
      <c r="H546" s="70">
        <v>3</v>
      </c>
    </row>
    <row r="547">
      <c r="A547" s="104" t="s">
        <v>62</v>
      </c>
      <c r="B547" s="70"/>
      <c r="C547" s="70"/>
      <c r="D547" s="70"/>
      <c r="E547" s="70"/>
      <c r="F547" s="70"/>
      <c r="G547" s="70"/>
      <c r="H547" s="70"/>
    </row>
    <row r="548">
      <c r="A548" s="106" t="s">
        <v>9</v>
      </c>
      <c r="B548" s="70">
        <v>598.10000000000002</v>
      </c>
      <c r="C548" s="70">
        <v>588.5</v>
      </c>
      <c r="D548" s="70">
        <v>570.5</v>
      </c>
      <c r="E548" s="70">
        <v>542.89999999999998</v>
      </c>
      <c r="F548" s="70">
        <v>494.5</v>
      </c>
      <c r="G548" s="70">
        <v>1.6000000000000001</v>
      </c>
      <c r="H548" s="70">
        <v>9</v>
      </c>
    </row>
    <row r="549">
      <c r="A549" s="106" t="s">
        <v>63</v>
      </c>
      <c r="B549" s="70">
        <v>51.799999999999997</v>
      </c>
      <c r="C549" s="70">
        <v>57.5</v>
      </c>
      <c r="D549" s="70">
        <v>55</v>
      </c>
      <c r="E549" s="70">
        <v>56.399999999999999</v>
      </c>
      <c r="F549" s="70">
        <v>52.5</v>
      </c>
      <c r="G549" s="70">
        <v>0.20000000000000001</v>
      </c>
      <c r="H549" s="70">
        <v>19</v>
      </c>
    </row>
    <row r="550">
      <c r="A550" s="106" t="s">
        <v>64</v>
      </c>
      <c r="B550" s="73">
        <v>217.09999999999999</v>
      </c>
      <c r="C550" s="73">
        <v>221.69999999999999</v>
      </c>
      <c r="D550" s="73">
        <v>209.80000000000001</v>
      </c>
      <c r="E550" s="73">
        <v>196.90000000000001</v>
      </c>
      <c r="F550" s="73">
        <v>196.40000000000001</v>
      </c>
      <c r="G550" s="73">
        <v>0.59999999999999998</v>
      </c>
      <c r="H550" s="73">
        <v>17</v>
      </c>
    </row>
    <row r="551">
      <c r="Z551" s="34"/>
    </row>
    <row r="552" ht="15" customHeight="1">
      <c r="A552" s="3" t="s">
        <v>1</v>
      </c>
      <c r="J552" s="3" t="s">
        <v>1</v>
      </c>
      <c r="M552" s="4" t="s">
        <v>2</v>
      </c>
      <c r="N552" s="4" t="s">
        <v>3</v>
      </c>
      <c r="O552" s="5" t="s">
        <v>4</v>
      </c>
      <c r="P552" s="6"/>
      <c r="Q552" s="6"/>
      <c r="R552" s="6"/>
      <c r="S552" s="6"/>
      <c r="T552" s="6"/>
      <c r="U552" s="6"/>
      <c r="V552" s="6"/>
      <c r="W552" s="6"/>
      <c r="X552" s="4"/>
      <c r="Z552" s="4" t="s">
        <v>2</v>
      </c>
      <c r="AA552" s="4" t="s">
        <v>3</v>
      </c>
      <c r="AB552" s="5" t="s">
        <v>4</v>
      </c>
      <c r="AC552" s="6"/>
      <c r="AD552" s="6"/>
      <c r="AE552" s="6"/>
      <c r="AF552" s="6"/>
      <c r="AG552" s="6"/>
      <c r="AH552" s="6"/>
      <c r="AI552" s="6"/>
      <c r="AJ552" s="6"/>
      <c r="AK552" s="4"/>
    </row>
    <row r="553">
      <c r="A553" s="7"/>
      <c r="J553" s="7"/>
      <c r="M553" s="8">
        <v>2019</v>
      </c>
      <c r="N553" s="8">
        <v>2020</v>
      </c>
      <c r="O553" s="8">
        <v>2021</v>
      </c>
      <c r="P553" s="8">
        <v>2022</v>
      </c>
      <c r="Q553" s="8">
        <v>2023</v>
      </c>
      <c r="R553" s="8">
        <v>2024</v>
      </c>
      <c r="S553" s="8">
        <v>2025</v>
      </c>
      <c r="T553" s="8">
        <v>2026</v>
      </c>
      <c r="U553" s="8">
        <v>2027</v>
      </c>
      <c r="V553" s="8">
        <v>2028</v>
      </c>
      <c r="W553" s="8">
        <v>2029</v>
      </c>
      <c r="X553" s="8">
        <v>2030</v>
      </c>
      <c r="Z553" s="8">
        <v>2019</v>
      </c>
      <c r="AA553" s="8">
        <v>2020</v>
      </c>
      <c r="AB553" s="8">
        <v>2021</v>
      </c>
      <c r="AC553" s="8">
        <v>2022</v>
      </c>
      <c r="AD553" s="8">
        <v>2023</v>
      </c>
      <c r="AE553" s="8">
        <v>2024</v>
      </c>
      <c r="AF553" s="8">
        <v>2025</v>
      </c>
      <c r="AG553" s="8">
        <v>2026</v>
      </c>
      <c r="AH553" s="8">
        <v>2027</v>
      </c>
      <c r="AI553" s="8">
        <v>2028</v>
      </c>
      <c r="AJ553" s="8">
        <v>2029</v>
      </c>
      <c r="AK553" s="8">
        <v>2030</v>
      </c>
    </row>
    <row r="554">
      <c r="A554" s="9" t="s">
        <v>6</v>
      </c>
      <c r="B554" s="28">
        <f>INDEX(F$528:F$550,MATCH($A554,$A$528:$A$550,0))</f>
        <v>30422.200000000001</v>
      </c>
      <c r="J554" s="9" t="s">
        <v>6</v>
      </c>
      <c r="K554" s="28">
        <f>INDEX(F$528:F$550,MATCH($J554,$A$528:$A$550,0))</f>
        <v>30422.200000000001</v>
      </c>
      <c r="M554" s="168">
        <f t="shared" ref="M554:M578" si="231">K554/K$554</f>
        <v>1</v>
      </c>
      <c r="N554" s="171">
        <f t="shared" ref="N554:X578" si="232">M554</f>
        <v>1</v>
      </c>
      <c r="O554" s="171">
        <f>N554</f>
        <v>1</v>
      </c>
      <c r="P554" s="171">
        <f t="shared" ref="P554:X554" si="233">O554</f>
        <v>1</v>
      </c>
      <c r="Q554" s="171">
        <f t="shared" si="233"/>
        <v>1</v>
      </c>
      <c r="R554" s="171">
        <f t="shared" si="233"/>
        <v>1</v>
      </c>
      <c r="S554" s="171">
        <f t="shared" si="233"/>
        <v>1</v>
      </c>
      <c r="T554" s="171">
        <f t="shared" si="233"/>
        <v>1</v>
      </c>
      <c r="U554" s="171">
        <f t="shared" si="233"/>
        <v>1</v>
      </c>
      <c r="V554" s="171">
        <f t="shared" si="233"/>
        <v>1</v>
      </c>
      <c r="W554" s="171">
        <f t="shared" si="233"/>
        <v>1</v>
      </c>
      <c r="X554" s="171">
        <f t="shared" si="233"/>
        <v>1</v>
      </c>
      <c r="Z554" s="1" t="e">
        <f>#REF!</f>
        <v>#REF!</v>
      </c>
      <c r="AA554" s="1" t="e">
        <f>#REF!</f>
        <v>#REF!</v>
      </c>
      <c r="AB554" s="1" t="e">
        <f>#REF!</f>
        <v>#REF!</v>
      </c>
      <c r="AC554" s="1" t="e">
        <f>#REF!</f>
        <v>#REF!</v>
      </c>
      <c r="AD554" s="1" t="e">
        <f>#REF!</f>
        <v>#REF!</v>
      </c>
      <c r="AE554" s="1" t="e">
        <f>#REF!</f>
        <v>#REF!</v>
      </c>
      <c r="AF554" s="1" t="e">
        <f>#REF!</f>
        <v>#REF!</v>
      </c>
      <c r="AG554" s="1" t="e">
        <f>#REF!</f>
        <v>#REF!</v>
      </c>
      <c r="AH554" s="1" t="e">
        <f>#REF!</f>
        <v>#REF!</v>
      </c>
      <c r="AI554" s="1" t="e">
        <f>#REF!</f>
        <v>#REF!</v>
      </c>
      <c r="AJ554" s="1" t="e">
        <f>#REF!</f>
        <v>#REF!</v>
      </c>
      <c r="AK554" s="1" t="e">
        <f>#REF!</f>
        <v>#REF!</v>
      </c>
      <c r="AM554" s="9" t="s">
        <v>6</v>
      </c>
    </row>
    <row r="555">
      <c r="A555" s="12" t="s">
        <v>8</v>
      </c>
      <c r="B555" s="28">
        <f>B554-B558-B571</f>
        <v>17770.299999999999</v>
      </c>
      <c r="D555">
        <f t="shared" ref="D555:D576" si="234">B555/B$554</f>
        <v>0.58412277876024743</v>
      </c>
      <c r="J555" s="12" t="s">
        <v>8</v>
      </c>
      <c r="K555" s="28">
        <f>K554-K558-K565-K572-K577</f>
        <v>17770.300000000003</v>
      </c>
      <c r="M555" s="168">
        <f t="shared" si="231"/>
        <v>0.58412277876024754</v>
      </c>
      <c r="N555" s="171">
        <f t="shared" si="232"/>
        <v>0.58412277876024754</v>
      </c>
      <c r="O555" s="171">
        <f>O554-O558-O565-O572-O577</f>
        <v>0.58004828542234255</v>
      </c>
      <c r="P555" s="171">
        <f t="shared" ref="P555:X555" si="235">P554-P558-P565-P572-P577</f>
        <v>0.57589297438798948</v>
      </c>
      <c r="Q555" s="171">
        <f t="shared" si="235"/>
        <v>0.57165524263577727</v>
      </c>
      <c r="R555" s="171">
        <f t="shared" si="235"/>
        <v>0.56733345534831781</v>
      </c>
      <c r="S555" s="171">
        <f t="shared" si="235"/>
        <v>0.56292594528157147</v>
      </c>
      <c r="T555" s="171">
        <f t="shared" si="235"/>
        <v>0.55843101212166335</v>
      </c>
      <c r="U555" s="171">
        <f t="shared" si="235"/>
        <v>0.55384692182894235</v>
      </c>
      <c r="V555" s="171">
        <f t="shared" si="235"/>
        <v>0.54917190596902976</v>
      </c>
      <c r="W555" s="171">
        <f t="shared" si="235"/>
        <v>0.54440416103059786</v>
      </c>
      <c r="X555" s="171">
        <f t="shared" si="235"/>
        <v>0.53954184772961855</v>
      </c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M555" s="12" t="s">
        <v>8</v>
      </c>
    </row>
    <row r="556">
      <c r="A556" s="9" t="s">
        <v>9</v>
      </c>
      <c r="B556" s="28">
        <f t="shared" ref="B556:B576" si="236">INDEX(F$528:F$550,MATCH($A556,$A$528:$A$550,0))</f>
        <v>494.5</v>
      </c>
      <c r="D556" s="1">
        <f t="shared" si="234"/>
        <v>0.016254577249508583</v>
      </c>
      <c r="J556" s="9" t="s">
        <v>9</v>
      </c>
      <c r="K556" s="28">
        <f t="shared" ref="K556:K578" si="237">INDEX(F$528:F$550,MATCH($J556,$A$528:$A$550,0))</f>
        <v>494.5</v>
      </c>
      <c r="M556" s="168">
        <f t="shared" si="231"/>
        <v>0.016254577249508583</v>
      </c>
      <c r="N556" s="171">
        <f t="shared" si="232"/>
        <v>0.016254577249508583</v>
      </c>
      <c r="O556" s="171">
        <f t="shared" ref="O556:X558" si="238">N556</f>
        <v>0.016254577249508583</v>
      </c>
      <c r="P556" s="171">
        <f t="shared" si="238"/>
        <v>0.016254577249508583</v>
      </c>
      <c r="Q556" s="171">
        <f t="shared" si="238"/>
        <v>0.016254577249508583</v>
      </c>
      <c r="R556" s="171">
        <f t="shared" si="238"/>
        <v>0.016254577249508583</v>
      </c>
      <c r="S556" s="171">
        <f t="shared" si="238"/>
        <v>0.016254577249508583</v>
      </c>
      <c r="T556" s="171">
        <f t="shared" si="238"/>
        <v>0.016254577249508583</v>
      </c>
      <c r="U556" s="171">
        <f t="shared" si="238"/>
        <v>0.016254577249508583</v>
      </c>
      <c r="V556" s="171">
        <f t="shared" si="238"/>
        <v>0.016254577249508583</v>
      </c>
      <c r="W556" s="171">
        <f t="shared" si="238"/>
        <v>0.016254577249508583</v>
      </c>
      <c r="X556" s="171">
        <f t="shared" si="238"/>
        <v>0.016254577249508583</v>
      </c>
      <c r="Z556" s="1">
        <f>K556</f>
        <v>494.5</v>
      </c>
      <c r="AA556" s="1" t="e">
        <f>'ЦП по МО (2)'!C153</f>
        <v>#REF!</v>
      </c>
      <c r="AB556" s="1" t="e">
        <f>'ЦП по МО (2)'!D153</f>
        <v>#REF!</v>
      </c>
      <c r="AC556" s="1" t="e">
        <f>'ЦП по МО (2)'!E153</f>
        <v>#REF!</v>
      </c>
      <c r="AD556" s="1" t="e">
        <f>'ЦП по МО (2)'!F153</f>
        <v>#REF!</v>
      </c>
      <c r="AE556" s="1" t="e">
        <f>'ЦП по МО (2)'!G153</f>
        <v>#REF!</v>
      </c>
      <c r="AF556" s="1" t="e">
        <f>'ЦП по МО (2)'!H153</f>
        <v>#REF!</v>
      </c>
      <c r="AG556" s="1" t="e">
        <f>'ЦП по МО (2)'!I153</f>
        <v>#REF!</v>
      </c>
      <c r="AH556" s="1" t="e">
        <f>'ЦП по МО (2)'!J153</f>
        <v>#REF!</v>
      </c>
      <c r="AI556" s="1" t="e">
        <f>'ЦП по МО (2)'!K153</f>
        <v>#REF!</v>
      </c>
      <c r="AJ556" s="1" t="e">
        <f>'ЦП по МО (2)'!L153</f>
        <v>#REF!</v>
      </c>
      <c r="AK556" s="1" t="e">
        <f>'ЦП по МО (2)'!M153</f>
        <v>#REF!</v>
      </c>
      <c r="AL556" s="139" t="s">
        <v>114</v>
      </c>
      <c r="AM556" s="9" t="s">
        <v>9</v>
      </c>
    </row>
    <row r="557">
      <c r="A557" s="9" t="s">
        <v>11</v>
      </c>
      <c r="B557" s="28">
        <f t="shared" si="236"/>
        <v>17086.700000000001</v>
      </c>
      <c r="D557" s="1">
        <f t="shared" si="234"/>
        <v>0.56165234598418257</v>
      </c>
      <c r="I557" s="178"/>
      <c r="J557" s="9" t="s">
        <v>11</v>
      </c>
      <c r="K557" s="28">
        <f t="shared" si="237"/>
        <v>17086.700000000001</v>
      </c>
      <c r="M557" s="168">
        <f t="shared" si="231"/>
        <v>0.56165234598418257</v>
      </c>
      <c r="N557" s="171">
        <f t="shared" si="232"/>
        <v>0.56165234598418257</v>
      </c>
      <c r="O557" s="171">
        <f>N557-(N555-O555)</f>
        <v>0.55757785264627757</v>
      </c>
      <c r="P557" s="171">
        <f t="shared" ref="P557:X557" si="239">O557-(O555-P555)</f>
        <v>0.5534225416119245</v>
      </c>
      <c r="Q557" s="171">
        <f t="shared" si="239"/>
        <v>0.5491848098597123</v>
      </c>
      <c r="R557" s="171">
        <f t="shared" si="239"/>
        <v>0.54486302257225283</v>
      </c>
      <c r="S557" s="171">
        <f t="shared" si="239"/>
        <v>0.5404555125055065</v>
      </c>
      <c r="T557" s="171">
        <f t="shared" si="239"/>
        <v>0.53596057934559838</v>
      </c>
      <c r="U557" s="171">
        <f t="shared" si="239"/>
        <v>0.53137648905287738</v>
      </c>
      <c r="V557" s="171">
        <f t="shared" si="239"/>
        <v>0.52670147319296479</v>
      </c>
      <c r="W557" s="171">
        <f t="shared" si="239"/>
        <v>0.52193372825453288</v>
      </c>
      <c r="X557" s="171">
        <f t="shared" si="239"/>
        <v>0.51707141495355358</v>
      </c>
      <c r="Z557" s="169">
        <v>17363.200000000001</v>
      </c>
      <c r="AA557" s="169">
        <v>18030</v>
      </c>
      <c r="AB557" s="169">
        <v>19069</v>
      </c>
      <c r="AC557" s="169">
        <v>20252.5</v>
      </c>
      <c r="AD557" s="169">
        <v>21588.599999999999</v>
      </c>
      <c r="AE557" s="169">
        <v>22890</v>
      </c>
      <c r="AF557" s="169">
        <v>24237.599999999999</v>
      </c>
      <c r="AG557" s="169">
        <v>25595</v>
      </c>
      <c r="AH557" s="169">
        <v>27133.799999999999</v>
      </c>
      <c r="AI557" s="169">
        <v>28789.799999999999</v>
      </c>
      <c r="AJ557" s="169">
        <v>30548.200000000001</v>
      </c>
      <c r="AK557" s="169">
        <v>32539.099999999999</v>
      </c>
      <c r="AM557" s="9" t="s">
        <v>11</v>
      </c>
    </row>
    <row r="558" ht="25.5">
      <c r="A558" s="12" t="s">
        <v>69</v>
      </c>
      <c r="B558" s="28">
        <f>SUM(B559:B570)</f>
        <v>11822.1</v>
      </c>
      <c r="D558" s="1">
        <f t="shared" si="234"/>
        <v>0.38860108736383298</v>
      </c>
      <c r="J558" s="12" t="s">
        <v>12</v>
      </c>
      <c r="K558" s="28">
        <f>SUM(K559:K564)</f>
        <v>5572.7999999999993</v>
      </c>
      <c r="M558" s="168">
        <f t="shared" si="231"/>
        <v>0.18318201839446191</v>
      </c>
      <c r="N558" s="171">
        <f t="shared" si="232"/>
        <v>0.18318201839446191</v>
      </c>
      <c r="O558" s="171">
        <f t="shared" si="238"/>
        <v>0.18318201839446191</v>
      </c>
      <c r="P558" s="171">
        <f t="shared" si="238"/>
        <v>0.18318201839446191</v>
      </c>
      <c r="Q558" s="171">
        <f t="shared" si="238"/>
        <v>0.18318201839446191</v>
      </c>
      <c r="R558" s="171">
        <f t="shared" si="238"/>
        <v>0.18318201839446191</v>
      </c>
      <c r="S558" s="171">
        <f t="shared" si="238"/>
        <v>0.18318201839446191</v>
      </c>
      <c r="T558" s="171">
        <f t="shared" si="238"/>
        <v>0.18318201839446191</v>
      </c>
      <c r="U558" s="171">
        <f t="shared" si="238"/>
        <v>0.18318201839446191</v>
      </c>
      <c r="V558" s="171">
        <f t="shared" si="238"/>
        <v>0.18318201839446191</v>
      </c>
      <c r="W558" s="171">
        <f t="shared" si="238"/>
        <v>0.18318201839446191</v>
      </c>
      <c r="X558" s="171">
        <f t="shared" si="238"/>
        <v>0.18318201839446191</v>
      </c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M558" s="12" t="s">
        <v>12</v>
      </c>
    </row>
    <row r="559">
      <c r="A559" s="9" t="s">
        <v>13</v>
      </c>
      <c r="B559" s="28">
        <f t="shared" si="236"/>
        <v>1353.8</v>
      </c>
      <c r="D559" s="1">
        <f t="shared" si="234"/>
        <v>0.044500397735863936</v>
      </c>
      <c r="J559" s="9" t="s">
        <v>13</v>
      </c>
      <c r="K559" s="28">
        <f t="shared" si="237"/>
        <v>1353.8</v>
      </c>
      <c r="M559" s="168">
        <f t="shared" si="231"/>
        <v>0.044500397735863936</v>
      </c>
      <c r="N559" s="171">
        <f t="shared" si="232"/>
        <v>0.044500397735863936</v>
      </c>
      <c r="O559" s="171">
        <f t="shared" si="232"/>
        <v>0.044500397735863936</v>
      </c>
      <c r="P559" s="171">
        <f t="shared" si="232"/>
        <v>0.044500397735863936</v>
      </c>
      <c r="Q559" s="171">
        <f t="shared" si="232"/>
        <v>0.044500397735863936</v>
      </c>
      <c r="R559" s="171">
        <f t="shared" si="232"/>
        <v>0.044500397735863936</v>
      </c>
      <c r="S559" s="171">
        <f t="shared" si="232"/>
        <v>0.044500397735863936</v>
      </c>
      <c r="T559" s="171">
        <f t="shared" si="232"/>
        <v>0.044500397735863936</v>
      </c>
      <c r="U559" s="171">
        <f t="shared" si="232"/>
        <v>0.044500397735863936</v>
      </c>
      <c r="V559" s="171">
        <f t="shared" si="232"/>
        <v>0.044500397735863936</v>
      </c>
      <c r="W559" s="171">
        <f t="shared" si="232"/>
        <v>0.044500397735863936</v>
      </c>
      <c r="X559" s="171">
        <f t="shared" si="232"/>
        <v>0.044500397735863936</v>
      </c>
      <c r="Z559" s="34">
        <v>1303</v>
      </c>
      <c r="AA559" s="34">
        <v>1344.8</v>
      </c>
      <c r="AB559" s="34">
        <v>1402.8</v>
      </c>
      <c r="AC559" s="34">
        <v>1459.4000000000001</v>
      </c>
      <c r="AD559" s="34">
        <v>1560.9000000000001</v>
      </c>
      <c r="AE559" s="34">
        <v>1643.7</v>
      </c>
      <c r="AF559" s="34">
        <v>1725.9000000000001</v>
      </c>
      <c r="AG559" s="34">
        <v>1815.7</v>
      </c>
      <c r="AH559" s="34">
        <v>1917.2</v>
      </c>
      <c r="AI559" s="34">
        <v>2015.9000000000001</v>
      </c>
      <c r="AJ559" s="34">
        <v>2130.5999999999999</v>
      </c>
      <c r="AK559" s="34">
        <v>2231</v>
      </c>
      <c r="AM559" s="9" t="s">
        <v>13</v>
      </c>
    </row>
    <row r="560">
      <c r="A560" s="9" t="s">
        <v>22</v>
      </c>
      <c r="B560" s="28">
        <f t="shared" si="236"/>
        <v>448.5</v>
      </c>
      <c r="D560" s="1">
        <f t="shared" si="234"/>
        <v>0.014742523551879877</v>
      </c>
      <c r="J560" s="9" t="s">
        <v>14</v>
      </c>
      <c r="K560" s="28">
        <f t="shared" si="237"/>
        <v>206.19999999999999</v>
      </c>
      <c r="M560" s="168">
        <f t="shared" si="231"/>
        <v>0.0067779450532834571</v>
      </c>
      <c r="N560" s="171">
        <f t="shared" si="232"/>
        <v>0.0067779450532834571</v>
      </c>
      <c r="O560" s="171">
        <f t="shared" si="232"/>
        <v>0.0067779450532834571</v>
      </c>
      <c r="P560" s="171">
        <f t="shared" si="232"/>
        <v>0.0067779450532834571</v>
      </c>
      <c r="Q560" s="171">
        <f t="shared" si="232"/>
        <v>0.0067779450532834571</v>
      </c>
      <c r="R560" s="171">
        <f t="shared" si="232"/>
        <v>0.0067779450532834571</v>
      </c>
      <c r="S560" s="171">
        <f t="shared" si="232"/>
        <v>0.0067779450532834571</v>
      </c>
      <c r="T560" s="171">
        <f t="shared" si="232"/>
        <v>0.0067779450532834571</v>
      </c>
      <c r="U560" s="171">
        <f t="shared" si="232"/>
        <v>0.0067779450532834571</v>
      </c>
      <c r="V560" s="171">
        <f t="shared" si="232"/>
        <v>0.0067779450532834571</v>
      </c>
      <c r="W560" s="171">
        <f t="shared" si="232"/>
        <v>0.0067779450532834571</v>
      </c>
      <c r="X560" s="171">
        <f t="shared" si="232"/>
        <v>0.0067779450532834571</v>
      </c>
      <c r="Z560" s="1">
        <f t="shared" ref="Z560:Z576" si="240">K560</f>
        <v>206.19999999999999</v>
      </c>
      <c r="AA560" s="1" t="e">
        <f>'ЦП по МО (2)'!C157</f>
        <v>#REF!</v>
      </c>
      <c r="AB560" s="1" t="e">
        <f>'ЦП по МО (2)'!D157</f>
        <v>#REF!</v>
      </c>
      <c r="AC560" s="1" t="e">
        <f>'ЦП по МО (2)'!E157</f>
        <v>#REF!</v>
      </c>
      <c r="AD560" s="1" t="e">
        <f>'ЦП по МО (2)'!F157</f>
        <v>#REF!</v>
      </c>
      <c r="AE560" s="1" t="e">
        <f>'ЦП по МО (2)'!G157</f>
        <v>#REF!</v>
      </c>
      <c r="AF560" s="1" t="e">
        <f>'ЦП по МО (2)'!H157</f>
        <v>#REF!</v>
      </c>
      <c r="AG560" s="1" t="e">
        <f>'ЦП по МО (2)'!I157</f>
        <v>#REF!</v>
      </c>
      <c r="AH560" s="1" t="e">
        <f>'ЦП по МО (2)'!J157</f>
        <v>#REF!</v>
      </c>
      <c r="AI560" s="1" t="e">
        <f>'ЦП по МО (2)'!K157</f>
        <v>#REF!</v>
      </c>
      <c r="AJ560" s="1" t="e">
        <f>'ЦП по МО (2)'!L157</f>
        <v>#REF!</v>
      </c>
      <c r="AK560" s="1" t="e">
        <f>'ЦП по МО (2)'!M157</f>
        <v>#REF!</v>
      </c>
      <c r="AM560" s="9" t="s">
        <v>14</v>
      </c>
    </row>
    <row r="561">
      <c r="A561" s="9" t="s">
        <v>17</v>
      </c>
      <c r="B561" s="28">
        <f t="shared" si="236"/>
        <v>198.5</v>
      </c>
      <c r="D561" s="1">
        <f t="shared" si="234"/>
        <v>0.0065248404125934347</v>
      </c>
      <c r="I561" s="178"/>
      <c r="J561" s="9" t="s">
        <v>15</v>
      </c>
      <c r="K561" s="28">
        <f t="shared" si="237"/>
        <v>1358.5</v>
      </c>
      <c r="M561" s="168">
        <f t="shared" si="231"/>
        <v>0.044654890178882523</v>
      </c>
      <c r="N561" s="171">
        <f t="shared" si="232"/>
        <v>0.044654890178882523</v>
      </c>
      <c r="O561" s="171">
        <f t="shared" si="232"/>
        <v>0.044654890178882523</v>
      </c>
      <c r="P561" s="171">
        <f t="shared" si="232"/>
        <v>0.044654890178882523</v>
      </c>
      <c r="Q561" s="171">
        <f t="shared" si="232"/>
        <v>0.044654890178882523</v>
      </c>
      <c r="R561" s="171">
        <f t="shared" si="232"/>
        <v>0.044654890178882523</v>
      </c>
      <c r="S561" s="171">
        <f t="shared" si="232"/>
        <v>0.044654890178882523</v>
      </c>
      <c r="T561" s="171">
        <f t="shared" si="232"/>
        <v>0.044654890178882523</v>
      </c>
      <c r="U561" s="171">
        <f t="shared" si="232"/>
        <v>0.044654890178882523</v>
      </c>
      <c r="V561" s="171">
        <f t="shared" si="232"/>
        <v>0.044654890178882523</v>
      </c>
      <c r="W561" s="171">
        <f t="shared" si="232"/>
        <v>0.044654890178882523</v>
      </c>
      <c r="X561" s="171">
        <f t="shared" si="232"/>
        <v>0.044654890178882523</v>
      </c>
      <c r="Z561" s="1">
        <f t="shared" si="240"/>
        <v>1358.5</v>
      </c>
      <c r="AA561" s="1" t="e">
        <f>'ЦП по МО (2)'!C158</f>
        <v>#REF!</v>
      </c>
      <c r="AB561" s="1" t="e">
        <f>'ЦП по МО (2)'!D158</f>
        <v>#REF!</v>
      </c>
      <c r="AC561" s="1" t="e">
        <f>'ЦП по МО (2)'!E158</f>
        <v>#REF!</v>
      </c>
      <c r="AD561" s="1" t="e">
        <f>'ЦП по МО (2)'!F158</f>
        <v>#REF!</v>
      </c>
      <c r="AE561" s="1" t="e">
        <f>'ЦП по МО (2)'!G158</f>
        <v>#REF!</v>
      </c>
      <c r="AF561" s="1" t="e">
        <f>'ЦП по МО (2)'!H158</f>
        <v>#REF!</v>
      </c>
      <c r="AG561" s="1" t="e">
        <f>'ЦП по МО (2)'!I158</f>
        <v>#REF!</v>
      </c>
      <c r="AH561" s="1" t="e">
        <f>'ЦП по МО (2)'!J158</f>
        <v>#REF!</v>
      </c>
      <c r="AI561" s="1" t="e">
        <f>'ЦП по МО (2)'!K158</f>
        <v>#REF!</v>
      </c>
      <c r="AJ561" s="1" t="e">
        <f>'ЦП по МО (2)'!L158</f>
        <v>#REF!</v>
      </c>
      <c r="AK561" s="1" t="e">
        <f>'ЦП по МО (2)'!M158</f>
        <v>#REF!</v>
      </c>
      <c r="AM561" s="9" t="s">
        <v>15</v>
      </c>
    </row>
    <row r="562">
      <c r="A562" s="9" t="s">
        <v>15</v>
      </c>
      <c r="B562" s="28">
        <f t="shared" si="236"/>
        <v>1358.5</v>
      </c>
      <c r="D562" s="1">
        <f t="shared" si="234"/>
        <v>0.044654890178882523</v>
      </c>
      <c r="J562" s="9" t="s">
        <v>16</v>
      </c>
      <c r="K562" s="28">
        <f t="shared" si="237"/>
        <v>1093.9000000000001</v>
      </c>
      <c r="M562" s="168">
        <f t="shared" si="231"/>
        <v>0.035957294344261759</v>
      </c>
      <c r="N562" s="171">
        <f t="shared" si="232"/>
        <v>0.035957294344261759</v>
      </c>
      <c r="O562" s="171">
        <f t="shared" si="232"/>
        <v>0.035957294344261759</v>
      </c>
      <c r="P562" s="171">
        <f t="shared" si="232"/>
        <v>0.035957294344261759</v>
      </c>
      <c r="Q562" s="171">
        <f t="shared" si="232"/>
        <v>0.035957294344261759</v>
      </c>
      <c r="R562" s="171">
        <f t="shared" si="232"/>
        <v>0.035957294344261759</v>
      </c>
      <c r="S562" s="171">
        <f t="shared" si="232"/>
        <v>0.035957294344261759</v>
      </c>
      <c r="T562" s="171">
        <f t="shared" si="232"/>
        <v>0.035957294344261759</v>
      </c>
      <c r="U562" s="171">
        <f t="shared" si="232"/>
        <v>0.035957294344261759</v>
      </c>
      <c r="V562" s="171">
        <f t="shared" si="232"/>
        <v>0.035957294344261759</v>
      </c>
      <c r="W562" s="171">
        <f t="shared" si="232"/>
        <v>0.035957294344261759</v>
      </c>
      <c r="X562" s="171">
        <f t="shared" si="232"/>
        <v>0.035957294344261759</v>
      </c>
      <c r="Z562" s="1">
        <f t="shared" si="240"/>
        <v>1093.9000000000001</v>
      </c>
      <c r="AA562" s="1" t="e">
        <f>'ЦП по МО (2)'!C159</f>
        <v>#REF!</v>
      </c>
      <c r="AB562" s="1" t="e">
        <f>'ЦП по МО (2)'!D159</f>
        <v>#REF!</v>
      </c>
      <c r="AC562" s="1" t="e">
        <f>'ЦП по МО (2)'!E159</f>
        <v>#REF!</v>
      </c>
      <c r="AD562" s="1" t="e">
        <f>'ЦП по МО (2)'!F159</f>
        <v>#REF!</v>
      </c>
      <c r="AE562" s="1" t="e">
        <f>'ЦП по МО (2)'!G159</f>
        <v>#REF!</v>
      </c>
      <c r="AF562" s="1" t="e">
        <f>'ЦП по МО (2)'!H159</f>
        <v>#REF!</v>
      </c>
      <c r="AG562" s="1" t="e">
        <f>'ЦП по МО (2)'!I159</f>
        <v>#REF!</v>
      </c>
      <c r="AH562" s="1" t="e">
        <f>'ЦП по МО (2)'!J159</f>
        <v>#REF!</v>
      </c>
      <c r="AI562" s="1" t="e">
        <f>'ЦП по МО (2)'!K159</f>
        <v>#REF!</v>
      </c>
      <c r="AJ562" s="1" t="e">
        <f>'ЦП по МО (2)'!L159</f>
        <v>#REF!</v>
      </c>
      <c r="AK562" s="1" t="e">
        <f>'ЦП по МО (2)'!M159</f>
        <v>#REF!</v>
      </c>
      <c r="AM562" s="9" t="s">
        <v>16</v>
      </c>
    </row>
    <row r="563">
      <c r="A563" s="9" t="s">
        <v>16</v>
      </c>
      <c r="B563" s="28">
        <f t="shared" si="236"/>
        <v>1093.9000000000001</v>
      </c>
      <c r="D563" s="1">
        <f t="shared" si="234"/>
        <v>0.035957294344261759</v>
      </c>
      <c r="J563" s="9" t="s">
        <v>17</v>
      </c>
      <c r="K563" s="28">
        <f t="shared" si="237"/>
        <v>198.5</v>
      </c>
      <c r="M563" s="168">
        <f t="shared" si="231"/>
        <v>0.0065248404125934347</v>
      </c>
      <c r="N563" s="171">
        <f t="shared" si="232"/>
        <v>0.0065248404125934347</v>
      </c>
      <c r="O563" s="171">
        <f t="shared" si="232"/>
        <v>0.0065248404125934347</v>
      </c>
      <c r="P563" s="171">
        <f t="shared" si="232"/>
        <v>0.0065248404125934347</v>
      </c>
      <c r="Q563" s="171">
        <f t="shared" si="232"/>
        <v>0.0065248404125934347</v>
      </c>
      <c r="R563" s="171">
        <f t="shared" si="232"/>
        <v>0.0065248404125934347</v>
      </c>
      <c r="S563" s="171">
        <f t="shared" si="232"/>
        <v>0.0065248404125934347</v>
      </c>
      <c r="T563" s="171">
        <f t="shared" si="232"/>
        <v>0.0065248404125934347</v>
      </c>
      <c r="U563" s="171">
        <f t="shared" si="232"/>
        <v>0.0065248404125934347</v>
      </c>
      <c r="V563" s="171">
        <f t="shared" si="232"/>
        <v>0.0065248404125934347</v>
      </c>
      <c r="W563" s="171">
        <f t="shared" si="232"/>
        <v>0.0065248404125934347</v>
      </c>
      <c r="X563" s="171">
        <f t="shared" si="232"/>
        <v>0.0065248404125934347</v>
      </c>
      <c r="Z563" s="1">
        <f t="shared" si="240"/>
        <v>198.5</v>
      </c>
      <c r="AA563" s="1" t="e">
        <f>'ЦП по МО (2)'!C160</f>
        <v>#REF!</v>
      </c>
      <c r="AB563" s="1" t="e">
        <f>'ЦП по МО (2)'!D160</f>
        <v>#REF!</v>
      </c>
      <c r="AC563" s="1" t="e">
        <f>'ЦП по МО (2)'!E160</f>
        <v>#REF!</v>
      </c>
      <c r="AD563" s="1" t="e">
        <f>'ЦП по МО (2)'!F160</f>
        <v>#REF!</v>
      </c>
      <c r="AE563" s="1" t="e">
        <f>'ЦП по МО (2)'!G160</f>
        <v>#REF!</v>
      </c>
      <c r="AF563" s="1" t="e">
        <f>'ЦП по МО (2)'!H160</f>
        <v>#REF!</v>
      </c>
      <c r="AG563" s="1" t="e">
        <f>'ЦП по МО (2)'!I160</f>
        <v>#REF!</v>
      </c>
      <c r="AH563" s="1" t="e">
        <f>'ЦП по МО (2)'!J160</f>
        <v>#REF!</v>
      </c>
      <c r="AI563" s="1" t="e">
        <f>'ЦП по МО (2)'!K160</f>
        <v>#REF!</v>
      </c>
      <c r="AJ563" s="1" t="e">
        <f>'ЦП по МО (2)'!L160</f>
        <v>#REF!</v>
      </c>
      <c r="AK563" s="1" t="e">
        <f>'ЦП по МО (2)'!M160</f>
        <v>#REF!</v>
      </c>
      <c r="AM563" s="9" t="s">
        <v>17</v>
      </c>
    </row>
    <row r="564">
      <c r="A564" s="9" t="s">
        <v>23</v>
      </c>
      <c r="B564" s="28">
        <f t="shared" si="236"/>
        <v>1041.0999999999999</v>
      </c>
      <c r="D564" s="1">
        <f t="shared" si="234"/>
        <v>0.034221719665244454</v>
      </c>
      <c r="I564" s="178"/>
      <c r="J564" s="9" t="s">
        <v>18</v>
      </c>
      <c r="K564" s="28">
        <f t="shared" si="237"/>
        <v>1361.9000000000001</v>
      </c>
      <c r="M564" s="168">
        <f t="shared" si="231"/>
        <v>0.044766650669576823</v>
      </c>
      <c r="N564" s="171">
        <f t="shared" si="232"/>
        <v>0.044766650669576823</v>
      </c>
      <c r="O564" s="171">
        <f t="shared" si="232"/>
        <v>0.044766650669576823</v>
      </c>
      <c r="P564" s="171">
        <f t="shared" si="232"/>
        <v>0.044766650669576823</v>
      </c>
      <c r="Q564" s="171">
        <f t="shared" si="232"/>
        <v>0.044766650669576823</v>
      </c>
      <c r="R564" s="171">
        <f t="shared" si="232"/>
        <v>0.044766650669576823</v>
      </c>
      <c r="S564" s="171">
        <f t="shared" si="232"/>
        <v>0.044766650669576823</v>
      </c>
      <c r="T564" s="171">
        <f t="shared" si="232"/>
        <v>0.044766650669576823</v>
      </c>
      <c r="U564" s="171">
        <f t="shared" si="232"/>
        <v>0.044766650669576823</v>
      </c>
      <c r="V564" s="171">
        <f t="shared" si="232"/>
        <v>0.044766650669576823</v>
      </c>
      <c r="W564" s="171">
        <f t="shared" si="232"/>
        <v>0.044766650669576823</v>
      </c>
      <c r="X564" s="171">
        <f t="shared" si="232"/>
        <v>0.044766650669576823</v>
      </c>
      <c r="Z564" s="173">
        <v>1388.2496505841129</v>
      </c>
      <c r="AA564" s="173">
        <v>1459.1331652543208</v>
      </c>
      <c r="AB564" s="173">
        <v>1529.2108802124765</v>
      </c>
      <c r="AC564" s="173">
        <v>1609.1865016336753</v>
      </c>
      <c r="AD564" s="173">
        <v>1699.6554259718232</v>
      </c>
      <c r="AE564" s="173">
        <v>1816.4108973546486</v>
      </c>
      <c r="AF564" s="173">
        <v>1939.0314074509301</v>
      </c>
      <c r="AG564" s="173">
        <v>2064.7944342898445</v>
      </c>
      <c r="AH564" s="173">
        <v>2207.8199755811925</v>
      </c>
      <c r="AI564" s="173">
        <v>2363.3533202529788</v>
      </c>
      <c r="AJ564" s="173">
        <v>2530.6079696425008</v>
      </c>
      <c r="AK564" s="173">
        <v>2720.8866357686329</v>
      </c>
      <c r="AM564" s="9" t="s">
        <v>18</v>
      </c>
    </row>
    <row r="565" ht="25.5">
      <c r="A565" s="9" t="s">
        <v>14</v>
      </c>
      <c r="B565" s="28">
        <f t="shared" si="236"/>
        <v>206.19999999999999</v>
      </c>
      <c r="D565" s="1">
        <f t="shared" si="234"/>
        <v>0.0067779450532834571</v>
      </c>
      <c r="J565" s="12" t="s">
        <v>19</v>
      </c>
      <c r="K565" s="28">
        <f>SUM(K566:K571)</f>
        <v>6249.2999999999993</v>
      </c>
      <c r="M565" s="168">
        <f t="shared" si="231"/>
        <v>0.20541906896937101</v>
      </c>
      <c r="N565" s="171">
        <f t="shared" si="232"/>
        <v>0.20541906896937101</v>
      </c>
      <c r="O565" s="171">
        <f>($X565/$N565)^(1/10)*N565</f>
        <v>0.20949356230727595</v>
      </c>
      <c r="P565" s="171">
        <f t="shared" ref="P565:W565" si="241">($X565/$N565)^(1/10)*O565</f>
        <v>0.21364887334162908</v>
      </c>
      <c r="Q565" s="171">
        <f t="shared" si="241"/>
        <v>0.21788660509384125</v>
      </c>
      <c r="R565" s="171">
        <f t="shared" si="241"/>
        <v>0.22220839238130069</v>
      </c>
      <c r="S565" s="171">
        <f t="shared" si="241"/>
        <v>0.22661590244804711</v>
      </c>
      <c r="T565" s="171">
        <f t="shared" si="241"/>
        <v>0.23111083560795526</v>
      </c>
      <c r="U565" s="171">
        <f t="shared" si="241"/>
        <v>0.23569492590067614</v>
      </c>
      <c r="V565" s="171">
        <f t="shared" si="241"/>
        <v>0.24036994176058882</v>
      </c>
      <c r="W565" s="171">
        <f t="shared" si="241"/>
        <v>0.24513768669902075</v>
      </c>
      <c r="X565" s="38">
        <v>0.25</v>
      </c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M565" s="12" t="s">
        <v>19</v>
      </c>
    </row>
    <row r="566">
      <c r="A566" s="9" t="s">
        <v>21</v>
      </c>
      <c r="B566" s="28">
        <f t="shared" si="236"/>
        <v>3298.0999999999999</v>
      </c>
      <c r="D566" s="1">
        <f t="shared" si="234"/>
        <v>0.10841096304672246</v>
      </c>
      <c r="J566" s="9" t="s">
        <v>20</v>
      </c>
      <c r="K566" s="28">
        <f t="shared" si="237"/>
        <v>452.10000000000002</v>
      </c>
      <c r="M566" s="168">
        <f t="shared" si="231"/>
        <v>0.014860858189085602</v>
      </c>
      <c r="N566" s="171">
        <f t="shared" si="232"/>
        <v>0.014860858189085602</v>
      </c>
      <c r="O566" s="171">
        <f t="shared" ref="O566:X571" si="242">N566/N$565*O$565</f>
        <v>0.015155623752919444</v>
      </c>
      <c r="P566" s="171">
        <f t="shared" ref="P566:X566" si="243">O566/O$565*P$565</f>
        <v>0.015456236000472136</v>
      </c>
      <c r="Q566" s="171">
        <f t="shared" si="243"/>
        <v>0.015762810900889004</v>
      </c>
      <c r="R566" s="171">
        <f t="shared" si="243"/>
        <v>0.016075466723566811</v>
      </c>
      <c r="S566" s="171">
        <f t="shared" si="243"/>
        <v>0.016394324083779322</v>
      </c>
      <c r="T566" s="171">
        <f t="shared" si="243"/>
        <v>0.016719505989207847</v>
      </c>
      <c r="U566" s="171">
        <f t="shared" si="243"/>
        <v>0.0170511378873947</v>
      </c>
      <c r="V566" s="171">
        <f t="shared" si="243"/>
        <v>0.017389347714137939</v>
      </c>
      <c r="W566" s="171">
        <f t="shared" si="243"/>
        <v>0.017734265942845967</v>
      </c>
      <c r="X566" s="171">
        <f t="shared" si="243"/>
        <v>0.018086025634871109</v>
      </c>
      <c r="Z566" s="34">
        <v>452.10000000000002</v>
      </c>
      <c r="AA566" s="34">
        <v>461</v>
      </c>
      <c r="AB566" s="34">
        <v>467</v>
      </c>
      <c r="AC566" s="34">
        <v>493.10000000000002</v>
      </c>
      <c r="AD566" s="34">
        <v>533.70000000000005</v>
      </c>
      <c r="AE566" s="34">
        <v>566</v>
      </c>
      <c r="AF566" s="34">
        <v>600</v>
      </c>
      <c r="AG566" s="34">
        <v>636</v>
      </c>
      <c r="AH566" s="34">
        <v>680</v>
      </c>
      <c r="AI566" s="34">
        <v>720</v>
      </c>
      <c r="AJ566" s="34">
        <v>765</v>
      </c>
      <c r="AK566" s="34">
        <v>811</v>
      </c>
      <c r="AM566" s="9" t="s">
        <v>20</v>
      </c>
    </row>
    <row r="567">
      <c r="A567" s="9" t="s">
        <v>18</v>
      </c>
      <c r="B567" s="28">
        <f t="shared" si="236"/>
        <v>1361.9000000000001</v>
      </c>
      <c r="D567" s="1">
        <f t="shared" si="234"/>
        <v>0.044766650669576823</v>
      </c>
      <c r="I567" s="178"/>
      <c r="J567" s="9" t="s">
        <v>21</v>
      </c>
      <c r="K567" s="28">
        <f t="shared" si="237"/>
        <v>3298.0999999999999</v>
      </c>
      <c r="M567" s="168">
        <f t="shared" si="231"/>
        <v>0.10841096304672246</v>
      </c>
      <c r="N567" s="171">
        <f t="shared" si="232"/>
        <v>0.10841096304672246</v>
      </c>
      <c r="O567" s="171">
        <f t="shared" si="242"/>
        <v>0.11056129772064503</v>
      </c>
      <c r="P567" s="171">
        <f t="shared" si="242"/>
        <v>0.11275428434673117</v>
      </c>
      <c r="Q567" s="171">
        <f t="shared" si="242"/>
        <v>0.11499076892771959</v>
      </c>
      <c r="R567" s="171">
        <f t="shared" si="242"/>
        <v>0.11727161424683853</v>
      </c>
      <c r="S567" s="171">
        <f t="shared" si="242"/>
        <v>0.11959770020064718</v>
      </c>
      <c r="T567" s="171">
        <f t="shared" si="242"/>
        <v>0.1219699241384791</v>
      </c>
      <c r="U567" s="171">
        <f t="shared" si="242"/>
        <v>0.1243892012086186</v>
      </c>
      <c r="V567" s="171">
        <f t="shared" si="242"/>
        <v>0.12685646471134338</v>
      </c>
      <c r="W567" s="171">
        <f t="shared" si="242"/>
        <v>0.12937266645896989</v>
      </c>
      <c r="X567" s="171">
        <f t="shared" si="242"/>
        <v>0.13193877714304006</v>
      </c>
      <c r="Z567" s="34">
        <v>3298.0900000000001</v>
      </c>
      <c r="AA567" s="34">
        <v>3309.4000000000001</v>
      </c>
      <c r="AB567" s="34">
        <v>3327.4000000000001</v>
      </c>
      <c r="AC567" s="34">
        <v>3332.0999999999999</v>
      </c>
      <c r="AD567" s="34">
        <v>3345.3000000000002</v>
      </c>
      <c r="AE567" s="34">
        <v>3646.0129716974266</v>
      </c>
      <c r="AF567" s="34">
        <v>3969.3452907211222</v>
      </c>
      <c r="AG567" s="34">
        <v>4310.6303468078213</v>
      </c>
      <c r="AH567" s="34">
        <v>4700.6459837458342</v>
      </c>
      <c r="AI567" s="34">
        <v>5131.5960820825785</v>
      </c>
      <c r="AJ567" s="34">
        <v>5603.7481463449085</v>
      </c>
      <c r="AK567" s="34">
        <v>6144.6069751364976</v>
      </c>
      <c r="AM567" s="9" t="s">
        <v>21</v>
      </c>
    </row>
    <row r="568">
      <c r="A568" s="9" t="s">
        <v>20</v>
      </c>
      <c r="B568" s="28">
        <f t="shared" si="236"/>
        <v>452.10000000000002</v>
      </c>
      <c r="D568" s="1">
        <f t="shared" si="234"/>
        <v>0.014860858189085602</v>
      </c>
      <c r="J568" s="9" t="s">
        <v>22</v>
      </c>
      <c r="K568" s="28">
        <f t="shared" si="237"/>
        <v>448.5</v>
      </c>
      <c r="M568" s="168">
        <f t="shared" si="231"/>
        <v>0.014742523551879877</v>
      </c>
      <c r="N568" s="171">
        <f t="shared" si="232"/>
        <v>0.014742523551879877</v>
      </c>
      <c r="O568" s="171">
        <f t="shared" si="242"/>
        <v>0.015034941944667929</v>
      </c>
      <c r="P568" s="171">
        <f t="shared" si="242"/>
        <v>0.015333160464967382</v>
      </c>
      <c r="Q568" s="171">
        <f t="shared" si="242"/>
        <v>0.015637294158479802</v>
      </c>
      <c r="R568" s="171">
        <f t="shared" si="242"/>
        <v>0.015947460352841659</v>
      </c>
      <c r="S568" s="171">
        <f t="shared" si="242"/>
        <v>0.016263778702886589</v>
      </c>
      <c r="T568" s="171">
        <f t="shared" si="242"/>
        <v>0.016586371236805397</v>
      </c>
      <c r="U568" s="171">
        <f t="shared" si="242"/>
        <v>0.016915362403221688</v>
      </c>
      <c r="V568" s="171">
        <f t="shared" si="242"/>
        <v>0.017250879119201212</v>
      </c>
      <c r="W568" s="171">
        <f t="shared" si="242"/>
        <v>0.017593050819213488</v>
      </c>
      <c r="X568" s="171">
        <f t="shared" si="242"/>
        <v>0.017942009505064575</v>
      </c>
      <c r="Z568" s="34">
        <v>517</v>
      </c>
      <c r="AA568" s="34">
        <v>551.89999999999998</v>
      </c>
      <c r="AB568" s="34">
        <v>577</v>
      </c>
      <c r="AC568" s="34">
        <v>602.5</v>
      </c>
      <c r="AD568" s="34">
        <v>637.20000000000005</v>
      </c>
      <c r="AE568" s="34">
        <v>681.79999999999995</v>
      </c>
      <c r="AF568" s="34">
        <v>730.20000000000005</v>
      </c>
      <c r="AG568" s="34">
        <v>779.79999999999995</v>
      </c>
      <c r="AH568" s="34">
        <v>834.39999999999998</v>
      </c>
      <c r="AI568" s="34">
        <v>894.5</v>
      </c>
      <c r="AJ568" s="34">
        <v>958.89999999999998</v>
      </c>
      <c r="AK568" s="34">
        <v>1050.9000000000001</v>
      </c>
      <c r="AM568" s="9" t="s">
        <v>22</v>
      </c>
    </row>
    <row r="569">
      <c r="A569" s="9" t="s">
        <v>24</v>
      </c>
      <c r="B569" s="28">
        <f t="shared" si="236"/>
        <v>450.69999999999999</v>
      </c>
      <c r="D569" s="1">
        <f t="shared" si="234"/>
        <v>0.014814839163505598</v>
      </c>
      <c r="I569" s="178"/>
      <c r="J569" s="9" t="s">
        <v>23</v>
      </c>
      <c r="K569" s="28">
        <f t="shared" si="237"/>
        <v>1041.0999999999999</v>
      </c>
      <c r="M569" s="168">
        <f t="shared" si="231"/>
        <v>0.034221719665244454</v>
      </c>
      <c r="N569" s="171">
        <f t="shared" si="232"/>
        <v>0.034221719665244454</v>
      </c>
      <c r="O569" s="171">
        <f t="shared" si="242"/>
        <v>0.034900508491847886</v>
      </c>
      <c r="P569" s="171">
        <f t="shared" si="242"/>
        <v>0.035592761115000086</v>
      </c>
      <c r="Q569" s="171">
        <f t="shared" si="242"/>
        <v>0.036298744589505723</v>
      </c>
      <c r="R569" s="171">
        <f t="shared" si="242"/>
        <v>0.037018731267209469</v>
      </c>
      <c r="S569" s="171">
        <f t="shared" si="242"/>
        <v>0.037752998902062927</v>
      </c>
      <c r="T569" s="171">
        <f t="shared" si="242"/>
        <v>0.038501830757275569</v>
      </c>
      <c r="U569" s="171">
        <f t="shared" si="242"/>
        <v>0.039265515714591061</v>
      </c>
      <c r="V569" s="171">
        <f t="shared" si="242"/>
        <v>0.040044348385731045</v>
      </c>
      <c r="W569" s="171">
        <f t="shared" si="242"/>
        <v>0.040838629226049396</v>
      </c>
      <c r="X569" s="171">
        <f t="shared" si="242"/>
        <v>0.041648664650440849</v>
      </c>
      <c r="Z569" s="1">
        <f t="shared" si="240"/>
        <v>1041.0999999999999</v>
      </c>
      <c r="AA569" s="1" t="e">
        <f>'ЦП по МО (2)'!C166</f>
        <v>#REF!</v>
      </c>
      <c r="AB569" s="1" t="e">
        <f>'ЦП по МО (2)'!D166</f>
        <v>#REF!</v>
      </c>
      <c r="AC569" s="1" t="e">
        <f>'ЦП по МО (2)'!E166</f>
        <v>#REF!</v>
      </c>
      <c r="AD569" s="1" t="e">
        <f>'ЦП по МО (2)'!F166</f>
        <v>#REF!</v>
      </c>
      <c r="AE569" s="1" t="e">
        <f>'ЦП по МО (2)'!G166</f>
        <v>#REF!</v>
      </c>
      <c r="AF569" s="1" t="e">
        <f>'ЦП по МО (2)'!H166</f>
        <v>#REF!</v>
      </c>
      <c r="AG569" s="1" t="e">
        <f>'ЦП по МО (2)'!I166</f>
        <v>#REF!</v>
      </c>
      <c r="AH569" s="1" t="e">
        <f>'ЦП по МО (2)'!J166</f>
        <v>#REF!</v>
      </c>
      <c r="AI569" s="1" t="e">
        <f>'ЦП по МО (2)'!K166</f>
        <v>#REF!</v>
      </c>
      <c r="AJ569" s="1" t="e">
        <f>'ЦП по МО (2)'!L166</f>
        <v>#REF!</v>
      </c>
      <c r="AK569" s="1" t="e">
        <f>'ЦП по МО (2)'!M166</f>
        <v>#REF!</v>
      </c>
      <c r="AM569" s="9" t="s">
        <v>23</v>
      </c>
    </row>
    <row r="570">
      <c r="A570" s="9" t="s">
        <v>25</v>
      </c>
      <c r="B570" s="28">
        <f t="shared" si="236"/>
        <v>558.79999999999995</v>
      </c>
      <c r="D570" s="1">
        <f t="shared" si="234"/>
        <v>0.018368165352933053</v>
      </c>
      <c r="J570" s="9" t="s">
        <v>24</v>
      </c>
      <c r="K570" s="28">
        <f t="shared" si="237"/>
        <v>450.69999999999999</v>
      </c>
      <c r="M570" s="168">
        <f t="shared" si="231"/>
        <v>0.014814839163505598</v>
      </c>
      <c r="N570" s="171">
        <f t="shared" si="232"/>
        <v>0.014814839163505598</v>
      </c>
      <c r="O570" s="171">
        <f t="shared" si="242"/>
        <v>0.01510869193859941</v>
      </c>
      <c r="P570" s="171">
        <f t="shared" si="242"/>
        <v>0.015408373292220289</v>
      </c>
      <c r="Q570" s="171">
        <f t="shared" si="242"/>
        <v>0.015713998834396538</v>
      </c>
      <c r="R570" s="171">
        <f t="shared" si="242"/>
        <v>0.016025686468284808</v>
      </c>
      <c r="S570" s="171">
        <f t="shared" si="242"/>
        <v>0.016343556435654369</v>
      </c>
      <c r="T570" s="171">
        <f t="shared" si="242"/>
        <v>0.016667731363273559</v>
      </c>
      <c r="U570" s="171">
        <f t="shared" si="242"/>
        <v>0.016998336310216307</v>
      </c>
      <c r="V570" s="171">
        <f t="shared" si="242"/>
        <v>0.017335498816106989</v>
      </c>
      <c r="W570" s="171">
        <f t="shared" si="242"/>
        <v>0.017679348950322225</v>
      </c>
      <c r="X570" s="171">
        <f t="shared" si="242"/>
        <v>0.018030019362168567</v>
      </c>
      <c r="Z570" s="173">
        <v>459.42001433163938</v>
      </c>
      <c r="AA570" s="173">
        <v>482.87783066313415</v>
      </c>
      <c r="AB570" s="173">
        <v>516.10687314578036</v>
      </c>
      <c r="AC570" s="173">
        <v>553.87092719947975</v>
      </c>
      <c r="AD570" s="173">
        <v>596.61339374553336</v>
      </c>
      <c r="AE570" s="173">
        <v>650.24367700494372</v>
      </c>
      <c r="AF570" s="173">
        <v>707.90797980598995</v>
      </c>
      <c r="AG570" s="173">
        <v>768.77404130914965</v>
      </c>
      <c r="AH570" s="173">
        <v>838.33089802376833</v>
      </c>
      <c r="AI570" s="173">
        <v>915.18816066199395</v>
      </c>
      <c r="AJ570" s="173">
        <v>999.39353698803586</v>
      </c>
      <c r="AK570" s="173">
        <v>1095.8523363132335</v>
      </c>
      <c r="AM570" s="179" t="s">
        <v>24</v>
      </c>
    </row>
    <row r="571">
      <c r="A571" s="12" t="s">
        <v>70</v>
      </c>
      <c r="B571" s="28">
        <f>SUM(B572:B576)</f>
        <v>829.79999999999995</v>
      </c>
      <c r="D571" s="1">
        <f t="shared" si="234"/>
        <v>0.027276133875919557</v>
      </c>
      <c r="J571" s="9" t="s">
        <v>25</v>
      </c>
      <c r="K571" s="28">
        <f t="shared" si="237"/>
        <v>558.79999999999995</v>
      </c>
      <c r="M571" s="168">
        <f t="shared" si="231"/>
        <v>0.018368165352933053</v>
      </c>
      <c r="N571" s="171">
        <f t="shared" si="232"/>
        <v>0.018368165352933053</v>
      </c>
      <c r="O571" s="171">
        <f t="shared" si="242"/>
        <v>0.018732498458596293</v>
      </c>
      <c r="P571" s="171">
        <f t="shared" si="242"/>
        <v>0.019104058122238064</v>
      </c>
      <c r="Q571" s="171">
        <f t="shared" si="242"/>
        <v>0.019482987682850637</v>
      </c>
      <c r="R571" s="171">
        <f t="shared" si="242"/>
        <v>0.019869433322559457</v>
      </c>
      <c r="S571" s="171">
        <f t="shared" si="242"/>
        <v>0.020263544123016772</v>
      </c>
      <c r="T571" s="171">
        <f t="shared" si="242"/>
        <v>0.020665472122913829</v>
      </c>
      <c r="U571" s="171">
        <f t="shared" si="242"/>
        <v>0.021075372376633834</v>
      </c>
      <c r="V571" s="171">
        <f t="shared" si="242"/>
        <v>0.0214934030140683</v>
      </c>
      <c r="W571" s="171">
        <f t="shared" si="242"/>
        <v>0.021919725301619827</v>
      </c>
      <c r="X571" s="171">
        <f t="shared" si="242"/>
        <v>0.022354503704414892</v>
      </c>
      <c r="Z571" s="173">
        <v>569.61150212673635</v>
      </c>
      <c r="AA571" s="173">
        <v>598.69565514657052</v>
      </c>
      <c r="AB571" s="173">
        <v>639.89465434626595</v>
      </c>
      <c r="AC571" s="173">
        <v>686.71638366778166</v>
      </c>
      <c r="AD571" s="173">
        <v>739.71059335479015</v>
      </c>
      <c r="AE571" s="173">
        <v>806.20405305161398</v>
      </c>
      <c r="AF571" s="173">
        <v>877.6990883416621</v>
      </c>
      <c r="AG571" s="173">
        <v>953.16382135245783</v>
      </c>
      <c r="AH571" s="173">
        <v>1039.4038291894421</v>
      </c>
      <c r="AI571" s="173">
        <v>1134.6952389126295</v>
      </c>
      <c r="AJ571" s="173">
        <v>1239.0972009516624</v>
      </c>
      <c r="AK571" s="173">
        <v>1358.6915587571216</v>
      </c>
      <c r="AM571" s="179" t="s">
        <v>25</v>
      </c>
    </row>
    <row r="572" ht="25.5">
      <c r="A572" s="9" t="s">
        <v>32</v>
      </c>
      <c r="B572" s="28">
        <f t="shared" si="236"/>
        <v>52.5</v>
      </c>
      <c r="D572" s="1">
        <f t="shared" si="234"/>
        <v>0.0017257134592501529</v>
      </c>
      <c r="J572" s="12" t="s">
        <v>26</v>
      </c>
      <c r="K572" s="28">
        <f>SUM(K573:K576)</f>
        <v>777.29999999999995</v>
      </c>
      <c r="M572" s="168">
        <f t="shared" si="231"/>
        <v>0.025550420416669405</v>
      </c>
      <c r="N572" s="171">
        <f t="shared" si="232"/>
        <v>0.025550420416669405</v>
      </c>
      <c r="O572" s="171">
        <f>N572</f>
        <v>0.025550420416669405</v>
      </c>
      <c r="P572" s="171">
        <f t="shared" ref="P572:X572" si="244">O572</f>
        <v>0.025550420416669405</v>
      </c>
      <c r="Q572" s="171">
        <f t="shared" si="244"/>
        <v>0.025550420416669405</v>
      </c>
      <c r="R572" s="171">
        <f t="shared" si="244"/>
        <v>0.025550420416669405</v>
      </c>
      <c r="S572" s="171">
        <f t="shared" si="244"/>
        <v>0.025550420416669405</v>
      </c>
      <c r="T572" s="171">
        <f t="shared" si="244"/>
        <v>0.025550420416669405</v>
      </c>
      <c r="U572" s="171">
        <f t="shared" si="244"/>
        <v>0.025550420416669405</v>
      </c>
      <c r="V572" s="171">
        <f t="shared" si="244"/>
        <v>0.025550420416669405</v>
      </c>
      <c r="W572" s="171">
        <f t="shared" si="244"/>
        <v>0.025550420416669405</v>
      </c>
      <c r="X572" s="171">
        <f t="shared" si="244"/>
        <v>0.025550420416669405</v>
      </c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M572" s="12" t="s">
        <v>26</v>
      </c>
    </row>
    <row r="573">
      <c r="A573" s="9" t="s">
        <v>30</v>
      </c>
      <c r="B573" s="28">
        <f t="shared" si="236"/>
        <v>196.40000000000001</v>
      </c>
      <c r="D573" s="1">
        <f t="shared" si="234"/>
        <v>0.0064558118742234286</v>
      </c>
      <c r="J573" s="9" t="s">
        <v>27</v>
      </c>
      <c r="K573" s="28">
        <f t="shared" si="237"/>
        <v>285.39999999999998</v>
      </c>
      <c r="M573" s="168">
        <f t="shared" si="231"/>
        <v>0.0093813070718094006</v>
      </c>
      <c r="N573" s="171">
        <f t="shared" si="232"/>
        <v>0.0093813070718094006</v>
      </c>
      <c r="O573" s="171">
        <f t="shared" si="232"/>
        <v>0.0093813070718094006</v>
      </c>
      <c r="P573" s="171">
        <f t="shared" si="232"/>
        <v>0.0093813070718094006</v>
      </c>
      <c r="Q573" s="171">
        <f t="shared" si="232"/>
        <v>0.0093813070718094006</v>
      </c>
      <c r="R573" s="171">
        <f t="shared" si="232"/>
        <v>0.0093813070718094006</v>
      </c>
      <c r="S573" s="171">
        <f t="shared" si="232"/>
        <v>0.0093813070718094006</v>
      </c>
      <c r="T573" s="171">
        <f t="shared" si="232"/>
        <v>0.0093813070718094006</v>
      </c>
      <c r="U573" s="171">
        <f t="shared" si="232"/>
        <v>0.0093813070718094006</v>
      </c>
      <c r="V573" s="171">
        <f t="shared" si="232"/>
        <v>0.0093813070718094006</v>
      </c>
      <c r="W573" s="171">
        <f t="shared" si="232"/>
        <v>0.0093813070718094006</v>
      </c>
      <c r="X573" s="171">
        <f t="shared" si="232"/>
        <v>0.0093813070718094006</v>
      </c>
      <c r="Z573" s="34">
        <v>285.39999999999998</v>
      </c>
      <c r="AA573" s="34">
        <v>293.87</v>
      </c>
      <c r="AB573" s="34">
        <v>305.56</v>
      </c>
      <c r="AC573" s="34">
        <v>319.80000000000001</v>
      </c>
      <c r="AD573" s="34">
        <v>337.88</v>
      </c>
      <c r="AE573" s="34">
        <v>355.95999999999998</v>
      </c>
      <c r="AF573" s="34">
        <v>374.04000000000002</v>
      </c>
      <c r="AG573" s="34">
        <v>392.12</v>
      </c>
      <c r="AH573" s="34">
        <v>410.19999999999999</v>
      </c>
      <c r="AI573" s="34">
        <v>428.27999999999997</v>
      </c>
      <c r="AJ573" s="34">
        <v>446.36000000000001</v>
      </c>
      <c r="AK573" s="34">
        <v>464.44</v>
      </c>
      <c r="AM573" s="9" t="s">
        <v>27</v>
      </c>
    </row>
    <row r="574">
      <c r="A574" s="9" t="s">
        <v>28</v>
      </c>
      <c r="B574" s="28">
        <f t="shared" si="236"/>
        <v>80.599999999999994</v>
      </c>
      <c r="D574" s="1">
        <f t="shared" si="234"/>
        <v>0.0026493810441059486</v>
      </c>
      <c r="J574" s="9" t="s">
        <v>28</v>
      </c>
      <c r="K574" s="28">
        <f t="shared" si="237"/>
        <v>80.599999999999994</v>
      </c>
      <c r="M574" s="168">
        <f t="shared" si="231"/>
        <v>0.0026493810441059486</v>
      </c>
      <c r="N574" s="171">
        <f t="shared" si="232"/>
        <v>0.0026493810441059486</v>
      </c>
      <c r="O574" s="171">
        <f t="shared" si="232"/>
        <v>0.0026493810441059486</v>
      </c>
      <c r="P574" s="171">
        <f t="shared" si="232"/>
        <v>0.0026493810441059486</v>
      </c>
      <c r="Q574" s="171">
        <f t="shared" si="232"/>
        <v>0.0026493810441059486</v>
      </c>
      <c r="R574" s="171">
        <f t="shared" si="232"/>
        <v>0.0026493810441059486</v>
      </c>
      <c r="S574" s="171">
        <f t="shared" si="232"/>
        <v>0.0026493810441059486</v>
      </c>
      <c r="T574" s="171">
        <f t="shared" si="232"/>
        <v>0.0026493810441059486</v>
      </c>
      <c r="U574" s="171">
        <f t="shared" si="232"/>
        <v>0.0026493810441059486</v>
      </c>
      <c r="V574" s="171">
        <f t="shared" si="232"/>
        <v>0.0026493810441059486</v>
      </c>
      <c r="W574" s="171">
        <f t="shared" si="232"/>
        <v>0.0026493810441059486</v>
      </c>
      <c r="X574" s="171">
        <f t="shared" si="232"/>
        <v>0.0026493810441059486</v>
      </c>
      <c r="Z574" s="1">
        <f t="shared" si="240"/>
        <v>80.599999999999994</v>
      </c>
      <c r="AA574" s="1" t="e">
        <f>'ЦП по МО (2)'!C171</f>
        <v>#REF!</v>
      </c>
      <c r="AB574" s="1" t="e">
        <f>'ЦП по МО (2)'!D171</f>
        <v>#REF!</v>
      </c>
      <c r="AC574" s="1" t="e">
        <f>'ЦП по МО (2)'!E171</f>
        <v>#REF!</v>
      </c>
      <c r="AD574" s="1" t="e">
        <f>'ЦП по МО (2)'!F171</f>
        <v>#REF!</v>
      </c>
      <c r="AE574" s="1" t="e">
        <f>'ЦП по МО (2)'!G171</f>
        <v>#REF!</v>
      </c>
      <c r="AF574" s="1" t="e">
        <f>'ЦП по МО (2)'!H171</f>
        <v>#REF!</v>
      </c>
      <c r="AG574" s="1" t="e">
        <f>'ЦП по МО (2)'!I171</f>
        <v>#REF!</v>
      </c>
      <c r="AH574" s="1" t="e">
        <f>'ЦП по МО (2)'!J171</f>
        <v>#REF!</v>
      </c>
      <c r="AI574" s="1" t="e">
        <f>'ЦП по МО (2)'!K171</f>
        <v>#REF!</v>
      </c>
      <c r="AJ574" s="1" t="e">
        <f>'ЦП по МО (2)'!L171</f>
        <v>#REF!</v>
      </c>
      <c r="AK574" s="1" t="e">
        <f>'ЦП по МО (2)'!M171</f>
        <v>#REF!</v>
      </c>
      <c r="AM574" s="9" t="s">
        <v>28</v>
      </c>
    </row>
    <row r="575">
      <c r="A575" s="9" t="s">
        <v>27</v>
      </c>
      <c r="B575" s="28">
        <f t="shared" si="236"/>
        <v>285.39999999999998</v>
      </c>
      <c r="D575" s="1">
        <f t="shared" si="234"/>
        <v>0.0093813070718094006</v>
      </c>
      <c r="J575" s="9" t="s">
        <v>29</v>
      </c>
      <c r="K575" s="28">
        <f t="shared" si="237"/>
        <v>214.90000000000001</v>
      </c>
      <c r="M575" s="168">
        <f t="shared" si="231"/>
        <v>0.0070639204265306255</v>
      </c>
      <c r="N575" s="171">
        <f t="shared" si="232"/>
        <v>0.0070639204265306255</v>
      </c>
      <c r="O575" s="171">
        <f t="shared" si="232"/>
        <v>0.0070639204265306255</v>
      </c>
      <c r="P575" s="171">
        <f t="shared" si="232"/>
        <v>0.0070639204265306255</v>
      </c>
      <c r="Q575" s="171">
        <f t="shared" si="232"/>
        <v>0.0070639204265306255</v>
      </c>
      <c r="R575" s="171">
        <f t="shared" si="232"/>
        <v>0.0070639204265306255</v>
      </c>
      <c r="S575" s="171">
        <f t="shared" si="232"/>
        <v>0.0070639204265306255</v>
      </c>
      <c r="T575" s="171">
        <f t="shared" si="232"/>
        <v>0.0070639204265306255</v>
      </c>
      <c r="U575" s="171">
        <f t="shared" si="232"/>
        <v>0.0070639204265306255</v>
      </c>
      <c r="V575" s="171">
        <f t="shared" si="232"/>
        <v>0.0070639204265306255</v>
      </c>
      <c r="W575" s="171">
        <f t="shared" si="232"/>
        <v>0.0070639204265306255</v>
      </c>
      <c r="X575" s="171">
        <f t="shared" si="232"/>
        <v>0.0070639204265306255</v>
      </c>
      <c r="Z575" s="34">
        <v>219.0578235630559</v>
      </c>
      <c r="AA575" s="34">
        <v>230.24283516642453</v>
      </c>
      <c r="AB575" s="34">
        <v>241.30069620211555</v>
      </c>
      <c r="AC575" s="34">
        <v>253.92039004411251</v>
      </c>
      <c r="AD575" s="34">
        <v>268.19586683408824</v>
      </c>
      <c r="AE575" s="34">
        <v>286.61920981093618</v>
      </c>
      <c r="AF575" s="34">
        <v>305.96802221984353</v>
      </c>
      <c r="AG575" s="34">
        <v>325.81270572647594</v>
      </c>
      <c r="AH575" s="34">
        <v>348.38131489272212</v>
      </c>
      <c r="AI575" s="34">
        <v>372.92358361286813</v>
      </c>
      <c r="AJ575" s="34">
        <v>399.31540691399766</v>
      </c>
      <c r="AK575" s="34">
        <v>429.34028785276394</v>
      </c>
      <c r="AM575" s="9" t="s">
        <v>29</v>
      </c>
    </row>
    <row r="576">
      <c r="A576" s="9" t="s">
        <v>29</v>
      </c>
      <c r="B576" s="28">
        <f t="shared" si="236"/>
        <v>214.90000000000001</v>
      </c>
      <c r="D576" s="1">
        <f t="shared" si="234"/>
        <v>0.0070639204265306255</v>
      </c>
      <c r="J576" s="9" t="s">
        <v>30</v>
      </c>
      <c r="K576" s="28">
        <f t="shared" si="237"/>
        <v>196.40000000000001</v>
      </c>
      <c r="M576" s="168">
        <f t="shared" si="231"/>
        <v>0.0064558118742234286</v>
      </c>
      <c r="N576" s="171">
        <f t="shared" si="232"/>
        <v>0.0064558118742234286</v>
      </c>
      <c r="O576" s="171">
        <f t="shared" si="232"/>
        <v>0.0064558118742234286</v>
      </c>
      <c r="P576" s="171">
        <f t="shared" si="232"/>
        <v>0.0064558118742234286</v>
      </c>
      <c r="Q576" s="171">
        <f t="shared" si="232"/>
        <v>0.0064558118742234286</v>
      </c>
      <c r="R576" s="171">
        <f t="shared" si="232"/>
        <v>0.0064558118742234286</v>
      </c>
      <c r="S576" s="171">
        <f t="shared" si="232"/>
        <v>0.0064558118742234286</v>
      </c>
      <c r="T576" s="171">
        <f t="shared" si="232"/>
        <v>0.0064558118742234286</v>
      </c>
      <c r="U576" s="171">
        <f t="shared" si="232"/>
        <v>0.0064558118742234286</v>
      </c>
      <c r="V576" s="171">
        <f t="shared" si="232"/>
        <v>0.0064558118742234286</v>
      </c>
      <c r="W576" s="171">
        <f t="shared" si="232"/>
        <v>0.0064558118742234286</v>
      </c>
      <c r="X576" s="171">
        <f t="shared" si="232"/>
        <v>0.0064558118742234286</v>
      </c>
      <c r="Z576" s="1">
        <f t="shared" si="240"/>
        <v>196.40000000000001</v>
      </c>
      <c r="AA576" s="1" t="e">
        <f>'ЦП по МО (2)'!C173</f>
        <v>#REF!</v>
      </c>
      <c r="AB576" s="1" t="e">
        <f>'ЦП по МО (2)'!D173</f>
        <v>#REF!</v>
      </c>
      <c r="AC576" s="1" t="e">
        <f>'ЦП по МО (2)'!E173</f>
        <v>#REF!</v>
      </c>
      <c r="AD576" s="1" t="e">
        <f>'ЦП по МО (2)'!F173</f>
        <v>#REF!</v>
      </c>
      <c r="AE576" s="1" t="e">
        <f>'ЦП по МО (2)'!G173</f>
        <v>#REF!</v>
      </c>
      <c r="AF576" s="1" t="e">
        <f>'ЦП по МО (2)'!H173</f>
        <v>#REF!</v>
      </c>
      <c r="AG576" s="1" t="e">
        <f>'ЦП по МО (2)'!I173</f>
        <v>#REF!</v>
      </c>
      <c r="AH576" s="1" t="e">
        <f>'ЦП по МО (2)'!J173</f>
        <v>#REF!</v>
      </c>
      <c r="AI576" s="1" t="e">
        <f>'ЦП по МО (2)'!K173</f>
        <v>#REF!</v>
      </c>
      <c r="AJ576" s="1" t="e">
        <f>'ЦП по МО (2)'!L173</f>
        <v>#REF!</v>
      </c>
      <c r="AK576" s="1" t="e">
        <f>'ЦП по МО (2)'!M173</f>
        <v>#REF!</v>
      </c>
      <c r="AM576" s="9" t="s">
        <v>30</v>
      </c>
    </row>
    <row r="577" ht="25.5">
      <c r="J577" s="12" t="s">
        <v>31</v>
      </c>
      <c r="K577" s="28">
        <f>K578</f>
        <v>52.5</v>
      </c>
      <c r="M577" s="168">
        <f t="shared" si="231"/>
        <v>0.0017257134592501529</v>
      </c>
      <c r="N577" s="171">
        <f t="shared" si="232"/>
        <v>0.0017257134592501529</v>
      </c>
      <c r="O577" s="171">
        <f t="shared" si="232"/>
        <v>0.0017257134592501529</v>
      </c>
      <c r="P577" s="171">
        <f t="shared" si="232"/>
        <v>0.0017257134592501529</v>
      </c>
      <c r="Q577" s="171">
        <f t="shared" si="232"/>
        <v>0.0017257134592501529</v>
      </c>
      <c r="R577" s="171">
        <f t="shared" si="232"/>
        <v>0.0017257134592501529</v>
      </c>
      <c r="S577" s="171">
        <f t="shared" si="232"/>
        <v>0.0017257134592501529</v>
      </c>
      <c r="T577" s="171">
        <f t="shared" si="232"/>
        <v>0.0017257134592501529</v>
      </c>
      <c r="U577" s="171">
        <f t="shared" si="232"/>
        <v>0.0017257134592501529</v>
      </c>
      <c r="V577" s="171">
        <f t="shared" si="232"/>
        <v>0.0017257134592501529</v>
      </c>
      <c r="W577" s="171">
        <f t="shared" si="232"/>
        <v>0.0017257134592501529</v>
      </c>
      <c r="X577" s="171">
        <f t="shared" si="232"/>
        <v>0.0017257134592501529</v>
      </c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M577" s="12" t="s">
        <v>31</v>
      </c>
    </row>
    <row r="578">
      <c r="J578" s="9" t="s">
        <v>32</v>
      </c>
      <c r="K578" s="28">
        <f t="shared" si="237"/>
        <v>52.5</v>
      </c>
      <c r="M578" s="168">
        <f t="shared" si="231"/>
        <v>0.0017257134592501529</v>
      </c>
      <c r="N578" s="171">
        <f t="shared" si="232"/>
        <v>0.0017257134592501529</v>
      </c>
      <c r="O578" s="171">
        <f t="shared" si="232"/>
        <v>0.0017257134592501529</v>
      </c>
      <c r="P578" s="171">
        <f t="shared" si="232"/>
        <v>0.0017257134592501529</v>
      </c>
      <c r="Q578" s="171">
        <f t="shared" si="232"/>
        <v>0.0017257134592501529</v>
      </c>
      <c r="R578" s="171">
        <f t="shared" si="232"/>
        <v>0.0017257134592501529</v>
      </c>
      <c r="S578" s="171">
        <f t="shared" si="232"/>
        <v>0.0017257134592501529</v>
      </c>
      <c r="T578" s="171">
        <f t="shared" si="232"/>
        <v>0.0017257134592501529</v>
      </c>
      <c r="U578" s="171">
        <f t="shared" si="232"/>
        <v>0.0017257134592501529</v>
      </c>
      <c r="V578" s="171">
        <f t="shared" si="232"/>
        <v>0.0017257134592501529</v>
      </c>
      <c r="W578" s="171">
        <f t="shared" si="232"/>
        <v>0.0017257134592501529</v>
      </c>
      <c r="X578" s="171">
        <f t="shared" si="232"/>
        <v>0.0017257134592501529</v>
      </c>
      <c r="Z578" s="34">
        <v>52.5</v>
      </c>
      <c r="AA578" s="34">
        <v>55.100000000000001</v>
      </c>
      <c r="AB578" s="34">
        <v>56.799999999999997</v>
      </c>
      <c r="AC578" s="34">
        <v>58.600000000000001</v>
      </c>
      <c r="AD578" s="34">
        <v>60.399999999999999</v>
      </c>
      <c r="AE578" s="34">
        <v>62.200000000000003</v>
      </c>
      <c r="AF578" s="34">
        <v>64.400000000000006</v>
      </c>
      <c r="AG578" s="34">
        <v>66.299999999999997</v>
      </c>
      <c r="AH578" s="34">
        <v>68.900000000000006</v>
      </c>
      <c r="AI578" s="34">
        <v>71.700000000000003</v>
      </c>
      <c r="AJ578" s="34">
        <v>74.599999999999994</v>
      </c>
      <c r="AK578" s="34">
        <v>77.599999999999994</v>
      </c>
      <c r="AM578" s="9" t="s">
        <v>32</v>
      </c>
    </row>
    <row r="579" ht="15.75">
      <c r="A579" s="2" t="s">
        <v>115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>
      <c r="A580" s="3" t="s">
        <v>1</v>
      </c>
      <c r="B580" s="21" t="s">
        <v>55</v>
      </c>
      <c r="C580" s="22"/>
      <c r="D580" s="22"/>
      <c r="E580" s="22"/>
      <c r="F580" s="22"/>
      <c r="G580" s="22"/>
      <c r="H580" s="22"/>
      <c r="I580" s="23"/>
      <c r="J580" s="21" t="s">
        <v>111</v>
      </c>
      <c r="K580" s="22"/>
      <c r="L580" s="23"/>
      <c r="Z580" t="e">
        <f>SUM(Z555:Z578)-Z554</f>
        <v>#REF!</v>
      </c>
      <c r="AA580" s="1" t="e">
        <f t="shared" ref="AA580:AK580" si="245">SUM(AA555:AA578)-AA554</f>
        <v>#REF!</v>
      </c>
      <c r="AB580" s="1" t="e">
        <f t="shared" si="245"/>
        <v>#REF!</v>
      </c>
      <c r="AC580" s="1" t="e">
        <f t="shared" si="245"/>
        <v>#REF!</v>
      </c>
      <c r="AD580" s="1" t="e">
        <f t="shared" si="245"/>
        <v>#REF!</v>
      </c>
      <c r="AE580" s="1" t="e">
        <f t="shared" si="245"/>
        <v>#REF!</v>
      </c>
      <c r="AF580" s="1" t="e">
        <f t="shared" si="245"/>
        <v>#REF!</v>
      </c>
      <c r="AG580" s="1" t="e">
        <f t="shared" si="245"/>
        <v>#REF!</v>
      </c>
      <c r="AH580" s="1" t="e">
        <f t="shared" si="245"/>
        <v>#REF!</v>
      </c>
      <c r="AI580" s="1" t="e">
        <f t="shared" si="245"/>
        <v>#REF!</v>
      </c>
      <c r="AJ580" s="1" t="e">
        <f t="shared" si="245"/>
        <v>#REF!</v>
      </c>
      <c r="AK580" s="1" t="e">
        <f t="shared" si="245"/>
        <v>#REF!</v>
      </c>
    </row>
    <row r="581">
      <c r="A581" s="7"/>
      <c r="B581" s="25">
        <v>2012</v>
      </c>
      <c r="C581" s="25">
        <v>2013</v>
      </c>
      <c r="D581" s="25">
        <v>2014</v>
      </c>
      <c r="E581" s="25">
        <v>2015</v>
      </c>
      <c r="F581" s="25">
        <v>2016</v>
      </c>
      <c r="G581" s="25">
        <v>2017</v>
      </c>
      <c r="H581" s="25">
        <v>2018</v>
      </c>
      <c r="I581" s="25">
        <v>2019</v>
      </c>
      <c r="J581" s="25">
        <v>2020</v>
      </c>
      <c r="K581" s="25">
        <v>2024</v>
      </c>
      <c r="L581" s="25">
        <v>2030</v>
      </c>
      <c r="N581">
        <f>K556+K557+K559+K560+K561+K562+K563+K564+K566+K567+K568+K569+K570+K571+K573+K574+K575+K576+K578</f>
        <v>30233.100000000002</v>
      </c>
    </row>
    <row r="582">
      <c r="A582" s="9" t="s">
        <v>28</v>
      </c>
      <c r="B582" s="29">
        <v>22423.299999999999</v>
      </c>
      <c r="C582" s="29">
        <v>20844.099999999999</v>
      </c>
      <c r="D582" s="29">
        <v>21351.900000000001</v>
      </c>
      <c r="E582" s="29">
        <v>21527.299999999999</v>
      </c>
      <c r="F582" s="29">
        <v>20449</v>
      </c>
      <c r="G582" s="29">
        <v>25216.400000000001</v>
      </c>
      <c r="H582" s="29">
        <v>30039.5</v>
      </c>
      <c r="I582" s="29">
        <v>30345.400000000001</v>
      </c>
      <c r="J582" s="29">
        <v>32320</v>
      </c>
      <c r="K582" s="29">
        <v>42478.5</v>
      </c>
      <c r="L582" s="29">
        <v>51680</v>
      </c>
      <c r="N582">
        <f>N581-K554</f>
        <v>-189.09999999999854</v>
      </c>
    </row>
    <row r="583">
      <c r="A583" s="9" t="s">
        <v>27</v>
      </c>
      <c r="B583" s="29">
        <v>96748.300000000003</v>
      </c>
      <c r="C583" s="29">
        <v>95169.199999999997</v>
      </c>
      <c r="D583" s="29">
        <v>96664</v>
      </c>
      <c r="E583" s="29">
        <v>90129.699999999997</v>
      </c>
      <c r="F583" s="29">
        <v>81002</v>
      </c>
      <c r="G583" s="29">
        <v>86894.300000000003</v>
      </c>
      <c r="H583" s="29">
        <v>107189.5</v>
      </c>
      <c r="I583" s="29">
        <v>95470.600000000006</v>
      </c>
      <c r="J583" s="29">
        <v>115802.89999999999</v>
      </c>
      <c r="K583" s="29">
        <v>155933.10000000001</v>
      </c>
      <c r="L583" s="29">
        <v>196731.10000000001</v>
      </c>
    </row>
    <row r="584">
      <c r="A584" s="9" t="s">
        <v>29</v>
      </c>
      <c r="B584" s="29">
        <v>30873.900000000001</v>
      </c>
      <c r="C584" s="29">
        <v>32762</v>
      </c>
      <c r="D584" s="29">
        <v>34914.199999999997</v>
      </c>
      <c r="E584" s="29">
        <v>41975.199999999997</v>
      </c>
      <c r="F584" s="29">
        <v>41675.900000000001</v>
      </c>
      <c r="G584" s="29">
        <v>50595.099999999999</v>
      </c>
      <c r="H584" s="29">
        <v>68692.199999999997</v>
      </c>
      <c r="I584" s="29">
        <v>68669</v>
      </c>
      <c r="J584" s="29">
        <v>45760.5</v>
      </c>
      <c r="K584" s="29">
        <v>60152.300000000003</v>
      </c>
      <c r="L584" s="29">
        <v>73198.5</v>
      </c>
    </row>
    <row r="585">
      <c r="A585" s="34"/>
    </row>
    <row r="586">
      <c r="A586" s="3" t="s">
        <v>1</v>
      </c>
    </row>
    <row r="587">
      <c r="A587" s="7"/>
      <c r="B587" s="8">
        <v>2019</v>
      </c>
      <c r="C587" s="8">
        <v>2020</v>
      </c>
      <c r="D587" s="8">
        <v>2021</v>
      </c>
      <c r="E587" s="8">
        <v>2022</v>
      </c>
      <c r="F587" s="8">
        <v>2023</v>
      </c>
      <c r="G587" s="8">
        <v>2024</v>
      </c>
      <c r="H587" s="8">
        <v>2025</v>
      </c>
      <c r="I587" s="8">
        <v>2026</v>
      </c>
      <c r="J587" s="8">
        <v>2027</v>
      </c>
      <c r="K587" s="8">
        <v>2028</v>
      </c>
      <c r="L587" s="8">
        <v>2029</v>
      </c>
      <c r="M587" s="8">
        <v>2030</v>
      </c>
    </row>
    <row r="588">
      <c r="A588" s="9" t="s">
        <v>28</v>
      </c>
    </row>
    <row r="589">
      <c r="A589" s="9" t="s">
        <v>27</v>
      </c>
    </row>
    <row r="590">
      <c r="A590" s="9" t="s">
        <v>29</v>
      </c>
      <c r="B590" s="34">
        <v>63989.35967825212</v>
      </c>
      <c r="C590" s="34">
        <v>40207.59613380862</v>
      </c>
      <c r="D590" s="34">
        <v>58458.660372664774</v>
      </c>
      <c r="E590" s="34">
        <v>60618.850494371647</v>
      </c>
      <c r="F590" s="34">
        <v>62928.610058396589</v>
      </c>
      <c r="G590" s="34">
        <v>66293.272720165201</v>
      </c>
      <c r="H590" s="34">
        <v>69871.465850152934</v>
      </c>
      <c r="I590" s="34">
        <v>73665.436653405253</v>
      </c>
      <c r="J590" s="180">
        <v>78027.852778461878</v>
      </c>
      <c r="K590" s="34">
        <v>82678.687831668212</v>
      </c>
      <c r="L590" s="34">
        <v>87572.890634628187</v>
      </c>
      <c r="M590" s="34">
        <v>93224.844014635542</v>
      </c>
    </row>
    <row r="591">
      <c r="J591" s="1">
        <v>3423.5</v>
      </c>
    </row>
    <row r="592">
      <c r="A592" t="s">
        <v>45</v>
      </c>
    </row>
    <row r="593">
      <c r="A593" s="181" t="s">
        <v>1</v>
      </c>
      <c r="B593" s="182" t="s">
        <v>55</v>
      </c>
      <c r="C593" s="183"/>
      <c r="D593" s="183"/>
      <c r="E593" s="183"/>
      <c r="F593" s="183"/>
      <c r="G593" s="183"/>
      <c r="H593" s="183"/>
      <c r="I593" s="183"/>
      <c r="J593" s="184"/>
      <c r="K593" s="185" t="s">
        <v>111</v>
      </c>
      <c r="L593" s="186"/>
      <c r="M593" s="187"/>
    </row>
    <row r="594">
      <c r="A594" s="188"/>
      <c r="B594" s="189">
        <v>2005</v>
      </c>
      <c r="C594" s="189">
        <v>2010</v>
      </c>
      <c r="D594" s="189">
        <v>2012</v>
      </c>
      <c r="E594" s="189">
        <v>2013</v>
      </c>
      <c r="F594" s="189">
        <v>2014</v>
      </c>
      <c r="G594" s="189">
        <v>2015</v>
      </c>
      <c r="H594" s="189">
        <v>2016</v>
      </c>
      <c r="I594" s="189">
        <v>2017</v>
      </c>
      <c r="J594" s="189">
        <v>2018</v>
      </c>
      <c r="K594" s="190">
        <v>2020</v>
      </c>
      <c r="L594" s="190">
        <v>2024</v>
      </c>
      <c r="M594" s="190">
        <v>2030</v>
      </c>
    </row>
    <row r="595">
      <c r="A595" s="191" t="s">
        <v>6</v>
      </c>
      <c r="B595" s="192">
        <v>508</v>
      </c>
      <c r="C595" s="192">
        <v>1167</v>
      </c>
      <c r="D595" s="192">
        <v>1881</v>
      </c>
      <c r="E595" s="192">
        <v>2253</v>
      </c>
      <c r="F595" s="192">
        <v>1078.5</v>
      </c>
      <c r="G595" s="192" t="s">
        <v>92</v>
      </c>
      <c r="H595" s="192" t="s">
        <v>92</v>
      </c>
      <c r="I595" s="192" t="s">
        <v>92</v>
      </c>
      <c r="J595" s="192" t="s">
        <v>92</v>
      </c>
      <c r="K595" s="193">
        <v>2860</v>
      </c>
      <c r="L595" s="193">
        <v>3308</v>
      </c>
      <c r="M595" s="193">
        <v>3722</v>
      </c>
    </row>
    <row r="596">
      <c r="A596" s="194" t="s">
        <v>28</v>
      </c>
      <c r="B596" s="192">
        <v>3</v>
      </c>
      <c r="C596" s="193">
        <v>7</v>
      </c>
      <c r="D596" s="192">
        <v>11</v>
      </c>
      <c r="E596" s="192">
        <v>14</v>
      </c>
      <c r="F596" s="192">
        <v>7.2999999999999998</v>
      </c>
      <c r="G596" s="192">
        <v>8.1999999999999993</v>
      </c>
      <c r="H596" s="192">
        <v>8</v>
      </c>
      <c r="I596" s="192">
        <v>6.9000000000000004</v>
      </c>
      <c r="J596" s="192">
        <v>6.5</v>
      </c>
      <c r="K596" s="193">
        <v>19</v>
      </c>
      <c r="L596" s="193">
        <v>24</v>
      </c>
      <c r="M596" s="193">
        <v>29</v>
      </c>
    </row>
    <row r="597">
      <c r="A597" s="194" t="s">
        <v>13</v>
      </c>
      <c r="B597" s="192">
        <v>14</v>
      </c>
      <c r="C597" s="192">
        <v>31</v>
      </c>
      <c r="D597" s="192">
        <v>46</v>
      </c>
      <c r="E597" s="192">
        <v>53</v>
      </c>
      <c r="F597" s="192">
        <v>30.699999999999999</v>
      </c>
      <c r="G597" s="192">
        <v>54</v>
      </c>
      <c r="H597" s="192">
        <v>57</v>
      </c>
      <c r="I597" s="192">
        <v>61</v>
      </c>
      <c r="J597" s="192">
        <v>60</v>
      </c>
      <c r="K597" s="193">
        <v>66</v>
      </c>
      <c r="L597" s="193">
        <v>76</v>
      </c>
      <c r="M597" s="193">
        <v>86</v>
      </c>
    </row>
    <row r="598">
      <c r="A598" s="194" t="s">
        <v>20</v>
      </c>
      <c r="B598" s="192">
        <v>4</v>
      </c>
      <c r="C598" s="192">
        <v>5</v>
      </c>
      <c r="D598" s="192">
        <v>8</v>
      </c>
      <c r="E598" s="192">
        <v>9</v>
      </c>
      <c r="F598" s="192">
        <v>4.5999999999999996</v>
      </c>
      <c r="G598" s="192">
        <v>7.4000000000000004</v>
      </c>
      <c r="H598" s="192">
        <v>8.8000000000000007</v>
      </c>
      <c r="I598" s="192">
        <v>11.1</v>
      </c>
      <c r="J598" s="192">
        <v>9.0999999999999996</v>
      </c>
      <c r="K598" s="193">
        <v>10</v>
      </c>
      <c r="L598" s="193">
        <v>10</v>
      </c>
      <c r="M598" s="193">
        <v>10</v>
      </c>
    </row>
    <row r="599">
      <c r="A599" s="194" t="s">
        <v>14</v>
      </c>
      <c r="B599" s="192">
        <v>5</v>
      </c>
      <c r="C599" s="192">
        <v>10</v>
      </c>
      <c r="D599" s="192">
        <v>15</v>
      </c>
      <c r="E599" s="192">
        <v>19</v>
      </c>
      <c r="F599" s="192">
        <v>11.699999999999999</v>
      </c>
      <c r="G599" s="192">
        <v>22.800000000000001</v>
      </c>
      <c r="H599" s="192">
        <v>21.600000000000001</v>
      </c>
      <c r="I599" s="192">
        <v>21.899999999999999</v>
      </c>
      <c r="J599" s="192">
        <v>26.5</v>
      </c>
      <c r="K599" s="193">
        <v>24</v>
      </c>
      <c r="L599" s="193">
        <v>29</v>
      </c>
      <c r="M599" s="193">
        <v>34</v>
      </c>
    </row>
    <row r="600">
      <c r="A600" s="194" t="s">
        <v>15</v>
      </c>
      <c r="B600" s="192">
        <v>3</v>
      </c>
      <c r="C600" s="192">
        <v>5</v>
      </c>
      <c r="D600" s="192">
        <v>9</v>
      </c>
      <c r="E600" s="192">
        <v>9</v>
      </c>
      <c r="F600" s="192">
        <v>5.7000000000000002</v>
      </c>
      <c r="G600" s="192">
        <v>8.5</v>
      </c>
      <c r="H600" s="192">
        <v>9.8000000000000007</v>
      </c>
      <c r="I600" s="192">
        <v>10.5</v>
      </c>
      <c r="J600" s="192">
        <v>14.199999999999999</v>
      </c>
      <c r="K600" s="193">
        <v>10</v>
      </c>
      <c r="L600" s="193">
        <v>10</v>
      </c>
      <c r="M600" s="193">
        <v>10</v>
      </c>
    </row>
    <row r="601">
      <c r="A601" s="194" t="s">
        <v>27</v>
      </c>
      <c r="B601" s="192">
        <v>8</v>
      </c>
      <c r="C601" s="192">
        <v>18</v>
      </c>
      <c r="D601" s="192">
        <v>30</v>
      </c>
      <c r="E601" s="192">
        <v>34</v>
      </c>
      <c r="F601" s="192">
        <v>19.399999999999999</v>
      </c>
      <c r="G601" s="192">
        <v>14.4</v>
      </c>
      <c r="H601" s="192">
        <v>14.5</v>
      </c>
      <c r="I601" s="192">
        <v>18.199999999999999</v>
      </c>
      <c r="J601" s="192">
        <v>16.600000000000001</v>
      </c>
      <c r="K601" s="193">
        <v>44</v>
      </c>
      <c r="L601" s="193">
        <v>49</v>
      </c>
      <c r="M601" s="193">
        <v>54</v>
      </c>
    </row>
    <row r="602">
      <c r="A602" s="194" t="s">
        <v>21</v>
      </c>
      <c r="B602" s="192">
        <v>4</v>
      </c>
      <c r="C602" s="193">
        <v>8</v>
      </c>
      <c r="D602" s="192">
        <v>12</v>
      </c>
      <c r="E602" s="192">
        <v>12</v>
      </c>
      <c r="F602" s="192">
        <v>8.0999999999999996</v>
      </c>
      <c r="G602" s="192">
        <v>8</v>
      </c>
      <c r="H602" s="192">
        <v>8</v>
      </c>
      <c r="I602" s="192">
        <v>8</v>
      </c>
      <c r="J602" s="192">
        <v>9</v>
      </c>
      <c r="K602" s="193">
        <v>17</v>
      </c>
      <c r="L602" s="193">
        <v>22</v>
      </c>
      <c r="M602" s="193">
        <v>27</v>
      </c>
    </row>
    <row r="603">
      <c r="A603" s="194" t="s">
        <v>22</v>
      </c>
      <c r="B603" s="192">
        <v>13</v>
      </c>
      <c r="C603" s="192">
        <v>24</v>
      </c>
      <c r="D603" s="192">
        <v>38</v>
      </c>
      <c r="E603" s="192">
        <v>43</v>
      </c>
      <c r="F603" s="192">
        <v>25.399999999999999</v>
      </c>
      <c r="G603" s="192">
        <v>38</v>
      </c>
      <c r="H603" s="192">
        <v>42.5</v>
      </c>
      <c r="I603" s="192">
        <v>41.700000000000003</v>
      </c>
      <c r="J603" s="192">
        <v>44.600000000000001</v>
      </c>
      <c r="K603" s="193">
        <v>54</v>
      </c>
      <c r="L603" s="193">
        <v>64</v>
      </c>
      <c r="M603" s="193">
        <v>74</v>
      </c>
    </row>
    <row r="604">
      <c r="A604" s="194" t="s">
        <v>23</v>
      </c>
      <c r="B604" s="192">
        <v>3</v>
      </c>
      <c r="C604" s="192">
        <v>5</v>
      </c>
      <c r="D604" s="192">
        <v>7</v>
      </c>
      <c r="E604" s="192">
        <v>8</v>
      </c>
      <c r="F604" s="192">
        <v>4.2999999999999998</v>
      </c>
      <c r="G604" s="192">
        <v>4.2999999999999998</v>
      </c>
      <c r="H604" s="192">
        <v>4.5999999999999996</v>
      </c>
      <c r="I604" s="192">
        <v>5</v>
      </c>
      <c r="J604" s="192">
        <v>5.5999999999999996</v>
      </c>
      <c r="K604" s="193">
        <v>10</v>
      </c>
      <c r="L604" s="193">
        <v>10</v>
      </c>
      <c r="M604" s="193">
        <v>10</v>
      </c>
    </row>
    <row r="605">
      <c r="A605" s="194" t="s">
        <v>24</v>
      </c>
      <c r="B605" s="192">
        <v>5</v>
      </c>
      <c r="C605" s="192">
        <v>8</v>
      </c>
      <c r="D605" s="192">
        <v>10</v>
      </c>
      <c r="E605" s="192">
        <v>11</v>
      </c>
      <c r="F605" s="192">
        <v>7.7999999999999998</v>
      </c>
      <c r="G605" s="192">
        <v>11</v>
      </c>
      <c r="H605" s="192">
        <v>7.7999999999999998</v>
      </c>
      <c r="I605" s="192">
        <v>7.0999999999999996</v>
      </c>
      <c r="J605" s="192">
        <v>7</v>
      </c>
      <c r="K605" s="193">
        <v>16</v>
      </c>
      <c r="L605" s="193">
        <v>21</v>
      </c>
      <c r="M605" s="193">
        <v>26</v>
      </c>
    </row>
    <row r="606">
      <c r="A606" s="194" t="s">
        <v>29</v>
      </c>
      <c r="B606" s="192">
        <v>5</v>
      </c>
      <c r="C606" s="192">
        <v>9</v>
      </c>
      <c r="D606" s="192">
        <v>14</v>
      </c>
      <c r="E606" s="192">
        <v>18</v>
      </c>
      <c r="F606" s="192">
        <v>10</v>
      </c>
      <c r="G606" s="192">
        <v>18</v>
      </c>
      <c r="H606" s="192">
        <v>19</v>
      </c>
      <c r="I606" s="192">
        <v>20</v>
      </c>
      <c r="J606" s="192">
        <v>21</v>
      </c>
      <c r="K606" s="193">
        <v>23</v>
      </c>
      <c r="L606" s="193">
        <v>28</v>
      </c>
      <c r="M606" s="193">
        <v>33</v>
      </c>
    </row>
    <row r="607">
      <c r="A607" s="194" t="s">
        <v>16</v>
      </c>
      <c r="B607" s="192">
        <v>3</v>
      </c>
      <c r="C607" s="192">
        <v>4</v>
      </c>
      <c r="D607" s="192">
        <v>7</v>
      </c>
      <c r="E607" s="192">
        <v>12</v>
      </c>
      <c r="F607" s="192">
        <v>5.0999999999999996</v>
      </c>
      <c r="G607" s="192" t="s">
        <v>92</v>
      </c>
      <c r="H607" s="192" t="s">
        <v>92</v>
      </c>
      <c r="I607" s="192" t="s">
        <v>92</v>
      </c>
      <c r="J607" s="192" t="s">
        <v>92</v>
      </c>
      <c r="K607" s="193">
        <v>16</v>
      </c>
      <c r="L607" s="193">
        <v>21</v>
      </c>
      <c r="M607" s="193">
        <v>26</v>
      </c>
    </row>
    <row r="608">
      <c r="A608" s="194" t="s">
        <v>17</v>
      </c>
      <c r="B608" s="192">
        <v>1</v>
      </c>
      <c r="C608" s="192">
        <v>2</v>
      </c>
      <c r="D608" s="192">
        <v>4</v>
      </c>
      <c r="E608" s="192">
        <v>4</v>
      </c>
      <c r="F608" s="192">
        <v>2.3999999999999999</v>
      </c>
      <c r="G608" s="192" t="s">
        <v>92</v>
      </c>
      <c r="H608" s="192" t="s">
        <v>92</v>
      </c>
      <c r="I608" s="192" t="s">
        <v>92</v>
      </c>
      <c r="J608" s="192" t="s">
        <v>92</v>
      </c>
      <c r="K608" s="193">
        <v>5</v>
      </c>
      <c r="L608" s="193">
        <v>5</v>
      </c>
      <c r="M608" s="193">
        <v>5</v>
      </c>
    </row>
    <row r="609">
      <c r="A609" s="194" t="s">
        <v>11</v>
      </c>
      <c r="B609" s="192">
        <v>27</v>
      </c>
      <c r="C609" s="193">
        <v>35</v>
      </c>
      <c r="D609" s="192">
        <v>62</v>
      </c>
      <c r="E609" s="192">
        <v>75</v>
      </c>
      <c r="F609" s="192">
        <v>27.300000000000001</v>
      </c>
      <c r="G609" s="192">
        <v>65.099999999999994</v>
      </c>
      <c r="H609" s="192">
        <v>78.099999999999994</v>
      </c>
      <c r="I609" s="192">
        <v>101.7</v>
      </c>
      <c r="J609" s="192">
        <v>125.3</v>
      </c>
      <c r="K609" s="193">
        <v>94</v>
      </c>
      <c r="L609" s="193">
        <v>109</v>
      </c>
      <c r="M609" s="193">
        <v>124</v>
      </c>
    </row>
    <row r="610">
      <c r="A610" s="194" t="s">
        <v>25</v>
      </c>
      <c r="B610" s="192">
        <v>3</v>
      </c>
      <c r="C610" s="192">
        <v>7</v>
      </c>
      <c r="D610" s="192">
        <v>9</v>
      </c>
      <c r="E610" s="192">
        <v>11</v>
      </c>
      <c r="F610" s="192">
        <v>5.5999999999999996</v>
      </c>
      <c r="G610" s="192" t="s">
        <v>92</v>
      </c>
      <c r="H610" s="192" t="s">
        <v>92</v>
      </c>
      <c r="I610" s="192" t="s">
        <v>92</v>
      </c>
      <c r="J610" s="192" t="s">
        <v>92</v>
      </c>
      <c r="K610" s="193">
        <v>16</v>
      </c>
      <c r="L610" s="193">
        <v>21</v>
      </c>
      <c r="M610" s="193">
        <v>26</v>
      </c>
    </row>
    <row r="611">
      <c r="A611" s="194" t="s">
        <v>18</v>
      </c>
      <c r="B611" s="192">
        <v>6</v>
      </c>
      <c r="C611" s="192">
        <v>9</v>
      </c>
      <c r="D611" s="192">
        <v>13</v>
      </c>
      <c r="E611" s="192">
        <v>19</v>
      </c>
      <c r="F611" s="192">
        <v>9.6999999999999993</v>
      </c>
      <c r="G611" s="192">
        <v>9.1999999999999993</v>
      </c>
      <c r="H611" s="192">
        <v>10.1</v>
      </c>
      <c r="I611" s="192">
        <v>9.3000000000000007</v>
      </c>
      <c r="J611" s="192">
        <v>7.7000000000000002</v>
      </c>
      <c r="K611" s="193">
        <v>24</v>
      </c>
      <c r="L611" s="193">
        <v>29</v>
      </c>
      <c r="M611" s="193">
        <v>34</v>
      </c>
    </row>
    <row r="612">
      <c r="A612" s="194" t="s">
        <v>9</v>
      </c>
      <c r="B612" s="192">
        <v>372</v>
      </c>
      <c r="C612" s="192">
        <v>929</v>
      </c>
      <c r="D612" s="192">
        <v>1505</v>
      </c>
      <c r="E612" s="192">
        <v>1800</v>
      </c>
      <c r="F612" s="192">
        <v>843.29999999999995</v>
      </c>
      <c r="G612" s="192">
        <v>1874.7</v>
      </c>
      <c r="H612" s="192">
        <v>2207</v>
      </c>
      <c r="I612" s="192">
        <v>2372</v>
      </c>
      <c r="J612" s="192">
        <v>2615</v>
      </c>
      <c r="K612" s="193">
        <v>2285</v>
      </c>
      <c r="L612" s="193">
        <v>2633</v>
      </c>
      <c r="M612" s="193">
        <v>2951</v>
      </c>
    </row>
    <row r="613">
      <c r="A613" s="194" t="s">
        <v>32</v>
      </c>
      <c r="B613" s="192">
        <v>1</v>
      </c>
      <c r="C613" s="192">
        <v>3</v>
      </c>
      <c r="D613" s="192">
        <v>5</v>
      </c>
      <c r="E613" s="192">
        <v>5</v>
      </c>
      <c r="F613" s="192">
        <v>2.6000000000000001</v>
      </c>
      <c r="G613" s="192">
        <v>4.5999999999999996</v>
      </c>
      <c r="H613" s="192">
        <v>5.5999999999999996</v>
      </c>
      <c r="I613" s="192">
        <v>4.7000000000000002</v>
      </c>
      <c r="J613" s="192">
        <v>5.0999999999999996</v>
      </c>
      <c r="K613" s="193">
        <v>5</v>
      </c>
      <c r="L613" s="193">
        <v>5</v>
      </c>
      <c r="M613" s="193">
        <v>5</v>
      </c>
    </row>
    <row r="614">
      <c r="A614" s="194" t="s">
        <v>30</v>
      </c>
      <c r="B614" s="192">
        <v>28</v>
      </c>
      <c r="C614" s="192">
        <v>48</v>
      </c>
      <c r="D614" s="192">
        <v>76</v>
      </c>
      <c r="E614" s="192">
        <v>97</v>
      </c>
      <c r="F614" s="192">
        <v>47.5</v>
      </c>
      <c r="G614" s="192">
        <v>82.400000000000006</v>
      </c>
      <c r="H614" s="192">
        <v>93.900000000000006</v>
      </c>
      <c r="I614" s="192">
        <v>97.299999999999997</v>
      </c>
      <c r="J614" s="192">
        <v>90.299999999999997</v>
      </c>
      <c r="K614" s="193">
        <v>122</v>
      </c>
      <c r="L614" s="193">
        <v>142</v>
      </c>
      <c r="M614" s="193">
        <v>158</v>
      </c>
    </row>
    <row r="615">
      <c r="B615">
        <f>SUM(B596:B614)-B595</f>
        <v>0</v>
      </c>
      <c r="C615" s="1">
        <f t="shared" ref="C615:M615" si="246">SUM(C596:C614)-C595</f>
        <v>0</v>
      </c>
      <c r="D615" s="1">
        <f t="shared" si="246"/>
        <v>0</v>
      </c>
      <c r="E615" s="1">
        <f t="shared" si="246"/>
        <v>0</v>
      </c>
      <c r="F615" s="1">
        <f t="shared" si="246"/>
        <v>-2.2737367544323206e-13</v>
      </c>
      <c r="G615" s="1" t="e">
        <f t="shared" si="246"/>
        <v>#VALUE!</v>
      </c>
      <c r="H615" s="1" t="e">
        <f t="shared" si="246"/>
        <v>#VALUE!</v>
      </c>
      <c r="I615" s="1" t="e">
        <f t="shared" si="246"/>
        <v>#VALUE!</v>
      </c>
      <c r="J615" s="1" t="e">
        <f t="shared" si="246"/>
        <v>#VALUE!</v>
      </c>
      <c r="K615" s="1">
        <f t="shared" si="246"/>
        <v>0</v>
      </c>
      <c r="L615" s="1">
        <f t="shared" si="246"/>
        <v>0</v>
      </c>
      <c r="M615" s="1">
        <f t="shared" si="246"/>
        <v>0</v>
      </c>
    </row>
    <row r="617" ht="21">
      <c r="A617" s="3" t="s">
        <v>1</v>
      </c>
      <c r="B617" s="4" t="s">
        <v>3</v>
      </c>
      <c r="C617" s="4" t="s">
        <v>3</v>
      </c>
      <c r="D617" s="5" t="s">
        <v>4</v>
      </c>
      <c r="E617" s="6"/>
      <c r="F617" s="6"/>
      <c r="G617" s="6"/>
      <c r="H617" s="6"/>
      <c r="I617" s="6"/>
      <c r="J617" s="6"/>
      <c r="K617" s="6"/>
      <c r="L617" s="6"/>
      <c r="M617" s="4"/>
    </row>
    <row r="618">
      <c r="A618" s="7"/>
      <c r="B618" s="8">
        <v>2019</v>
      </c>
      <c r="C618" s="8">
        <v>2020</v>
      </c>
      <c r="D618" s="8">
        <v>2021</v>
      </c>
      <c r="E618" s="8">
        <v>2022</v>
      </c>
      <c r="F618" s="8">
        <v>2023</v>
      </c>
      <c r="G618" s="8">
        <v>2024</v>
      </c>
      <c r="H618" s="8">
        <v>2025</v>
      </c>
      <c r="I618" s="8">
        <v>2026</v>
      </c>
      <c r="J618" s="8">
        <v>2027</v>
      </c>
      <c r="K618" s="8">
        <v>2028</v>
      </c>
      <c r="L618" s="8">
        <v>2029</v>
      </c>
      <c r="M618" s="8">
        <v>2030</v>
      </c>
    </row>
    <row r="619">
      <c r="A619" s="9" t="s">
        <v>6</v>
      </c>
      <c r="B619">
        <f>J591</f>
        <v>3423.5</v>
      </c>
      <c r="C619">
        <f>C647</f>
        <v>2860</v>
      </c>
      <c r="D619">
        <f>($G619/$C619)^(1/(2024-2020))*C619</f>
        <v>2965.964168559015</v>
      </c>
      <c r="E619" s="1">
        <f>($G619/$C619)^(1/(2024-2020))*D619</f>
        <v>3075.8543528587306</v>
      </c>
      <c r="F619" s="1">
        <f>($G619/$C619)^(1/(2024-2020))*E619</f>
        <v>3189.816013386459</v>
      </c>
      <c r="G619">
        <f>D647</f>
        <v>3308</v>
      </c>
      <c r="H619" s="1">
        <f>($M619/$G619)^(1/(2030-2024))*G619</f>
        <v>3373.6548233155549</v>
      </c>
      <c r="I619" s="1">
        <f>($M619/$G619)^(1/(2030-2024))*H619</f>
        <v>3440.6127167110972</v>
      </c>
      <c r="J619" s="1">
        <f>($M619/$G619)^(1/(2030-2024))*I619</f>
        <v>3508.8995425916651</v>
      </c>
      <c r="K619" s="1">
        <f>($M619/$G619)^(1/(2030-2024))*J619</f>
        <v>3578.5416766608573</v>
      </c>
      <c r="L619" s="1">
        <f>($M619/$G619)^(1/(2030-2024))*K619</f>
        <v>3649.5660181084145</v>
      </c>
      <c r="M619" s="1">
        <f>E647</f>
        <v>3722</v>
      </c>
    </row>
    <row r="620">
      <c r="A620" s="12" t="s">
        <v>8</v>
      </c>
      <c r="B620">
        <f t="shared" ref="B620:B641" si="247">$G648*B$619</f>
        <v>2847.7295454545451</v>
      </c>
      <c r="C620" s="1">
        <f>C619-C623-C636</f>
        <v>2379</v>
      </c>
      <c r="D620" s="1">
        <f t="shared" ref="D620:F641" si="248">$G648*D$619</f>
        <v>2467.142922028635</v>
      </c>
      <c r="E620" s="1">
        <f t="shared" si="248"/>
        <v>2558.5515753324894</v>
      </c>
      <c r="F620" s="1">
        <f t="shared" si="248"/>
        <v>2653.3469565896453</v>
      </c>
      <c r="G620" s="1">
        <f>G619-G623-G636</f>
        <v>2742</v>
      </c>
      <c r="H620" s="1">
        <f t="shared" ref="H620:L641" si="249">$H648*H$619</f>
        <v>2796.4212592295203</v>
      </c>
      <c r="I620" s="1">
        <f>$H648*I$619</f>
        <v>2851.9226327756437</v>
      </c>
      <c r="J620" s="1">
        <f>$H648*J$619</f>
        <v>2908.5255579765258</v>
      </c>
      <c r="K620" s="1">
        <f>$H648*K$619</f>
        <v>2966.2518976433107</v>
      </c>
      <c r="L620" s="1">
        <f>$H648*L$619</f>
        <v>3025.1239485046171</v>
      </c>
      <c r="M620" s="1">
        <f>M619-M623-M636</f>
        <v>3075</v>
      </c>
    </row>
    <row r="621">
      <c r="A621" s="9" t="s">
        <v>9</v>
      </c>
      <c r="B621" s="1">
        <f t="shared" si="247"/>
        <v>2735.2089160839159</v>
      </c>
      <c r="C621" s="1">
        <f t="shared" ref="C621:C641" si="250">C649</f>
        <v>2285</v>
      </c>
      <c r="D621" s="1">
        <f t="shared" si="248"/>
        <v>2369.6601836214509</v>
      </c>
      <c r="E621" s="1">
        <f t="shared" si="248"/>
        <v>2457.4570616371329</v>
      </c>
      <c r="F621" s="1">
        <f t="shared" si="248"/>
        <v>2548.5068498559644</v>
      </c>
      <c r="G621" s="1">
        <f t="shared" ref="G621:G641" si="251">D649</f>
        <v>2633</v>
      </c>
      <c r="H621" s="1">
        <f t="shared" si="249"/>
        <v>2685.2579050150712</v>
      </c>
      <c r="I621" s="1">
        <f t="shared" si="249"/>
        <v>2738.5529876361302</v>
      </c>
      <c r="J621" s="1">
        <f t="shared" si="249"/>
        <v>2792.9058330241396</v>
      </c>
      <c r="K621" s="1">
        <f t="shared" si="249"/>
        <v>2848.3374348996485</v>
      </c>
      <c r="L621" s="1">
        <f t="shared" si="249"/>
        <v>2904.8692036515886</v>
      </c>
      <c r="M621" s="1">
        <f t="shared" ref="M621:M641" si="252">E649</f>
        <v>2951</v>
      </c>
    </row>
    <row r="622">
      <c r="A622" s="9" t="s">
        <v>11</v>
      </c>
      <c r="B622" s="1">
        <f t="shared" si="247"/>
        <v>112.52062937062936</v>
      </c>
      <c r="C622" s="1">
        <f t="shared" si="250"/>
        <v>94</v>
      </c>
      <c r="D622" s="1">
        <f t="shared" si="248"/>
        <v>97.482738407184399</v>
      </c>
      <c r="E622" s="1">
        <f t="shared" si="248"/>
        <v>101.09451369535688</v>
      </c>
      <c r="F622" s="1">
        <f t="shared" si="248"/>
        <v>104.84010673368081</v>
      </c>
      <c r="G622" s="1">
        <f t="shared" si="251"/>
        <v>109</v>
      </c>
      <c r="H622" s="1">
        <f t="shared" si="249"/>
        <v>111.16335421444845</v>
      </c>
      <c r="I622" s="1">
        <f t="shared" si="249"/>
        <v>113.36964513951317</v>
      </c>
      <c r="J622" s="1">
        <f t="shared" si="249"/>
        <v>115.61972495238557</v>
      </c>
      <c r="K622" s="1">
        <f t="shared" si="249"/>
        <v>117.91446274366186</v>
      </c>
      <c r="L622" s="1">
        <f t="shared" si="249"/>
        <v>120.25474485302816</v>
      </c>
      <c r="M622" s="1">
        <f t="shared" si="252"/>
        <v>124</v>
      </c>
    </row>
    <row r="623">
      <c r="A623" s="12" t="s">
        <v>69</v>
      </c>
      <c r="B623" s="1">
        <f t="shared" si="247"/>
        <v>320.80349650349655</v>
      </c>
      <c r="C623" s="195">
        <f>SUM(C624:C635)</f>
        <v>268</v>
      </c>
      <c r="D623" s="1">
        <f t="shared" si="248"/>
        <v>277.92950950133428</v>
      </c>
      <c r="E623" s="1">
        <f t="shared" si="248"/>
        <v>288.2269113867622</v>
      </c>
      <c r="F623" s="1">
        <f t="shared" si="248"/>
        <v>298.90583621943046</v>
      </c>
      <c r="G623" s="195">
        <f>SUM(G624:G635)</f>
        <v>318</v>
      </c>
      <c r="H623" s="1">
        <f t="shared" si="249"/>
        <v>324.31143706600551</v>
      </c>
      <c r="I623" s="1">
        <f t="shared" si="249"/>
        <v>330.74813903087323</v>
      </c>
      <c r="J623" s="1">
        <f t="shared" si="249"/>
        <v>337.31259206292299</v>
      </c>
      <c r="K623" s="1">
        <f t="shared" si="249"/>
        <v>344.00733167416939</v>
      </c>
      <c r="L623" s="1">
        <f t="shared" si="249"/>
        <v>350.83494369966007</v>
      </c>
      <c r="M623" s="195">
        <f>SUM(M624:M635)</f>
        <v>368</v>
      </c>
    </row>
    <row r="624">
      <c r="A624" s="9" t="s">
        <v>13</v>
      </c>
      <c r="B624" s="1">
        <f t="shared" si="247"/>
        <v>79.003846153846155</v>
      </c>
      <c r="C624" s="1">
        <f t="shared" si="250"/>
        <v>66</v>
      </c>
      <c r="D624" s="1">
        <f t="shared" si="248"/>
        <v>68.445326966746507</v>
      </c>
      <c r="E624" s="1">
        <f t="shared" si="248"/>
        <v>70.981254296739948</v>
      </c>
      <c r="F624" s="1">
        <f t="shared" si="248"/>
        <v>73.611138770456748</v>
      </c>
      <c r="G624" s="1">
        <f t="shared" si="251"/>
        <v>76</v>
      </c>
      <c r="H624" s="1">
        <f t="shared" si="249"/>
        <v>77.508393764202594</v>
      </c>
      <c r="I624" s="1">
        <f t="shared" si="249"/>
        <v>79.046725051403683</v>
      </c>
      <c r="J624" s="1">
        <f t="shared" si="249"/>
        <v>80.615588040195448</v>
      </c>
      <c r="K624" s="1">
        <f t="shared" si="249"/>
        <v>82.215588702002762</v>
      </c>
      <c r="L624" s="1">
        <f t="shared" si="249"/>
        <v>83.8473450351389</v>
      </c>
      <c r="M624" s="1">
        <f t="shared" si="252"/>
        <v>86</v>
      </c>
    </row>
    <row r="625">
      <c r="A625" s="9" t="s">
        <v>22</v>
      </c>
      <c r="B625" s="1">
        <f t="shared" si="247"/>
        <v>64.639510489510485</v>
      </c>
      <c r="C625" s="1">
        <f t="shared" si="250"/>
        <v>54</v>
      </c>
      <c r="D625" s="1">
        <f t="shared" si="248"/>
        <v>56.00072206370168</v>
      </c>
      <c r="E625" s="1">
        <f t="shared" si="248"/>
        <v>58.075571697332677</v>
      </c>
      <c r="F625" s="1">
        <f t="shared" si="248"/>
        <v>60.227295357646426</v>
      </c>
      <c r="G625" s="1">
        <f t="shared" si="251"/>
        <v>64</v>
      </c>
      <c r="H625" s="1">
        <f t="shared" si="249"/>
        <v>65.270226327749555</v>
      </c>
      <c r="I625" s="1">
        <f t="shared" si="249"/>
        <v>66.565663201182048</v>
      </c>
      <c r="J625" s="1">
        <f t="shared" si="249"/>
        <v>67.886810981217224</v>
      </c>
      <c r="K625" s="1">
        <f t="shared" si="249"/>
        <v>69.234179959581269</v>
      </c>
      <c r="L625" s="1">
        <f t="shared" si="249"/>
        <v>70.60829055590645</v>
      </c>
      <c r="M625" s="1">
        <f t="shared" si="252"/>
        <v>74</v>
      </c>
    </row>
    <row r="626">
      <c r="A626" s="9" t="s">
        <v>17</v>
      </c>
      <c r="B626" s="1">
        <f t="shared" si="247"/>
        <v>5.98513986013986</v>
      </c>
      <c r="C626" s="1">
        <f t="shared" si="250"/>
        <v>5</v>
      </c>
      <c r="D626" s="1">
        <f t="shared" si="248"/>
        <v>5.1852520429353408</v>
      </c>
      <c r="E626" s="1">
        <f t="shared" si="248"/>
        <v>5.3773677497530254</v>
      </c>
      <c r="F626" s="1">
        <f t="shared" si="248"/>
        <v>5.5766014220042992</v>
      </c>
      <c r="G626" s="1">
        <f t="shared" si="251"/>
        <v>5</v>
      </c>
      <c r="H626" s="1">
        <f t="shared" si="249"/>
        <v>5.0992364318554335</v>
      </c>
      <c r="I626" s="1">
        <f t="shared" si="249"/>
        <v>5.2004424375923479</v>
      </c>
      <c r="J626" s="1">
        <f t="shared" si="249"/>
        <v>5.3036571079075951</v>
      </c>
      <c r="K626" s="1">
        <f t="shared" si="249"/>
        <v>5.4089203093422871</v>
      </c>
      <c r="L626" s="1">
        <f t="shared" si="249"/>
        <v>5.516272699680191</v>
      </c>
      <c r="M626" s="1">
        <f t="shared" si="252"/>
        <v>5</v>
      </c>
    </row>
    <row r="627">
      <c r="A627" s="9" t="s">
        <v>15</v>
      </c>
      <c r="B627" s="1">
        <f t="shared" si="247"/>
        <v>11.97027972027972</v>
      </c>
      <c r="C627" s="1">
        <f t="shared" si="250"/>
        <v>10</v>
      </c>
      <c r="D627" s="1">
        <f t="shared" si="248"/>
        <v>10.370504085870682</v>
      </c>
      <c r="E627" s="1">
        <f t="shared" si="248"/>
        <v>10.754735499506051</v>
      </c>
      <c r="F627" s="1">
        <f t="shared" si="248"/>
        <v>11.153202844008598</v>
      </c>
      <c r="G627" s="1">
        <f t="shared" si="251"/>
        <v>10</v>
      </c>
      <c r="H627" s="1">
        <f t="shared" si="249"/>
        <v>10.198472863710867</v>
      </c>
      <c r="I627" s="1">
        <f t="shared" si="249"/>
        <v>10.400884875184696</v>
      </c>
      <c r="J627" s="1">
        <f t="shared" si="249"/>
        <v>10.60731421581519</v>
      </c>
      <c r="K627" s="1">
        <f t="shared" si="249"/>
        <v>10.817840618684574</v>
      </c>
      <c r="L627" s="1">
        <f t="shared" si="249"/>
        <v>11.032545399360382</v>
      </c>
      <c r="M627" s="1">
        <f t="shared" si="252"/>
        <v>10</v>
      </c>
    </row>
    <row r="628">
      <c r="A628" s="9" t="s">
        <v>16</v>
      </c>
      <c r="B628" s="1">
        <f t="shared" si="247"/>
        <v>19.152447552447551</v>
      </c>
      <c r="C628" s="1">
        <f t="shared" si="250"/>
        <v>16</v>
      </c>
      <c r="D628" s="1">
        <f t="shared" si="248"/>
        <v>16.592806537393091</v>
      </c>
      <c r="E628" s="1">
        <f t="shared" si="248"/>
        <v>17.207576799209683</v>
      </c>
      <c r="F628" s="1">
        <f t="shared" si="248"/>
        <v>17.845124550413757</v>
      </c>
      <c r="G628" s="1">
        <f t="shared" si="251"/>
        <v>21</v>
      </c>
      <c r="H628" s="1">
        <f t="shared" si="249"/>
        <v>21.416793013792823</v>
      </c>
      <c r="I628" s="1">
        <f t="shared" si="249"/>
        <v>21.841858237887859</v>
      </c>
      <c r="J628" s="1">
        <f t="shared" si="249"/>
        <v>22.275359853211903</v>
      </c>
      <c r="K628" s="1">
        <f t="shared" si="249"/>
        <v>22.717465299237606</v>
      </c>
      <c r="L628" s="1">
        <f t="shared" si="249"/>
        <v>23.168345338656803</v>
      </c>
      <c r="M628" s="1">
        <f t="shared" si="252"/>
        <v>26</v>
      </c>
    </row>
    <row r="629">
      <c r="A629" s="9" t="s">
        <v>23</v>
      </c>
      <c r="B629" s="1">
        <f t="shared" si="247"/>
        <v>11.97027972027972</v>
      </c>
      <c r="C629" s="1">
        <f t="shared" si="250"/>
        <v>10</v>
      </c>
      <c r="D629" s="1">
        <f t="shared" si="248"/>
        <v>10.370504085870682</v>
      </c>
      <c r="E629" s="1">
        <f t="shared" si="248"/>
        <v>10.754735499506051</v>
      </c>
      <c r="F629" s="1">
        <f t="shared" si="248"/>
        <v>11.153202844008598</v>
      </c>
      <c r="G629" s="1">
        <f t="shared" si="251"/>
        <v>10</v>
      </c>
      <c r="H629" s="1">
        <f t="shared" si="249"/>
        <v>10.198472863710867</v>
      </c>
      <c r="I629" s="1">
        <f t="shared" si="249"/>
        <v>10.400884875184696</v>
      </c>
      <c r="J629" s="1">
        <f t="shared" si="249"/>
        <v>10.60731421581519</v>
      </c>
      <c r="K629" s="1">
        <f t="shared" si="249"/>
        <v>10.817840618684574</v>
      </c>
      <c r="L629" s="1">
        <f t="shared" si="249"/>
        <v>11.032545399360382</v>
      </c>
      <c r="M629" s="1">
        <f t="shared" si="252"/>
        <v>10</v>
      </c>
    </row>
    <row r="630">
      <c r="A630" s="9" t="s">
        <v>14</v>
      </c>
      <c r="B630" s="1">
        <f t="shared" si="247"/>
        <v>28.728671328671329</v>
      </c>
      <c r="C630" s="1">
        <f t="shared" si="250"/>
        <v>24</v>
      </c>
      <c r="D630" s="1">
        <f t="shared" si="248"/>
        <v>24.889209806089635</v>
      </c>
      <c r="E630" s="1">
        <f t="shared" si="248"/>
        <v>25.811365198814524</v>
      </c>
      <c r="F630" s="1">
        <f t="shared" si="248"/>
        <v>26.767686825620636</v>
      </c>
      <c r="G630" s="1">
        <f t="shared" si="251"/>
        <v>29</v>
      </c>
      <c r="H630" s="1">
        <f t="shared" si="249"/>
        <v>29.575571304761514</v>
      </c>
      <c r="I630" s="1">
        <f t="shared" si="249"/>
        <v>30.162566138035615</v>
      </c>
      <c r="J630" s="1">
        <f t="shared" si="249"/>
        <v>30.761211225864052</v>
      </c>
      <c r="K630" s="1">
        <f t="shared" si="249"/>
        <v>31.371737794185265</v>
      </c>
      <c r="L630" s="1">
        <f t="shared" si="249"/>
        <v>31.994381658145109</v>
      </c>
      <c r="M630" s="1">
        <f t="shared" si="252"/>
        <v>34</v>
      </c>
    </row>
    <row r="631">
      <c r="A631" s="9" t="s">
        <v>21</v>
      </c>
      <c r="B631" s="1">
        <f t="shared" si="247"/>
        <v>20.349475524475523</v>
      </c>
      <c r="C631" s="1">
        <f t="shared" si="250"/>
        <v>17</v>
      </c>
      <c r="D631" s="1">
        <f t="shared" si="248"/>
        <v>17.629856945980158</v>
      </c>
      <c r="E631" s="1">
        <f t="shared" si="248"/>
        <v>18.283050349160288</v>
      </c>
      <c r="F631" s="1">
        <f t="shared" si="248"/>
        <v>18.960444834814616</v>
      </c>
      <c r="G631" s="1">
        <f t="shared" si="251"/>
        <v>22</v>
      </c>
      <c r="H631" s="1">
        <f t="shared" si="249"/>
        <v>22.436640300163909</v>
      </c>
      <c r="I631" s="1">
        <f t="shared" si="249"/>
        <v>22.881946725406326</v>
      </c>
      <c r="J631" s="1">
        <f t="shared" si="249"/>
        <v>23.336091274793418</v>
      </c>
      <c r="K631" s="1">
        <f t="shared" si="249"/>
        <v>23.799249361106064</v>
      </c>
      <c r="L631" s="1">
        <f t="shared" si="249"/>
        <v>24.271599878592841</v>
      </c>
      <c r="M631" s="1">
        <f t="shared" si="252"/>
        <v>27</v>
      </c>
    </row>
    <row r="632">
      <c r="A632" s="9" t="s">
        <v>18</v>
      </c>
      <c r="B632" s="1">
        <f t="shared" si="247"/>
        <v>28.728671328671329</v>
      </c>
      <c r="C632" s="1">
        <f t="shared" si="250"/>
        <v>24</v>
      </c>
      <c r="D632" s="1">
        <f t="shared" si="248"/>
        <v>24.889209806089635</v>
      </c>
      <c r="E632" s="1">
        <f t="shared" si="248"/>
        <v>25.811365198814524</v>
      </c>
      <c r="F632" s="1">
        <f t="shared" si="248"/>
        <v>26.767686825620636</v>
      </c>
      <c r="G632" s="1">
        <f t="shared" si="251"/>
        <v>29</v>
      </c>
      <c r="H632" s="1">
        <f t="shared" si="249"/>
        <v>29.575571304761514</v>
      </c>
      <c r="I632" s="1">
        <f t="shared" si="249"/>
        <v>30.162566138035615</v>
      </c>
      <c r="J632" s="1">
        <f t="shared" si="249"/>
        <v>30.761211225864052</v>
      </c>
      <c r="K632" s="1">
        <f t="shared" si="249"/>
        <v>31.371737794185265</v>
      </c>
      <c r="L632" s="1">
        <f t="shared" si="249"/>
        <v>31.994381658145109</v>
      </c>
      <c r="M632" s="1">
        <f t="shared" si="252"/>
        <v>34</v>
      </c>
    </row>
    <row r="633">
      <c r="A633" s="9" t="s">
        <v>20</v>
      </c>
      <c r="B633" s="1">
        <f t="shared" si="247"/>
        <v>11.97027972027972</v>
      </c>
      <c r="C633" s="1">
        <f t="shared" si="250"/>
        <v>10</v>
      </c>
      <c r="D633" s="1">
        <f t="shared" si="248"/>
        <v>10.370504085870682</v>
      </c>
      <c r="E633" s="1">
        <f t="shared" si="248"/>
        <v>10.754735499506051</v>
      </c>
      <c r="F633" s="1">
        <f t="shared" si="248"/>
        <v>11.153202844008598</v>
      </c>
      <c r="G633" s="1">
        <f t="shared" si="251"/>
        <v>10</v>
      </c>
      <c r="H633" s="1">
        <f t="shared" si="249"/>
        <v>10.198472863710867</v>
      </c>
      <c r="I633" s="1">
        <f t="shared" si="249"/>
        <v>10.400884875184696</v>
      </c>
      <c r="J633" s="1">
        <f t="shared" si="249"/>
        <v>10.60731421581519</v>
      </c>
      <c r="K633" s="1">
        <f t="shared" si="249"/>
        <v>10.817840618684574</v>
      </c>
      <c r="L633" s="1">
        <f t="shared" si="249"/>
        <v>11.032545399360382</v>
      </c>
      <c r="M633" s="1">
        <f t="shared" si="252"/>
        <v>10</v>
      </c>
    </row>
    <row r="634">
      <c r="A634" s="9" t="s">
        <v>24</v>
      </c>
      <c r="B634" s="1">
        <f t="shared" si="247"/>
        <v>19.152447552447551</v>
      </c>
      <c r="C634" s="1">
        <f t="shared" si="250"/>
        <v>16</v>
      </c>
      <c r="D634" s="1">
        <f t="shared" si="248"/>
        <v>16.592806537393091</v>
      </c>
      <c r="E634" s="1">
        <f t="shared" si="248"/>
        <v>17.207576799209683</v>
      </c>
      <c r="F634" s="1">
        <f t="shared" si="248"/>
        <v>17.845124550413757</v>
      </c>
      <c r="G634" s="1">
        <f t="shared" si="251"/>
        <v>21</v>
      </c>
      <c r="H634" s="1">
        <f t="shared" si="249"/>
        <v>21.416793013792823</v>
      </c>
      <c r="I634" s="1">
        <f t="shared" si="249"/>
        <v>21.841858237887859</v>
      </c>
      <c r="J634" s="1">
        <f t="shared" si="249"/>
        <v>22.275359853211903</v>
      </c>
      <c r="K634" s="1">
        <f t="shared" si="249"/>
        <v>22.717465299237606</v>
      </c>
      <c r="L634" s="1">
        <f t="shared" si="249"/>
        <v>23.168345338656803</v>
      </c>
      <c r="M634" s="1">
        <f t="shared" si="252"/>
        <v>26</v>
      </c>
    </row>
    <row r="635">
      <c r="A635" s="9" t="s">
        <v>25</v>
      </c>
      <c r="B635" s="1">
        <f t="shared" si="247"/>
        <v>19.152447552447551</v>
      </c>
      <c r="C635" s="1">
        <f t="shared" si="250"/>
        <v>16</v>
      </c>
      <c r="D635" s="1">
        <f t="shared" si="248"/>
        <v>16.592806537393091</v>
      </c>
      <c r="E635" s="1">
        <f t="shared" si="248"/>
        <v>17.207576799209683</v>
      </c>
      <c r="F635" s="1">
        <f t="shared" si="248"/>
        <v>17.845124550413757</v>
      </c>
      <c r="G635" s="1">
        <f t="shared" si="251"/>
        <v>21</v>
      </c>
      <c r="H635" s="1">
        <f t="shared" si="249"/>
        <v>21.416793013792823</v>
      </c>
      <c r="I635" s="1">
        <f t="shared" si="249"/>
        <v>21.841858237887859</v>
      </c>
      <c r="J635" s="1">
        <f t="shared" si="249"/>
        <v>22.275359853211903</v>
      </c>
      <c r="K635" s="1">
        <f t="shared" si="249"/>
        <v>22.717465299237606</v>
      </c>
      <c r="L635" s="1">
        <f t="shared" si="249"/>
        <v>23.168345338656803</v>
      </c>
      <c r="M635" s="1">
        <f t="shared" si="252"/>
        <v>26</v>
      </c>
    </row>
    <row r="636">
      <c r="A636" s="12" t="s">
        <v>70</v>
      </c>
      <c r="B636" s="1">
        <f t="shared" si="247"/>
        <v>254.96695804195801</v>
      </c>
      <c r="C636" s="195">
        <f>SUM(C637:C641)</f>
        <v>213</v>
      </c>
      <c r="D636" s="1">
        <f t="shared" si="248"/>
        <v>220.89173702904549</v>
      </c>
      <c r="E636" s="1">
        <f t="shared" si="248"/>
        <v>229.07586613947888</v>
      </c>
      <c r="F636" s="1">
        <f t="shared" si="248"/>
        <v>237.56322057738311</v>
      </c>
      <c r="G636" s="195">
        <f>SUM(G637:G641)</f>
        <v>248</v>
      </c>
      <c r="H636" s="1">
        <f t="shared" si="249"/>
        <v>252.92212702002951</v>
      </c>
      <c r="I636" s="1">
        <f t="shared" si="249"/>
        <v>257.94194490458045</v>
      </c>
      <c r="J636" s="1">
        <f t="shared" si="249"/>
        <v>263.06139255221672</v>
      </c>
      <c r="K636" s="1">
        <f t="shared" si="249"/>
        <v>268.28244734337744</v>
      </c>
      <c r="L636" s="1">
        <f t="shared" si="249"/>
        <v>273.60712590413749</v>
      </c>
      <c r="M636" s="195">
        <f>SUM(M637:M641)</f>
        <v>279</v>
      </c>
    </row>
    <row r="637">
      <c r="A637" s="9" t="s">
        <v>32</v>
      </c>
      <c r="B637" s="1">
        <f t="shared" si="247"/>
        <v>5.98513986013986</v>
      </c>
      <c r="C637" s="1">
        <f t="shared" si="250"/>
        <v>5</v>
      </c>
      <c r="D637" s="1">
        <f t="shared" si="248"/>
        <v>5.1852520429353408</v>
      </c>
      <c r="E637" s="1">
        <f t="shared" si="248"/>
        <v>5.3773677497530254</v>
      </c>
      <c r="F637" s="1">
        <f t="shared" si="248"/>
        <v>5.5766014220042992</v>
      </c>
      <c r="G637" s="1">
        <f t="shared" si="251"/>
        <v>5</v>
      </c>
      <c r="H637" s="1">
        <f t="shared" si="249"/>
        <v>5.0992364318554335</v>
      </c>
      <c r="I637" s="1">
        <f t="shared" si="249"/>
        <v>5.2004424375923479</v>
      </c>
      <c r="J637" s="1">
        <f t="shared" si="249"/>
        <v>5.3036571079075951</v>
      </c>
      <c r="K637" s="1">
        <f t="shared" si="249"/>
        <v>5.4089203093422871</v>
      </c>
      <c r="L637" s="1">
        <f t="shared" si="249"/>
        <v>5.516272699680191</v>
      </c>
      <c r="M637" s="1">
        <f t="shared" si="252"/>
        <v>5</v>
      </c>
    </row>
    <row r="638">
      <c r="A638" s="9" t="s">
        <v>30</v>
      </c>
      <c r="B638" s="1">
        <f t="shared" si="247"/>
        <v>146.0374125874126</v>
      </c>
      <c r="C638" s="1">
        <f t="shared" si="250"/>
        <v>122</v>
      </c>
      <c r="D638" s="1">
        <f t="shared" si="248"/>
        <v>126.52014984762232</v>
      </c>
      <c r="E638" s="1">
        <f t="shared" si="248"/>
        <v>131.20777309397383</v>
      </c>
      <c r="F638" s="1">
        <f t="shared" si="248"/>
        <v>136.06907469690489</v>
      </c>
      <c r="G638" s="1">
        <f t="shared" si="251"/>
        <v>142</v>
      </c>
      <c r="H638" s="1">
        <f t="shared" si="249"/>
        <v>144.81831466469433</v>
      </c>
      <c r="I638" s="1">
        <f t="shared" si="249"/>
        <v>147.69256522762268</v>
      </c>
      <c r="J638" s="1">
        <f t="shared" si="249"/>
        <v>150.6238618645757</v>
      </c>
      <c r="K638" s="1">
        <f t="shared" si="249"/>
        <v>153.61333678532097</v>
      </c>
      <c r="L638" s="1">
        <f t="shared" si="249"/>
        <v>156.66214467091743</v>
      </c>
      <c r="M638" s="1">
        <f t="shared" si="252"/>
        <v>158</v>
      </c>
    </row>
    <row r="639">
      <c r="A639" s="9" t="s">
        <v>28</v>
      </c>
      <c r="B639" s="1">
        <f t="shared" si="247"/>
        <v>22.743531468531469</v>
      </c>
      <c r="C639" s="1">
        <f t="shared" si="250"/>
        <v>19</v>
      </c>
      <c r="D639" s="1">
        <f t="shared" si="248"/>
        <v>19.703957763154296</v>
      </c>
      <c r="E639" s="1">
        <f t="shared" si="248"/>
        <v>20.433997449061497</v>
      </c>
      <c r="F639" s="1">
        <f t="shared" si="248"/>
        <v>21.191085403616338</v>
      </c>
      <c r="G639" s="1">
        <f t="shared" si="251"/>
        <v>24</v>
      </c>
      <c r="H639" s="1">
        <f t="shared" si="249"/>
        <v>24.476334872906083</v>
      </c>
      <c r="I639" s="1">
        <f t="shared" si="249"/>
        <v>24.962123700443268</v>
      </c>
      <c r="J639" s="1">
        <f t="shared" si="249"/>
        <v>25.457554117956459</v>
      </c>
      <c r="K639" s="1">
        <f t="shared" si="249"/>
        <v>25.962817484842979</v>
      </c>
      <c r="L639" s="1">
        <f t="shared" si="249"/>
        <v>26.478108958464919</v>
      </c>
      <c r="M639" s="1">
        <f t="shared" si="252"/>
        <v>29</v>
      </c>
    </row>
    <row r="640">
      <c r="A640" s="9" t="s">
        <v>27</v>
      </c>
      <c r="B640" s="1">
        <f t="shared" si="247"/>
        <v>52.669230769230772</v>
      </c>
      <c r="C640" s="1">
        <f t="shared" si="250"/>
        <v>44</v>
      </c>
      <c r="D640" s="1">
        <f t="shared" si="248"/>
        <v>45.630217977831002</v>
      </c>
      <c r="E640" s="1">
        <f t="shared" si="248"/>
        <v>47.32083619782663</v>
      </c>
      <c r="F640" s="1">
        <f t="shared" si="248"/>
        <v>49.074092513637829</v>
      </c>
      <c r="G640" s="1">
        <f t="shared" si="251"/>
        <v>49</v>
      </c>
      <c r="H640" s="1">
        <f t="shared" si="249"/>
        <v>49.972517032183248</v>
      </c>
      <c r="I640" s="1">
        <f t="shared" si="249"/>
        <v>50.964335888405003</v>
      </c>
      <c r="J640" s="1">
        <f t="shared" si="249"/>
        <v>51.975839657494433</v>
      </c>
      <c r="K640" s="1">
        <f t="shared" si="249"/>
        <v>53.007419031554413</v>
      </c>
      <c r="L640" s="1">
        <f t="shared" si="249"/>
        <v>54.059472456865869</v>
      </c>
      <c r="M640" s="1">
        <f t="shared" si="252"/>
        <v>54</v>
      </c>
    </row>
    <row r="641">
      <c r="A641" s="9" t="s">
        <v>29</v>
      </c>
      <c r="B641" s="1">
        <f t="shared" si="247"/>
        <v>27.531643356643354</v>
      </c>
      <c r="C641" s="1">
        <f t="shared" si="250"/>
        <v>23</v>
      </c>
      <c r="D641" s="1">
        <f t="shared" si="248"/>
        <v>23.852159397502565</v>
      </c>
      <c r="E641" s="1">
        <f t="shared" si="248"/>
        <v>24.735891648863916</v>
      </c>
      <c r="F641" s="1">
        <f t="shared" si="248"/>
        <v>25.652366541219774</v>
      </c>
      <c r="G641" s="1">
        <f t="shared" si="251"/>
        <v>28</v>
      </c>
      <c r="H641" s="1">
        <f t="shared" si="249"/>
        <v>28.555724018390428</v>
      </c>
      <c r="I641" s="1">
        <f t="shared" si="249"/>
        <v>29.122477650517148</v>
      </c>
      <c r="J641" s="1">
        <f t="shared" si="249"/>
        <v>29.700479804282534</v>
      </c>
      <c r="K641" s="1">
        <f t="shared" si="249"/>
        <v>30.28995373231681</v>
      </c>
      <c r="L641" s="1">
        <f t="shared" si="249"/>
        <v>30.89112711820907</v>
      </c>
      <c r="M641" s="1">
        <f t="shared" si="252"/>
        <v>33</v>
      </c>
    </row>
    <row r="645">
      <c r="A645" s="3" t="s">
        <v>1</v>
      </c>
    </row>
    <row r="646">
      <c r="A646" s="7"/>
    </row>
    <row r="647">
      <c r="A647" s="9" t="s">
        <v>6</v>
      </c>
      <c r="B647" s="28" t="str">
        <f>INDEX(J$595:J$614,MATCH($A647,$A$595:$A$614,0))</f>
        <v>Н/Д</v>
      </c>
      <c r="C647" s="28">
        <f t="shared" ref="C647:E669" si="253">INDEX(K$595:K$614,MATCH($A647,$A$595:$A$614,0))</f>
        <v>2860</v>
      </c>
      <c r="D647" s="28">
        <f t="shared" si="253"/>
        <v>3308</v>
      </c>
      <c r="E647" s="28">
        <f t="shared" si="253"/>
        <v>3722</v>
      </c>
    </row>
    <row r="648">
      <c r="A648" s="12" t="s">
        <v>8</v>
      </c>
      <c r="B648" s="28"/>
      <c r="C648" s="28"/>
      <c r="D648" s="28"/>
      <c r="E648" s="28"/>
      <c r="G648" s="171">
        <f>1-G651-G664</f>
        <v>0.83181818181818179</v>
      </c>
      <c r="H648" s="171">
        <f>1-H651-H664</f>
        <v>0.82889963724304727</v>
      </c>
    </row>
    <row r="649">
      <c r="A649" s="9" t="s">
        <v>9</v>
      </c>
      <c r="B649" s="28">
        <f t="shared" ref="B649:B669" si="254">INDEX(J$595:J$614,MATCH($A649,$A$595:$A$614,0))</f>
        <v>2615</v>
      </c>
      <c r="C649" s="28">
        <f t="shared" si="253"/>
        <v>2285</v>
      </c>
      <c r="D649" s="28">
        <f t="shared" si="253"/>
        <v>2633</v>
      </c>
      <c r="E649" s="28">
        <f t="shared" si="253"/>
        <v>2951</v>
      </c>
      <c r="G649" s="196">
        <f t="shared" ref="G649:G650" si="255">C649/C$647</f>
        <v>0.79895104895104896</v>
      </c>
      <c r="H649" s="196">
        <f t="shared" ref="H649:H650" si="256">D649/D$647</f>
        <v>0.79594921402660213</v>
      </c>
    </row>
    <row r="650">
      <c r="A650" s="9" t="s">
        <v>11</v>
      </c>
      <c r="B650" s="28">
        <f t="shared" si="254"/>
        <v>125.3</v>
      </c>
      <c r="C650" s="28">
        <f t="shared" si="253"/>
        <v>94</v>
      </c>
      <c r="D650" s="28">
        <f t="shared" si="253"/>
        <v>109</v>
      </c>
      <c r="E650" s="28">
        <f t="shared" si="253"/>
        <v>124</v>
      </c>
      <c r="G650" s="196">
        <f t="shared" si="255"/>
        <v>0.032867132867132866</v>
      </c>
      <c r="H650" s="196">
        <f t="shared" si="256"/>
        <v>0.03295042321644498</v>
      </c>
    </row>
    <row r="651">
      <c r="A651" s="12" t="s">
        <v>69</v>
      </c>
      <c r="B651" s="126"/>
      <c r="C651" s="126"/>
      <c r="D651" s="126"/>
      <c r="E651" s="126"/>
      <c r="F651" s="83"/>
      <c r="G651" s="197">
        <f>SUM(G652:G663)</f>
        <v>0.093706293706293714</v>
      </c>
      <c r="H651" s="197">
        <f>SUM(H652:H663)</f>
        <v>0.096130592503022957</v>
      </c>
    </row>
    <row r="652">
      <c r="A652" s="9" t="s">
        <v>13</v>
      </c>
      <c r="B652" s="28">
        <f t="shared" si="254"/>
        <v>60</v>
      </c>
      <c r="C652" s="28">
        <f t="shared" si="253"/>
        <v>66</v>
      </c>
      <c r="D652" s="28">
        <f t="shared" si="253"/>
        <v>76</v>
      </c>
      <c r="E652" s="28">
        <f t="shared" si="253"/>
        <v>86</v>
      </c>
      <c r="G652" s="196">
        <f t="shared" ref="G652:G669" si="257">C652/C$647</f>
        <v>0.023076923076923078</v>
      </c>
      <c r="H652" s="196">
        <f t="shared" ref="H652:H669" si="258">D652/D$647</f>
        <v>0.022974607013301087</v>
      </c>
    </row>
    <row r="653">
      <c r="A653" s="9" t="s">
        <v>22</v>
      </c>
      <c r="B653" s="28">
        <f t="shared" si="254"/>
        <v>44.600000000000001</v>
      </c>
      <c r="C653" s="28">
        <f t="shared" si="253"/>
        <v>54</v>
      </c>
      <c r="D653" s="28">
        <f t="shared" si="253"/>
        <v>64</v>
      </c>
      <c r="E653" s="28">
        <f t="shared" si="253"/>
        <v>74</v>
      </c>
      <c r="G653" s="196">
        <f t="shared" si="257"/>
        <v>0.018881118881118882</v>
      </c>
      <c r="H653" s="196">
        <f t="shared" si="258"/>
        <v>0.019347037484885126</v>
      </c>
    </row>
    <row r="654">
      <c r="A654" s="9" t="s">
        <v>17</v>
      </c>
      <c r="B654" s="28" t="str">
        <f t="shared" si="254"/>
        <v>Н/Д</v>
      </c>
      <c r="C654" s="28">
        <f t="shared" si="253"/>
        <v>5</v>
      </c>
      <c r="D654" s="28">
        <f t="shared" si="253"/>
        <v>5</v>
      </c>
      <c r="E654" s="28">
        <f t="shared" si="253"/>
        <v>5</v>
      </c>
      <c r="G654" s="196">
        <f t="shared" si="257"/>
        <v>0.0017482517482517483</v>
      </c>
      <c r="H654" s="196">
        <f t="shared" si="258"/>
        <v>0.0015114873035066505</v>
      </c>
    </row>
    <row r="655">
      <c r="A655" s="9" t="s">
        <v>15</v>
      </c>
      <c r="B655" s="28">
        <f t="shared" si="254"/>
        <v>14.199999999999999</v>
      </c>
      <c r="C655" s="28">
        <f t="shared" si="253"/>
        <v>10</v>
      </c>
      <c r="D655" s="28">
        <f t="shared" si="253"/>
        <v>10</v>
      </c>
      <c r="E655" s="28">
        <f t="shared" si="253"/>
        <v>10</v>
      </c>
      <c r="G655" s="196">
        <f t="shared" si="257"/>
        <v>0.0034965034965034965</v>
      </c>
      <c r="H655" s="196">
        <f t="shared" si="258"/>
        <v>0.0030229746070133011</v>
      </c>
    </row>
    <row r="656">
      <c r="A656" s="9" t="s">
        <v>16</v>
      </c>
      <c r="B656" s="28" t="str">
        <f t="shared" si="254"/>
        <v>Н/Д</v>
      </c>
      <c r="C656" s="28">
        <f t="shared" si="253"/>
        <v>16</v>
      </c>
      <c r="D656" s="28">
        <f t="shared" si="253"/>
        <v>21</v>
      </c>
      <c r="E656" s="28">
        <f t="shared" si="253"/>
        <v>26</v>
      </c>
      <c r="G656" s="196">
        <f t="shared" si="257"/>
        <v>0.0055944055944055944</v>
      </c>
      <c r="H656" s="196">
        <f t="shared" si="258"/>
        <v>0.0063482466747279325</v>
      </c>
    </row>
    <row r="657">
      <c r="A657" s="9" t="s">
        <v>23</v>
      </c>
      <c r="B657" s="28">
        <f t="shared" si="254"/>
        <v>5.5999999999999996</v>
      </c>
      <c r="C657" s="28">
        <f t="shared" si="253"/>
        <v>10</v>
      </c>
      <c r="D657" s="28">
        <f t="shared" si="253"/>
        <v>10</v>
      </c>
      <c r="E657" s="28">
        <f t="shared" si="253"/>
        <v>10</v>
      </c>
      <c r="G657" s="196">
        <f t="shared" si="257"/>
        <v>0.0034965034965034965</v>
      </c>
      <c r="H657" s="196">
        <f t="shared" si="258"/>
        <v>0.0030229746070133011</v>
      </c>
    </row>
    <row r="658">
      <c r="A658" s="9" t="s">
        <v>14</v>
      </c>
      <c r="B658" s="28">
        <f t="shared" si="254"/>
        <v>26.5</v>
      </c>
      <c r="C658" s="28">
        <f t="shared" si="253"/>
        <v>24</v>
      </c>
      <c r="D658" s="28">
        <f t="shared" si="253"/>
        <v>29</v>
      </c>
      <c r="E658" s="28">
        <f t="shared" si="253"/>
        <v>34</v>
      </c>
      <c r="G658" s="196">
        <f t="shared" si="257"/>
        <v>0.0083916083916083916</v>
      </c>
      <c r="H658" s="196">
        <f t="shared" si="258"/>
        <v>0.0087666263603385728</v>
      </c>
    </row>
    <row r="659">
      <c r="A659" s="9" t="s">
        <v>21</v>
      </c>
      <c r="B659" s="28">
        <f t="shared" si="254"/>
        <v>9</v>
      </c>
      <c r="C659" s="28">
        <f t="shared" si="253"/>
        <v>17</v>
      </c>
      <c r="D659" s="28">
        <f t="shared" si="253"/>
        <v>22</v>
      </c>
      <c r="E659" s="28">
        <f t="shared" si="253"/>
        <v>27</v>
      </c>
      <c r="G659" s="196">
        <f t="shared" si="257"/>
        <v>0.0059440559440559438</v>
      </c>
      <c r="H659" s="196">
        <f t="shared" si="258"/>
        <v>0.006650544135429262</v>
      </c>
    </row>
    <row r="660">
      <c r="A660" s="9" t="s">
        <v>18</v>
      </c>
      <c r="B660" s="28">
        <f t="shared" si="254"/>
        <v>7.7000000000000002</v>
      </c>
      <c r="C660" s="28">
        <f t="shared" si="253"/>
        <v>24</v>
      </c>
      <c r="D660" s="28">
        <f t="shared" si="253"/>
        <v>29</v>
      </c>
      <c r="E660" s="28">
        <f t="shared" si="253"/>
        <v>34</v>
      </c>
      <c r="G660" s="196">
        <f t="shared" si="257"/>
        <v>0.0083916083916083916</v>
      </c>
      <c r="H660" s="196">
        <f t="shared" si="258"/>
        <v>0.0087666263603385728</v>
      </c>
    </row>
    <row r="661">
      <c r="A661" s="9" t="s">
        <v>20</v>
      </c>
      <c r="B661" s="28">
        <f t="shared" si="254"/>
        <v>9.0999999999999996</v>
      </c>
      <c r="C661" s="28">
        <f t="shared" si="253"/>
        <v>10</v>
      </c>
      <c r="D661" s="28">
        <f t="shared" si="253"/>
        <v>10</v>
      </c>
      <c r="E661" s="28">
        <f t="shared" si="253"/>
        <v>10</v>
      </c>
      <c r="G661" s="196">
        <f t="shared" si="257"/>
        <v>0.0034965034965034965</v>
      </c>
      <c r="H661" s="196">
        <f t="shared" si="258"/>
        <v>0.0030229746070133011</v>
      </c>
    </row>
    <row r="662">
      <c r="A662" s="9" t="s">
        <v>24</v>
      </c>
      <c r="B662" s="28">
        <f t="shared" si="254"/>
        <v>7</v>
      </c>
      <c r="C662" s="28">
        <f t="shared" si="253"/>
        <v>16</v>
      </c>
      <c r="D662" s="28">
        <f t="shared" si="253"/>
        <v>21</v>
      </c>
      <c r="E662" s="28">
        <f t="shared" si="253"/>
        <v>26</v>
      </c>
      <c r="G662" s="196">
        <f t="shared" si="257"/>
        <v>0.0055944055944055944</v>
      </c>
      <c r="H662" s="196">
        <f t="shared" si="258"/>
        <v>0.0063482466747279325</v>
      </c>
    </row>
    <row r="663">
      <c r="A663" s="9" t="s">
        <v>25</v>
      </c>
      <c r="B663" s="28" t="str">
        <f t="shared" si="254"/>
        <v>Н/Д</v>
      </c>
      <c r="C663" s="28">
        <f t="shared" si="253"/>
        <v>16</v>
      </c>
      <c r="D663" s="28">
        <f t="shared" ref="D663:D669" si="259">INDEX(L$595:L$614,MATCH($A663,$A$595:$A$614,0))</f>
        <v>21</v>
      </c>
      <c r="E663" s="28">
        <f t="shared" ref="E663:E669" si="260">INDEX(M$595:M$614,MATCH($A663,$A$595:$A$614,0))</f>
        <v>26</v>
      </c>
      <c r="G663" s="196">
        <f t="shared" si="257"/>
        <v>0.0055944055944055944</v>
      </c>
      <c r="H663" s="196">
        <f t="shared" si="258"/>
        <v>0.0063482466747279325</v>
      </c>
    </row>
    <row r="664">
      <c r="A664" s="12" t="s">
        <v>70</v>
      </c>
      <c r="B664" s="126"/>
      <c r="C664" s="126"/>
      <c r="D664" s="126"/>
      <c r="E664" s="126"/>
      <c r="F664" s="83"/>
      <c r="G664" s="197">
        <f>SUM(G665:G669)</f>
        <v>0.074475524475524468</v>
      </c>
      <c r="H664" s="197">
        <f>SUM(H665:H669)</f>
        <v>0.074969770253929868</v>
      </c>
    </row>
    <row r="665">
      <c r="A665" s="9" t="s">
        <v>32</v>
      </c>
      <c r="B665" s="28">
        <f t="shared" si="254"/>
        <v>5.0999999999999996</v>
      </c>
      <c r="C665" s="28">
        <f t="shared" si="253"/>
        <v>5</v>
      </c>
      <c r="D665" s="28">
        <f t="shared" si="259"/>
        <v>5</v>
      </c>
      <c r="E665" s="28">
        <f t="shared" si="260"/>
        <v>5</v>
      </c>
      <c r="G665" s="196">
        <f t="shared" si="257"/>
        <v>0.0017482517482517483</v>
      </c>
      <c r="H665" s="196">
        <f t="shared" si="258"/>
        <v>0.0015114873035066505</v>
      </c>
    </row>
    <row r="666">
      <c r="A666" s="9" t="s">
        <v>30</v>
      </c>
      <c r="B666" s="28">
        <f t="shared" si="254"/>
        <v>90.299999999999997</v>
      </c>
      <c r="C666" s="28">
        <f t="shared" si="253"/>
        <v>122</v>
      </c>
      <c r="D666" s="28">
        <f t="shared" si="259"/>
        <v>142</v>
      </c>
      <c r="E666" s="28">
        <f t="shared" si="260"/>
        <v>158</v>
      </c>
      <c r="G666" s="196">
        <f t="shared" si="257"/>
        <v>0.04265734265734266</v>
      </c>
      <c r="H666" s="196">
        <f t="shared" si="258"/>
        <v>0.042926239419588876</v>
      </c>
    </row>
    <row r="667">
      <c r="A667" s="9" t="s">
        <v>28</v>
      </c>
      <c r="B667" s="28">
        <f t="shared" si="254"/>
        <v>6.5</v>
      </c>
      <c r="C667" s="28">
        <f t="shared" si="253"/>
        <v>19</v>
      </c>
      <c r="D667" s="28">
        <f t="shared" si="259"/>
        <v>24</v>
      </c>
      <c r="E667" s="28">
        <f t="shared" si="260"/>
        <v>29</v>
      </c>
      <c r="G667" s="196">
        <f t="shared" si="257"/>
        <v>0.0066433566433566436</v>
      </c>
      <c r="H667" s="196">
        <f t="shared" si="258"/>
        <v>0.0072551390568319227</v>
      </c>
    </row>
    <row r="668">
      <c r="A668" s="9" t="s">
        <v>27</v>
      </c>
      <c r="B668" s="28">
        <f t="shared" si="254"/>
        <v>16.600000000000001</v>
      </c>
      <c r="C668" s="28">
        <f t="shared" si="253"/>
        <v>44</v>
      </c>
      <c r="D668" s="28">
        <f t="shared" si="259"/>
        <v>49</v>
      </c>
      <c r="E668" s="28">
        <f t="shared" si="260"/>
        <v>54</v>
      </c>
      <c r="G668" s="196">
        <f t="shared" si="257"/>
        <v>0.015384615384615385</v>
      </c>
      <c r="H668" s="196">
        <f t="shared" si="258"/>
        <v>0.014812575574365175</v>
      </c>
    </row>
    <row r="669">
      <c r="A669" s="9" t="s">
        <v>29</v>
      </c>
      <c r="B669" s="28">
        <f t="shared" si="254"/>
        <v>21</v>
      </c>
      <c r="C669" s="28">
        <f t="shared" si="253"/>
        <v>23</v>
      </c>
      <c r="D669" s="28">
        <f t="shared" si="259"/>
        <v>28</v>
      </c>
      <c r="E669" s="28">
        <f t="shared" si="260"/>
        <v>33</v>
      </c>
      <c r="G669" s="196">
        <f t="shared" si="257"/>
        <v>0.0080419580419580413</v>
      </c>
      <c r="H669" s="196">
        <f t="shared" si="258"/>
        <v>0.0084643288996372433</v>
      </c>
    </row>
    <row r="672">
      <c r="A672" s="1" t="s">
        <v>116</v>
      </c>
    </row>
    <row r="673" ht="20.25">
      <c r="A673" s="198" t="s">
        <v>117</v>
      </c>
      <c r="B673" s="199">
        <v>2013</v>
      </c>
      <c r="C673" s="199"/>
      <c r="D673" s="199"/>
      <c r="E673" s="199"/>
      <c r="F673" s="199"/>
      <c r="G673" s="199">
        <v>2014</v>
      </c>
      <c r="H673" s="199"/>
      <c r="I673" s="199"/>
      <c r="J673" s="199"/>
      <c r="K673" s="199"/>
      <c r="L673" s="199">
        <v>2015</v>
      </c>
      <c r="M673" s="199"/>
      <c r="N673" s="199"/>
      <c r="O673" s="199"/>
      <c r="P673" s="199"/>
      <c r="Q673" s="199">
        <v>2016</v>
      </c>
      <c r="R673" s="199"/>
      <c r="S673" s="199"/>
      <c r="T673" s="199"/>
      <c r="U673" s="199"/>
      <c r="V673" s="199">
        <v>2017</v>
      </c>
      <c r="W673" s="199"/>
      <c r="X673" s="199"/>
      <c r="Y673" s="199"/>
      <c r="Z673" s="199"/>
      <c r="AA673" s="199">
        <v>2018</v>
      </c>
      <c r="AB673" s="199"/>
      <c r="AC673" s="199"/>
      <c r="AD673" s="199"/>
      <c r="AE673" s="199"/>
      <c r="AF673" s="200">
        <v>2019</v>
      </c>
      <c r="AG673" s="201"/>
      <c r="AH673" s="201"/>
      <c r="AI673" s="201"/>
      <c r="AJ673" s="202"/>
    </row>
    <row r="674" ht="19.5">
      <c r="A674" s="198"/>
      <c r="B674" s="203" t="s">
        <v>118</v>
      </c>
      <c r="C674" s="204" t="s">
        <v>119</v>
      </c>
      <c r="D674" s="205"/>
      <c r="E674" s="205"/>
      <c r="F674" s="206"/>
      <c r="G674" s="203" t="s">
        <v>118</v>
      </c>
      <c r="H674" s="207" t="s">
        <v>119</v>
      </c>
      <c r="I674" s="207"/>
      <c r="J674" s="207"/>
      <c r="K674" s="207"/>
      <c r="L674" s="203" t="s">
        <v>118</v>
      </c>
      <c r="M674" s="207" t="s">
        <v>119</v>
      </c>
      <c r="N674" s="207"/>
      <c r="O674" s="207"/>
      <c r="P674" s="207"/>
      <c r="Q674" s="203" t="s">
        <v>118</v>
      </c>
      <c r="R674" s="207" t="s">
        <v>119</v>
      </c>
      <c r="S674" s="207"/>
      <c r="T674" s="207"/>
      <c r="U674" s="207"/>
      <c r="V674" s="203" t="s">
        <v>118</v>
      </c>
      <c r="W674" s="207" t="s">
        <v>119</v>
      </c>
      <c r="X674" s="207"/>
      <c r="Y674" s="207"/>
      <c r="Z674" s="207"/>
      <c r="AA674" s="203" t="s">
        <v>118</v>
      </c>
      <c r="AB674" s="207" t="s">
        <v>119</v>
      </c>
      <c r="AC674" s="207"/>
      <c r="AD674" s="207"/>
      <c r="AE674" s="207"/>
      <c r="AF674" s="203" t="s">
        <v>118</v>
      </c>
      <c r="AG674" s="207" t="s">
        <v>119</v>
      </c>
      <c r="AH674" s="207"/>
      <c r="AI674" s="207"/>
      <c r="AJ674" s="207"/>
    </row>
    <row r="675" ht="37.5">
      <c r="A675" s="198"/>
      <c r="B675" s="208"/>
      <c r="C675" s="209" t="s">
        <v>120</v>
      </c>
      <c r="D675" s="209" t="s">
        <v>121</v>
      </c>
      <c r="E675" s="209" t="s">
        <v>122</v>
      </c>
      <c r="F675" s="209" t="s">
        <v>123</v>
      </c>
      <c r="G675" s="208"/>
      <c r="H675" s="209" t="s">
        <v>120</v>
      </c>
      <c r="I675" s="209" t="s">
        <v>121</v>
      </c>
      <c r="J675" s="209" t="s">
        <v>122</v>
      </c>
      <c r="K675" s="209" t="s">
        <v>123</v>
      </c>
      <c r="L675" s="208"/>
      <c r="M675" s="209" t="s">
        <v>120</v>
      </c>
      <c r="N675" s="209" t="s">
        <v>121</v>
      </c>
      <c r="O675" s="209" t="s">
        <v>122</v>
      </c>
      <c r="P675" s="209" t="s">
        <v>123</v>
      </c>
      <c r="Q675" s="208"/>
      <c r="R675" s="209" t="s">
        <v>120</v>
      </c>
      <c r="S675" s="209" t="s">
        <v>121</v>
      </c>
      <c r="T675" s="209" t="s">
        <v>122</v>
      </c>
      <c r="U675" s="209" t="s">
        <v>123</v>
      </c>
      <c r="V675" s="208"/>
      <c r="W675" s="209" t="s">
        <v>120</v>
      </c>
      <c r="X675" s="209" t="s">
        <v>121</v>
      </c>
      <c r="Y675" s="209" t="s">
        <v>122</v>
      </c>
      <c r="Z675" s="209" t="s">
        <v>123</v>
      </c>
      <c r="AA675" s="208"/>
      <c r="AB675" s="209" t="s">
        <v>120</v>
      </c>
      <c r="AC675" s="209" t="s">
        <v>121</v>
      </c>
      <c r="AD675" s="209" t="s">
        <v>122</v>
      </c>
      <c r="AE675" s="209" t="s">
        <v>123</v>
      </c>
      <c r="AF675" s="208"/>
      <c r="AG675" s="209" t="s">
        <v>120</v>
      </c>
      <c r="AH675" s="209" t="s">
        <v>121</v>
      </c>
      <c r="AI675" s="209" t="s">
        <v>122</v>
      </c>
      <c r="AJ675" s="209" t="s">
        <v>123</v>
      </c>
    </row>
    <row r="676" ht="20.25">
      <c r="A676" s="210" t="s">
        <v>28</v>
      </c>
      <c r="B676" s="211">
        <f t="shared" ref="B676:B695" si="261">SUM(C676:F676)</f>
        <v>6.6901340099999995</v>
      </c>
      <c r="C676" s="212">
        <v>1.95799419</v>
      </c>
      <c r="D676" s="212">
        <v>4.6520747899999995</v>
      </c>
      <c r="E676" s="212">
        <v>0.057665029999999999</v>
      </c>
      <c r="F676" s="212">
        <v>0.0224</v>
      </c>
      <c r="G676" s="211">
        <f t="shared" ref="G676:G695" si="262">SUM(H676:K676)</f>
        <v>7.3502215799999995</v>
      </c>
      <c r="H676" s="212">
        <v>2.3565065199999999</v>
      </c>
      <c r="I676" s="212">
        <v>4.95258793</v>
      </c>
      <c r="J676" s="212">
        <v>0.027650119999999997</v>
      </c>
      <c r="K676" s="212">
        <v>0.013477009999999999</v>
      </c>
      <c r="L676" s="211">
        <f t="shared" ref="L676:L695" si="263">SUM(M676:P676)</f>
        <v>8.2321010999999995</v>
      </c>
      <c r="M676" s="212">
        <v>2.517369</v>
      </c>
      <c r="N676" s="212">
        <v>5.6566972599999996</v>
      </c>
      <c r="O676" s="212">
        <v>0.035034839999999998</v>
      </c>
      <c r="P676" s="212">
        <v>0.023</v>
      </c>
      <c r="Q676" s="213">
        <f t="shared" ref="Q676:Q695" si="264">SUM(R676:U676)</f>
        <v>7.9826964100000009</v>
      </c>
      <c r="R676" s="212">
        <v>2.6590718900000003</v>
      </c>
      <c r="S676" s="212">
        <v>5.2487964000000007</v>
      </c>
      <c r="T676" s="212">
        <v>0.056828120000000003</v>
      </c>
      <c r="U676" s="212">
        <v>0.017999999999999999</v>
      </c>
      <c r="V676" s="214">
        <f t="shared" ref="V676:V695" si="265">SUM(W676:Z676)</f>
        <v>6.9689993599999998</v>
      </c>
      <c r="W676" s="212">
        <v>2.1112758199999999</v>
      </c>
      <c r="X676" s="212">
        <v>4.8180065399999998</v>
      </c>
      <c r="Y676" s="212">
        <v>0.039717000000000002</v>
      </c>
      <c r="Z676" s="212">
        <v>0</v>
      </c>
      <c r="AA676" s="214">
        <f t="shared" ref="AA676:AA695" si="266">SUM(AB676:AE676)</f>
        <v>6.4750994099999994</v>
      </c>
      <c r="AB676" s="212">
        <v>2.4968498399999999</v>
      </c>
      <c r="AC676" s="212">
        <v>3.93042786</v>
      </c>
      <c r="AD676" s="212">
        <v>0.047821709999999996</v>
      </c>
      <c r="AE676" s="212">
        <v>0</v>
      </c>
      <c r="AF676" s="214">
        <f t="shared" ref="AF676:AF695" si="267">SUM(AG676:AJ676)</f>
        <v>6.7734706099999995</v>
      </c>
      <c r="AG676" s="212">
        <v>3.2219746200000001</v>
      </c>
      <c r="AH676" s="212">
        <v>3.4380345399999999</v>
      </c>
      <c r="AI676" s="212">
        <v>0.10916144999999999</v>
      </c>
      <c r="AJ676" s="212">
        <v>0.0043</v>
      </c>
    </row>
    <row r="677" ht="20.25">
      <c r="A677" s="210" t="s">
        <v>13</v>
      </c>
      <c r="B677" s="211">
        <f t="shared" si="261"/>
        <v>30.911414620000002</v>
      </c>
      <c r="C677" s="212">
        <v>6.6825039999999998</v>
      </c>
      <c r="D677" s="212">
        <v>24.193110619999999</v>
      </c>
      <c r="E677" s="212">
        <v>-0.00020000000000000001</v>
      </c>
      <c r="F677" s="212">
        <v>0.035999999999999997</v>
      </c>
      <c r="G677" s="211">
        <f t="shared" si="262"/>
        <v>30.703725340000002</v>
      </c>
      <c r="H677" s="212">
        <v>6.3374673000000001</v>
      </c>
      <c r="I677" s="212">
        <v>24.338451460000002</v>
      </c>
      <c r="J677" s="212">
        <v>0.015806580000000001</v>
      </c>
      <c r="K677" s="212">
        <v>0.012</v>
      </c>
      <c r="L677" s="211">
        <f t="shared" si="263"/>
        <v>33.192636219999997</v>
      </c>
      <c r="M677" s="212">
        <v>8.9607976199999992</v>
      </c>
      <c r="N677" s="212">
        <v>24.07411076</v>
      </c>
      <c r="O677" s="212">
        <v>0.13372783999999999</v>
      </c>
      <c r="P677" s="212">
        <v>0.024</v>
      </c>
      <c r="Q677" s="213">
        <f t="shared" si="264"/>
        <v>33.006214889999995</v>
      </c>
      <c r="R677" s="212">
        <v>10.192420070000001</v>
      </c>
      <c r="S677" s="212">
        <v>22.36513682</v>
      </c>
      <c r="T677" s="212">
        <v>0.104654</v>
      </c>
      <c r="U677" s="212">
        <v>0.34400399999999998</v>
      </c>
      <c r="V677" s="214">
        <f t="shared" si="265"/>
        <v>33.355274459999997</v>
      </c>
      <c r="W677" s="212">
        <v>12.03907113</v>
      </c>
      <c r="X677" s="212">
        <v>21.268826570000002</v>
      </c>
      <c r="Y677" s="212">
        <v>0.028582759999999999</v>
      </c>
      <c r="Z677" s="212">
        <v>0.018794000000000002</v>
      </c>
      <c r="AA677" s="214">
        <f t="shared" si="266"/>
        <v>31.721816930000003</v>
      </c>
      <c r="AB677" s="212">
        <v>11.97842239</v>
      </c>
      <c r="AC677" s="212">
        <v>19.68995627</v>
      </c>
      <c r="AD677" s="212">
        <v>0.00049306999999999997</v>
      </c>
      <c r="AE677" s="212">
        <v>0.052945199999999998</v>
      </c>
      <c r="AF677" s="214">
        <f t="shared" si="267"/>
        <v>31.773594380000002</v>
      </c>
      <c r="AG677" s="212">
        <v>13.011968099999999</v>
      </c>
      <c r="AH677" s="212">
        <v>18.432757780000003</v>
      </c>
      <c r="AI677" s="212">
        <v>0.067184859999999999</v>
      </c>
      <c r="AJ677" s="212">
        <v>0.26168364</v>
      </c>
    </row>
    <row r="678" ht="20.25">
      <c r="A678" s="210" t="s">
        <v>20</v>
      </c>
      <c r="B678" s="211">
        <f t="shared" si="261"/>
        <v>4.8170237800000004</v>
      </c>
      <c r="C678" s="212">
        <v>1.4110049199999999</v>
      </c>
      <c r="D678" s="212">
        <v>3.1130099499999999</v>
      </c>
      <c r="E678" s="212">
        <v>0.28334190999999997</v>
      </c>
      <c r="F678" s="212">
        <v>0.0096670000000000002</v>
      </c>
      <c r="G678" s="211">
        <f t="shared" si="262"/>
        <v>4.7144587200000005</v>
      </c>
      <c r="H678" s="212">
        <v>1.2939209699999998</v>
      </c>
      <c r="I678" s="212">
        <v>3.1912919900000003</v>
      </c>
      <c r="J678" s="212">
        <v>0.22289731000000002</v>
      </c>
      <c r="K678" s="212">
        <v>0.0063484499999999994</v>
      </c>
      <c r="L678" s="211">
        <f t="shared" si="263"/>
        <v>4.5718134299999997</v>
      </c>
      <c r="M678" s="212">
        <v>1.2649593000000001</v>
      </c>
      <c r="N678" s="212">
        <v>3.1021549900000003</v>
      </c>
      <c r="O678" s="212">
        <v>0.20469914</v>
      </c>
      <c r="P678" s="212">
        <v>0</v>
      </c>
      <c r="Q678" s="213">
        <f t="shared" si="264"/>
        <v>4.85807886</v>
      </c>
      <c r="R678" s="212">
        <v>1.74451635</v>
      </c>
      <c r="S678" s="212">
        <v>2.76193043</v>
      </c>
      <c r="T678" s="212">
        <v>0.35163208000000001</v>
      </c>
      <c r="U678" s="212">
        <v>0</v>
      </c>
      <c r="V678" s="214">
        <f t="shared" si="265"/>
        <v>6.8738621999999996</v>
      </c>
      <c r="W678" s="212">
        <v>1.7996125300000001</v>
      </c>
      <c r="X678" s="212">
        <v>2.5874771400000003</v>
      </c>
      <c r="Y678" s="212">
        <v>2.4867725299999996</v>
      </c>
      <c r="Z678" s="212">
        <v>0</v>
      </c>
      <c r="AA678" s="214">
        <f t="shared" si="266"/>
        <v>4.5243756400000006</v>
      </c>
      <c r="AB678" s="212">
        <v>1.97164429</v>
      </c>
      <c r="AC678" s="212">
        <v>2.1558469500000004</v>
      </c>
      <c r="AD678" s="212">
        <v>0.39688440000000003</v>
      </c>
      <c r="AE678" s="212">
        <v>0</v>
      </c>
      <c r="AF678" s="214">
        <f t="shared" si="267"/>
        <v>6.3030369200000003</v>
      </c>
      <c r="AG678" s="212">
        <v>3.68479402</v>
      </c>
      <c r="AH678" s="212">
        <v>2.25458523</v>
      </c>
      <c r="AI678" s="212">
        <v>0.36365766999999999</v>
      </c>
      <c r="AJ678" s="212">
        <v>0</v>
      </c>
    </row>
    <row r="679" ht="20.25">
      <c r="A679" s="210" t="s">
        <v>14</v>
      </c>
      <c r="B679" s="211">
        <f t="shared" si="261"/>
        <v>11.189412019999997</v>
      </c>
      <c r="C679" s="212">
        <v>1.8956777999999999</v>
      </c>
      <c r="D679" s="212">
        <v>9.2706347599999983</v>
      </c>
      <c r="E679" s="212">
        <v>0.023099460000000002</v>
      </c>
      <c r="F679" s="212">
        <v>0</v>
      </c>
      <c r="G679" s="211">
        <f t="shared" si="262"/>
        <v>11.740860540000002</v>
      </c>
      <c r="H679" s="212">
        <v>2.3032248999999996</v>
      </c>
      <c r="I679" s="212">
        <v>9.4123408800000021</v>
      </c>
      <c r="J679" s="212">
        <v>0.025294759999999999</v>
      </c>
      <c r="K679" s="212">
        <v>0</v>
      </c>
      <c r="L679" s="211">
        <f t="shared" si="263"/>
        <v>13.91916185</v>
      </c>
      <c r="M679" s="212">
        <v>3.7983650099999999</v>
      </c>
      <c r="N679" s="212">
        <v>10.106919400000001</v>
      </c>
      <c r="O679" s="212">
        <v>0.013877440000000001</v>
      </c>
      <c r="P679" s="212">
        <v>0</v>
      </c>
      <c r="Q679" s="213">
        <f t="shared" si="264"/>
        <v>12.996383419999999</v>
      </c>
      <c r="R679" s="212">
        <v>3.7234092599999999</v>
      </c>
      <c r="S679" s="212">
        <v>9.2485514299999991</v>
      </c>
      <c r="T679" s="212">
        <v>0.02442273</v>
      </c>
      <c r="U679" s="212">
        <v>0</v>
      </c>
      <c r="V679" s="214">
        <f t="shared" si="265"/>
        <v>12.751969089999999</v>
      </c>
      <c r="W679" s="212">
        <v>3.9600914500000002</v>
      </c>
      <c r="X679" s="212">
        <v>8.695913019999999</v>
      </c>
      <c r="Y679" s="212">
        <v>0.01893562</v>
      </c>
      <c r="Z679" s="212">
        <v>0.077029</v>
      </c>
      <c r="AA679" s="214">
        <f t="shared" si="266"/>
        <v>13.05289005</v>
      </c>
      <c r="AB679" s="212">
        <v>5.7773427499999999</v>
      </c>
      <c r="AC679" s="212">
        <v>7.0292897999999999</v>
      </c>
      <c r="AD679" s="212">
        <v>0.0138625</v>
      </c>
      <c r="AE679" s="212">
        <v>0.23239499999999999</v>
      </c>
      <c r="AF679" s="214">
        <f t="shared" si="267"/>
        <v>12.673690919999999</v>
      </c>
      <c r="AG679" s="212">
        <v>5.2353077099999998</v>
      </c>
      <c r="AH679" s="212">
        <v>7.4175240599999999</v>
      </c>
      <c r="AI679" s="212">
        <v>0.0070179700000000001</v>
      </c>
      <c r="AJ679" s="212">
        <v>0.01384118</v>
      </c>
    </row>
    <row r="680" ht="20.25">
      <c r="A680" s="210" t="s">
        <v>15</v>
      </c>
      <c r="B680" s="211">
        <f t="shared" si="261"/>
        <v>6.5782626799999999</v>
      </c>
      <c r="C680" s="212">
        <v>0.97397278000000009</v>
      </c>
      <c r="D680" s="212">
        <v>3.8000057000000003</v>
      </c>
      <c r="E680" s="212">
        <v>1.8042842000000001</v>
      </c>
      <c r="F680" s="212">
        <v>0</v>
      </c>
      <c r="G680" s="211">
        <f t="shared" si="262"/>
        <v>5.7898569999999996</v>
      </c>
      <c r="H680" s="212">
        <v>1.21639209</v>
      </c>
      <c r="I680" s="212">
        <v>4.3428730999999994</v>
      </c>
      <c r="J680" s="212">
        <v>0.23059181000000001</v>
      </c>
      <c r="K680" s="212">
        <v>0</v>
      </c>
      <c r="L680" s="211">
        <f t="shared" si="263"/>
        <v>6.1393945399999996</v>
      </c>
      <c r="M680" s="212">
        <v>1.00989811</v>
      </c>
      <c r="N680" s="212">
        <v>4.7727801699999999</v>
      </c>
      <c r="O680" s="212">
        <v>0.35296626000000003</v>
      </c>
      <c r="P680" s="212">
        <v>0.0037499999999999999</v>
      </c>
      <c r="Q680" s="213">
        <f t="shared" si="264"/>
        <v>7.0287559999999996</v>
      </c>
      <c r="R680" s="212">
        <v>1.18741786</v>
      </c>
      <c r="S680" s="212">
        <v>3.9064843499999999</v>
      </c>
      <c r="T680" s="212">
        <v>1.9197621</v>
      </c>
      <c r="U680" s="212">
        <v>0.015091690000000001</v>
      </c>
      <c r="V680" s="214">
        <f t="shared" si="265"/>
        <v>6.4451152599999997</v>
      </c>
      <c r="W680" s="212">
        <v>1.7312362299999999</v>
      </c>
      <c r="X680" s="212">
        <v>4.2670093600000003</v>
      </c>
      <c r="Y680" s="212">
        <v>0.43916966999999996</v>
      </c>
      <c r="Z680" s="212">
        <v>0.0077000000000000002</v>
      </c>
      <c r="AA680" s="214">
        <f t="shared" si="266"/>
        <v>7.9789482300000003</v>
      </c>
      <c r="AB680" s="212">
        <v>2.6777533099999999</v>
      </c>
      <c r="AC680" s="212">
        <v>4.0426799200000003</v>
      </c>
      <c r="AD680" s="212">
        <v>1.2501150000000001</v>
      </c>
      <c r="AE680" s="212">
        <v>0.0083999999999999995</v>
      </c>
      <c r="AF680" s="214">
        <f t="shared" si="267"/>
        <v>9.2888449200000007</v>
      </c>
      <c r="AG680" s="212">
        <v>3.3051699000000001</v>
      </c>
      <c r="AH680" s="212">
        <v>3.73222202</v>
      </c>
      <c r="AI680" s="212">
        <v>2.2430530000000002</v>
      </c>
      <c r="AJ680" s="212">
        <v>0.0083999999999999995</v>
      </c>
    </row>
    <row r="681" ht="20.25">
      <c r="A681" s="210" t="s">
        <v>27</v>
      </c>
      <c r="B681" s="211">
        <f t="shared" si="261"/>
        <v>16.63434376</v>
      </c>
      <c r="C681" s="212">
        <v>5.5671353099999994</v>
      </c>
      <c r="D681" s="212">
        <v>11.05389941</v>
      </c>
      <c r="E681" s="212">
        <v>0.00029904000000000004</v>
      </c>
      <c r="F681" s="212">
        <v>0.013009999999999999</v>
      </c>
      <c r="G681" s="211">
        <f t="shared" si="262"/>
        <v>19.367597920000001</v>
      </c>
      <c r="H681" s="212">
        <v>6.5280686699999997</v>
      </c>
      <c r="I681" s="212">
        <v>12.838527890000002</v>
      </c>
      <c r="J681" s="212">
        <v>0.0014914400000000001</v>
      </c>
      <c r="K681" s="212">
        <v>-0.00049007999999999994</v>
      </c>
      <c r="L681" s="211">
        <f t="shared" si="263"/>
        <v>18.805625689999996</v>
      </c>
      <c r="M681" s="212">
        <v>6.1780556799999999</v>
      </c>
      <c r="N681" s="212">
        <v>12.633070009999999</v>
      </c>
      <c r="O681" s="212">
        <v>0</v>
      </c>
      <c r="P681" s="212">
        <v>-0.0054999999999999997</v>
      </c>
      <c r="Q681" s="213">
        <f t="shared" si="264"/>
        <v>17.67242413</v>
      </c>
      <c r="R681" s="212">
        <v>6.2215478499999994</v>
      </c>
      <c r="S681" s="212">
        <v>11.450876279999999</v>
      </c>
      <c r="T681" s="212">
        <v>0</v>
      </c>
      <c r="U681" s="212">
        <v>0</v>
      </c>
      <c r="V681" s="214">
        <f t="shared" si="265"/>
        <v>18.42074526</v>
      </c>
      <c r="W681" s="212">
        <v>7.7828437900000003</v>
      </c>
      <c r="X681" s="212">
        <v>10.62763447</v>
      </c>
      <c r="Y681" s="212">
        <v>0</v>
      </c>
      <c r="Z681" s="212">
        <v>0.010267</v>
      </c>
      <c r="AA681" s="214">
        <f t="shared" si="266"/>
        <v>15.482592909999999</v>
      </c>
      <c r="AB681" s="212">
        <v>7.1171940999999999</v>
      </c>
      <c r="AC681" s="212">
        <v>8.3048568100000004</v>
      </c>
      <c r="AD681" s="212">
        <v>0.0069300000000000004</v>
      </c>
      <c r="AE681" s="212">
        <v>0.053612</v>
      </c>
      <c r="AF681" s="214">
        <f t="shared" si="267"/>
        <v>15.688159729999999</v>
      </c>
      <c r="AG681" s="212">
        <v>7.2766022399999999</v>
      </c>
      <c r="AH681" s="212">
        <v>8.2511586299999991</v>
      </c>
      <c r="AI681" s="212">
        <v>0.10188686</v>
      </c>
      <c r="AJ681" s="212">
        <v>0.058512000000000002</v>
      </c>
    </row>
    <row r="682" ht="20.25">
      <c r="A682" s="210" t="s">
        <v>21</v>
      </c>
      <c r="B682" s="211">
        <f t="shared" si="261"/>
        <v>8.47053498</v>
      </c>
      <c r="C682" s="212">
        <v>1.55090803</v>
      </c>
      <c r="D682" s="212">
        <v>6.8083454400000001</v>
      </c>
      <c r="E682" s="212">
        <v>0.080448510000000001</v>
      </c>
      <c r="F682" s="212">
        <v>0.030832999999999999</v>
      </c>
      <c r="G682" s="211">
        <f t="shared" si="262"/>
        <v>8.1301425699999985</v>
      </c>
      <c r="H682" s="212">
        <v>1.2756309799999999</v>
      </c>
      <c r="I682" s="212">
        <v>6.7562585999999989</v>
      </c>
      <c r="J682" s="212">
        <v>0.069850990000000016</v>
      </c>
      <c r="K682" s="212">
        <v>0.028402</v>
      </c>
      <c r="L682" s="211">
        <f t="shared" si="263"/>
        <v>8.3314910600000012</v>
      </c>
      <c r="M682" s="212">
        <v>1.6651748700000002</v>
      </c>
      <c r="N682" s="212">
        <v>6.5980421700000003</v>
      </c>
      <c r="O682" s="212">
        <v>0.047770019999999996</v>
      </c>
      <c r="P682" s="212">
        <v>0.020504000000000001</v>
      </c>
      <c r="Q682" s="213">
        <f t="shared" si="264"/>
        <v>8.2198809500000003</v>
      </c>
      <c r="R682" s="212">
        <v>1.59264239</v>
      </c>
      <c r="S682" s="212">
        <v>6.5040689900000004</v>
      </c>
      <c r="T682" s="212">
        <v>0.10816957000000001</v>
      </c>
      <c r="U682" s="212">
        <v>0.014999999999999999</v>
      </c>
      <c r="V682" s="214">
        <f t="shared" si="265"/>
        <v>8.0914585700000003</v>
      </c>
      <c r="W682" s="212">
        <v>2.0292803400000001</v>
      </c>
      <c r="X682" s="212">
        <v>5.9289427699999999</v>
      </c>
      <c r="Y682" s="212">
        <v>0.11823546</v>
      </c>
      <c r="Z682" s="212">
        <v>0.014999999999999999</v>
      </c>
      <c r="AA682" s="214">
        <f t="shared" si="266"/>
        <v>8.5532955999999984</v>
      </c>
      <c r="AB682" s="212">
        <v>2.7952721499999997</v>
      </c>
      <c r="AC682" s="212">
        <v>5.4073728799999996</v>
      </c>
      <c r="AD682" s="212">
        <v>0.19411957000000002</v>
      </c>
      <c r="AE682" s="212">
        <v>0.156531</v>
      </c>
      <c r="AF682" s="214">
        <f t="shared" si="267"/>
        <v>8.7744397700000007</v>
      </c>
      <c r="AG682" s="212">
        <v>2.57229902</v>
      </c>
      <c r="AH682" s="212">
        <v>5.7375777900000005</v>
      </c>
      <c r="AI682" s="212">
        <v>0.21087785999999997</v>
      </c>
      <c r="AJ682" s="212">
        <v>0.2536851</v>
      </c>
    </row>
    <row r="683" ht="20.25">
      <c r="A683" s="210" t="s">
        <v>22</v>
      </c>
      <c r="B683" s="211">
        <f t="shared" si="261"/>
        <v>24.272891999999999</v>
      </c>
      <c r="C683" s="212">
        <v>5.6090911600000002</v>
      </c>
      <c r="D683" s="212">
        <v>18.55491876</v>
      </c>
      <c r="E683" s="212">
        <v>0.10888208000000001</v>
      </c>
      <c r="F683" s="212">
        <v>0</v>
      </c>
      <c r="G683" s="211">
        <f t="shared" si="262"/>
        <v>25.431638400000001</v>
      </c>
      <c r="H683" s="212">
        <v>6.1621048600000004</v>
      </c>
      <c r="I683" s="212">
        <v>19.174261649999998</v>
      </c>
      <c r="J683" s="212">
        <v>0.088869889999999993</v>
      </c>
      <c r="K683" s="212">
        <v>0.0064019999999999997</v>
      </c>
      <c r="L683" s="211">
        <f t="shared" si="263"/>
        <v>27.21941459</v>
      </c>
      <c r="M683" s="212">
        <v>7.3434356900000006</v>
      </c>
      <c r="N683" s="212">
        <v>19.75660375</v>
      </c>
      <c r="O683" s="212">
        <v>0.11297214999999999</v>
      </c>
      <c r="P683" s="212">
        <v>0.0064029999999999998</v>
      </c>
      <c r="Q683" s="213">
        <f t="shared" si="264"/>
        <v>25.791632239999995</v>
      </c>
      <c r="R683" s="212">
        <v>7.1689544600000001</v>
      </c>
      <c r="S683" s="212">
        <v>18.531526449999998</v>
      </c>
      <c r="T683" s="212">
        <v>0.091151330000000003</v>
      </c>
      <c r="U683" s="212">
        <v>0</v>
      </c>
      <c r="V683" s="214">
        <f t="shared" si="265"/>
        <v>24.67132324</v>
      </c>
      <c r="W683" s="212">
        <v>7.3033426800000001</v>
      </c>
      <c r="X683" s="212">
        <v>17.19779664</v>
      </c>
      <c r="Y683" s="212">
        <v>0.15951392</v>
      </c>
      <c r="Z683" s="212">
        <v>0.010670000000000001</v>
      </c>
      <c r="AA683" s="214">
        <f t="shared" si="266"/>
        <v>23.33810978</v>
      </c>
      <c r="AB683" s="212">
        <v>9.11808716</v>
      </c>
      <c r="AC683" s="212">
        <v>14.00781765</v>
      </c>
      <c r="AD683" s="212">
        <v>0.19372975000000001</v>
      </c>
      <c r="AE683" s="212">
        <v>0.018475220000000001</v>
      </c>
      <c r="AF683" s="214">
        <f t="shared" si="267"/>
        <v>23.668850460000002</v>
      </c>
      <c r="AG683" s="212">
        <v>8.6831430699999999</v>
      </c>
      <c r="AH683" s="212">
        <v>14.69215099</v>
      </c>
      <c r="AI683" s="212">
        <v>0.27287475999999999</v>
      </c>
      <c r="AJ683" s="212">
        <v>0.020681640000000001</v>
      </c>
    </row>
    <row r="684" ht="20.25">
      <c r="A684" s="210" t="s">
        <v>23</v>
      </c>
      <c r="B684" s="211">
        <f t="shared" si="261"/>
        <v>4.0237685399999998</v>
      </c>
      <c r="C684" s="212">
        <v>1.2696997099999998</v>
      </c>
      <c r="D684" s="212">
        <v>2.9831677799999996</v>
      </c>
      <c r="E684" s="212">
        <v>-0.22909895</v>
      </c>
      <c r="F684" s="212">
        <v>0</v>
      </c>
      <c r="G684" s="211">
        <f t="shared" si="262"/>
        <v>4.3613266099999999</v>
      </c>
      <c r="H684" s="212">
        <v>1.1903498400000001</v>
      </c>
      <c r="I684" s="212">
        <v>3.12554665</v>
      </c>
      <c r="J684" s="212">
        <v>0.045430120000000004</v>
      </c>
      <c r="K684" s="212">
        <v>0</v>
      </c>
      <c r="L684" s="211">
        <f t="shared" si="263"/>
        <v>4.2983059699999995</v>
      </c>
      <c r="M684" s="212">
        <v>1.0317223799999999</v>
      </c>
      <c r="N684" s="212">
        <v>3.2665835899999998</v>
      </c>
      <c r="O684" s="212">
        <v>0</v>
      </c>
      <c r="P684" s="212">
        <v>0</v>
      </c>
      <c r="Q684" s="213">
        <f t="shared" si="264"/>
        <v>4.5728296899999998</v>
      </c>
      <c r="R684" s="212">
        <v>1.42544837</v>
      </c>
      <c r="S684" s="212">
        <v>3.14420082</v>
      </c>
      <c r="T684" s="212">
        <v>0.0031805000000000002</v>
      </c>
      <c r="U684" s="212">
        <v>0</v>
      </c>
      <c r="V684" s="214">
        <f t="shared" si="265"/>
        <v>4.9921122599999999</v>
      </c>
      <c r="W684" s="212">
        <v>1.8097568799999999</v>
      </c>
      <c r="X684" s="212">
        <v>3.1021802200000002</v>
      </c>
      <c r="Y684" s="212">
        <v>0.080175160000000009</v>
      </c>
      <c r="Z684" s="212">
        <v>0</v>
      </c>
      <c r="AA684" s="214">
        <f t="shared" si="266"/>
        <v>5.6107377700000001</v>
      </c>
      <c r="AB684" s="212">
        <v>3.02861775</v>
      </c>
      <c r="AC684" s="212">
        <v>2.5810229700000002</v>
      </c>
      <c r="AD684" s="212">
        <v>0.00109705</v>
      </c>
      <c r="AE684" s="212">
        <v>0</v>
      </c>
      <c r="AF684" s="214">
        <f t="shared" si="267"/>
        <v>4.7486978600000009</v>
      </c>
      <c r="AG684" s="212">
        <v>2.12066898</v>
      </c>
      <c r="AH684" s="212">
        <v>2.6258468800000001</v>
      </c>
      <c r="AI684" s="212">
        <v>0.0021819999999999999</v>
      </c>
      <c r="AJ684" s="212">
        <v>0</v>
      </c>
    </row>
    <row r="685" ht="20.25">
      <c r="A685" s="210" t="s">
        <v>24</v>
      </c>
      <c r="B685" s="211">
        <f t="shared" si="261"/>
        <v>7.8213471600000002</v>
      </c>
      <c r="C685" s="212">
        <v>0.81066478000000008</v>
      </c>
      <c r="D685" s="212">
        <v>6.9569461600000002</v>
      </c>
      <c r="E685" s="212">
        <v>0.053736220000000001</v>
      </c>
      <c r="F685" s="212">
        <v>0</v>
      </c>
      <c r="G685" s="211">
        <f t="shared" si="262"/>
        <v>7.8364513899999997</v>
      </c>
      <c r="H685" s="212">
        <v>0.69546179000000008</v>
      </c>
      <c r="I685" s="212">
        <v>7.0298962699999992</v>
      </c>
      <c r="J685" s="212">
        <v>0.11109333</v>
      </c>
      <c r="K685" s="212">
        <v>0</v>
      </c>
      <c r="L685" s="211">
        <f t="shared" si="263"/>
        <v>8.7867077499999997</v>
      </c>
      <c r="M685" s="212">
        <v>0.60978444999999992</v>
      </c>
      <c r="N685" s="212">
        <v>8.1628793000000002</v>
      </c>
      <c r="O685" s="212">
        <v>0.014043999999999999</v>
      </c>
      <c r="P685" s="212">
        <v>0</v>
      </c>
      <c r="Q685" s="213">
        <f t="shared" si="264"/>
        <v>7.8399945899999999</v>
      </c>
      <c r="R685" s="212">
        <v>0.74074309999999999</v>
      </c>
      <c r="S685" s="212">
        <v>7.0916318899999995</v>
      </c>
      <c r="T685" s="212">
        <v>0.0076196000000000007</v>
      </c>
      <c r="U685" s="212">
        <v>0</v>
      </c>
      <c r="V685" s="214">
        <f t="shared" si="265"/>
        <v>7.0845302899999991</v>
      </c>
      <c r="W685" s="212">
        <v>0.70461251999999996</v>
      </c>
      <c r="X685" s="212">
        <v>6.1115758499999995</v>
      </c>
      <c r="Y685" s="212">
        <v>0.018408919999999999</v>
      </c>
      <c r="Z685" s="212">
        <v>0.24993299999999999</v>
      </c>
      <c r="AA685" s="214">
        <f t="shared" si="266"/>
        <v>6.9919199699999997</v>
      </c>
      <c r="AB685" s="212">
        <v>1.2768886499999998</v>
      </c>
      <c r="AC685" s="212">
        <v>5.3032270499999994</v>
      </c>
      <c r="AD685" s="212">
        <v>0.17283323</v>
      </c>
      <c r="AE685" s="212">
        <v>0.23897104</v>
      </c>
      <c r="AF685" s="214">
        <f t="shared" si="267"/>
        <v>7.0049043500000003</v>
      </c>
      <c r="AG685" s="212">
        <v>1.00005484</v>
      </c>
      <c r="AH685" s="212">
        <v>5.7748016600000005</v>
      </c>
      <c r="AI685" s="212">
        <v>0.021117230000000001</v>
      </c>
      <c r="AJ685" s="212">
        <v>0.20893061999999998</v>
      </c>
    </row>
    <row r="686" ht="20.25">
      <c r="A686" s="210" t="s">
        <v>29</v>
      </c>
      <c r="B686" s="211">
        <f t="shared" si="261"/>
        <v>8.7439491799999995</v>
      </c>
      <c r="C686" s="212">
        <v>2.05238794</v>
      </c>
      <c r="D686" s="212">
        <v>6.6348192399999997</v>
      </c>
      <c r="E686" s="212">
        <v>0.052241999999999997</v>
      </c>
      <c r="F686" s="212">
        <v>0.0044999999999999997</v>
      </c>
      <c r="G686" s="211">
        <f t="shared" si="262"/>
        <v>10.051929000000001</v>
      </c>
      <c r="H686" s="212">
        <v>1.5795958899999998</v>
      </c>
      <c r="I686" s="212">
        <v>8.3903006400000013</v>
      </c>
      <c r="J686" s="212">
        <v>0.076032470000000005</v>
      </c>
      <c r="K686" s="212">
        <v>0.0060000000000000001</v>
      </c>
      <c r="L686" s="211">
        <f t="shared" si="263"/>
        <v>11.55078466</v>
      </c>
      <c r="M686" s="212">
        <v>2.0586371299999997</v>
      </c>
      <c r="N686" s="212">
        <v>9.4896620800000004</v>
      </c>
      <c r="O686" s="212">
        <v>0.0024854499999999997</v>
      </c>
      <c r="P686" s="212">
        <v>0</v>
      </c>
      <c r="Q686" s="213">
        <f t="shared" si="264"/>
        <v>11.14284552</v>
      </c>
      <c r="R686" s="212">
        <v>1.9470888</v>
      </c>
      <c r="S686" s="212">
        <v>9.193346720000001</v>
      </c>
      <c r="T686" s="212">
        <v>7.7000000000000001e-05</v>
      </c>
      <c r="U686" s="212">
        <v>0.002333</v>
      </c>
      <c r="V686" s="214">
        <f t="shared" si="265"/>
        <v>10.1075505</v>
      </c>
      <c r="W686" s="212">
        <v>2.12231221</v>
      </c>
      <c r="X686" s="212">
        <v>7.9850112900000001</v>
      </c>
      <c r="Y686" s="212">
        <v>0.00022699999999999999</v>
      </c>
      <c r="Z686" s="212">
        <v>0</v>
      </c>
      <c r="AA686" s="214">
        <f t="shared" si="266"/>
        <v>10.185280780000001</v>
      </c>
      <c r="AB686" s="212">
        <v>2.7897002299999998</v>
      </c>
      <c r="AC686" s="212">
        <v>7.3934467800000006</v>
      </c>
      <c r="AD686" s="212">
        <v>0.00073377000000000002</v>
      </c>
      <c r="AE686" s="212">
        <v>0.0014</v>
      </c>
      <c r="AF686" s="214">
        <f t="shared" si="267"/>
        <v>11.0339116</v>
      </c>
      <c r="AG686" s="212">
        <v>3.8049460499999999</v>
      </c>
      <c r="AH686" s="212">
        <v>7.2098332800000007</v>
      </c>
      <c r="AI686" s="212">
        <v>0.0039322699999999999</v>
      </c>
      <c r="AJ686" s="212">
        <v>0.0152</v>
      </c>
    </row>
    <row r="687" ht="20.25">
      <c r="A687" s="210" t="s">
        <v>16</v>
      </c>
      <c r="B687" s="211">
        <f t="shared" si="261"/>
        <v>4.6437638499999991</v>
      </c>
      <c r="C687" s="212">
        <v>1.1765808500000001</v>
      </c>
      <c r="D687" s="212">
        <v>3.3897297699999998</v>
      </c>
      <c r="E687" s="212">
        <v>0.077453229999999984</v>
      </c>
      <c r="F687" s="212">
        <v>0</v>
      </c>
      <c r="G687" s="211">
        <f t="shared" si="262"/>
        <v>5.2265949100000002</v>
      </c>
      <c r="H687" s="212">
        <v>1.6599020900000001</v>
      </c>
      <c r="I687" s="212">
        <v>3.3821455399999998</v>
      </c>
      <c r="J687" s="212">
        <v>0.18454728000000001</v>
      </c>
      <c r="K687" s="212">
        <v>0</v>
      </c>
      <c r="L687" s="211">
        <f t="shared" si="263"/>
        <v>5.6558616600000002</v>
      </c>
      <c r="M687" s="212">
        <v>2.0256450400000001</v>
      </c>
      <c r="N687" s="212">
        <v>3.4848801699999998</v>
      </c>
      <c r="O687" s="212">
        <v>0.14533645000000001</v>
      </c>
      <c r="P687" s="212">
        <v>0</v>
      </c>
      <c r="Q687" s="213">
        <f t="shared" si="264"/>
        <v>6.3688597799999993</v>
      </c>
      <c r="R687" s="212">
        <v>3.0049305099999999</v>
      </c>
      <c r="S687" s="212">
        <v>3.3535652999999996</v>
      </c>
      <c r="T687" s="212">
        <v>0.01036397</v>
      </c>
      <c r="U687" s="212">
        <v>0</v>
      </c>
      <c r="V687" s="214">
        <f t="shared" si="265"/>
        <v>7.1406836000000009</v>
      </c>
      <c r="W687" s="212">
        <v>3.6206958199999999</v>
      </c>
      <c r="X687" s="212">
        <v>3.2854196400000002</v>
      </c>
      <c r="Y687" s="212">
        <v>0.23456814000000001</v>
      </c>
      <c r="Z687" s="212">
        <v>0</v>
      </c>
      <c r="AA687" s="214">
        <f t="shared" si="266"/>
        <v>7.4485648800000002</v>
      </c>
      <c r="AB687" s="212">
        <v>4.5399536399999993</v>
      </c>
      <c r="AC687" s="212">
        <v>2.7511494700000001</v>
      </c>
      <c r="AD687" s="212">
        <v>0.15746177</v>
      </c>
      <c r="AE687" s="212">
        <v>0</v>
      </c>
      <c r="AF687" s="214">
        <f t="shared" si="267"/>
        <v>9.9779924399999995</v>
      </c>
      <c r="AG687" s="212">
        <v>6.8665816699999995</v>
      </c>
      <c r="AH687" s="212">
        <v>2.9660471899999998</v>
      </c>
      <c r="AI687" s="212">
        <v>0.14051358</v>
      </c>
      <c r="AJ687" s="212">
        <v>0.0048500000000000001</v>
      </c>
    </row>
    <row r="688" ht="20.25">
      <c r="A688" s="210" t="s">
        <v>17</v>
      </c>
      <c r="B688" s="211">
        <f t="shared" si="261"/>
        <v>2.2851382200000003</v>
      </c>
      <c r="C688" s="212">
        <v>0.47039342999999995</v>
      </c>
      <c r="D688" s="212">
        <v>1.81351949</v>
      </c>
      <c r="E688" s="212">
        <v>0.0012253000000000001</v>
      </c>
      <c r="F688" s="212">
        <v>0</v>
      </c>
      <c r="G688" s="211">
        <f t="shared" si="262"/>
        <v>2.3892662099999997</v>
      </c>
      <c r="H688" s="212">
        <v>0.50082157000000005</v>
      </c>
      <c r="I688" s="212">
        <v>1.8882238</v>
      </c>
      <c r="J688" s="212">
        <v>0.00022084000000000001</v>
      </c>
      <c r="K688" s="212">
        <v>0</v>
      </c>
      <c r="L688" s="211">
        <f t="shared" si="263"/>
        <v>2.56196724</v>
      </c>
      <c r="M688" s="212">
        <v>0.62801660999999998</v>
      </c>
      <c r="N688" s="212">
        <v>1.9338613999999998</v>
      </c>
      <c r="O688" s="212">
        <v>8.9229999999999998e-05</v>
      </c>
      <c r="P688" s="212">
        <v>0</v>
      </c>
      <c r="Q688" s="213">
        <f t="shared" si="264"/>
        <v>4.53837826</v>
      </c>
      <c r="R688" s="212">
        <v>2.55713664</v>
      </c>
      <c r="S688" s="212">
        <v>1.97993566</v>
      </c>
      <c r="T688" s="212">
        <v>0.0013059600000000001</v>
      </c>
      <c r="U688" s="212">
        <v>0</v>
      </c>
      <c r="V688" s="214">
        <f t="shared" si="265"/>
        <v>3.97924743</v>
      </c>
      <c r="W688" s="212">
        <v>1.7603844799999999</v>
      </c>
      <c r="X688" s="212">
        <v>2.2188629500000001</v>
      </c>
      <c r="Y688" s="212">
        <v>0</v>
      </c>
      <c r="Z688" s="212">
        <v>0</v>
      </c>
      <c r="AA688" s="214">
        <f t="shared" si="266"/>
        <v>3.4455672100000005</v>
      </c>
      <c r="AB688" s="212">
        <v>1.8379548999999999</v>
      </c>
      <c r="AC688" s="212">
        <v>1.6075998500000002</v>
      </c>
      <c r="AD688" s="212">
        <v>1.2460000000000001e-05</v>
      </c>
      <c r="AE688" s="212">
        <v>0</v>
      </c>
      <c r="AF688" s="214">
        <f t="shared" si="267"/>
        <v>4.06323246</v>
      </c>
      <c r="AG688" s="212">
        <v>1.47466601</v>
      </c>
      <c r="AH688" s="212">
        <v>2.5874684500000003</v>
      </c>
      <c r="AI688" s="212">
        <v>0.001098</v>
      </c>
      <c r="AJ688" s="212">
        <v>0</v>
      </c>
    </row>
    <row r="689" ht="20.25">
      <c r="A689" s="210" t="s">
        <v>11</v>
      </c>
      <c r="B689" s="211">
        <f t="shared" si="261"/>
        <v>25.609297739999999</v>
      </c>
      <c r="C689" s="212">
        <v>15.573841640000001</v>
      </c>
      <c r="D689" s="212">
        <v>9.3409340299999979</v>
      </c>
      <c r="E689" s="212">
        <v>0.66719463000000001</v>
      </c>
      <c r="F689" s="212">
        <v>0.027327439999999998</v>
      </c>
      <c r="G689" s="211">
        <f t="shared" si="262"/>
        <v>27.551547339999999</v>
      </c>
      <c r="H689" s="212">
        <v>16.860652730000002</v>
      </c>
      <c r="I689" s="212">
        <v>10.11096923</v>
      </c>
      <c r="J689" s="212">
        <v>0.42135938000000001</v>
      </c>
      <c r="K689" s="212">
        <v>0.15856600000000001</v>
      </c>
      <c r="L689" s="211">
        <f t="shared" si="263"/>
        <v>27.166768260000005</v>
      </c>
      <c r="M689" s="212">
        <v>16.23741901</v>
      </c>
      <c r="N689" s="212">
        <v>10.20708035</v>
      </c>
      <c r="O689" s="212">
        <v>0.64057589999999998</v>
      </c>
      <c r="P689" s="212">
        <v>0.081693000000000002</v>
      </c>
      <c r="Q689" s="213">
        <f t="shared" si="264"/>
        <v>32.75452027</v>
      </c>
      <c r="R689" s="212">
        <v>19.44727288</v>
      </c>
      <c r="S689" s="212">
        <v>10.56525036</v>
      </c>
      <c r="T689" s="212">
        <v>2.6811600299999996</v>
      </c>
      <c r="U689" s="212">
        <v>0.060837000000000002</v>
      </c>
      <c r="V689" s="214">
        <f t="shared" si="265"/>
        <v>38.351548649999998</v>
      </c>
      <c r="W689" s="212">
        <v>27.167557640000002</v>
      </c>
      <c r="X689" s="212">
        <v>10.25945954</v>
      </c>
      <c r="Y689" s="212">
        <v>0.76826866999999999</v>
      </c>
      <c r="Z689" s="212">
        <v>0.15626279999999998</v>
      </c>
      <c r="AA689" s="214">
        <f t="shared" si="266"/>
        <v>45.347063030000008</v>
      </c>
      <c r="AB689" s="212">
        <v>34.243810950000004</v>
      </c>
      <c r="AC689" s="212">
        <v>9.2203301500000006</v>
      </c>
      <c r="AD689" s="212">
        <v>1.6711240199999999</v>
      </c>
      <c r="AE689" s="212">
        <v>0.21179791000000001</v>
      </c>
      <c r="AF689" s="214">
        <f t="shared" si="267"/>
        <v>53.500952820000002</v>
      </c>
      <c r="AG689" s="212">
        <v>43.211437329999995</v>
      </c>
      <c r="AH689" s="212">
        <v>8.6953017899999985</v>
      </c>
      <c r="AI689" s="212">
        <v>1.4436975300000001</v>
      </c>
      <c r="AJ689" s="212">
        <v>0.15051617</v>
      </c>
    </row>
    <row r="690" ht="20.25">
      <c r="A690" s="210" t="s">
        <v>25</v>
      </c>
      <c r="B690" s="211">
        <f t="shared" si="261"/>
        <v>5.6176122500000005</v>
      </c>
      <c r="C690" s="212">
        <v>1.6066948600000002</v>
      </c>
      <c r="D690" s="212">
        <v>3.99806682</v>
      </c>
      <c r="E690" s="212">
        <v>0.012850569999999999</v>
      </c>
      <c r="F690" s="212">
        <v>0</v>
      </c>
      <c r="G690" s="211">
        <f t="shared" si="262"/>
        <v>5.5928014999999993</v>
      </c>
      <c r="H690" s="212">
        <v>1.5954661699999999</v>
      </c>
      <c r="I690" s="212">
        <v>3.9482413799999998</v>
      </c>
      <c r="J690" s="212">
        <v>0.049093949999999997</v>
      </c>
      <c r="K690" s="212">
        <v>0</v>
      </c>
      <c r="L690" s="211">
        <f t="shared" si="263"/>
        <v>5.5775386200000003</v>
      </c>
      <c r="M690" s="212">
        <v>1.6048426499999999</v>
      </c>
      <c r="N690" s="212">
        <v>3.9279827799999998</v>
      </c>
      <c r="O690" s="212">
        <v>0.04471319</v>
      </c>
      <c r="P690" s="212">
        <v>0</v>
      </c>
      <c r="Q690" s="213">
        <f t="shared" si="264"/>
        <v>4.8982676299999994</v>
      </c>
      <c r="R690" s="212">
        <v>1.05473591</v>
      </c>
      <c r="S690" s="212">
        <v>3.6668193499999999</v>
      </c>
      <c r="T690" s="212">
        <v>0.17671237000000001</v>
      </c>
      <c r="U690" s="212">
        <v>0</v>
      </c>
      <c r="V690" s="214">
        <f t="shared" si="265"/>
        <v>5.5285613700000003</v>
      </c>
      <c r="W690" s="212">
        <v>1.22576869</v>
      </c>
      <c r="X690" s="212">
        <v>3.5541681299999999</v>
      </c>
      <c r="Y690" s="212">
        <v>0.74232455000000008</v>
      </c>
      <c r="Z690" s="212">
        <v>0.0063</v>
      </c>
      <c r="AA690" s="214">
        <f t="shared" si="266"/>
        <v>5.041296</v>
      </c>
      <c r="AB690" s="212">
        <v>1.5018141599999999</v>
      </c>
      <c r="AC690" s="212">
        <v>2.8705253500000003</v>
      </c>
      <c r="AD690" s="212">
        <v>0.65705648999999999</v>
      </c>
      <c r="AE690" s="212">
        <v>0.011900000000000001</v>
      </c>
      <c r="AF690" s="214">
        <f t="shared" si="267"/>
        <v>5.0015658099999998</v>
      </c>
      <c r="AG690" s="212">
        <v>1.4368736499999999</v>
      </c>
      <c r="AH690" s="212">
        <v>3.0758410199999999</v>
      </c>
      <c r="AI690" s="212">
        <v>0.48255113999999999</v>
      </c>
      <c r="AJ690" s="212">
        <v>0.0063</v>
      </c>
    </row>
    <row r="691" ht="20.25">
      <c r="A691" s="210" t="s">
        <v>18</v>
      </c>
      <c r="B691" s="211">
        <f t="shared" si="261"/>
        <v>8.9685327199999989</v>
      </c>
      <c r="C691" s="212">
        <v>2.1684139399999998</v>
      </c>
      <c r="D691" s="212">
        <v>6.5052458199999998</v>
      </c>
      <c r="E691" s="212">
        <v>0.27887296000000006</v>
      </c>
      <c r="F691" s="212">
        <v>0.016</v>
      </c>
      <c r="G691" s="211">
        <f t="shared" si="262"/>
        <v>9.8187620799999991</v>
      </c>
      <c r="H691" s="212">
        <v>2.25892114</v>
      </c>
      <c r="I691" s="212">
        <v>7.1920174900000005</v>
      </c>
      <c r="J691" s="212">
        <v>0.30675145000000004</v>
      </c>
      <c r="K691" s="212">
        <v>0.061072000000000001</v>
      </c>
      <c r="L691" s="211">
        <f t="shared" si="263"/>
        <v>9.1814750700000012</v>
      </c>
      <c r="M691" s="212">
        <v>1.67579894</v>
      </c>
      <c r="N691" s="212">
        <v>7.0530863799999999</v>
      </c>
      <c r="O691" s="212">
        <v>0.22211775</v>
      </c>
      <c r="P691" s="212">
        <v>0.23047200000000001</v>
      </c>
      <c r="Q691" s="213">
        <f t="shared" si="264"/>
        <v>10.136578490000002</v>
      </c>
      <c r="R691" s="212">
        <v>2.5478613500000002</v>
      </c>
      <c r="S691" s="212">
        <v>6.8268403300000005</v>
      </c>
      <c r="T691" s="212">
        <v>0.57287681000000001</v>
      </c>
      <c r="U691" s="212">
        <v>0.189</v>
      </c>
      <c r="V691" s="214">
        <f t="shared" si="265"/>
        <v>9.3176944399999986</v>
      </c>
      <c r="W691" s="212">
        <v>2.4327077300000002</v>
      </c>
      <c r="X691" s="212">
        <v>6.1869405199999994</v>
      </c>
      <c r="Y691" s="212">
        <v>0.50904618999999995</v>
      </c>
      <c r="Z691" s="212">
        <v>0.189</v>
      </c>
      <c r="AA691" s="214">
        <f t="shared" si="266"/>
        <v>7.68241555</v>
      </c>
      <c r="AB691" s="212">
        <v>2.8680109700000003</v>
      </c>
      <c r="AC691" s="212">
        <v>4.5655287400000004</v>
      </c>
      <c r="AD691" s="212">
        <v>0.24227583999999999</v>
      </c>
      <c r="AE691" s="212">
        <v>0.0066</v>
      </c>
      <c r="AF691" s="214">
        <f t="shared" si="267"/>
        <v>9.18595571</v>
      </c>
      <c r="AG691" s="212">
        <v>3.43305514</v>
      </c>
      <c r="AH691" s="212">
        <v>4.94610576</v>
      </c>
      <c r="AI691" s="212">
        <v>0.79914481000000004</v>
      </c>
      <c r="AJ691" s="212">
        <v>0.0076499999999999997</v>
      </c>
    </row>
    <row r="692" ht="20.25">
      <c r="A692" s="210" t="s">
        <v>124</v>
      </c>
      <c r="B692" s="211">
        <f t="shared" si="261"/>
        <v>786.41575884999997</v>
      </c>
      <c r="C692" s="212">
        <v>308.19325733999995</v>
      </c>
      <c r="D692" s="212">
        <v>470.04390762000003</v>
      </c>
      <c r="E692" s="212">
        <v>0.84880981999999994</v>
      </c>
      <c r="F692" s="212">
        <v>7.3297840700000005</v>
      </c>
      <c r="G692" s="211">
        <f t="shared" si="262"/>
        <v>843.30853387000002</v>
      </c>
      <c r="H692" s="212">
        <v>341.13704010000004</v>
      </c>
      <c r="I692" s="212">
        <v>485.67938592000002</v>
      </c>
      <c r="J692" s="212">
        <v>0.54693471000000005</v>
      </c>
      <c r="K692" s="212">
        <v>15.945173140000001</v>
      </c>
      <c r="L692" s="211">
        <f t="shared" si="263"/>
        <v>873.21470459</v>
      </c>
      <c r="M692" s="212">
        <v>368.09905683999995</v>
      </c>
      <c r="N692" s="212">
        <v>499.36655345999998</v>
      </c>
      <c r="O692" s="212">
        <v>0.25021435000000003</v>
      </c>
      <c r="P692" s="212">
        <v>5.4988799400000001</v>
      </c>
      <c r="Q692" s="213">
        <f t="shared" si="264"/>
        <v>883.17409124000005</v>
      </c>
      <c r="R692" s="212">
        <v>425.01482413000002</v>
      </c>
      <c r="S692" s="212">
        <v>453.85966400000001</v>
      </c>
      <c r="T692" s="212">
        <v>0.45822765999999998</v>
      </c>
      <c r="U692" s="212">
        <v>3.8413754500000001</v>
      </c>
      <c r="V692" s="214">
        <f t="shared" si="265"/>
        <v>906.98412903000008</v>
      </c>
      <c r="W692" s="212">
        <v>487.33698093999999</v>
      </c>
      <c r="X692" s="212">
        <v>414.45173652</v>
      </c>
      <c r="Y692" s="212">
        <v>0.48738071999999999</v>
      </c>
      <c r="Z692" s="212">
        <v>4.7080308499999992</v>
      </c>
      <c r="AA692" s="214">
        <f t="shared" si="266"/>
        <v>979.96406588000002</v>
      </c>
      <c r="AB692" s="212">
        <v>596.65465600000005</v>
      </c>
      <c r="AC692" s="212">
        <v>375.22302938000001</v>
      </c>
      <c r="AD692" s="212">
        <v>0.55105616000000002</v>
      </c>
      <c r="AE692" s="212">
        <v>7.5353243399999998</v>
      </c>
      <c r="AF692" s="214">
        <f t="shared" si="267"/>
        <v>1063.25209997</v>
      </c>
      <c r="AG692" s="212">
        <v>665.13779327999998</v>
      </c>
      <c r="AH692" s="212">
        <v>387.94032027999998</v>
      </c>
      <c r="AI692" s="212">
        <v>0.85774679000000009</v>
      </c>
      <c r="AJ692" s="212">
        <v>9.3162396199999993</v>
      </c>
    </row>
    <row r="693" ht="20.25">
      <c r="A693" s="210" t="s">
        <v>64</v>
      </c>
      <c r="B693" s="211">
        <f t="shared" si="261"/>
        <v>41.890308119999993</v>
      </c>
      <c r="C693" s="212">
        <v>14.31110745</v>
      </c>
      <c r="D693" s="212">
        <v>27.078489989999998</v>
      </c>
      <c r="E693" s="212">
        <v>0.00029168</v>
      </c>
      <c r="F693" s="212">
        <v>0.50041899999999995</v>
      </c>
      <c r="G693" s="211">
        <f t="shared" si="262"/>
        <v>47.468921790000003</v>
      </c>
      <c r="H693" s="212">
        <v>17.29652411</v>
      </c>
      <c r="I693" s="212">
        <v>28.71264674</v>
      </c>
      <c r="J693" s="212">
        <v>0.86354142</v>
      </c>
      <c r="K693" s="212">
        <v>0.59620952000000005</v>
      </c>
      <c r="L693" s="211">
        <f t="shared" si="263"/>
        <v>44.49478569</v>
      </c>
      <c r="M693" s="212">
        <v>16.223814879999999</v>
      </c>
      <c r="N693" s="212">
        <v>26.971196750000001</v>
      </c>
      <c r="O693" s="212">
        <v>1.13256906</v>
      </c>
      <c r="P693" s="212">
        <v>0.16720499999999999</v>
      </c>
      <c r="Q693" s="213">
        <f t="shared" si="264"/>
        <v>47.953151490000003</v>
      </c>
      <c r="R693" s="212">
        <v>19.697555909999998</v>
      </c>
      <c r="S693" s="212">
        <v>25.138680449999999</v>
      </c>
      <c r="T693" s="212">
        <v>2.6218991300000001</v>
      </c>
      <c r="U693" s="212">
        <v>0.49501600000000001</v>
      </c>
      <c r="V693" s="214">
        <f t="shared" si="265"/>
        <v>47.440641250000006</v>
      </c>
      <c r="W693" s="212">
        <v>21.373810280000001</v>
      </c>
      <c r="X693" s="212">
        <v>23.294120710000001</v>
      </c>
      <c r="Y693" s="212">
        <v>2.2307472599999998</v>
      </c>
      <c r="Z693" s="212">
        <v>0.54196299999999997</v>
      </c>
      <c r="AA693" s="214">
        <f t="shared" si="266"/>
        <v>43.291954749999995</v>
      </c>
      <c r="AB693" s="212">
        <v>20.162728300000001</v>
      </c>
      <c r="AC693" s="212">
        <v>20.147522289999998</v>
      </c>
      <c r="AD693" s="212">
        <v>2.3573693799999997</v>
      </c>
      <c r="AE693" s="212">
        <v>0.62433477999999998</v>
      </c>
      <c r="AF693" s="214">
        <f t="shared" si="267"/>
        <v>41.768396469999999</v>
      </c>
      <c r="AG693" s="212">
        <v>20.215826739999997</v>
      </c>
      <c r="AH693" s="212">
        <v>18.009496300000002</v>
      </c>
      <c r="AI693" s="212">
        <v>3.06400534</v>
      </c>
      <c r="AJ693" s="212">
        <v>0.47906809</v>
      </c>
    </row>
    <row r="694" ht="20.25">
      <c r="A694" s="210" t="s">
        <v>63</v>
      </c>
      <c r="B694" s="211">
        <f t="shared" si="261"/>
        <v>2.4394981700000002</v>
      </c>
      <c r="C694" s="212">
        <v>0.78758857000000004</v>
      </c>
      <c r="D694" s="212">
        <v>1.6469096000000001</v>
      </c>
      <c r="E694" s="212">
        <v>0</v>
      </c>
      <c r="F694" s="212">
        <v>0.0050000000000000001</v>
      </c>
      <c r="G694" s="211">
        <f t="shared" si="262"/>
        <v>2.5596155399999998</v>
      </c>
      <c r="H694" s="212">
        <v>0.71285456999999997</v>
      </c>
      <c r="I694" s="212">
        <v>1.82794897</v>
      </c>
      <c r="J694" s="212">
        <v>0</v>
      </c>
      <c r="K694" s="212">
        <v>0.018812000000000002</v>
      </c>
      <c r="L694" s="211">
        <f t="shared" si="263"/>
        <v>2.7788310599999995</v>
      </c>
      <c r="M694" s="212">
        <v>0.87922269999999991</v>
      </c>
      <c r="N694" s="212">
        <v>1.88949649</v>
      </c>
      <c r="O694" s="212">
        <v>0</v>
      </c>
      <c r="P694" s="212">
        <v>0.01011187</v>
      </c>
      <c r="Q694" s="213">
        <f t="shared" si="264"/>
        <v>2.8418556399999999</v>
      </c>
      <c r="R694" s="212">
        <v>1.19329855</v>
      </c>
      <c r="S694" s="212">
        <v>1.63232409</v>
      </c>
      <c r="T694" s="212">
        <v>0</v>
      </c>
      <c r="U694" s="212">
        <v>0.016233000000000001</v>
      </c>
      <c r="V694" s="214">
        <f t="shared" si="265"/>
        <v>2.43080199</v>
      </c>
      <c r="W694" s="212">
        <v>0.98995708999999998</v>
      </c>
      <c r="X694" s="212">
        <v>1.4215948999999999</v>
      </c>
      <c r="Y694" s="212">
        <v>0</v>
      </c>
      <c r="Z694" s="212">
        <v>0.01925</v>
      </c>
      <c r="AA694" s="214">
        <f t="shared" si="266"/>
        <v>2.4202899700000002</v>
      </c>
      <c r="AB694" s="212">
        <v>1.1673793700000001</v>
      </c>
      <c r="AC694" s="212">
        <v>1.2162186000000001</v>
      </c>
      <c r="AD694" s="212">
        <v>0</v>
      </c>
      <c r="AE694" s="212">
        <v>0.036692000000000002</v>
      </c>
      <c r="AF694" s="214">
        <f t="shared" si="267"/>
        <v>2.9606539199999999</v>
      </c>
      <c r="AG694" s="212">
        <v>1.82236015</v>
      </c>
      <c r="AH694" s="212">
        <v>1.07377977</v>
      </c>
      <c r="AI694" s="212">
        <v>0</v>
      </c>
      <c r="AJ694" s="212">
        <v>0.064514000000000002</v>
      </c>
    </row>
    <row r="695" ht="20.25">
      <c r="A695" s="215" t="s">
        <v>125</v>
      </c>
      <c r="B695" s="216">
        <f t="shared" si="261"/>
        <v>84.395171520000005</v>
      </c>
      <c r="C695" s="212">
        <v>30.357708019999997</v>
      </c>
      <c r="D695" s="212">
        <v>53.71273017</v>
      </c>
      <c r="E695" s="212">
        <v>0.124094</v>
      </c>
      <c r="F695" s="212">
        <v>0.20063933</v>
      </c>
      <c r="G695" s="211">
        <f t="shared" si="262"/>
        <v>86.667156079999998</v>
      </c>
      <c r="H695" s="212">
        <v>30.842814019999999</v>
      </c>
      <c r="I695" s="212">
        <v>55.420257340000006</v>
      </c>
      <c r="J695" s="212">
        <v>0.0051619999999999999</v>
      </c>
      <c r="K695" s="212">
        <v>0.39892271999999995</v>
      </c>
      <c r="L695" s="211">
        <f t="shared" si="263"/>
        <v>88.733295229999996</v>
      </c>
      <c r="M695" s="212">
        <v>32.174887850000005</v>
      </c>
      <c r="N695" s="212">
        <v>56.058816219999997</v>
      </c>
      <c r="O695" s="212">
        <v>0.067849000000000007</v>
      </c>
      <c r="P695" s="212">
        <v>0.43174215999999999</v>
      </c>
      <c r="Q695" s="213">
        <f t="shared" si="264"/>
        <v>86.150155920000003</v>
      </c>
      <c r="R695" s="212">
        <v>34.504186270000005</v>
      </c>
      <c r="S695" s="212">
        <v>50.650180649999996</v>
      </c>
      <c r="T695" s="212">
        <v>0.58125300000000002</v>
      </c>
      <c r="U695" s="212">
        <v>0.41453600000000002</v>
      </c>
      <c r="V695" s="214">
        <f t="shared" si="265"/>
        <v>90.790587639999998</v>
      </c>
      <c r="W695" s="212">
        <v>42.24833331</v>
      </c>
      <c r="X695" s="212">
        <v>47.078477069999998</v>
      </c>
      <c r="Y695" s="212">
        <v>0.15952316</v>
      </c>
      <c r="Z695" s="212">
        <v>1.3042541000000001</v>
      </c>
      <c r="AA695" s="214">
        <f t="shared" si="266"/>
        <v>88.897986280000012</v>
      </c>
      <c r="AB695" s="212">
        <v>46.005599680000003</v>
      </c>
      <c r="AC695" s="212">
        <v>41.969051710000002</v>
      </c>
      <c r="AD695" s="212">
        <v>0.019945999999999998</v>
      </c>
      <c r="AE695" s="212">
        <v>0.90338889</v>
      </c>
      <c r="AF695" s="214">
        <f t="shared" si="267"/>
        <v>102.81228471999999</v>
      </c>
      <c r="AG695" s="212">
        <v>56.743893189999994</v>
      </c>
      <c r="AH695" s="212">
        <v>44.684501450000006</v>
      </c>
      <c r="AI695" s="212">
        <v>0.36043350000000002</v>
      </c>
      <c r="AJ695" s="212">
        <v>1.0234565799999999</v>
      </c>
    </row>
    <row r="696" ht="20.25">
      <c r="A696" s="217" t="s">
        <v>126</v>
      </c>
      <c r="B696" s="218">
        <f>SUM(B676:B695)</f>
        <v>1092.41816417</v>
      </c>
      <c r="C696" s="218">
        <f t="shared" ref="C696:AJ696" si="268">SUM(C676:C695)</f>
        <v>404.42662672</v>
      </c>
      <c r="D696" s="218">
        <f t="shared" si="268"/>
        <v>675.55046591999997</v>
      </c>
      <c r="E696" s="218">
        <f t="shared" si="268"/>
        <v>4.2454916900000006</v>
      </c>
      <c r="F696" s="218">
        <f t="shared" si="268"/>
        <v>8.1955798400000006</v>
      </c>
      <c r="G696" s="218">
        <f t="shared" si="268"/>
        <v>1166.0614083900002</v>
      </c>
      <c r="H696" s="218">
        <f t="shared" si="268"/>
        <v>443.80372031000002</v>
      </c>
      <c r="I696" s="218">
        <f t="shared" si="268"/>
        <v>701.71417346999999</v>
      </c>
      <c r="J696" s="218">
        <f t="shared" si="268"/>
        <v>3.2926198499999999</v>
      </c>
      <c r="K696" s="218">
        <f t="shared" si="268"/>
        <v>17.250894760000001</v>
      </c>
      <c r="L696" s="218">
        <f t="shared" si="268"/>
        <v>1204.4126642800002</v>
      </c>
      <c r="M696" s="218">
        <f t="shared" si="268"/>
        <v>475.98690375999996</v>
      </c>
      <c r="N696" s="218">
        <f t="shared" si="268"/>
        <v>718.51245748000008</v>
      </c>
      <c r="O696" s="218">
        <f t="shared" si="268"/>
        <v>3.4210420699999995</v>
      </c>
      <c r="P696" s="218">
        <f t="shared" si="268"/>
        <v>6.4922609700000002</v>
      </c>
      <c r="Q696" s="218">
        <f t="shared" si="268"/>
        <v>1219.92759542</v>
      </c>
      <c r="R696" s="218">
        <f t="shared" si="268"/>
        <v>547.62506255000005</v>
      </c>
      <c r="S696" s="218">
        <f t="shared" si="268"/>
        <v>657.11981077000007</v>
      </c>
      <c r="T696" s="218">
        <f t="shared" si="268"/>
        <v>9.7712959599999998</v>
      </c>
      <c r="U696" s="218">
        <f t="shared" si="268"/>
        <v>5.4114261399999997</v>
      </c>
      <c r="V696" s="218">
        <f t="shared" si="268"/>
        <v>1251.7268358900001</v>
      </c>
      <c r="W696" s="218">
        <f t="shared" si="268"/>
        <v>631.54963155999997</v>
      </c>
      <c r="X696" s="218">
        <f t="shared" si="268"/>
        <v>604.34115384999996</v>
      </c>
      <c r="Y696" s="218">
        <f t="shared" si="268"/>
        <v>8.5215967300000024</v>
      </c>
      <c r="Z696" s="218">
        <f t="shared" si="268"/>
        <v>7.3144537500000002</v>
      </c>
      <c r="AA696" s="218">
        <f t="shared" si="268"/>
        <v>1317.4542706200002</v>
      </c>
      <c r="AB696" s="218">
        <f t="shared" si="268"/>
        <v>760.00968059000013</v>
      </c>
      <c r="AC696" s="218">
        <f t="shared" si="268"/>
        <v>539.41690047999998</v>
      </c>
      <c r="AD696" s="218">
        <f t="shared" si="268"/>
        <v>7.9349221699999992</v>
      </c>
      <c r="AE696" s="218">
        <f t="shared" si="268"/>
        <v>10.09276738</v>
      </c>
      <c r="AF696" s="218">
        <f t="shared" si="268"/>
        <v>1430.25473584</v>
      </c>
      <c r="AG696" s="218">
        <f t="shared" si="268"/>
        <v>854.25941570999998</v>
      </c>
      <c r="AH696" s="218">
        <f t="shared" si="268"/>
        <v>553.54535486999998</v>
      </c>
      <c r="AI696" s="218">
        <f t="shared" si="268"/>
        <v>10.552136619999999</v>
      </c>
      <c r="AJ696" s="218">
        <f t="shared" si="268"/>
        <v>11.89782864</v>
      </c>
    </row>
    <row r="697" ht="20.25">
      <c r="A697" s="219" t="s">
        <v>127</v>
      </c>
      <c r="B697" s="220">
        <f>SUM(C697:F697)</f>
        <v>943.29999999999995</v>
      </c>
      <c r="C697" s="212">
        <v>943.29999999999995</v>
      </c>
      <c r="D697" s="212"/>
      <c r="E697" s="212"/>
      <c r="F697" s="212"/>
      <c r="G697" s="221">
        <f>SUM(H697:K697)</f>
        <v>1035.4000000000001</v>
      </c>
      <c r="H697" s="212">
        <v>1035.4000000000001</v>
      </c>
      <c r="I697" s="212"/>
      <c r="J697" s="212"/>
      <c r="K697" s="212"/>
      <c r="L697" s="221">
        <f>SUM(M697:P697)</f>
        <v>1110.5</v>
      </c>
      <c r="M697" s="212">
        <v>1110.5</v>
      </c>
      <c r="N697" s="212"/>
      <c r="O697" s="212"/>
      <c r="P697" s="212"/>
      <c r="Q697" s="221">
        <f>SUM(R697:U697)</f>
        <v>1277.7</v>
      </c>
      <c r="R697" s="212">
        <v>1277.7</v>
      </c>
      <c r="S697" s="212"/>
      <c r="T697" s="212"/>
      <c r="U697" s="212"/>
      <c r="V697" s="221">
        <f>SUM(W697:Z697)</f>
        <v>1473.5766537500001</v>
      </c>
      <c r="W697" s="212">
        <v>1473.5766537500001</v>
      </c>
      <c r="X697" s="212"/>
      <c r="Y697" s="212"/>
      <c r="Z697" s="212"/>
      <c r="AA697" s="221">
        <f>SUM(AB697:AE697)</f>
        <v>1773.3290019000001</v>
      </c>
      <c r="AB697" s="212">
        <v>1773.3290019000001</v>
      </c>
      <c r="AC697" s="212"/>
      <c r="AD697" s="212"/>
      <c r="AE697" s="212"/>
      <c r="AF697" s="221">
        <f>SUM(AG697:AJ697)</f>
        <v>1993.2569518900002</v>
      </c>
      <c r="AG697" s="212">
        <v>1993.2569518900002</v>
      </c>
      <c r="AH697" s="212"/>
      <c r="AI697" s="212"/>
      <c r="AJ697" s="212"/>
    </row>
    <row r="698" ht="20.25">
      <c r="A698" s="217" t="s">
        <v>46</v>
      </c>
      <c r="B698" s="218">
        <f t="shared" ref="B698:Z698" si="269">B696+B697</f>
        <v>2035.7181641699999</v>
      </c>
      <c r="C698" s="218">
        <f t="shared" si="269"/>
        <v>1347.72662672</v>
      </c>
      <c r="D698" s="218">
        <f t="shared" si="269"/>
        <v>675.55046591999997</v>
      </c>
      <c r="E698" s="218">
        <f t="shared" si="269"/>
        <v>4.2454916900000006</v>
      </c>
      <c r="F698" s="218">
        <f t="shared" si="269"/>
        <v>8.1955798400000006</v>
      </c>
      <c r="G698" s="218">
        <f t="shared" si="269"/>
        <v>2201.4614083900005</v>
      </c>
      <c r="H698" s="218">
        <f t="shared" si="269"/>
        <v>1479.2037203100001</v>
      </c>
      <c r="I698" s="218">
        <f t="shared" si="269"/>
        <v>701.71417346999999</v>
      </c>
      <c r="J698" s="218">
        <f t="shared" si="269"/>
        <v>3.2926198499999999</v>
      </c>
      <c r="K698" s="218">
        <f t="shared" si="269"/>
        <v>17.250894760000001</v>
      </c>
      <c r="L698" s="218">
        <f t="shared" si="269"/>
        <v>2314.9126642800002</v>
      </c>
      <c r="M698" s="218">
        <f t="shared" si="269"/>
        <v>1586.4869037599999</v>
      </c>
      <c r="N698" s="218">
        <f t="shared" si="269"/>
        <v>718.51245748000008</v>
      </c>
      <c r="O698" s="218">
        <f t="shared" si="269"/>
        <v>3.4210420699999995</v>
      </c>
      <c r="P698" s="218">
        <f t="shared" si="269"/>
        <v>6.4922609700000002</v>
      </c>
      <c r="Q698" s="218">
        <f t="shared" si="269"/>
        <v>2497.62759542</v>
      </c>
      <c r="R698" s="218">
        <f t="shared" si="269"/>
        <v>1825.32506255</v>
      </c>
      <c r="S698" s="218">
        <f t="shared" si="269"/>
        <v>657.11981077000007</v>
      </c>
      <c r="T698" s="218">
        <f t="shared" si="269"/>
        <v>9.7712959599999998</v>
      </c>
      <c r="U698" s="218">
        <f t="shared" si="269"/>
        <v>5.4114261399999997</v>
      </c>
      <c r="V698" s="218">
        <f t="shared" si="269"/>
        <v>2725.3034896400004</v>
      </c>
      <c r="W698" s="218">
        <f t="shared" si="269"/>
        <v>2105.1262853100002</v>
      </c>
      <c r="X698" s="218">
        <f t="shared" si="269"/>
        <v>604.34115384999996</v>
      </c>
      <c r="Y698" s="218">
        <f t="shared" si="269"/>
        <v>8.5215967300000024</v>
      </c>
      <c r="Z698" s="218">
        <f t="shared" si="269"/>
        <v>7.3144537500000002</v>
      </c>
      <c r="AA698" s="218">
        <f>SUM(AA696:AA697)</f>
        <v>3090.7832725200005</v>
      </c>
      <c r="AB698" s="218">
        <f>SUM(AB696:AB697)</f>
        <v>2533.3386824900003</v>
      </c>
      <c r="AC698" s="218">
        <f>SUM(AC696:AC697)</f>
        <v>539.41690047999998</v>
      </c>
      <c r="AD698" s="218">
        <f>SUM(AD696:AD697)</f>
        <v>7.9349221699999992</v>
      </c>
      <c r="AE698" s="218">
        <f>SUM(AE696:AE697)</f>
        <v>10.09276738</v>
      </c>
      <c r="AF698" s="218">
        <f>AF696+AF697</f>
        <v>3423.5116877300002</v>
      </c>
      <c r="AG698" s="218">
        <f>AG696+AG697</f>
        <v>2847.5163676000002</v>
      </c>
      <c r="AH698" s="218">
        <f>AH696+AH697</f>
        <v>553.54535486999998</v>
      </c>
      <c r="AI698" s="218">
        <f>AI696+AI697</f>
        <v>10.552136619999999</v>
      </c>
      <c r="AJ698" s="218">
        <f>AJ696+AJ697</f>
        <v>11.89782864</v>
      </c>
    </row>
    <row r="700">
      <c r="B700">
        <v>129402</v>
      </c>
      <c r="C700">
        <v>134411</v>
      </c>
      <c r="D700">
        <v>158208</v>
      </c>
      <c r="E700">
        <v>158609</v>
      </c>
      <c r="F700">
        <v>155757</v>
      </c>
      <c r="G700">
        <v>188076</v>
      </c>
      <c r="H700">
        <v>203948</v>
      </c>
      <c r="J700">
        <f>CORREL(B700:H700,B705:H705)^2</f>
        <v>0.93622075765943757</v>
      </c>
    </row>
    <row r="701">
      <c r="B701">
        <v>402562.09999999998</v>
      </c>
      <c r="C701">
        <v>430266.79999999999</v>
      </c>
      <c r="D701">
        <v>471457</v>
      </c>
      <c r="E701">
        <v>480156</v>
      </c>
      <c r="F701">
        <v>510950</v>
      </c>
      <c r="G701">
        <v>579363.40000000002</v>
      </c>
      <c r="H701">
        <v>613599.40000000002</v>
      </c>
      <c r="J701" s="1">
        <f>CORREL(B701:H701,B704:H704)</f>
        <v>0.99154694044335034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>
      <c r="A702" s="3" t="s">
        <v>1</v>
      </c>
      <c r="B702" s="1"/>
      <c r="S702" s="1" t="s">
        <v>128</v>
      </c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>
      <c r="A703" s="222"/>
      <c r="B703" s="223">
        <v>2013</v>
      </c>
      <c r="C703" s="224">
        <v>2014</v>
      </c>
      <c r="D703" s="224">
        <v>2015</v>
      </c>
      <c r="E703" s="224">
        <v>2016</v>
      </c>
      <c r="F703" s="224">
        <v>2017</v>
      </c>
      <c r="G703" s="224">
        <v>2018</v>
      </c>
      <c r="H703" s="225">
        <v>2019</v>
      </c>
      <c r="J703" s="223">
        <v>2013</v>
      </c>
      <c r="K703" s="224">
        <v>2014</v>
      </c>
      <c r="L703" s="224">
        <v>2015</v>
      </c>
      <c r="M703" s="224">
        <v>2016</v>
      </c>
      <c r="N703" s="224">
        <v>2017</v>
      </c>
      <c r="O703" s="224">
        <v>2018</v>
      </c>
      <c r="P703" s="225">
        <v>2019</v>
      </c>
      <c r="R703" s="223">
        <v>2013</v>
      </c>
      <c r="S703" s="1">
        <v>402562.09999999998</v>
      </c>
      <c r="T703" s="226">
        <f>INDEX(B$676:B$698,MATCH($A704,$A$676:$A$698,0))</f>
        <v>2035.7181641699999</v>
      </c>
      <c r="U703" s="227"/>
      <c r="V703" s="227" t="s">
        <v>129</v>
      </c>
      <c r="W703" s="227"/>
      <c r="X703" s="227"/>
      <c r="Y703" s="227"/>
      <c r="Z703" s="227"/>
      <c r="AA703" s="227"/>
      <c r="AB703" s="227"/>
      <c r="AC703" s="227"/>
      <c r="AD703" s="227"/>
      <c r="AE703" s="227"/>
      <c r="AF703" s="227"/>
      <c r="AG703" s="227"/>
    </row>
    <row r="704">
      <c r="A704" s="9" t="s">
        <v>46</v>
      </c>
      <c r="B704" s="228">
        <f t="shared" ref="B704:B728" si="270">INDEX(B$676:B$698,MATCH($A704,$A$676:$A$698,0))</f>
        <v>2035.7181641699999</v>
      </c>
      <c r="C704" s="228">
        <f t="shared" ref="C704:C705" si="271">INDEX(G$676:G$698,MATCH($A704,$A$676:$A$698,0))</f>
        <v>2201.4614083900005</v>
      </c>
      <c r="D704" s="228">
        <f t="shared" ref="D704:D705" si="272">INDEX(L$676:L$698,MATCH($A704,$A$676:$A$698,0))</f>
        <v>2314.9126642800002</v>
      </c>
      <c r="E704" s="228">
        <f t="shared" ref="E704:E705" si="273">INDEX(Q$676:Q$698,MATCH($A704,$A$676:$A$698,0))</f>
        <v>2497.62759542</v>
      </c>
      <c r="F704" s="228">
        <f t="shared" ref="F704:F705" si="274">INDEX(V$676:V$698,MATCH($A704,$A$676:$A$698,0))</f>
        <v>2725.3034896400004</v>
      </c>
      <c r="G704" s="228">
        <f t="shared" ref="G704:G705" si="275">INDEX(AA$676:AA$698,MATCH($A704,$A$676:$A$698,0))</f>
        <v>3090.7832725200005</v>
      </c>
      <c r="H704" s="228">
        <f t="shared" ref="H704:H705" si="276">INDEX(AF$676:AF$698,MATCH($A704,$A$676:$A$698,0))</f>
        <v>3423.5116877300002</v>
      </c>
      <c r="J704" s="168">
        <f t="shared" ref="J704:J728" si="277">B704/B$704</f>
        <v>1</v>
      </c>
      <c r="K704" s="168">
        <f t="shared" ref="K704:P728" si="278">C704/C$704</f>
        <v>1</v>
      </c>
      <c r="L704" s="168">
        <f t="shared" si="278"/>
        <v>1</v>
      </c>
      <c r="M704" s="168">
        <f t="shared" si="278"/>
        <v>1</v>
      </c>
      <c r="N704" s="168">
        <f t="shared" si="278"/>
        <v>1</v>
      </c>
      <c r="O704" s="168">
        <f t="shared" si="278"/>
        <v>1</v>
      </c>
      <c r="P704" s="168">
        <f t="shared" si="278"/>
        <v>1</v>
      </c>
      <c r="R704" s="224">
        <v>2014</v>
      </c>
      <c r="S704" s="1">
        <v>430266.79999999999</v>
      </c>
      <c r="T704" s="226">
        <f>INDEX(G$676:G$698,MATCH($A704,$A$676:$A$698,0))</f>
        <v>2201.4614083900005</v>
      </c>
      <c r="U704" s="227"/>
      <c r="V704" s="227"/>
      <c r="W704" s="227"/>
      <c r="X704" s="227"/>
      <c r="Y704" s="227"/>
      <c r="Z704" s="227"/>
      <c r="AA704" s="227"/>
      <c r="AB704" s="227"/>
      <c r="AC704" s="227"/>
      <c r="AD704" s="227"/>
      <c r="AE704" s="227"/>
      <c r="AF704" s="227"/>
      <c r="AG704" s="227"/>
    </row>
    <row r="705" s="1" customFormat="1">
      <c r="A705" s="9" t="s">
        <v>48</v>
      </c>
      <c r="B705" s="228">
        <f t="shared" si="270"/>
        <v>1092.41816417</v>
      </c>
      <c r="C705" s="228">
        <f t="shared" si="271"/>
        <v>1166.0614083900002</v>
      </c>
      <c r="D705" s="228">
        <f t="shared" si="272"/>
        <v>1204.4126642800002</v>
      </c>
      <c r="E705" s="228">
        <f t="shared" si="273"/>
        <v>1219.92759542</v>
      </c>
      <c r="F705" s="228">
        <f t="shared" si="274"/>
        <v>1251.7268358900001</v>
      </c>
      <c r="G705" s="228">
        <f t="shared" si="275"/>
        <v>1317.4542706200002</v>
      </c>
      <c r="H705" s="228">
        <f t="shared" si="276"/>
        <v>1430.25473584</v>
      </c>
      <c r="J705" s="168">
        <f t="shared" si="277"/>
        <v>0.53662544422763903</v>
      </c>
      <c r="K705" s="168">
        <f t="shared" si="278"/>
        <v>0.52967606152259483</v>
      </c>
      <c r="L705" s="168">
        <f t="shared" ref="L705:L728" si="279">D705/D$704</f>
        <v>0.52028427804839228</v>
      </c>
      <c r="M705" s="168">
        <f t="shared" ref="M705:M728" si="280">E705/E$704</f>
        <v>0.48843454390759861</v>
      </c>
      <c r="N705" s="168">
        <f t="shared" ref="N705:N728" si="281">F705/F$704</f>
        <v>0.45929814446292999</v>
      </c>
      <c r="O705" s="168">
        <f t="shared" ref="O705:O728" si="282">G705/G$704</f>
        <v>0.42625255621557817</v>
      </c>
      <c r="P705" s="168">
        <f t="shared" ref="P705:P728" si="283">H705/H$704</f>
        <v>0.41777416474612572</v>
      </c>
      <c r="R705" s="224">
        <v>2015</v>
      </c>
      <c r="S705" s="1">
        <v>471457</v>
      </c>
      <c r="T705" s="226">
        <f>INDEX(L$676:L$698,MATCH($A704,$A$676:$A$698,0))</f>
        <v>2314.9126642800002</v>
      </c>
      <c r="U705" s="227"/>
      <c r="V705" s="229" t="s">
        <v>130</v>
      </c>
      <c r="W705" s="229"/>
      <c r="X705" s="227"/>
      <c r="Y705" s="227"/>
      <c r="Z705" s="227"/>
      <c r="AA705" s="227"/>
      <c r="AB705" s="227"/>
      <c r="AC705" s="227"/>
      <c r="AD705" s="227"/>
      <c r="AE705" s="227"/>
      <c r="AF705" s="227"/>
      <c r="AG705" s="227"/>
    </row>
    <row r="706">
      <c r="A706" s="12" t="s">
        <v>8</v>
      </c>
      <c r="B706" s="230">
        <f>B707+B708+B709</f>
        <v>896.42022810999993</v>
      </c>
      <c r="C706" s="230">
        <f t="shared" ref="C706:H706" si="284">C707+C708+C709</f>
        <v>957.52723729000002</v>
      </c>
      <c r="D706" s="230">
        <f t="shared" si="284"/>
        <v>989.11476807999998</v>
      </c>
      <c r="E706" s="230">
        <f t="shared" si="284"/>
        <v>1002.07876743</v>
      </c>
      <c r="F706" s="230">
        <f t="shared" si="284"/>
        <v>1036.1262653200001</v>
      </c>
      <c r="G706" s="230">
        <f t="shared" si="284"/>
        <v>1114.2091151900001</v>
      </c>
      <c r="H706" s="230">
        <f t="shared" si="284"/>
        <v>1219.5653375100001</v>
      </c>
      <c r="I706" s="83"/>
      <c r="J706" s="166">
        <f t="shared" si="277"/>
        <v>0.44034593977083614</v>
      </c>
      <c r="K706" s="166">
        <f t="shared" si="278"/>
        <v>0.4349507257500691</v>
      </c>
      <c r="L706" s="166">
        <f t="shared" si="279"/>
        <v>0.427279518291305</v>
      </c>
      <c r="M706" s="166">
        <f t="shared" si="280"/>
        <v>0.40121224207626149</v>
      </c>
      <c r="N706" s="166">
        <f t="shared" si="281"/>
        <v>0.38018747976463624</v>
      </c>
      <c r="O706" s="166">
        <f t="shared" si="282"/>
        <v>0.3604940938746426</v>
      </c>
      <c r="P706" s="166">
        <f t="shared" si="283"/>
        <v>0.35623226930434326</v>
      </c>
      <c r="R706" s="224">
        <v>2016</v>
      </c>
      <c r="S706" s="1">
        <v>480156</v>
      </c>
      <c r="T706" s="226">
        <f>INDEX(Q$676:Q$698,MATCH($A704,$A$676:$A$698,0))</f>
        <v>2497.62759542</v>
      </c>
      <c r="U706" s="227"/>
      <c r="V706" s="227" t="s">
        <v>131</v>
      </c>
      <c r="W706" s="227">
        <v>0.99154694044335046</v>
      </c>
      <c r="X706" s="227"/>
      <c r="Y706" s="227"/>
      <c r="Z706" s="227"/>
      <c r="AA706" s="227"/>
      <c r="AB706" s="227"/>
      <c r="AC706" s="227"/>
      <c r="AD706" s="227"/>
      <c r="AE706" s="227"/>
      <c r="AF706" s="227"/>
      <c r="AG706" s="227"/>
    </row>
    <row r="707">
      <c r="A707" s="9" t="s">
        <v>9</v>
      </c>
      <c r="B707" s="228">
        <f t="shared" si="270"/>
        <v>786.41575884999997</v>
      </c>
      <c r="C707" s="228">
        <f t="shared" ref="C707:C709" si="285">INDEX(G$676:G$698,MATCH($A707,$A$676:$A$698,0))</f>
        <v>843.30853387000002</v>
      </c>
      <c r="D707" s="228">
        <f t="shared" ref="D707:D728" si="286">INDEX(L$676:L$698,MATCH($A707,$A$676:$A$698,0))</f>
        <v>873.21470459</v>
      </c>
      <c r="E707" s="228">
        <f t="shared" ref="E707:E728" si="287">INDEX(Q$676:Q$698,MATCH($A707,$A$676:$A$698,0))</f>
        <v>883.17409124000005</v>
      </c>
      <c r="F707" s="228">
        <f t="shared" ref="F707:F728" si="288">INDEX(V$676:V$698,MATCH($A707,$A$676:$A$698,0))</f>
        <v>906.98412903000008</v>
      </c>
      <c r="G707" s="228">
        <f t="shared" ref="G707:G709" si="289">INDEX(AA$676:AA$698,MATCH($A707,$A$676:$A$698,0))</f>
        <v>979.96406588000002</v>
      </c>
      <c r="H707" s="228">
        <f t="shared" ref="H707:H728" si="290">INDEX(AF$676:AF$698,MATCH($A707,$A$676:$A$698,0))</f>
        <v>1063.25209997</v>
      </c>
      <c r="J707" s="168">
        <f t="shared" si="277"/>
        <v>0.38630875957755001</v>
      </c>
      <c r="K707" s="168">
        <f t="shared" si="278"/>
        <v>0.38306759803104551</v>
      </c>
      <c r="L707" s="168">
        <f t="shared" si="279"/>
        <v>0.37721280723201417</v>
      </c>
      <c r="M707" s="168">
        <f t="shared" si="280"/>
        <v>0.35360519432901522</v>
      </c>
      <c r="N707" s="168">
        <f t="shared" si="281"/>
        <v>0.33280114764385688</v>
      </c>
      <c r="O707" s="168">
        <f t="shared" si="282"/>
        <v>0.31706010401726042</v>
      </c>
      <c r="P707" s="168">
        <f t="shared" si="283"/>
        <v>0.31057352711274133</v>
      </c>
      <c r="R707" s="224">
        <v>2017</v>
      </c>
      <c r="S707" s="1">
        <v>510950</v>
      </c>
      <c r="T707" s="226">
        <f>INDEX(V$676:V$698,MATCH($A704,$A$676:$A$698,0))</f>
        <v>2725.3034896400004</v>
      </c>
      <c r="U707" s="227"/>
      <c r="V707" s="227" t="s">
        <v>132</v>
      </c>
      <c r="W707" s="227">
        <v>0.9831653351025692</v>
      </c>
      <c r="X707" s="227"/>
      <c r="Y707" s="227"/>
      <c r="Z707" s="227"/>
      <c r="AA707" s="227"/>
      <c r="AB707" s="227"/>
      <c r="AC707" s="227"/>
      <c r="AD707" s="227"/>
      <c r="AE707" s="227"/>
      <c r="AF707" s="227"/>
      <c r="AG707" s="227"/>
    </row>
    <row r="708" s="1" customFormat="1">
      <c r="A708" s="9" t="s">
        <v>125</v>
      </c>
      <c r="B708" s="228">
        <f t="shared" si="270"/>
        <v>84.395171520000005</v>
      </c>
      <c r="C708" s="228">
        <f t="shared" si="285"/>
        <v>86.667156079999998</v>
      </c>
      <c r="D708" s="228">
        <f t="shared" si="286"/>
        <v>88.733295229999996</v>
      </c>
      <c r="E708" s="228">
        <f t="shared" si="287"/>
        <v>86.150155920000003</v>
      </c>
      <c r="F708" s="228">
        <f t="shared" si="288"/>
        <v>90.790587639999998</v>
      </c>
      <c r="G708" s="228">
        <f t="shared" si="289"/>
        <v>88.897986280000012</v>
      </c>
      <c r="H708" s="228">
        <f t="shared" si="290"/>
        <v>102.81228471999999</v>
      </c>
      <c r="J708" s="168">
        <f t="shared" si="277"/>
        <v>0.041457198253378791</v>
      </c>
      <c r="K708" s="168">
        <f t="shared" si="278"/>
        <v>0.039368010608635866</v>
      </c>
      <c r="L708" s="168">
        <f t="shared" si="279"/>
        <v>0.038331163243948307</v>
      </c>
      <c r="M708" s="168">
        <f t="shared" si="280"/>
        <v>0.034492794713662275</v>
      </c>
      <c r="N708" s="168">
        <f t="shared" si="281"/>
        <v>0.03331393658912938</v>
      </c>
      <c r="O708" s="168">
        <f t="shared" si="282"/>
        <v>0.028762284004312938</v>
      </c>
      <c r="P708" s="168">
        <f t="shared" si="283"/>
        <v>0.030031235204624317</v>
      </c>
      <c r="R708" s="224">
        <v>2018</v>
      </c>
      <c r="S708" s="1">
        <v>579363.40000000002</v>
      </c>
      <c r="T708" s="226">
        <f>INDEX(AA$676:AA$698,MATCH($A704,$A$676:$A$698,0))</f>
        <v>3090.7832725200005</v>
      </c>
      <c r="U708" s="227"/>
      <c r="V708" s="227" t="s">
        <v>133</v>
      </c>
      <c r="W708" s="227">
        <v>0.979798402123083</v>
      </c>
      <c r="X708" s="227"/>
      <c r="Y708" s="227"/>
      <c r="Z708" s="227"/>
      <c r="AA708" s="227"/>
      <c r="AB708" s="227"/>
      <c r="AC708" s="227"/>
      <c r="AD708" s="227"/>
      <c r="AE708" s="227"/>
      <c r="AF708" s="227"/>
      <c r="AG708" s="227"/>
    </row>
    <row r="709">
      <c r="A709" s="9" t="s">
        <v>11</v>
      </c>
      <c r="B709" s="228">
        <f t="shared" si="270"/>
        <v>25.609297739999999</v>
      </c>
      <c r="C709" s="228">
        <f t="shared" si="285"/>
        <v>27.551547339999999</v>
      </c>
      <c r="D709" s="228">
        <f t="shared" si="286"/>
        <v>27.166768260000005</v>
      </c>
      <c r="E709" s="228">
        <f t="shared" si="287"/>
        <v>32.75452027</v>
      </c>
      <c r="F709" s="228">
        <f t="shared" si="288"/>
        <v>38.351548649999998</v>
      </c>
      <c r="G709" s="228">
        <f t="shared" si="289"/>
        <v>45.347063030000008</v>
      </c>
      <c r="H709" s="228">
        <f t="shared" si="290"/>
        <v>53.500952820000002</v>
      </c>
      <c r="J709" s="168">
        <f t="shared" si="277"/>
        <v>0.012579981939907376</v>
      </c>
      <c r="K709" s="168">
        <f t="shared" si="278"/>
        <v>0.012515117110387745</v>
      </c>
      <c r="L709" s="168">
        <f t="shared" si="279"/>
        <v>0.01173554781534257</v>
      </c>
      <c r="M709" s="168">
        <f t="shared" si="280"/>
        <v>0.013114253033584062</v>
      </c>
      <c r="N709" s="168">
        <f t="shared" si="281"/>
        <v>0.014072395531649965</v>
      </c>
      <c r="O709" s="168">
        <f t="shared" si="282"/>
        <v>0.014671705853069181</v>
      </c>
      <c r="P709" s="168">
        <f t="shared" si="283"/>
        <v>0.015627506986977586</v>
      </c>
      <c r="R709" s="225">
        <v>2019</v>
      </c>
      <c r="S709" s="1">
        <v>613599.40000000002</v>
      </c>
      <c r="T709" s="226">
        <f>INDEX(AF$676:AF$698,MATCH($A704,$A$676:$A$698,0))</f>
        <v>3423.5116877300002</v>
      </c>
      <c r="U709" s="227"/>
      <c r="V709" s="227" t="s">
        <v>134</v>
      </c>
      <c r="W709" s="227">
        <v>71.127795335367367</v>
      </c>
      <c r="X709" s="227"/>
      <c r="Y709" s="227"/>
      <c r="Z709" s="227"/>
      <c r="AA709" s="227"/>
      <c r="AB709" s="227"/>
      <c r="AC709" s="227"/>
      <c r="AD709" s="227"/>
      <c r="AE709" s="227"/>
      <c r="AF709" s="227"/>
      <c r="AG709" s="227"/>
    </row>
    <row r="710">
      <c r="A710" s="12" t="s">
        <v>69</v>
      </c>
      <c r="B710" s="230">
        <f>SUM(B711:B722)</f>
        <v>119.59970282</v>
      </c>
      <c r="C710" s="230">
        <f t="shared" ref="C710:H710" si="291">SUM(C711:C722)</f>
        <v>121.73588527</v>
      </c>
      <c r="D710" s="230">
        <f t="shared" si="291"/>
        <v>129.43576800000002</v>
      </c>
      <c r="E710" s="230">
        <f t="shared" si="291"/>
        <v>130.25585480000001</v>
      </c>
      <c r="F710" s="230">
        <f t="shared" si="291"/>
        <v>130.23183220999999</v>
      </c>
      <c r="G710" s="230">
        <f t="shared" si="291"/>
        <v>125.38993761000002</v>
      </c>
      <c r="H710" s="230">
        <f t="shared" si="291"/>
        <v>132.46480600000001</v>
      </c>
      <c r="I710" s="83"/>
      <c r="J710" s="166">
        <f t="shared" si="277"/>
        <v>0.058750619277773662</v>
      </c>
      <c r="K710" s="166">
        <f t="shared" si="278"/>
        <v>0.055297760299613592</v>
      </c>
      <c r="L710" s="166">
        <f t="shared" si="279"/>
        <v>0.055913888241765707</v>
      </c>
      <c r="M710" s="166">
        <f t="shared" si="280"/>
        <v>0.052151832018054012</v>
      </c>
      <c r="N710" s="166">
        <f t="shared" si="281"/>
        <v>0.047786176000238052</v>
      </c>
      <c r="O710" s="166">
        <f t="shared" si="282"/>
        <v>0.04056898415519318</v>
      </c>
      <c r="P710" s="166">
        <f t="shared" si="283"/>
        <v>0.038692669423258885</v>
      </c>
      <c r="S710" s="1"/>
      <c r="T710" s="1"/>
      <c r="U710" s="227"/>
      <c r="V710" s="227" t="s">
        <v>135</v>
      </c>
      <c r="W710" s="227">
        <v>7</v>
      </c>
      <c r="X710" s="227"/>
      <c r="Y710" s="227"/>
      <c r="Z710" s="227"/>
      <c r="AA710" s="227"/>
      <c r="AB710" s="227"/>
      <c r="AC710" s="227"/>
      <c r="AD710" s="227"/>
      <c r="AE710" s="227"/>
      <c r="AF710" s="227"/>
      <c r="AG710" s="227"/>
    </row>
    <row r="711">
      <c r="A711" s="9" t="s">
        <v>13</v>
      </c>
      <c r="B711" s="228">
        <f t="shared" si="270"/>
        <v>30.911414620000002</v>
      </c>
      <c r="C711" s="228">
        <f t="shared" ref="C711:C722" si="292">INDEX(G$676:G$698,MATCH($A711,$A$676:$A$698,0))</f>
        <v>30.703725340000002</v>
      </c>
      <c r="D711" s="228">
        <f t="shared" si="286"/>
        <v>33.192636219999997</v>
      </c>
      <c r="E711" s="228">
        <f t="shared" si="287"/>
        <v>33.006214889999995</v>
      </c>
      <c r="F711" s="228">
        <f t="shared" si="288"/>
        <v>33.355274459999997</v>
      </c>
      <c r="G711" s="228">
        <f t="shared" ref="G711:G728" si="293">INDEX(AA$676:AA$698,MATCH($A711,$A$676:$A$698,0))</f>
        <v>31.721816930000003</v>
      </c>
      <c r="H711" s="228">
        <f t="shared" si="290"/>
        <v>31.773594380000002</v>
      </c>
      <c r="J711" s="168">
        <f t="shared" si="277"/>
        <v>0.015184525620521326</v>
      </c>
      <c r="K711" s="168">
        <f t="shared" si="278"/>
        <v>0.013946974143169115</v>
      </c>
      <c r="L711" s="168">
        <f t="shared" si="279"/>
        <v>0.014338612739985936</v>
      </c>
      <c r="M711" s="168">
        <f t="shared" si="280"/>
        <v>0.013215026511768535</v>
      </c>
      <c r="N711" s="168">
        <f t="shared" si="281"/>
        <v>0.012239104593964347</v>
      </c>
      <c r="O711" s="168">
        <f t="shared" si="282"/>
        <v>0.010263358551224568</v>
      </c>
      <c r="P711" s="168">
        <f t="shared" si="283"/>
        <v>0.0092809948608844565</v>
      </c>
      <c r="S711" s="1"/>
      <c r="T711" s="1"/>
      <c r="U711" s="227"/>
      <c r="V711" s="227"/>
      <c r="W711" s="227"/>
      <c r="X711" s="227"/>
      <c r="Y711" s="227"/>
      <c r="Z711" s="227"/>
      <c r="AA711" s="227"/>
      <c r="AB711" s="227"/>
      <c r="AC711" s="227"/>
      <c r="AD711" s="227"/>
      <c r="AE711" s="227"/>
      <c r="AF711" s="227"/>
      <c r="AG711" s="227"/>
    </row>
    <row r="712">
      <c r="A712" s="9" t="s">
        <v>22</v>
      </c>
      <c r="B712" s="228">
        <f t="shared" si="270"/>
        <v>24.272891999999999</v>
      </c>
      <c r="C712" s="228">
        <f t="shared" si="292"/>
        <v>25.431638400000001</v>
      </c>
      <c r="D712" s="228">
        <f t="shared" si="286"/>
        <v>27.21941459</v>
      </c>
      <c r="E712" s="228">
        <f t="shared" si="287"/>
        <v>25.791632239999995</v>
      </c>
      <c r="F712" s="228">
        <f t="shared" si="288"/>
        <v>24.67132324</v>
      </c>
      <c r="G712" s="228">
        <f t="shared" si="293"/>
        <v>23.33810978</v>
      </c>
      <c r="H712" s="228">
        <f t="shared" si="290"/>
        <v>23.668850460000002</v>
      </c>
      <c r="J712" s="168">
        <f t="shared" si="277"/>
        <v>0.011923503178003281</v>
      </c>
      <c r="K712" s="168">
        <f t="shared" si="278"/>
        <v>0.011552161806278936</v>
      </c>
      <c r="L712" s="168">
        <f t="shared" si="279"/>
        <v>0.011758290068565488</v>
      </c>
      <c r="M712" s="168">
        <f t="shared" si="280"/>
        <v>0.010326452305097504</v>
      </c>
      <c r="N712" s="168">
        <f t="shared" si="281"/>
        <v>0.0090526883827015403</v>
      </c>
      <c r="O712" s="168">
        <f t="shared" si="282"/>
        <v>0.0075508722942491521</v>
      </c>
      <c r="P712" s="168">
        <f t="shared" si="283"/>
        <v>0.0069136175421366571</v>
      </c>
      <c r="S712" s="1"/>
      <c r="T712" s="1"/>
      <c r="U712" s="227"/>
      <c r="V712" s="227" t="s">
        <v>136</v>
      </c>
      <c r="W712" s="227"/>
      <c r="X712" s="227"/>
      <c r="Y712" s="227"/>
      <c r="Z712" s="227"/>
      <c r="AA712" s="227"/>
      <c r="AB712" s="227"/>
      <c r="AC712" s="227"/>
      <c r="AD712" s="227"/>
      <c r="AE712" s="227"/>
      <c r="AF712" s="227"/>
      <c r="AG712" s="227"/>
    </row>
    <row r="713">
      <c r="A713" s="9" t="s">
        <v>17</v>
      </c>
      <c r="B713" s="228">
        <f t="shared" si="270"/>
        <v>2.2851382200000003</v>
      </c>
      <c r="C713" s="228">
        <f t="shared" si="292"/>
        <v>2.3892662099999997</v>
      </c>
      <c r="D713" s="228">
        <f t="shared" si="286"/>
        <v>2.56196724</v>
      </c>
      <c r="E713" s="228">
        <f t="shared" si="287"/>
        <v>4.53837826</v>
      </c>
      <c r="F713" s="228">
        <f t="shared" si="288"/>
        <v>3.97924743</v>
      </c>
      <c r="G713" s="228">
        <f t="shared" si="293"/>
        <v>3.4455672100000005</v>
      </c>
      <c r="H713" s="228">
        <f t="shared" si="290"/>
        <v>4.06323246</v>
      </c>
      <c r="J713" s="168">
        <f t="shared" si="277"/>
        <v>0.0011225218992589249</v>
      </c>
      <c r="K713" s="168">
        <f t="shared" si="278"/>
        <v>0.0010853091500465351</v>
      </c>
      <c r="L713" s="168">
        <f t="shared" si="279"/>
        <v>0.0011067230654236541</v>
      </c>
      <c r="M713" s="168">
        <f t="shared" si="280"/>
        <v>0.0018170756394276738</v>
      </c>
      <c r="N713" s="168">
        <f t="shared" si="281"/>
        <v>0.0014601116701779293</v>
      </c>
      <c r="O713" s="168">
        <f t="shared" si="282"/>
        <v>0.0011147877111392333</v>
      </c>
      <c r="P713" s="168">
        <f t="shared" si="283"/>
        <v>0.001186860986793994</v>
      </c>
      <c r="S713" s="1"/>
      <c r="T713" s="1"/>
      <c r="U713" s="227"/>
      <c r="V713" s="231"/>
      <c r="W713" s="231" t="s">
        <v>137</v>
      </c>
      <c r="X713" s="231" t="s">
        <v>138</v>
      </c>
      <c r="Y713" s="231" t="s">
        <v>139</v>
      </c>
      <c r="Z713" s="231" t="s">
        <v>140</v>
      </c>
      <c r="AA713" s="231" t="s">
        <v>141</v>
      </c>
      <c r="AB713" s="227"/>
      <c r="AC713" s="227"/>
      <c r="AD713" s="227"/>
      <c r="AE713" s="227"/>
      <c r="AF713" s="227"/>
      <c r="AG713" s="227"/>
    </row>
    <row r="714">
      <c r="A714" s="9" t="s">
        <v>15</v>
      </c>
      <c r="B714" s="228">
        <f t="shared" si="270"/>
        <v>6.5782626799999999</v>
      </c>
      <c r="C714" s="228">
        <f t="shared" si="292"/>
        <v>5.7898569999999996</v>
      </c>
      <c r="D714" s="228">
        <f t="shared" si="286"/>
        <v>6.1393945399999996</v>
      </c>
      <c r="E714" s="228">
        <f t="shared" si="287"/>
        <v>7.0287559999999996</v>
      </c>
      <c r="F714" s="228">
        <f t="shared" si="288"/>
        <v>6.4451152599999997</v>
      </c>
      <c r="G714" s="228">
        <f t="shared" si="293"/>
        <v>7.9789482300000003</v>
      </c>
      <c r="H714" s="228">
        <f t="shared" si="290"/>
        <v>9.2888449200000007</v>
      </c>
      <c r="J714" s="168">
        <f t="shared" si="277"/>
        <v>0.0032314211248795728</v>
      </c>
      <c r="K714" s="168">
        <f t="shared" si="278"/>
        <v>0.0026300061304432806</v>
      </c>
      <c r="L714" s="168">
        <f t="shared" si="279"/>
        <v>0.002652106334175469</v>
      </c>
      <c r="M714" s="168">
        <f t="shared" si="280"/>
        <v>0.0028141729427112799</v>
      </c>
      <c r="N714" s="168">
        <f t="shared" si="281"/>
        <v>0.0023649165256275253</v>
      </c>
      <c r="O714" s="168">
        <f t="shared" si="282"/>
        <v>0.0025815295109626189</v>
      </c>
      <c r="P714" s="168">
        <f t="shared" si="283"/>
        <v>0.0027132505354930097</v>
      </c>
      <c r="S714" s="1"/>
      <c r="T714" s="1"/>
      <c r="U714" s="227"/>
      <c r="V714" s="227" t="s">
        <v>142</v>
      </c>
      <c r="W714" s="227">
        <v>1</v>
      </c>
      <c r="X714" s="227">
        <v>1477307.0866796533</v>
      </c>
      <c r="Y714" s="227">
        <v>1477307.0866796533</v>
      </c>
      <c r="Z714" s="227">
        <v>292.00620894230292</v>
      </c>
      <c r="AA714" s="227">
        <v>1.2560853500277888e-05</v>
      </c>
      <c r="AB714" s="227"/>
      <c r="AC714" s="227"/>
      <c r="AD714" s="227"/>
      <c r="AE714" s="227"/>
      <c r="AF714" s="227"/>
      <c r="AG714" s="227"/>
    </row>
    <row r="715">
      <c r="A715" s="9" t="s">
        <v>16</v>
      </c>
      <c r="B715" s="228">
        <f t="shared" si="270"/>
        <v>4.6437638499999991</v>
      </c>
      <c r="C715" s="228">
        <f t="shared" si="292"/>
        <v>5.2265949100000002</v>
      </c>
      <c r="D715" s="228">
        <f t="shared" si="286"/>
        <v>5.6558616600000002</v>
      </c>
      <c r="E715" s="228">
        <f t="shared" si="287"/>
        <v>6.3688597799999993</v>
      </c>
      <c r="F715" s="228">
        <f t="shared" si="288"/>
        <v>7.1406836000000009</v>
      </c>
      <c r="G715" s="228">
        <f t="shared" si="293"/>
        <v>7.4485648800000002</v>
      </c>
      <c r="H715" s="228">
        <f t="shared" si="290"/>
        <v>9.9779924399999995</v>
      </c>
      <c r="J715" s="168">
        <f t="shared" si="277"/>
        <v>0.002281142808338279</v>
      </c>
      <c r="K715" s="168">
        <f t="shared" si="278"/>
        <v>0.0023741478683573093</v>
      </c>
      <c r="L715" s="168">
        <f t="shared" si="279"/>
        <v>0.0024432289594644922</v>
      </c>
      <c r="M715" s="168">
        <f t="shared" si="280"/>
        <v>0.0025499637302529941</v>
      </c>
      <c r="N715" s="168">
        <f t="shared" si="281"/>
        <v>0.0026201425372053707</v>
      </c>
      <c r="O715" s="168">
        <f t="shared" si="282"/>
        <v>0.0024099279125213398</v>
      </c>
      <c r="P715" s="168">
        <f t="shared" si="283"/>
        <v>0.0029145489632068484</v>
      </c>
      <c r="S715" s="1"/>
      <c r="T715" s="1"/>
      <c r="U715" s="227"/>
      <c r="V715" s="227" t="s">
        <v>143</v>
      </c>
      <c r="W715" s="227">
        <v>5</v>
      </c>
      <c r="X715" s="227">
        <v>25295.816346349544</v>
      </c>
      <c r="Y715" s="227">
        <v>5059.1632692699086</v>
      </c>
      <c r="Z715" s="227"/>
      <c r="AA715" s="227"/>
      <c r="AB715" s="227"/>
      <c r="AC715" s="227"/>
      <c r="AD715" s="227"/>
      <c r="AE715" s="227"/>
      <c r="AF715" s="227"/>
      <c r="AG715" s="227"/>
    </row>
    <row r="716">
      <c r="A716" s="9" t="s">
        <v>23</v>
      </c>
      <c r="B716" s="228">
        <f t="shared" si="270"/>
        <v>4.0237685399999998</v>
      </c>
      <c r="C716" s="228">
        <f t="shared" si="292"/>
        <v>4.3613266099999999</v>
      </c>
      <c r="D716" s="228">
        <f t="shared" si="286"/>
        <v>4.2983059699999995</v>
      </c>
      <c r="E716" s="228">
        <f t="shared" si="287"/>
        <v>4.5728296899999998</v>
      </c>
      <c r="F716" s="228">
        <f t="shared" si="288"/>
        <v>4.9921122599999999</v>
      </c>
      <c r="G716" s="228">
        <f t="shared" si="293"/>
        <v>5.6107377700000001</v>
      </c>
      <c r="H716" s="228">
        <f t="shared" si="290"/>
        <v>4.7486978600000009</v>
      </c>
      <c r="J716" s="168">
        <f t="shared" si="277"/>
        <v>0.001976584288935971</v>
      </c>
      <c r="K716" s="168">
        <f t="shared" si="278"/>
        <v>0.00198110518466439</v>
      </c>
      <c r="L716" s="168">
        <f t="shared" si="279"/>
        <v>0.001856789690740617</v>
      </c>
      <c r="M716" s="168">
        <f t="shared" si="280"/>
        <v>0.0018308693010861111</v>
      </c>
      <c r="N716" s="168">
        <f t="shared" si="281"/>
        <v>0.0018317637940057216</v>
      </c>
      <c r="O716" s="168">
        <f t="shared" si="282"/>
        <v>0.0018153125843163411</v>
      </c>
      <c r="P716" s="168">
        <f t="shared" si="283"/>
        <v>0.0013870838756063022</v>
      </c>
      <c r="S716" s="1"/>
      <c r="T716" s="1"/>
      <c r="U716" s="227"/>
      <c r="V716" s="227" t="s">
        <v>144</v>
      </c>
      <c r="W716" s="227">
        <v>6</v>
      </c>
      <c r="X716" s="227">
        <v>1502602.9030260029</v>
      </c>
      <c r="Y716" s="227"/>
      <c r="Z716" s="227"/>
      <c r="AA716" s="227"/>
      <c r="AB716" s="227"/>
      <c r="AC716" s="227"/>
      <c r="AD716" s="227"/>
      <c r="AE716" s="227"/>
      <c r="AF716" s="227"/>
      <c r="AG716" s="227"/>
    </row>
    <row r="717">
      <c r="A717" s="9" t="s">
        <v>14</v>
      </c>
      <c r="B717" s="228">
        <f t="shared" si="270"/>
        <v>11.189412019999997</v>
      </c>
      <c r="C717" s="228">
        <f t="shared" si="292"/>
        <v>11.740860540000002</v>
      </c>
      <c r="D717" s="228">
        <f t="shared" si="286"/>
        <v>13.91916185</v>
      </c>
      <c r="E717" s="228">
        <f t="shared" si="287"/>
        <v>12.996383419999999</v>
      </c>
      <c r="F717" s="228">
        <f t="shared" si="288"/>
        <v>12.751969089999999</v>
      </c>
      <c r="G717" s="228">
        <f t="shared" si="293"/>
        <v>13.05289005</v>
      </c>
      <c r="H717" s="228">
        <f t="shared" si="290"/>
        <v>12.673690919999999</v>
      </c>
      <c r="J717" s="168">
        <f t="shared" si="277"/>
        <v>0.0054965428009343953</v>
      </c>
      <c r="K717" s="168">
        <f t="shared" si="278"/>
        <v>0.0053332120632477815</v>
      </c>
      <c r="L717" s="168">
        <f t="shared" si="279"/>
        <v>0.0060128237513138458</v>
      </c>
      <c r="M717" s="168">
        <f t="shared" si="280"/>
        <v>0.0052034912826203509</v>
      </c>
      <c r="N717" s="168">
        <f t="shared" si="281"/>
        <v>0.0046791005620018021</v>
      </c>
      <c r="O717" s="168">
        <f t="shared" si="282"/>
        <v>0.0042231657476771642</v>
      </c>
      <c r="P717" s="168">
        <f t="shared" si="283"/>
        <v>0.0037019563757947731</v>
      </c>
      <c r="S717" s="1"/>
      <c r="T717" s="1"/>
      <c r="U717" s="227"/>
      <c r="V717" s="227"/>
      <c r="W717" s="227"/>
      <c r="X717" s="227"/>
      <c r="Y717" s="227"/>
      <c r="Z717" s="227"/>
      <c r="AA717" s="227"/>
      <c r="AB717" s="227"/>
      <c r="AC717" s="227"/>
      <c r="AD717" s="227"/>
      <c r="AE717" s="227"/>
      <c r="AF717" s="227"/>
      <c r="AG717" s="227"/>
    </row>
    <row r="718">
      <c r="A718" s="9" t="s">
        <v>21</v>
      </c>
      <c r="B718" s="228">
        <f t="shared" si="270"/>
        <v>8.47053498</v>
      </c>
      <c r="C718" s="228">
        <f t="shared" si="292"/>
        <v>8.1301425699999985</v>
      </c>
      <c r="D718" s="228">
        <f t="shared" si="286"/>
        <v>8.3314910600000012</v>
      </c>
      <c r="E718" s="228">
        <f t="shared" si="287"/>
        <v>8.2198809500000003</v>
      </c>
      <c r="F718" s="228">
        <f t="shared" si="288"/>
        <v>8.0914585700000003</v>
      </c>
      <c r="G718" s="228">
        <f t="shared" si="293"/>
        <v>8.5532955999999984</v>
      </c>
      <c r="H718" s="228">
        <f t="shared" si="290"/>
        <v>8.7744397700000007</v>
      </c>
      <c r="J718" s="168">
        <f t="shared" si="277"/>
        <v>0.0041609566240981078</v>
      </c>
      <c r="K718" s="168">
        <f t="shared" si="278"/>
        <v>0.0036930661328039511</v>
      </c>
      <c r="L718" s="168">
        <f t="shared" si="279"/>
        <v>0.0035990520025045171</v>
      </c>
      <c r="M718" s="168">
        <f t="shared" si="280"/>
        <v>0.0032910754850215165</v>
      </c>
      <c r="N718" s="168">
        <f t="shared" si="281"/>
        <v>0.0029690119286747193</v>
      </c>
      <c r="O718" s="168">
        <f t="shared" si="282"/>
        <v>0.0027673553419441995</v>
      </c>
      <c r="P718" s="168">
        <f t="shared" si="283"/>
        <v>0.0025629939577679656</v>
      </c>
      <c r="S718" s="1"/>
      <c r="T718" s="1"/>
      <c r="U718" s="227"/>
      <c r="V718" s="231"/>
      <c r="W718" s="231" t="s">
        <v>145</v>
      </c>
      <c r="X718" s="231" t="s">
        <v>134</v>
      </c>
      <c r="Y718" s="231" t="s">
        <v>146</v>
      </c>
      <c r="Z718" s="231" t="s">
        <v>147</v>
      </c>
      <c r="AA718" s="231" t="s">
        <v>148</v>
      </c>
      <c r="AB718" s="231" t="s">
        <v>149</v>
      </c>
      <c r="AC718" s="231" t="s">
        <v>150</v>
      </c>
      <c r="AD718" s="231" t="s">
        <v>151</v>
      </c>
      <c r="AE718" s="227"/>
      <c r="AF718" s="227"/>
      <c r="AG718" s="227"/>
    </row>
    <row r="719">
      <c r="A719" s="9" t="s">
        <v>18</v>
      </c>
      <c r="B719" s="228">
        <f t="shared" si="270"/>
        <v>8.9685327199999989</v>
      </c>
      <c r="C719" s="228">
        <f t="shared" si="292"/>
        <v>9.8187620799999991</v>
      </c>
      <c r="D719" s="228">
        <f t="shared" si="286"/>
        <v>9.1814750700000012</v>
      </c>
      <c r="E719" s="228">
        <f t="shared" si="287"/>
        <v>10.136578490000002</v>
      </c>
      <c r="F719" s="228">
        <f t="shared" si="288"/>
        <v>9.3176944399999986</v>
      </c>
      <c r="G719" s="228">
        <f t="shared" si="293"/>
        <v>7.68241555</v>
      </c>
      <c r="H719" s="228">
        <f t="shared" si="290"/>
        <v>9.18595571</v>
      </c>
      <c r="J719" s="168">
        <f t="shared" si="277"/>
        <v>0.0044055866267994105</v>
      </c>
      <c r="K719" s="168">
        <f t="shared" si="278"/>
        <v>0.0044601109256694966</v>
      </c>
      <c r="L719" s="168">
        <f t="shared" si="279"/>
        <v>0.0039662295738727947</v>
      </c>
      <c r="M719" s="168">
        <f t="shared" si="280"/>
        <v>0.0040584827412172468</v>
      </c>
      <c r="N719" s="168">
        <f t="shared" si="281"/>
        <v>0.0034189566319569134</v>
      </c>
      <c r="O719" s="168">
        <f t="shared" si="282"/>
        <v>0.0024855885620657949</v>
      </c>
      <c r="P719" s="168">
        <f t="shared" si="283"/>
        <v>0.0026831968305885516</v>
      </c>
      <c r="S719" s="1"/>
      <c r="T719" s="1"/>
      <c r="U719" s="227"/>
      <c r="V719" s="227" t="s">
        <v>152</v>
      </c>
      <c r="W719" s="227">
        <v>-630.91027123526601</v>
      </c>
      <c r="X719" s="227">
        <v>191.71371083806417</v>
      </c>
      <c r="Y719" s="227">
        <v>-3.2908980191207102</v>
      </c>
      <c r="Z719" s="227">
        <v>0.02169202331988505</v>
      </c>
      <c r="AA719" s="227">
        <v>-1123.7260539580268</v>
      </c>
      <c r="AB719" s="227">
        <v>-138.09448851250528</v>
      </c>
      <c r="AC719" s="227">
        <v>-1123.7260539580268</v>
      </c>
      <c r="AD719" s="227">
        <v>-138.09448851250528</v>
      </c>
      <c r="AE719" s="227"/>
      <c r="AF719" s="227"/>
      <c r="AG719" s="227"/>
    </row>
    <row r="720">
      <c r="A720" s="9" t="s">
        <v>20</v>
      </c>
      <c r="B720" s="228">
        <f t="shared" si="270"/>
        <v>4.8170237800000004</v>
      </c>
      <c r="C720" s="228">
        <f t="shared" si="292"/>
        <v>4.7144587200000005</v>
      </c>
      <c r="D720" s="228">
        <f t="shared" si="286"/>
        <v>4.5718134299999997</v>
      </c>
      <c r="E720" s="228">
        <f t="shared" si="287"/>
        <v>4.85807886</v>
      </c>
      <c r="F720" s="228">
        <f t="shared" si="288"/>
        <v>6.8738621999999996</v>
      </c>
      <c r="G720" s="228">
        <f t="shared" si="293"/>
        <v>4.5243756400000006</v>
      </c>
      <c r="H720" s="228">
        <f t="shared" si="290"/>
        <v>6.3030369200000003</v>
      </c>
      <c r="J720" s="168">
        <f t="shared" si="277"/>
        <v>0.0023662527872388419</v>
      </c>
      <c r="K720" s="168">
        <f t="shared" si="278"/>
        <v>0.0021415132248208866</v>
      </c>
      <c r="L720" s="168">
        <f t="shared" si="279"/>
        <v>0.0019749399191359802</v>
      </c>
      <c r="M720" s="168">
        <f t="shared" si="280"/>
        <v>0.0019450773481636951</v>
      </c>
      <c r="N720" s="168">
        <f t="shared" si="281"/>
        <v>0.0025222373310460201</v>
      </c>
      <c r="O720" s="168">
        <f t="shared" si="282"/>
        <v>0.0014638281759274414</v>
      </c>
      <c r="P720" s="168">
        <f t="shared" si="283"/>
        <v>0.0018411027900358369</v>
      </c>
      <c r="S720" s="1"/>
      <c r="T720" s="1"/>
      <c r="U720" s="227"/>
      <c r="V720" s="227" t="s">
        <v>153</v>
      </c>
      <c r="W720" s="227">
        <v>0.0065089969723540059</v>
      </c>
      <c r="X720" s="227">
        <v>0.00038090618669220643</v>
      </c>
      <c r="Y720" s="227">
        <v>17.088189165101802</v>
      </c>
      <c r="Z720" s="227">
        <v>1.2560853500277954e-05</v>
      </c>
      <c r="AA720" s="227">
        <v>0.0055298464477615255</v>
      </c>
      <c r="AB720" s="227">
        <v>0.0074881474969464863</v>
      </c>
      <c r="AC720" s="227">
        <v>0.0055298464477615255</v>
      </c>
      <c r="AD720" s="227">
        <v>0.0074881474969464863</v>
      </c>
      <c r="AE720" s="227"/>
      <c r="AF720" s="227"/>
      <c r="AG720" s="227"/>
    </row>
    <row r="721">
      <c r="A721" s="9" t="s">
        <v>24</v>
      </c>
      <c r="B721" s="228">
        <f t="shared" si="270"/>
        <v>7.8213471600000002</v>
      </c>
      <c r="C721" s="228">
        <f t="shared" si="292"/>
        <v>7.8364513899999997</v>
      </c>
      <c r="D721" s="228">
        <f t="shared" si="286"/>
        <v>8.7867077499999997</v>
      </c>
      <c r="E721" s="228">
        <f t="shared" si="287"/>
        <v>7.8399945899999999</v>
      </c>
      <c r="F721" s="228">
        <f t="shared" si="288"/>
        <v>7.0845302899999991</v>
      </c>
      <c r="G721" s="228">
        <f t="shared" si="293"/>
        <v>6.9919199699999997</v>
      </c>
      <c r="H721" s="228">
        <f t="shared" si="290"/>
        <v>7.0049043500000003</v>
      </c>
      <c r="J721" s="168">
        <f t="shared" si="277"/>
        <v>0.0038420579516658727</v>
      </c>
      <c r="K721" s="168">
        <f t="shared" si="278"/>
        <v>0.003559658761282147</v>
      </c>
      <c r="L721" s="168">
        <f t="shared" si="279"/>
        <v>0.0037956973001972414</v>
      </c>
      <c r="M721" s="168">
        <f t="shared" si="280"/>
        <v>0.0031389766049896759</v>
      </c>
      <c r="N721" s="168">
        <f t="shared" si="281"/>
        <v>0.002599538112702388</v>
      </c>
      <c r="O721" s="168">
        <f t="shared" si="282"/>
        <v>0.0022621838393409237</v>
      </c>
      <c r="P721" s="168">
        <f t="shared" si="283"/>
        <v>0.0020461166746139209</v>
      </c>
      <c r="S721" s="1"/>
      <c r="T721" s="1"/>
      <c r="U721" s="227"/>
      <c r="V721" s="227"/>
      <c r="W721" s="227"/>
      <c r="X721" s="227"/>
      <c r="Y721" s="227"/>
      <c r="Z721" s="227"/>
      <c r="AA721" s="227"/>
      <c r="AB721" s="227"/>
      <c r="AC721" s="227"/>
      <c r="AD721" s="227"/>
      <c r="AE721" s="227"/>
      <c r="AF721" s="227"/>
      <c r="AG721" s="227"/>
    </row>
    <row r="722">
      <c r="A722" s="9" t="s">
        <v>25</v>
      </c>
      <c r="B722" s="228">
        <f t="shared" si="270"/>
        <v>5.6176122500000005</v>
      </c>
      <c r="C722" s="228">
        <f t="shared" si="292"/>
        <v>5.5928014999999993</v>
      </c>
      <c r="D722" s="228">
        <f t="shared" si="286"/>
        <v>5.5775386200000003</v>
      </c>
      <c r="E722" s="228">
        <f t="shared" si="287"/>
        <v>4.8982676299999994</v>
      </c>
      <c r="F722" s="228">
        <f t="shared" si="288"/>
        <v>5.5285613700000003</v>
      </c>
      <c r="G722" s="228">
        <f t="shared" si="293"/>
        <v>5.041296</v>
      </c>
      <c r="H722" s="228">
        <f t="shared" si="290"/>
        <v>5.0015658099999998</v>
      </c>
      <c r="J722" s="168">
        <f t="shared" si="277"/>
        <v>0.0027595235670996752</v>
      </c>
      <c r="K722" s="168">
        <f t="shared" si="278"/>
        <v>0.0025404949088297644</v>
      </c>
      <c r="L722" s="168">
        <f t="shared" si="279"/>
        <v>0.0024093948363856587</v>
      </c>
      <c r="M722" s="168">
        <f t="shared" si="280"/>
        <v>0.0019611681256974218</v>
      </c>
      <c r="N722" s="168">
        <f t="shared" si="281"/>
        <v>0.0020286039301737717</v>
      </c>
      <c r="O722" s="168">
        <f t="shared" si="282"/>
        <v>0.0016310739238243944</v>
      </c>
      <c r="P722" s="168">
        <f t="shared" si="283"/>
        <v>0.0014609460303365714</v>
      </c>
      <c r="S722" s="1"/>
      <c r="T722" s="1"/>
      <c r="U722" s="227"/>
      <c r="V722" s="227"/>
      <c r="W722" s="227"/>
      <c r="X722" s="227"/>
      <c r="Y722" s="227"/>
      <c r="Z722" s="227"/>
      <c r="AA722" s="227"/>
      <c r="AB722" s="227"/>
      <c r="AC722" s="227"/>
      <c r="AD722" s="227"/>
      <c r="AE722" s="227"/>
      <c r="AF722" s="227"/>
      <c r="AG722" s="227"/>
    </row>
    <row r="723">
      <c r="A723" s="12" t="s">
        <v>70</v>
      </c>
      <c r="B723" s="230">
        <f>SUM(B724:B728)</f>
        <v>76.398233239999996</v>
      </c>
      <c r="C723" s="230">
        <f t="shared" ref="C723:H723" si="294">SUM(C724:C728)</f>
        <v>86.798285829999998</v>
      </c>
      <c r="D723" s="230">
        <f t="shared" si="294"/>
        <v>85.862128200000001</v>
      </c>
      <c r="E723" s="230">
        <f t="shared" si="294"/>
        <v>87.592973189999995</v>
      </c>
      <c r="F723" s="230">
        <f t="shared" si="294"/>
        <v>85.368738360000009</v>
      </c>
      <c r="G723" s="230">
        <f t="shared" si="294"/>
        <v>77.855217819999993</v>
      </c>
      <c r="H723" s="230">
        <f t="shared" si="294"/>
        <v>78.224592329999993</v>
      </c>
      <c r="I723" s="83"/>
      <c r="J723" s="166">
        <f t="shared" si="277"/>
        <v>0.037528885179029178</v>
      </c>
      <c r="K723" s="166">
        <f t="shared" si="278"/>
        <v>0.039427575472912049</v>
      </c>
      <c r="L723" s="166">
        <f t="shared" si="279"/>
        <v>0.037090871515321477</v>
      </c>
      <c r="M723" s="166">
        <f t="shared" si="280"/>
        <v>0.035070469813283114</v>
      </c>
      <c r="N723" s="166">
        <f t="shared" si="281"/>
        <v>0.031324488698055722</v>
      </c>
      <c r="O723" s="166">
        <f t="shared" si="282"/>
        <v>0.025189478185742378</v>
      </c>
      <c r="P723" s="166">
        <f t="shared" si="283"/>
        <v>0.02284922601852361</v>
      </c>
      <c r="S723" s="1"/>
      <c r="T723" s="1"/>
      <c r="U723" s="227"/>
      <c r="V723" s="227"/>
      <c r="W723" s="227"/>
      <c r="X723" s="227"/>
      <c r="Y723" s="227"/>
      <c r="Z723" s="227"/>
      <c r="AA723" s="227"/>
      <c r="AB723" s="227"/>
      <c r="AC723" s="227"/>
      <c r="AD723" s="227"/>
      <c r="AE723" s="227"/>
      <c r="AF723" s="227"/>
      <c r="AG723" s="227"/>
    </row>
    <row r="724">
      <c r="A724" s="9" t="s">
        <v>32</v>
      </c>
      <c r="B724" s="228">
        <f t="shared" si="270"/>
        <v>2.4394981700000002</v>
      </c>
      <c r="C724" s="228">
        <f t="shared" ref="C724:C728" si="295">INDEX(G$676:G$698,MATCH($A724,$A$676:$A$698,0))</f>
        <v>2.5596155399999998</v>
      </c>
      <c r="D724" s="228">
        <f t="shared" si="286"/>
        <v>2.7788310599999995</v>
      </c>
      <c r="E724" s="228">
        <f t="shared" si="287"/>
        <v>2.8418556399999999</v>
      </c>
      <c r="F724" s="228">
        <f t="shared" si="288"/>
        <v>2.43080199</v>
      </c>
      <c r="G724" s="228">
        <f t="shared" si="293"/>
        <v>2.4202899700000002</v>
      </c>
      <c r="H724" s="228">
        <f t="shared" si="290"/>
        <v>2.9606539199999999</v>
      </c>
      <c r="J724" s="168">
        <f t="shared" si="277"/>
        <v>0.0011983476951460169</v>
      </c>
      <c r="K724" s="168">
        <f t="shared" si="278"/>
        <v>0.0011626892618898685</v>
      </c>
      <c r="L724" s="168">
        <f t="shared" si="279"/>
        <v>0.0012004042756681235</v>
      </c>
      <c r="M724" s="168">
        <f t="shared" si="280"/>
        <v>0.0011378220056549762</v>
      </c>
      <c r="N724" s="168">
        <f t="shared" si="281"/>
        <v>0.00089193809028626652</v>
      </c>
      <c r="O724" s="168">
        <f t="shared" si="282"/>
        <v>0.00078306686577434188</v>
      </c>
      <c r="P724" s="168">
        <f t="shared" si="283"/>
        <v>0.00086480029573466895</v>
      </c>
      <c r="S724" s="1"/>
      <c r="T724" s="1"/>
      <c r="U724" s="227"/>
      <c r="V724" s="227"/>
      <c r="W724" s="227"/>
      <c r="X724" s="227"/>
      <c r="Y724" s="227"/>
      <c r="Z724" s="227"/>
      <c r="AA724" s="227"/>
      <c r="AB724" s="227"/>
      <c r="AC724" s="227"/>
      <c r="AD724" s="227"/>
      <c r="AE724" s="227"/>
      <c r="AF724" s="227"/>
      <c r="AG724" s="227"/>
    </row>
    <row r="725">
      <c r="A725" s="9" t="s">
        <v>30</v>
      </c>
      <c r="B725" s="228">
        <f t="shared" si="270"/>
        <v>41.890308119999993</v>
      </c>
      <c r="C725" s="228">
        <f t="shared" si="295"/>
        <v>47.468921790000003</v>
      </c>
      <c r="D725" s="228">
        <f t="shared" si="286"/>
        <v>44.49478569</v>
      </c>
      <c r="E725" s="228">
        <f t="shared" si="287"/>
        <v>47.953151490000003</v>
      </c>
      <c r="F725" s="228">
        <f t="shared" si="288"/>
        <v>47.440641250000006</v>
      </c>
      <c r="G725" s="228">
        <f t="shared" si="293"/>
        <v>43.291954749999995</v>
      </c>
      <c r="H725" s="228">
        <f t="shared" si="290"/>
        <v>41.768396469999999</v>
      </c>
      <c r="J725" s="168">
        <f t="shared" si="277"/>
        <v>0.020577656012161903</v>
      </c>
      <c r="K725" s="168">
        <f t="shared" si="278"/>
        <v>0.021562459196009957</v>
      </c>
      <c r="L725" s="168">
        <f t="shared" si="279"/>
        <v>0.019220934930536168</v>
      </c>
      <c r="M725" s="168">
        <f t="shared" si="280"/>
        <v>0.019199480169875455</v>
      </c>
      <c r="N725" s="168">
        <f t="shared" si="281"/>
        <v>0.017407470922171198</v>
      </c>
      <c r="O725" s="168">
        <f t="shared" si="282"/>
        <v>0.014006790814130062</v>
      </c>
      <c r="P725" s="168">
        <f t="shared" si="283"/>
        <v>0.012200453884734662</v>
      </c>
    </row>
    <row r="726">
      <c r="A726" s="9" t="s">
        <v>28</v>
      </c>
      <c r="B726" s="228">
        <f t="shared" si="270"/>
        <v>6.6901340099999995</v>
      </c>
      <c r="C726" s="228">
        <f t="shared" si="295"/>
        <v>7.3502215799999995</v>
      </c>
      <c r="D726" s="228">
        <f t="shared" si="286"/>
        <v>8.2321010999999995</v>
      </c>
      <c r="E726" s="228">
        <f t="shared" si="287"/>
        <v>7.9826964100000009</v>
      </c>
      <c r="F726" s="228">
        <f t="shared" si="288"/>
        <v>6.9689993599999998</v>
      </c>
      <c r="G726" s="228">
        <f t="shared" si="293"/>
        <v>6.4750994099999994</v>
      </c>
      <c r="H726" s="228">
        <f t="shared" si="290"/>
        <v>6.7734706099999995</v>
      </c>
      <c r="J726" s="168">
        <f t="shared" si="277"/>
        <v>0.0032863753577242806</v>
      </c>
      <c r="K726" s="168">
        <f t="shared" si="278"/>
        <v>0.0033387919279382022</v>
      </c>
      <c r="L726" s="168">
        <f t="shared" si="279"/>
        <v>0.003556117354673682</v>
      </c>
      <c r="M726" s="168">
        <f t="shared" si="280"/>
        <v>0.0031961115518735427</v>
      </c>
      <c r="N726" s="168">
        <f t="shared" si="281"/>
        <v>0.0025571461624336639</v>
      </c>
      <c r="O726" s="168">
        <f t="shared" si="282"/>
        <v>0.0020949703809936414</v>
      </c>
      <c r="P726" s="168">
        <f t="shared" si="283"/>
        <v>0.0019785154040152346</v>
      </c>
    </row>
    <row r="727">
      <c r="A727" s="9" t="s">
        <v>27</v>
      </c>
      <c r="B727" s="228">
        <f t="shared" si="270"/>
        <v>16.63434376</v>
      </c>
      <c r="C727" s="228">
        <f t="shared" si="295"/>
        <v>19.367597920000001</v>
      </c>
      <c r="D727" s="228">
        <f t="shared" si="286"/>
        <v>18.805625689999996</v>
      </c>
      <c r="E727" s="228">
        <f t="shared" si="287"/>
        <v>17.67242413</v>
      </c>
      <c r="F727" s="228">
        <f t="shared" si="288"/>
        <v>18.42074526</v>
      </c>
      <c r="G727" s="228">
        <f t="shared" si="293"/>
        <v>15.482592909999999</v>
      </c>
      <c r="H727" s="228">
        <f t="shared" si="290"/>
        <v>15.688159729999999</v>
      </c>
      <c r="J727" s="168">
        <f t="shared" si="277"/>
        <v>0.0081712410159596582</v>
      </c>
      <c r="K727" s="168">
        <f t="shared" si="278"/>
        <v>0.008797609554356961</v>
      </c>
      <c r="L727" s="168">
        <f t="shared" si="279"/>
        <v>0.0081236869019631237</v>
      </c>
      <c r="M727" s="168">
        <f t="shared" si="280"/>
        <v>0.007075684206247013</v>
      </c>
      <c r="N727" s="168">
        <f t="shared" si="281"/>
        <v>0.0067591537346298608</v>
      </c>
      <c r="O727" s="168">
        <f t="shared" si="282"/>
        <v>0.0050092780841849887</v>
      </c>
      <c r="P727" s="168">
        <f t="shared" si="283"/>
        <v>0.004582475878854738</v>
      </c>
    </row>
    <row r="728">
      <c r="A728" s="9" t="s">
        <v>29</v>
      </c>
      <c r="B728" s="228">
        <f t="shared" si="270"/>
        <v>8.7439491799999995</v>
      </c>
      <c r="C728" s="228">
        <f t="shared" si="295"/>
        <v>10.051929000000001</v>
      </c>
      <c r="D728" s="228">
        <f t="shared" si="286"/>
        <v>11.55078466</v>
      </c>
      <c r="E728" s="228">
        <f t="shared" si="287"/>
        <v>11.14284552</v>
      </c>
      <c r="F728" s="228">
        <f t="shared" si="288"/>
        <v>10.1075505</v>
      </c>
      <c r="G728" s="228">
        <f t="shared" si="293"/>
        <v>10.185280780000001</v>
      </c>
      <c r="H728" s="228">
        <f t="shared" si="290"/>
        <v>11.0339116</v>
      </c>
      <c r="J728" s="168">
        <f t="shared" si="277"/>
        <v>0.0042952650980373156</v>
      </c>
      <c r="K728" s="168">
        <f t="shared" si="278"/>
        <v>0.0045660255327170602</v>
      </c>
      <c r="L728" s="168">
        <f t="shared" si="279"/>
        <v>0.0049897280524803739</v>
      </c>
      <c r="M728" s="168">
        <f t="shared" si="280"/>
        <v>0.0044613718796321289</v>
      </c>
      <c r="N728" s="168">
        <f t="shared" si="281"/>
        <v>0.0037087797885347294</v>
      </c>
      <c r="O728" s="168">
        <f t="shared" si="282"/>
        <v>0.0032953720406593444</v>
      </c>
      <c r="P728" s="168">
        <f t="shared" si="283"/>
        <v>0.0032229805551843068</v>
      </c>
    </row>
    <row r="729">
      <c r="O729" s="34"/>
    </row>
    <row r="730" ht="32.25" customHeight="1">
      <c r="A730" s="3" t="s">
        <v>1</v>
      </c>
      <c r="B730" s="4" t="s">
        <v>2</v>
      </c>
      <c r="C730" s="4" t="s">
        <v>3</v>
      </c>
      <c r="D730" s="5" t="s">
        <v>4</v>
      </c>
      <c r="E730" s="6"/>
      <c r="F730" s="6"/>
      <c r="G730" s="6"/>
      <c r="H730" s="6"/>
      <c r="I730" s="6"/>
      <c r="J730" s="6"/>
      <c r="K730" s="6"/>
      <c r="L730" s="6"/>
      <c r="M730" s="4"/>
      <c r="O730" s="4" t="s">
        <v>2</v>
      </c>
      <c r="P730" s="4" t="s">
        <v>3</v>
      </c>
      <c r="Q730" s="5" t="s">
        <v>4</v>
      </c>
      <c r="R730" s="6"/>
      <c r="S730" s="6"/>
      <c r="T730" s="6"/>
      <c r="U730" s="6"/>
      <c r="V730" s="6"/>
      <c r="W730" s="6"/>
      <c r="X730" s="6"/>
      <c r="Y730" s="6"/>
      <c r="Z730" s="4"/>
      <c r="AA730" s="1"/>
      <c r="AB730" s="1"/>
      <c r="AC730" s="1"/>
      <c r="AD730" s="1"/>
      <c r="AE730" s="1"/>
      <c r="AF730" s="1"/>
      <c r="AG730" s="1"/>
    </row>
    <row r="731">
      <c r="A731" s="222"/>
      <c r="B731" s="8">
        <v>2019</v>
      </c>
      <c r="C731" s="8">
        <v>2020</v>
      </c>
      <c r="D731" s="8">
        <v>2021</v>
      </c>
      <c r="E731" s="8">
        <v>2022</v>
      </c>
      <c r="F731" s="8">
        <v>2023</v>
      </c>
      <c r="G731" s="8">
        <v>2024</v>
      </c>
      <c r="H731" s="8">
        <v>2025</v>
      </c>
      <c r="I731" s="8">
        <v>2026</v>
      </c>
      <c r="J731" s="8">
        <v>2027</v>
      </c>
      <c r="K731" s="8">
        <v>2028</v>
      </c>
      <c r="L731" s="8">
        <v>2029</v>
      </c>
      <c r="M731" s="8">
        <v>2030</v>
      </c>
      <c r="O731" s="8">
        <v>2019</v>
      </c>
      <c r="P731" s="8">
        <v>2020</v>
      </c>
      <c r="Q731" s="8">
        <v>2021</v>
      </c>
      <c r="R731" s="8">
        <v>2022</v>
      </c>
      <c r="S731" s="8">
        <v>2023</v>
      </c>
      <c r="T731" s="8">
        <v>2024</v>
      </c>
      <c r="U731" s="8">
        <v>2025</v>
      </c>
      <c r="V731" s="8">
        <v>2026</v>
      </c>
      <c r="W731" s="8">
        <v>2027</v>
      </c>
      <c r="X731" s="8">
        <v>2028</v>
      </c>
      <c r="Y731" s="8">
        <v>2029</v>
      </c>
      <c r="Z731" s="8">
        <v>2030</v>
      </c>
      <c r="AA731" s="1"/>
      <c r="AB731" s="1"/>
      <c r="AC731" s="1"/>
      <c r="AD731" s="1"/>
      <c r="AE731" s="1"/>
      <c r="AF731" s="1"/>
      <c r="AG731" s="1"/>
    </row>
    <row r="732">
      <c r="A732" s="9" t="s">
        <v>46</v>
      </c>
      <c r="B732" s="232">
        <f t="shared" ref="B732:B756" si="296">H704</f>
        <v>3423.5116877300002</v>
      </c>
      <c r="C732" s="228" t="e">
        <f>$W$719+$W$720*#REF!</f>
        <v>#REF!</v>
      </c>
      <c r="D732" s="228" t="e">
        <f>$W$719+$W$720*#REF!</f>
        <v>#REF!</v>
      </c>
      <c r="E732" s="228" t="e">
        <f>$W$719+$W$720*#REF!</f>
        <v>#REF!</v>
      </c>
      <c r="F732" s="228" t="e">
        <f>$W$719+$W$720*#REF!</f>
        <v>#REF!</v>
      </c>
      <c r="G732" s="228" t="e">
        <f>$W$719+$W$720*#REF!</f>
        <v>#REF!</v>
      </c>
      <c r="H732" s="228" t="e">
        <f>$W$719+$W$720*#REF!</f>
        <v>#REF!</v>
      </c>
      <c r="I732" s="228" t="e">
        <f>$W$719+$W$720*#REF!</f>
        <v>#REF!</v>
      </c>
      <c r="J732" s="228" t="e">
        <f>$W$719+$W$720*#REF!</f>
        <v>#REF!</v>
      </c>
      <c r="K732" s="228" t="e">
        <f>$W$719+$W$720*#REF!</f>
        <v>#REF!</v>
      </c>
      <c r="L732" s="228" t="e">
        <f>$W$719+$W$720*#REF!</f>
        <v>#REF!</v>
      </c>
      <c r="M732" s="228" t="e">
        <f>$W$719+$W$720*#REF!</f>
        <v>#REF!</v>
      </c>
      <c r="O732" s="232">
        <f>B732</f>
        <v>3423.5116877300002</v>
      </c>
      <c r="P732" s="232" t="e">
        <f t="shared" ref="P732:Z732" si="297">C732</f>
        <v>#REF!</v>
      </c>
      <c r="Q732" s="232" t="e">
        <f t="shared" si="297"/>
        <v>#REF!</v>
      </c>
      <c r="R732" s="232" t="e">
        <f t="shared" si="297"/>
        <v>#REF!</v>
      </c>
      <c r="S732" s="232" t="e">
        <f t="shared" si="297"/>
        <v>#REF!</v>
      </c>
      <c r="T732" s="232" t="e">
        <f t="shared" si="297"/>
        <v>#REF!</v>
      </c>
      <c r="U732" s="232" t="e">
        <f t="shared" si="297"/>
        <v>#REF!</v>
      </c>
      <c r="V732" s="232" t="e">
        <f t="shared" si="297"/>
        <v>#REF!</v>
      </c>
      <c r="W732" s="232" t="e">
        <f t="shared" si="297"/>
        <v>#REF!</v>
      </c>
      <c r="X732" s="232" t="e">
        <f t="shared" si="297"/>
        <v>#REF!</v>
      </c>
      <c r="Y732" s="232" t="e">
        <f t="shared" si="297"/>
        <v>#REF!</v>
      </c>
      <c r="Z732" s="232" t="e">
        <f t="shared" si="297"/>
        <v>#REF!</v>
      </c>
      <c r="AA732" s="1"/>
      <c r="AB732" s="1"/>
      <c r="AC732" s="1"/>
      <c r="AD732" s="1"/>
      <c r="AE732" s="1"/>
      <c r="AF732" s="1"/>
      <c r="AG732" s="1"/>
    </row>
    <row r="733">
      <c r="A733" s="9" t="s">
        <v>48</v>
      </c>
      <c r="B733" s="232">
        <f t="shared" si="296"/>
        <v>1430.25473584</v>
      </c>
      <c r="C733" s="228" t="e">
        <f t="shared" ref="C733:M756" si="298">C$732*$P705</f>
        <v>#REF!</v>
      </c>
      <c r="D733" s="228" t="e">
        <f t="shared" ref="D733:M733" si="299">D$732*$P705</f>
        <v>#REF!</v>
      </c>
      <c r="E733" s="228" t="e">
        <f t="shared" si="299"/>
        <v>#REF!</v>
      </c>
      <c r="F733" s="228" t="e">
        <f t="shared" si="299"/>
        <v>#REF!</v>
      </c>
      <c r="G733" s="228" t="e">
        <f t="shared" si="299"/>
        <v>#REF!</v>
      </c>
      <c r="H733" s="228" t="e">
        <f t="shared" si="299"/>
        <v>#REF!</v>
      </c>
      <c r="I733" s="228" t="e">
        <f t="shared" si="299"/>
        <v>#REF!</v>
      </c>
      <c r="J733" s="228" t="e">
        <f t="shared" si="299"/>
        <v>#REF!</v>
      </c>
      <c r="K733" s="228" t="e">
        <f t="shared" si="299"/>
        <v>#REF!</v>
      </c>
      <c r="L733" s="228" t="e">
        <f t="shared" si="299"/>
        <v>#REF!</v>
      </c>
      <c r="M733" s="228" t="e">
        <f t="shared" si="299"/>
        <v>#REF!</v>
      </c>
      <c r="O733" s="232">
        <f>O735+O736+O737+SUM(O739:O750,O752:O756)</f>
        <v>3000.9742347166439</v>
      </c>
      <c r="P733" s="232" t="e">
        <f t="shared" ref="P733:Z733" si="300">P735+P736+P737+SUM(P739:P750,P752:P756)</f>
        <v>#REF!</v>
      </c>
      <c r="Q733" s="232" t="e">
        <f t="shared" si="300"/>
        <v>#REF!</v>
      </c>
      <c r="R733" s="232" t="e">
        <f t="shared" si="300"/>
        <v>#REF!</v>
      </c>
      <c r="S733" s="232" t="e">
        <f t="shared" si="300"/>
        <v>#REF!</v>
      </c>
      <c r="T733" s="232" t="e">
        <f t="shared" si="300"/>
        <v>#REF!</v>
      </c>
      <c r="U733" s="232" t="e">
        <f t="shared" si="300"/>
        <v>#REF!</v>
      </c>
      <c r="V733" s="232" t="e">
        <f t="shared" si="300"/>
        <v>#REF!</v>
      </c>
      <c r="W733" s="232" t="e">
        <f t="shared" si="300"/>
        <v>#REF!</v>
      </c>
      <c r="X733" s="232" t="e">
        <f t="shared" si="300"/>
        <v>#REF!</v>
      </c>
      <c r="Y733" s="232" t="e">
        <f t="shared" si="300"/>
        <v>#REF!</v>
      </c>
      <c r="Z733" s="232" t="e">
        <f t="shared" si="300"/>
        <v>#REF!</v>
      </c>
      <c r="AA733" s="1"/>
      <c r="AB733" s="1"/>
      <c r="AC733" s="1"/>
      <c r="AD733" s="1"/>
      <c r="AE733" s="1"/>
      <c r="AF733" s="1"/>
      <c r="AG733" s="1"/>
    </row>
    <row r="734" s="145" customFormat="1">
      <c r="A734" s="233" t="s">
        <v>8</v>
      </c>
      <c r="B734" s="234">
        <f t="shared" si="296"/>
        <v>1219.5653375100001</v>
      </c>
      <c r="C734" s="235" t="e">
        <f t="shared" si="298"/>
        <v>#REF!</v>
      </c>
      <c r="D734" s="235" t="e">
        <f t="shared" si="298"/>
        <v>#REF!</v>
      </c>
      <c r="E734" s="235" t="e">
        <f t="shared" si="298"/>
        <v>#REF!</v>
      </c>
      <c r="F734" s="235" t="e">
        <f t="shared" si="298"/>
        <v>#REF!</v>
      </c>
      <c r="G734" s="235" t="e">
        <f t="shared" si="298"/>
        <v>#REF!</v>
      </c>
      <c r="H734" s="235" t="e">
        <f t="shared" si="298"/>
        <v>#REF!</v>
      </c>
      <c r="I734" s="235" t="e">
        <f t="shared" si="298"/>
        <v>#REF!</v>
      </c>
      <c r="J734" s="235" t="e">
        <f t="shared" si="298"/>
        <v>#REF!</v>
      </c>
      <c r="K734" s="235" t="e">
        <f t="shared" si="298"/>
        <v>#REF!</v>
      </c>
      <c r="L734" s="235" t="e">
        <f t="shared" si="298"/>
        <v>#REF!</v>
      </c>
      <c r="M734" s="235" t="e">
        <f t="shared" si="298"/>
        <v>#REF!</v>
      </c>
    </row>
    <row r="735">
      <c r="A735" s="9" t="s">
        <v>9</v>
      </c>
      <c r="B735" s="232">
        <f t="shared" si="296"/>
        <v>1063.25209997</v>
      </c>
      <c r="C735" s="228" t="e">
        <f t="shared" si="298"/>
        <v>#REF!</v>
      </c>
      <c r="D735" s="228" t="e">
        <f t="shared" si="298"/>
        <v>#REF!</v>
      </c>
      <c r="E735" s="228" t="e">
        <f t="shared" si="298"/>
        <v>#REF!</v>
      </c>
      <c r="F735" s="228" t="e">
        <f t="shared" si="298"/>
        <v>#REF!</v>
      </c>
      <c r="G735" s="228" t="e">
        <f t="shared" si="298"/>
        <v>#REF!</v>
      </c>
      <c r="H735" s="228" t="e">
        <f t="shared" si="298"/>
        <v>#REF!</v>
      </c>
      <c r="I735" s="228" t="e">
        <f t="shared" si="298"/>
        <v>#REF!</v>
      </c>
      <c r="J735" s="228" t="e">
        <f t="shared" si="298"/>
        <v>#REF!</v>
      </c>
      <c r="K735" s="228" t="e">
        <f t="shared" si="298"/>
        <v>#REF!</v>
      </c>
      <c r="L735" s="228" t="e">
        <f t="shared" si="298"/>
        <v>#REF!</v>
      </c>
      <c r="M735" s="228" t="e">
        <f t="shared" si="298"/>
        <v>#REF!</v>
      </c>
      <c r="O735" s="34">
        <v>2615</v>
      </c>
      <c r="P735" s="34">
        <v>1000</v>
      </c>
      <c r="Q735" s="1">
        <f>($U735/$P735)^(1/($U$731-$P$731))*P735</f>
        <v>1213.6408104748318</v>
      </c>
      <c r="R735" s="1">
        <f>($U735/$P735)^(1/($U$731-$P$731))*Q735</f>
        <v>1472.9240168500066</v>
      </c>
      <c r="S735" s="1">
        <f>($U735/$P735)^(1/($U$731-$P$731))*R735</f>
        <v>1787.6006975776868</v>
      </c>
      <c r="T735" s="1">
        <f>($U735/$P735)^(1/($U$731-$P$731))*S735</f>
        <v>2169.5051594135584</v>
      </c>
      <c r="U735" s="34">
        <v>2633</v>
      </c>
      <c r="V735" s="1">
        <f>($Z735/$U735)^(1/($Z$731-$U$731))*U735</f>
        <v>2693.732891330405</v>
      </c>
      <c r="W735" s="1">
        <f>($Z735/$U735)^(1/($Z$731-$U$731))*V735</f>
        <v>2755.8666501463213</v>
      </c>
      <c r="X735" s="1">
        <f>($Z735/$U735)^(1/($Z$731-$U$731))*W735</f>
        <v>2819.4335889174658</v>
      </c>
      <c r="Y735" s="1">
        <f>($Z735/$U735)^(1/($Z$731-$U$731))*X735</f>
        <v>2884.4667654343739</v>
      </c>
      <c r="Z735" s="34">
        <v>2951</v>
      </c>
      <c r="AA735" s="1"/>
      <c r="AB735" s="1"/>
      <c r="AC735" s="1"/>
      <c r="AD735" s="1"/>
      <c r="AE735" s="1"/>
      <c r="AF735" s="1"/>
      <c r="AG735" s="1"/>
    </row>
    <row r="736">
      <c r="A736" s="9" t="s">
        <v>125</v>
      </c>
      <c r="B736" s="232">
        <f t="shared" si="296"/>
        <v>102.81228471999999</v>
      </c>
      <c r="C736" s="228" t="e">
        <f t="shared" si="298"/>
        <v>#REF!</v>
      </c>
      <c r="D736" s="228" t="e">
        <f t="shared" si="298"/>
        <v>#REF!</v>
      </c>
      <c r="E736" s="228" t="e">
        <f t="shared" si="298"/>
        <v>#REF!</v>
      </c>
      <c r="F736" s="228" t="e">
        <f t="shared" si="298"/>
        <v>#REF!</v>
      </c>
      <c r="G736" s="228" t="e">
        <f t="shared" si="298"/>
        <v>#REF!</v>
      </c>
      <c r="H736" s="228" t="e">
        <f t="shared" si="298"/>
        <v>#REF!</v>
      </c>
      <c r="I736" s="228" t="e">
        <f t="shared" si="298"/>
        <v>#REF!</v>
      </c>
      <c r="J736" s="228" t="e">
        <f t="shared" si="298"/>
        <v>#REF!</v>
      </c>
      <c r="K736" s="228" t="e">
        <f t="shared" si="298"/>
        <v>#REF!</v>
      </c>
      <c r="L736" s="228" t="e">
        <f t="shared" si="298"/>
        <v>#REF!</v>
      </c>
      <c r="M736" s="228" t="e">
        <f t="shared" si="298"/>
        <v>#REF!</v>
      </c>
      <c r="O736" s="232">
        <f>B736</f>
        <v>102.81228471999999</v>
      </c>
      <c r="P736" s="232" t="e">
        <f t="shared" ref="P736:Z754" si="301">C736</f>
        <v>#REF!</v>
      </c>
      <c r="Q736" s="232" t="e">
        <f t="shared" si="301"/>
        <v>#REF!</v>
      </c>
      <c r="R736" s="232" t="e">
        <f t="shared" si="301"/>
        <v>#REF!</v>
      </c>
      <c r="S736" s="232" t="e">
        <f t="shared" si="301"/>
        <v>#REF!</v>
      </c>
      <c r="T736" s="232" t="e">
        <f t="shared" si="301"/>
        <v>#REF!</v>
      </c>
      <c r="U736" s="232" t="e">
        <f t="shared" si="301"/>
        <v>#REF!</v>
      </c>
      <c r="V736" s="232" t="e">
        <f t="shared" si="301"/>
        <v>#REF!</v>
      </c>
      <c r="W736" s="232" t="e">
        <f t="shared" si="301"/>
        <v>#REF!</v>
      </c>
      <c r="X736" s="232" t="e">
        <f t="shared" si="301"/>
        <v>#REF!</v>
      </c>
      <c r="Y736" s="232" t="e">
        <f t="shared" si="301"/>
        <v>#REF!</v>
      </c>
      <c r="Z736" s="232" t="e">
        <f t="shared" si="301"/>
        <v>#REF!</v>
      </c>
      <c r="AA736" s="1"/>
      <c r="AB736" s="1"/>
      <c r="AC736" s="1"/>
      <c r="AD736" s="1"/>
      <c r="AE736" s="1"/>
      <c r="AF736" s="1"/>
      <c r="AG736" s="1"/>
    </row>
    <row r="737">
      <c r="A737" s="9" t="s">
        <v>11</v>
      </c>
      <c r="B737" s="232">
        <f t="shared" si="296"/>
        <v>53.500952820000002</v>
      </c>
      <c r="C737" s="228" t="e">
        <f t="shared" si="298"/>
        <v>#REF!</v>
      </c>
      <c r="D737" s="228" t="e">
        <f t="shared" si="298"/>
        <v>#REF!</v>
      </c>
      <c r="E737" s="228" t="e">
        <f t="shared" si="298"/>
        <v>#REF!</v>
      </c>
      <c r="F737" s="228" t="e">
        <f t="shared" si="298"/>
        <v>#REF!</v>
      </c>
      <c r="G737" s="228" t="e">
        <f t="shared" si="298"/>
        <v>#REF!</v>
      </c>
      <c r="H737" s="228" t="e">
        <f t="shared" si="298"/>
        <v>#REF!</v>
      </c>
      <c r="I737" s="228" t="e">
        <f t="shared" si="298"/>
        <v>#REF!</v>
      </c>
      <c r="J737" s="228" t="e">
        <f t="shared" si="298"/>
        <v>#REF!</v>
      </c>
      <c r="K737" s="228" t="e">
        <f t="shared" si="298"/>
        <v>#REF!</v>
      </c>
      <c r="L737" s="228" t="e">
        <f t="shared" si="298"/>
        <v>#REF!</v>
      </c>
      <c r="M737" s="228" t="e">
        <f t="shared" si="298"/>
        <v>#REF!</v>
      </c>
      <c r="O737" s="34">
        <v>52.799999999999997</v>
      </c>
      <c r="P737" s="34">
        <v>61.600000000000001</v>
      </c>
      <c r="Q737" s="34">
        <v>59.700000000000003</v>
      </c>
      <c r="R737" s="34">
        <v>49.5</v>
      </c>
      <c r="S737" s="34">
        <v>51.399999999999999</v>
      </c>
      <c r="T737" s="34">
        <v>56.200000000000003</v>
      </c>
      <c r="U737" s="34">
        <v>61.100000000000001</v>
      </c>
      <c r="V737" s="34">
        <v>66.400000000000006</v>
      </c>
      <c r="W737" s="34">
        <v>72</v>
      </c>
      <c r="X737" s="34">
        <v>78.099999999999994</v>
      </c>
      <c r="Y737" s="34">
        <v>84.400000000000006</v>
      </c>
      <c r="Z737" s="34">
        <v>91.599999999999994</v>
      </c>
      <c r="AA737" s="1"/>
      <c r="AB737" s="1"/>
      <c r="AC737" s="1"/>
      <c r="AD737" s="1"/>
      <c r="AE737" s="1"/>
      <c r="AF737" s="1"/>
      <c r="AG737" s="1"/>
    </row>
    <row r="738" s="145" customFormat="1">
      <c r="A738" s="233" t="s">
        <v>69</v>
      </c>
      <c r="B738" s="234">
        <f t="shared" si="296"/>
        <v>132.46480600000001</v>
      </c>
      <c r="C738" s="235" t="e">
        <f t="shared" si="298"/>
        <v>#REF!</v>
      </c>
      <c r="D738" s="235" t="e">
        <f t="shared" si="298"/>
        <v>#REF!</v>
      </c>
      <c r="E738" s="235" t="e">
        <f t="shared" si="298"/>
        <v>#REF!</v>
      </c>
      <c r="F738" s="235" t="e">
        <f t="shared" si="298"/>
        <v>#REF!</v>
      </c>
      <c r="G738" s="235" t="e">
        <f t="shared" si="298"/>
        <v>#REF!</v>
      </c>
      <c r="H738" s="235" t="e">
        <f t="shared" si="298"/>
        <v>#REF!</v>
      </c>
      <c r="I738" s="235" t="e">
        <f t="shared" si="298"/>
        <v>#REF!</v>
      </c>
      <c r="J738" s="235" t="e">
        <f t="shared" si="298"/>
        <v>#REF!</v>
      </c>
      <c r="K738" s="235" t="e">
        <f t="shared" si="298"/>
        <v>#REF!</v>
      </c>
      <c r="L738" s="235" t="e">
        <f t="shared" si="298"/>
        <v>#REF!</v>
      </c>
      <c r="M738" s="235" t="e">
        <f t="shared" si="298"/>
        <v>#REF!</v>
      </c>
    </row>
    <row r="739">
      <c r="A739" s="9" t="s">
        <v>13</v>
      </c>
      <c r="B739" s="232">
        <f t="shared" si="296"/>
        <v>31.773594380000002</v>
      </c>
      <c r="C739" s="228" t="e">
        <f t="shared" si="298"/>
        <v>#REF!</v>
      </c>
      <c r="D739" s="228" t="e">
        <f t="shared" si="298"/>
        <v>#REF!</v>
      </c>
      <c r="E739" s="228" t="e">
        <f t="shared" si="298"/>
        <v>#REF!</v>
      </c>
      <c r="F739" s="228" t="e">
        <f t="shared" si="298"/>
        <v>#REF!</v>
      </c>
      <c r="G739" s="228" t="e">
        <f t="shared" si="298"/>
        <v>#REF!</v>
      </c>
      <c r="H739" s="228" t="e">
        <f t="shared" si="298"/>
        <v>#REF!</v>
      </c>
      <c r="I739" s="228" t="e">
        <f t="shared" si="298"/>
        <v>#REF!</v>
      </c>
      <c r="J739" s="228" t="e">
        <f t="shared" si="298"/>
        <v>#REF!</v>
      </c>
      <c r="K739" s="228" t="e">
        <f t="shared" si="298"/>
        <v>#REF!</v>
      </c>
      <c r="L739" s="228" t="e">
        <f t="shared" si="298"/>
        <v>#REF!</v>
      </c>
      <c r="M739" s="228" t="e">
        <f t="shared" si="298"/>
        <v>#REF!</v>
      </c>
      <c r="O739" s="34">
        <v>31.773594380000002</v>
      </c>
      <c r="P739" s="34">
        <v>30.600000000000001</v>
      </c>
      <c r="Q739" s="34">
        <v>22.399999999999999</v>
      </c>
      <c r="R739" s="34">
        <v>19.199999999999999</v>
      </c>
      <c r="S739" s="34">
        <v>20</v>
      </c>
      <c r="T739" s="34">
        <v>20.800000000000001</v>
      </c>
      <c r="U739" s="34">
        <v>21.600000000000001</v>
      </c>
      <c r="V739" s="34">
        <v>22.5</v>
      </c>
      <c r="W739" s="34">
        <v>23.399999999999999</v>
      </c>
      <c r="X739" s="34">
        <v>24.300000000000001</v>
      </c>
      <c r="Y739" s="34">
        <v>25.300000000000001</v>
      </c>
      <c r="Z739" s="34">
        <v>26.300000000000001</v>
      </c>
      <c r="AA739" s="1"/>
      <c r="AB739" s="1"/>
      <c r="AC739" s="1"/>
      <c r="AD739" s="1"/>
      <c r="AE739" s="1"/>
      <c r="AF739" s="1"/>
      <c r="AG739" s="1"/>
    </row>
    <row r="740">
      <c r="A740" s="9" t="s">
        <v>22</v>
      </c>
      <c r="B740" s="232">
        <f t="shared" si="296"/>
        <v>23.668850460000002</v>
      </c>
      <c r="C740" s="228" t="e">
        <f t="shared" si="298"/>
        <v>#REF!</v>
      </c>
      <c r="D740" s="228" t="e">
        <f t="shared" si="298"/>
        <v>#REF!</v>
      </c>
      <c r="E740" s="228" t="e">
        <f t="shared" si="298"/>
        <v>#REF!</v>
      </c>
      <c r="F740" s="228" t="e">
        <f t="shared" si="298"/>
        <v>#REF!</v>
      </c>
      <c r="G740" s="228" t="e">
        <f t="shared" si="298"/>
        <v>#REF!</v>
      </c>
      <c r="H740" s="228" t="e">
        <f t="shared" si="298"/>
        <v>#REF!</v>
      </c>
      <c r="I740" s="228" t="e">
        <f t="shared" si="298"/>
        <v>#REF!</v>
      </c>
      <c r="J740" s="228" t="e">
        <f t="shared" si="298"/>
        <v>#REF!</v>
      </c>
      <c r="K740" s="228" t="e">
        <f t="shared" si="298"/>
        <v>#REF!</v>
      </c>
      <c r="L740" s="228" t="e">
        <f t="shared" si="298"/>
        <v>#REF!</v>
      </c>
      <c r="M740" s="228" t="e">
        <f t="shared" si="298"/>
        <v>#REF!</v>
      </c>
      <c r="O740" s="173">
        <v>23.668850460000002</v>
      </c>
      <c r="P740" s="173">
        <v>21.265495235236177</v>
      </c>
      <c r="Q740" s="173">
        <v>24.261447580092678</v>
      </c>
      <c r="R740" s="173">
        <v>26.129157732428347</v>
      </c>
      <c r="S740" s="173">
        <v>28.394987866096162</v>
      </c>
      <c r="T740" s="173">
        <v>31.045021464191233</v>
      </c>
      <c r="U740" s="173">
        <v>33.77268392407796</v>
      </c>
      <c r="V740" s="173">
        <v>36.651568010353202</v>
      </c>
      <c r="W740" s="173">
        <v>39.782481361607807</v>
      </c>
      <c r="X740" s="173">
        <v>43.133651363844884</v>
      </c>
      <c r="Y740" s="173">
        <v>46.601378278756293</v>
      </c>
      <c r="Z740" s="173">
        <v>50.566188311401092</v>
      </c>
      <c r="AA740" s="1"/>
      <c r="AB740" s="1"/>
      <c r="AC740" s="1"/>
      <c r="AD740" s="1"/>
      <c r="AE740" s="1"/>
      <c r="AF740" s="1"/>
      <c r="AG740" s="1"/>
    </row>
    <row r="741">
      <c r="A741" s="9" t="s">
        <v>17</v>
      </c>
      <c r="B741" s="232">
        <f t="shared" si="296"/>
        <v>4.06323246</v>
      </c>
      <c r="C741" s="228" t="e">
        <f t="shared" si="298"/>
        <v>#REF!</v>
      </c>
      <c r="D741" s="228" t="e">
        <f t="shared" si="298"/>
        <v>#REF!</v>
      </c>
      <c r="E741" s="228" t="e">
        <f t="shared" si="298"/>
        <v>#REF!</v>
      </c>
      <c r="F741" s="228" t="e">
        <f t="shared" si="298"/>
        <v>#REF!</v>
      </c>
      <c r="G741" s="228" t="e">
        <f t="shared" si="298"/>
        <v>#REF!</v>
      </c>
      <c r="H741" s="228" t="e">
        <f t="shared" si="298"/>
        <v>#REF!</v>
      </c>
      <c r="I741" s="228" t="e">
        <f t="shared" si="298"/>
        <v>#REF!</v>
      </c>
      <c r="J741" s="228" t="e">
        <f t="shared" si="298"/>
        <v>#REF!</v>
      </c>
      <c r="K741" s="228" t="e">
        <f t="shared" si="298"/>
        <v>#REF!</v>
      </c>
      <c r="L741" s="228" t="e">
        <f t="shared" si="298"/>
        <v>#REF!</v>
      </c>
      <c r="M741" s="228" t="e">
        <f t="shared" si="298"/>
        <v>#REF!</v>
      </c>
      <c r="O741" s="232">
        <f>B741</f>
        <v>4.06323246</v>
      </c>
      <c r="P741" s="232" t="e">
        <f t="shared" si="301"/>
        <v>#REF!</v>
      </c>
      <c r="Q741" s="232" t="e">
        <f t="shared" si="301"/>
        <v>#REF!</v>
      </c>
      <c r="R741" s="232" t="e">
        <f t="shared" si="301"/>
        <v>#REF!</v>
      </c>
      <c r="S741" s="232" t="e">
        <f t="shared" si="301"/>
        <v>#REF!</v>
      </c>
      <c r="T741" s="232" t="e">
        <f t="shared" si="301"/>
        <v>#REF!</v>
      </c>
      <c r="U741" s="232" t="e">
        <f t="shared" si="301"/>
        <v>#REF!</v>
      </c>
      <c r="V741" s="232" t="e">
        <f t="shared" si="301"/>
        <v>#REF!</v>
      </c>
      <c r="W741" s="232" t="e">
        <f t="shared" si="301"/>
        <v>#REF!</v>
      </c>
      <c r="X741" s="232" t="e">
        <f t="shared" si="301"/>
        <v>#REF!</v>
      </c>
      <c r="Y741" s="232" t="e">
        <f t="shared" si="301"/>
        <v>#REF!</v>
      </c>
      <c r="Z741" s="232" t="e">
        <f t="shared" si="301"/>
        <v>#REF!</v>
      </c>
      <c r="AA741" s="1"/>
      <c r="AB741" s="1"/>
      <c r="AC741" s="1"/>
      <c r="AD741" s="1"/>
      <c r="AE741" s="1"/>
      <c r="AF741" s="1"/>
      <c r="AG741" s="1"/>
    </row>
    <row r="742">
      <c r="A742" s="9" t="s">
        <v>15</v>
      </c>
      <c r="B742" s="232">
        <f t="shared" si="296"/>
        <v>9.2888449200000007</v>
      </c>
      <c r="C742" s="228" t="e">
        <f t="shared" si="298"/>
        <v>#REF!</v>
      </c>
      <c r="D742" s="228" t="e">
        <f t="shared" si="298"/>
        <v>#REF!</v>
      </c>
      <c r="E742" s="228" t="e">
        <f t="shared" si="298"/>
        <v>#REF!</v>
      </c>
      <c r="F742" s="228" t="e">
        <f t="shared" si="298"/>
        <v>#REF!</v>
      </c>
      <c r="G742" s="228" t="e">
        <f t="shared" si="298"/>
        <v>#REF!</v>
      </c>
      <c r="H742" s="228" t="e">
        <f t="shared" si="298"/>
        <v>#REF!</v>
      </c>
      <c r="I742" s="228" t="e">
        <f t="shared" si="298"/>
        <v>#REF!</v>
      </c>
      <c r="J742" s="228" t="e">
        <f t="shared" si="298"/>
        <v>#REF!</v>
      </c>
      <c r="K742" s="228" t="e">
        <f t="shared" si="298"/>
        <v>#REF!</v>
      </c>
      <c r="L742" s="228" t="e">
        <f t="shared" si="298"/>
        <v>#REF!</v>
      </c>
      <c r="M742" s="228" t="e">
        <f t="shared" si="298"/>
        <v>#REF!</v>
      </c>
      <c r="O742" s="34">
        <v>9.3000000000000007</v>
      </c>
      <c r="P742" s="34">
        <v>10.5</v>
      </c>
      <c r="Q742" s="34">
        <v>6.2999999999999998</v>
      </c>
      <c r="R742" s="34">
        <v>5.4000000000000004</v>
      </c>
      <c r="S742" s="34">
        <v>5.4000000000000004</v>
      </c>
      <c r="T742" s="34">
        <v>12.199999999999999</v>
      </c>
      <c r="U742" s="34">
        <v>13.300000000000001</v>
      </c>
      <c r="V742" s="34">
        <v>14.4</v>
      </c>
      <c r="W742" s="34">
        <v>15.6</v>
      </c>
      <c r="X742" s="34">
        <v>16.899999999999999</v>
      </c>
      <c r="Y742" s="34">
        <v>18.300000000000001</v>
      </c>
      <c r="Z742" s="34">
        <v>19.800000000000001</v>
      </c>
      <c r="AA742" s="1"/>
      <c r="AB742" s="1"/>
      <c r="AC742" s="1"/>
      <c r="AD742" s="1"/>
      <c r="AE742" s="1"/>
      <c r="AF742" s="1"/>
      <c r="AG742" s="1"/>
    </row>
    <row r="743">
      <c r="A743" s="9" t="s">
        <v>16</v>
      </c>
      <c r="B743" s="232">
        <f t="shared" si="296"/>
        <v>9.9779924399999995</v>
      </c>
      <c r="C743" s="228" t="e">
        <f t="shared" si="298"/>
        <v>#REF!</v>
      </c>
      <c r="D743" s="228" t="e">
        <f t="shared" si="298"/>
        <v>#REF!</v>
      </c>
      <c r="E743" s="228" t="e">
        <f t="shared" si="298"/>
        <v>#REF!</v>
      </c>
      <c r="F743" s="228" t="e">
        <f t="shared" si="298"/>
        <v>#REF!</v>
      </c>
      <c r="G743" s="228" t="e">
        <f t="shared" si="298"/>
        <v>#REF!</v>
      </c>
      <c r="H743" s="228" t="e">
        <f t="shared" si="298"/>
        <v>#REF!</v>
      </c>
      <c r="I743" s="228" t="e">
        <f t="shared" si="298"/>
        <v>#REF!</v>
      </c>
      <c r="J743" s="228" t="e">
        <f t="shared" si="298"/>
        <v>#REF!</v>
      </c>
      <c r="K743" s="228" t="e">
        <f t="shared" si="298"/>
        <v>#REF!</v>
      </c>
      <c r="L743" s="228" t="e">
        <f t="shared" si="298"/>
        <v>#REF!</v>
      </c>
      <c r="M743" s="228" t="e">
        <f t="shared" si="298"/>
        <v>#REF!</v>
      </c>
      <c r="O743" s="232">
        <f t="shared" ref="O743:O754" si="302">B743</f>
        <v>9.9779924399999995</v>
      </c>
      <c r="P743" s="232" t="e">
        <f t="shared" si="301"/>
        <v>#REF!</v>
      </c>
      <c r="Q743" s="232" t="e">
        <f t="shared" si="301"/>
        <v>#REF!</v>
      </c>
      <c r="R743" s="232" t="e">
        <f t="shared" si="301"/>
        <v>#REF!</v>
      </c>
      <c r="S743" s="232" t="e">
        <f t="shared" si="301"/>
        <v>#REF!</v>
      </c>
      <c r="T743" s="232" t="e">
        <f t="shared" si="301"/>
        <v>#REF!</v>
      </c>
      <c r="U743" s="232" t="e">
        <f t="shared" si="301"/>
        <v>#REF!</v>
      </c>
      <c r="V743" s="232" t="e">
        <f t="shared" si="301"/>
        <v>#REF!</v>
      </c>
      <c r="W743" s="232" t="e">
        <f t="shared" si="301"/>
        <v>#REF!</v>
      </c>
      <c r="X743" s="232" t="e">
        <f t="shared" si="301"/>
        <v>#REF!</v>
      </c>
      <c r="Y743" s="232" t="e">
        <f t="shared" si="301"/>
        <v>#REF!</v>
      </c>
      <c r="Z743" s="232" t="e">
        <f t="shared" si="301"/>
        <v>#REF!</v>
      </c>
      <c r="AA743" s="1"/>
      <c r="AB743" s="1"/>
      <c r="AC743" s="1"/>
      <c r="AD743" s="1"/>
      <c r="AE743" s="1"/>
      <c r="AF743" s="1"/>
      <c r="AG743" s="1"/>
    </row>
    <row r="744">
      <c r="A744" s="9" t="s">
        <v>23</v>
      </c>
      <c r="B744" s="232">
        <f t="shared" si="296"/>
        <v>4.7486978600000009</v>
      </c>
      <c r="C744" s="228" t="e">
        <f t="shared" si="298"/>
        <v>#REF!</v>
      </c>
      <c r="D744" s="228" t="e">
        <f t="shared" si="298"/>
        <v>#REF!</v>
      </c>
      <c r="E744" s="228" t="e">
        <f t="shared" si="298"/>
        <v>#REF!</v>
      </c>
      <c r="F744" s="228" t="e">
        <f t="shared" si="298"/>
        <v>#REF!</v>
      </c>
      <c r="G744" s="228" t="e">
        <f t="shared" si="298"/>
        <v>#REF!</v>
      </c>
      <c r="H744" s="228" t="e">
        <f t="shared" si="298"/>
        <v>#REF!</v>
      </c>
      <c r="I744" s="228" t="e">
        <f t="shared" si="298"/>
        <v>#REF!</v>
      </c>
      <c r="J744" s="228" t="e">
        <f t="shared" si="298"/>
        <v>#REF!</v>
      </c>
      <c r="K744" s="228" t="e">
        <f t="shared" si="298"/>
        <v>#REF!</v>
      </c>
      <c r="L744" s="228" t="e">
        <f t="shared" si="298"/>
        <v>#REF!</v>
      </c>
      <c r="M744" s="228" t="e">
        <f t="shared" si="298"/>
        <v>#REF!</v>
      </c>
      <c r="O744" s="232">
        <f t="shared" si="302"/>
        <v>4.7486978600000009</v>
      </c>
      <c r="P744" s="232" t="e">
        <f t="shared" si="301"/>
        <v>#REF!</v>
      </c>
      <c r="Q744" s="232" t="e">
        <f t="shared" si="301"/>
        <v>#REF!</v>
      </c>
      <c r="R744" s="232" t="e">
        <f t="shared" si="301"/>
        <v>#REF!</v>
      </c>
      <c r="S744" s="232" t="e">
        <f t="shared" si="301"/>
        <v>#REF!</v>
      </c>
      <c r="T744" s="232" t="e">
        <f t="shared" si="301"/>
        <v>#REF!</v>
      </c>
      <c r="U744" s="232" t="e">
        <f t="shared" si="301"/>
        <v>#REF!</v>
      </c>
      <c r="V744" s="232" t="e">
        <f t="shared" si="301"/>
        <v>#REF!</v>
      </c>
      <c r="W744" s="232" t="e">
        <f t="shared" si="301"/>
        <v>#REF!</v>
      </c>
      <c r="X744" s="232" t="e">
        <f t="shared" si="301"/>
        <v>#REF!</v>
      </c>
      <c r="Y744" s="232" t="e">
        <f t="shared" si="301"/>
        <v>#REF!</v>
      </c>
      <c r="Z744" s="232" t="e">
        <f t="shared" si="301"/>
        <v>#REF!</v>
      </c>
      <c r="AA744" s="1"/>
      <c r="AB744" s="1"/>
      <c r="AC744" s="1"/>
      <c r="AD744" s="1"/>
      <c r="AE744" s="1"/>
      <c r="AF744" s="1"/>
      <c r="AG744" s="1"/>
    </row>
    <row r="745">
      <c r="A745" s="9" t="s">
        <v>14</v>
      </c>
      <c r="B745" s="232">
        <f t="shared" si="296"/>
        <v>12.673690919999999</v>
      </c>
      <c r="C745" s="228" t="e">
        <f t="shared" si="298"/>
        <v>#REF!</v>
      </c>
      <c r="D745" s="228" t="e">
        <f t="shared" si="298"/>
        <v>#REF!</v>
      </c>
      <c r="E745" s="228" t="e">
        <f t="shared" si="298"/>
        <v>#REF!</v>
      </c>
      <c r="F745" s="228" t="e">
        <f t="shared" si="298"/>
        <v>#REF!</v>
      </c>
      <c r="G745" s="228" t="e">
        <f t="shared" si="298"/>
        <v>#REF!</v>
      </c>
      <c r="H745" s="228" t="e">
        <f t="shared" si="298"/>
        <v>#REF!</v>
      </c>
      <c r="I745" s="228" t="e">
        <f t="shared" si="298"/>
        <v>#REF!</v>
      </c>
      <c r="J745" s="228" t="e">
        <f t="shared" si="298"/>
        <v>#REF!</v>
      </c>
      <c r="K745" s="228" t="e">
        <f t="shared" si="298"/>
        <v>#REF!</v>
      </c>
      <c r="L745" s="228" t="e">
        <f t="shared" si="298"/>
        <v>#REF!</v>
      </c>
      <c r="M745" s="228" t="e">
        <f t="shared" si="298"/>
        <v>#REF!</v>
      </c>
      <c r="O745" s="232">
        <f t="shared" si="302"/>
        <v>12.673690919999999</v>
      </c>
      <c r="P745" s="232" t="e">
        <f t="shared" si="301"/>
        <v>#REF!</v>
      </c>
      <c r="Q745" s="232" t="e">
        <f t="shared" si="301"/>
        <v>#REF!</v>
      </c>
      <c r="R745" s="232" t="e">
        <f t="shared" si="301"/>
        <v>#REF!</v>
      </c>
      <c r="S745" s="232" t="e">
        <f t="shared" si="301"/>
        <v>#REF!</v>
      </c>
      <c r="T745" s="232" t="e">
        <f t="shared" si="301"/>
        <v>#REF!</v>
      </c>
      <c r="U745" s="232" t="e">
        <f t="shared" si="301"/>
        <v>#REF!</v>
      </c>
      <c r="V745" s="232" t="e">
        <f t="shared" si="301"/>
        <v>#REF!</v>
      </c>
      <c r="W745" s="232" t="e">
        <f t="shared" si="301"/>
        <v>#REF!</v>
      </c>
      <c r="X745" s="232" t="e">
        <f t="shared" si="301"/>
        <v>#REF!</v>
      </c>
      <c r="Y745" s="232" t="e">
        <f t="shared" si="301"/>
        <v>#REF!</v>
      </c>
      <c r="Z745" s="232" t="e">
        <f t="shared" si="301"/>
        <v>#REF!</v>
      </c>
      <c r="AA745" s="1"/>
      <c r="AB745" s="1"/>
      <c r="AC745" s="1"/>
      <c r="AD745" s="1"/>
      <c r="AE745" s="1"/>
      <c r="AF745" s="1"/>
      <c r="AG745" s="1"/>
    </row>
    <row r="746">
      <c r="A746" s="9" t="s">
        <v>21</v>
      </c>
      <c r="B746" s="232">
        <f t="shared" si="296"/>
        <v>8.7744397700000007</v>
      </c>
      <c r="C746" s="228" t="e">
        <f t="shared" si="298"/>
        <v>#REF!</v>
      </c>
      <c r="D746" s="228" t="e">
        <f t="shared" si="298"/>
        <v>#REF!</v>
      </c>
      <c r="E746" s="228" t="e">
        <f t="shared" si="298"/>
        <v>#REF!</v>
      </c>
      <c r="F746" s="228" t="e">
        <f t="shared" si="298"/>
        <v>#REF!</v>
      </c>
      <c r="G746" s="228" t="e">
        <f t="shared" si="298"/>
        <v>#REF!</v>
      </c>
      <c r="H746" s="228" t="e">
        <f t="shared" si="298"/>
        <v>#REF!</v>
      </c>
      <c r="I746" s="228" t="e">
        <f t="shared" si="298"/>
        <v>#REF!</v>
      </c>
      <c r="J746" s="228" t="e">
        <f t="shared" si="298"/>
        <v>#REF!</v>
      </c>
      <c r="K746" s="228" t="e">
        <f t="shared" si="298"/>
        <v>#REF!</v>
      </c>
      <c r="L746" s="228" t="e">
        <f t="shared" si="298"/>
        <v>#REF!</v>
      </c>
      <c r="M746" s="228" t="e">
        <f t="shared" si="298"/>
        <v>#REF!</v>
      </c>
      <c r="O746" s="173">
        <v>8.7744397700000007</v>
      </c>
      <c r="P746" s="173">
        <v>7.8834756861614741</v>
      </c>
      <c r="Q746" s="173">
        <v>8.994125459717635</v>
      </c>
      <c r="R746" s="173">
        <v>9.6865169329403198</v>
      </c>
      <c r="S746" s="173">
        <v>10.526498159342445</v>
      </c>
      <c r="T746" s="173">
        <v>11.508910052740397</v>
      </c>
      <c r="U746" s="173">
        <v>12.5201002669679</v>
      </c>
      <c r="V746" s="173">
        <v>13.587350873942819</v>
      </c>
      <c r="W746" s="173">
        <v>14.748032955740568</v>
      </c>
      <c r="X746" s="173">
        <v>15.990367871555485</v>
      </c>
      <c r="Y746" s="173">
        <v>17.275912389449154</v>
      </c>
      <c r="Z746" s="173">
        <v>18.745733954705415</v>
      </c>
      <c r="AA746" s="1"/>
      <c r="AB746" s="1"/>
      <c r="AC746" s="1"/>
      <c r="AD746" s="1"/>
      <c r="AE746" s="1"/>
      <c r="AF746" s="1"/>
      <c r="AG746" s="1"/>
    </row>
    <row r="747">
      <c r="A747" s="9" t="s">
        <v>18</v>
      </c>
      <c r="B747" s="232">
        <f t="shared" si="296"/>
        <v>9.18595571</v>
      </c>
      <c r="C747" s="228" t="e">
        <f t="shared" si="298"/>
        <v>#REF!</v>
      </c>
      <c r="D747" s="228" t="e">
        <f t="shared" si="298"/>
        <v>#REF!</v>
      </c>
      <c r="E747" s="228" t="e">
        <f t="shared" si="298"/>
        <v>#REF!</v>
      </c>
      <c r="F747" s="228" t="e">
        <f t="shared" si="298"/>
        <v>#REF!</v>
      </c>
      <c r="G747" s="228" t="e">
        <f t="shared" si="298"/>
        <v>#REF!</v>
      </c>
      <c r="H747" s="228" t="e">
        <f t="shared" si="298"/>
        <v>#REF!</v>
      </c>
      <c r="I747" s="228" t="e">
        <f t="shared" si="298"/>
        <v>#REF!</v>
      </c>
      <c r="J747" s="228" t="e">
        <f t="shared" si="298"/>
        <v>#REF!</v>
      </c>
      <c r="K747" s="228" t="e">
        <f t="shared" si="298"/>
        <v>#REF!</v>
      </c>
      <c r="L747" s="228" t="e">
        <f t="shared" si="298"/>
        <v>#REF!</v>
      </c>
      <c r="M747" s="228" t="e">
        <f t="shared" si="298"/>
        <v>#REF!</v>
      </c>
      <c r="O747" s="34">
        <v>9.1999999999999993</v>
      </c>
      <c r="P747" s="34">
        <v>9.0999999999999996</v>
      </c>
      <c r="Q747" s="34">
        <v>5.2999999999999998</v>
      </c>
      <c r="R747" s="34">
        <v>4.5999999999999996</v>
      </c>
      <c r="S747" s="34">
        <v>4.7999999999999998</v>
      </c>
      <c r="T747" s="34">
        <v>5.2000000000000002</v>
      </c>
      <c r="U747" s="34">
        <v>5.7000000000000002</v>
      </c>
      <c r="V747" s="34">
        <v>6.2000000000000002</v>
      </c>
      <c r="W747" s="34">
        <v>6.7000000000000002</v>
      </c>
      <c r="X747" s="34">
        <v>7.2999999999999998</v>
      </c>
      <c r="Y747" s="34">
        <v>7.9000000000000004</v>
      </c>
      <c r="Z747" s="34">
        <v>8.5</v>
      </c>
      <c r="AA747" s="1"/>
      <c r="AB747" s="1"/>
      <c r="AC747" s="1"/>
      <c r="AD747" s="1"/>
      <c r="AE747" s="1"/>
      <c r="AF747" s="1"/>
      <c r="AG747" s="1"/>
    </row>
    <row r="748">
      <c r="A748" s="9" t="s">
        <v>20</v>
      </c>
      <c r="B748" s="232">
        <f t="shared" si="296"/>
        <v>6.3030369200000003</v>
      </c>
      <c r="C748" s="228" t="e">
        <f t="shared" si="298"/>
        <v>#REF!</v>
      </c>
      <c r="D748" s="228" t="e">
        <f t="shared" si="298"/>
        <v>#REF!</v>
      </c>
      <c r="E748" s="228" t="e">
        <f t="shared" si="298"/>
        <v>#REF!</v>
      </c>
      <c r="F748" s="228" t="e">
        <f t="shared" si="298"/>
        <v>#REF!</v>
      </c>
      <c r="G748" s="228" t="e">
        <f t="shared" si="298"/>
        <v>#REF!</v>
      </c>
      <c r="H748" s="228" t="e">
        <f t="shared" si="298"/>
        <v>#REF!</v>
      </c>
      <c r="I748" s="228" t="e">
        <f t="shared" si="298"/>
        <v>#REF!</v>
      </c>
      <c r="J748" s="228" t="e">
        <f t="shared" si="298"/>
        <v>#REF!</v>
      </c>
      <c r="K748" s="228" t="e">
        <f t="shared" si="298"/>
        <v>#REF!</v>
      </c>
      <c r="L748" s="228" t="e">
        <f t="shared" si="298"/>
        <v>#REF!</v>
      </c>
      <c r="M748" s="228" t="e">
        <f t="shared" si="298"/>
        <v>#REF!</v>
      </c>
      <c r="O748" s="232">
        <f t="shared" si="302"/>
        <v>6.3030369200000003</v>
      </c>
      <c r="P748" s="232" t="e">
        <f t="shared" si="301"/>
        <v>#REF!</v>
      </c>
      <c r="Q748" s="232" t="e">
        <f t="shared" si="301"/>
        <v>#REF!</v>
      </c>
      <c r="R748" s="232" t="e">
        <f t="shared" si="301"/>
        <v>#REF!</v>
      </c>
      <c r="S748" s="232" t="e">
        <f t="shared" si="301"/>
        <v>#REF!</v>
      </c>
      <c r="T748" s="232" t="e">
        <f t="shared" si="301"/>
        <v>#REF!</v>
      </c>
      <c r="U748" s="232" t="e">
        <f t="shared" si="301"/>
        <v>#REF!</v>
      </c>
      <c r="V748" s="232" t="e">
        <f t="shared" si="301"/>
        <v>#REF!</v>
      </c>
      <c r="W748" s="232" t="e">
        <f t="shared" si="301"/>
        <v>#REF!</v>
      </c>
      <c r="X748" s="232" t="e">
        <f t="shared" si="301"/>
        <v>#REF!</v>
      </c>
      <c r="Y748" s="232" t="e">
        <f t="shared" si="301"/>
        <v>#REF!</v>
      </c>
      <c r="Z748" s="232" t="e">
        <f t="shared" si="301"/>
        <v>#REF!</v>
      </c>
      <c r="AA748" s="1"/>
      <c r="AB748" s="1"/>
      <c r="AC748" s="1"/>
      <c r="AD748" s="1"/>
      <c r="AE748" s="1"/>
      <c r="AF748" s="1"/>
      <c r="AG748" s="1"/>
    </row>
    <row r="749">
      <c r="A749" s="9" t="s">
        <v>24</v>
      </c>
      <c r="B749" s="232">
        <f t="shared" si="296"/>
        <v>7.0049043500000003</v>
      </c>
      <c r="C749" s="228" t="e">
        <f t="shared" si="298"/>
        <v>#REF!</v>
      </c>
      <c r="D749" s="228" t="e">
        <f t="shared" si="298"/>
        <v>#REF!</v>
      </c>
      <c r="E749" s="228" t="e">
        <f t="shared" si="298"/>
        <v>#REF!</v>
      </c>
      <c r="F749" s="228" t="e">
        <f t="shared" si="298"/>
        <v>#REF!</v>
      </c>
      <c r="G749" s="228" t="e">
        <f t="shared" si="298"/>
        <v>#REF!</v>
      </c>
      <c r="H749" s="228" t="e">
        <f t="shared" si="298"/>
        <v>#REF!</v>
      </c>
      <c r="I749" s="228" t="e">
        <f t="shared" si="298"/>
        <v>#REF!</v>
      </c>
      <c r="J749" s="228" t="e">
        <f t="shared" si="298"/>
        <v>#REF!</v>
      </c>
      <c r="K749" s="228" t="e">
        <f t="shared" si="298"/>
        <v>#REF!</v>
      </c>
      <c r="L749" s="228" t="e">
        <f t="shared" si="298"/>
        <v>#REF!</v>
      </c>
      <c r="M749" s="228" t="e">
        <f t="shared" si="298"/>
        <v>#REF!</v>
      </c>
      <c r="O749" s="34">
        <v>7.0049043500000003</v>
      </c>
      <c r="P749" s="34">
        <v>6.4000000000000004</v>
      </c>
      <c r="Q749" s="34">
        <v>4.5</v>
      </c>
      <c r="R749" s="34">
        <v>3.1000000000000001</v>
      </c>
      <c r="S749" s="34">
        <v>3.1000000000000001</v>
      </c>
      <c r="T749" s="34">
        <v>3.2000000000000002</v>
      </c>
      <c r="U749" s="34">
        <v>3.2999999999999998</v>
      </c>
      <c r="V749" s="34">
        <v>3.3999999999999999</v>
      </c>
      <c r="W749" s="34">
        <v>3.6000000000000001</v>
      </c>
      <c r="X749" s="34">
        <v>3.7000000000000002</v>
      </c>
      <c r="Y749" s="34">
        <v>3.7999999999999998</v>
      </c>
      <c r="Z749" s="34">
        <v>4</v>
      </c>
      <c r="AA749" s="1"/>
      <c r="AB749" s="1"/>
      <c r="AC749" s="1"/>
      <c r="AD749" s="1"/>
      <c r="AE749" s="1"/>
      <c r="AF749" s="1"/>
      <c r="AG749" s="1"/>
    </row>
    <row r="750">
      <c r="A750" s="9" t="s">
        <v>25</v>
      </c>
      <c r="B750" s="232">
        <f t="shared" si="296"/>
        <v>5.0015658099999998</v>
      </c>
      <c r="C750" s="228" t="e">
        <f t="shared" si="298"/>
        <v>#REF!</v>
      </c>
      <c r="D750" s="228" t="e">
        <f t="shared" si="298"/>
        <v>#REF!</v>
      </c>
      <c r="E750" s="228" t="e">
        <f t="shared" si="298"/>
        <v>#REF!</v>
      </c>
      <c r="F750" s="228" t="e">
        <f t="shared" si="298"/>
        <v>#REF!</v>
      </c>
      <c r="G750" s="228" t="e">
        <f t="shared" si="298"/>
        <v>#REF!</v>
      </c>
      <c r="H750" s="228" t="e">
        <f t="shared" si="298"/>
        <v>#REF!</v>
      </c>
      <c r="I750" s="228" t="e">
        <f t="shared" si="298"/>
        <v>#REF!</v>
      </c>
      <c r="J750" s="228" t="e">
        <f t="shared" si="298"/>
        <v>#REF!</v>
      </c>
      <c r="K750" s="228" t="e">
        <f t="shared" si="298"/>
        <v>#REF!</v>
      </c>
      <c r="L750" s="228" t="e">
        <f t="shared" si="298"/>
        <v>#REF!</v>
      </c>
      <c r="M750" s="228" t="e">
        <f t="shared" si="298"/>
        <v>#REF!</v>
      </c>
      <c r="O750" s="34">
        <v>5</v>
      </c>
      <c r="P750" s="34">
        <v>5</v>
      </c>
      <c r="Q750" s="34">
        <v>2.6000000000000001</v>
      </c>
      <c r="R750" s="34">
        <v>2.7000000000000002</v>
      </c>
      <c r="S750" s="34">
        <v>2.7999999999999998</v>
      </c>
      <c r="T750" s="34">
        <v>2.7999999999999998</v>
      </c>
      <c r="U750" s="34">
        <v>2.7999999999999998</v>
      </c>
      <c r="V750" s="34">
        <v>2.7999999999999998</v>
      </c>
      <c r="W750" s="34">
        <v>2.7999999999999998</v>
      </c>
      <c r="X750" s="34">
        <v>2.7999999999999998</v>
      </c>
      <c r="Y750" s="34">
        <v>2.7999999999999998</v>
      </c>
      <c r="Z750" s="34">
        <v>2.7999999999999998</v>
      </c>
      <c r="AA750" s="1"/>
      <c r="AB750" s="1"/>
      <c r="AC750" s="1"/>
      <c r="AD750" s="1"/>
      <c r="AE750" s="1"/>
      <c r="AF750" s="1"/>
      <c r="AG750" s="1"/>
    </row>
    <row r="751" s="145" customFormat="1">
      <c r="A751" s="233" t="s">
        <v>70</v>
      </c>
      <c r="B751" s="234">
        <f t="shared" si="296"/>
        <v>78.224592329999993</v>
      </c>
      <c r="C751" s="235" t="e">
        <f t="shared" si="298"/>
        <v>#REF!</v>
      </c>
      <c r="D751" s="235" t="e">
        <f t="shared" si="298"/>
        <v>#REF!</v>
      </c>
      <c r="E751" s="235" t="e">
        <f t="shared" si="298"/>
        <v>#REF!</v>
      </c>
      <c r="F751" s="235" t="e">
        <f t="shared" si="298"/>
        <v>#REF!</v>
      </c>
      <c r="G751" s="235" t="e">
        <f t="shared" si="298"/>
        <v>#REF!</v>
      </c>
      <c r="H751" s="235" t="e">
        <f t="shared" si="298"/>
        <v>#REF!</v>
      </c>
      <c r="I751" s="235" t="e">
        <f t="shared" si="298"/>
        <v>#REF!</v>
      </c>
      <c r="J751" s="235" t="e">
        <f t="shared" si="298"/>
        <v>#REF!</v>
      </c>
      <c r="K751" s="235" t="e">
        <f t="shared" si="298"/>
        <v>#REF!</v>
      </c>
      <c r="L751" s="235" t="e">
        <f t="shared" si="298"/>
        <v>#REF!</v>
      </c>
      <c r="M751" s="235" t="e">
        <f t="shared" si="298"/>
        <v>#REF!</v>
      </c>
    </row>
    <row r="752">
      <c r="A752" s="9" t="s">
        <v>32</v>
      </c>
      <c r="B752" s="232">
        <f t="shared" si="296"/>
        <v>2.9606539199999999</v>
      </c>
      <c r="C752" s="228" t="e">
        <f t="shared" si="298"/>
        <v>#REF!</v>
      </c>
      <c r="D752" s="228" t="e">
        <f t="shared" si="298"/>
        <v>#REF!</v>
      </c>
      <c r="E752" s="228" t="e">
        <f t="shared" si="298"/>
        <v>#REF!</v>
      </c>
      <c r="F752" s="228" t="e">
        <f t="shared" si="298"/>
        <v>#REF!</v>
      </c>
      <c r="G752" s="228" t="e">
        <f t="shared" si="298"/>
        <v>#REF!</v>
      </c>
      <c r="H752" s="228" t="e">
        <f t="shared" si="298"/>
        <v>#REF!</v>
      </c>
      <c r="I752" s="228" t="e">
        <f t="shared" si="298"/>
        <v>#REF!</v>
      </c>
      <c r="J752" s="228" t="e">
        <f t="shared" si="298"/>
        <v>#REF!</v>
      </c>
      <c r="K752" s="228" t="e">
        <f t="shared" si="298"/>
        <v>#REF!</v>
      </c>
      <c r="L752" s="228" t="e">
        <f t="shared" si="298"/>
        <v>#REF!</v>
      </c>
      <c r="M752" s="228" t="e">
        <f t="shared" si="298"/>
        <v>#REF!</v>
      </c>
      <c r="O752" s="34">
        <v>7.5</v>
      </c>
      <c r="P752" s="34">
        <v>4.2000000000000002</v>
      </c>
      <c r="Q752" s="34">
        <v>4.7000000000000002</v>
      </c>
      <c r="R752" s="34">
        <v>5</v>
      </c>
      <c r="S752" s="34">
        <v>5.2999999999999998</v>
      </c>
      <c r="T752" s="34">
        <v>5.5999999999999996</v>
      </c>
      <c r="U752" s="34">
        <v>5.9000000000000004</v>
      </c>
      <c r="V752" s="34">
        <v>6.0999999999999996</v>
      </c>
      <c r="W752" s="34">
        <v>6.2999999999999998</v>
      </c>
      <c r="X752" s="34">
        <v>6.5999999999999996</v>
      </c>
      <c r="Y752" s="34">
        <v>7</v>
      </c>
      <c r="Z752" s="34">
        <v>7.5</v>
      </c>
      <c r="AA752" s="1"/>
      <c r="AB752" s="1"/>
      <c r="AC752" s="1"/>
      <c r="AD752" s="1"/>
      <c r="AE752" s="1"/>
      <c r="AF752" s="1"/>
      <c r="AG752" s="1"/>
    </row>
    <row r="753">
      <c r="A753" s="9" t="s">
        <v>30</v>
      </c>
      <c r="B753" s="232">
        <f t="shared" si="296"/>
        <v>41.768396469999999</v>
      </c>
      <c r="C753" s="228" t="e">
        <f t="shared" si="298"/>
        <v>#REF!</v>
      </c>
      <c r="D753" s="228" t="e">
        <f t="shared" si="298"/>
        <v>#REF!</v>
      </c>
      <c r="E753" s="228" t="e">
        <f t="shared" si="298"/>
        <v>#REF!</v>
      </c>
      <c r="F753" s="228" t="e">
        <f t="shared" si="298"/>
        <v>#REF!</v>
      </c>
      <c r="G753" s="228" t="e">
        <f t="shared" si="298"/>
        <v>#REF!</v>
      </c>
      <c r="H753" s="228" t="e">
        <f t="shared" si="298"/>
        <v>#REF!</v>
      </c>
      <c r="I753" s="228" t="e">
        <f t="shared" si="298"/>
        <v>#REF!</v>
      </c>
      <c r="J753" s="228" t="e">
        <f t="shared" si="298"/>
        <v>#REF!</v>
      </c>
      <c r="K753" s="228" t="e">
        <f t="shared" si="298"/>
        <v>#REF!</v>
      </c>
      <c r="L753" s="228" t="e">
        <f t="shared" si="298"/>
        <v>#REF!</v>
      </c>
      <c r="M753" s="228" t="e">
        <f t="shared" si="298"/>
        <v>#REF!</v>
      </c>
      <c r="O753" s="232">
        <f t="shared" si="302"/>
        <v>41.768396469999999</v>
      </c>
      <c r="P753" s="232" t="e">
        <f t="shared" si="301"/>
        <v>#REF!</v>
      </c>
      <c r="Q753" s="232" t="e">
        <f t="shared" si="301"/>
        <v>#REF!</v>
      </c>
      <c r="R753" s="232" t="e">
        <f t="shared" si="301"/>
        <v>#REF!</v>
      </c>
      <c r="S753" s="232" t="e">
        <f t="shared" si="301"/>
        <v>#REF!</v>
      </c>
      <c r="T753" s="232" t="e">
        <f t="shared" si="301"/>
        <v>#REF!</v>
      </c>
      <c r="U753" s="232" t="e">
        <f t="shared" si="301"/>
        <v>#REF!</v>
      </c>
      <c r="V753" s="232" t="e">
        <f t="shared" si="301"/>
        <v>#REF!</v>
      </c>
      <c r="W753" s="232" t="e">
        <f t="shared" si="301"/>
        <v>#REF!</v>
      </c>
      <c r="X753" s="232" t="e">
        <f t="shared" si="301"/>
        <v>#REF!</v>
      </c>
      <c r="Y753" s="232" t="e">
        <f t="shared" si="301"/>
        <v>#REF!</v>
      </c>
      <c r="Z753" s="232" t="e">
        <f t="shared" si="301"/>
        <v>#REF!</v>
      </c>
      <c r="AA753" s="1"/>
      <c r="AB753" s="1"/>
      <c r="AC753" s="1"/>
      <c r="AD753" s="1"/>
      <c r="AE753" s="1"/>
      <c r="AF753" s="1"/>
      <c r="AG753" s="1"/>
    </row>
    <row r="754">
      <c r="A754" s="9" t="s">
        <v>28</v>
      </c>
      <c r="B754" s="232">
        <f t="shared" si="296"/>
        <v>6.7734706099999995</v>
      </c>
      <c r="C754" s="228" t="e">
        <f t="shared" si="298"/>
        <v>#REF!</v>
      </c>
      <c r="D754" s="228" t="e">
        <f t="shared" si="298"/>
        <v>#REF!</v>
      </c>
      <c r="E754" s="228" t="e">
        <f t="shared" si="298"/>
        <v>#REF!</v>
      </c>
      <c r="F754" s="228" t="e">
        <f t="shared" si="298"/>
        <v>#REF!</v>
      </c>
      <c r="G754" s="228" t="e">
        <f t="shared" si="298"/>
        <v>#REF!</v>
      </c>
      <c r="H754" s="228" t="e">
        <f t="shared" si="298"/>
        <v>#REF!</v>
      </c>
      <c r="I754" s="228" t="e">
        <f t="shared" si="298"/>
        <v>#REF!</v>
      </c>
      <c r="J754" s="228" t="e">
        <f t="shared" si="298"/>
        <v>#REF!</v>
      </c>
      <c r="K754" s="228" t="e">
        <f t="shared" si="298"/>
        <v>#REF!</v>
      </c>
      <c r="L754" s="228" t="e">
        <f t="shared" si="298"/>
        <v>#REF!</v>
      </c>
      <c r="M754" s="228" t="e">
        <f t="shared" si="298"/>
        <v>#REF!</v>
      </c>
      <c r="O754" s="232">
        <f t="shared" si="302"/>
        <v>6.7734706099999995</v>
      </c>
      <c r="P754" s="232" t="e">
        <f t="shared" si="301"/>
        <v>#REF!</v>
      </c>
      <c r="Q754" s="232" t="e">
        <f t="shared" si="301"/>
        <v>#REF!</v>
      </c>
      <c r="R754" s="232" t="e">
        <f t="shared" si="301"/>
        <v>#REF!</v>
      </c>
      <c r="S754" s="232" t="e">
        <f t="shared" si="301"/>
        <v>#REF!</v>
      </c>
      <c r="T754" s="232" t="e">
        <f t="shared" si="301"/>
        <v>#REF!</v>
      </c>
      <c r="U754" s="232" t="e">
        <f t="shared" si="301"/>
        <v>#REF!</v>
      </c>
      <c r="V754" s="232" t="e">
        <f t="shared" si="301"/>
        <v>#REF!</v>
      </c>
      <c r="W754" s="232" t="e">
        <f t="shared" si="301"/>
        <v>#REF!</v>
      </c>
      <c r="X754" s="232" t="e">
        <f t="shared" si="301"/>
        <v>#REF!</v>
      </c>
      <c r="Y754" s="232" t="e">
        <f t="shared" si="301"/>
        <v>#REF!</v>
      </c>
      <c r="Z754" s="232" t="e">
        <f t="shared" si="301"/>
        <v>#REF!</v>
      </c>
      <c r="AA754" s="1"/>
      <c r="AB754" s="1"/>
      <c r="AC754" s="1"/>
      <c r="AD754" s="1"/>
      <c r="AE754" s="1"/>
      <c r="AF754" s="1"/>
      <c r="AG754" s="1"/>
    </row>
    <row r="755">
      <c r="A755" s="9" t="s">
        <v>27</v>
      </c>
      <c r="B755" s="232">
        <f t="shared" si="296"/>
        <v>15.688159729999999</v>
      </c>
      <c r="C755" s="228" t="e">
        <f t="shared" si="298"/>
        <v>#REF!</v>
      </c>
      <c r="D755" s="228" t="e">
        <f t="shared" si="298"/>
        <v>#REF!</v>
      </c>
      <c r="E755" s="228" t="e">
        <f t="shared" si="298"/>
        <v>#REF!</v>
      </c>
      <c r="F755" s="228" t="e">
        <f t="shared" si="298"/>
        <v>#REF!</v>
      </c>
      <c r="G755" s="228" t="e">
        <f t="shared" si="298"/>
        <v>#REF!</v>
      </c>
      <c r="H755" s="228" t="e">
        <f t="shared" si="298"/>
        <v>#REF!</v>
      </c>
      <c r="I755" s="228" t="e">
        <f t="shared" si="298"/>
        <v>#REF!</v>
      </c>
      <c r="J755" s="228" t="e">
        <f t="shared" si="298"/>
        <v>#REF!</v>
      </c>
      <c r="K755" s="228" t="e">
        <f t="shared" si="298"/>
        <v>#REF!</v>
      </c>
      <c r="L755" s="228" t="e">
        <f t="shared" si="298"/>
        <v>#REF!</v>
      </c>
      <c r="M755" s="228" t="e">
        <f t="shared" si="298"/>
        <v>#REF!</v>
      </c>
      <c r="O755" s="34">
        <v>14.300000000000001</v>
      </c>
      <c r="P755" s="34">
        <v>14.6</v>
      </c>
      <c r="Q755" s="34">
        <v>13</v>
      </c>
      <c r="R755" s="34">
        <v>11.5</v>
      </c>
      <c r="S755" s="34">
        <v>11.800000000000001</v>
      </c>
      <c r="T755" s="34">
        <v>12.15</v>
      </c>
      <c r="U755" s="34">
        <v>12.51</v>
      </c>
      <c r="V755" s="34">
        <v>12.880000000000001</v>
      </c>
      <c r="W755" s="34">
        <v>13.27</v>
      </c>
      <c r="X755" s="34">
        <v>13.67</v>
      </c>
      <c r="Y755" s="34">
        <v>14.08</v>
      </c>
      <c r="Z755" s="34">
        <v>14.5</v>
      </c>
      <c r="AA755" s="1"/>
      <c r="AB755" s="1"/>
      <c r="AC755" s="1"/>
      <c r="AD755" s="1"/>
      <c r="AE755" s="1"/>
      <c r="AF755" s="1"/>
      <c r="AG755" s="1"/>
    </row>
    <row r="756">
      <c r="A756" s="9" t="s">
        <v>29</v>
      </c>
      <c r="B756" s="232">
        <f t="shared" si="296"/>
        <v>11.0339116</v>
      </c>
      <c r="C756" s="228" t="e">
        <f t="shared" si="298"/>
        <v>#REF!</v>
      </c>
      <c r="D756" s="228" t="e">
        <f t="shared" si="298"/>
        <v>#REF!</v>
      </c>
      <c r="E756" s="228" t="e">
        <f t="shared" si="298"/>
        <v>#REF!</v>
      </c>
      <c r="F756" s="228" t="e">
        <f t="shared" si="298"/>
        <v>#REF!</v>
      </c>
      <c r="G756" s="228" t="e">
        <f t="shared" si="298"/>
        <v>#REF!</v>
      </c>
      <c r="H756" s="228" t="e">
        <f t="shared" si="298"/>
        <v>#REF!</v>
      </c>
      <c r="I756" s="228" t="e">
        <f t="shared" si="298"/>
        <v>#REF!</v>
      </c>
      <c r="J756" s="228" t="e">
        <f t="shared" si="298"/>
        <v>#REF!</v>
      </c>
      <c r="K756" s="228" t="e">
        <f t="shared" si="298"/>
        <v>#REF!</v>
      </c>
      <c r="L756" s="228" t="e">
        <f t="shared" si="298"/>
        <v>#REF!</v>
      </c>
      <c r="M756" s="228" t="e">
        <f t="shared" si="298"/>
        <v>#REF!</v>
      </c>
      <c r="O756" s="34">
        <v>27.531643356643354</v>
      </c>
      <c r="P756" s="34">
        <v>23</v>
      </c>
      <c r="Q756" s="34">
        <v>23.852159397502565</v>
      </c>
      <c r="R756" s="34">
        <v>24.735891648863916</v>
      </c>
      <c r="S756" s="34">
        <v>25.652366541219774</v>
      </c>
      <c r="T756" s="34">
        <v>28</v>
      </c>
      <c r="U756" s="34">
        <v>28.555724018390428</v>
      </c>
      <c r="V756" s="34">
        <v>29.122477650517148</v>
      </c>
      <c r="W756" s="34">
        <v>29.700479804282534</v>
      </c>
      <c r="X756" s="34">
        <v>30.28995373231681</v>
      </c>
      <c r="Y756" s="34">
        <v>30.89112711820907</v>
      </c>
      <c r="Z756" s="34">
        <v>33</v>
      </c>
      <c r="AA756" s="1"/>
      <c r="AB756" s="1"/>
      <c r="AC756" s="1"/>
      <c r="AD756" s="1"/>
      <c r="AE756" s="1"/>
      <c r="AF756" s="1"/>
      <c r="AG756" s="1"/>
    </row>
    <row r="757"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>
      <c r="B758" s="232">
        <f>B735+B736+B737+SUM(B739:B750,B752:B756)</f>
        <v>1430.2547358400002</v>
      </c>
      <c r="O758" s="232">
        <f>O735+O736+O737+SUM(O739:O750,O752:O756)</f>
        <v>3000.9742347166439</v>
      </c>
    </row>
    <row r="761" ht="21">
      <c r="A761" s="3" t="s">
        <v>1</v>
      </c>
      <c r="B761" s="4" t="s">
        <v>2</v>
      </c>
      <c r="C761" s="4" t="s">
        <v>3</v>
      </c>
      <c r="D761" s="5" t="s">
        <v>4</v>
      </c>
      <c r="E761" s="6"/>
      <c r="F761" s="6"/>
      <c r="G761" s="6"/>
      <c r="H761" s="6"/>
      <c r="I761" s="6"/>
      <c r="J761" s="6"/>
      <c r="K761" s="6"/>
      <c r="L761" s="6"/>
      <c r="M761" s="4"/>
    </row>
    <row r="762">
      <c r="A762" s="7"/>
      <c r="B762" s="8">
        <v>2019</v>
      </c>
      <c r="C762" s="8">
        <v>2020</v>
      </c>
      <c r="D762" s="8">
        <v>2021</v>
      </c>
      <c r="E762" s="8">
        <v>2022</v>
      </c>
      <c r="F762" s="8">
        <v>2023</v>
      </c>
      <c r="G762" s="8">
        <v>2024</v>
      </c>
      <c r="H762" s="8">
        <v>2025</v>
      </c>
      <c r="I762" s="8">
        <v>2026</v>
      </c>
      <c r="J762" s="8">
        <v>2027</v>
      </c>
      <c r="K762" s="8">
        <v>2028</v>
      </c>
      <c r="L762" s="8">
        <v>2029</v>
      </c>
      <c r="M762" s="8">
        <v>2030</v>
      </c>
    </row>
    <row r="763">
      <c r="A763" s="9" t="s">
        <v>46</v>
      </c>
      <c r="B763" s="28">
        <f t="shared" ref="B763:B788" si="303">INDEX(O$732:O$756,MATCH($A763,$A$732:$A$756,0))</f>
        <v>3423.5116877300002</v>
      </c>
      <c r="C763" s="28" t="e">
        <f t="shared" ref="C763:M788" si="304">INDEX(P$732:P$756,MATCH($A763,$A$732:$A$756,0))</f>
        <v>#REF!</v>
      </c>
      <c r="D763" s="28" t="e">
        <f t="shared" si="304"/>
        <v>#REF!</v>
      </c>
      <c r="E763" s="28" t="e">
        <f t="shared" si="304"/>
        <v>#REF!</v>
      </c>
      <c r="F763" s="28" t="e">
        <f t="shared" si="304"/>
        <v>#REF!</v>
      </c>
      <c r="G763" s="28" t="e">
        <f t="shared" si="304"/>
        <v>#REF!</v>
      </c>
      <c r="H763" s="28" t="e">
        <f t="shared" si="304"/>
        <v>#REF!</v>
      </c>
      <c r="I763" s="28" t="e">
        <f t="shared" si="304"/>
        <v>#REF!</v>
      </c>
      <c r="J763" s="28" t="e">
        <f t="shared" si="304"/>
        <v>#REF!</v>
      </c>
      <c r="K763" s="28" t="e">
        <f t="shared" si="304"/>
        <v>#REF!</v>
      </c>
      <c r="L763" s="28" t="e">
        <f t="shared" si="304"/>
        <v>#REF!</v>
      </c>
      <c r="M763" s="28" t="e">
        <f t="shared" si="304"/>
        <v>#REF!</v>
      </c>
    </row>
    <row r="764" s="1" customFormat="1">
      <c r="A764" s="9" t="s">
        <v>48</v>
      </c>
      <c r="B764" s="28">
        <f t="shared" si="303"/>
        <v>3000.9742347166439</v>
      </c>
      <c r="C764" s="28" t="e">
        <f t="shared" si="304"/>
        <v>#REF!</v>
      </c>
      <c r="D764" s="28" t="e">
        <f t="shared" si="304"/>
        <v>#REF!</v>
      </c>
      <c r="E764" s="28" t="e">
        <f t="shared" si="304"/>
        <v>#REF!</v>
      </c>
      <c r="F764" s="28" t="e">
        <f t="shared" si="304"/>
        <v>#REF!</v>
      </c>
      <c r="G764" s="28" t="e">
        <f t="shared" si="304"/>
        <v>#REF!</v>
      </c>
      <c r="H764" s="28" t="e">
        <f t="shared" si="304"/>
        <v>#REF!</v>
      </c>
      <c r="I764" s="28" t="e">
        <f t="shared" si="304"/>
        <v>#REF!</v>
      </c>
      <c r="J764" s="28" t="e">
        <f t="shared" si="304"/>
        <v>#REF!</v>
      </c>
      <c r="K764" s="28" t="e">
        <f t="shared" si="304"/>
        <v>#REF!</v>
      </c>
      <c r="L764" s="28" t="e">
        <f t="shared" si="304"/>
        <v>#REF!</v>
      </c>
      <c r="M764" s="28" t="e">
        <f t="shared" si="304"/>
        <v>#REF!</v>
      </c>
    </row>
    <row r="765">
      <c r="A765" s="12" t="s">
        <v>8</v>
      </c>
      <c r="B765" s="28">
        <f t="shared" si="303"/>
        <v>0</v>
      </c>
      <c r="C765" s="28">
        <f t="shared" si="304"/>
        <v>0</v>
      </c>
      <c r="D765" s="28">
        <f t="shared" si="304"/>
        <v>0</v>
      </c>
      <c r="E765" s="28">
        <f t="shared" si="304"/>
        <v>0</v>
      </c>
      <c r="F765" s="28">
        <f t="shared" si="304"/>
        <v>0</v>
      </c>
      <c r="G765" s="28">
        <f t="shared" si="304"/>
        <v>0</v>
      </c>
      <c r="H765" s="28">
        <f t="shared" si="304"/>
        <v>0</v>
      </c>
      <c r="I765" s="28">
        <f t="shared" si="304"/>
        <v>0</v>
      </c>
      <c r="J765" s="28">
        <f t="shared" si="304"/>
        <v>0</v>
      </c>
      <c r="K765" s="28">
        <f t="shared" si="304"/>
        <v>0</v>
      </c>
      <c r="L765" s="28">
        <f t="shared" si="304"/>
        <v>0</v>
      </c>
      <c r="M765" s="28">
        <f t="shared" si="304"/>
        <v>0</v>
      </c>
    </row>
    <row r="766">
      <c r="A766" s="9" t="s">
        <v>9</v>
      </c>
      <c r="B766" s="28">
        <f t="shared" si="303"/>
        <v>2615</v>
      </c>
      <c r="C766" s="28">
        <f t="shared" si="304"/>
        <v>1000</v>
      </c>
      <c r="D766" s="28">
        <f t="shared" si="304"/>
        <v>1213.6408104748318</v>
      </c>
      <c r="E766" s="28">
        <f t="shared" si="304"/>
        <v>1472.9240168500066</v>
      </c>
      <c r="F766" s="28">
        <f t="shared" si="304"/>
        <v>1787.6006975776868</v>
      </c>
      <c r="G766" s="28">
        <f t="shared" si="304"/>
        <v>2169.5051594135584</v>
      </c>
      <c r="H766" s="28">
        <f t="shared" si="304"/>
        <v>2633</v>
      </c>
      <c r="I766" s="28">
        <f t="shared" si="304"/>
        <v>2693.732891330405</v>
      </c>
      <c r="J766" s="28">
        <f t="shared" si="304"/>
        <v>2755.8666501463213</v>
      </c>
      <c r="K766" s="28">
        <f t="shared" si="304"/>
        <v>2819.4335889174658</v>
      </c>
      <c r="L766" s="28">
        <f t="shared" si="304"/>
        <v>2884.4667654343739</v>
      </c>
      <c r="M766" s="28">
        <f t="shared" si="304"/>
        <v>2951</v>
      </c>
    </row>
    <row r="767">
      <c r="A767" s="9" t="s">
        <v>11</v>
      </c>
      <c r="B767" s="28">
        <f t="shared" si="303"/>
        <v>52.799999999999997</v>
      </c>
      <c r="C767" s="28">
        <f t="shared" si="304"/>
        <v>61.600000000000001</v>
      </c>
      <c r="D767" s="28">
        <f t="shared" si="304"/>
        <v>59.700000000000003</v>
      </c>
      <c r="E767" s="28">
        <f t="shared" si="304"/>
        <v>49.5</v>
      </c>
      <c r="F767" s="28">
        <f t="shared" si="304"/>
        <v>51.399999999999999</v>
      </c>
      <c r="G767" s="28">
        <f t="shared" si="304"/>
        <v>56.200000000000003</v>
      </c>
      <c r="H767" s="28">
        <f t="shared" si="304"/>
        <v>61.100000000000001</v>
      </c>
      <c r="I767" s="28">
        <f t="shared" si="304"/>
        <v>66.400000000000006</v>
      </c>
      <c r="J767" s="28">
        <f t="shared" si="304"/>
        <v>72</v>
      </c>
      <c r="K767" s="28">
        <f t="shared" si="304"/>
        <v>78.099999999999994</v>
      </c>
      <c r="L767" s="28">
        <f t="shared" si="304"/>
        <v>84.400000000000006</v>
      </c>
      <c r="M767" s="28">
        <f t="shared" si="304"/>
        <v>91.599999999999994</v>
      </c>
    </row>
    <row r="768">
      <c r="A768" s="12" t="s">
        <v>12</v>
      </c>
      <c r="B768" s="28" t="e">
        <f t="shared" si="303"/>
        <v>#VALUE!</v>
      </c>
      <c r="C768" s="28" t="e">
        <f t="shared" si="304"/>
        <v>#VALUE!</v>
      </c>
      <c r="D768" s="28" t="e">
        <f t="shared" si="304"/>
        <v>#VALUE!</v>
      </c>
      <c r="E768" s="28" t="e">
        <f t="shared" si="304"/>
        <v>#VALUE!</v>
      </c>
      <c r="F768" s="28" t="e">
        <f t="shared" si="304"/>
        <v>#VALUE!</v>
      </c>
      <c r="G768" s="28" t="e">
        <f t="shared" si="304"/>
        <v>#VALUE!</v>
      </c>
      <c r="H768" s="28" t="e">
        <f t="shared" si="304"/>
        <v>#VALUE!</v>
      </c>
      <c r="I768" s="28" t="e">
        <f t="shared" si="304"/>
        <v>#VALUE!</v>
      </c>
      <c r="J768" s="28" t="e">
        <f t="shared" si="304"/>
        <v>#VALUE!</v>
      </c>
      <c r="K768" s="28" t="e">
        <f t="shared" si="304"/>
        <v>#VALUE!</v>
      </c>
      <c r="L768" s="28" t="e">
        <f t="shared" si="304"/>
        <v>#VALUE!</v>
      </c>
      <c r="M768" s="28" t="e">
        <f t="shared" si="304"/>
        <v>#VALUE!</v>
      </c>
    </row>
    <row r="769">
      <c r="A769" s="9" t="s">
        <v>13</v>
      </c>
      <c r="B769" s="28">
        <f t="shared" si="303"/>
        <v>31.773594380000002</v>
      </c>
      <c r="C769" s="28">
        <f t="shared" si="304"/>
        <v>30.600000000000001</v>
      </c>
      <c r="D769" s="28">
        <f t="shared" si="304"/>
        <v>22.399999999999999</v>
      </c>
      <c r="E769" s="28">
        <f t="shared" si="304"/>
        <v>19.199999999999999</v>
      </c>
      <c r="F769" s="28">
        <f t="shared" si="304"/>
        <v>20</v>
      </c>
      <c r="G769" s="28">
        <f t="shared" si="304"/>
        <v>20.800000000000001</v>
      </c>
      <c r="H769" s="28">
        <f t="shared" si="304"/>
        <v>21.600000000000001</v>
      </c>
      <c r="I769" s="28">
        <f t="shared" si="304"/>
        <v>22.5</v>
      </c>
      <c r="J769" s="28">
        <f t="shared" si="304"/>
        <v>23.399999999999999</v>
      </c>
      <c r="K769" s="28">
        <f t="shared" si="304"/>
        <v>24.300000000000001</v>
      </c>
      <c r="L769" s="28">
        <f t="shared" si="304"/>
        <v>25.300000000000001</v>
      </c>
      <c r="M769" s="28">
        <f t="shared" si="304"/>
        <v>26.300000000000001</v>
      </c>
    </row>
    <row r="770">
      <c r="A770" s="9" t="s">
        <v>14</v>
      </c>
      <c r="B770" s="28">
        <f t="shared" si="303"/>
        <v>12.673690919999999</v>
      </c>
      <c r="C770" s="28" t="e">
        <f t="shared" si="304"/>
        <v>#REF!</v>
      </c>
      <c r="D770" s="28" t="e">
        <f t="shared" si="304"/>
        <v>#REF!</v>
      </c>
      <c r="E770" s="28" t="e">
        <f t="shared" si="304"/>
        <v>#REF!</v>
      </c>
      <c r="F770" s="28" t="e">
        <f t="shared" si="304"/>
        <v>#REF!</v>
      </c>
      <c r="G770" s="28" t="e">
        <f t="shared" si="304"/>
        <v>#REF!</v>
      </c>
      <c r="H770" s="28" t="e">
        <f t="shared" si="304"/>
        <v>#REF!</v>
      </c>
      <c r="I770" s="28" t="e">
        <f t="shared" si="304"/>
        <v>#REF!</v>
      </c>
      <c r="J770" s="28" t="e">
        <f t="shared" si="304"/>
        <v>#REF!</v>
      </c>
      <c r="K770" s="28" t="e">
        <f t="shared" si="304"/>
        <v>#REF!</v>
      </c>
      <c r="L770" s="28" t="e">
        <f t="shared" si="304"/>
        <v>#REF!</v>
      </c>
      <c r="M770" s="28" t="e">
        <f t="shared" si="304"/>
        <v>#REF!</v>
      </c>
    </row>
    <row r="771">
      <c r="A771" s="9" t="s">
        <v>15</v>
      </c>
      <c r="B771" s="28">
        <f t="shared" si="303"/>
        <v>9.3000000000000007</v>
      </c>
      <c r="C771" s="28">
        <f t="shared" si="304"/>
        <v>10.5</v>
      </c>
      <c r="D771" s="28">
        <f t="shared" si="304"/>
        <v>6.2999999999999998</v>
      </c>
      <c r="E771" s="28">
        <f t="shared" si="304"/>
        <v>5.4000000000000004</v>
      </c>
      <c r="F771" s="28">
        <f t="shared" si="304"/>
        <v>5.4000000000000004</v>
      </c>
      <c r="G771" s="28">
        <f t="shared" si="304"/>
        <v>12.199999999999999</v>
      </c>
      <c r="H771" s="28">
        <f t="shared" si="304"/>
        <v>13.300000000000001</v>
      </c>
      <c r="I771" s="28">
        <f t="shared" si="304"/>
        <v>14.4</v>
      </c>
      <c r="J771" s="28">
        <f t="shared" si="304"/>
        <v>15.6</v>
      </c>
      <c r="K771" s="28">
        <f t="shared" si="304"/>
        <v>16.899999999999999</v>
      </c>
      <c r="L771" s="28">
        <f t="shared" si="304"/>
        <v>18.300000000000001</v>
      </c>
      <c r="M771" s="28">
        <f t="shared" si="304"/>
        <v>19.800000000000001</v>
      </c>
    </row>
    <row r="772">
      <c r="A772" s="9" t="s">
        <v>16</v>
      </c>
      <c r="B772" s="28">
        <f t="shared" si="303"/>
        <v>9.9779924399999995</v>
      </c>
      <c r="C772" s="28" t="e">
        <f t="shared" si="304"/>
        <v>#REF!</v>
      </c>
      <c r="D772" s="28" t="e">
        <f t="shared" si="304"/>
        <v>#REF!</v>
      </c>
      <c r="E772" s="28" t="e">
        <f t="shared" si="304"/>
        <v>#REF!</v>
      </c>
      <c r="F772" s="28" t="e">
        <f t="shared" si="304"/>
        <v>#REF!</v>
      </c>
      <c r="G772" s="28" t="e">
        <f t="shared" si="304"/>
        <v>#REF!</v>
      </c>
      <c r="H772" s="28" t="e">
        <f t="shared" si="304"/>
        <v>#REF!</v>
      </c>
      <c r="I772" s="28" t="e">
        <f t="shared" si="304"/>
        <v>#REF!</v>
      </c>
      <c r="J772" s="28" t="e">
        <f t="shared" si="304"/>
        <v>#REF!</v>
      </c>
      <c r="K772" s="28" t="e">
        <f t="shared" si="304"/>
        <v>#REF!</v>
      </c>
      <c r="L772" s="28" t="e">
        <f t="shared" si="304"/>
        <v>#REF!</v>
      </c>
      <c r="M772" s="28" t="e">
        <f t="shared" si="304"/>
        <v>#REF!</v>
      </c>
    </row>
    <row r="773">
      <c r="A773" s="9" t="s">
        <v>17</v>
      </c>
      <c r="B773" s="28">
        <f t="shared" si="303"/>
        <v>4.06323246</v>
      </c>
      <c r="C773" s="28" t="e">
        <f t="shared" si="304"/>
        <v>#REF!</v>
      </c>
      <c r="D773" s="28" t="e">
        <f t="shared" si="304"/>
        <v>#REF!</v>
      </c>
      <c r="E773" s="28" t="e">
        <f t="shared" si="304"/>
        <v>#REF!</v>
      </c>
      <c r="F773" s="28" t="e">
        <f t="shared" si="304"/>
        <v>#REF!</v>
      </c>
      <c r="G773" s="28" t="e">
        <f t="shared" si="304"/>
        <v>#REF!</v>
      </c>
      <c r="H773" s="28" t="e">
        <f t="shared" si="304"/>
        <v>#REF!</v>
      </c>
      <c r="I773" s="28" t="e">
        <f t="shared" si="304"/>
        <v>#REF!</v>
      </c>
      <c r="J773" s="28" t="e">
        <f t="shared" si="304"/>
        <v>#REF!</v>
      </c>
      <c r="K773" s="28" t="e">
        <f t="shared" si="304"/>
        <v>#REF!</v>
      </c>
      <c r="L773" s="28" t="e">
        <f t="shared" si="304"/>
        <v>#REF!</v>
      </c>
      <c r="M773" s="28" t="e">
        <f t="shared" si="304"/>
        <v>#REF!</v>
      </c>
    </row>
    <row r="774">
      <c r="A774" s="9" t="s">
        <v>18</v>
      </c>
      <c r="B774" s="28">
        <f t="shared" si="303"/>
        <v>9.1999999999999993</v>
      </c>
      <c r="C774" s="28">
        <f t="shared" si="304"/>
        <v>9.0999999999999996</v>
      </c>
      <c r="D774" s="28">
        <f t="shared" si="304"/>
        <v>5.2999999999999998</v>
      </c>
      <c r="E774" s="28">
        <f t="shared" si="304"/>
        <v>4.5999999999999996</v>
      </c>
      <c r="F774" s="28">
        <f t="shared" si="304"/>
        <v>4.7999999999999998</v>
      </c>
      <c r="G774" s="28">
        <f t="shared" si="304"/>
        <v>5.2000000000000002</v>
      </c>
      <c r="H774" s="28">
        <f t="shared" si="304"/>
        <v>5.7000000000000002</v>
      </c>
      <c r="I774" s="28">
        <f t="shared" si="304"/>
        <v>6.2000000000000002</v>
      </c>
      <c r="J774" s="28">
        <f t="shared" si="304"/>
        <v>6.7000000000000002</v>
      </c>
      <c r="K774" s="28">
        <f t="shared" si="304"/>
        <v>7.2999999999999998</v>
      </c>
      <c r="L774" s="28">
        <f t="shared" si="304"/>
        <v>7.9000000000000004</v>
      </c>
      <c r="M774" s="28">
        <f t="shared" si="304"/>
        <v>8.5</v>
      </c>
    </row>
    <row r="775" ht="25.5">
      <c r="A775" s="12" t="s">
        <v>19</v>
      </c>
      <c r="B775" s="28" t="e">
        <f t="shared" si="303"/>
        <v>#VALUE!</v>
      </c>
      <c r="C775" s="28" t="e">
        <f t="shared" si="304"/>
        <v>#VALUE!</v>
      </c>
      <c r="D775" s="28" t="e">
        <f t="shared" si="304"/>
        <v>#VALUE!</v>
      </c>
      <c r="E775" s="28" t="e">
        <f t="shared" si="304"/>
        <v>#VALUE!</v>
      </c>
      <c r="F775" s="28" t="e">
        <f t="shared" si="304"/>
        <v>#VALUE!</v>
      </c>
      <c r="G775" s="28" t="e">
        <f t="shared" si="304"/>
        <v>#VALUE!</v>
      </c>
      <c r="H775" s="28" t="e">
        <f t="shared" si="304"/>
        <v>#VALUE!</v>
      </c>
      <c r="I775" s="28" t="e">
        <f t="shared" si="304"/>
        <v>#VALUE!</v>
      </c>
      <c r="J775" s="28" t="e">
        <f t="shared" si="304"/>
        <v>#VALUE!</v>
      </c>
      <c r="K775" s="28" t="e">
        <f t="shared" si="304"/>
        <v>#VALUE!</v>
      </c>
      <c r="L775" s="28" t="e">
        <f t="shared" si="304"/>
        <v>#VALUE!</v>
      </c>
      <c r="M775" s="28" t="e">
        <f t="shared" si="304"/>
        <v>#VALUE!</v>
      </c>
    </row>
    <row r="776">
      <c r="A776" s="9" t="s">
        <v>20</v>
      </c>
      <c r="B776" s="28">
        <f t="shared" si="303"/>
        <v>6.3030369200000003</v>
      </c>
      <c r="C776" s="28" t="e">
        <f t="shared" si="304"/>
        <v>#REF!</v>
      </c>
      <c r="D776" s="28" t="e">
        <f t="shared" si="304"/>
        <v>#REF!</v>
      </c>
      <c r="E776" s="28" t="e">
        <f t="shared" si="304"/>
        <v>#REF!</v>
      </c>
      <c r="F776" s="28" t="e">
        <f t="shared" si="304"/>
        <v>#REF!</v>
      </c>
      <c r="G776" s="28" t="e">
        <f t="shared" si="304"/>
        <v>#REF!</v>
      </c>
      <c r="H776" s="28" t="e">
        <f t="shared" si="304"/>
        <v>#REF!</v>
      </c>
      <c r="I776" s="28" t="e">
        <f t="shared" si="304"/>
        <v>#REF!</v>
      </c>
      <c r="J776" s="28" t="e">
        <f t="shared" si="304"/>
        <v>#REF!</v>
      </c>
      <c r="K776" s="28" t="e">
        <f t="shared" si="304"/>
        <v>#REF!</v>
      </c>
      <c r="L776" s="28" t="e">
        <f t="shared" si="304"/>
        <v>#REF!</v>
      </c>
      <c r="M776" s="28" t="e">
        <f t="shared" si="304"/>
        <v>#REF!</v>
      </c>
    </row>
    <row r="777">
      <c r="A777" s="9" t="s">
        <v>21</v>
      </c>
      <c r="B777" s="28">
        <f t="shared" si="303"/>
        <v>8.7744397700000007</v>
      </c>
      <c r="C777" s="28">
        <f t="shared" si="304"/>
        <v>7.8834756861614741</v>
      </c>
      <c r="D777" s="28">
        <f t="shared" si="304"/>
        <v>8.994125459717635</v>
      </c>
      <c r="E777" s="28">
        <f t="shared" si="304"/>
        <v>9.6865169329403198</v>
      </c>
      <c r="F777" s="28">
        <f t="shared" si="304"/>
        <v>10.526498159342445</v>
      </c>
      <c r="G777" s="28">
        <f t="shared" si="304"/>
        <v>11.508910052740397</v>
      </c>
      <c r="H777" s="28">
        <f t="shared" si="304"/>
        <v>12.5201002669679</v>
      </c>
      <c r="I777" s="28">
        <f t="shared" si="304"/>
        <v>13.587350873942819</v>
      </c>
      <c r="J777" s="28">
        <f t="shared" si="304"/>
        <v>14.748032955740568</v>
      </c>
      <c r="K777" s="28">
        <f t="shared" si="304"/>
        <v>15.990367871555485</v>
      </c>
      <c r="L777" s="28">
        <f t="shared" si="304"/>
        <v>17.275912389449154</v>
      </c>
      <c r="M777" s="28">
        <f t="shared" si="304"/>
        <v>18.745733954705415</v>
      </c>
    </row>
    <row r="778">
      <c r="A778" s="9" t="s">
        <v>22</v>
      </c>
      <c r="B778" s="28">
        <f t="shared" si="303"/>
        <v>23.668850460000002</v>
      </c>
      <c r="C778" s="28">
        <f t="shared" si="304"/>
        <v>21.265495235236177</v>
      </c>
      <c r="D778" s="28">
        <f t="shared" si="304"/>
        <v>24.261447580092678</v>
      </c>
      <c r="E778" s="28">
        <f t="shared" si="304"/>
        <v>26.129157732428347</v>
      </c>
      <c r="F778" s="28">
        <f t="shared" si="304"/>
        <v>28.394987866096162</v>
      </c>
      <c r="G778" s="28">
        <f t="shared" si="304"/>
        <v>31.045021464191233</v>
      </c>
      <c r="H778" s="28">
        <f t="shared" si="304"/>
        <v>33.77268392407796</v>
      </c>
      <c r="I778" s="28">
        <f t="shared" si="304"/>
        <v>36.651568010353202</v>
      </c>
      <c r="J778" s="28">
        <f t="shared" si="304"/>
        <v>39.782481361607807</v>
      </c>
      <c r="K778" s="28">
        <f t="shared" si="304"/>
        <v>43.133651363844884</v>
      </c>
      <c r="L778" s="28">
        <f t="shared" si="304"/>
        <v>46.601378278756293</v>
      </c>
      <c r="M778" s="28">
        <f t="shared" si="304"/>
        <v>50.566188311401092</v>
      </c>
    </row>
    <row r="779">
      <c r="A779" s="9" t="s">
        <v>23</v>
      </c>
      <c r="B779" s="28">
        <f t="shared" si="303"/>
        <v>4.7486978600000009</v>
      </c>
      <c r="C779" s="28" t="e">
        <f t="shared" si="304"/>
        <v>#REF!</v>
      </c>
      <c r="D779" s="28" t="e">
        <f t="shared" ref="D779:D788" si="305">INDEX(Q$732:Q$756,MATCH($A779,$A$732:$A$756,0))</f>
        <v>#REF!</v>
      </c>
      <c r="E779" s="28" t="e">
        <f t="shared" ref="E779:E788" si="306">INDEX(R$732:R$756,MATCH($A779,$A$732:$A$756,0))</f>
        <v>#REF!</v>
      </c>
      <c r="F779" s="28" t="e">
        <f t="shared" ref="F779:F788" si="307">INDEX(S$732:S$756,MATCH($A779,$A$732:$A$756,0))</f>
        <v>#REF!</v>
      </c>
      <c r="G779" s="28" t="e">
        <f t="shared" ref="G779:G788" si="308">INDEX(T$732:T$756,MATCH($A779,$A$732:$A$756,0))</f>
        <v>#REF!</v>
      </c>
      <c r="H779" s="28" t="e">
        <f t="shared" ref="H779:H788" si="309">INDEX(U$732:U$756,MATCH($A779,$A$732:$A$756,0))</f>
        <v>#REF!</v>
      </c>
      <c r="I779" s="28" t="e">
        <f t="shared" ref="I779:I788" si="310">INDEX(V$732:V$756,MATCH($A779,$A$732:$A$756,0))</f>
        <v>#REF!</v>
      </c>
      <c r="J779" s="28" t="e">
        <f t="shared" ref="J779:J788" si="311">INDEX(W$732:W$756,MATCH($A779,$A$732:$A$756,0))</f>
        <v>#REF!</v>
      </c>
      <c r="K779" s="28" t="e">
        <f t="shared" ref="K779:K788" si="312">INDEX(X$732:X$756,MATCH($A779,$A$732:$A$756,0))</f>
        <v>#REF!</v>
      </c>
      <c r="L779" s="28" t="e">
        <f t="shared" ref="L779:L788" si="313">INDEX(Y$732:Y$756,MATCH($A779,$A$732:$A$756,0))</f>
        <v>#REF!</v>
      </c>
      <c r="M779" s="28" t="e">
        <f t="shared" ref="M779:M788" si="314">INDEX(Z$732:Z$756,MATCH($A779,$A$732:$A$756,0))</f>
        <v>#REF!</v>
      </c>
    </row>
    <row r="780">
      <c r="A780" s="9" t="s">
        <v>24</v>
      </c>
      <c r="B780" s="28">
        <f t="shared" si="303"/>
        <v>7.0049043500000003</v>
      </c>
      <c r="C780" s="28">
        <f t="shared" si="304"/>
        <v>6.4000000000000004</v>
      </c>
      <c r="D780" s="28">
        <f t="shared" si="305"/>
        <v>4.5</v>
      </c>
      <c r="E780" s="28">
        <f t="shared" si="306"/>
        <v>3.1000000000000001</v>
      </c>
      <c r="F780" s="28">
        <f t="shared" si="307"/>
        <v>3.1000000000000001</v>
      </c>
      <c r="G780" s="28">
        <f t="shared" si="308"/>
        <v>3.2000000000000002</v>
      </c>
      <c r="H780" s="28">
        <f t="shared" si="309"/>
        <v>3.2999999999999998</v>
      </c>
      <c r="I780" s="28">
        <f t="shared" si="310"/>
        <v>3.3999999999999999</v>
      </c>
      <c r="J780" s="28">
        <f t="shared" si="311"/>
        <v>3.6000000000000001</v>
      </c>
      <c r="K780" s="28">
        <f t="shared" si="312"/>
        <v>3.7000000000000002</v>
      </c>
      <c r="L780" s="28">
        <f t="shared" si="313"/>
        <v>3.7999999999999998</v>
      </c>
      <c r="M780" s="28">
        <f t="shared" si="314"/>
        <v>4</v>
      </c>
    </row>
    <row r="781">
      <c r="A781" s="9" t="s">
        <v>25</v>
      </c>
      <c r="B781" s="28">
        <f t="shared" si="303"/>
        <v>5</v>
      </c>
      <c r="C781" s="28">
        <f t="shared" si="304"/>
        <v>5</v>
      </c>
      <c r="D781" s="28">
        <f t="shared" si="305"/>
        <v>2.6000000000000001</v>
      </c>
      <c r="E781" s="28">
        <f t="shared" si="306"/>
        <v>2.7000000000000002</v>
      </c>
      <c r="F781" s="28">
        <f t="shared" si="307"/>
        <v>2.7999999999999998</v>
      </c>
      <c r="G781" s="28">
        <f t="shared" si="308"/>
        <v>2.7999999999999998</v>
      </c>
      <c r="H781" s="28">
        <f t="shared" si="309"/>
        <v>2.7999999999999998</v>
      </c>
      <c r="I781" s="28">
        <f t="shared" si="310"/>
        <v>2.7999999999999998</v>
      </c>
      <c r="J781" s="28">
        <f t="shared" si="311"/>
        <v>2.7999999999999998</v>
      </c>
      <c r="K781" s="28">
        <f t="shared" si="312"/>
        <v>2.7999999999999998</v>
      </c>
      <c r="L781" s="28">
        <f t="shared" si="313"/>
        <v>2.7999999999999998</v>
      </c>
      <c r="M781" s="28">
        <f t="shared" si="314"/>
        <v>2.7999999999999998</v>
      </c>
    </row>
    <row r="782" ht="25.5">
      <c r="A782" s="12" t="s">
        <v>26</v>
      </c>
      <c r="B782" s="28" t="e">
        <f t="shared" si="303"/>
        <v>#VALUE!</v>
      </c>
      <c r="C782" s="28" t="e">
        <f t="shared" si="304"/>
        <v>#VALUE!</v>
      </c>
      <c r="D782" s="28" t="e">
        <f t="shared" si="305"/>
        <v>#VALUE!</v>
      </c>
      <c r="E782" s="28" t="e">
        <f t="shared" si="306"/>
        <v>#VALUE!</v>
      </c>
      <c r="F782" s="28" t="e">
        <f t="shared" si="307"/>
        <v>#VALUE!</v>
      </c>
      <c r="G782" s="28" t="e">
        <f t="shared" si="308"/>
        <v>#VALUE!</v>
      </c>
      <c r="H782" s="28" t="e">
        <f t="shared" si="309"/>
        <v>#VALUE!</v>
      </c>
      <c r="I782" s="28" t="e">
        <f t="shared" si="310"/>
        <v>#VALUE!</v>
      </c>
      <c r="J782" s="28" t="e">
        <f t="shared" si="311"/>
        <v>#VALUE!</v>
      </c>
      <c r="K782" s="28" t="e">
        <f t="shared" si="312"/>
        <v>#VALUE!</v>
      </c>
      <c r="L782" s="28" t="e">
        <f t="shared" si="313"/>
        <v>#VALUE!</v>
      </c>
      <c r="M782" s="28" t="e">
        <f t="shared" si="314"/>
        <v>#VALUE!</v>
      </c>
    </row>
    <row r="783">
      <c r="A783" s="9" t="s">
        <v>27</v>
      </c>
      <c r="B783" s="28">
        <f t="shared" si="303"/>
        <v>14.300000000000001</v>
      </c>
      <c r="C783" s="28">
        <f t="shared" si="304"/>
        <v>14.6</v>
      </c>
      <c r="D783" s="28">
        <f t="shared" si="305"/>
        <v>13</v>
      </c>
      <c r="E783" s="28">
        <f t="shared" si="306"/>
        <v>11.5</v>
      </c>
      <c r="F783" s="28">
        <f t="shared" si="307"/>
        <v>11.800000000000001</v>
      </c>
      <c r="G783" s="28">
        <f t="shared" si="308"/>
        <v>12.15</v>
      </c>
      <c r="H783" s="28">
        <f t="shared" si="309"/>
        <v>12.51</v>
      </c>
      <c r="I783" s="28">
        <f t="shared" si="310"/>
        <v>12.880000000000001</v>
      </c>
      <c r="J783" s="28">
        <f t="shared" si="311"/>
        <v>13.27</v>
      </c>
      <c r="K783" s="28">
        <f t="shared" si="312"/>
        <v>13.67</v>
      </c>
      <c r="L783" s="28">
        <f t="shared" si="313"/>
        <v>14.08</v>
      </c>
      <c r="M783" s="28">
        <f t="shared" si="314"/>
        <v>14.5</v>
      </c>
    </row>
    <row r="784">
      <c r="A784" s="9" t="s">
        <v>28</v>
      </c>
      <c r="B784" s="28">
        <f t="shared" si="303"/>
        <v>6.7734706099999995</v>
      </c>
      <c r="C784" s="28" t="e">
        <f t="shared" si="304"/>
        <v>#REF!</v>
      </c>
      <c r="D784" s="28" t="e">
        <f t="shared" si="305"/>
        <v>#REF!</v>
      </c>
      <c r="E784" s="28" t="e">
        <f t="shared" si="306"/>
        <v>#REF!</v>
      </c>
      <c r="F784" s="28" t="e">
        <f t="shared" si="307"/>
        <v>#REF!</v>
      </c>
      <c r="G784" s="28" t="e">
        <f t="shared" si="308"/>
        <v>#REF!</v>
      </c>
      <c r="H784" s="28" t="e">
        <f t="shared" si="309"/>
        <v>#REF!</v>
      </c>
      <c r="I784" s="28" t="e">
        <f t="shared" si="310"/>
        <v>#REF!</v>
      </c>
      <c r="J784" s="28" t="e">
        <f t="shared" si="311"/>
        <v>#REF!</v>
      </c>
      <c r="K784" s="28" t="e">
        <f t="shared" si="312"/>
        <v>#REF!</v>
      </c>
      <c r="L784" s="28" t="e">
        <f t="shared" si="313"/>
        <v>#REF!</v>
      </c>
      <c r="M784" s="28" t="e">
        <f t="shared" si="314"/>
        <v>#REF!</v>
      </c>
    </row>
    <row r="785">
      <c r="A785" s="9" t="s">
        <v>29</v>
      </c>
      <c r="B785" s="28">
        <f t="shared" si="303"/>
        <v>27.531643356643354</v>
      </c>
      <c r="C785" s="28">
        <f t="shared" si="304"/>
        <v>23</v>
      </c>
      <c r="D785" s="28">
        <f t="shared" si="305"/>
        <v>23.852159397502565</v>
      </c>
      <c r="E785" s="28">
        <f t="shared" si="306"/>
        <v>24.735891648863916</v>
      </c>
      <c r="F785" s="28">
        <f t="shared" si="307"/>
        <v>25.652366541219774</v>
      </c>
      <c r="G785" s="28">
        <f t="shared" si="308"/>
        <v>28</v>
      </c>
      <c r="H785" s="28">
        <f t="shared" si="309"/>
        <v>28.555724018390428</v>
      </c>
      <c r="I785" s="28">
        <f t="shared" si="310"/>
        <v>29.122477650517148</v>
      </c>
      <c r="J785" s="28">
        <f t="shared" si="311"/>
        <v>29.700479804282534</v>
      </c>
      <c r="K785" s="28">
        <f t="shared" si="312"/>
        <v>30.28995373231681</v>
      </c>
      <c r="L785" s="28">
        <f t="shared" si="313"/>
        <v>30.89112711820907</v>
      </c>
      <c r="M785" s="28">
        <f t="shared" si="314"/>
        <v>33</v>
      </c>
    </row>
    <row r="786">
      <c r="A786" s="9" t="s">
        <v>30</v>
      </c>
      <c r="B786" s="28">
        <f t="shared" si="303"/>
        <v>41.768396469999999</v>
      </c>
      <c r="C786" s="28" t="e">
        <f t="shared" si="304"/>
        <v>#REF!</v>
      </c>
      <c r="D786" s="28" t="e">
        <f t="shared" si="305"/>
        <v>#REF!</v>
      </c>
      <c r="E786" s="28" t="e">
        <f t="shared" si="306"/>
        <v>#REF!</v>
      </c>
      <c r="F786" s="28" t="e">
        <f t="shared" si="307"/>
        <v>#REF!</v>
      </c>
      <c r="G786" s="28" t="e">
        <f t="shared" si="308"/>
        <v>#REF!</v>
      </c>
      <c r="H786" s="28" t="e">
        <f t="shared" si="309"/>
        <v>#REF!</v>
      </c>
      <c r="I786" s="28" t="e">
        <f t="shared" si="310"/>
        <v>#REF!</v>
      </c>
      <c r="J786" s="28" t="e">
        <f t="shared" si="311"/>
        <v>#REF!</v>
      </c>
      <c r="K786" s="28" t="e">
        <f t="shared" si="312"/>
        <v>#REF!</v>
      </c>
      <c r="L786" s="28" t="e">
        <f t="shared" si="313"/>
        <v>#REF!</v>
      </c>
      <c r="M786" s="28" t="e">
        <f t="shared" si="314"/>
        <v>#REF!</v>
      </c>
    </row>
    <row r="787" ht="25.5">
      <c r="A787" s="12" t="s">
        <v>31</v>
      </c>
      <c r="B787" s="28" t="e">
        <f t="shared" si="303"/>
        <v>#VALUE!</v>
      </c>
      <c r="C787" s="28" t="e">
        <f t="shared" si="304"/>
        <v>#VALUE!</v>
      </c>
      <c r="D787" s="28" t="e">
        <f t="shared" si="305"/>
        <v>#VALUE!</v>
      </c>
      <c r="E787" s="28" t="e">
        <f t="shared" si="306"/>
        <v>#VALUE!</v>
      </c>
      <c r="F787" s="28" t="e">
        <f t="shared" si="307"/>
        <v>#VALUE!</v>
      </c>
      <c r="G787" s="28" t="e">
        <f t="shared" si="308"/>
        <v>#VALUE!</v>
      </c>
      <c r="H787" s="28" t="e">
        <f t="shared" si="309"/>
        <v>#VALUE!</v>
      </c>
      <c r="I787" s="28" t="e">
        <f t="shared" si="310"/>
        <v>#VALUE!</v>
      </c>
      <c r="J787" s="28" t="e">
        <f t="shared" si="311"/>
        <v>#VALUE!</v>
      </c>
      <c r="K787" s="28" t="e">
        <f t="shared" si="312"/>
        <v>#VALUE!</v>
      </c>
      <c r="L787" s="28" t="e">
        <f t="shared" si="313"/>
        <v>#VALUE!</v>
      </c>
      <c r="M787" s="28" t="e">
        <f t="shared" si="314"/>
        <v>#VALUE!</v>
      </c>
    </row>
    <row r="788">
      <c r="A788" s="9" t="s">
        <v>32</v>
      </c>
      <c r="B788" s="28">
        <f t="shared" si="303"/>
        <v>7.5</v>
      </c>
      <c r="C788" s="28">
        <f t="shared" si="304"/>
        <v>4.2000000000000002</v>
      </c>
      <c r="D788" s="28">
        <f t="shared" si="305"/>
        <v>4.7000000000000002</v>
      </c>
      <c r="E788" s="28">
        <f t="shared" si="306"/>
        <v>5</v>
      </c>
      <c r="F788" s="28">
        <f t="shared" si="307"/>
        <v>5.2999999999999998</v>
      </c>
      <c r="G788" s="28">
        <f t="shared" si="308"/>
        <v>5.5999999999999996</v>
      </c>
      <c r="H788" s="28">
        <f t="shared" si="309"/>
        <v>5.9000000000000004</v>
      </c>
      <c r="I788" s="28">
        <f t="shared" si="310"/>
        <v>6.0999999999999996</v>
      </c>
      <c r="J788" s="28">
        <f t="shared" si="311"/>
        <v>6.2999999999999998</v>
      </c>
      <c r="K788" s="28">
        <f t="shared" si="312"/>
        <v>6.5999999999999996</v>
      </c>
      <c r="L788" s="28">
        <f t="shared" si="313"/>
        <v>7</v>
      </c>
      <c r="M788" s="28">
        <f t="shared" si="314"/>
        <v>7.5</v>
      </c>
    </row>
  </sheetData>
  <mergeCells count="173">
    <mergeCell ref="A2:A3"/>
    <mergeCell ref="B2:J2"/>
    <mergeCell ref="K2:M2"/>
    <mergeCell ref="A56:A57"/>
    <mergeCell ref="B56:J56"/>
    <mergeCell ref="K56:M56"/>
    <mergeCell ref="P56:P57"/>
    <mergeCell ref="T56:AC56"/>
    <mergeCell ref="AG56:AG57"/>
    <mergeCell ref="AL56:AU56"/>
    <mergeCell ref="AX56:AX57"/>
    <mergeCell ref="BA56:BJ56"/>
    <mergeCell ref="A86:A87"/>
    <mergeCell ref="B86:I86"/>
    <mergeCell ref="J86:L86"/>
    <mergeCell ref="A110:A111"/>
    <mergeCell ref="B110:B111"/>
    <mergeCell ref="C110:C111"/>
    <mergeCell ref="D110:D111"/>
    <mergeCell ref="E110:E111"/>
    <mergeCell ref="F110:G110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J136:J137"/>
    <mergeCell ref="K136:K137"/>
    <mergeCell ref="L136:L137"/>
    <mergeCell ref="N136:N137"/>
    <mergeCell ref="O136:O137"/>
    <mergeCell ref="P136:P137"/>
    <mergeCell ref="S136:AB136"/>
    <mergeCell ref="AG136:AG137"/>
    <mergeCell ref="AH136:AH137"/>
    <mergeCell ref="AI136:AI137"/>
    <mergeCell ref="AJ136:AJ137"/>
    <mergeCell ref="AL136:AL137"/>
    <mergeCell ref="AM136:AM137"/>
    <mergeCell ref="AN136:AN137"/>
    <mergeCell ref="AQ136:AZ136"/>
    <mergeCell ref="BD136:BM136"/>
    <mergeCell ref="A170:A171"/>
    <mergeCell ref="B170:K170"/>
    <mergeCell ref="L170:N170"/>
    <mergeCell ref="A194:A196"/>
    <mergeCell ref="B194:B196"/>
    <mergeCell ref="C194:C196"/>
    <mergeCell ref="D194:D196"/>
    <mergeCell ref="E194:E196"/>
    <mergeCell ref="F194:G194"/>
    <mergeCell ref="F195:F196"/>
    <mergeCell ref="A224:A225"/>
    <mergeCell ref="A232:A233"/>
    <mergeCell ref="B232:B233"/>
    <mergeCell ref="C232:C233"/>
    <mergeCell ref="D232:D233"/>
    <mergeCell ref="E232:E233"/>
    <mergeCell ref="F232:F233"/>
    <mergeCell ref="H232:H233"/>
    <mergeCell ref="I232:I233"/>
    <mergeCell ref="J232:J233"/>
    <mergeCell ref="K232:K233"/>
    <mergeCell ref="L232:L233"/>
    <mergeCell ref="R232:R233"/>
    <mergeCell ref="V232:AE232"/>
    <mergeCell ref="A262:A263"/>
    <mergeCell ref="D262:M262"/>
    <mergeCell ref="R262:R263"/>
    <mergeCell ref="U262:AD262"/>
    <mergeCell ref="A289:A290"/>
    <mergeCell ref="B289:B290"/>
    <mergeCell ref="C289:C290"/>
    <mergeCell ref="D289:D290"/>
    <mergeCell ref="E289:E290"/>
    <mergeCell ref="F289:H289"/>
    <mergeCell ref="B294:B295"/>
    <mergeCell ref="C294:C295"/>
    <mergeCell ref="D294:D295"/>
    <mergeCell ref="E294:E295"/>
    <mergeCell ref="F294:F295"/>
    <mergeCell ref="G294:G295"/>
    <mergeCell ref="H294:H295"/>
    <mergeCell ref="A318:A319"/>
    <mergeCell ref="B318:B319"/>
    <mergeCell ref="C318:C319"/>
    <mergeCell ref="D318:D319"/>
    <mergeCell ref="E318:E319"/>
    <mergeCell ref="F318:F319"/>
    <mergeCell ref="K318:T318"/>
    <mergeCell ref="A354:A355"/>
    <mergeCell ref="B354:K354"/>
    <mergeCell ref="L354:N354"/>
    <mergeCell ref="B380:B381"/>
    <mergeCell ref="C380:C381"/>
    <mergeCell ref="D380:D381"/>
    <mergeCell ref="E380:E381"/>
    <mergeCell ref="F380:F381"/>
    <mergeCell ref="A403:A404"/>
    <mergeCell ref="J403:S403"/>
    <mergeCell ref="A435:A436"/>
    <mergeCell ref="B435:K435"/>
    <mergeCell ref="L435:N435"/>
    <mergeCell ref="A486:B486"/>
    <mergeCell ref="C486:I486"/>
    <mergeCell ref="A487:B487"/>
    <mergeCell ref="C487:I487"/>
    <mergeCell ref="A490:A491"/>
    <mergeCell ref="I490:R490"/>
    <mergeCell ref="W490:AF490"/>
    <mergeCell ref="AK490:AT490"/>
    <mergeCell ref="AX490:AX491"/>
    <mergeCell ref="A517:A518"/>
    <mergeCell ref="B517:I517"/>
    <mergeCell ref="J517:L517"/>
    <mergeCell ref="A526:A527"/>
    <mergeCell ref="B526:B527"/>
    <mergeCell ref="C526:C527"/>
    <mergeCell ref="D526:D527"/>
    <mergeCell ref="E526:E527"/>
    <mergeCell ref="F526:H526"/>
    <mergeCell ref="B529:B530"/>
    <mergeCell ref="C529:C530"/>
    <mergeCell ref="D529:D530"/>
    <mergeCell ref="E529:E530"/>
    <mergeCell ref="F529:F530"/>
    <mergeCell ref="G529:G530"/>
    <mergeCell ref="H529:H530"/>
    <mergeCell ref="A552:A553"/>
    <mergeCell ref="J552:J553"/>
    <mergeCell ref="O552:X552"/>
    <mergeCell ref="AB552:AK552"/>
    <mergeCell ref="A580:A581"/>
    <mergeCell ref="B580:I580"/>
    <mergeCell ref="J580:L580"/>
    <mergeCell ref="A586:A587"/>
    <mergeCell ref="A593:A594"/>
    <mergeCell ref="B593:J593"/>
    <mergeCell ref="K593:M593"/>
    <mergeCell ref="A617:A618"/>
    <mergeCell ref="D617:M617"/>
    <mergeCell ref="A645:A646"/>
    <mergeCell ref="A673:A675"/>
    <mergeCell ref="B673:F673"/>
    <mergeCell ref="G673:K673"/>
    <mergeCell ref="L673:P673"/>
    <mergeCell ref="Q673:U673"/>
    <mergeCell ref="V673:Z673"/>
    <mergeCell ref="AA673:AE673"/>
    <mergeCell ref="AF673:AJ673"/>
    <mergeCell ref="B674:B675"/>
    <mergeCell ref="C674:F674"/>
    <mergeCell ref="G674:G675"/>
    <mergeCell ref="H674:K674"/>
    <mergeCell ref="L674:L675"/>
    <mergeCell ref="M674:P674"/>
    <mergeCell ref="Q674:Q675"/>
    <mergeCell ref="R674:U674"/>
    <mergeCell ref="V674:V675"/>
    <mergeCell ref="W674:Z674"/>
    <mergeCell ref="AA674:AA675"/>
    <mergeCell ref="AB674:AE674"/>
    <mergeCell ref="AF674:AF675"/>
    <mergeCell ref="AG674:AJ674"/>
    <mergeCell ref="A702:A703"/>
    <mergeCell ref="A730:A731"/>
    <mergeCell ref="D730:M730"/>
    <mergeCell ref="Q730:Z730"/>
    <mergeCell ref="A761:A762"/>
    <mergeCell ref="D761:M76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29.25" customHeight="1">
      <c r="A5" s="828" t="s">
        <v>1275</v>
      </c>
      <c r="B5" s="828"/>
      <c r="C5" s="828"/>
      <c r="D5" s="828"/>
      <c r="E5" s="828"/>
      <c r="F5" s="828"/>
      <c r="G5" s="828"/>
      <c r="H5" s="829"/>
    </row>
    <row r="6" s="658" customFormat="1" ht="1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37" t="s">
        <v>1246</v>
      </c>
      <c r="C8" s="838">
        <v>419850.69</v>
      </c>
      <c r="D8" s="838">
        <v>321265.55180000002</v>
      </c>
      <c r="E8" s="838">
        <v>354591.57120000001</v>
      </c>
      <c r="F8" s="838">
        <v>381744.13099999999</v>
      </c>
      <c r="G8" s="839">
        <v>403070.6912</v>
      </c>
      <c r="H8" s="502"/>
    </row>
    <row r="9" ht="15">
      <c r="A9" s="840"/>
      <c r="B9" s="841" t="s">
        <v>1247</v>
      </c>
      <c r="C9" s="842">
        <v>100</v>
      </c>
      <c r="D9" s="842">
        <v>100</v>
      </c>
      <c r="E9" s="842">
        <v>100</v>
      </c>
      <c r="F9" s="842">
        <v>100</v>
      </c>
      <c r="G9" s="843">
        <v>100</v>
      </c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1248</v>
      </c>
      <c r="C10" s="846">
        <v>94.579099999999997</v>
      </c>
      <c r="D10" s="846">
        <v>76.519000000000005</v>
      </c>
      <c r="E10" s="846">
        <v>110.3734</v>
      </c>
      <c r="F10" s="846">
        <v>107.6574</v>
      </c>
      <c r="G10" s="847">
        <v>105.5866</v>
      </c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>
        <v>96.607900000000001</v>
      </c>
      <c r="D11" s="846">
        <v>81.665599999999998</v>
      </c>
      <c r="E11" s="846">
        <v>105.94929999999999</v>
      </c>
      <c r="F11" s="846">
        <v>102.925</v>
      </c>
      <c r="G11" s="847">
        <v>101.8981</v>
      </c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>
        <v>97.900000000000006</v>
      </c>
      <c r="D12" s="851">
        <v>93.697900000000004</v>
      </c>
      <c r="E12" s="851">
        <v>104.17570000000001</v>
      </c>
      <c r="F12" s="851">
        <v>104.598</v>
      </c>
      <c r="G12" s="852">
        <v>103.6198</v>
      </c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>
        <v>-4541.2910000000002</v>
      </c>
      <c r="D13" s="855">
        <v>-3474.9504999999999</v>
      </c>
      <c r="E13" s="855">
        <v>-3835.4195</v>
      </c>
      <c r="F13" s="855">
        <v>-4129.1135999999997</v>
      </c>
      <c r="G13" s="856">
        <v>-4359.7911000000004</v>
      </c>
      <c r="H13" s="502"/>
      <c r="I13" s="848"/>
    </row>
    <row r="14" s="835" customFormat="1" ht="30">
      <c r="A14" s="853"/>
      <c r="B14" s="854" t="s">
        <v>1252</v>
      </c>
      <c r="C14" s="857">
        <v>424391.98100000003</v>
      </c>
      <c r="D14" s="857">
        <v>324740.5024</v>
      </c>
      <c r="E14" s="857">
        <v>358426.99070000002</v>
      </c>
      <c r="F14" s="857">
        <v>385873.24459999998</v>
      </c>
      <c r="G14" s="858">
        <v>407430.48229999997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v>24829.975399999999</v>
      </c>
      <c r="D15" s="861">
        <v>27489.436000000002</v>
      </c>
      <c r="E15" s="861">
        <v>29178.993399999999</v>
      </c>
      <c r="F15" s="861">
        <v>31212.1986</v>
      </c>
      <c r="G15" s="862">
        <v>33612.1924</v>
      </c>
      <c r="H15" s="502"/>
    </row>
    <row r="16" s="863" customFormat="1" ht="12.75" customHeight="1">
      <c r="A16" s="864"/>
      <c r="B16" s="841" t="s">
        <v>1247</v>
      </c>
      <c r="C16" s="865">
        <v>5.8506999999999998</v>
      </c>
      <c r="D16" s="865">
        <v>8.4649999999999999</v>
      </c>
      <c r="E16" s="865">
        <v>8.1408000000000005</v>
      </c>
      <c r="F16" s="865">
        <v>8.0886999999999993</v>
      </c>
      <c r="G16" s="866">
        <v>8.2498000000000005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1248</v>
      </c>
      <c r="C17" s="868">
        <v>99.636300000000006</v>
      </c>
      <c r="D17" s="868">
        <v>110.7107</v>
      </c>
      <c r="E17" s="868">
        <v>106.14619999999999</v>
      </c>
      <c r="F17" s="868">
        <v>106.968</v>
      </c>
      <c r="G17" s="869">
        <v>107.6893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v>118.5483</v>
      </c>
      <c r="D18" s="868">
        <v>97.091999999999999</v>
      </c>
      <c r="E18" s="868">
        <v>103.1807</v>
      </c>
      <c r="F18" s="868">
        <v>102.8974</v>
      </c>
      <c r="G18" s="869">
        <v>102.1782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73">
        <v>84.046999999999997</v>
      </c>
      <c r="D19" s="873">
        <v>114.0266</v>
      </c>
      <c r="E19" s="873">
        <v>102.8741</v>
      </c>
      <c r="F19" s="873">
        <v>103.95610000000001</v>
      </c>
      <c r="G19" s="874">
        <v>105.39360000000001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v>268756.05949999997</v>
      </c>
      <c r="D20" s="861">
        <v>172389.00599999999</v>
      </c>
      <c r="E20" s="861">
        <v>191498.2524</v>
      </c>
      <c r="F20" s="861">
        <v>207209.7733</v>
      </c>
      <c r="G20" s="862">
        <v>217176.2303</v>
      </c>
      <c r="H20" s="502"/>
    </row>
    <row r="21" s="863" customFormat="1" ht="15">
      <c r="A21" s="864"/>
      <c r="B21" s="841" t="s">
        <v>1247</v>
      </c>
      <c r="C21" s="865">
        <v>63.327300000000001</v>
      </c>
      <c r="D21" s="865">
        <v>53.0852</v>
      </c>
      <c r="E21" s="865">
        <v>53.427399999999999</v>
      </c>
      <c r="F21" s="865">
        <v>53.698900000000002</v>
      </c>
      <c r="G21" s="866">
        <v>53.303899999999999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1248</v>
      </c>
      <c r="C22" s="868">
        <v>92.101500000000001</v>
      </c>
      <c r="D22" s="868">
        <v>64.143299999999996</v>
      </c>
      <c r="E22" s="868">
        <v>111.08499999999999</v>
      </c>
      <c r="F22" s="868">
        <v>108.2045</v>
      </c>
      <c r="G22" s="869">
        <v>104.8098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v>90.652600000000007</v>
      </c>
      <c r="D23" s="868">
        <v>72.1999</v>
      </c>
      <c r="E23" s="868">
        <v>106.23269999999999</v>
      </c>
      <c r="F23" s="868">
        <v>101.8728</v>
      </c>
      <c r="G23" s="869">
        <v>101.71429999999999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v>101.59829999999999</v>
      </c>
      <c r="D24" s="868">
        <v>88.841200000000001</v>
      </c>
      <c r="E24" s="868">
        <v>104.5676</v>
      </c>
      <c r="F24" s="868">
        <v>106.2153</v>
      </c>
      <c r="G24" s="869">
        <v>103.0433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1257</v>
      </c>
      <c r="B25" s="860" t="s">
        <v>1258</v>
      </c>
      <c r="C25" s="861">
        <v>263474.9509</v>
      </c>
      <c r="D25" s="861">
        <v>168177.71900000001</v>
      </c>
      <c r="E25" s="861">
        <v>186580.6827</v>
      </c>
      <c r="F25" s="861">
        <v>202073.2211</v>
      </c>
      <c r="G25" s="862">
        <v>211639.9333</v>
      </c>
      <c r="H25" s="502"/>
    </row>
    <row r="26" s="863" customFormat="1" ht="15">
      <c r="A26" s="864"/>
      <c r="B26" s="841" t="s">
        <v>1247</v>
      </c>
      <c r="C26" s="865">
        <v>62.082900000000002</v>
      </c>
      <c r="D26" s="865">
        <v>51.7883</v>
      </c>
      <c r="E26" s="865">
        <v>52.055399999999999</v>
      </c>
      <c r="F26" s="865">
        <v>52.367800000000003</v>
      </c>
      <c r="G26" s="866">
        <v>51.945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1248</v>
      </c>
      <c r="C27" s="868">
        <v>91.8035</v>
      </c>
      <c r="D27" s="868">
        <v>63.830599999999997</v>
      </c>
      <c r="E27" s="868">
        <v>110.9426</v>
      </c>
      <c r="F27" s="868">
        <v>108.3034</v>
      </c>
      <c r="G27" s="869">
        <v>104.7343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v>90.652600000000007</v>
      </c>
      <c r="D28" s="868">
        <v>72.1999</v>
      </c>
      <c r="E28" s="868">
        <v>106.23269999999999</v>
      </c>
      <c r="F28" s="868">
        <v>101.8728</v>
      </c>
      <c r="G28" s="869">
        <v>101.71429999999999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77">
        <v>101.59829999999999</v>
      </c>
      <c r="D29" s="877">
        <v>88.841200000000001</v>
      </c>
      <c r="E29" s="877">
        <v>104.5676</v>
      </c>
      <c r="F29" s="877">
        <v>106.2153</v>
      </c>
      <c r="G29" s="878">
        <v>103.0433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1259</v>
      </c>
      <c r="B30" s="837" t="s">
        <v>1260</v>
      </c>
      <c r="C30" s="838">
        <v>27141.0497</v>
      </c>
      <c r="D30" s="838">
        <v>22993.582600000002</v>
      </c>
      <c r="E30" s="838">
        <v>26637.573899999999</v>
      </c>
      <c r="F30" s="838">
        <v>28479.150600000001</v>
      </c>
      <c r="G30" s="839">
        <v>30251.6891</v>
      </c>
      <c r="H30" s="502"/>
    </row>
    <row r="31" s="863" customFormat="1" ht="15">
      <c r="A31" s="864"/>
      <c r="B31" s="841" t="s">
        <v>1247</v>
      </c>
      <c r="C31" s="865">
        <v>6.3952999999999998</v>
      </c>
      <c r="D31" s="865">
        <v>7.0805999999999996</v>
      </c>
      <c r="E31" s="865">
        <v>7.4318</v>
      </c>
      <c r="F31" s="865">
        <v>7.3803999999999998</v>
      </c>
      <c r="G31" s="866">
        <v>7.4249999999999998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1248</v>
      </c>
      <c r="C32" s="868">
        <v>98.998999999999995</v>
      </c>
      <c r="D32" s="868">
        <v>84.718800000000002</v>
      </c>
      <c r="E32" s="868">
        <v>115.8479</v>
      </c>
      <c r="F32" s="868">
        <v>106.9135</v>
      </c>
      <c r="G32" s="869">
        <v>106.224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v>104.37690000000001</v>
      </c>
      <c r="D33" s="868">
        <v>89.715299999999999</v>
      </c>
      <c r="E33" s="868">
        <v>108.6679</v>
      </c>
      <c r="F33" s="868">
        <v>104.602</v>
      </c>
      <c r="G33" s="869">
        <v>102.2302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73">
        <v>94.8476</v>
      </c>
      <c r="D34" s="873">
        <v>94.430800000000005</v>
      </c>
      <c r="E34" s="873">
        <v>106.60720000000001</v>
      </c>
      <c r="F34" s="873">
        <v>102.2097</v>
      </c>
      <c r="G34" s="874">
        <v>103.9067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1261</v>
      </c>
      <c r="B35" s="860" t="s">
        <v>1262</v>
      </c>
      <c r="C35" s="861">
        <v>204.30009999999999</v>
      </c>
      <c r="D35" s="861">
        <v>156.2021</v>
      </c>
      <c r="E35" s="861">
        <v>181.0033</v>
      </c>
      <c r="F35" s="861">
        <v>194.0959</v>
      </c>
      <c r="G35" s="862">
        <v>206.04990000000001</v>
      </c>
      <c r="H35" s="502"/>
    </row>
    <row r="36" s="863" customFormat="1" ht="15">
      <c r="A36" s="864"/>
      <c r="B36" s="841" t="s">
        <v>1247</v>
      </c>
      <c r="C36" s="865">
        <v>0.048099999999999997</v>
      </c>
      <c r="D36" s="865">
        <v>0.048099999999999997</v>
      </c>
      <c r="E36" s="865">
        <v>0.050500000000000003</v>
      </c>
      <c r="F36" s="865">
        <v>0.050299999999999997</v>
      </c>
      <c r="G36" s="866">
        <v>0.050599999999999999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1248</v>
      </c>
      <c r="C37" s="868">
        <v>80.083600000000004</v>
      </c>
      <c r="D37" s="868">
        <v>76.4572</v>
      </c>
      <c r="E37" s="868">
        <v>115.8776</v>
      </c>
      <c r="F37" s="868">
        <v>107.2334</v>
      </c>
      <c r="G37" s="869">
        <v>106.1588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v>108.349</v>
      </c>
      <c r="D38" s="868">
        <v>89.707400000000007</v>
      </c>
      <c r="E38" s="868">
        <v>107.6739</v>
      </c>
      <c r="F38" s="868">
        <v>104.6169</v>
      </c>
      <c r="G38" s="869">
        <v>102.2272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73">
        <v>73.912599999999998</v>
      </c>
      <c r="D39" s="873">
        <v>85.229500000000002</v>
      </c>
      <c r="E39" s="873">
        <v>107.6191</v>
      </c>
      <c r="F39" s="873">
        <v>102.501</v>
      </c>
      <c r="G39" s="874">
        <v>103.846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1263</v>
      </c>
      <c r="B40" s="860" t="s">
        <v>1264</v>
      </c>
      <c r="C40" s="861">
        <v>12797.0319</v>
      </c>
      <c r="D40" s="861">
        <v>11883.917299999999</v>
      </c>
      <c r="E40" s="861">
        <v>13196.432199999999</v>
      </c>
      <c r="F40" s="861">
        <v>14081.362499999999</v>
      </c>
      <c r="G40" s="862">
        <v>14890.4157</v>
      </c>
      <c r="H40" s="502"/>
    </row>
    <row r="41" s="863" customFormat="1" ht="15">
      <c r="A41" s="864"/>
      <c r="B41" s="841" t="s">
        <v>1247</v>
      </c>
      <c r="C41" s="865">
        <v>3.0154000000000001</v>
      </c>
      <c r="D41" s="865">
        <v>3.6595</v>
      </c>
      <c r="E41" s="865">
        <v>3.6818</v>
      </c>
      <c r="F41" s="865">
        <v>3.6492</v>
      </c>
      <c r="G41" s="866">
        <v>3.6547000000000001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1248</v>
      </c>
      <c r="C42" s="868">
        <v>91.990899999999996</v>
      </c>
      <c r="D42" s="868">
        <v>92.864599999999996</v>
      </c>
      <c r="E42" s="868">
        <v>111.0445</v>
      </c>
      <c r="F42" s="868">
        <v>106.7058</v>
      </c>
      <c r="G42" s="869">
        <v>105.7456</v>
      </c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v>118.6671</v>
      </c>
      <c r="D43" s="868">
        <v>90.941299999999998</v>
      </c>
      <c r="E43" s="868">
        <v>106.79559999999999</v>
      </c>
      <c r="F43" s="868">
        <v>104.3914</v>
      </c>
      <c r="G43" s="869">
        <v>102.0334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73">
        <v>77.520200000000003</v>
      </c>
      <c r="D44" s="873">
        <v>102.11490000000001</v>
      </c>
      <c r="E44" s="873">
        <v>103.9785</v>
      </c>
      <c r="F44" s="873">
        <v>102.2171</v>
      </c>
      <c r="G44" s="874">
        <v>103.6382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1265</v>
      </c>
      <c r="B45" s="860" t="s">
        <v>1266</v>
      </c>
      <c r="C45" s="861">
        <v>1390.4965999999999</v>
      </c>
      <c r="D45" s="861">
        <v>1066.2670000000001</v>
      </c>
      <c r="E45" s="861">
        <v>1255.8382999999999</v>
      </c>
      <c r="F45" s="861">
        <v>1358.2736</v>
      </c>
      <c r="G45" s="862">
        <v>1455.7406000000001</v>
      </c>
      <c r="H45" s="502"/>
    </row>
    <row r="46" s="863" customFormat="1" ht="15">
      <c r="A46" s="864"/>
      <c r="B46" s="841" t="s">
        <v>1247</v>
      </c>
      <c r="C46" s="865">
        <v>0.3276</v>
      </c>
      <c r="D46" s="865">
        <v>0.32829999999999998</v>
      </c>
      <c r="E46" s="865">
        <v>0.35039999999999999</v>
      </c>
      <c r="F46" s="865">
        <v>0.35199999999999998</v>
      </c>
      <c r="G46" s="866">
        <v>0.35730000000000001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1248</v>
      </c>
      <c r="C47" s="868">
        <v>114.5441</v>
      </c>
      <c r="D47" s="868">
        <v>76.682500000000005</v>
      </c>
      <c r="E47" s="868">
        <v>117.779</v>
      </c>
      <c r="F47" s="868">
        <v>108.1567</v>
      </c>
      <c r="G47" s="869">
        <v>107.1758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v>115.3122</v>
      </c>
      <c r="D48" s="868">
        <v>93.225999999999999</v>
      </c>
      <c r="E48" s="868">
        <v>105.6096</v>
      </c>
      <c r="F48" s="868">
        <v>104.4585</v>
      </c>
      <c r="G48" s="869">
        <v>102.09869999999999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73">
        <v>99.3339</v>
      </c>
      <c r="D49" s="873">
        <v>82.254300000000001</v>
      </c>
      <c r="E49" s="873">
        <v>111.523</v>
      </c>
      <c r="F49" s="873">
        <v>103.5403</v>
      </c>
      <c r="G49" s="874">
        <v>104.9727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v>15305.674800000001</v>
      </c>
      <c r="D50" s="861">
        <v>23232.184099999999</v>
      </c>
      <c r="E50" s="861">
        <v>22207.220799999999</v>
      </c>
      <c r="F50" s="861">
        <v>23705.834699999999</v>
      </c>
      <c r="G50" s="862">
        <v>25160.370200000001</v>
      </c>
      <c r="H50" s="502"/>
    </row>
    <row r="51" s="863" customFormat="1" ht="15">
      <c r="A51" s="864"/>
      <c r="B51" s="841" t="s">
        <v>1247</v>
      </c>
      <c r="C51" s="865">
        <v>3.6065</v>
      </c>
      <c r="D51" s="865">
        <v>7.1540999999999997</v>
      </c>
      <c r="E51" s="865">
        <v>6.1957000000000004</v>
      </c>
      <c r="F51" s="865">
        <v>6.1433999999999997</v>
      </c>
      <c r="G51" s="866">
        <v>6.1753999999999998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1248</v>
      </c>
      <c r="C52" s="868">
        <v>151.35900000000001</v>
      </c>
      <c r="D52" s="868">
        <v>151.78800000000001</v>
      </c>
      <c r="E52" s="868">
        <v>95.588200000000001</v>
      </c>
      <c r="F52" s="868">
        <v>106.7483</v>
      </c>
      <c r="G52" s="869">
        <v>106.1358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v>151.00219999999999</v>
      </c>
      <c r="D53" s="868">
        <v>115.18040000000001</v>
      </c>
      <c r="E53" s="868">
        <v>100.764</v>
      </c>
      <c r="F53" s="868">
        <v>104.5943</v>
      </c>
      <c r="G53" s="869">
        <v>102.2261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77">
        <v>100.2363</v>
      </c>
      <c r="D54" s="877">
        <v>131.78290000000001</v>
      </c>
      <c r="E54" s="877">
        <v>94.863399999999999</v>
      </c>
      <c r="F54" s="877">
        <v>102.0594</v>
      </c>
      <c r="G54" s="878">
        <v>103.8245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81">
        <v>37568.617899999997</v>
      </c>
      <c r="D55" s="881">
        <v>33355.709199999998</v>
      </c>
      <c r="E55" s="881">
        <v>37886.055999999997</v>
      </c>
      <c r="F55" s="881">
        <v>40591.292200000004</v>
      </c>
      <c r="G55" s="882">
        <v>43122.724199999997</v>
      </c>
      <c r="H55" s="502"/>
    </row>
    <row r="56" s="863" customFormat="1" ht="15">
      <c r="A56" s="864"/>
      <c r="B56" s="841" t="s">
        <v>1247</v>
      </c>
      <c r="C56" s="865">
        <v>8.8522999999999996</v>
      </c>
      <c r="D56" s="865">
        <v>10.2715</v>
      </c>
      <c r="E56" s="865">
        <v>10.5701</v>
      </c>
      <c r="F56" s="865">
        <v>10.519299999999999</v>
      </c>
      <c r="G56" s="866">
        <v>10.584099999999999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1248</v>
      </c>
      <c r="C57" s="868">
        <v>86.099900000000005</v>
      </c>
      <c r="D57" s="868">
        <v>88.786100000000005</v>
      </c>
      <c r="E57" s="868">
        <v>113.5819</v>
      </c>
      <c r="F57" s="868">
        <v>107.1405</v>
      </c>
      <c r="G57" s="869">
        <v>106.2364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v>92.113699999999994</v>
      </c>
      <c r="D58" s="868">
        <v>93.173400000000001</v>
      </c>
      <c r="E58" s="868">
        <v>107.0693</v>
      </c>
      <c r="F58" s="868">
        <v>104.29689999999999</v>
      </c>
      <c r="G58" s="869">
        <v>102.036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73">
        <v>93.471299999999999</v>
      </c>
      <c r="D59" s="873">
        <v>95.291200000000003</v>
      </c>
      <c r="E59" s="873">
        <v>106.0827</v>
      </c>
      <c r="F59" s="873">
        <v>102.7264</v>
      </c>
      <c r="G59" s="874">
        <v>104.11660000000001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v>27845.071199999998</v>
      </c>
      <c r="D60" s="861">
        <v>24996.700000000001</v>
      </c>
      <c r="E60" s="861">
        <v>28418.802</v>
      </c>
      <c r="F60" s="861">
        <v>30485.226200000001</v>
      </c>
      <c r="G60" s="862">
        <v>32454.122100000001</v>
      </c>
      <c r="H60" s="502"/>
    </row>
    <row r="61" s="863" customFormat="1" ht="15">
      <c r="A61" s="864"/>
      <c r="B61" s="841" t="s">
        <v>1247</v>
      </c>
      <c r="C61" s="865">
        <v>6.5612000000000004</v>
      </c>
      <c r="D61" s="865">
        <v>7.6974</v>
      </c>
      <c r="E61" s="865">
        <v>7.9287999999999998</v>
      </c>
      <c r="F61" s="865">
        <v>7.9002999999999997</v>
      </c>
      <c r="G61" s="866">
        <v>7.9656000000000002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1248</v>
      </c>
      <c r="C62" s="868">
        <v>95.535700000000006</v>
      </c>
      <c r="D62" s="868">
        <v>89.770600000000002</v>
      </c>
      <c r="E62" s="868">
        <v>113.6902</v>
      </c>
      <c r="F62" s="868">
        <v>107.2713</v>
      </c>
      <c r="G62" s="869">
        <v>106.4585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v>103.7693</v>
      </c>
      <c r="D63" s="868">
        <v>93.928200000000004</v>
      </c>
      <c r="E63" s="868">
        <v>107.212</v>
      </c>
      <c r="F63" s="868">
        <v>104.4177</v>
      </c>
      <c r="G63" s="869">
        <v>101.9773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73">
        <v>92.0655</v>
      </c>
      <c r="D64" s="873">
        <v>95.573599999999999</v>
      </c>
      <c r="E64" s="873">
        <v>106.0425</v>
      </c>
      <c r="F64" s="873">
        <v>102.7329</v>
      </c>
      <c r="G64" s="874">
        <v>104.3944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v>8553.7039000000004</v>
      </c>
      <c r="D65" s="861">
        <v>7177.4982</v>
      </c>
      <c r="E65" s="861">
        <v>7966.8184000000001</v>
      </c>
      <c r="F65" s="861">
        <v>8556.0370000000003</v>
      </c>
      <c r="G65" s="862">
        <v>9100.9477999999999</v>
      </c>
      <c r="H65" s="502"/>
    </row>
    <row r="66" s="863" customFormat="1" ht="15">
      <c r="A66" s="864"/>
      <c r="B66" s="841" t="s">
        <v>1247</v>
      </c>
      <c r="C66" s="865">
        <v>2.0154999999999998</v>
      </c>
      <c r="D66" s="865">
        <v>2.2101999999999999</v>
      </c>
      <c r="E66" s="865">
        <v>2.2227000000000001</v>
      </c>
      <c r="F66" s="865">
        <v>2.2172999999999998</v>
      </c>
      <c r="G66" s="866">
        <v>2.2336999999999998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1248</v>
      </c>
      <c r="C67" s="868">
        <v>119.6168</v>
      </c>
      <c r="D67" s="868">
        <v>83.911000000000001</v>
      </c>
      <c r="E67" s="868">
        <v>110.9971</v>
      </c>
      <c r="F67" s="868">
        <v>107.3959</v>
      </c>
      <c r="G67" s="869">
        <v>106.3687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v>126.28230000000001</v>
      </c>
      <c r="D68" s="868">
        <v>90.056600000000003</v>
      </c>
      <c r="E68" s="868">
        <v>104.8176</v>
      </c>
      <c r="F68" s="868">
        <v>104.4234</v>
      </c>
      <c r="G68" s="869">
        <v>102.062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77">
        <v>94.721699999999998</v>
      </c>
      <c r="D69" s="877">
        <v>93.175799999999995</v>
      </c>
      <c r="E69" s="877">
        <v>105.8955</v>
      </c>
      <c r="F69" s="877">
        <v>102.8466</v>
      </c>
      <c r="G69" s="878">
        <v>104.21980000000001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29.25" customHeight="1">
      <c r="A5" s="828" t="s">
        <v>1275</v>
      </c>
      <c r="B5" s="828"/>
      <c r="C5" s="828"/>
      <c r="D5" s="828"/>
      <c r="E5" s="828"/>
      <c r="F5" s="828"/>
      <c r="G5" s="828"/>
      <c r="H5" s="829"/>
    </row>
    <row r="6" s="658" customFormat="1" ht="1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37" t="s">
        <v>1246</v>
      </c>
      <c r="C8" s="838"/>
      <c r="D8" s="838"/>
      <c r="E8" s="838"/>
      <c r="F8" s="838"/>
      <c r="G8" s="839"/>
      <c r="H8" s="502"/>
    </row>
    <row r="9" ht="15">
      <c r="A9" s="840"/>
      <c r="B9" s="841" t="s">
        <v>1247</v>
      </c>
      <c r="C9" s="842"/>
      <c r="D9" s="842"/>
      <c r="E9" s="842"/>
      <c r="F9" s="842"/>
      <c r="G9" s="843"/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1248</v>
      </c>
      <c r="C10" s="846"/>
      <c r="D10" s="846"/>
      <c r="E10" s="846"/>
      <c r="F10" s="846"/>
      <c r="G10" s="847"/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/>
      <c r="D11" s="846"/>
      <c r="E11" s="846"/>
      <c r="F11" s="846"/>
      <c r="G11" s="847"/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/>
      <c r="D12" s="851"/>
      <c r="E12" s="851"/>
      <c r="F12" s="851"/>
      <c r="G12" s="852"/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/>
      <c r="D13" s="855"/>
      <c r="E13" s="855"/>
      <c r="F13" s="855"/>
      <c r="G13" s="856"/>
      <c r="H13" s="502"/>
      <c r="I13" s="848"/>
    </row>
    <row r="14" s="835" customFormat="1" ht="30">
      <c r="A14" s="853"/>
      <c r="B14" s="854" t="s">
        <v>1252</v>
      </c>
      <c r="C14" s="857">
        <f>C15+C20+C30+C35+C40+C45+C50+C55+C60+C65</f>
        <v>424391.98099999997</v>
      </c>
      <c r="D14" s="857">
        <f>D15+D20+D30+D35+D40+D45+D50+D55+D60+D65</f>
        <v>324740.50249999994</v>
      </c>
      <c r="E14" s="857">
        <f>E15+E20+E30+E35+E40+E45+E50+E55+E60+E65</f>
        <v>376577.58720621612</v>
      </c>
      <c r="F14" s="857">
        <f>F15+F20+F30+F35+F40+F45+F50+F55+F60+F65</f>
        <v>413965.4631887009</v>
      </c>
      <c r="G14" s="857">
        <f>G15+G20+G30+G35+G40+G45+G50+G55+G60+G65</f>
        <v>440839.4480423198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f>('СС Экс Минэк баз'!C15/'СС Экс Минэк кон'!C15)*'СС Экс Минэк баз'!C15</f>
        <v>24829.975399999999</v>
      </c>
      <c r="D15" s="861">
        <f>('СС Экс Минэк баз'!D15/'СС Экс Минэк кон'!D15)*'СС Экс Минэк баз'!D15</f>
        <v>27489.436000000002</v>
      </c>
      <c r="E15" s="861">
        <f>('СС Экс Минэк баз'!E15/'СС Экс Минэк кон'!E15)*'СС Экс Минэк баз'!E15</f>
        <v>30766.514374040838</v>
      </c>
      <c r="F15" s="861">
        <f>('СС Экс Минэк баз'!F15/'СС Экс Минэк кон'!F15)*'СС Экс Минэк баз'!F15</f>
        <v>33403.737841086753</v>
      </c>
      <c r="G15" s="861">
        <f>('СС Экс Минэк баз'!G15/'СС Экс Минэк кон'!G15)*'СС Экс Минэк баз'!G15</f>
        <v>36285.783398812448</v>
      </c>
      <c r="H15" s="502"/>
    </row>
    <row r="16" s="863" customFormat="1" ht="12.75" customHeight="1">
      <c r="A16" s="864"/>
      <c r="B16" s="841" t="s">
        <v>1247</v>
      </c>
      <c r="C16" s="865">
        <f>C15/C$14*100</f>
        <v>5.8507173819573186</v>
      </c>
      <c r="D16" s="865">
        <f>D15/D$14*100</f>
        <v>8.465046949294539</v>
      </c>
      <c r="E16" s="865">
        <f>E15/E$14*100</f>
        <v>8.1700333262778368</v>
      </c>
      <c r="F16" s="865">
        <f>F15/F$14*100</f>
        <v>8.0692088619624975</v>
      </c>
      <c r="G16" s="865">
        <f>G15/G$14*100</f>
        <v>8.2310654275497317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1248</v>
      </c>
      <c r="C17" s="868">
        <f>C18*C19/100</f>
        <v>99.636289700999981</v>
      </c>
      <c r="D17" s="868">
        <f>D18*D19/100</f>
        <v>110.710706472</v>
      </c>
      <c r="E17" s="868">
        <f>E18*E19/100</f>
        <v>111.92125037058608</v>
      </c>
      <c r="F17" s="868">
        <f>F18*F19/100</f>
        <v>108.57193538985217</v>
      </c>
      <c r="G17" s="868">
        <f>G18*G19/100</f>
        <v>108.62786485131409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f>('СС Экс Минэк баз'!C18/'СС Экс Минэк кон'!C18)*'СС Экс Минэк баз'!C18</f>
        <v>118.5483</v>
      </c>
      <c r="D18" s="868">
        <f>('СС Экс Минэк баз'!D18/'СС Экс Минэк кон'!D18)*'СС Экс Минэк баз'!D18</f>
        <v>97.091999999999999</v>
      </c>
      <c r="E18" s="868">
        <f>('СС Экс Минэк баз'!E18/'СС Экс Минэк кон'!E18)*'СС Экс Минэк баз'!E18</f>
        <v>105.04643750094971</v>
      </c>
      <c r="F18" s="868">
        <f>('СС Экс Минэк баз'!F18/'СС Экс Минэк кон'!F18)*'СС Экс Минэк баз'!F18</f>
        <v>103.57908639153514</v>
      </c>
      <c r="G18" s="868">
        <f>('СС Экс Минэк баз'!G18/'СС Экс Минэк кон'!G18)*'СС Экс Минэк баз'!G18</f>
        <v>102.51269142106422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68">
        <f>('СС Экс Минэк баз'!C19/'СС Экс Минэк кон'!C19)*'СС Экс Минэк баз'!C19</f>
        <v>84.046999999999997</v>
      </c>
      <c r="D19" s="868">
        <f>('СС Экс Минэк баз'!D19/'СС Экс Минэк кон'!D19)*'СС Экс Минэк баз'!D19</f>
        <v>114.0266</v>
      </c>
      <c r="E19" s="868">
        <f>('СС Экс Минэк баз'!E19/'СС Экс Минэк кон'!E19)*'СС Экс Минэк баз'!E19</f>
        <v>106.54454642459838</v>
      </c>
      <c r="F19" s="868">
        <f>('СС Экс Минэк баз'!F19/'СС Экс Минэк кон'!F19)*'СС Экс Минэк баз'!F19</f>
        <v>104.82032538831609</v>
      </c>
      <c r="G19" s="868">
        <f>('СС Экс Минэк баз'!G19/'СС Экс Минэк кон'!G19)*'СС Экс Минэк баз'!G19</f>
        <v>105.96528424478895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f>('СС Экс Минэк баз'!C20/'СС Экс Минэк кон'!C20)*'СС Экс Минэк баз'!C20</f>
        <v>268756.05949999997</v>
      </c>
      <c r="D20" s="861">
        <f>('СС Экс Минэк баз'!D20/'СС Экс Минэк кон'!D20)*'СС Экс Минэк баз'!D20</f>
        <v>172389.00599999999</v>
      </c>
      <c r="E20" s="861">
        <f>('СС Экс Минэк баз'!E20/'СС Экс Минэк кон'!E20)*'СС Экс Минэк баз'!E20</f>
        <v>202111.56851084225</v>
      </c>
      <c r="F20" s="861">
        <f>('СС Экс Минэк баз'!F20/'СС Экс Минэк кон'!F20)*'СС Экс Минэк баз'!F20</f>
        <v>220661.56821661393</v>
      </c>
      <c r="G20" s="861">
        <f>('СС Экс Минэк баз'!G20/'СС Экс Минэк кон'!G20)*'СС Экс Минэк баз'!G20</f>
        <v>232295.75856979741</v>
      </c>
      <c r="H20" s="502"/>
    </row>
    <row r="21" s="863" customFormat="1" ht="15">
      <c r="A21" s="864"/>
      <c r="B21" s="841" t="s">
        <v>1247</v>
      </c>
      <c r="C21" s="865">
        <f>C20/C$14*100</f>
        <v>63.327318029602445</v>
      </c>
      <c r="D21" s="865">
        <f>D20/D$14*100</f>
        <v>53.085157124803061</v>
      </c>
      <c r="E21" s="865">
        <f>E20/E$14*100</f>
        <v>53.670631332651439</v>
      </c>
      <c r="F21" s="865">
        <f>F20/F$14*100</f>
        <v>53.304342472654085</v>
      </c>
      <c r="G21" s="865">
        <f>G20/G$14*100</f>
        <v>52.69395912760907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1248</v>
      </c>
      <c r="C22" s="868">
        <f>C23*C24/100</f>
        <v>92.10150050579999</v>
      </c>
      <c r="D22" s="868">
        <f>D23*D24/100</f>
        <v>64.143257558800002</v>
      </c>
      <c r="E22" s="868">
        <f>E23*E24/100</f>
        <v>117.2416230680239</v>
      </c>
      <c r="F22" s="868">
        <f>F23*F24/100</f>
        <v>109.17802998144266</v>
      </c>
      <c r="G22" s="868">
        <f>G23*G24/100</f>
        <v>105.27230709799552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f>('СС Экс Минэк баз'!C23/'СС Экс Минэк кон'!C23)*'СС Экс Минэк баз'!C23</f>
        <v>90.652600000000007</v>
      </c>
      <c r="D23" s="868">
        <f>('СС Экс Минэк баз'!D23/'СС Экс Минэк кон'!D23)*'СС Экс Минэк баз'!D23</f>
        <v>72.1999</v>
      </c>
      <c r="E23" s="868">
        <f>('СС Экс Минэк баз'!E23/'СС Экс Минэк кон'!E23)*'СС Экс Минэк баз'!E23</f>
        <v>110.80703788901411</v>
      </c>
      <c r="F23" s="868">
        <f>('СС Экс Минэк баз'!F23/'СС Экс Минэк кон'!F23)*'СС Экс Минэк баз'!F23</f>
        <v>102.97642789652809</v>
      </c>
      <c r="G23" s="868">
        <f>('СС Экс Минэк баз'!G23/'СС Экс Минэк кон'!G23)*'СС Экс Минэк баз'!G23</f>
        <v>101.54847079997722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f>('СС Экс Минэк баз'!C24/'СС Экс Минэк кон'!C24)*'СС Экс Минэк баз'!C24</f>
        <v>101.59829999999999</v>
      </c>
      <c r="D24" s="868">
        <f>('СС Экс Минэк баз'!D24/'СС Экс Минэк кон'!D24)*'СС Экс Минэк баз'!D24</f>
        <v>88.841200000000001</v>
      </c>
      <c r="E24" s="868">
        <f>('СС Экс Минэк баз'!E24/'СС Экс Минэк кон'!E24)*'СС Экс Минэк баз'!E24</f>
        <v>105.80701849051749</v>
      </c>
      <c r="F24" s="868">
        <f>('СС Экс Минэк баз'!F24/'СС Экс Минэк кон'!F24)*'СС Экс Минэк баз'!F24</f>
        <v>106.02235114539613</v>
      </c>
      <c r="G24" s="868">
        <f>('СС Экс Минэк баз'!G24/'СС Экс Минэк кон'!G24)*'СС Экс Минэк баз'!G24</f>
        <v>103.667053052284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1257</v>
      </c>
      <c r="B25" s="860" t="s">
        <v>1258</v>
      </c>
      <c r="C25" s="861">
        <f>('СС Экс Минэк баз'!C25/'СС Экс Минэк кон'!C25)*'СС Экс Минэк баз'!C25</f>
        <v>263474.9509</v>
      </c>
      <c r="D25" s="861">
        <f>('СС Экс Минэк баз'!D25/'СС Экс Минэк кон'!D25)*'СС Экс Минэк баз'!D25</f>
        <v>168177.71900000001</v>
      </c>
      <c r="E25" s="861">
        <f>('СС Экс Минэк баз'!E25/'СС Экс Минэк кон'!E25)*'СС Экс Минэк баз'!E25</f>
        <v>196935.46078100285</v>
      </c>
      <c r="F25" s="861">
        <f>('СС Экс Минэк баз'!F25/'СС Экс Минэк кон'!F25)*'СС Экс Минэк баз'!F25</f>
        <v>215259.25875956725</v>
      </c>
      <c r="G25" s="861">
        <f>('СС Экс Минэк баз'!G25/'СС Экс Минэк кон'!G25)*'СС Экс Минэк баз'!G25</f>
        <v>226379.13756252438</v>
      </c>
      <c r="H25" s="502"/>
    </row>
    <row r="26" s="863" customFormat="1" ht="15">
      <c r="A26" s="864"/>
      <c r="B26" s="841" t="s">
        <v>1247</v>
      </c>
      <c r="C26" s="865">
        <f>C25/C$14*100</f>
        <v>62.082923970234013</v>
      </c>
      <c r="D26" s="865">
        <f>D25/D$14*100</f>
        <v>51.78834106164507</v>
      </c>
      <c r="E26" s="865">
        <f>E25/E$14*100</f>
        <v>52.296118375510183</v>
      </c>
      <c r="F26" s="865">
        <f>F25/F$14*100</f>
        <v>51.999327939452776</v>
      </c>
      <c r="G26" s="865">
        <f>G25/G$14*100</f>
        <v>51.351833092031363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1248</v>
      </c>
      <c r="C27" s="868">
        <f>C28*C29/100</f>
        <v>92.10150050579999</v>
      </c>
      <c r="D27" s="868">
        <f>D28*D29/100</f>
        <v>64.143257558800002</v>
      </c>
      <c r="E27" s="868">
        <f>E28*E29/100</f>
        <v>117.2416230680239</v>
      </c>
      <c r="F27" s="868">
        <f>F28*F29/100</f>
        <v>109.17802998144266</v>
      </c>
      <c r="G27" s="868">
        <f>G28*G29/100</f>
        <v>105.27230709799552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f>('СС Экс Минэк баз'!C28/'СС Экс Минэк кон'!C28)*'СС Экс Минэк баз'!C28</f>
        <v>90.652600000000007</v>
      </c>
      <c r="D28" s="868">
        <f>('СС Экс Минэк баз'!D28/'СС Экс Минэк кон'!D28)*'СС Экс Минэк баз'!D28</f>
        <v>72.1999</v>
      </c>
      <c r="E28" s="868">
        <f>('СС Экс Минэк баз'!E28/'СС Экс Минэк кон'!E28)*'СС Экс Минэк баз'!E28</f>
        <v>110.80703788901411</v>
      </c>
      <c r="F28" s="868">
        <f>('СС Экс Минэк баз'!F28/'СС Экс Минэк кон'!F28)*'СС Экс Минэк баз'!F28</f>
        <v>102.97642789652809</v>
      </c>
      <c r="G28" s="868">
        <f>('СС Экс Минэк баз'!G28/'СС Экс Минэк кон'!G28)*'СС Экс Минэк баз'!G28</f>
        <v>101.54847079997722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68">
        <f>('СС Экс Минэк баз'!C29/'СС Экс Минэк кон'!C29)*'СС Экс Минэк баз'!C29</f>
        <v>101.59829999999999</v>
      </c>
      <c r="D29" s="868">
        <f>('СС Экс Минэк баз'!D29/'СС Экс Минэк кон'!D29)*'СС Экс Минэк баз'!D29</f>
        <v>88.841200000000001</v>
      </c>
      <c r="E29" s="868">
        <f>('СС Экс Минэк баз'!E29/'СС Экс Минэк кон'!E29)*'СС Экс Минэк баз'!E29</f>
        <v>105.80701849051749</v>
      </c>
      <c r="F29" s="868">
        <f>('СС Экс Минэк баз'!F29/'СС Экс Минэк кон'!F29)*'СС Экс Минэк баз'!F29</f>
        <v>106.02235114539613</v>
      </c>
      <c r="G29" s="868">
        <f>('СС Экс Минэк баз'!G29/'СС Экс Минэк кон'!G29)*'СС Экс Минэк баз'!G29</f>
        <v>103.667053052284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1259</v>
      </c>
      <c r="B30" s="837" t="s">
        <v>1260</v>
      </c>
      <c r="C30" s="861">
        <f>('СС Экс Минэк баз'!C30/'СС Экс Минэк кон'!C30)*'СС Экс Минэк баз'!C30</f>
        <v>27141.0497</v>
      </c>
      <c r="D30" s="861">
        <f>('СС Экс Минэк баз'!D30/'СС Экс Минэк кон'!D30)*'СС Экс Минэк баз'!D30</f>
        <v>22993.582600000002</v>
      </c>
      <c r="E30" s="861">
        <f>('СС Экс Минэк баз'!E30/'СС Экс Минэк кон'!E30)*'СС Экс Минэк баз'!E30</f>
        <v>28131.45404233909</v>
      </c>
      <c r="F30" s="861">
        <f>('СС Экс Минэк баз'!F30/'СС Экс Минэк кон'!F30)*'СС Экс Минэк баз'!F30</f>
        <v>31319.031033214076</v>
      </c>
      <c r="G30" s="861">
        <f>('СС Экс Минэк баз'!G30/'СС Экс Минэк кон'!G30)*'СС Экс Минэк баз'!G30</f>
        <v>33757.179958441098</v>
      </c>
      <c r="H30" s="502"/>
    </row>
    <row r="31" s="863" customFormat="1" ht="15">
      <c r="A31" s="864"/>
      <c r="B31" s="841" t="s">
        <v>1247</v>
      </c>
      <c r="C31" s="865">
        <f>C30/C$14*100</f>
        <v>6.3952786374632282</v>
      </c>
      <c r="D31" s="865">
        <f>D30/D$14*100</f>
        <v>7.08060202622862</v>
      </c>
      <c r="E31" s="865">
        <f>E30/E$14*100</f>
        <v>7.4702943027074369</v>
      </c>
      <c r="F31" s="865">
        <f>F30/F$14*100</f>
        <v>7.5656144819351017</v>
      </c>
      <c r="G31" s="865">
        <f>G30/G$14*100</f>
        <v>7.6574771401130306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1248</v>
      </c>
      <c r="C32" s="868">
        <f>C33*C34/100</f>
        <v>98.998984604400007</v>
      </c>
      <c r="D32" s="868">
        <f>D33*D34/100</f>
        <v>84.718875512400004</v>
      </c>
      <c r="E32" s="868">
        <f>E33*E34/100</f>
        <v>122.34472016462331</v>
      </c>
      <c r="F32" s="868">
        <f>F33*F34/100</f>
        <v>111.33078581179869</v>
      </c>
      <c r="G32" s="868">
        <f>G33*G34/100</f>
        <v>107.78499604220202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f>('СС Экс Минэк баз'!C33/'СС Экс Минэк кон'!C33)*'СС Экс Минэк баз'!C33</f>
        <v>104.37690000000001</v>
      </c>
      <c r="D33" s="868">
        <f>('СС Экс Минэк баз'!D33/'СС Экс Минэк кон'!D33)*'СС Экс Минэк баз'!D33</f>
        <v>89.715299999999999</v>
      </c>
      <c r="E33" s="868">
        <f>('СС Экс Минэк баз'!E33/'СС Экс Минэк кон'!E33)*'СС Экс Минэк баз'!E33</f>
        <v>113.21340119601284</v>
      </c>
      <c r="F33" s="868">
        <f>('СС Экс Минэк баз'!F33/'СС Экс Минэк кон'!F33)*'СС Экс Минэк баз'!F33</f>
        <v>107.7865897361383</v>
      </c>
      <c r="G33" s="868">
        <f>('СС Экс Минэк баз'!G33/'СС Экс Минэк кон'!G33)*'СС Экс Минэк баз'!G33</f>
        <v>102.5195164691191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68">
        <f>('СС Экс Минэк баз'!C34/'СС Экс Минэк кон'!C34)*'СС Экс Минэк баз'!C34</f>
        <v>94.8476</v>
      </c>
      <c r="D34" s="868">
        <f>('СС Экс Минэк баз'!D34/'СС Экс Минэк кон'!D34)*'СС Экс Минэк баз'!D34</f>
        <v>94.430800000000005</v>
      </c>
      <c r="E34" s="868">
        <f>('СС Экс Минэк баз'!E34/'СС Экс Минэк кон'!E34)*'СС Экс Минэк баз'!E34</f>
        <v>108.06558134650587</v>
      </c>
      <c r="F34" s="868">
        <f>('СС Экс Минэк баз'!F34/'СС Экс Минэк кон'!F34)*'СС Экс Минэк баз'!F34</f>
        <v>103.2881605071063</v>
      </c>
      <c r="G34" s="868">
        <f>('СС Экс Минэк баз'!G34/'СС Экс Минэк кон'!G34)*'СС Экс Минэк баз'!G34</f>
        <v>105.13607530978649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1261</v>
      </c>
      <c r="B35" s="860" t="s">
        <v>1262</v>
      </c>
      <c r="C35" s="861">
        <f>('СС Экс Минэк баз'!C35/'СС Экс Минэк кон'!C35)*'СС Экс Минэк баз'!C35</f>
        <v>204.30009999999999</v>
      </c>
      <c r="D35" s="861">
        <f>('СС Экс Минэк баз'!D35/'СС Экс Минэк кон'!D35)*'СС Экс Минэк баз'!D35</f>
        <v>156.2021</v>
      </c>
      <c r="E35" s="861">
        <f>('СС Экс Минэк баз'!E35/'СС Экс Минэк кон'!E35)*'СС Экс Минэк баз'!E35</f>
        <v>190.86015077227353</v>
      </c>
      <c r="F35" s="861">
        <f>('СС Экс Минэк баз'!F35/'СС Экс Минэк кон'!F35)*'СС Экс Минэк баз'!F35</f>
        <v>213.2606471022352</v>
      </c>
      <c r="G35" s="861">
        <f>('СС Экс Минэк баз'!G35/'СС Экс Минэк кон'!G35)*'СС Экс Минэк баз'!G35</f>
        <v>229.75001049819639</v>
      </c>
      <c r="H35" s="502"/>
    </row>
    <row r="36" s="863" customFormat="1" ht="15">
      <c r="A36" s="864"/>
      <c r="B36" s="841" t="s">
        <v>1247</v>
      </c>
      <c r="C36" s="865">
        <f>C35/C$14*100</f>
        <v>0.048139481692987034</v>
      </c>
      <c r="D36" s="865">
        <f>D35/D$14*100</f>
        <v>0.048100590717044922</v>
      </c>
      <c r="E36" s="865">
        <f>E35/E$14*100</f>
        <v>0.050682822678917792</v>
      </c>
      <c r="F36" s="865">
        <f>F35/F$14*100</f>
        <v>0.051516531224495662</v>
      </c>
      <c r="G36" s="865">
        <f>G35/G$14*100</f>
        <v>0.05211648175281737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1248</v>
      </c>
      <c r="C37" s="868">
        <f>C38*C39/100</f>
        <v>80.083562974000003</v>
      </c>
      <c r="D37" s="868">
        <f>D38*D39/100</f>
        <v>76.457168483000004</v>
      </c>
      <c r="E37" s="868">
        <f>E38*E39/100</f>
        <v>122.18802396591472</v>
      </c>
      <c r="F37" s="868">
        <f>F38*F39/100</f>
        <v>111.73670543531553</v>
      </c>
      <c r="G37" s="868">
        <f>G38*G39/100</f>
        <v>107.73201317106214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f>('СС Экс Минэк баз'!C38/'СС Экс Минэк кон'!C38)*'СС Экс Минэк баз'!C38</f>
        <v>108.349</v>
      </c>
      <c r="D38" s="868">
        <f>('СС Экс Минэк баз'!D38/'СС Экс Минэк кон'!D38)*'СС Экс Минэк баз'!D38</f>
        <v>89.707400000000007</v>
      </c>
      <c r="E38" s="868">
        <f>('СС Экс Минэк баз'!E38/'СС Экс Минэк кон'!E38)*'СС Экс Минэк баз'!E38</f>
        <v>112.16958409969581</v>
      </c>
      <c r="F38" s="868">
        <f>('СС Экс Минэк баз'!F38/'СС Экс Минэк кон'!F38)*'СС Экс Минэк баз'!F38</f>
        <v>107.80529856948388</v>
      </c>
      <c r="G38" s="868">
        <f>('СС Экс Минэк баз'!G38/'СС Экс Минэк кон'!G38)*'СС Экс Минэк баз'!G38</f>
        <v>102.51701932975078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68">
        <f>('СС Экс Минэк баз'!C39/'СС Экс Минэк кон'!C39)*'СС Экс Минэк баз'!C39</f>
        <v>73.912599999999998</v>
      </c>
      <c r="D39" s="868">
        <f>('СС Экс Минэк баз'!D39/'СС Экс Минэк кон'!D39)*'СС Экс Минэк баз'!D39</f>
        <v>85.229500000000002</v>
      </c>
      <c r="E39" s="868">
        <f>('СС Экс Минэк баз'!E39/'СС Экс Минэк кон'!E39)*'СС Экс Минэк баз'!E39</f>
        <v>108.93151200178703</v>
      </c>
      <c r="F39" s="868">
        <f>('СС Экс Минэк баз'!F39/'СС Экс Минэк кон'!F39)*'СС Экс Минэк баз'!F39</f>
        <v>103.64676589926397</v>
      </c>
      <c r="G39" s="868">
        <f>('СС Экс Минэк баз'!G39/'СС Экс Минэк кон'!G39)*'СС Экс Минэк баз'!G39</f>
        <v>105.08695422029105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1263</v>
      </c>
      <c r="B40" s="860" t="s">
        <v>1264</v>
      </c>
      <c r="C40" s="861">
        <f>('СС Экс Минэк баз'!C40/'СС Экс Минэк кон'!C40)*'СС Экс Минэк баз'!C40</f>
        <v>12797.0319</v>
      </c>
      <c r="D40" s="861">
        <f>('СС Экс Минэк баз'!D40/'СС Экс Минэк кон'!D40)*'СС Экс Минэк баз'!D40</f>
        <v>11883.917299999999</v>
      </c>
      <c r="E40" s="861">
        <f>('СС Экс Минэк баз'!E40/'СС Экс Минэк кон'!E40)*'СС Экс Минэк баз'!E40</f>
        <v>13870.142753770271</v>
      </c>
      <c r="F40" s="861">
        <f>('СС Экс Минэк баз'!F40/'СС Экс Минэк кон'!F40)*'СС Экс Минэк баз'!F40</f>
        <v>15381.288919485036</v>
      </c>
      <c r="G40" s="861">
        <f>('СС Экс Минэк баз'!G40/'СС Экс Минэк кон'!G40)*'СС Экс Минэк баз'!G40</f>
        <v>16495.819721355914</v>
      </c>
      <c r="H40" s="502"/>
    </row>
    <row r="41" s="863" customFormat="1" ht="15">
      <c r="A41" s="864"/>
      <c r="B41" s="841" t="s">
        <v>1247</v>
      </c>
      <c r="C41" s="865">
        <f>C40/C$14*100</f>
        <v>3.0153802317014091</v>
      </c>
      <c r="D41" s="865">
        <f>D40/D$14*100</f>
        <v>3.6595118898049992</v>
      </c>
      <c r="E41" s="865">
        <f>E40/E$14*100</f>
        <v>3.6832098417410322</v>
      </c>
      <c r="F41" s="865">
        <f>F40/F$14*100</f>
        <v>3.7155971420914575</v>
      </c>
      <c r="G41" s="865">
        <f>G40/G$14*100</f>
        <v>3.7419109824700501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1248</v>
      </c>
      <c r="C42" s="868"/>
      <c r="D42" s="868"/>
      <c r="E42" s="868"/>
      <c r="F42" s="868"/>
      <c r="G42" s="869"/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f>('СС Экс Минэк баз'!C43/'СС Экс Минэк кон'!C43)*'СС Экс Минэк баз'!C43</f>
        <v>118.6671</v>
      </c>
      <c r="D43" s="868">
        <f>('СС Экс Минэк баз'!D43/'СС Экс Минэк кон'!D43)*'СС Экс Минэк баз'!D43</f>
        <v>90.941299999999998</v>
      </c>
      <c r="E43" s="868">
        <f>('СС Экс Минэк баз'!E43/'СС Экс Минэк кон'!E43)*'СС Экс Минэк баз'!E43</f>
        <v>110.75322034659358</v>
      </c>
      <c r="F43" s="868">
        <f>('СС Экс Минэк баз'!F43/'СС Экс Минэк кон'!F43)*'СС Экс Минэк баз'!F43</f>
        <v>107.43523750426388</v>
      </c>
      <c r="G43" s="868">
        <f>('СС Экс Минэк баз'!G43/'СС Экс Минэк кон'!G43)*'СС Экс Минэк баз'!G43</f>
        <v>102.33921384430126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68">
        <f>('СС Экс Минэк баз'!C44/'СС Экс Минэк кон'!C44)*'СС Экс Минэк баз'!C44</f>
        <v>77.520200000000003</v>
      </c>
      <c r="D44" s="868">
        <f>('СС Экс Минэк баз'!D44/'СС Экс Минэк кон'!D44)*'СС Экс Минэк баз'!D44</f>
        <v>102.11490000000001</v>
      </c>
      <c r="E44" s="868">
        <f>('СС Экс Минэк баз'!E44/'СС Экс Минэк кон'!E44)*'СС Экс Минэк баз'!E44</f>
        <v>105.3816837461255</v>
      </c>
      <c r="F44" s="868">
        <f>('СС Экс Минэк баз'!F44/'СС Экс Минэк кон'!F44)*'СС Экс Минэк баз'!F44</f>
        <v>103.2203511079432</v>
      </c>
      <c r="G44" s="868">
        <f>('СС Экс Минэк баз'!G44/'СС Экс Минэк кон'!G44)*'СС Экс Минэк баз'!G44</f>
        <v>104.79466214518828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1265</v>
      </c>
      <c r="B45" s="860" t="s">
        <v>1266</v>
      </c>
      <c r="C45" s="861">
        <f>('СС Экс Минэк баз'!C45/'СС Экс Минэк кон'!C45)*'СС Экс Минэк баз'!C45</f>
        <v>1390.4965999999999</v>
      </c>
      <c r="D45" s="861">
        <f>('СС Экс Минэк баз'!D45/'СС Экс Минэк кон'!D45)*'СС Экс Минэк баз'!D45</f>
        <v>1066.2670000000001</v>
      </c>
      <c r="E45" s="861">
        <f>('СС Экс Минэк баз'!E45/'СС Экс Минэк кон'!E45)*'СС Экс Минэк баз'!E45</f>
        <v>1322.6343531121947</v>
      </c>
      <c r="F45" s="861">
        <f>('СС Экс Минэк баз'!F45/'СС Экс Минэк кон'!F45)*'СС Экс Минэк баз'!F45</f>
        <v>1487.7902102647367</v>
      </c>
      <c r="G45" s="861">
        <f>('СС Экс Минэк баз'!G45/'СС Экс Минэк кон'!G45)*'СС Экс Минэк баз'!G45</f>
        <v>1619.2668643560223</v>
      </c>
      <c r="H45" s="502"/>
    </row>
    <row r="46" s="863" customFormat="1" ht="15">
      <c r="A46" s="864"/>
      <c r="B46" s="841" t="s">
        <v>1247</v>
      </c>
      <c r="C46" s="865">
        <f>C45/C$14*100</f>
        <v>0.32764440947342033</v>
      </c>
      <c r="D46" s="865">
        <f>D45/D$14*100</f>
        <v>0.32834432163262428</v>
      </c>
      <c r="E46" s="865">
        <f>E45/E$14*100</f>
        <v>0.35122492629597535</v>
      </c>
      <c r="F46" s="865">
        <f>F45/F$14*100</f>
        <v>0.35939959792890896</v>
      </c>
      <c r="G46" s="865">
        <f>G45/G$14*100</f>
        <v>0.36731442060071168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1248</v>
      </c>
      <c r="C47" s="868">
        <f>C48*C49/100</f>
        <v>114.54410543580001</v>
      </c>
      <c r="D47" s="868">
        <f>D48*D49/100</f>
        <v>76.682393718</v>
      </c>
      <c r="E47" s="868">
        <f>E48*E49/100</f>
        <v>124.04356406932934</v>
      </c>
      <c r="F47" s="868">
        <f>F48*F49/100</f>
        <v>112.48677316532022</v>
      </c>
      <c r="G47" s="868">
        <f>G48*G49/100</f>
        <v>108.83688079539726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f>('СС Экс Минэк баз'!C48/'СС Экс Минэк кон'!C48)*'СС Экс Минэк баз'!C48</f>
        <v>115.3122</v>
      </c>
      <c r="D48" s="868">
        <f>('СС Экс Минэк баз'!D48/'СС Экс Минэк кон'!D48)*'СС Экс Минэк баз'!D48</f>
        <v>93.225999999999999</v>
      </c>
      <c r="E48" s="868">
        <f>('СС Экс Минэк баз'!E48/'СС Экс Минэк кон'!E48)*'СС Экс Минэк баз'!E48</f>
        <v>109.53389670172324</v>
      </c>
      <c r="F48" s="868">
        <f>('СС Экс Минэк баз'!F48/'СС Экс Минэк кон'!F48)*'СС Экс Минэк баз'!F48</f>
        <v>107.5081060052968</v>
      </c>
      <c r="G48" s="868">
        <f>('СС Экс Минэк баз'!G48/'СС Экс Минэк кон'!G48)*'СС Экс Минэк баз'!G48</f>
        <v>102.41095205978341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68">
        <f>('СС Экс Минэк баз'!C49/'СС Экс Минэк кон'!C49)*'СС Экс Минэк баз'!C49</f>
        <v>99.3339</v>
      </c>
      <c r="D49" s="868">
        <f>('СС Экс Минэк баз'!D49/'СС Экс Минэк кон'!D49)*'СС Экс Минэк баз'!D49</f>
        <v>82.254300000000001</v>
      </c>
      <c r="E49" s="868">
        <f>('СС Экс Минэк баз'!E49/'СС Экс Минэк кон'!E49)*'СС Экс Минэк баз'!E49</f>
        <v>113.24673713299732</v>
      </c>
      <c r="F49" s="868">
        <f>('СС Экс Минэк баз'!F49/'СС Экс Минэк кон'!F49)*'СС Экс Минэк баз'!F49</f>
        <v>104.63096909155679</v>
      </c>
      <c r="G49" s="868">
        <f>('СС Экс Минэк баз'!G49/'СС Экс Минэк кон'!G49)*'СС Экс Минэк баз'!G49</f>
        <v>106.27464993379093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f>('СС Экс Минэк баз'!C50/'СС Экс Минэк кон'!C50)*'СС Экс Минэк баз'!C50</f>
        <v>15305.674800000001</v>
      </c>
      <c r="D50" s="861">
        <f>('СС Экс Минэк баз'!D50/'СС Экс Минэк кон'!D50)*'СС Экс Минэк баз'!D50</f>
        <v>23232.184099999999</v>
      </c>
      <c r="E50" s="861">
        <f>('СС Экс Минэк баз'!E50/'СС Экс Минэк кон'!E50)*'СС Экс Минэк баз'!E50</f>
        <v>23403.809413382161</v>
      </c>
      <c r="F50" s="861">
        <f>('СС Экс Минэк баз'!F50/'СС Экс Минэк кон'!F50)*'СС Экс Минэк баз'!F50</f>
        <v>26031.429975767191</v>
      </c>
      <c r="G50" s="861">
        <f>('СС Экс Минэк баз'!G50/'СС Экс Минэк кон'!G50)*'СС Экс Минэк баз'!G50</f>
        <v>28030.351544064393</v>
      </c>
      <c r="H50" s="502"/>
    </row>
    <row r="51" s="863" customFormat="1" ht="15">
      <c r="A51" s="864"/>
      <c r="B51" s="841" t="s">
        <v>1247</v>
      </c>
      <c r="C51" s="865">
        <f>C50/C$14*100</f>
        <v>3.6064948173467024</v>
      </c>
      <c r="D51" s="865">
        <f>D50/D$14*100</f>
        <v>7.1540765383892948</v>
      </c>
      <c r="E51" s="865">
        <f>E50/E$14*100</f>
        <v>6.214870509690237</v>
      </c>
      <c r="F51" s="865">
        <f>F50/F$14*100</f>
        <v>6.2883096032340005</v>
      </c>
      <c r="G51" s="865">
        <f>G50/G$14*100</f>
        <v>6.3584036475278261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1248</v>
      </c>
      <c r="C52" s="868">
        <f>C53*C54/100</f>
        <v>151.35901819859998</v>
      </c>
      <c r="D52" s="868">
        <f>D53*D54/100</f>
        <v>151.78807135160002</v>
      </c>
      <c r="E52" s="868">
        <f>E53*E54/100</f>
        <v>100.73877464615347</v>
      </c>
      <c r="F52" s="868">
        <f>F53*F54/100</f>
        <v>111.22737039012192</v>
      </c>
      <c r="G52" s="868">
        <f>G53*G54/100</f>
        <v>107.6788989067707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f>('СС Экс Минэк баз'!C53/'СС Экс Минэк кон'!C53)*'СС Экс Минэк баз'!C53</f>
        <v>151.00219999999999</v>
      </c>
      <c r="D53" s="868">
        <f>('СС Экс Минэк баз'!D53/'СС Экс Минэк кон'!D53)*'СС Экс Минэк баз'!D53</f>
        <v>115.18040000000001</v>
      </c>
      <c r="E53" s="868">
        <f>('СС Экс Минэк баз'!E53/'СС Экс Минэк кон'!E53)*'СС Экс Минэк баз'!E53</f>
        <v>104.96851162901291</v>
      </c>
      <c r="F53" s="868">
        <f>('СС Экс Минэк баз'!F53/'СС Экс Минэк кон'!F53)*'СС Экс Минэк баз'!F53</f>
        <v>107.78187005536891</v>
      </c>
      <c r="G53" s="868">
        <f>('СС Экс Минэк баз'!G53/'СС Экс Минэк кон'!G53)*'СС Экс Минэк баз'!G53</f>
        <v>102.51461197360368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68">
        <f>('СС Экс Минэк баз'!C54/'СС Экс Минэк кон'!C54)*'СС Экс Минэк баз'!C54</f>
        <v>100.2363</v>
      </c>
      <c r="D54" s="868">
        <f>('СС Экс Минэк баз'!D54/'СС Экс Минэк кон'!D54)*'СС Экс Минэк баз'!D54</f>
        <v>131.78290000000001</v>
      </c>
      <c r="E54" s="868">
        <f>('СС Экс Минэк баз'!E54/'СС Экс Минэк кон'!E54)*'СС Экс Минэк баз'!E54</f>
        <v>95.970470651419276</v>
      </c>
      <c r="F54" s="868">
        <f>('СС Экс Минэк баз'!F54/'СС Экс Минэк кон'!F54)*'СС Экс Минэк баз'!F54</f>
        <v>103.19673460200961</v>
      </c>
      <c r="G54" s="868">
        <f>('СС Экс Минэк баз'!G54/'СС Экс Минэк кон'!G54)*'СС Экс Минэк баз'!G54</f>
        <v>105.03761057447768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61">
        <f>('СС Экс Минэк баз'!C55/'СС Экс Минэк кон'!C55)*'СС Экс Минэк баз'!C55</f>
        <v>37568.617899999997</v>
      </c>
      <c r="D55" s="861">
        <f>('СС Экс Минэк баз'!D55/'СС Экс Минэк кон'!D55)*'СС Экс Минэк баз'!D55</f>
        <v>33355.709199999998</v>
      </c>
      <c r="E55" s="861">
        <f>('СС Экс Минэк баз'!E55/'СС Экс Минэк кон'!E55)*'СС Экс Минэк баз'!E55</f>
        <v>39257.125612662443</v>
      </c>
      <c r="F55" s="861">
        <f>('СС Экс Минэк баз'!F55/'СС Экс Минэк кон'!F55)*'СС Экс Минэк баз'!F55</f>
        <v>43656.144311934331</v>
      </c>
      <c r="G55" s="861">
        <f>('СС Экс Минэк баз'!G55/'СС Экс Минэк кон'!G55)*'СС Экс Минэк баз'!G55</f>
        <v>46970.716400767786</v>
      </c>
      <c r="H55" s="502"/>
    </row>
    <row r="56" s="863" customFormat="1" ht="15">
      <c r="A56" s="864"/>
      <c r="B56" s="841" t="s">
        <v>1247</v>
      </c>
      <c r="C56" s="865">
        <f>C55/C$14*100</f>
        <v>8.8523392481348502</v>
      </c>
      <c r="D56" s="865">
        <f>D55/D$14*100</f>
        <v>10.27149645431124</v>
      </c>
      <c r="E56" s="865">
        <f>E55/E$14*100</f>
        <v>10.424711120995369</v>
      </c>
      <c r="F56" s="865">
        <f>F55/F$14*100</f>
        <v>10.545842152062388</v>
      </c>
      <c r="G56" s="865">
        <f>G55/G$14*100</f>
        <v>10.654835135411629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1248</v>
      </c>
      <c r="C57" s="868">
        <f>C58*C59/100</f>
        <v>86.099872868099993</v>
      </c>
      <c r="D57" s="868">
        <f>D58*D59/100</f>
        <v>88.786050940799996</v>
      </c>
      <c r="E57" s="868">
        <f>E58*E59/100</f>
        <v>117.69250179460249</v>
      </c>
      <c r="F57" s="868">
        <f>F58*F59/100</f>
        <v>111.20567462176032</v>
      </c>
      <c r="G57" s="868">
        <f>G58*G59/100</f>
        <v>107.59253214895566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f>('СС Экс Минэк баз'!C58/'СС Экс Минэк кон'!C58)*'СС Экс Минэк баз'!C58</f>
        <v>92.113699999999994</v>
      </c>
      <c r="D58" s="868">
        <f>('СС Экс Минэк баз'!D58/'СС Экс Минэк кон'!D58)*'СС Экс Минэк баз'!D58</f>
        <v>93.173400000000001</v>
      </c>
      <c r="E58" s="868">
        <f>('СС Экс Минэк баз'!E58/'СС Экс Минэк кон'!E58)*'СС Экс Минэк баз'!E58</f>
        <v>110.92684859767054</v>
      </c>
      <c r="F58" s="868">
        <f>('СС Экс Минэк баз'!F58/'СС Экс Минэк кон'!F58)*'СС Экс Минэк баз'!F58</f>
        <v>107.13139542286879</v>
      </c>
      <c r="G58" s="868">
        <f>('СС Экс Минэк баз'!G58/'СС Экс Минэк кон'!G58)*'СС Экс Минэк баз'!G58</f>
        <v>102.12057003575231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68">
        <f>('СС Экс Минэк баз'!C59/'СС Экс Минэк кон'!C59)*'СС Экс Минэк баз'!C59</f>
        <v>93.471299999999999</v>
      </c>
      <c r="D59" s="868">
        <f>('СС Экс Минэк баз'!D59/'СС Экс Минэк кон'!D59)*'СС Экс Минэк баз'!D59</f>
        <v>95.291200000000003</v>
      </c>
      <c r="E59" s="868">
        <f>('СС Экс Минэк баз'!E59/'СС Экс Минэк кон'!E59)*'СС Экс Минэк баз'!E59</f>
        <v>106.09920256679321</v>
      </c>
      <c r="F59" s="868">
        <f>('СС Экс Минэк баз'!F59/'СС Экс Минэк кон'!F59)*'СС Экс Минэк баз'!F59</f>
        <v>103.80306742277513</v>
      </c>
      <c r="G59" s="868">
        <f>('СС Экс Минэк баз'!G59/'СС Экс Минэк кон'!G59)*'СС Экс Минэк баз'!G59</f>
        <v>105.35833486954452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f>('СС Экс Минэк баз'!C60/'СС Экс Минэк кон'!C60)*'СС Экс Минэк баз'!C60</f>
        <v>27845.071199999998</v>
      </c>
      <c r="D60" s="861">
        <f>('СС Экс Минэк баз'!D60/'СС Экс Минэк кон'!D60)*'СС Экс Минэк баз'!D60</f>
        <v>24996.700000000001</v>
      </c>
      <c r="E60" s="861">
        <f>('СС Экс Минэк баз'!E60/'СС Экс Минэк кон'!E60)*'СС Экс Минэк баз'!E60</f>
        <v>29158.382294310799</v>
      </c>
      <c r="F60" s="861">
        <f>('СС Экс Минэк баз'!F60/'СС Экс Минэк кон'!F60)*'СС Экс Минэк баз'!F60</f>
        <v>32461.904707345355</v>
      </c>
      <c r="G60" s="861">
        <f>('СС Экс Минэк баз'!G60/'СС Экс Минэк кон'!G60)*'СС Экс Минэк баз'!G60</f>
        <v>35060.472306445743</v>
      </c>
      <c r="H60" s="502"/>
    </row>
    <row r="61" s="863" customFormat="1" ht="15">
      <c r="A61" s="864"/>
      <c r="B61" s="841" t="s">
        <v>1247</v>
      </c>
      <c r="C61" s="865">
        <f>C60/C$14*100</f>
        <v>6.5611680820142544</v>
      </c>
      <c r="D61" s="865">
        <f>D60/D$14*100</f>
        <v>7.6974383569539508</v>
      </c>
      <c r="E61" s="865">
        <f>E60/E$14*100</f>
        <v>7.7429946138412893</v>
      </c>
      <c r="F61" s="865">
        <f>F60/F$14*100</f>
        <v>7.8416939561327625</v>
      </c>
      <c r="G61" s="865">
        <f>G60/G$14*100</f>
        <v>7.9531159160420692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1248</v>
      </c>
      <c r="C62" s="868">
        <f>C63*C64/100</f>
        <v>95.535724891499996</v>
      </c>
      <c r="D62" s="868">
        <f>D63*D64/100</f>
        <v>89.770562155200011</v>
      </c>
      <c r="E62" s="868">
        <f>E63*E64/100</f>
        <v>116.64904649169037</v>
      </c>
      <c r="F62" s="868">
        <f>F63*F64/100</f>
        <v>111.32962050226941</v>
      </c>
      <c r="G62" s="868">
        <f>G63*G64/100</f>
        <v>108.00502851753552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f>('СС Экс Минэк баз'!C63/'СС Экс Минэк кон'!C63)*'СС Экс Минэк баз'!C63</f>
        <v>103.7693</v>
      </c>
      <c r="D63" s="868">
        <f>('СС Экс Минэк баз'!D63/'СС Экс Минэк кон'!D63)*'СС Экс Минэк баз'!D63</f>
        <v>93.928200000000004</v>
      </c>
      <c r="E63" s="868">
        <f>('СС Экс Минэк баз'!E63/'СС Экс Минэк кон'!E63)*'СС Экс Минэк баз'!E63</f>
        <v>110.85309593453596</v>
      </c>
      <c r="F63" s="868">
        <f>('СС Экс Минэк баз'!F63/'СС Экс Минэк кон'!F63)*'СС Экс Минэк баз'!F63</f>
        <v>107.45537242847102</v>
      </c>
      <c r="G63" s="868">
        <f>('СС Экс Минэк баз'!G63/'СС Экс Минэк кон'!G63)*'СС Экс Минэк баз'!G63</f>
        <v>102.19556616620562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68">
        <f>('СС Экс Минэк баз'!C64/'СС Экс Минэк кон'!C64)*'СС Экс Минэк баз'!C64</f>
        <v>92.0655</v>
      </c>
      <c r="D64" s="868">
        <f>('СС Экс Минэк баз'!D64/'СС Экс Минэк кон'!D64)*'СС Экс Минэк баз'!D64</f>
        <v>95.573599999999999</v>
      </c>
      <c r="E64" s="868">
        <f>('СС Экс Минэк баз'!E64/'СС Экс Минэк кон'!E64)*'СС Экс Минэк баз'!E64</f>
        <v>105.2284967851301</v>
      </c>
      <c r="F64" s="868">
        <f>('СС Экс Минэк баз'!F64/'СС Экс Минэк кон'!F64)*'СС Экс Минэк баз'!F64</f>
        <v>103.60544846315369</v>
      </c>
      <c r="G64" s="868">
        <f>('СС Экс Минэк баз'!G64/'СС Экс Минэк кон'!G64)*'СС Экс Минэк баз'!G64</f>
        <v>105.6846520541622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f>('СС Экс Минэк баз'!C65/'СС Экс Минэк кон'!C65)*'СС Экс Минэк баз'!C65</f>
        <v>8553.7039000000004</v>
      </c>
      <c r="D65" s="861">
        <f>('СС Экс Минэк баз'!D65/'СС Экс Минэк кон'!D65)*'СС Экс Минэк баз'!D65</f>
        <v>7177.4982</v>
      </c>
      <c r="E65" s="861">
        <f>('СС Экс Минэк баз'!E65/'СС Экс Минэк кон'!E65)*'СС Экс Минэк баз'!E65</f>
        <v>8365.0957009838403</v>
      </c>
      <c r="F65" s="861">
        <f>('СС Экс Минэк баз'!F65/'СС Экс Минэк кон'!F65)*'СС Экс Минэк баз'!F65</f>
        <v>9349.3073258871209</v>
      </c>
      <c r="G65" s="861">
        <f>('СС Экс Минэк баз'!G65/'СС Экс Минэк кон'!G65)*'СС Экс Минэк баз'!G65</f>
        <v>10094.349267780719</v>
      </c>
      <c r="H65" s="502"/>
    </row>
    <row r="66" s="863" customFormat="1" ht="15">
      <c r="A66" s="864"/>
      <c r="B66" s="841" t="s">
        <v>1247</v>
      </c>
      <c r="C66" s="865">
        <f>C65/C$14*100</f>
        <v>2.015519680613381</v>
      </c>
      <c r="D66" s="865">
        <f>D65/D$14*100</f>
        <v>2.2102257478646359</v>
      </c>
      <c r="E66" s="865">
        <f>E65/E$14*100</f>
        <v>2.2213472031204726</v>
      </c>
      <c r="F66" s="865">
        <f>F65/F$14*100</f>
        <v>2.2584752007742632</v>
      </c>
      <c r="G66" s="865">
        <f>G65/G$14*100</f>
        <v>2.2898017209230512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1248</v>
      </c>
      <c r="C67" s="868">
        <f>C68*C69/100</f>
        <v>119.61674135909999</v>
      </c>
      <c r="D67" s="868">
        <f>D68*D69/100</f>
        <v>83.910957502799988</v>
      </c>
      <c r="E67" s="868">
        <f>E68*E69/100</f>
        <v>116.54604406422902</v>
      </c>
      <c r="F67" s="868">
        <f>F68*F69/100</f>
        <v>111.76568989728004</v>
      </c>
      <c r="G67" s="868">
        <f>G68*G69/100</f>
        <v>107.9690839733375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f>('СС Экс Минэк баз'!C68/'СС Экс Минэк кон'!C68)*'СС Экс Минэк баз'!C68</f>
        <v>126.28230000000001</v>
      </c>
      <c r="D68" s="868">
        <f>('СС Экс Минэк баз'!D68/'СС Экс Минэк кон'!D68)*'СС Экс Минэк баз'!D68</f>
        <v>90.056600000000003</v>
      </c>
      <c r="E68" s="868">
        <f>('СС Экс Минэк баз'!E68/'СС Экс Минэк кон'!E68)*'СС Экс Минэк баз'!E68</f>
        <v>108.6966299925799</v>
      </c>
      <c r="F68" s="868">
        <f>('СС Экс Минэк баз'!F68/'СС Экс Минэк кон'!F68)*'СС Экс Минэк баз'!F68</f>
        <v>107.47515449756204</v>
      </c>
      <c r="G68" s="868">
        <f>('СС Экс Минэк баз'!G68/'СС Экс Минэк кон'!G68)*'СС Экс Минэк баз'!G68</f>
        <v>102.37203896891391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68">
        <f>('СС Экс Минэк баз'!C69/'СС Экс Минэк кон'!C69)*'СС Экс Минэк баз'!C69</f>
        <v>94.721699999999998</v>
      </c>
      <c r="D69" s="868">
        <f>('СС Экс Минэк баз'!D69/'СС Экс Минэк кон'!D69)*'СС Экс Минэк баз'!D69</f>
        <v>93.175799999999995</v>
      </c>
      <c r="E69" s="868">
        <f>('СС Экс Минэк баз'!E69/'СС Экс Минэк кон'!E69)*'СС Экс Минэк баз'!E69</f>
        <v>107.22139598273191</v>
      </c>
      <c r="F69" s="868">
        <f>('СС Экс Минэк баз'!F69/'СС Экс Минэк кон'!F69)*'СС Экс Минэк баз'!F69</f>
        <v>103.99211838287269</v>
      </c>
      <c r="G69" s="868">
        <f>('СС Экс Минэк баз'!G69/'СС Экс Минэк кон'!G69)*'СС Экс Минэк баз'!G69</f>
        <v>105.46735716197192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32.25" customHeight="1">
      <c r="A5" s="828" t="s">
        <v>1276</v>
      </c>
      <c r="B5" s="828"/>
      <c r="C5" s="828"/>
      <c r="D5" s="828"/>
      <c r="E5" s="828"/>
      <c r="F5" s="828"/>
      <c r="G5" s="828"/>
      <c r="H5" s="829"/>
    </row>
    <row r="6" s="658" customFormat="1" ht="32.2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80" t="s">
        <v>1277</v>
      </c>
      <c r="C8" s="881">
        <v>254599.01999999999</v>
      </c>
      <c r="D8" s="881">
        <v>235249.4945</v>
      </c>
      <c r="E8" s="881">
        <v>245864.4327</v>
      </c>
      <c r="F8" s="881">
        <v>259257.79060000001</v>
      </c>
      <c r="G8" s="882">
        <v>272786.78590000002</v>
      </c>
      <c r="H8" s="502"/>
    </row>
    <row r="9" ht="15">
      <c r="A9" s="840"/>
      <c r="B9" s="841" t="s">
        <v>1247</v>
      </c>
      <c r="C9" s="842">
        <v>100</v>
      </c>
      <c r="D9" s="842">
        <v>100</v>
      </c>
      <c r="E9" s="842">
        <v>100</v>
      </c>
      <c r="F9" s="842">
        <v>100</v>
      </c>
      <c r="G9" s="843">
        <v>100</v>
      </c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1278</v>
      </c>
      <c r="C10" s="846">
        <v>102.3074</v>
      </c>
      <c r="D10" s="846">
        <v>92.400000000000006</v>
      </c>
      <c r="E10" s="846">
        <v>104.51220000000001</v>
      </c>
      <c r="F10" s="846">
        <v>105.44750000000001</v>
      </c>
      <c r="G10" s="847">
        <v>105.2184</v>
      </c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>
        <v>99.039100000000005</v>
      </c>
      <c r="D11" s="846">
        <v>98.037599999999998</v>
      </c>
      <c r="E11" s="846">
        <v>101.8443</v>
      </c>
      <c r="F11" s="846">
        <v>101.7775</v>
      </c>
      <c r="G11" s="847">
        <v>102.077</v>
      </c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>
        <v>103.3</v>
      </c>
      <c r="D12" s="851">
        <v>94.249499999999998</v>
      </c>
      <c r="E12" s="851">
        <v>102.61960000000001</v>
      </c>
      <c r="F12" s="851">
        <v>103.60590000000001</v>
      </c>
      <c r="G12" s="852">
        <v>103.0774</v>
      </c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>
        <v>10300.077600000001</v>
      </c>
      <c r="D13" s="855">
        <v>9517.2716999999993</v>
      </c>
      <c r="E13" s="855">
        <v>9946.7104999999992</v>
      </c>
      <c r="F13" s="855">
        <v>10488.5532</v>
      </c>
      <c r="G13" s="856">
        <v>11035.8833</v>
      </c>
      <c r="H13" s="502"/>
      <c r="I13" s="848"/>
    </row>
    <row r="14" s="835" customFormat="1" ht="30">
      <c r="A14" s="853"/>
      <c r="B14" s="854" t="s">
        <v>1279</v>
      </c>
      <c r="C14" s="857">
        <v>244298.9424</v>
      </c>
      <c r="D14" s="857">
        <v>225732.22279999999</v>
      </c>
      <c r="E14" s="857">
        <v>235917.72219999999</v>
      </c>
      <c r="F14" s="857">
        <v>248769.23740000001</v>
      </c>
      <c r="G14" s="858">
        <v>261750.9026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v>29963.8452</v>
      </c>
      <c r="D15" s="861">
        <v>27215.946</v>
      </c>
      <c r="E15" s="861">
        <v>27917.2929</v>
      </c>
      <c r="F15" s="861">
        <v>28944.6106</v>
      </c>
      <c r="G15" s="862">
        <v>29841.234100000001</v>
      </c>
      <c r="H15" s="502"/>
    </row>
    <row r="16" s="863" customFormat="1" ht="12.75" customHeight="1">
      <c r="A16" s="864"/>
      <c r="B16" s="841" t="s">
        <v>1247</v>
      </c>
      <c r="C16" s="865">
        <v>12.2652</v>
      </c>
      <c r="D16" s="865">
        <v>12.056699999999999</v>
      </c>
      <c r="E16" s="865">
        <v>11.833500000000001</v>
      </c>
      <c r="F16" s="865">
        <v>11.6351</v>
      </c>
      <c r="G16" s="866">
        <v>11.400600000000001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1278</v>
      </c>
      <c r="C17" s="868">
        <v>100.7654</v>
      </c>
      <c r="D17" s="868">
        <v>90.829300000000003</v>
      </c>
      <c r="E17" s="868">
        <v>102.577</v>
      </c>
      <c r="F17" s="868">
        <v>103.6799</v>
      </c>
      <c r="G17" s="869">
        <v>103.0977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v>98.053899999999999</v>
      </c>
      <c r="D18" s="868">
        <v>100</v>
      </c>
      <c r="E18" s="868">
        <v>101.0228</v>
      </c>
      <c r="F18" s="868">
        <v>101.7996</v>
      </c>
      <c r="G18" s="869">
        <v>102.09990000000001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73">
        <v>102.7653</v>
      </c>
      <c r="D19" s="873">
        <v>90.829300000000003</v>
      </c>
      <c r="E19" s="873">
        <v>101.5384</v>
      </c>
      <c r="F19" s="873">
        <v>101.84699999999999</v>
      </c>
      <c r="G19" s="874">
        <v>100.9773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v>5163.7161999999998</v>
      </c>
      <c r="D20" s="861">
        <v>4565.0406000000003</v>
      </c>
      <c r="E20" s="861">
        <v>4771.2377999999999</v>
      </c>
      <c r="F20" s="861">
        <v>4867.7331999999997</v>
      </c>
      <c r="G20" s="862">
        <v>5028.1728999999996</v>
      </c>
      <c r="H20" s="502"/>
    </row>
    <row r="21" s="863" customFormat="1" ht="15">
      <c r="A21" s="864"/>
      <c r="B21" s="841" t="s">
        <v>1247</v>
      </c>
      <c r="C21" s="865">
        <v>2.1137000000000001</v>
      </c>
      <c r="D21" s="865">
        <v>2.0223</v>
      </c>
      <c r="E21" s="865">
        <v>2.0224000000000002</v>
      </c>
      <c r="F21" s="865">
        <v>1.9567000000000001</v>
      </c>
      <c r="G21" s="866">
        <v>1.921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1278</v>
      </c>
      <c r="C22" s="868">
        <v>103.0284</v>
      </c>
      <c r="D22" s="868">
        <v>88.406099999999995</v>
      </c>
      <c r="E22" s="868">
        <v>104.51690000000001</v>
      </c>
      <c r="F22" s="868">
        <v>102.0224</v>
      </c>
      <c r="G22" s="869">
        <v>103.29600000000001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v>99.781800000000004</v>
      </c>
      <c r="D23" s="868">
        <v>82.859300000000005</v>
      </c>
      <c r="E23" s="868">
        <v>104.61190000000001</v>
      </c>
      <c r="F23" s="868">
        <v>102.101</v>
      </c>
      <c r="G23" s="869">
        <v>102.4092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v>103.25369999999999</v>
      </c>
      <c r="D24" s="868">
        <v>106.6942</v>
      </c>
      <c r="E24" s="868">
        <v>99.909199999999998</v>
      </c>
      <c r="F24" s="868">
        <v>99.923000000000002</v>
      </c>
      <c r="G24" s="869">
        <v>100.866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1259</v>
      </c>
      <c r="B25" s="860" t="s">
        <v>1260</v>
      </c>
      <c r="C25" s="861">
        <v>47830.938900000001</v>
      </c>
      <c r="D25" s="861">
        <v>42786.149100000002</v>
      </c>
      <c r="E25" s="861">
        <v>45917.089500000002</v>
      </c>
      <c r="F25" s="861">
        <v>48749.179799999998</v>
      </c>
      <c r="G25" s="862">
        <v>51363.129999999997</v>
      </c>
      <c r="H25" s="502"/>
    </row>
    <row r="26" s="863" customFormat="1" ht="15">
      <c r="A26" s="864"/>
      <c r="B26" s="841" t="s">
        <v>1247</v>
      </c>
      <c r="C26" s="865">
        <v>19.578900000000001</v>
      </c>
      <c r="D26" s="865">
        <v>18.9544</v>
      </c>
      <c r="E26" s="865">
        <v>19.463200000000001</v>
      </c>
      <c r="F26" s="865">
        <v>19.5961</v>
      </c>
      <c r="G26" s="866">
        <v>19.622900000000001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1278</v>
      </c>
      <c r="C27" s="868">
        <v>109.7222</v>
      </c>
      <c r="D27" s="868">
        <v>89.4529</v>
      </c>
      <c r="E27" s="868">
        <v>107.3176</v>
      </c>
      <c r="F27" s="868">
        <v>106.1678</v>
      </c>
      <c r="G27" s="869">
        <v>105.36199999999999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v>97.806600000000003</v>
      </c>
      <c r="D28" s="868">
        <v>97.542299999999997</v>
      </c>
      <c r="E28" s="868">
        <v>101.27970000000001</v>
      </c>
      <c r="F28" s="868">
        <v>101.9502</v>
      </c>
      <c r="G28" s="869">
        <v>102.2544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77">
        <v>112.1828</v>
      </c>
      <c r="D29" s="877">
        <v>91.706699999999998</v>
      </c>
      <c r="E29" s="877">
        <v>105.9616</v>
      </c>
      <c r="F29" s="877">
        <v>104.1369</v>
      </c>
      <c r="G29" s="878">
        <v>103.0391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1261</v>
      </c>
      <c r="B30" s="837" t="s">
        <v>1262</v>
      </c>
      <c r="C30" s="838">
        <v>1275.6949</v>
      </c>
      <c r="D30" s="838">
        <v>789.94860000000006</v>
      </c>
      <c r="E30" s="838">
        <v>893.4366</v>
      </c>
      <c r="F30" s="838">
        <v>976.8845</v>
      </c>
      <c r="G30" s="839">
        <v>1057.9241</v>
      </c>
      <c r="H30" s="502"/>
    </row>
    <row r="31" s="863" customFormat="1" ht="15">
      <c r="A31" s="864"/>
      <c r="B31" s="841" t="s">
        <v>1247</v>
      </c>
      <c r="C31" s="865">
        <v>0.5222</v>
      </c>
      <c r="D31" s="865">
        <v>0.34989999999999999</v>
      </c>
      <c r="E31" s="865">
        <v>0.37869999999999998</v>
      </c>
      <c r="F31" s="865">
        <v>0.39269999999999999</v>
      </c>
      <c r="G31" s="866">
        <v>0.4042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1278</v>
      </c>
      <c r="C32" s="868">
        <v>100.4389</v>
      </c>
      <c r="D32" s="868">
        <v>61.923000000000002</v>
      </c>
      <c r="E32" s="868">
        <v>113.1006</v>
      </c>
      <c r="F32" s="868">
        <v>109.34010000000001</v>
      </c>
      <c r="G32" s="869">
        <v>108.2957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v>97.741699999999994</v>
      </c>
      <c r="D33" s="868">
        <v>100</v>
      </c>
      <c r="E33" s="868">
        <v>101.0228</v>
      </c>
      <c r="F33" s="868">
        <v>101.7996</v>
      </c>
      <c r="G33" s="869">
        <v>102.09990000000001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73">
        <v>102.7594</v>
      </c>
      <c r="D34" s="873">
        <v>61.923000000000002</v>
      </c>
      <c r="E34" s="873">
        <v>111.9555</v>
      </c>
      <c r="F34" s="873">
        <v>107.4072</v>
      </c>
      <c r="G34" s="874">
        <v>106.0684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1263</v>
      </c>
      <c r="B35" s="860" t="s">
        <v>1264</v>
      </c>
      <c r="C35" s="861">
        <v>3701.1199000000001</v>
      </c>
      <c r="D35" s="861">
        <v>3337.8778000000002</v>
      </c>
      <c r="E35" s="861">
        <v>3469.3629000000001</v>
      </c>
      <c r="F35" s="861">
        <v>3564.0127000000002</v>
      </c>
      <c r="G35" s="862">
        <v>3645.5873000000001</v>
      </c>
      <c r="H35" s="502"/>
    </row>
    <row r="36" s="863" customFormat="1" ht="15">
      <c r="A36" s="864"/>
      <c r="B36" s="841" t="s">
        <v>1247</v>
      </c>
      <c r="C36" s="865">
        <v>1.5149999999999999</v>
      </c>
      <c r="D36" s="865">
        <v>1.4786999999999999</v>
      </c>
      <c r="E36" s="865">
        <v>1.4705999999999999</v>
      </c>
      <c r="F36" s="865">
        <v>1.4327000000000001</v>
      </c>
      <c r="G36" s="866">
        <v>1.3928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1278</v>
      </c>
      <c r="C37" s="868">
        <v>94.436400000000006</v>
      </c>
      <c r="D37" s="868">
        <v>90.185599999999994</v>
      </c>
      <c r="E37" s="868">
        <v>103.9392</v>
      </c>
      <c r="F37" s="868">
        <v>102.7282</v>
      </c>
      <c r="G37" s="869">
        <v>102.28879999999999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v>97.115600000000001</v>
      </c>
      <c r="D38" s="868">
        <v>97.1327</v>
      </c>
      <c r="E38" s="868">
        <v>101.27970000000001</v>
      </c>
      <c r="F38" s="868">
        <v>101.9502</v>
      </c>
      <c r="G38" s="869">
        <v>102.2544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73">
        <v>97.241200000000006</v>
      </c>
      <c r="D39" s="873">
        <v>92.847899999999996</v>
      </c>
      <c r="E39" s="873">
        <v>102.6258</v>
      </c>
      <c r="F39" s="873">
        <v>100.76309999999999</v>
      </c>
      <c r="G39" s="874">
        <v>100.0337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1265</v>
      </c>
      <c r="B40" s="860" t="s">
        <v>1266</v>
      </c>
      <c r="C40" s="861">
        <v>15133.9378</v>
      </c>
      <c r="D40" s="861">
        <v>14779.6016</v>
      </c>
      <c r="E40" s="861">
        <v>15198.6926</v>
      </c>
      <c r="F40" s="861">
        <v>16339.088599999999</v>
      </c>
      <c r="G40" s="862">
        <v>17403.478200000001</v>
      </c>
      <c r="H40" s="502"/>
    </row>
    <row r="41" s="863" customFormat="1" ht="15">
      <c r="A41" s="864"/>
      <c r="B41" s="841" t="s">
        <v>1247</v>
      </c>
      <c r="C41" s="865">
        <v>6.1947999999999999</v>
      </c>
      <c r="D41" s="865">
        <v>6.5473999999999997</v>
      </c>
      <c r="E41" s="865">
        <v>6.4424000000000001</v>
      </c>
      <c r="F41" s="865">
        <v>6.5679999999999996</v>
      </c>
      <c r="G41" s="866">
        <v>6.6489000000000003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1278</v>
      </c>
      <c r="C42" s="868">
        <v>101.9453</v>
      </c>
      <c r="D42" s="868">
        <v>97.658699999999996</v>
      </c>
      <c r="E42" s="868">
        <v>102.8356</v>
      </c>
      <c r="F42" s="868">
        <v>107.5033</v>
      </c>
      <c r="G42" s="869">
        <v>106.51439999999999</v>
      </c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v>98.982399999999998</v>
      </c>
      <c r="D43" s="868">
        <v>106.56619999999999</v>
      </c>
      <c r="E43" s="868">
        <v>100.51139999999999</v>
      </c>
      <c r="F43" s="868">
        <v>101.7996</v>
      </c>
      <c r="G43" s="869">
        <v>102.09990000000001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73">
        <v>102.9933</v>
      </c>
      <c r="D44" s="873">
        <v>91.641300000000001</v>
      </c>
      <c r="E44" s="873">
        <v>102.3124</v>
      </c>
      <c r="F44" s="873">
        <v>105.6028</v>
      </c>
      <c r="G44" s="874">
        <v>104.3237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1280</v>
      </c>
      <c r="B45" s="860" t="s">
        <v>1281</v>
      </c>
      <c r="C45" s="861">
        <v>18964.4424</v>
      </c>
      <c r="D45" s="861">
        <v>16424.845399999998</v>
      </c>
      <c r="E45" s="861">
        <v>17500.281599999998</v>
      </c>
      <c r="F45" s="861">
        <v>18724.586899999998</v>
      </c>
      <c r="G45" s="862">
        <v>20033.580600000001</v>
      </c>
      <c r="H45" s="502"/>
    </row>
    <row r="46" s="863" customFormat="1" ht="15">
      <c r="A46" s="864"/>
      <c r="B46" s="841" t="s">
        <v>1247</v>
      </c>
      <c r="C46" s="865">
        <v>7.7628000000000004</v>
      </c>
      <c r="D46" s="865">
        <v>7.2763</v>
      </c>
      <c r="E46" s="865">
        <v>7.4180000000000001</v>
      </c>
      <c r="F46" s="865">
        <v>7.5269000000000004</v>
      </c>
      <c r="G46" s="866">
        <v>7.6536999999999997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1278</v>
      </c>
      <c r="C47" s="868">
        <v>106.2342</v>
      </c>
      <c r="D47" s="868">
        <v>86.608599999999996</v>
      </c>
      <c r="E47" s="868">
        <v>106.5476</v>
      </c>
      <c r="F47" s="868">
        <v>106.99590000000001</v>
      </c>
      <c r="G47" s="869">
        <v>106.99079999999999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v>99.118099999999998</v>
      </c>
      <c r="D48" s="868">
        <v>94.915599999999998</v>
      </c>
      <c r="E48" s="868">
        <v>102.5322</v>
      </c>
      <c r="F48" s="868">
        <v>101.9502</v>
      </c>
      <c r="G48" s="869">
        <v>102.2544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73">
        <v>107.1794</v>
      </c>
      <c r="D49" s="873">
        <v>91.248099999999994</v>
      </c>
      <c r="E49" s="873">
        <v>103.91630000000001</v>
      </c>
      <c r="F49" s="873">
        <v>104.9492</v>
      </c>
      <c r="G49" s="874">
        <v>104.63200000000001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v>1077.5578</v>
      </c>
      <c r="D50" s="861">
        <v>916.98720000000003</v>
      </c>
      <c r="E50" s="861">
        <v>985.6191</v>
      </c>
      <c r="F50" s="861">
        <v>1052.0137</v>
      </c>
      <c r="G50" s="862">
        <v>1114.6027999999999</v>
      </c>
      <c r="H50" s="502"/>
    </row>
    <row r="51" s="863" customFormat="1" ht="15">
      <c r="A51" s="864"/>
      <c r="B51" s="841" t="s">
        <v>1247</v>
      </c>
      <c r="C51" s="865">
        <v>0.44109999999999999</v>
      </c>
      <c r="D51" s="865">
        <v>0.40620000000000001</v>
      </c>
      <c r="E51" s="865">
        <v>0.4178</v>
      </c>
      <c r="F51" s="865">
        <v>0.4229</v>
      </c>
      <c r="G51" s="866">
        <v>0.42580000000000001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1278</v>
      </c>
      <c r="C52" s="868">
        <v>141.21690000000001</v>
      </c>
      <c r="D52" s="868">
        <v>85.098699999999994</v>
      </c>
      <c r="E52" s="868">
        <v>107.4845</v>
      </c>
      <c r="F52" s="868">
        <v>106.7363</v>
      </c>
      <c r="G52" s="869">
        <v>105.9495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v>141.81549999999999</v>
      </c>
      <c r="D53" s="868">
        <v>71.807699999999997</v>
      </c>
      <c r="E53" s="868">
        <v>106.39870000000001</v>
      </c>
      <c r="F53" s="868">
        <v>101.9502</v>
      </c>
      <c r="G53" s="869">
        <v>102.2544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77">
        <v>99.5779</v>
      </c>
      <c r="D54" s="877">
        <v>118.5091</v>
      </c>
      <c r="E54" s="877">
        <v>101.0205</v>
      </c>
      <c r="F54" s="877">
        <v>104.69459999999999</v>
      </c>
      <c r="G54" s="878">
        <v>103.61360000000001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81">
        <v>17886.884600000001</v>
      </c>
      <c r="D55" s="881">
        <v>15507.858200000001</v>
      </c>
      <c r="E55" s="881">
        <v>16514.662499999999</v>
      </c>
      <c r="F55" s="881">
        <v>17672.573199999999</v>
      </c>
      <c r="G55" s="881">
        <v>18918.977800000001</v>
      </c>
      <c r="H55" s="502"/>
    </row>
    <row r="56" s="863" customFormat="1" ht="15">
      <c r="A56" s="864"/>
      <c r="B56" s="841" t="s">
        <v>1247</v>
      </c>
      <c r="C56" s="865">
        <v>7.3216999999999999</v>
      </c>
      <c r="D56" s="865">
        <v>6.8700000000000001</v>
      </c>
      <c r="E56" s="865">
        <v>7.0002000000000004</v>
      </c>
      <c r="F56" s="865">
        <v>7.1040000000000001</v>
      </c>
      <c r="G56" s="865">
        <v>7.2279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1278</v>
      </c>
      <c r="C57" s="868">
        <v>104.6721</v>
      </c>
      <c r="D57" s="868">
        <v>86.699600000000004</v>
      </c>
      <c r="E57" s="868">
        <v>106.4922</v>
      </c>
      <c r="F57" s="868">
        <v>107.01139999999999</v>
      </c>
      <c r="G57" s="868">
        <v>107.0528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v>97.211500000000001</v>
      </c>
      <c r="D58" s="868">
        <v>96.307699999999997</v>
      </c>
      <c r="E58" s="868">
        <v>102.3035</v>
      </c>
      <c r="F58" s="868">
        <v>101.9502</v>
      </c>
      <c r="G58" s="868">
        <v>102.2544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73">
        <v>107.6746</v>
      </c>
      <c r="D59" s="873">
        <v>90.023600000000002</v>
      </c>
      <c r="E59" s="873">
        <v>104.09439999999999</v>
      </c>
      <c r="F59" s="873">
        <v>104.9644</v>
      </c>
      <c r="G59" s="873">
        <v>104.6926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v>112674.79730000001</v>
      </c>
      <c r="D60" s="861">
        <v>107224.92230000001</v>
      </c>
      <c r="E60" s="861">
        <v>111339.66590000001</v>
      </c>
      <c r="F60" s="861">
        <v>117253.0825</v>
      </c>
      <c r="G60" s="861">
        <v>123631.48510000001</v>
      </c>
      <c r="H60" s="502"/>
    </row>
    <row r="61" s="863" customFormat="1" ht="15">
      <c r="A61" s="864"/>
      <c r="B61" s="841" t="s">
        <v>1247</v>
      </c>
      <c r="C61" s="865">
        <v>46.121699999999997</v>
      </c>
      <c r="D61" s="865">
        <v>47.500900000000001</v>
      </c>
      <c r="E61" s="865">
        <v>47.194299999999998</v>
      </c>
      <c r="F61" s="865">
        <v>47.133299999999998</v>
      </c>
      <c r="G61" s="865">
        <v>47.232500000000002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1278</v>
      </c>
      <c r="C62" s="868">
        <v>99.961100000000002</v>
      </c>
      <c r="D62" s="868">
        <v>95.163200000000003</v>
      </c>
      <c r="E62" s="868">
        <v>103.83750000000001</v>
      </c>
      <c r="F62" s="868">
        <v>105.3111</v>
      </c>
      <c r="G62" s="868">
        <v>105.43989999999999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v>100.23390000000001</v>
      </c>
      <c r="D63" s="868">
        <v>98.256100000000004</v>
      </c>
      <c r="E63" s="868">
        <v>102.2998</v>
      </c>
      <c r="F63" s="868">
        <v>101.64919999999999</v>
      </c>
      <c r="G63" s="868">
        <v>101.9456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73">
        <v>99.727800000000002</v>
      </c>
      <c r="D64" s="873">
        <v>96.852199999999996</v>
      </c>
      <c r="E64" s="873">
        <v>101.5031</v>
      </c>
      <c r="F64" s="873">
        <v>103.60250000000001</v>
      </c>
      <c r="G64" s="873">
        <v>103.4276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v>9590.4498000000003</v>
      </c>
      <c r="D65" s="861">
        <v>8607.8912999999993</v>
      </c>
      <c r="E65" s="861">
        <v>8910.6623999999993</v>
      </c>
      <c r="F65" s="861">
        <v>9350.0586000000003</v>
      </c>
      <c r="G65" s="861">
        <v>9746.3104000000003</v>
      </c>
      <c r="H65" s="502"/>
    </row>
    <row r="66" s="863" customFormat="1" ht="15">
      <c r="A66" s="864"/>
      <c r="B66" s="841" t="s">
        <v>1247</v>
      </c>
      <c r="C66" s="865">
        <v>3.9257</v>
      </c>
      <c r="D66" s="865">
        <v>3.8132999999999999</v>
      </c>
      <c r="E66" s="865">
        <v>3.7770000000000001</v>
      </c>
      <c r="F66" s="865">
        <v>3.7585000000000002</v>
      </c>
      <c r="G66" s="865">
        <v>3.7235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1278</v>
      </c>
      <c r="C67" s="868">
        <v>100.4469</v>
      </c>
      <c r="D67" s="868">
        <v>89.754800000000003</v>
      </c>
      <c r="E67" s="868">
        <v>103.51739999999999</v>
      </c>
      <c r="F67" s="868">
        <v>104.9311</v>
      </c>
      <c r="G67" s="868">
        <v>104.238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v>98.372299999999996</v>
      </c>
      <c r="D68" s="868">
        <v>95.027900000000002</v>
      </c>
      <c r="E68" s="868">
        <v>101.5343</v>
      </c>
      <c r="F68" s="868">
        <v>101.7996</v>
      </c>
      <c r="G68" s="868">
        <v>102.09990000000001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77">
        <v>102.10890000000001</v>
      </c>
      <c r="D69" s="877">
        <v>94.450999999999993</v>
      </c>
      <c r="E69" s="877">
        <v>101.95310000000001</v>
      </c>
      <c r="F69" s="877">
        <v>103.0762</v>
      </c>
      <c r="G69" s="877">
        <v>102.0941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32.25" customHeight="1">
      <c r="A5" s="828" t="s">
        <v>1282</v>
      </c>
      <c r="B5" s="828"/>
      <c r="C5" s="828"/>
      <c r="D5" s="828"/>
      <c r="E5" s="828"/>
      <c r="F5" s="828"/>
      <c r="G5" s="828"/>
      <c r="H5" s="829"/>
    </row>
    <row r="6" s="658" customFormat="1" ht="32.2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80" t="s">
        <v>1277</v>
      </c>
      <c r="C8" s="881">
        <v>254599.01999999999</v>
      </c>
      <c r="D8" s="881">
        <v>235249.4945</v>
      </c>
      <c r="E8" s="881">
        <v>249870.0932</v>
      </c>
      <c r="F8" s="881">
        <v>267333.58610000001</v>
      </c>
      <c r="G8" s="882">
        <v>284695.54710000003</v>
      </c>
      <c r="H8" s="502"/>
    </row>
    <row r="9" ht="15">
      <c r="A9" s="840"/>
      <c r="B9" s="841" t="s">
        <v>1247</v>
      </c>
      <c r="C9" s="842">
        <v>100</v>
      </c>
      <c r="D9" s="842">
        <v>100</v>
      </c>
      <c r="E9" s="842">
        <v>100</v>
      </c>
      <c r="F9" s="842">
        <v>100</v>
      </c>
      <c r="G9" s="843">
        <v>100</v>
      </c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1278</v>
      </c>
      <c r="C10" s="846">
        <v>102.3074</v>
      </c>
      <c r="D10" s="846">
        <v>92.400000000000006</v>
      </c>
      <c r="E10" s="846">
        <v>106.2149</v>
      </c>
      <c r="F10" s="846">
        <v>106.989</v>
      </c>
      <c r="G10" s="847">
        <v>106.4945</v>
      </c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>
        <v>99.039100000000005</v>
      </c>
      <c r="D11" s="846">
        <v>98.037599999999998</v>
      </c>
      <c r="E11" s="846">
        <v>101.09399999999999</v>
      </c>
      <c r="F11" s="846">
        <v>102.16</v>
      </c>
      <c r="G11" s="847">
        <v>102.0835</v>
      </c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>
        <v>103.3</v>
      </c>
      <c r="D12" s="851">
        <v>94.249499999999998</v>
      </c>
      <c r="E12" s="851">
        <v>105.0655</v>
      </c>
      <c r="F12" s="851">
        <v>104.727</v>
      </c>
      <c r="G12" s="852">
        <v>104.321</v>
      </c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>
        <v>10300.077600000001</v>
      </c>
      <c r="D13" s="855">
        <v>9517.2716999999993</v>
      </c>
      <c r="E13" s="855">
        <v>10108.763800000001</v>
      </c>
      <c r="F13" s="855">
        <v>10815.2682</v>
      </c>
      <c r="G13" s="856">
        <v>11517.665000000001</v>
      </c>
      <c r="H13" s="502"/>
      <c r="I13" s="848"/>
    </row>
    <row r="14" s="835" customFormat="1" ht="30">
      <c r="A14" s="853"/>
      <c r="B14" s="854" t="s">
        <v>1279</v>
      </c>
      <c r="C14" s="857">
        <v>244298.9424</v>
      </c>
      <c r="D14" s="857">
        <v>225732.22279999999</v>
      </c>
      <c r="E14" s="857">
        <v>239761.32939999999</v>
      </c>
      <c r="F14" s="857">
        <v>256518.31789999999</v>
      </c>
      <c r="G14" s="858">
        <v>273177.88199999998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v>29963.8452</v>
      </c>
      <c r="D15" s="861">
        <v>27215.946</v>
      </c>
      <c r="E15" s="861">
        <v>28459.208999999999</v>
      </c>
      <c r="F15" s="861">
        <v>29939.219499999999</v>
      </c>
      <c r="G15" s="862">
        <v>31196.372200000002</v>
      </c>
      <c r="H15" s="502"/>
    </row>
    <row r="16" s="863" customFormat="1" ht="12.75" customHeight="1">
      <c r="A16" s="864"/>
      <c r="B16" s="841" t="s">
        <v>1247</v>
      </c>
      <c r="C16" s="865">
        <v>12.2652</v>
      </c>
      <c r="D16" s="865">
        <v>12.056699999999999</v>
      </c>
      <c r="E16" s="865">
        <v>11.8698</v>
      </c>
      <c r="F16" s="865">
        <v>11.6714</v>
      </c>
      <c r="G16" s="866">
        <v>11.4198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1278</v>
      </c>
      <c r="C17" s="868">
        <v>100.7654</v>
      </c>
      <c r="D17" s="868">
        <v>90.829300000000003</v>
      </c>
      <c r="E17" s="868">
        <v>104.5681</v>
      </c>
      <c r="F17" s="868">
        <v>105.20050000000001</v>
      </c>
      <c r="G17" s="869">
        <v>104.199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v>98.053899999999999</v>
      </c>
      <c r="D18" s="868">
        <v>100</v>
      </c>
      <c r="E18" s="868">
        <v>100.8139</v>
      </c>
      <c r="F18" s="868">
        <v>102.19</v>
      </c>
      <c r="G18" s="869">
        <v>102.1037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73">
        <v>102.7653</v>
      </c>
      <c r="D19" s="873">
        <v>90.829300000000003</v>
      </c>
      <c r="E19" s="873">
        <v>103.7239</v>
      </c>
      <c r="F19" s="873">
        <v>102.946</v>
      </c>
      <c r="G19" s="874">
        <v>102.0521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v>5163.7161999999998</v>
      </c>
      <c r="D20" s="861">
        <v>4565.0406000000003</v>
      </c>
      <c r="E20" s="861">
        <v>4970.0883000000003</v>
      </c>
      <c r="F20" s="861">
        <v>5123.2852999999996</v>
      </c>
      <c r="G20" s="862">
        <v>5333.8509999999997</v>
      </c>
      <c r="H20" s="502"/>
    </row>
    <row r="21" s="863" customFormat="1" ht="15">
      <c r="A21" s="864"/>
      <c r="B21" s="841" t="s">
        <v>1247</v>
      </c>
      <c r="C21" s="865">
        <v>2.1137000000000001</v>
      </c>
      <c r="D21" s="865">
        <v>2.0223</v>
      </c>
      <c r="E21" s="865">
        <v>2.0729000000000002</v>
      </c>
      <c r="F21" s="865">
        <v>1.9972000000000001</v>
      </c>
      <c r="G21" s="866">
        <v>1.9524999999999999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1278</v>
      </c>
      <c r="C22" s="868">
        <v>103.0284</v>
      </c>
      <c r="D22" s="868">
        <v>88.406099999999995</v>
      </c>
      <c r="E22" s="868">
        <v>108.8728</v>
      </c>
      <c r="F22" s="868">
        <v>103.08240000000001</v>
      </c>
      <c r="G22" s="869">
        <v>104.11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v>99.781800000000004</v>
      </c>
      <c r="D23" s="868">
        <v>82.859300000000005</v>
      </c>
      <c r="E23" s="868">
        <v>106.1091</v>
      </c>
      <c r="F23" s="868">
        <v>102.6279</v>
      </c>
      <c r="G23" s="869">
        <v>102.4003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v>103.25369999999999</v>
      </c>
      <c r="D24" s="868">
        <v>106.6942</v>
      </c>
      <c r="E24" s="868">
        <v>102.6046</v>
      </c>
      <c r="F24" s="868">
        <v>100.44280000000001</v>
      </c>
      <c r="G24" s="869">
        <v>101.6696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1259</v>
      </c>
      <c r="B25" s="860" t="s">
        <v>1260</v>
      </c>
      <c r="C25" s="861">
        <v>47830.938900000001</v>
      </c>
      <c r="D25" s="861">
        <v>42786.149100000002</v>
      </c>
      <c r="E25" s="861">
        <v>46980.340400000001</v>
      </c>
      <c r="F25" s="861">
        <v>50796.8361</v>
      </c>
      <c r="G25" s="862">
        <v>54242.9208</v>
      </c>
      <c r="H25" s="502"/>
    </row>
    <row r="26" s="863" customFormat="1" ht="15">
      <c r="A26" s="864"/>
      <c r="B26" s="841" t="s">
        <v>1247</v>
      </c>
      <c r="C26" s="865">
        <v>19.578900000000001</v>
      </c>
      <c r="D26" s="865">
        <v>18.9544</v>
      </c>
      <c r="E26" s="865">
        <v>19.5946</v>
      </c>
      <c r="F26" s="865">
        <v>19.802399999999999</v>
      </c>
      <c r="G26" s="866">
        <v>19.856300000000001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1278</v>
      </c>
      <c r="C27" s="868">
        <v>109.7222</v>
      </c>
      <c r="D27" s="868">
        <v>89.4529</v>
      </c>
      <c r="E27" s="868">
        <v>109.8027</v>
      </c>
      <c r="F27" s="868">
        <v>108.1236</v>
      </c>
      <c r="G27" s="869">
        <v>106.7841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v>97.806600000000003</v>
      </c>
      <c r="D28" s="868">
        <v>97.542299999999997</v>
      </c>
      <c r="E28" s="868">
        <v>101.4233</v>
      </c>
      <c r="F28" s="868">
        <v>102.4087</v>
      </c>
      <c r="G28" s="869">
        <v>102.25190000000001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77">
        <v>112.1828</v>
      </c>
      <c r="D29" s="877">
        <v>91.706699999999998</v>
      </c>
      <c r="E29" s="877">
        <v>108.26179999999999</v>
      </c>
      <c r="F29" s="877">
        <v>105.5805</v>
      </c>
      <c r="G29" s="878">
        <v>104.4323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1261</v>
      </c>
      <c r="B30" s="837" t="s">
        <v>1262</v>
      </c>
      <c r="C30" s="838">
        <v>1275.6949</v>
      </c>
      <c r="D30" s="838">
        <v>789.94860000000006</v>
      </c>
      <c r="E30" s="838">
        <v>926.57150000000001</v>
      </c>
      <c r="F30" s="838">
        <v>1030.8797</v>
      </c>
      <c r="G30" s="839">
        <v>1136.4529</v>
      </c>
      <c r="H30" s="502"/>
    </row>
    <row r="31" s="863" customFormat="1" ht="15">
      <c r="A31" s="864"/>
      <c r="B31" s="841" t="s">
        <v>1247</v>
      </c>
      <c r="C31" s="865">
        <v>0.5222</v>
      </c>
      <c r="D31" s="865">
        <v>0.34989999999999999</v>
      </c>
      <c r="E31" s="865">
        <v>0.38650000000000001</v>
      </c>
      <c r="F31" s="865">
        <v>0.40189999999999998</v>
      </c>
      <c r="G31" s="866">
        <v>0.41599999999999998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1278</v>
      </c>
      <c r="C32" s="868">
        <v>100.4389</v>
      </c>
      <c r="D32" s="868">
        <v>61.923000000000002</v>
      </c>
      <c r="E32" s="868">
        <v>117.29519999999999</v>
      </c>
      <c r="F32" s="868">
        <v>111.2574</v>
      </c>
      <c r="G32" s="869">
        <v>110.2411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v>97.741699999999994</v>
      </c>
      <c r="D33" s="868">
        <v>100</v>
      </c>
      <c r="E33" s="868">
        <v>100.8139</v>
      </c>
      <c r="F33" s="868">
        <v>102.19</v>
      </c>
      <c r="G33" s="869">
        <v>102.1037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73">
        <v>102.7594</v>
      </c>
      <c r="D34" s="873">
        <v>61.923000000000002</v>
      </c>
      <c r="E34" s="873">
        <v>116.34820000000001</v>
      </c>
      <c r="F34" s="873">
        <v>108.87309999999999</v>
      </c>
      <c r="G34" s="874">
        <v>107.9697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1263</v>
      </c>
      <c r="B35" s="860" t="s">
        <v>1264</v>
      </c>
      <c r="C35" s="861">
        <v>3701.1199000000001</v>
      </c>
      <c r="D35" s="861">
        <v>3337.8778000000002</v>
      </c>
      <c r="E35" s="861">
        <v>3546.5151999999998</v>
      </c>
      <c r="F35" s="861">
        <v>3697.0075000000002</v>
      </c>
      <c r="G35" s="862">
        <v>3818.9243000000001</v>
      </c>
      <c r="H35" s="502"/>
    </row>
    <row r="36" s="863" customFormat="1" ht="15">
      <c r="A36" s="864"/>
      <c r="B36" s="841" t="s">
        <v>1247</v>
      </c>
      <c r="C36" s="865">
        <v>1.5149999999999999</v>
      </c>
      <c r="D36" s="865">
        <v>1.4786999999999999</v>
      </c>
      <c r="E36" s="865">
        <v>1.4792000000000001</v>
      </c>
      <c r="F36" s="865">
        <v>1.4412</v>
      </c>
      <c r="G36" s="866">
        <v>1.3979999999999999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1278</v>
      </c>
      <c r="C37" s="868">
        <v>94.436400000000006</v>
      </c>
      <c r="D37" s="868">
        <v>90.185599999999994</v>
      </c>
      <c r="E37" s="868">
        <v>106.25060000000001</v>
      </c>
      <c r="F37" s="868">
        <v>104.24339999999999</v>
      </c>
      <c r="G37" s="869">
        <v>103.29770000000001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v>97.115600000000001</v>
      </c>
      <c r="D38" s="868">
        <v>97.1327</v>
      </c>
      <c r="E38" s="868">
        <v>101.4233</v>
      </c>
      <c r="F38" s="868">
        <v>102.4087</v>
      </c>
      <c r="G38" s="869">
        <v>102.25190000000001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73">
        <v>97.241200000000006</v>
      </c>
      <c r="D39" s="873">
        <v>92.847899999999996</v>
      </c>
      <c r="E39" s="873">
        <v>104.75960000000001</v>
      </c>
      <c r="F39" s="873">
        <v>101.7915</v>
      </c>
      <c r="G39" s="874">
        <v>101.0228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1265</v>
      </c>
      <c r="B40" s="860" t="s">
        <v>1266</v>
      </c>
      <c r="C40" s="861">
        <v>15133.9378</v>
      </c>
      <c r="D40" s="861">
        <v>14779.6016</v>
      </c>
      <c r="E40" s="861">
        <v>15655.736500000001</v>
      </c>
      <c r="F40" s="861">
        <v>17076.715800000002</v>
      </c>
      <c r="G40" s="862">
        <v>18438.509999999998</v>
      </c>
      <c r="H40" s="502"/>
    </row>
    <row r="41" s="863" customFormat="1" ht="15">
      <c r="A41" s="864"/>
      <c r="B41" s="841" t="s">
        <v>1247</v>
      </c>
      <c r="C41" s="865">
        <v>6.1947999999999999</v>
      </c>
      <c r="D41" s="865">
        <v>6.5473999999999997</v>
      </c>
      <c r="E41" s="865">
        <v>6.5297000000000001</v>
      </c>
      <c r="F41" s="865">
        <v>6.6570999999999998</v>
      </c>
      <c r="G41" s="866">
        <v>6.7496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1278</v>
      </c>
      <c r="C42" s="868">
        <v>101.9453</v>
      </c>
      <c r="D42" s="868">
        <v>97.658699999999996</v>
      </c>
      <c r="E42" s="868">
        <v>105.928</v>
      </c>
      <c r="F42" s="868">
        <v>109.07640000000001</v>
      </c>
      <c r="G42" s="869">
        <v>107.9746</v>
      </c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v>98.982399999999998</v>
      </c>
      <c r="D43" s="868">
        <v>106.56619999999999</v>
      </c>
      <c r="E43" s="868">
        <v>100.407</v>
      </c>
      <c r="F43" s="868">
        <v>102.19</v>
      </c>
      <c r="G43" s="869">
        <v>102.1037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73">
        <v>102.9933</v>
      </c>
      <c r="D44" s="873">
        <v>91.641300000000001</v>
      </c>
      <c r="E44" s="873">
        <v>105.4987</v>
      </c>
      <c r="F44" s="873">
        <v>106.7388</v>
      </c>
      <c r="G44" s="874">
        <v>105.7499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1280</v>
      </c>
      <c r="B45" s="860" t="s">
        <v>1281</v>
      </c>
      <c r="C45" s="861">
        <v>18964.4424</v>
      </c>
      <c r="D45" s="861">
        <v>16424.845399999998</v>
      </c>
      <c r="E45" s="861">
        <v>18097.041399999998</v>
      </c>
      <c r="F45" s="861">
        <v>19710.810600000001</v>
      </c>
      <c r="G45" s="862">
        <v>21433.716400000001</v>
      </c>
      <c r="H45" s="502"/>
    </row>
    <row r="46" s="863" customFormat="1" ht="15">
      <c r="A46" s="864"/>
      <c r="B46" s="841" t="s">
        <v>1247</v>
      </c>
      <c r="C46" s="865">
        <v>7.7628000000000004</v>
      </c>
      <c r="D46" s="865">
        <v>7.2763</v>
      </c>
      <c r="E46" s="865">
        <v>7.5479000000000003</v>
      </c>
      <c r="F46" s="865">
        <v>7.6840000000000002</v>
      </c>
      <c r="G46" s="866">
        <v>7.8460999999999999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1278</v>
      </c>
      <c r="C47" s="868">
        <v>106.2342</v>
      </c>
      <c r="D47" s="868">
        <v>86.608599999999996</v>
      </c>
      <c r="E47" s="868">
        <v>110.18089999999999</v>
      </c>
      <c r="F47" s="868">
        <v>108.9173</v>
      </c>
      <c r="G47" s="869">
        <v>108.7409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v>99.118099999999998</v>
      </c>
      <c r="D48" s="868">
        <v>94.915599999999998</v>
      </c>
      <c r="E48" s="868">
        <v>102.81619999999999</v>
      </c>
      <c r="F48" s="868">
        <v>102.4087</v>
      </c>
      <c r="G48" s="869">
        <v>102.25190000000001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73">
        <v>107.1794</v>
      </c>
      <c r="D49" s="873">
        <v>91.248099999999994</v>
      </c>
      <c r="E49" s="873">
        <v>107.163</v>
      </c>
      <c r="F49" s="873">
        <v>106.35550000000001</v>
      </c>
      <c r="G49" s="874">
        <v>106.34610000000001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v>1077.5578</v>
      </c>
      <c r="D50" s="861">
        <v>916.98720000000003</v>
      </c>
      <c r="E50" s="861">
        <v>1008.9708000000001</v>
      </c>
      <c r="F50" s="861">
        <v>1099.5659000000001</v>
      </c>
      <c r="G50" s="862">
        <v>1182.6796999999999</v>
      </c>
      <c r="H50" s="502"/>
    </row>
    <row r="51" s="863" customFormat="1" ht="15">
      <c r="A51" s="864"/>
      <c r="B51" s="841" t="s">
        <v>1247</v>
      </c>
      <c r="C51" s="865">
        <v>0.44109999999999999</v>
      </c>
      <c r="D51" s="865">
        <v>0.40620000000000001</v>
      </c>
      <c r="E51" s="865">
        <v>0.42080000000000001</v>
      </c>
      <c r="F51" s="865">
        <v>0.42870000000000003</v>
      </c>
      <c r="G51" s="866">
        <v>0.43290000000000001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1278</v>
      </c>
      <c r="C52" s="868">
        <v>141.21690000000001</v>
      </c>
      <c r="D52" s="868">
        <v>85.098699999999994</v>
      </c>
      <c r="E52" s="868">
        <v>110.0311</v>
      </c>
      <c r="F52" s="868">
        <v>108.979</v>
      </c>
      <c r="G52" s="869">
        <v>107.55880000000001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v>141.81549999999999</v>
      </c>
      <c r="D53" s="868">
        <v>71.807699999999997</v>
      </c>
      <c r="E53" s="868">
        <v>107.1165</v>
      </c>
      <c r="F53" s="868">
        <v>102.4087</v>
      </c>
      <c r="G53" s="869">
        <v>102.25190000000001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77">
        <v>99.5779</v>
      </c>
      <c r="D54" s="877">
        <v>118.5091</v>
      </c>
      <c r="E54" s="877">
        <v>102.721</v>
      </c>
      <c r="F54" s="877">
        <v>106.4157</v>
      </c>
      <c r="G54" s="878">
        <v>105.19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81">
        <v>17886.884600000001</v>
      </c>
      <c r="D55" s="881">
        <v>15507.858200000001</v>
      </c>
      <c r="E55" s="881">
        <v>17088.070599999999</v>
      </c>
      <c r="F55" s="881">
        <v>18611.244699999999</v>
      </c>
      <c r="G55" s="881">
        <v>20251.036700000001</v>
      </c>
      <c r="H55" s="502"/>
    </row>
    <row r="56" s="863" customFormat="1" ht="15">
      <c r="A56" s="864"/>
      <c r="B56" s="841" t="s">
        <v>1247</v>
      </c>
      <c r="C56" s="865">
        <v>7.3216999999999999</v>
      </c>
      <c r="D56" s="865">
        <v>6.8700000000000001</v>
      </c>
      <c r="E56" s="865">
        <v>7.1271000000000004</v>
      </c>
      <c r="F56" s="865">
        <v>7.2553000000000001</v>
      </c>
      <c r="G56" s="865">
        <v>7.4131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1278</v>
      </c>
      <c r="C57" s="868">
        <v>104.6721</v>
      </c>
      <c r="D57" s="868">
        <v>86.699600000000004</v>
      </c>
      <c r="E57" s="868">
        <v>110.18980000000001</v>
      </c>
      <c r="F57" s="868">
        <v>108.91370000000001</v>
      </c>
      <c r="G57" s="868">
        <v>108.8108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v>97.211500000000001</v>
      </c>
      <c r="D58" s="868">
        <v>96.307699999999997</v>
      </c>
      <c r="E58" s="868">
        <v>102.56189999999999</v>
      </c>
      <c r="F58" s="868">
        <v>102.4087</v>
      </c>
      <c r="G58" s="868">
        <v>102.25190000000001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73">
        <v>107.6746</v>
      </c>
      <c r="D59" s="873">
        <v>90.023600000000002</v>
      </c>
      <c r="E59" s="873">
        <v>107.43729999999999</v>
      </c>
      <c r="F59" s="873">
        <v>106.3519</v>
      </c>
      <c r="G59" s="873">
        <v>106.4144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v>112674.79730000001</v>
      </c>
      <c r="D60" s="861">
        <v>107224.92230000001</v>
      </c>
      <c r="E60" s="861">
        <v>112053.02099999999</v>
      </c>
      <c r="F60" s="861">
        <v>119485.55590000001</v>
      </c>
      <c r="G60" s="861">
        <v>127393.9075</v>
      </c>
      <c r="H60" s="502"/>
    </row>
    <row r="61" s="863" customFormat="1" ht="15">
      <c r="A61" s="864"/>
      <c r="B61" s="841" t="s">
        <v>1247</v>
      </c>
      <c r="C61" s="865">
        <v>46.121699999999997</v>
      </c>
      <c r="D61" s="865">
        <v>47.500900000000001</v>
      </c>
      <c r="E61" s="865">
        <v>46.735199999999999</v>
      </c>
      <c r="F61" s="865">
        <v>46.579700000000003</v>
      </c>
      <c r="G61" s="865">
        <v>46.634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1278</v>
      </c>
      <c r="C62" s="868">
        <v>99.961100000000002</v>
      </c>
      <c r="D62" s="868">
        <v>95.163200000000003</v>
      </c>
      <c r="E62" s="868">
        <v>104.50279999999999</v>
      </c>
      <c r="F62" s="868">
        <v>106.6331</v>
      </c>
      <c r="G62" s="868">
        <v>106.6187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v>100.23390000000001</v>
      </c>
      <c r="D63" s="868">
        <v>98.256100000000004</v>
      </c>
      <c r="E63" s="868">
        <v>100.6245</v>
      </c>
      <c r="F63" s="868">
        <v>101.9717</v>
      </c>
      <c r="G63" s="868">
        <v>101.9558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73">
        <v>99.727800000000002</v>
      </c>
      <c r="D64" s="873">
        <v>96.852199999999996</v>
      </c>
      <c r="E64" s="873">
        <v>103.85420000000001</v>
      </c>
      <c r="F64" s="873">
        <v>104.5712</v>
      </c>
      <c r="G64" s="873">
        <v>104.57340000000001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v>9590.4498000000003</v>
      </c>
      <c r="D65" s="861">
        <v>8607.8912999999993</v>
      </c>
      <c r="E65" s="861">
        <v>9072.8062000000009</v>
      </c>
      <c r="F65" s="861">
        <v>9658.0076000000008</v>
      </c>
      <c r="G65" s="861">
        <v>10183.2268</v>
      </c>
      <c r="H65" s="502"/>
    </row>
    <row r="66" s="863" customFormat="1" ht="15">
      <c r="A66" s="864"/>
      <c r="B66" s="841" t="s">
        <v>1247</v>
      </c>
      <c r="C66" s="865">
        <v>3.9257</v>
      </c>
      <c r="D66" s="865">
        <v>3.8132999999999999</v>
      </c>
      <c r="E66" s="865">
        <v>3.7841</v>
      </c>
      <c r="F66" s="865">
        <v>3.7650000000000001</v>
      </c>
      <c r="G66" s="865">
        <v>3.7277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1278</v>
      </c>
      <c r="C67" s="868">
        <v>100.4469</v>
      </c>
      <c r="D67" s="868">
        <v>89.754800000000003</v>
      </c>
      <c r="E67" s="868">
        <v>105.401</v>
      </c>
      <c r="F67" s="868">
        <v>106.45010000000001</v>
      </c>
      <c r="G67" s="868">
        <v>105.43819999999999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v>98.372299999999996</v>
      </c>
      <c r="D68" s="868">
        <v>95.027900000000002</v>
      </c>
      <c r="E68" s="868">
        <v>101.2209</v>
      </c>
      <c r="F68" s="868">
        <v>102.19</v>
      </c>
      <c r="G68" s="868">
        <v>102.1037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77">
        <v>102.10890000000001</v>
      </c>
      <c r="D69" s="877">
        <v>94.450999999999993</v>
      </c>
      <c r="E69" s="877">
        <v>104.1298</v>
      </c>
      <c r="F69" s="877">
        <v>104.1688</v>
      </c>
      <c r="G69" s="877">
        <v>103.2657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2" ySplit="7" topLeftCell="C8" activePane="bottomRight" state="frozen"/>
      <selection activeCell="C8" activeCellId="0" sqref="C8"/>
    </sheetView>
  </sheetViews>
  <sheetFormatPr defaultColWidth="11.85546875" defaultRowHeight="14.25"/>
  <cols>
    <col customWidth="1" min="1" max="1" style="827" width="9.7109375"/>
    <col customWidth="1" min="2" max="2" style="827" width="45.7109375"/>
    <col customWidth="1" min="3" max="4" style="827" width="14.28515625"/>
    <col customWidth="1" min="5" max="5" style="827" width="14.42578125"/>
    <col customWidth="1" min="6" max="8" style="827" width="14.28515625"/>
    <col customWidth="1" min="9" max="9" style="827" width="87.28515625"/>
    <col customWidth="1" min="10" max="153" style="827" width="11.85546875"/>
    <col min="154" max="228" style="827" width="11.85546875"/>
    <col customWidth="1" min="229" max="229" style="827" width="9.7109375"/>
    <col customWidth="1" min="230" max="230" style="827" width="54"/>
    <col customWidth="1" min="231" max="232" style="827" width="14.42578125"/>
    <col customWidth="1" min="233" max="233" style="827" width="13.85546875"/>
    <col customWidth="1" min="234" max="247" style="827" width="12.42578125"/>
    <col customWidth="1" hidden="1" min="248" max="258" style="827" width="11.85546875"/>
    <col customWidth="1" min="259" max="409" style="827" width="11.85546875"/>
    <col min="410" max="484" style="827" width="11.85546875"/>
    <col customWidth="1" min="485" max="485" style="827" width="9.7109375"/>
    <col customWidth="1" min="486" max="486" style="827" width="54"/>
    <col customWidth="1" min="487" max="488" style="827" width="14.42578125"/>
    <col customWidth="1" min="489" max="489" style="827" width="13.85546875"/>
    <col customWidth="1" min="490" max="503" style="827" width="12.42578125"/>
    <col customWidth="1" hidden="1" min="504" max="514" style="827" width="11.85546875"/>
    <col customWidth="1" min="515" max="665" style="827" width="11.85546875"/>
    <col min="666" max="740" style="827" width="11.85546875"/>
    <col customWidth="1" min="741" max="741" style="827" width="9.7109375"/>
    <col customWidth="1" min="742" max="742" style="827" width="54"/>
    <col customWidth="1" min="743" max="744" style="827" width="14.42578125"/>
    <col customWidth="1" min="745" max="745" style="827" width="13.85546875"/>
    <col customWidth="1" min="746" max="759" style="827" width="12.42578125"/>
    <col customWidth="1" hidden="1" min="760" max="770" style="827" width="11.85546875"/>
    <col customWidth="1" min="771" max="921" style="827" width="11.85546875"/>
    <col min="922" max="996" style="827" width="11.85546875"/>
    <col customWidth="1" min="997" max="997" style="827" width="9.7109375"/>
    <col customWidth="1" min="998" max="998" style="827" width="54"/>
    <col customWidth="1" min="999" max="1000" style="827" width="14.42578125"/>
    <col customWidth="1" min="1001" max="1001" style="827" width="13.85546875"/>
    <col customWidth="1" min="1002" max="1015" style="827" width="12.42578125"/>
    <col customWidth="1" hidden="1" min="1016" max="1026" style="827" width="11.85546875"/>
    <col customWidth="1" min="1027" max="1177" style="827" width="11.85546875"/>
    <col min="1178" max="1252" style="827" width="11.85546875"/>
    <col customWidth="1" min="1253" max="1253" style="827" width="9.7109375"/>
    <col customWidth="1" min="1254" max="1254" style="827" width="54"/>
    <col customWidth="1" min="1255" max="1256" style="827" width="14.42578125"/>
    <col customWidth="1" min="1257" max="1257" style="827" width="13.85546875"/>
    <col customWidth="1" min="1258" max="1271" style="827" width="12.42578125"/>
    <col customWidth="1" hidden="1" min="1272" max="1282" style="827" width="11.85546875"/>
    <col customWidth="1" min="1283" max="1433" style="827" width="11.85546875"/>
    <col min="1434" max="1508" style="827" width="11.85546875"/>
    <col customWidth="1" min="1509" max="1509" style="827" width="9.7109375"/>
    <col customWidth="1" min="1510" max="1510" style="827" width="54"/>
    <col customWidth="1" min="1511" max="1512" style="827" width="14.42578125"/>
    <col customWidth="1" min="1513" max="1513" style="827" width="13.85546875"/>
    <col customWidth="1" min="1514" max="1527" style="827" width="12.42578125"/>
    <col customWidth="1" hidden="1" min="1528" max="1538" style="827" width="11.85546875"/>
    <col customWidth="1" min="1539" max="1689" style="827" width="11.85546875"/>
    <col min="1690" max="1764" style="827" width="11.85546875"/>
    <col customWidth="1" min="1765" max="1765" style="827" width="9.7109375"/>
    <col customWidth="1" min="1766" max="1766" style="827" width="54"/>
    <col customWidth="1" min="1767" max="1768" style="827" width="14.42578125"/>
    <col customWidth="1" min="1769" max="1769" style="827" width="13.85546875"/>
    <col customWidth="1" min="1770" max="1783" style="827" width="12.42578125"/>
    <col customWidth="1" hidden="1" min="1784" max="1794" style="827" width="11.85546875"/>
    <col customWidth="1" min="1795" max="1945" style="827" width="11.85546875"/>
    <col min="1946" max="2020" style="827" width="11.85546875"/>
    <col customWidth="1" min="2021" max="2021" style="827" width="9.7109375"/>
    <col customWidth="1" min="2022" max="2022" style="827" width="54"/>
    <col customWidth="1" min="2023" max="2024" style="827" width="14.42578125"/>
    <col customWidth="1" min="2025" max="2025" style="827" width="13.85546875"/>
    <col customWidth="1" min="2026" max="2039" style="827" width="12.42578125"/>
    <col customWidth="1" hidden="1" min="2040" max="2050" style="827" width="11.85546875"/>
    <col customWidth="1" min="2051" max="2201" style="827" width="11.85546875"/>
    <col min="2202" max="2276" style="827" width="11.85546875"/>
    <col customWidth="1" min="2277" max="2277" style="827" width="9.7109375"/>
    <col customWidth="1" min="2278" max="2278" style="827" width="54"/>
    <col customWidth="1" min="2279" max="2280" style="827" width="14.42578125"/>
    <col customWidth="1" min="2281" max="2281" style="827" width="13.85546875"/>
    <col customWidth="1" min="2282" max="2295" style="827" width="12.42578125"/>
    <col customWidth="1" hidden="1" min="2296" max="2306" style="827" width="11.85546875"/>
    <col customWidth="1" min="2307" max="2457" style="827" width="11.85546875"/>
    <col min="2458" max="2532" style="827" width="11.85546875"/>
    <col customWidth="1" min="2533" max="2533" style="827" width="9.7109375"/>
    <col customWidth="1" min="2534" max="2534" style="827" width="54"/>
    <col customWidth="1" min="2535" max="2536" style="827" width="14.42578125"/>
    <col customWidth="1" min="2537" max="2537" style="827" width="13.85546875"/>
    <col customWidth="1" min="2538" max="2551" style="827" width="12.42578125"/>
    <col customWidth="1" hidden="1" min="2552" max="2562" style="827" width="11.85546875"/>
    <col customWidth="1" min="2563" max="2713" style="827" width="11.85546875"/>
    <col min="2714" max="2788" style="827" width="11.85546875"/>
    <col customWidth="1" min="2789" max="2789" style="827" width="9.7109375"/>
    <col customWidth="1" min="2790" max="2790" style="827" width="54"/>
    <col customWidth="1" min="2791" max="2792" style="827" width="14.42578125"/>
    <col customWidth="1" min="2793" max="2793" style="827" width="13.85546875"/>
    <col customWidth="1" min="2794" max="2807" style="827" width="12.42578125"/>
    <col customWidth="1" hidden="1" min="2808" max="2818" style="827" width="11.85546875"/>
    <col customWidth="1" min="2819" max="2969" style="827" width="11.85546875"/>
    <col min="2970" max="3044" style="827" width="11.85546875"/>
    <col customWidth="1" min="3045" max="3045" style="827" width="9.7109375"/>
    <col customWidth="1" min="3046" max="3046" style="827" width="54"/>
    <col customWidth="1" min="3047" max="3048" style="827" width="14.42578125"/>
    <col customWidth="1" min="3049" max="3049" style="827" width="13.85546875"/>
    <col customWidth="1" min="3050" max="3063" style="827" width="12.42578125"/>
    <col customWidth="1" hidden="1" min="3064" max="3074" style="827" width="11.85546875"/>
    <col customWidth="1" min="3075" max="3225" style="827" width="11.85546875"/>
    <col min="3226" max="3300" style="827" width="11.85546875"/>
    <col customWidth="1" min="3301" max="3301" style="827" width="9.7109375"/>
    <col customWidth="1" min="3302" max="3302" style="827" width="54"/>
    <col customWidth="1" min="3303" max="3304" style="827" width="14.42578125"/>
    <col customWidth="1" min="3305" max="3305" style="827" width="13.85546875"/>
    <col customWidth="1" min="3306" max="3319" style="827" width="12.42578125"/>
    <col customWidth="1" hidden="1" min="3320" max="3330" style="827" width="11.85546875"/>
    <col customWidth="1" min="3331" max="3481" style="827" width="11.85546875"/>
    <col min="3482" max="3556" style="827" width="11.85546875"/>
    <col customWidth="1" min="3557" max="3557" style="827" width="9.7109375"/>
    <col customWidth="1" min="3558" max="3558" style="827" width="54"/>
    <col customWidth="1" min="3559" max="3560" style="827" width="14.42578125"/>
    <col customWidth="1" min="3561" max="3561" style="827" width="13.85546875"/>
    <col customWidth="1" min="3562" max="3575" style="827" width="12.42578125"/>
    <col customWidth="1" hidden="1" min="3576" max="3586" style="827" width="11.85546875"/>
    <col customWidth="1" min="3587" max="3737" style="827" width="11.85546875"/>
    <col min="3738" max="3812" style="827" width="11.85546875"/>
    <col customWidth="1" min="3813" max="3813" style="827" width="9.7109375"/>
    <col customWidth="1" min="3814" max="3814" style="827" width="54"/>
    <col customWidth="1" min="3815" max="3816" style="827" width="14.42578125"/>
    <col customWidth="1" min="3817" max="3817" style="827" width="13.85546875"/>
    <col customWidth="1" min="3818" max="3831" style="827" width="12.42578125"/>
    <col customWidth="1" hidden="1" min="3832" max="3842" style="827" width="11.85546875"/>
    <col customWidth="1" min="3843" max="3993" style="827" width="11.85546875"/>
    <col min="3994" max="4068" style="827" width="11.85546875"/>
    <col customWidth="1" min="4069" max="4069" style="827" width="9.7109375"/>
    <col customWidth="1" min="4070" max="4070" style="827" width="54"/>
    <col customWidth="1" min="4071" max="4072" style="827" width="14.42578125"/>
    <col customWidth="1" min="4073" max="4073" style="827" width="13.85546875"/>
    <col customWidth="1" min="4074" max="4087" style="827" width="12.42578125"/>
    <col customWidth="1" hidden="1" min="4088" max="4098" style="827" width="11.85546875"/>
    <col customWidth="1" min="4099" max="4249" style="827" width="11.85546875"/>
    <col min="4250" max="4324" style="827" width="11.85546875"/>
    <col customWidth="1" min="4325" max="4325" style="827" width="9.7109375"/>
    <col customWidth="1" min="4326" max="4326" style="827" width="54"/>
    <col customWidth="1" min="4327" max="4328" style="827" width="14.42578125"/>
    <col customWidth="1" min="4329" max="4329" style="827" width="13.85546875"/>
    <col customWidth="1" min="4330" max="4343" style="827" width="12.42578125"/>
    <col customWidth="1" hidden="1" min="4344" max="4354" style="827" width="11.85546875"/>
    <col customWidth="1" min="4355" max="4505" style="827" width="11.85546875"/>
    <col min="4506" max="4580" style="827" width="11.85546875"/>
    <col customWidth="1" min="4581" max="4581" style="827" width="9.7109375"/>
    <col customWidth="1" min="4582" max="4582" style="827" width="54"/>
    <col customWidth="1" min="4583" max="4584" style="827" width="14.42578125"/>
    <col customWidth="1" min="4585" max="4585" style="827" width="13.85546875"/>
    <col customWidth="1" min="4586" max="4599" style="827" width="12.42578125"/>
    <col customWidth="1" hidden="1" min="4600" max="4610" style="827" width="11.85546875"/>
    <col customWidth="1" min="4611" max="4761" style="827" width="11.85546875"/>
    <col min="4762" max="4836" style="827" width="11.85546875"/>
    <col customWidth="1" min="4837" max="4837" style="827" width="9.7109375"/>
    <col customWidth="1" min="4838" max="4838" style="827" width="54"/>
    <col customWidth="1" min="4839" max="4840" style="827" width="14.42578125"/>
    <col customWidth="1" min="4841" max="4841" style="827" width="13.85546875"/>
    <col customWidth="1" min="4842" max="4855" style="827" width="12.42578125"/>
    <col customWidth="1" hidden="1" min="4856" max="4866" style="827" width="11.85546875"/>
    <col customWidth="1" min="4867" max="5017" style="827" width="11.85546875"/>
    <col min="5018" max="5092" style="827" width="11.85546875"/>
    <col customWidth="1" min="5093" max="5093" style="827" width="9.7109375"/>
    <col customWidth="1" min="5094" max="5094" style="827" width="54"/>
    <col customWidth="1" min="5095" max="5096" style="827" width="14.42578125"/>
    <col customWidth="1" min="5097" max="5097" style="827" width="13.85546875"/>
    <col customWidth="1" min="5098" max="5111" style="827" width="12.42578125"/>
    <col customWidth="1" hidden="1" min="5112" max="5122" style="827" width="11.85546875"/>
    <col customWidth="1" min="5123" max="5273" style="827" width="11.85546875"/>
    <col min="5274" max="5348" style="827" width="11.85546875"/>
    <col customWidth="1" min="5349" max="5349" style="827" width="9.7109375"/>
    <col customWidth="1" min="5350" max="5350" style="827" width="54"/>
    <col customWidth="1" min="5351" max="5352" style="827" width="14.42578125"/>
    <col customWidth="1" min="5353" max="5353" style="827" width="13.85546875"/>
    <col customWidth="1" min="5354" max="5367" style="827" width="12.42578125"/>
    <col customWidth="1" hidden="1" min="5368" max="5378" style="827" width="11.85546875"/>
    <col customWidth="1" min="5379" max="5529" style="827" width="11.85546875"/>
    <col min="5530" max="5604" style="827" width="11.85546875"/>
    <col customWidth="1" min="5605" max="5605" style="827" width="9.7109375"/>
    <col customWidth="1" min="5606" max="5606" style="827" width="54"/>
    <col customWidth="1" min="5607" max="5608" style="827" width="14.42578125"/>
    <col customWidth="1" min="5609" max="5609" style="827" width="13.85546875"/>
    <col customWidth="1" min="5610" max="5623" style="827" width="12.42578125"/>
    <col customWidth="1" hidden="1" min="5624" max="5634" style="827" width="11.85546875"/>
    <col customWidth="1" min="5635" max="5785" style="827" width="11.85546875"/>
    <col min="5786" max="5860" style="827" width="11.85546875"/>
    <col customWidth="1" min="5861" max="5861" style="827" width="9.7109375"/>
    <col customWidth="1" min="5862" max="5862" style="827" width="54"/>
    <col customWidth="1" min="5863" max="5864" style="827" width="14.42578125"/>
    <col customWidth="1" min="5865" max="5865" style="827" width="13.85546875"/>
    <col customWidth="1" min="5866" max="5879" style="827" width="12.42578125"/>
    <col customWidth="1" hidden="1" min="5880" max="5890" style="827" width="11.85546875"/>
    <col customWidth="1" min="5891" max="6041" style="827" width="11.85546875"/>
    <col min="6042" max="6116" style="827" width="11.85546875"/>
    <col customWidth="1" min="6117" max="6117" style="827" width="9.7109375"/>
    <col customWidth="1" min="6118" max="6118" style="827" width="54"/>
    <col customWidth="1" min="6119" max="6120" style="827" width="14.42578125"/>
    <col customWidth="1" min="6121" max="6121" style="827" width="13.85546875"/>
    <col customWidth="1" min="6122" max="6135" style="827" width="12.42578125"/>
    <col customWidth="1" hidden="1" min="6136" max="6146" style="827" width="11.85546875"/>
    <col customWidth="1" min="6147" max="6297" style="827" width="11.85546875"/>
    <col min="6298" max="6372" style="827" width="11.85546875"/>
    <col customWidth="1" min="6373" max="6373" style="827" width="9.7109375"/>
    <col customWidth="1" min="6374" max="6374" style="827" width="54"/>
    <col customWidth="1" min="6375" max="6376" style="827" width="14.42578125"/>
    <col customWidth="1" min="6377" max="6377" style="827" width="13.85546875"/>
    <col customWidth="1" min="6378" max="6391" style="827" width="12.42578125"/>
    <col customWidth="1" hidden="1" min="6392" max="6402" style="827" width="11.85546875"/>
    <col customWidth="1" min="6403" max="6553" style="827" width="11.85546875"/>
    <col min="6554" max="6628" style="827" width="11.85546875"/>
    <col customWidth="1" min="6629" max="6629" style="827" width="9.7109375"/>
    <col customWidth="1" min="6630" max="6630" style="827" width="54"/>
    <col customWidth="1" min="6631" max="6632" style="827" width="14.42578125"/>
    <col customWidth="1" min="6633" max="6633" style="827" width="13.85546875"/>
    <col customWidth="1" min="6634" max="6647" style="827" width="12.42578125"/>
    <col customWidth="1" hidden="1" min="6648" max="6658" style="827" width="11.85546875"/>
    <col customWidth="1" min="6659" max="6809" style="827" width="11.85546875"/>
    <col min="6810" max="6884" style="827" width="11.85546875"/>
    <col customWidth="1" min="6885" max="6885" style="827" width="9.7109375"/>
    <col customWidth="1" min="6886" max="6886" style="827" width="54"/>
    <col customWidth="1" min="6887" max="6888" style="827" width="14.42578125"/>
    <col customWidth="1" min="6889" max="6889" style="827" width="13.85546875"/>
    <col customWidth="1" min="6890" max="6903" style="827" width="12.42578125"/>
    <col customWidth="1" hidden="1" min="6904" max="6914" style="827" width="11.85546875"/>
    <col customWidth="1" min="6915" max="7065" style="827" width="11.85546875"/>
    <col min="7066" max="7140" style="827" width="11.85546875"/>
    <col customWidth="1" min="7141" max="7141" style="827" width="9.7109375"/>
    <col customWidth="1" min="7142" max="7142" style="827" width="54"/>
    <col customWidth="1" min="7143" max="7144" style="827" width="14.42578125"/>
    <col customWidth="1" min="7145" max="7145" style="827" width="13.85546875"/>
    <col customWidth="1" min="7146" max="7159" style="827" width="12.42578125"/>
    <col customWidth="1" hidden="1" min="7160" max="7170" style="827" width="11.85546875"/>
    <col customWidth="1" min="7171" max="7321" style="827" width="11.85546875"/>
    <col min="7322" max="7396" style="827" width="11.85546875"/>
    <col customWidth="1" min="7397" max="7397" style="827" width="9.7109375"/>
    <col customWidth="1" min="7398" max="7398" style="827" width="54"/>
    <col customWidth="1" min="7399" max="7400" style="827" width="14.42578125"/>
    <col customWidth="1" min="7401" max="7401" style="827" width="13.85546875"/>
    <col customWidth="1" min="7402" max="7415" style="827" width="12.42578125"/>
    <col customWidth="1" hidden="1" min="7416" max="7426" style="827" width="11.85546875"/>
    <col customWidth="1" min="7427" max="7577" style="827" width="11.85546875"/>
    <col min="7578" max="7652" style="827" width="11.85546875"/>
    <col customWidth="1" min="7653" max="7653" style="827" width="9.7109375"/>
    <col customWidth="1" min="7654" max="7654" style="827" width="54"/>
    <col customWidth="1" min="7655" max="7656" style="827" width="14.42578125"/>
    <col customWidth="1" min="7657" max="7657" style="827" width="13.85546875"/>
    <col customWidth="1" min="7658" max="7671" style="827" width="12.42578125"/>
    <col customWidth="1" hidden="1" min="7672" max="7682" style="827" width="11.85546875"/>
    <col customWidth="1" min="7683" max="7833" style="827" width="11.85546875"/>
    <col min="7834" max="7908" style="827" width="11.85546875"/>
    <col customWidth="1" min="7909" max="7909" style="827" width="9.7109375"/>
    <col customWidth="1" min="7910" max="7910" style="827" width="54"/>
    <col customWidth="1" min="7911" max="7912" style="827" width="14.42578125"/>
    <col customWidth="1" min="7913" max="7913" style="827" width="13.85546875"/>
    <col customWidth="1" min="7914" max="7927" style="827" width="12.42578125"/>
    <col customWidth="1" hidden="1" min="7928" max="7938" style="827" width="11.85546875"/>
    <col customWidth="1" min="7939" max="8089" style="827" width="11.85546875"/>
    <col min="8090" max="8164" style="827" width="11.85546875"/>
    <col customWidth="1" min="8165" max="8165" style="827" width="9.7109375"/>
    <col customWidth="1" min="8166" max="8166" style="827" width="54"/>
    <col customWidth="1" min="8167" max="8168" style="827" width="14.42578125"/>
    <col customWidth="1" min="8169" max="8169" style="827" width="13.85546875"/>
    <col customWidth="1" min="8170" max="8183" style="827" width="12.42578125"/>
    <col customWidth="1" hidden="1" min="8184" max="8194" style="827" width="11.85546875"/>
    <col customWidth="1" min="8195" max="8345" style="827" width="11.85546875"/>
    <col min="8346" max="8420" style="827" width="11.85546875"/>
    <col customWidth="1" min="8421" max="8421" style="827" width="9.7109375"/>
    <col customWidth="1" min="8422" max="8422" style="827" width="54"/>
    <col customWidth="1" min="8423" max="8424" style="827" width="14.42578125"/>
    <col customWidth="1" min="8425" max="8425" style="827" width="13.85546875"/>
    <col customWidth="1" min="8426" max="8439" style="827" width="12.42578125"/>
    <col customWidth="1" hidden="1" min="8440" max="8450" style="827" width="11.85546875"/>
    <col customWidth="1" min="8451" max="8601" style="827" width="11.85546875"/>
    <col min="8602" max="8676" style="827" width="11.85546875"/>
    <col customWidth="1" min="8677" max="8677" style="827" width="9.7109375"/>
    <col customWidth="1" min="8678" max="8678" style="827" width="54"/>
    <col customWidth="1" min="8679" max="8680" style="827" width="14.42578125"/>
    <col customWidth="1" min="8681" max="8681" style="827" width="13.85546875"/>
    <col customWidth="1" min="8682" max="8695" style="827" width="12.42578125"/>
    <col customWidth="1" hidden="1" min="8696" max="8706" style="827" width="11.85546875"/>
    <col customWidth="1" min="8707" max="8857" style="827" width="11.85546875"/>
    <col min="8858" max="8932" style="827" width="11.85546875"/>
    <col customWidth="1" min="8933" max="8933" style="827" width="9.7109375"/>
    <col customWidth="1" min="8934" max="8934" style="827" width="54"/>
    <col customWidth="1" min="8935" max="8936" style="827" width="14.42578125"/>
    <col customWidth="1" min="8937" max="8937" style="827" width="13.85546875"/>
    <col customWidth="1" min="8938" max="8951" style="827" width="12.42578125"/>
    <col customWidth="1" hidden="1" min="8952" max="8962" style="827" width="11.85546875"/>
    <col customWidth="1" min="8963" max="9113" style="827" width="11.85546875"/>
    <col min="9114" max="9188" style="827" width="11.85546875"/>
    <col customWidth="1" min="9189" max="9189" style="827" width="9.7109375"/>
    <col customWidth="1" min="9190" max="9190" style="827" width="54"/>
    <col customWidth="1" min="9191" max="9192" style="827" width="14.42578125"/>
    <col customWidth="1" min="9193" max="9193" style="827" width="13.85546875"/>
    <col customWidth="1" min="9194" max="9207" style="827" width="12.42578125"/>
    <col customWidth="1" hidden="1" min="9208" max="9218" style="827" width="11.85546875"/>
    <col customWidth="1" min="9219" max="9369" style="827" width="11.85546875"/>
    <col min="9370" max="9444" style="827" width="11.85546875"/>
    <col customWidth="1" min="9445" max="9445" style="827" width="9.7109375"/>
    <col customWidth="1" min="9446" max="9446" style="827" width="54"/>
    <col customWidth="1" min="9447" max="9448" style="827" width="14.42578125"/>
    <col customWidth="1" min="9449" max="9449" style="827" width="13.85546875"/>
    <col customWidth="1" min="9450" max="9463" style="827" width="12.42578125"/>
    <col customWidth="1" hidden="1" min="9464" max="9474" style="827" width="11.85546875"/>
    <col customWidth="1" min="9475" max="9625" style="827" width="11.85546875"/>
    <col min="9626" max="9700" style="827" width="11.85546875"/>
    <col customWidth="1" min="9701" max="9701" style="827" width="9.7109375"/>
    <col customWidth="1" min="9702" max="9702" style="827" width="54"/>
    <col customWidth="1" min="9703" max="9704" style="827" width="14.42578125"/>
    <col customWidth="1" min="9705" max="9705" style="827" width="13.85546875"/>
    <col customWidth="1" min="9706" max="9719" style="827" width="12.42578125"/>
    <col customWidth="1" hidden="1" min="9720" max="9730" style="827" width="11.85546875"/>
    <col customWidth="1" min="9731" max="9881" style="827" width="11.85546875"/>
    <col min="9882" max="9956" style="827" width="11.85546875"/>
    <col customWidth="1" min="9957" max="9957" style="827" width="9.7109375"/>
    <col customWidth="1" min="9958" max="9958" style="827" width="54"/>
    <col customWidth="1" min="9959" max="9960" style="827" width="14.42578125"/>
    <col customWidth="1" min="9961" max="9961" style="827" width="13.85546875"/>
    <col customWidth="1" min="9962" max="9975" style="827" width="12.42578125"/>
    <col customWidth="1" hidden="1" min="9976" max="9986" style="827" width="11.85546875"/>
    <col customWidth="1" min="9987" max="10137" style="827" width="11.85546875"/>
    <col min="10138" max="10212" style="827" width="11.85546875"/>
    <col customWidth="1" min="10213" max="10213" style="827" width="9.7109375"/>
    <col customWidth="1" min="10214" max="10214" style="827" width="54"/>
    <col customWidth="1" min="10215" max="10216" style="827" width="14.42578125"/>
    <col customWidth="1" min="10217" max="10217" style="827" width="13.85546875"/>
    <col customWidth="1" min="10218" max="10231" style="827" width="12.42578125"/>
    <col customWidth="1" hidden="1" min="10232" max="10242" style="827" width="11.85546875"/>
    <col customWidth="1" min="10243" max="10393" style="827" width="11.85546875"/>
    <col min="10394" max="10468" style="827" width="11.85546875"/>
    <col customWidth="1" min="10469" max="10469" style="827" width="9.7109375"/>
    <col customWidth="1" min="10470" max="10470" style="827" width="54"/>
    <col customWidth="1" min="10471" max="10472" style="827" width="14.42578125"/>
    <col customWidth="1" min="10473" max="10473" style="827" width="13.85546875"/>
    <col customWidth="1" min="10474" max="10487" style="827" width="12.42578125"/>
    <col customWidth="1" hidden="1" min="10488" max="10498" style="827" width="11.85546875"/>
    <col customWidth="1" min="10499" max="10649" style="827" width="11.85546875"/>
    <col min="10650" max="10724" style="827" width="11.85546875"/>
    <col customWidth="1" min="10725" max="10725" style="827" width="9.7109375"/>
    <col customWidth="1" min="10726" max="10726" style="827" width="54"/>
    <col customWidth="1" min="10727" max="10728" style="827" width="14.42578125"/>
    <col customWidth="1" min="10729" max="10729" style="827" width="13.85546875"/>
    <col customWidth="1" min="10730" max="10743" style="827" width="12.42578125"/>
    <col customWidth="1" hidden="1" min="10744" max="10754" style="827" width="11.85546875"/>
    <col customWidth="1" min="10755" max="10905" style="827" width="11.85546875"/>
    <col min="10906" max="10980" style="827" width="11.85546875"/>
    <col customWidth="1" min="10981" max="10981" style="827" width="9.7109375"/>
    <col customWidth="1" min="10982" max="10982" style="827" width="54"/>
    <col customWidth="1" min="10983" max="10984" style="827" width="14.42578125"/>
    <col customWidth="1" min="10985" max="10985" style="827" width="13.85546875"/>
    <col customWidth="1" min="10986" max="10999" style="827" width="12.42578125"/>
    <col customWidth="1" hidden="1" min="11000" max="11010" style="827" width="11.85546875"/>
    <col customWidth="1" min="11011" max="11161" style="827" width="11.85546875"/>
    <col min="11162" max="11236" style="827" width="11.85546875"/>
    <col customWidth="1" min="11237" max="11237" style="827" width="9.7109375"/>
    <col customWidth="1" min="11238" max="11238" style="827" width="54"/>
    <col customWidth="1" min="11239" max="11240" style="827" width="14.42578125"/>
    <col customWidth="1" min="11241" max="11241" style="827" width="13.85546875"/>
    <col customWidth="1" min="11242" max="11255" style="827" width="12.42578125"/>
    <col customWidth="1" hidden="1" min="11256" max="11266" style="827" width="11.85546875"/>
    <col customWidth="1" min="11267" max="11417" style="827" width="11.85546875"/>
    <col min="11418" max="11492" style="827" width="11.85546875"/>
    <col customWidth="1" min="11493" max="11493" style="827" width="9.7109375"/>
    <col customWidth="1" min="11494" max="11494" style="827" width="54"/>
    <col customWidth="1" min="11495" max="11496" style="827" width="14.42578125"/>
    <col customWidth="1" min="11497" max="11497" style="827" width="13.85546875"/>
    <col customWidth="1" min="11498" max="11511" style="827" width="12.42578125"/>
    <col customWidth="1" hidden="1" min="11512" max="11522" style="827" width="11.85546875"/>
    <col customWidth="1" min="11523" max="11673" style="827" width="11.85546875"/>
    <col min="11674" max="11748" style="827" width="11.85546875"/>
    <col customWidth="1" min="11749" max="11749" style="827" width="9.7109375"/>
    <col customWidth="1" min="11750" max="11750" style="827" width="54"/>
    <col customWidth="1" min="11751" max="11752" style="827" width="14.42578125"/>
    <col customWidth="1" min="11753" max="11753" style="827" width="13.85546875"/>
    <col customWidth="1" min="11754" max="11767" style="827" width="12.42578125"/>
    <col customWidth="1" hidden="1" min="11768" max="11778" style="827" width="11.85546875"/>
    <col customWidth="1" min="11779" max="11929" style="827" width="11.85546875"/>
    <col min="11930" max="12004" style="827" width="11.85546875"/>
    <col customWidth="1" min="12005" max="12005" style="827" width="9.7109375"/>
    <col customWidth="1" min="12006" max="12006" style="827" width="54"/>
    <col customWidth="1" min="12007" max="12008" style="827" width="14.42578125"/>
    <col customWidth="1" min="12009" max="12009" style="827" width="13.85546875"/>
    <col customWidth="1" min="12010" max="12023" style="827" width="12.42578125"/>
    <col customWidth="1" hidden="1" min="12024" max="12034" style="827" width="11.85546875"/>
    <col customWidth="1" min="12035" max="12185" style="827" width="11.85546875"/>
    <col min="12186" max="12260" style="827" width="11.85546875"/>
    <col customWidth="1" min="12261" max="12261" style="827" width="9.7109375"/>
    <col customWidth="1" min="12262" max="12262" style="827" width="54"/>
    <col customWidth="1" min="12263" max="12264" style="827" width="14.42578125"/>
    <col customWidth="1" min="12265" max="12265" style="827" width="13.85546875"/>
    <col customWidth="1" min="12266" max="12279" style="827" width="12.42578125"/>
    <col customWidth="1" hidden="1" min="12280" max="12290" style="827" width="11.85546875"/>
    <col customWidth="1" min="12291" max="12441" style="827" width="11.85546875"/>
    <col min="12442" max="12516" style="827" width="11.85546875"/>
    <col customWidth="1" min="12517" max="12517" style="827" width="9.7109375"/>
    <col customWidth="1" min="12518" max="12518" style="827" width="54"/>
    <col customWidth="1" min="12519" max="12520" style="827" width="14.42578125"/>
    <col customWidth="1" min="12521" max="12521" style="827" width="13.85546875"/>
    <col customWidth="1" min="12522" max="12535" style="827" width="12.42578125"/>
    <col customWidth="1" hidden="1" min="12536" max="12546" style="827" width="11.85546875"/>
    <col customWidth="1" min="12547" max="12697" style="827" width="11.85546875"/>
    <col min="12698" max="12772" style="827" width="11.85546875"/>
    <col customWidth="1" min="12773" max="12773" style="827" width="9.7109375"/>
    <col customWidth="1" min="12774" max="12774" style="827" width="54"/>
    <col customWidth="1" min="12775" max="12776" style="827" width="14.42578125"/>
    <col customWidth="1" min="12777" max="12777" style="827" width="13.85546875"/>
    <col customWidth="1" min="12778" max="12791" style="827" width="12.42578125"/>
    <col customWidth="1" hidden="1" min="12792" max="12802" style="827" width="11.85546875"/>
    <col customWidth="1" min="12803" max="12953" style="827" width="11.85546875"/>
    <col min="12954" max="13028" style="827" width="11.85546875"/>
    <col customWidth="1" min="13029" max="13029" style="827" width="9.7109375"/>
    <col customWidth="1" min="13030" max="13030" style="827" width="54"/>
    <col customWidth="1" min="13031" max="13032" style="827" width="14.42578125"/>
    <col customWidth="1" min="13033" max="13033" style="827" width="13.85546875"/>
    <col customWidth="1" min="13034" max="13047" style="827" width="12.42578125"/>
    <col customWidth="1" hidden="1" min="13048" max="13058" style="827" width="11.85546875"/>
    <col customWidth="1" min="13059" max="13209" style="827" width="11.85546875"/>
    <col min="13210" max="13284" style="827" width="11.85546875"/>
    <col customWidth="1" min="13285" max="13285" style="827" width="9.7109375"/>
    <col customWidth="1" min="13286" max="13286" style="827" width="54"/>
    <col customWidth="1" min="13287" max="13288" style="827" width="14.42578125"/>
    <col customWidth="1" min="13289" max="13289" style="827" width="13.85546875"/>
    <col customWidth="1" min="13290" max="13303" style="827" width="12.42578125"/>
    <col customWidth="1" hidden="1" min="13304" max="13314" style="827" width="11.85546875"/>
    <col customWidth="1" min="13315" max="13465" style="827" width="11.85546875"/>
    <col min="13466" max="13540" style="827" width="11.85546875"/>
    <col customWidth="1" min="13541" max="13541" style="827" width="9.7109375"/>
    <col customWidth="1" min="13542" max="13542" style="827" width="54"/>
    <col customWidth="1" min="13543" max="13544" style="827" width="14.42578125"/>
    <col customWidth="1" min="13545" max="13545" style="827" width="13.85546875"/>
    <col customWidth="1" min="13546" max="13559" style="827" width="12.42578125"/>
    <col customWidth="1" hidden="1" min="13560" max="13570" style="827" width="11.85546875"/>
    <col customWidth="1" min="13571" max="13721" style="827" width="11.85546875"/>
    <col min="13722" max="13796" style="827" width="11.85546875"/>
    <col customWidth="1" min="13797" max="13797" style="827" width="9.7109375"/>
    <col customWidth="1" min="13798" max="13798" style="827" width="54"/>
    <col customWidth="1" min="13799" max="13800" style="827" width="14.42578125"/>
    <col customWidth="1" min="13801" max="13801" style="827" width="13.85546875"/>
    <col customWidth="1" min="13802" max="13815" style="827" width="12.42578125"/>
    <col customWidth="1" hidden="1" min="13816" max="13826" style="827" width="11.85546875"/>
    <col customWidth="1" min="13827" max="13977" style="827" width="11.85546875"/>
    <col min="13978" max="14052" style="827" width="11.85546875"/>
    <col customWidth="1" min="14053" max="14053" style="827" width="9.7109375"/>
    <col customWidth="1" min="14054" max="14054" style="827" width="54"/>
    <col customWidth="1" min="14055" max="14056" style="827" width="14.42578125"/>
    <col customWidth="1" min="14057" max="14057" style="827" width="13.85546875"/>
    <col customWidth="1" min="14058" max="14071" style="827" width="12.42578125"/>
    <col customWidth="1" hidden="1" min="14072" max="14082" style="827" width="11.85546875"/>
    <col customWidth="1" min="14083" max="14233" style="827" width="11.85546875"/>
    <col min="14234" max="14308" style="827" width="11.85546875"/>
    <col customWidth="1" min="14309" max="14309" style="827" width="9.7109375"/>
    <col customWidth="1" min="14310" max="14310" style="827" width="54"/>
    <col customWidth="1" min="14311" max="14312" style="827" width="14.42578125"/>
    <col customWidth="1" min="14313" max="14313" style="827" width="13.85546875"/>
    <col customWidth="1" min="14314" max="14327" style="827" width="12.42578125"/>
    <col customWidth="1" hidden="1" min="14328" max="14338" style="827" width="11.85546875"/>
    <col customWidth="1" min="14339" max="14489" style="827" width="11.85546875"/>
    <col min="14490" max="14564" style="827" width="11.85546875"/>
    <col customWidth="1" min="14565" max="14565" style="827" width="9.7109375"/>
    <col customWidth="1" min="14566" max="14566" style="827" width="54"/>
    <col customWidth="1" min="14567" max="14568" style="827" width="14.42578125"/>
    <col customWidth="1" min="14569" max="14569" style="827" width="13.85546875"/>
    <col customWidth="1" min="14570" max="14583" style="827" width="12.42578125"/>
    <col customWidth="1" hidden="1" min="14584" max="14594" style="827" width="11.85546875"/>
    <col customWidth="1" min="14595" max="14745" style="827" width="11.85546875"/>
    <col min="14746" max="14820" style="827" width="11.85546875"/>
    <col customWidth="1" min="14821" max="14821" style="827" width="9.7109375"/>
    <col customWidth="1" min="14822" max="14822" style="827" width="54"/>
    <col customWidth="1" min="14823" max="14824" style="827" width="14.42578125"/>
    <col customWidth="1" min="14825" max="14825" style="827" width="13.85546875"/>
    <col customWidth="1" min="14826" max="14839" style="827" width="12.42578125"/>
    <col customWidth="1" hidden="1" min="14840" max="14850" style="827" width="11.85546875"/>
    <col customWidth="1" min="14851" max="15001" style="827" width="11.85546875"/>
    <col min="15002" max="15076" style="827" width="11.85546875"/>
    <col customWidth="1" min="15077" max="15077" style="827" width="9.7109375"/>
    <col customWidth="1" min="15078" max="15078" style="827" width="54"/>
    <col customWidth="1" min="15079" max="15080" style="827" width="14.42578125"/>
    <col customWidth="1" min="15081" max="15081" style="827" width="13.85546875"/>
    <col customWidth="1" min="15082" max="15095" style="827" width="12.42578125"/>
    <col customWidth="1" hidden="1" min="15096" max="15106" style="827" width="11.85546875"/>
    <col customWidth="1" min="15107" max="15257" style="827" width="11.85546875"/>
    <col min="15258" max="15332" style="827" width="11.85546875"/>
    <col customWidth="1" min="15333" max="15333" style="827" width="9.7109375"/>
    <col customWidth="1" min="15334" max="15334" style="827" width="54"/>
    <col customWidth="1" min="15335" max="15336" style="827" width="14.42578125"/>
    <col customWidth="1" min="15337" max="15337" style="827" width="13.85546875"/>
    <col customWidth="1" min="15338" max="15351" style="827" width="12.42578125"/>
    <col customWidth="1" hidden="1" min="15352" max="15362" style="827" width="11.85546875"/>
    <col customWidth="1" min="15363" max="15513" style="827" width="11.85546875"/>
    <col min="15514" max="15588" style="827" width="11.85546875"/>
    <col customWidth="1" min="15589" max="15589" style="827" width="9.7109375"/>
    <col customWidth="1" min="15590" max="15590" style="827" width="54"/>
    <col customWidth="1" min="15591" max="15592" style="827" width="14.42578125"/>
    <col customWidth="1" min="15593" max="15593" style="827" width="13.85546875"/>
    <col customWidth="1" min="15594" max="15607" style="827" width="12.42578125"/>
    <col customWidth="1" hidden="1" min="15608" max="15618" style="827" width="11.85546875"/>
    <col customWidth="1" min="15619" max="15769" style="827" width="11.85546875"/>
    <col min="15770" max="15844" style="827" width="11.85546875"/>
    <col customWidth="1" min="15845" max="15845" style="827" width="9.7109375"/>
    <col customWidth="1" min="15846" max="15846" style="827" width="54"/>
    <col customWidth="1" min="15847" max="15848" style="827" width="14.42578125"/>
    <col customWidth="1" min="15849" max="15849" style="827" width="13.85546875"/>
    <col customWidth="1" min="15850" max="15863" style="827" width="12.42578125"/>
    <col customWidth="1" hidden="1" min="15864" max="15874" style="827" width="11.85546875"/>
    <col customWidth="1" min="15875" max="16025" style="827" width="11.85546875"/>
    <col min="16026" max="16100" style="827" width="11.85546875"/>
    <col customWidth="1" min="16101" max="16101" style="827" width="9.7109375"/>
    <col customWidth="1" min="16102" max="16102" style="827" width="54"/>
    <col customWidth="1" min="16103" max="16104" style="827" width="14.42578125"/>
    <col customWidth="1" min="16105" max="16105" style="827" width="13.85546875"/>
    <col customWidth="1" min="16106" max="16119" style="827" width="12.42578125"/>
    <col customWidth="1" hidden="1" min="16120" max="16130" style="827" width="11.85546875"/>
    <col customWidth="1" min="16131" max="16281" style="827" width="11.85546875"/>
    <col min="16282" max="16384" style="827" width="11.85546875"/>
  </cols>
  <sheetData>
    <row r="1" s="658" customFormat="1" ht="20.25">
      <c r="A1" s="659" t="s">
        <v>1072</v>
      </c>
      <c r="B1" s="660"/>
      <c r="C1" s="660"/>
      <c r="D1" s="660"/>
      <c r="E1" s="660"/>
      <c r="F1" s="660"/>
      <c r="G1" s="660"/>
      <c r="H1" s="660"/>
      <c r="I1" s="660"/>
      <c r="J1" s="660"/>
    </row>
    <row r="2" s="658" customFormat="1" ht="20.25" customHeight="1">
      <c r="A2" s="661" t="s">
        <v>1073</v>
      </c>
      <c r="B2" s="662"/>
      <c r="C2" s="662"/>
      <c r="D2" s="662"/>
      <c r="E2" s="662"/>
      <c r="F2" s="662"/>
      <c r="G2" s="662"/>
      <c r="H2" s="662"/>
      <c r="I2" s="663"/>
      <c r="J2" s="663"/>
    </row>
    <row r="3" s="658" customFormat="1" ht="14.449999999999999" customHeight="1">
      <c r="A3" s="664"/>
      <c r="B3" s="665"/>
      <c r="C3" s="665"/>
      <c r="D3" s="665"/>
      <c r="E3" s="665"/>
      <c r="F3" s="665"/>
      <c r="G3" s="665"/>
      <c r="H3" s="665"/>
      <c r="I3" s="663"/>
      <c r="J3" s="663"/>
    </row>
    <row r="4" s="658" customFormat="1" ht="14.449999999999999" customHeight="1">
      <c r="A4" s="666"/>
      <c r="B4" s="667"/>
      <c r="C4" s="667"/>
      <c r="D4" s="667"/>
      <c r="E4" s="667"/>
      <c r="F4" s="667"/>
      <c r="G4" s="667"/>
      <c r="H4" s="667"/>
      <c r="I4" s="663"/>
      <c r="J4" s="663"/>
    </row>
    <row r="5" s="658" customFormat="1" ht="29.25" customHeight="1">
      <c r="A5" s="828" t="s">
        <v>1283</v>
      </c>
      <c r="B5" s="828"/>
      <c r="C5" s="828"/>
      <c r="D5" s="828"/>
      <c r="E5" s="828"/>
      <c r="F5" s="828"/>
      <c r="G5" s="828"/>
      <c r="H5" s="829"/>
    </row>
    <row r="6" s="658" customFormat="1" ht="15" customHeight="1">
      <c r="A6" s="668"/>
      <c r="B6" s="668"/>
      <c r="C6" s="668"/>
      <c r="D6" s="668"/>
      <c r="E6" s="668"/>
      <c r="F6" s="668"/>
      <c r="G6" s="668"/>
    </row>
    <row r="7" s="830" customFormat="1" ht="31.699999999999999" customHeight="1">
      <c r="A7" s="831" t="s">
        <v>1244</v>
      </c>
      <c r="B7" s="832" t="s">
        <v>1245</v>
      </c>
      <c r="C7" s="833">
        <v>2019</v>
      </c>
      <c r="D7" s="833">
        <v>2020</v>
      </c>
      <c r="E7" s="833">
        <v>2021</v>
      </c>
      <c r="F7" s="833">
        <v>2022</v>
      </c>
      <c r="G7" s="834">
        <v>2023</v>
      </c>
      <c r="H7" s="502"/>
    </row>
    <row r="8" s="835" customFormat="1" ht="30">
      <c r="A8" s="836"/>
      <c r="B8" s="837" t="s">
        <v>1284</v>
      </c>
      <c r="C8" s="838"/>
      <c r="D8" s="838"/>
      <c r="E8" s="838"/>
      <c r="F8" s="838"/>
      <c r="G8" s="839"/>
      <c r="H8" s="502"/>
    </row>
    <row r="9" ht="15">
      <c r="A9" s="840"/>
      <c r="B9" s="841" t="s">
        <v>1247</v>
      </c>
      <c r="C9" s="842"/>
      <c r="D9" s="842"/>
      <c r="E9" s="842"/>
      <c r="F9" s="842"/>
      <c r="G9" s="843"/>
      <c r="H9" s="502"/>
      <c r="I9" s="835"/>
      <c r="J9" s="835"/>
      <c r="K9" s="835"/>
      <c r="L9" s="835"/>
      <c r="M9" s="835"/>
    </row>
    <row r="10" s="844" customFormat="1" ht="15">
      <c r="A10" s="840"/>
      <c r="B10" s="845" t="s">
        <v>1248</v>
      </c>
      <c r="C10" s="846"/>
      <c r="D10" s="846"/>
      <c r="E10" s="846"/>
      <c r="F10" s="846"/>
      <c r="G10" s="847"/>
      <c r="H10" s="502"/>
      <c r="I10" s="848"/>
      <c r="J10" s="848"/>
      <c r="K10" s="848"/>
      <c r="L10" s="848"/>
      <c r="M10" s="848"/>
    </row>
    <row r="11" s="844" customFormat="1" ht="15">
      <c r="A11" s="840"/>
      <c r="B11" s="845" t="s">
        <v>1249</v>
      </c>
      <c r="C11" s="846"/>
      <c r="D11" s="846"/>
      <c r="E11" s="846"/>
      <c r="F11" s="846"/>
      <c r="G11" s="847"/>
      <c r="H11" s="502"/>
      <c r="I11" s="848"/>
      <c r="J11" s="848"/>
      <c r="K11" s="848"/>
      <c r="L11" s="848"/>
      <c r="M11" s="848"/>
    </row>
    <row r="12" s="844" customFormat="1" ht="15">
      <c r="A12" s="849"/>
      <c r="B12" s="850" t="s">
        <v>1250</v>
      </c>
      <c r="C12" s="851"/>
      <c r="D12" s="851"/>
      <c r="E12" s="851"/>
      <c r="F12" s="851"/>
      <c r="G12" s="852"/>
      <c r="H12" s="502"/>
      <c r="I12" s="848"/>
      <c r="J12" s="848"/>
      <c r="K12" s="848"/>
      <c r="L12" s="848"/>
      <c r="M12" s="848"/>
    </row>
    <row r="13" s="835" customFormat="1" ht="15">
      <c r="A13" s="853"/>
      <c r="B13" s="854" t="s">
        <v>1251</v>
      </c>
      <c r="C13" s="855"/>
      <c r="D13" s="855"/>
      <c r="E13" s="855"/>
      <c r="F13" s="855"/>
      <c r="G13" s="856"/>
      <c r="H13" s="502"/>
      <c r="I13" s="848"/>
    </row>
    <row r="14" s="835" customFormat="1" ht="30">
      <c r="A14" s="853"/>
      <c r="B14" s="854" t="s">
        <v>1285</v>
      </c>
      <c r="C14" s="857">
        <f>C15+C20+C30+C35+C40+C45+C50+C55+C60+C65</f>
        <v>215432.44589999999</v>
      </c>
      <c r="D14" s="857">
        <f>D15+D20+D30+D35+D40+D45+D50+D55+D60+D65</f>
        <v>199370.91900000002</v>
      </c>
      <c r="E14" s="857">
        <f>E15+E20+E30+E35+E40+E45+E50+E55+E60+E65</f>
        <v>214338.97516979356</v>
      </c>
      <c r="F14" s="857">
        <f>F15+F20+F30+F35+F40+F45+F50+F55+F60+F65</f>
        <v>232365.38068695922</v>
      </c>
      <c r="G14" s="857">
        <f>G15+G20+G30+G35+G40+G45+G50+G55+G60+G65</f>
        <v>250801.63842266478</v>
      </c>
      <c r="H14" s="502"/>
      <c r="I14" s="848"/>
    </row>
    <row r="15" s="835" customFormat="1" ht="30">
      <c r="A15" s="859" t="s">
        <v>1253</v>
      </c>
      <c r="B15" s="860" t="s">
        <v>1254</v>
      </c>
      <c r="C15" s="861">
        <f>('СС Имп Минэк баз'!C15/'СС Имп Минэк кон'!C15)*'СС Имп Минэк баз'!C15</f>
        <v>29963.8452</v>
      </c>
      <c r="D15" s="861">
        <f>('СС Имп Минэк баз'!D15/'СС Имп Минэк кон'!D15)*'СС Имп Минэк баз'!D15</f>
        <v>27215.946</v>
      </c>
      <c r="E15" s="861">
        <f>('СС Имп Минэк баз'!E15/'СС Имп Минэк кон'!E15)*'СС Имп Минэк баз'!E15</f>
        <v>29011.644496006309</v>
      </c>
      <c r="F15" s="861">
        <f>('СС Имп Минэк баз'!F15/'СС Имп Минэк кон'!F15)*'СС Имп Минэк баз'!F15</f>
        <v>30968.005638644874</v>
      </c>
      <c r="G15" s="861">
        <f>('СС Имп Минэк баз'!G15/'СС Имп Минэк кон'!G15)*'СС Имп Минэк баз'!G15</f>
        <v>32613.049285415877</v>
      </c>
      <c r="H15" s="502"/>
    </row>
    <row r="16" s="863" customFormat="1" ht="12.75" customHeight="1">
      <c r="A16" s="864"/>
      <c r="B16" s="841" t="s">
        <v>1247</v>
      </c>
      <c r="C16" s="865">
        <f>C15/C$14*100</f>
        <v>13.908696563705494</v>
      </c>
      <c r="D16" s="865">
        <f>D15/D$14*100</f>
        <v>13.650910642589754</v>
      </c>
      <c r="E16" s="865">
        <f>E15/E$14*100</f>
        <v>13.53540319628013</v>
      </c>
      <c r="F16" s="865">
        <f>F15/F$14*100</f>
        <v>13.327288921909036</v>
      </c>
      <c r="G16" s="865">
        <f>G15/G$14*100</f>
        <v>13.003523218797545</v>
      </c>
      <c r="H16" s="502"/>
      <c r="I16" s="835"/>
      <c r="J16" s="835"/>
      <c r="K16" s="835"/>
      <c r="L16" s="835"/>
      <c r="M16" s="835"/>
    </row>
    <row r="17" ht="15">
      <c r="A17" s="864"/>
      <c r="B17" s="867" t="s">
        <v>1248</v>
      </c>
      <c r="C17" s="868">
        <f>C18*C19/100</f>
        <v>100.76538449669999</v>
      </c>
      <c r="D17" s="868">
        <f>D18*D19/100</f>
        <v>90.829300000000003</v>
      </c>
      <c r="E17" s="868">
        <f>E18*E19/100</f>
        <v>106.59793460124074</v>
      </c>
      <c r="F17" s="868">
        <f>F18*F19/100</f>
        <v>106.74350008051401</v>
      </c>
      <c r="G17" s="868">
        <f>G18*G19/100</f>
        <v>105.3119808102971</v>
      </c>
      <c r="H17" s="502"/>
      <c r="I17" s="848"/>
      <c r="J17" s="835"/>
      <c r="K17" s="835"/>
      <c r="L17" s="835"/>
      <c r="M17" s="835"/>
    </row>
    <row r="18" ht="15">
      <c r="A18" s="864"/>
      <c r="B18" s="870" t="s">
        <v>1249</v>
      </c>
      <c r="C18" s="868">
        <f>('СС Имп Минэк баз'!C18/'СС Имп Минэк кон'!C18)*'СС Имп Минэк баз'!C18</f>
        <v>98.053899999999999</v>
      </c>
      <c r="D18" s="868">
        <f>('СС Имп Минэк баз'!D18/'СС Имп Минэк кон'!D18)*'СС Имп Минэк баз'!D18</f>
        <v>100</v>
      </c>
      <c r="E18" s="868">
        <f>('СС Имп Минэк баз'!E18/'СС Имп Минэк кон'!E18)*'СС Имп Минэк баз'!E18</f>
        <v>100.60543197387125</v>
      </c>
      <c r="F18" s="868">
        <f>('СС Имп Минэк баз'!F18/'СС Имп Минэк кон'!F18)*'СС Имп Минэк баз'!F18</f>
        <v>102.5818971783779</v>
      </c>
      <c r="G18" s="868">
        <f>('СС Имп Минэк баз'!G18/'СС Имп Минэк кон'!G18)*'СС Имп Минэк баз'!G18</f>
        <v>102.10750014143011</v>
      </c>
      <c r="H18" s="502"/>
      <c r="I18" s="848"/>
      <c r="J18" s="835"/>
      <c r="K18" s="835"/>
      <c r="L18" s="835"/>
      <c r="M18" s="835"/>
    </row>
    <row r="19" ht="15">
      <c r="A19" s="871"/>
      <c r="B19" s="872" t="s">
        <v>1250</v>
      </c>
      <c r="C19" s="868">
        <f>('СС Имп Минэк баз'!C19/'СС Имп Минэк кон'!C19)*'СС Имп Минэк баз'!C19</f>
        <v>102.7653</v>
      </c>
      <c r="D19" s="868">
        <f>('СС Имп Минэк баз'!D19/'СС Имп Минэк кон'!D19)*'СС Имп Минэк баз'!D19</f>
        <v>90.829300000000003</v>
      </c>
      <c r="E19" s="868">
        <f>('СС Имп Минэк баз'!E19/'СС Имп Минэк кон'!E19)*'СС Имп Минэк баз'!E19</f>
        <v>105.95644043248663</v>
      </c>
      <c r="F19" s="868">
        <f>('СС Имп Минэк баз'!F19/'СС Имп Минэк кон'!F19)*'СС Имп Минэк баз'!F19</f>
        <v>104.05685897473661</v>
      </c>
      <c r="G19" s="868">
        <f>('СС Имп Минэк баз'!G19/'СС Имп Минэк кон'!G19)*'СС Имп Минэк баз'!G19</f>
        <v>103.13834014585454</v>
      </c>
      <c r="H19" s="502"/>
      <c r="I19" s="848"/>
      <c r="J19" s="835"/>
      <c r="K19" s="835"/>
      <c r="L19" s="835"/>
      <c r="M19" s="835"/>
    </row>
    <row r="20" s="835" customFormat="1" ht="15">
      <c r="A20" s="859" t="s">
        <v>1255</v>
      </c>
      <c r="B20" s="860" t="s">
        <v>1256</v>
      </c>
      <c r="C20" s="861">
        <f>('СС Имп Минэк баз'!C20/'СС Имп Минэк кон'!C20)*'СС Имп Минэк баз'!C20</f>
        <v>5163.7161999999998</v>
      </c>
      <c r="D20" s="861">
        <f>('СС Имп Минэк баз'!D20/'СС Имп Минэк кон'!D20)*'СС Имп Минэк баз'!D20</f>
        <v>4565.0406000000003</v>
      </c>
      <c r="E20" s="861">
        <f>('СС Имп Минэк баз'!E20/'СС Имп Минэк кон'!E20)*'СС Имп Минэк баз'!E20</f>
        <v>5177.2262765433516</v>
      </c>
      <c r="F20" s="861">
        <f>('СС Имп Минэк баз'!F20/'СС Имп Минэк кон'!F20)*'СС Имп Минэк баз'!F20</f>
        <v>5392.2536808706136</v>
      </c>
      <c r="G20" s="861">
        <f>('СС Имп Минэк баз'!G20/'СС Имп Минэк кон'!G20)*'СС Имп Минэк баз'!G20</f>
        <v>5658.112212131965</v>
      </c>
      <c r="H20" s="502"/>
    </row>
    <row r="21" s="863" customFormat="1" ht="15">
      <c r="A21" s="864"/>
      <c r="B21" s="841" t="s">
        <v>1247</v>
      </c>
      <c r="C21" s="865">
        <f>C20/C$14*100</f>
        <v>2.3969073824640637</v>
      </c>
      <c r="D21" s="865">
        <f>D20/D$14*100</f>
        <v>2.289722404299094</v>
      </c>
      <c r="E21" s="865">
        <f>E20/E$14*100</f>
        <v>2.4154385698830985</v>
      </c>
      <c r="F21" s="865">
        <f>F20/F$14*100</f>
        <v>2.3205925361725956</v>
      </c>
      <c r="G21" s="865">
        <f>G20/G$14*100</f>
        <v>2.2560108648878132</v>
      </c>
      <c r="H21" s="502"/>
      <c r="I21" s="835"/>
      <c r="J21" s="835"/>
      <c r="K21" s="835"/>
      <c r="L21" s="835"/>
      <c r="M21" s="835"/>
    </row>
    <row r="22" ht="15">
      <c r="A22" s="864"/>
      <c r="B22" s="867" t="s">
        <v>1248</v>
      </c>
      <c r="C22" s="868">
        <f>C23*C24/100</f>
        <v>103.0284004266</v>
      </c>
      <c r="D22" s="868">
        <f>D23*D24/100</f>
        <v>88.406067260599997</v>
      </c>
      <c r="E22" s="868">
        <f>E23*E24/100</f>
        <v>113.41026198170272</v>
      </c>
      <c r="F22" s="868">
        <f>F23*F24/100</f>
        <v>104.1533027684555</v>
      </c>
      <c r="G22" s="868">
        <f>G23*G24/100</f>
        <v>104.93030028751222</v>
      </c>
      <c r="H22" s="502"/>
      <c r="I22" s="848"/>
      <c r="J22" s="835"/>
      <c r="K22" s="835"/>
      <c r="L22" s="835"/>
      <c r="M22" s="835"/>
    </row>
    <row r="23" ht="15">
      <c r="A23" s="864"/>
      <c r="B23" s="870" t="s">
        <v>1249</v>
      </c>
      <c r="C23" s="868">
        <f>('СС Имп Минэк баз'!C23/'СС Имп Минэк кон'!C23)*'СС Имп Минэк баз'!C23</f>
        <v>99.781800000000004</v>
      </c>
      <c r="D23" s="868">
        <f>('СС Имп Минэк баз'!D23/'СС Имп Минэк кон'!D23)*'СС Имп Минэк баз'!D23</f>
        <v>82.859300000000005</v>
      </c>
      <c r="E23" s="868">
        <f>('СС Имп Минэк баз'!E23/'СС Имп Минэк кон'!E23)*'СС Имп Минэк баз'!E23</f>
        <v>107.62772784750109</v>
      </c>
      <c r="F23" s="868">
        <f>('СС Имп Минэк баз'!F23/'СС Имп Минэк кон'!F23)*'СС Имп Минэк баз'!F23</f>
        <v>103.15751910764831</v>
      </c>
      <c r="G23" s="868">
        <f>('СС Имп Минэк баз'!G23/'СС Имп Минэк кон'!G23)*'СС Имп Минэк баз'!G23</f>
        <v>102.39140077346568</v>
      </c>
      <c r="H23" s="502"/>
      <c r="I23" s="848"/>
      <c r="J23" s="835"/>
      <c r="K23" s="835"/>
      <c r="L23" s="835"/>
      <c r="M23" s="835"/>
    </row>
    <row r="24" ht="15">
      <c r="A24" s="871"/>
      <c r="B24" s="870" t="s">
        <v>1250</v>
      </c>
      <c r="C24" s="868">
        <f>('СС Имп Минэк баз'!C24/'СС Имп Минэк кон'!C24)*'СС Имп Минэк баз'!C24</f>
        <v>103.25369999999999</v>
      </c>
      <c r="D24" s="868">
        <f>('СС Имп Минэк баз'!D24/'СС Имп Минэк кон'!D24)*'СС Имп Минэк баз'!D24</f>
        <v>106.6942</v>
      </c>
      <c r="E24" s="868">
        <f>('СС Имп Минэк баз'!E24/'СС Имп Минэк кон'!E24)*'СС Имп Минэк баз'!E24</f>
        <v>105.37271783939819</v>
      </c>
      <c r="F24" s="868">
        <f>('СС Имп Минэк баз'!F24/'СС Имп Минэк кон'!F24)*'СС Имп Минэк баз'!F24</f>
        <v>100.96530400248193</v>
      </c>
      <c r="G24" s="868">
        <f>('СС Имп Минэк баз'!G24/'СС Имп Минэк кон'!G24)*'СС Имп Минэк баз'!G24</f>
        <v>102.47960228580493</v>
      </c>
      <c r="H24" s="502"/>
      <c r="I24" s="848"/>
      <c r="J24" s="835"/>
      <c r="K24" s="835"/>
      <c r="L24" s="835"/>
      <c r="M24" s="835"/>
    </row>
    <row r="25" s="835" customFormat="1" ht="30">
      <c r="A25" s="859" t="s">
        <v>1257</v>
      </c>
      <c r="B25" s="860" t="s">
        <v>1258</v>
      </c>
      <c r="C25" s="861">
        <f>('СС Имп Минэк баз'!C25/'СС Имп Минэк кон'!C25)*'СС Имп Минэк баз'!C25</f>
        <v>47830.938900000001</v>
      </c>
      <c r="D25" s="861">
        <f>('СС Имп Минэк баз'!D25/'СС Имп Минэк кон'!D25)*'СС Имп Минэк баз'!D25</f>
        <v>42786.149100000002</v>
      </c>
      <c r="E25" s="861">
        <f>('СС Имп Минэк баз'!E25/'СС Имп Минэк кон'!E25)*'СС Имп Минэк баз'!E25</f>
        <v>48068.211816863353</v>
      </c>
      <c r="F25" s="861">
        <f>('СС Имп Минэк баз'!F25/'СС Имп Минэк кон'!F25)*'СС Имп Минэк баз'!F25</f>
        <v>52930.501976779167</v>
      </c>
      <c r="G25" s="861">
        <f>('СС Имп Минэк баз'!G25/'СС Имп Минэк кон'!G25)*'СС Имп Минэк баз'!G25</f>
        <v>57284.173626394506</v>
      </c>
      <c r="H25" s="502"/>
    </row>
    <row r="26" s="863" customFormat="1" ht="15">
      <c r="A26" s="864"/>
      <c r="B26" s="841" t="s">
        <v>1247</v>
      </c>
      <c r="C26" s="865">
        <f>C25/C$14*100</f>
        <v>22.202291163793543</v>
      </c>
      <c r="D26" s="865">
        <f>D25/D$14*100</f>
        <v>21.460576755429411</v>
      </c>
      <c r="E26" s="865">
        <f>E25/E$14*100</f>
        <v>22.426258116978033</v>
      </c>
      <c r="F26" s="865">
        <f>F25/F$14*100</f>
        <v>22.77899651845587</v>
      </c>
      <c r="G26" s="865">
        <f>G25/G$14*100</f>
        <v>22.840430384213061</v>
      </c>
      <c r="H26" s="502"/>
      <c r="I26" s="835"/>
      <c r="J26" s="835"/>
      <c r="K26" s="835"/>
      <c r="L26" s="835"/>
      <c r="M26" s="835"/>
    </row>
    <row r="27" ht="15">
      <c r="A27" s="864"/>
      <c r="B27" s="867" t="s">
        <v>1248</v>
      </c>
      <c r="C27" s="868">
        <f>C28*C29/100</f>
        <v>109.72218246480001</v>
      </c>
      <c r="D27" s="868">
        <f>D28*D29/100</f>
        <v>89.452824434100009</v>
      </c>
      <c r="E27" s="868">
        <f>E28*E29/100</f>
        <v>112.34533600836046</v>
      </c>
      <c r="F27" s="868">
        <f>F28*F29/100</f>
        <v>110.11548797268338</v>
      </c>
      <c r="G27" s="868">
        <f>G28*G29/100</f>
        <v>108.2252001638054</v>
      </c>
      <c r="H27" s="502"/>
      <c r="I27" s="848"/>
      <c r="J27" s="835"/>
      <c r="K27" s="835"/>
      <c r="L27" s="835"/>
      <c r="M27" s="835"/>
    </row>
    <row r="28" ht="15">
      <c r="A28" s="864"/>
      <c r="B28" s="870" t="s">
        <v>1249</v>
      </c>
      <c r="C28" s="868">
        <f>('СС Имп Минэк баз'!C28/'СС Имп Минэк кон'!C28)*'СС Имп Минэк баз'!C28</f>
        <v>97.806600000000003</v>
      </c>
      <c r="D28" s="868">
        <f>('СС Имп Минэк баз'!D28/'СС Имп Минэк кон'!D28)*'СС Имп Минэк баз'!D28</f>
        <v>97.542299999999997</v>
      </c>
      <c r="E28" s="868">
        <f>('СС Имп Минэк баз'!E28/'СС Имп Минэк кон'!E28)*'СС Имп Минэк баз'!E28</f>
        <v>101.56710360407858</v>
      </c>
      <c r="F28" s="868">
        <f>('СС Имп Минэк баз'!F28/'СС Имп Минэк кон'!F28)*'СС Имп Минэк баз'!F28</f>
        <v>102.86926200919665</v>
      </c>
      <c r="G28" s="868">
        <f>('СС Имп Минэк баз'!G28/'СС Имп Минэк кон'!G28)*'СС Имп Минэк баз'!G28</f>
        <v>102.24940006112207</v>
      </c>
      <c r="H28" s="502"/>
      <c r="I28" s="848"/>
      <c r="J28" s="835"/>
      <c r="K28" s="835"/>
      <c r="L28" s="835"/>
      <c r="M28" s="835"/>
    </row>
    <row r="29" ht="15">
      <c r="A29" s="875"/>
      <c r="B29" s="876" t="s">
        <v>1250</v>
      </c>
      <c r="C29" s="868">
        <f>('СС Имп Минэк баз'!C29/'СС Имп Минэк кон'!C29)*'СС Имп Минэк баз'!C29</f>
        <v>112.1828</v>
      </c>
      <c r="D29" s="868">
        <f>('СС Имп Минэк баз'!D29/'СС Имп Минэк кон'!D29)*'СС Имп Минэк баз'!D29</f>
        <v>91.706699999999998</v>
      </c>
      <c r="E29" s="868">
        <f>('СС Имп Минэк баз'!E29/'СС Имп Минэк кон'!E29)*'СС Имп Минэк баз'!E29</f>
        <v>110.61193242872889</v>
      </c>
      <c r="F29" s="868">
        <f>('СС Имп Минэк баз'!F29/'СС Имп Минэк кон'!F29)*'СС Имп Минэк баз'!F29</f>
        <v>107.04411193582678</v>
      </c>
      <c r="G29" s="868">
        <f>('СС Имп Минэк баз'!G29/'СС Имп Минэк кон'!G29)*'СС Имп Минэк баз'!G29</f>
        <v>105.84433756981572</v>
      </c>
      <c r="H29" s="502"/>
      <c r="I29" s="848"/>
      <c r="J29" s="835"/>
      <c r="K29" s="835"/>
      <c r="L29" s="835"/>
      <c r="M29" s="835"/>
    </row>
    <row r="30" s="835" customFormat="1" ht="30">
      <c r="A30" s="879" t="s">
        <v>1259</v>
      </c>
      <c r="B30" s="837" t="s">
        <v>1260</v>
      </c>
      <c r="C30" s="861">
        <f>('СС Имп Минэк баз'!C30/'СС Имп Минэк кон'!C30)*'СС Имп Минэк баз'!C30</f>
        <v>1275.6949</v>
      </c>
      <c r="D30" s="861">
        <f>('СС Имп Минэк баз'!D30/'СС Имп Минэк кон'!D30)*'СС Имп Минэк баз'!D30</f>
        <v>789.94860000000006</v>
      </c>
      <c r="E30" s="861">
        <f>('СС Имп Минэк баз'!E30/'СС Имп Минэк кон'!E30)*'СС Имп Минэк баз'!E30</f>
        <v>960.93527465994805</v>
      </c>
      <c r="F30" s="861">
        <f>('СС Имп Минэк баз'!F30/'СС Имп Минэк кон'!F30)*'СС Имп Минэк баз'!F30</f>
        <v>1087.8593691189592</v>
      </c>
      <c r="G30" s="861">
        <f>('СС Имп Минэк баз'!G30/'СС Имп Минэк кон'!G30)*'СС Имп Минэк баз'!G30</f>
        <v>1220.8108255766269</v>
      </c>
      <c r="H30" s="502"/>
    </row>
    <row r="31" s="863" customFormat="1" ht="15">
      <c r="A31" s="864"/>
      <c r="B31" s="841" t="s">
        <v>1247</v>
      </c>
      <c r="C31" s="865">
        <f>C30/C$14*100</f>
        <v>0.59215541775548297</v>
      </c>
      <c r="D31" s="865">
        <f>D30/D$14*100</f>
        <v>0.39622057417511325</v>
      </c>
      <c r="E31" s="865">
        <f>E30/E$14*100</f>
        <v>0.44832502996653828</v>
      </c>
      <c r="F31" s="865">
        <f>F30/F$14*100</f>
        <v>0.46816757552387489</v>
      </c>
      <c r="G31" s="865">
        <f>G30/G$14*100</f>
        <v>0.48676349694304993</v>
      </c>
      <c r="H31" s="502"/>
      <c r="I31" s="835"/>
      <c r="J31" s="835"/>
      <c r="K31" s="835"/>
      <c r="L31" s="835"/>
      <c r="M31" s="835"/>
    </row>
    <row r="32" ht="15">
      <c r="A32" s="864"/>
      <c r="B32" s="867" t="s">
        <v>1248</v>
      </c>
      <c r="C32" s="868">
        <f>C33*C34/100</f>
        <v>100.4387844698</v>
      </c>
      <c r="D32" s="868">
        <f>D33*D34/100</f>
        <v>61.923000000000002</v>
      </c>
      <c r="E32" s="868">
        <f>E33*E34/100</f>
        <v>121.64530001802787</v>
      </c>
      <c r="F32" s="868">
        <f>F33*F34/100</f>
        <v>113.20836277225835</v>
      </c>
      <c r="G32" s="868">
        <f>G33*G34/100</f>
        <v>112.22133097384236</v>
      </c>
      <c r="H32" s="502"/>
      <c r="I32" s="848"/>
      <c r="J32" s="835"/>
      <c r="K32" s="835"/>
      <c r="L32" s="835"/>
      <c r="M32" s="835"/>
    </row>
    <row r="33" ht="15">
      <c r="A33" s="864"/>
      <c r="B33" s="870" t="s">
        <v>1249</v>
      </c>
      <c r="C33" s="868">
        <f>('СС Имп Минэк баз'!C33/'СС Имп Минэк кон'!C33)*'СС Имп Минэк баз'!C33</f>
        <v>97.741699999999994</v>
      </c>
      <c r="D33" s="868">
        <f>('СС Имп Минэк баз'!D33/'СС Имп Минэк кон'!D33)*'СС Имп Минэк баз'!D33</f>
        <v>100</v>
      </c>
      <c r="E33" s="868">
        <f>('СС Имп Минэк баз'!E33/'СС Имп Минэк кон'!E33)*'СС Имп Минэк баз'!E33</f>
        <v>100.60543197387125</v>
      </c>
      <c r="F33" s="868">
        <f>('СС Имп Минэк баз'!F33/'СС Имп Минэк кон'!F33)*'СС Имп Минэк баз'!F33</f>
        <v>102.5818971783779</v>
      </c>
      <c r="G33" s="868">
        <f>('СС Имп Минэк баз'!G33/'СС Имп Минэк кон'!G33)*'СС Имп Минэк баз'!G33</f>
        <v>102.10750014143011</v>
      </c>
      <c r="H33" s="502"/>
      <c r="I33" s="848"/>
      <c r="J33" s="835"/>
      <c r="K33" s="835"/>
      <c r="L33" s="835"/>
      <c r="M33" s="835"/>
    </row>
    <row r="34" ht="15">
      <c r="A34" s="871"/>
      <c r="B34" s="872" t="s">
        <v>1250</v>
      </c>
      <c r="C34" s="868">
        <f>('СС Имп Минэк баз'!C34/'СС Имп Минэк кон'!C34)*'СС Имп Минэк баз'!C34</f>
        <v>102.7594</v>
      </c>
      <c r="D34" s="868">
        <f>('СС Имп Минэк баз'!D34/'СС Имп Минэк кон'!D34)*'СС Имп Минэк баз'!D34</f>
        <v>61.923000000000002</v>
      </c>
      <c r="E34" s="868">
        <f>('СС Имп Минэк баз'!E34/'СС Имп Минэк кон'!E34)*'СС Имп Минэк баз'!E34</f>
        <v>120.91325252658424</v>
      </c>
      <c r="F34" s="868">
        <f>('СС Имп Минэк баз'!F34/'СС Имп Минэк кон'!F34)*'СС Имп Минэк баз'!F34</f>
        <v>110.35900669238187</v>
      </c>
      <c r="G34" s="868">
        <f>('СС Имп Минэк баз'!G34/'СС Имп Минэк кон'!G34)*'СС Имп Минэк баз'!G34</f>
        <v>109.90508123145067</v>
      </c>
      <c r="H34" s="502"/>
      <c r="I34" s="848"/>
      <c r="J34" s="835"/>
      <c r="K34" s="835"/>
      <c r="L34" s="835"/>
      <c r="M34" s="835"/>
    </row>
    <row r="35" s="835" customFormat="1" ht="30">
      <c r="A35" s="859" t="s">
        <v>1261</v>
      </c>
      <c r="B35" s="860" t="s">
        <v>1262</v>
      </c>
      <c r="C35" s="861">
        <f>('СС Имп Минэк баз'!C35/'СС Имп Минэк кон'!C35)*'СС Имп Минэк баз'!C35</f>
        <v>3701.1199000000001</v>
      </c>
      <c r="D35" s="861">
        <f>('СС Имп Минэк баз'!D35/'СС Имп Минэк кон'!D35)*'СС Имп Минэк баз'!D35</f>
        <v>3337.8778000000002</v>
      </c>
      <c r="E35" s="861">
        <f>('СС Имп Минэк баз'!E35/'СС Имп Минэк кон'!E35)*'СС Имп Минэк баз'!E35</f>
        <v>3625.3832263644249</v>
      </c>
      <c r="F35" s="861">
        <f>('СС Имп Минэк баз'!F35/'СС Имп Минэк кон'!F35)*'СС Имп Минэк баз'!F35</f>
        <v>3834.9651377662744</v>
      </c>
      <c r="G35" s="861">
        <f>('СС Имп Минэк баз'!G35/'СС Имп Минэк кон'!G35)*'СС Имп Минэк баз'!G35</f>
        <v>4000.5029667319973</v>
      </c>
      <c r="H35" s="502"/>
    </row>
    <row r="36" s="863" customFormat="1" ht="15">
      <c r="A36" s="864"/>
      <c r="B36" s="841" t="s">
        <v>1247</v>
      </c>
      <c r="C36" s="865">
        <f>C35/C$14*100</f>
        <v>1.7179955807204619</v>
      </c>
      <c r="D36" s="865">
        <f>D35/D$14*100</f>
        <v>1.6742049526290239</v>
      </c>
      <c r="E36" s="865">
        <f>E35/E$14*100</f>
        <v>1.6914251005877461</v>
      </c>
      <c r="F36" s="865">
        <f>F35/F$14*100</f>
        <v>1.6504029672702012</v>
      </c>
      <c r="G36" s="865">
        <f>G35/G$14*100</f>
        <v>1.5950864563293359</v>
      </c>
      <c r="H36" s="502"/>
      <c r="I36" s="835"/>
      <c r="J36" s="835"/>
      <c r="K36" s="835"/>
      <c r="L36" s="835"/>
      <c r="M36" s="835"/>
    </row>
    <row r="37" ht="15">
      <c r="A37" s="864"/>
      <c r="B37" s="867" t="s">
        <v>1248</v>
      </c>
      <c r="C37" s="868">
        <f>C38*C39/100</f>
        <v>94.436374827200012</v>
      </c>
      <c r="D37" s="868">
        <f>D38*D39/100</f>
        <v>90.185672163299984</v>
      </c>
      <c r="E37" s="868">
        <f>E38*E39/100</f>
        <v>108.61359164643982</v>
      </c>
      <c r="F37" s="868">
        <f>F38*F39/100</f>
        <v>105.78086945634446</v>
      </c>
      <c r="G37" s="868">
        <f>G38*G39/100</f>
        <v>104.31655562213095</v>
      </c>
      <c r="H37" s="502"/>
      <c r="I37" s="848"/>
      <c r="J37" s="835"/>
      <c r="K37" s="835"/>
      <c r="L37" s="835"/>
      <c r="M37" s="835"/>
    </row>
    <row r="38" ht="15">
      <c r="A38" s="864"/>
      <c r="B38" s="870" t="s">
        <v>1249</v>
      </c>
      <c r="C38" s="868">
        <f>('СС Имп Минэк баз'!C38/'СС Имп Минэк кон'!C38)*'СС Имп Минэк баз'!C38</f>
        <v>97.115600000000001</v>
      </c>
      <c r="D38" s="868">
        <f>('СС Имп Минэк баз'!D38/'СС Имп Минэк кон'!D38)*'СС Имп Минэк баз'!D38</f>
        <v>97.1327</v>
      </c>
      <c r="E38" s="868">
        <f>('СС Имп Минэк баз'!E38/'СС Имп Минэк кон'!E38)*'СС Имп Минэк баз'!E38</f>
        <v>101.56710360407858</v>
      </c>
      <c r="F38" s="868">
        <f>('СС Имп Минэк баз'!F38/'СС Имп Минэк кон'!F38)*'СС Имп Минэк баз'!F38</f>
        <v>102.86926200919665</v>
      </c>
      <c r="G38" s="868">
        <f>('СС Имп Минэк баз'!G38/'СС Имп Минэк кон'!G38)*'СС Имп Минэк баз'!G38</f>
        <v>102.24940006112207</v>
      </c>
      <c r="H38" s="502"/>
      <c r="I38" s="848"/>
      <c r="J38" s="835"/>
      <c r="K38" s="835"/>
      <c r="L38" s="835"/>
      <c r="M38" s="835"/>
    </row>
    <row r="39" ht="15">
      <c r="A39" s="871"/>
      <c r="B39" s="872" t="s">
        <v>1250</v>
      </c>
      <c r="C39" s="868">
        <f>('СС Имп Минэк баз'!C39/'СС Имп Минэк кон'!C39)*'СС Имп Минэк баз'!C39</f>
        <v>97.241200000000006</v>
      </c>
      <c r="D39" s="868">
        <f>('СС Имп Минэк баз'!D39/'СС Имп Минэк кон'!D39)*'СС Имп Минэк баз'!D39</f>
        <v>92.847899999999996</v>
      </c>
      <c r="E39" s="868">
        <f>('СС Имп Минэк баз'!E39/'СС Имп Минэк кон'!E39)*'СС Имп Минэк баз'!E39</f>
        <v>106.93776606038638</v>
      </c>
      <c r="F39" s="868">
        <f>('СС Имп Минэк баз'!F39/'СС Имп Минэк кон'!F39)*'СС Имп Минэк баз'!F39</f>
        <v>102.83039597084648</v>
      </c>
      <c r="G39" s="868">
        <f>('СС Имп Минэк баз'!G39/'СС Имп Минэк кон'!G39)*'СС Имп Минэк баз'!G39</f>
        <v>102.02167989227631</v>
      </c>
      <c r="H39" s="502"/>
      <c r="I39" s="848"/>
      <c r="J39" s="835"/>
      <c r="K39" s="835"/>
      <c r="L39" s="835"/>
      <c r="M39" s="835"/>
    </row>
    <row r="40" s="835" customFormat="1" ht="30">
      <c r="A40" s="859" t="s">
        <v>1263</v>
      </c>
      <c r="B40" s="860" t="s">
        <v>1264</v>
      </c>
      <c r="C40" s="861">
        <f>('СС Имп Минэк баз'!C40/'СС Имп Минэк кон'!C40)*'СС Имп Минэк баз'!C40</f>
        <v>15133.9378</v>
      </c>
      <c r="D40" s="861">
        <f>('СС Имп Минэк баз'!D40/'СС Имп Минэк кон'!D40)*'СС Имп Минэк баз'!D40</f>
        <v>14779.6016</v>
      </c>
      <c r="E40" s="861">
        <f>('СС Имп Минэк баз'!E40/'СС Имп Минэк кон'!E40)*'СС Имп Минэк баз'!E40</f>
        <v>16126.524287847775</v>
      </c>
      <c r="F40" s="861">
        <f>('СС Имп Минэк баз'!F40/'СС Имп Минэк кон'!F40)*'СС Имп Минэк баз'!F40</f>
        <v>17847.643136837491</v>
      </c>
      <c r="G40" s="861">
        <f>('СС Имп Минэк баз'!G40/'СС Имп Минэк кон'!G40)*'СС Имп Минэк баз'!G40</f>
        <v>19535.097933475154</v>
      </c>
      <c r="H40" s="502"/>
    </row>
    <row r="41" s="863" customFormat="1" ht="15">
      <c r="A41" s="864"/>
      <c r="B41" s="841" t="s">
        <v>1247</v>
      </c>
      <c r="C41" s="865">
        <f>C40/C$14*100</f>
        <v>7.0249110976648845</v>
      </c>
      <c r="D41" s="865">
        <f>D40/D$14*100</f>
        <v>7.4131180586071324</v>
      </c>
      <c r="E41" s="865">
        <f>E40/E$14*100</f>
        <v>7.5238412776177448</v>
      </c>
      <c r="F41" s="865">
        <f>F40/F$14*100</f>
        <v>7.6808529239911563</v>
      </c>
      <c r="G41" s="865">
        <f>G40/G$14*100</f>
        <v>7.7890631242821184</v>
      </c>
      <c r="H41" s="502"/>
      <c r="I41" s="835"/>
      <c r="J41" s="835"/>
      <c r="K41" s="835"/>
      <c r="L41" s="835"/>
      <c r="M41" s="835"/>
    </row>
    <row r="42" ht="15">
      <c r="A42" s="864"/>
      <c r="B42" s="867" t="s">
        <v>1248</v>
      </c>
      <c r="C42" s="868"/>
      <c r="D42" s="868"/>
      <c r="E42" s="868"/>
      <c r="F42" s="868"/>
      <c r="G42" s="869"/>
      <c r="H42" s="502"/>
      <c r="I42" s="848"/>
      <c r="J42" s="835"/>
      <c r="K42" s="835"/>
      <c r="L42" s="835"/>
      <c r="M42" s="835"/>
    </row>
    <row r="43" ht="15">
      <c r="A43" s="864"/>
      <c r="B43" s="870" t="s">
        <v>1249</v>
      </c>
      <c r="C43" s="868">
        <f>('СС Имп Минэк баз'!C43/'СС Имп Минэк кон'!C43)*'СС Имп Минэк баз'!C43</f>
        <v>98.982399999999998</v>
      </c>
      <c r="D43" s="868">
        <f>('СС Имп Минэк баз'!D43/'СС Имп Минэк кон'!D43)*'СС Имп Минэк баз'!D43</f>
        <v>106.56619999999999</v>
      </c>
      <c r="E43" s="868">
        <f>('СС Имп Минэк баз'!E43/'СС Имп Минэк кон'!E43)*'СС Имп Минэк баз'!E43</f>
        <v>100.30270843904273</v>
      </c>
      <c r="F43" s="868">
        <f>('СС Имп Минэк баз'!F43/'СС Имп Минэк кон'!F43)*'СС Имп Минэк баз'!F43</f>
        <v>102.5818971783779</v>
      </c>
      <c r="G43" s="868">
        <f>('СС Имп Минэк баз'!G43/'СС Имп Минэк кон'!G43)*'СС Имп Минэк баз'!G43</f>
        <v>102.10750014143011</v>
      </c>
      <c r="H43" s="502"/>
      <c r="I43" s="848"/>
      <c r="J43" s="835"/>
      <c r="K43" s="835"/>
      <c r="L43" s="835"/>
      <c r="M43" s="835"/>
    </row>
    <row r="44" ht="15">
      <c r="A44" s="871"/>
      <c r="B44" s="872" t="s">
        <v>1250</v>
      </c>
      <c r="C44" s="868">
        <f>('СС Имп Минэк баз'!C44/'СС Имп Минэк кон'!C44)*'СС Имп Минэк баз'!C44</f>
        <v>102.9933</v>
      </c>
      <c r="D44" s="868">
        <f>('СС Имп Минэк баз'!D44/'СС Имп Минэк кон'!D44)*'СС Имп Минэк баз'!D44</f>
        <v>91.641300000000001</v>
      </c>
      <c r="E44" s="868">
        <f>('СС Имп Минэк баз'!E44/'СС Имп Минэк кон'!E44)*'СС Имп Минэк баз'!E44</f>
        <v>108.78423047147754</v>
      </c>
      <c r="F44" s="868">
        <f>('СС Имп Минэк баз'!F44/'СС Имп Минэк кон'!F44)*'СС Имп Минэк баз'!F44</f>
        <v>107.88702028203797</v>
      </c>
      <c r="G44" s="868">
        <f>('СС Имп Минэк баз'!G44/'СС Имп Минэк кон'!G44)*'СС Имп Минэк баз'!G44</f>
        <v>107.19559745302361</v>
      </c>
      <c r="H44" s="502"/>
      <c r="I44" s="848"/>
      <c r="J44" s="835"/>
      <c r="K44" s="835"/>
      <c r="L44" s="835"/>
      <c r="M44" s="835"/>
    </row>
    <row r="45" s="835" customFormat="1" ht="30">
      <c r="A45" s="859" t="s">
        <v>1265</v>
      </c>
      <c r="B45" s="860" t="s">
        <v>1266</v>
      </c>
      <c r="C45" s="861">
        <f>('СС Имп Минэк баз'!C45/'СС Имп Минэк кон'!C45)*'СС Имп Минэк баз'!C45</f>
        <v>18964.4424</v>
      </c>
      <c r="D45" s="861">
        <f>('СС Имп Минэк баз'!D45/'СС Имп Минэк кон'!D45)*'СС Имп Минэк баз'!D45</f>
        <v>16424.845399999998</v>
      </c>
      <c r="E45" s="861">
        <f>('СС Имп Минэк баз'!E45/'СС Имп Минэк кон'!E45)*'СС Имп Минэк баз'!E45</f>
        <v>18714.150715912703</v>
      </c>
      <c r="F45" s="861">
        <f>('СС Имп Минэк баз'!F45/'СС Имп Минэк кон'!F45)*'СС Имп Минэк баз'!F45</f>
        <v>20748.978686898154</v>
      </c>
      <c r="G45" s="861">
        <f>('СС Имп Минэк баз'!G45/'СС Имп Минэк кон'!G45)*'СС Имп Минэк баз'!G45</f>
        <v>22931.706911925121</v>
      </c>
      <c r="H45" s="502"/>
    </row>
    <row r="46" s="863" customFormat="1" ht="15">
      <c r="A46" s="864"/>
      <c r="B46" s="841" t="s">
        <v>1247</v>
      </c>
      <c r="C46" s="865">
        <f>C45/C$14*100</f>
        <v>8.8029648091183841</v>
      </c>
      <c r="D46" s="865">
        <f>D45/D$14*100</f>
        <v>8.2383356019941889</v>
      </c>
      <c r="E46" s="865">
        <f>E45/E$14*100</f>
        <v>8.7311002122165871</v>
      </c>
      <c r="F46" s="865">
        <f>F45/F$14*100</f>
        <v>8.9294621365525231</v>
      </c>
      <c r="G46" s="865">
        <f>G45/G$14*100</f>
        <v>9.1433640769440832</v>
      </c>
      <c r="H46" s="502"/>
      <c r="I46" s="835"/>
      <c r="J46" s="835"/>
      <c r="K46" s="835"/>
      <c r="L46" s="835"/>
      <c r="M46" s="835"/>
    </row>
    <row r="47" ht="15">
      <c r="A47" s="864"/>
      <c r="B47" s="867" t="s">
        <v>1248</v>
      </c>
      <c r="C47" s="868">
        <f>C48*C49/100</f>
        <v>106.23418487139999</v>
      </c>
      <c r="D47" s="868">
        <f>D48*D49/100</f>
        <v>86.608681603600004</v>
      </c>
      <c r="E47" s="868">
        <f>E48*E49/100</f>
        <v>113.93807361841327</v>
      </c>
      <c r="F47" s="868">
        <f>F48*F49/100</f>
        <v>110.87315323784924</v>
      </c>
      <c r="G47" s="868">
        <f>G48*G49/100</f>
        <v>110.51961854243361</v>
      </c>
      <c r="H47" s="502"/>
      <c r="I47" s="848"/>
      <c r="J47" s="835"/>
      <c r="K47" s="835"/>
      <c r="L47" s="835"/>
      <c r="M47" s="835"/>
    </row>
    <row r="48" ht="15">
      <c r="A48" s="864"/>
      <c r="B48" s="870" t="s">
        <v>1249</v>
      </c>
      <c r="C48" s="868">
        <f>('СС Имп Минэк баз'!C48/'СС Имп Минэк кон'!C48)*'СС Имп Минэк баз'!C48</f>
        <v>99.118099999999998</v>
      </c>
      <c r="D48" s="868">
        <f>('СС Имп Минэк баз'!D48/'СС Имп Минэк кон'!D48)*'СС Имп Минэк баз'!D48</f>
        <v>94.915599999999998</v>
      </c>
      <c r="E48" s="868">
        <f>('СС Имп Минэк баз'!E48/'СС Имп Минэк кон'!E48)*'СС Имп Минэк баз'!E48</f>
        <v>103.10098664068458</v>
      </c>
      <c r="F48" s="868">
        <f>('СС Имп Минэк баз'!F48/'СС Имп Минэк кон'!F48)*'СС Имп Минэк баз'!F48</f>
        <v>102.86926200919665</v>
      </c>
      <c r="G48" s="868">
        <f>('СС Имп Минэк баз'!G48/'СС Имп Минэк кон'!G48)*'СС Имп Минэк баз'!G48</f>
        <v>102.24940006112207</v>
      </c>
      <c r="H48" s="502"/>
      <c r="I48" s="848"/>
      <c r="J48" s="835"/>
      <c r="K48" s="835"/>
      <c r="L48" s="835"/>
      <c r="M48" s="835"/>
    </row>
    <row r="49" ht="15">
      <c r="A49" s="871"/>
      <c r="B49" s="872" t="s">
        <v>1250</v>
      </c>
      <c r="C49" s="868">
        <f>('СС Имп Минэк баз'!C49/'СС Имп Минэк кон'!C49)*'СС Имп Минэк баз'!C49</f>
        <v>107.1794</v>
      </c>
      <c r="D49" s="868">
        <f>('СС Имп Минэк баз'!D49/'СС Имп Минэк кон'!D49)*'СС Имп Минэк баз'!D49</f>
        <v>91.248099999999994</v>
      </c>
      <c r="E49" s="868">
        <f>('СС Имп Минэк баз'!E49/'СС Имп Минэк кон'!E49)*'СС Имп Минэк баз'!E49</f>
        <v>110.51113799278841</v>
      </c>
      <c r="F49" s="868">
        <f>('СС Имп Минэк баз'!F49/'СС Имп Минэк кон'!F49)*'СС Имп Минэк баз'!F49</f>
        <v>107.78064416165155</v>
      </c>
      <c r="G49" s="868">
        <f>('СС Имп Минэк баз'!G49/'СС Имп Минэк кон'!G49)*'СС Имп Минэк баз'!G49</f>
        <v>108.08828069051535</v>
      </c>
      <c r="H49" s="502"/>
      <c r="I49" s="848"/>
      <c r="J49" s="835"/>
      <c r="K49" s="835"/>
      <c r="L49" s="835"/>
      <c r="M49" s="835"/>
    </row>
    <row r="50" s="835" customFormat="1" ht="30">
      <c r="A50" s="859" t="s">
        <v>1267</v>
      </c>
      <c r="B50" s="860" t="s">
        <v>1268</v>
      </c>
      <c r="C50" s="861">
        <f>('СС Имп Минэк баз'!C50/'СС Имп Минэк кон'!C50)*'СС Имп Минэк баз'!C50</f>
        <v>1077.5578</v>
      </c>
      <c r="D50" s="861">
        <f>('СС Имп Минэк баз'!D50/'СС Имп Минэк кон'!D50)*'СС Имп Минэк баз'!D50</f>
        <v>916.98720000000003</v>
      </c>
      <c r="E50" s="861">
        <f>('СС Имп Минэк баз'!E50/'СС Имп Минэк кон'!E50)*'СС Имп Минэк баз'!E50</f>
        <v>1032.8757582443768</v>
      </c>
      <c r="F50" s="861">
        <f>('СС Имп Минэк баз'!F50/'СС Имп Минэк кон'!F50)*'СС Имп Минэк баз'!F50</f>
        <v>1149.2675128116775</v>
      </c>
      <c r="G50" s="861">
        <f>('СС Имп Минэк баз'!G50/'СС Имп Минэк кон'!G50)*'СС Имп Минэк баз'!G50</f>
        <v>1254.9145514367001</v>
      </c>
      <c r="H50" s="502"/>
    </row>
    <row r="51" s="863" customFormat="1" ht="15">
      <c r="A51" s="864"/>
      <c r="B51" s="841" t="s">
        <v>1247</v>
      </c>
      <c r="C51" s="865">
        <f>C50/C$14*100</f>
        <v>0.50018361695627955</v>
      </c>
      <c r="D51" s="865">
        <f>D50/D$14*100</f>
        <v>0.45994029851464946</v>
      </c>
      <c r="E51" s="865">
        <f>E50/E$14*100</f>
        <v>0.48188891330947181</v>
      </c>
      <c r="F51" s="865">
        <f>F50/F$14*100</f>
        <v>0.49459498201238566</v>
      </c>
      <c r="G51" s="865">
        <f>G50/G$14*100</f>
        <v>0.50036138492917204</v>
      </c>
      <c r="H51" s="502"/>
      <c r="I51" s="835"/>
      <c r="J51" s="835"/>
      <c r="K51" s="835"/>
      <c r="L51" s="835"/>
      <c r="M51" s="835"/>
    </row>
    <row r="52" ht="15">
      <c r="A52" s="864"/>
      <c r="B52" s="867" t="s">
        <v>1248</v>
      </c>
      <c r="C52" s="868">
        <f>C53*C54/100</f>
        <v>141.21689677449999</v>
      </c>
      <c r="D52" s="868">
        <f>D53*D54/100</f>
        <v>85.098659000699996</v>
      </c>
      <c r="E52" s="868">
        <f>E53*E54/100</f>
        <v>112.63811902789331</v>
      </c>
      <c r="F52" s="868">
        <f>F53*F54/100</f>
        <v>111.26863351896674</v>
      </c>
      <c r="G52" s="868">
        <f>G53*G54/100</f>
        <v>109.19252665090796</v>
      </c>
      <c r="H52" s="502"/>
      <c r="I52" s="848"/>
      <c r="J52" s="835"/>
      <c r="K52" s="835"/>
      <c r="L52" s="835"/>
      <c r="M52" s="835"/>
    </row>
    <row r="53" ht="15">
      <c r="A53" s="864"/>
      <c r="B53" s="870" t="s">
        <v>1249</v>
      </c>
      <c r="C53" s="868">
        <f>('СС Имп Минэк баз'!C53/'СС Имп Минэк кон'!C53)*'СС Имп Минэк баз'!C53</f>
        <v>141.81549999999999</v>
      </c>
      <c r="D53" s="868">
        <f>('СС Имп Минэк баз'!D53/'СС Имп Минэк кон'!D53)*'СС Имп Минэк баз'!D53</f>
        <v>71.807699999999997</v>
      </c>
      <c r="E53" s="868">
        <f>('СС Имп Минэк баз'!E53/'СС Имп Минэк кон'!E53)*'СС Имп Минэк баз'!E53</f>
        <v>107.83914251066977</v>
      </c>
      <c r="F53" s="868">
        <f>('СС Имп Минэк баз'!F53/'СС Имп Минэк кон'!F53)*'СС Имп Минэк баз'!F53</f>
        <v>102.86926200919665</v>
      </c>
      <c r="G53" s="868">
        <f>('СС Имп Минэк баз'!G53/'СС Имп Минэк кон'!G53)*'СС Имп Минэк баз'!G53</f>
        <v>102.24940006112207</v>
      </c>
      <c r="H53" s="502"/>
      <c r="I53" s="848"/>
      <c r="J53" s="835"/>
      <c r="K53" s="835"/>
      <c r="L53" s="835"/>
      <c r="M53" s="835"/>
    </row>
    <row r="54" ht="15">
      <c r="A54" s="875"/>
      <c r="B54" s="876" t="s">
        <v>1250</v>
      </c>
      <c r="C54" s="868">
        <f>('СС Имп Минэк баз'!C54/'СС Имп Минэк кон'!C54)*'СС Имп Минэк баз'!C54</f>
        <v>99.5779</v>
      </c>
      <c r="D54" s="868">
        <f>('СС Имп Минэк баз'!D54/'СС Имп Минэк кон'!D54)*'СС Имп Минэк баз'!D54</f>
        <v>118.5091</v>
      </c>
      <c r="E54" s="868">
        <f>('СС Имп Минэк баз'!E54/'СС Имп Минэк кон'!E54)*'СС Имп Минэк баз'!E54</f>
        <v>104.45012488554305</v>
      </c>
      <c r="F54" s="868">
        <f>('СС Имп Минэк баз'!F54/'СС Имп Минэк кон'!F54)*'СС Имп Минэк баз'!F54</f>
        <v>108.1650935816174</v>
      </c>
      <c r="G54" s="868">
        <f>('СС Имп Минэк баз'!G54/'СС Имп Минэк кон'!G54)*'СС Имп Минэк баз'!G54</f>
        <v>106.79038369480453</v>
      </c>
      <c r="H54" s="502"/>
      <c r="I54" s="848"/>
      <c r="J54" s="835"/>
      <c r="K54" s="835"/>
      <c r="L54" s="835"/>
      <c r="M54" s="835"/>
    </row>
    <row r="55" s="835" customFormat="1" ht="15">
      <c r="A55" s="864" t="s">
        <v>1269</v>
      </c>
      <c r="B55" s="880" t="s">
        <v>1270</v>
      </c>
      <c r="C55" s="861">
        <f>('СС Имп Минэк баз'!C55/'СС Имп Минэк кон'!C55)*'СС Имп Минэк баз'!C55</f>
        <v>17886.884600000001</v>
      </c>
      <c r="D55" s="861">
        <f>('СС Имп Минэк баз'!D55/'СС Имп Минэк кон'!D55)*'СС Имп Минэк баз'!D55</f>
        <v>15507.858200000001</v>
      </c>
      <c r="E55" s="861">
        <f>('СС Имп Минэк баз'!E55/'СС Имп Минэк кон'!E55)*'СС Имп Минэк баз'!E55</f>
        <v>17681.388089558859</v>
      </c>
      <c r="F55" s="861">
        <f>('СС Имп Минэк баз'!F55/'СС Имп Минэк кон'!F55)*'СС Имп Минэк баз'!F55</f>
        <v>19599.773352942066</v>
      </c>
      <c r="G55" s="861">
        <f>('СС Имп Минэк баз'!G55/'СС Имп Минэк кон'!G55)*'СС Имп Минэк баз'!G55</f>
        <v>21676.884013508748</v>
      </c>
      <c r="H55" s="502"/>
    </row>
    <row r="56" s="863" customFormat="1" ht="15">
      <c r="A56" s="864"/>
      <c r="B56" s="841" t="s">
        <v>1247</v>
      </c>
      <c r="C56" s="865">
        <f>C55/C$14*100</f>
        <v>8.3027811921621044</v>
      </c>
      <c r="D56" s="865">
        <f>D55/D$14*100</f>
        <v>7.7783953034795408</v>
      </c>
      <c r="E56" s="865">
        <f>E55/E$14*100</f>
        <v>8.2492640806704145</v>
      </c>
      <c r="F56" s="865">
        <f>F55/F$14*100</f>
        <v>8.4348939136276595</v>
      </c>
      <c r="G56" s="865">
        <f>G55/G$14*100</f>
        <v>8.6430392360426556</v>
      </c>
      <c r="H56" s="502"/>
      <c r="I56" s="835"/>
      <c r="J56" s="835"/>
      <c r="K56" s="835"/>
      <c r="L56" s="835"/>
      <c r="M56" s="835"/>
    </row>
    <row r="57" ht="15">
      <c r="A57" s="864"/>
      <c r="B57" s="867" t="s">
        <v>1248</v>
      </c>
      <c r="C57" s="868">
        <f>C58*C59/100</f>
        <v>104.67209377900001</v>
      </c>
      <c r="D57" s="868">
        <f>D58*D59/100</f>
        <v>86.699658617200001</v>
      </c>
      <c r="E57" s="868">
        <f>E58*E59/100</f>
        <v>114.01563971495059</v>
      </c>
      <c r="F57" s="868">
        <f>F58*F59/100</f>
        <v>110.84959296554126</v>
      </c>
      <c r="G57" s="868">
        <f>G58*G59/100</f>
        <v>110.59756985689454</v>
      </c>
      <c r="H57" s="502"/>
      <c r="I57" s="848"/>
      <c r="J57" s="835"/>
      <c r="K57" s="835"/>
      <c r="L57" s="835"/>
      <c r="M57" s="835"/>
    </row>
    <row r="58" ht="15">
      <c r="A58" s="864"/>
      <c r="B58" s="870" t="s">
        <v>1249</v>
      </c>
      <c r="C58" s="868">
        <f>('СС Имп Минэк баз'!C58/'СС Имп Минэк кон'!C58)*'СС Имп Минэк баз'!C58</f>
        <v>97.211500000000001</v>
      </c>
      <c r="D58" s="868">
        <f>('СС Имп Минэк баз'!D58/'СС Имп Минэк кон'!D58)*'СС Имп Минэк баз'!D58</f>
        <v>96.307699999999997</v>
      </c>
      <c r="E58" s="868">
        <f>('СС Имп Минэк баз'!E58/'СС Имп Минэк кон'!E58)*'СС Имп Минэк баз'!E58</f>
        <v>102.82095267131622</v>
      </c>
      <c r="F58" s="868">
        <f>('СС Имп Минэк баз'!F58/'СС Имп Минэк кон'!F58)*'СС Имп Минэк баз'!F58</f>
        <v>102.86926200919665</v>
      </c>
      <c r="G58" s="868">
        <f>('СС Имп Минэк баз'!G58/'СС Имп Минэк кон'!G58)*'СС Имп Минэк баз'!G58</f>
        <v>102.24940006112207</v>
      </c>
      <c r="H58" s="502"/>
      <c r="I58" s="848"/>
      <c r="J58" s="835"/>
      <c r="K58" s="835"/>
      <c r="L58" s="835"/>
      <c r="M58" s="835"/>
    </row>
    <row r="59" ht="15">
      <c r="A59" s="871"/>
      <c r="B59" s="872" t="s">
        <v>1250</v>
      </c>
      <c r="C59" s="868">
        <f>('СС Имп Минэк баз'!C59/'СС Имп Минэк кон'!C59)*'СС Имп Минэк баз'!C59</f>
        <v>107.6746</v>
      </c>
      <c r="D59" s="868">
        <f>('СС Имп Минэк баз'!D59/'СС Имп Минэк кон'!D59)*'СС Имп Минэк баз'!D59</f>
        <v>90.023600000000002</v>
      </c>
      <c r="E59" s="868">
        <f>('СС Имп Минэк баз'!E59/'СС Имп Минэк кон'!E59)*'СС Имп Минэк баз'!E59</f>
        <v>110.88755429004826</v>
      </c>
      <c r="F59" s="868">
        <f>('СС Имп Минэк баз'!F59/'СС Имп Минэк кон'!F59)*'СС Имп Минэк баз'!F59</f>
        <v>107.75774103991449</v>
      </c>
      <c r="G59" s="868">
        <f>('СС Имп Минэк баз'!G59/'СС Имп Минэк кон'!G59)*'СС Имп Минэк баз'!G59</f>
        <v>108.1645171421858</v>
      </c>
      <c r="H59" s="502"/>
      <c r="I59" s="848"/>
      <c r="J59" s="835"/>
      <c r="K59" s="835"/>
      <c r="L59" s="835"/>
      <c r="M59" s="835"/>
    </row>
    <row r="60" s="835" customFormat="1" ht="30">
      <c r="A60" s="859" t="s">
        <v>1271</v>
      </c>
      <c r="B60" s="860" t="s">
        <v>1272</v>
      </c>
      <c r="C60" s="861">
        <f>('СС Имп Минэк баз'!C60/'СС Имп Минэк кон'!C60)*'СС Имп Минэк баз'!C60</f>
        <v>112674.79730000001</v>
      </c>
      <c r="D60" s="861">
        <f>('СС Имп Минэк баз'!D60/'СС Имп Минэк кон'!D60)*'СС Имп Минэк баз'!D60</f>
        <v>107224.92230000001</v>
      </c>
      <c r="E60" s="861">
        <f>('СС Имп Минэк баз'!E60/'СС Имп Минэк кон'!E60)*'СС Имп Минэк баз'!E60</f>
        <v>112770.94657804644</v>
      </c>
      <c r="F60" s="861">
        <f>('СС Имп Минэк баз'!F60/'СС Имп Минэк кон'!F60)*'СС Имп Минэк баз'!F60</f>
        <v>121760.53511200463</v>
      </c>
      <c r="G60" s="861">
        <f>('СС Имп Минэк баз'!G60/'СС Имп Минэк кон'!G60)*'СС Имп Минэк баз'!G60</f>
        <v>131270.83003970608</v>
      </c>
      <c r="H60" s="502"/>
    </row>
    <row r="61" s="863" customFormat="1" ht="15">
      <c r="A61" s="864"/>
      <c r="B61" s="841" t="s">
        <v>1247</v>
      </c>
      <c r="C61" s="865">
        <f>C60/C$14*100</f>
        <v>52.301684098365428</v>
      </c>
      <c r="D61" s="865">
        <f>D60/D$14*100</f>
        <v>53.781626145787087</v>
      </c>
      <c r="E61" s="865">
        <f>E60/E$14*100</f>
        <v>52.613364642950422</v>
      </c>
      <c r="F61" s="865">
        <f>F60/F$14*100</f>
        <v>52.400462905461566</v>
      </c>
      <c r="G61" s="865">
        <f>G60/G$14*100</f>
        <v>52.340499394378448</v>
      </c>
      <c r="H61" s="502"/>
      <c r="I61" s="835"/>
      <c r="J61" s="835"/>
      <c r="K61" s="835"/>
      <c r="L61" s="835"/>
      <c r="M61" s="835"/>
    </row>
    <row r="62" ht="15">
      <c r="A62" s="864"/>
      <c r="B62" s="867" t="s">
        <v>1248</v>
      </c>
      <c r="C62" s="868">
        <f>C63*C64/100</f>
        <v>99.961063324199998</v>
      </c>
      <c r="D62" s="868">
        <f>D63*D64/100</f>
        <v>95.163194484199991</v>
      </c>
      <c r="E62" s="868">
        <f>E63*E64/100</f>
        <v>105.17233334196267</v>
      </c>
      <c r="F62" s="868">
        <f>F63*F64/100</f>
        <v>107.97154164777565</v>
      </c>
      <c r="G62" s="868">
        <f>G63*G64/100</f>
        <v>107.81058359932968</v>
      </c>
      <c r="H62" s="502"/>
      <c r="I62" s="848"/>
      <c r="J62" s="835"/>
      <c r="K62" s="835"/>
      <c r="L62" s="835"/>
      <c r="M62" s="835"/>
    </row>
    <row r="63" ht="15">
      <c r="A63" s="864"/>
      <c r="B63" s="870" t="s">
        <v>1249</v>
      </c>
      <c r="C63" s="868">
        <f>('СС Имп Минэк баз'!C63/'СС Имп Минэк кон'!C63)*'СС Имп Минэк баз'!C63</f>
        <v>100.23390000000001</v>
      </c>
      <c r="D63" s="868">
        <f>('СС Имп Минэк баз'!D63/'СС Имп Минэк кон'!D63)*'СС Имп Минэк баз'!D63</f>
        <v>98.256100000000004</v>
      </c>
      <c r="E63" s="868">
        <f>('СС Имп Минэк баз'!E63/'СС Имп Минэк кон'!E63)*'СС Имп Минэк баз'!E63</f>
        <v>98.976635342884336</v>
      </c>
      <c r="F63" s="868">
        <f>('СС Имп Минэк баз'!F63/'СС Имп Минэк кон'!F63)*'СС Имп Минэк баз'!F63</f>
        <v>102.29522318808216</v>
      </c>
      <c r="G63" s="868">
        <f>('СС Имп Минэк баз'!G63/'СС Имп Минэк кон'!G63)*'СС Имп Минэк баз'!G63</f>
        <v>101.96600102054428</v>
      </c>
      <c r="H63" s="502"/>
      <c r="I63" s="848"/>
      <c r="J63" s="835"/>
      <c r="K63" s="835"/>
      <c r="L63" s="835"/>
      <c r="M63" s="835"/>
    </row>
    <row r="64" ht="15">
      <c r="A64" s="871"/>
      <c r="B64" s="872" t="s">
        <v>1250</v>
      </c>
      <c r="C64" s="868">
        <f>('СС Имп Минэк баз'!C64/'СС Имп Минэк кон'!C64)*'СС Имп Минэк баз'!C64</f>
        <v>99.727800000000002</v>
      </c>
      <c r="D64" s="868">
        <f>('СС Имп Минэк баз'!D64/'СС Имп Минэк кон'!D64)*'СС Имп Минэк баз'!D64</f>
        <v>96.852199999999996</v>
      </c>
      <c r="E64" s="868">
        <f>('СС Имп Минэк баз'!E64/'СС Имп Минэк кон'!E64)*'СС Имп Минэк баз'!E64</f>
        <v>106.25975815162296</v>
      </c>
      <c r="F64" s="868">
        <f>('СС Имп Минэк баз'!F64/'СС Имп Минэк кон'!F64)*'СС Имп Минэк баз'!F64</f>
        <v>105.54895750044642</v>
      </c>
      <c r="G64" s="868">
        <f>('СС Имп Минэк баз'!G64/'СС Имп Минэк кон'!G64)*'СС Имп Минэк баз'!G64</f>
        <v>105.73189349419305</v>
      </c>
      <c r="H64" s="502"/>
      <c r="I64" s="848"/>
      <c r="J64" s="835"/>
      <c r="K64" s="835"/>
      <c r="L64" s="835"/>
      <c r="M64" s="835"/>
    </row>
    <row r="65" s="835" customFormat="1" ht="15.75">
      <c r="A65" s="859" t="s">
        <v>1273</v>
      </c>
      <c r="B65" s="860" t="s">
        <v>1274</v>
      </c>
      <c r="C65" s="861">
        <f>('СС Имп Минэк баз'!C65/'СС Имп Минэк кон'!C65)*'СС Имп Минэк баз'!C65</f>
        <v>9590.4498000000003</v>
      </c>
      <c r="D65" s="861">
        <f>('СС Имп Минэк баз'!D65/'СС Имп Минэк кон'!D65)*'СС Имп Минэк баз'!D65</f>
        <v>8607.8912999999993</v>
      </c>
      <c r="E65" s="861">
        <f>('СС Имп Минэк баз'!E65/'СС Имп Минэк кон'!E65)*'СС Имп Минэк баз'!E65</f>
        <v>9237.900466609357</v>
      </c>
      <c r="F65" s="861">
        <f>('СС Имп Минэк баз'!F65/'СС Имп Минэк кон'!F65)*'СС Имп Минэк баз'!F65</f>
        <v>9976.0990590644833</v>
      </c>
      <c r="G65" s="861">
        <f>('СС Имп Минэк баз'!G65/'СС Имп Минэк кон'!G65)*'СС Имп Минэк баз'!G65</f>
        <v>10639.729682756486</v>
      </c>
      <c r="H65" s="502"/>
    </row>
    <row r="66" s="863" customFormat="1" ht="15">
      <c r="A66" s="864"/>
      <c r="B66" s="841" t="s">
        <v>1247</v>
      </c>
      <c r="C66" s="865">
        <f>C65/C$14*100</f>
        <v>4.4517202410874175</v>
      </c>
      <c r="D66" s="865">
        <f>D65/D$14*100</f>
        <v>4.3175260179244086</v>
      </c>
      <c r="E66" s="865">
        <f>E65/E$14*100</f>
        <v>4.3099489765178456</v>
      </c>
      <c r="F66" s="865">
        <f>F65/F$14*100</f>
        <v>4.2932811374789965</v>
      </c>
      <c r="G66" s="865">
        <f>G65/G$14*100</f>
        <v>4.242288746465773</v>
      </c>
      <c r="H66" s="502"/>
      <c r="I66" s="835"/>
      <c r="J66" s="835"/>
      <c r="K66" s="835"/>
      <c r="L66" s="835"/>
      <c r="M66" s="835"/>
    </row>
    <row r="67" ht="15">
      <c r="A67" s="864"/>
      <c r="B67" s="867" t="s">
        <v>1248</v>
      </c>
      <c r="C67" s="868">
        <f>C68*C69/100</f>
        <v>100.44687343470001</v>
      </c>
      <c r="D67" s="868">
        <f>D68*D69/100</f>
        <v>89.754801828999987</v>
      </c>
      <c r="E67" s="868">
        <f>E68*E69/100</f>
        <v>107.31915460837348</v>
      </c>
      <c r="F67" s="868">
        <f>F68*F69/100</f>
        <v>107.99102161654773</v>
      </c>
      <c r="G67" s="868">
        <f>G68*G69/100</f>
        <v>106.6520445124435</v>
      </c>
      <c r="H67" s="502"/>
      <c r="I67" s="848"/>
      <c r="J67" s="835"/>
      <c r="K67" s="835"/>
      <c r="L67" s="835"/>
      <c r="M67" s="835"/>
    </row>
    <row r="68" ht="15">
      <c r="A68" s="864"/>
      <c r="B68" s="870" t="s">
        <v>1249</v>
      </c>
      <c r="C68" s="868">
        <f>('СС Имп Минэк баз'!C68/'СС Имп Минэк кон'!C68)*'СС Имп Минэк баз'!C68</f>
        <v>98.372299999999996</v>
      </c>
      <c r="D68" s="868">
        <f>('СС Имп Минэк баз'!D68/'СС Имп Минэк кон'!D68)*'СС Имп Минэк баз'!D68</f>
        <v>95.027900000000002</v>
      </c>
      <c r="E68" s="868">
        <f>('СС Имп Минэк баз'!E68/'СС Имп Минэк кон'!E68)*'СС Имп Минэк баз'!E68</f>
        <v>100.90846735349531</v>
      </c>
      <c r="F68" s="868">
        <f>('СС Имп Минэк баз'!F68/'СС Имп Минэк кон'!F68)*'СС Имп Минэк баз'!F68</f>
        <v>102.5818971783779</v>
      </c>
      <c r="G68" s="868">
        <f>('СС Имп Минэк баз'!G68/'СС Имп Минэк кон'!G68)*'СС Имп Минэк баз'!G68</f>
        <v>102.10750014143011</v>
      </c>
      <c r="H68" s="502"/>
      <c r="I68" s="848"/>
      <c r="J68" s="835"/>
      <c r="K68" s="835"/>
      <c r="L68" s="835"/>
      <c r="M68" s="835"/>
    </row>
    <row r="69" ht="15">
      <c r="A69" s="875"/>
      <c r="B69" s="876" t="s">
        <v>1250</v>
      </c>
      <c r="C69" s="868">
        <f>('СС Имп Минэк баз'!C69/'СС Имп Минэк кон'!C69)*'СС Имп Минэк баз'!C69</f>
        <v>102.10890000000001</v>
      </c>
      <c r="D69" s="868">
        <f>('СС Имп Минэк баз'!D69/'СС Имп Минэк кон'!D69)*'СС Имп Минэк баз'!D69</f>
        <v>94.450999999999993</v>
      </c>
      <c r="E69" s="868">
        <f>('СС Имп Минэк баз'!E69/'СС Имп Минэк кон'!E69)*'СС Имп Минэк баз'!E69</f>
        <v>106.35297257307528</v>
      </c>
      <c r="F69" s="868">
        <f>('СС Имп Минэк баз'!F69/'СС Имп Минэк кон'!F69)*'СС Имп Минэк баз'!F69</f>
        <v>105.2729814781686</v>
      </c>
      <c r="G69" s="868">
        <f>('СС Имп Минэк баз'!G69/'СС Имп Минэк кон'!G69)*'СС Имп Минэк баз'!G69</f>
        <v>104.45074491562197</v>
      </c>
      <c r="H69" s="502"/>
      <c r="I69" s="848"/>
      <c r="J69" s="835"/>
      <c r="K69" s="835"/>
      <c r="L69" s="835"/>
      <c r="M69" s="835"/>
    </row>
    <row r="73">
      <c r="C73" s="883"/>
      <c r="D73" s="883"/>
      <c r="E73" s="883"/>
      <c r="F73" s="883"/>
      <c r="G73" s="883"/>
    </row>
    <row r="74">
      <c r="C74" s="883"/>
      <c r="D74" s="883"/>
      <c r="E74" s="883"/>
      <c r="F74" s="883"/>
      <c r="G74" s="883"/>
    </row>
    <row r="75">
      <c r="C75" s="883"/>
      <c r="D75" s="883"/>
      <c r="E75" s="883"/>
      <c r="F75" s="883"/>
      <c r="G75" s="883"/>
    </row>
    <row r="81">
      <c r="C81" s="883"/>
      <c r="D81" s="883"/>
      <c r="E81" s="884"/>
      <c r="F81" s="883"/>
      <c r="G81" s="883"/>
    </row>
    <row r="392" ht="23.25" customHeight="1"/>
  </sheetData>
  <mergeCells count="13">
    <mergeCell ref="A5:G5"/>
    <mergeCell ref="A8:A12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50" workbookViewId="0">
      <pane xSplit="2" ySplit="6" topLeftCell="C7" activePane="bottomRight" state="frozen"/>
      <selection activeCell="C7" activeCellId="0" sqref="C7"/>
    </sheetView>
  </sheetViews>
  <sheetFormatPr defaultRowHeight="14.25"/>
  <cols>
    <col customWidth="1" min="1" max="1" style="886" width="71.42578125"/>
    <col customWidth="1" min="2" max="2" style="887" width="27.85546875"/>
    <col customWidth="1" min="3" max="7" style="885" width="16"/>
    <col bestFit="1" customWidth="1" min="8" max="8" style="885" width="17.28515625"/>
    <col bestFit="1" customWidth="1" min="9" max="9" style="885" width="20.140625"/>
    <col customWidth="1" min="10" max="10" style="885" width="17"/>
    <col bestFit="1" customWidth="1" min="11" max="22" style="885" width="17.28515625"/>
    <col min="23" max="256" style="885" width="9.140625"/>
    <col customWidth="1" min="257" max="257" style="885" width="71.42578125"/>
    <col customWidth="1" min="258" max="258" style="885" width="27.85546875"/>
    <col customWidth="1" min="259" max="263" style="885" width="16"/>
    <col bestFit="1" customWidth="1" min="264" max="265" style="885" width="17.28515625"/>
    <col customWidth="1" min="266" max="266" style="885" width="17"/>
    <col bestFit="1" customWidth="1" min="267" max="278" style="885" width="17.28515625"/>
    <col min="279" max="512" style="885" width="9.140625"/>
    <col customWidth="1" min="513" max="513" style="885" width="71.42578125"/>
    <col customWidth="1" min="514" max="514" style="885" width="27.85546875"/>
    <col customWidth="1" min="515" max="519" style="885" width="16"/>
    <col bestFit="1" customWidth="1" min="520" max="521" style="885" width="17.28515625"/>
    <col customWidth="1" min="522" max="522" style="885" width="17"/>
    <col bestFit="1" customWidth="1" min="523" max="534" style="885" width="17.28515625"/>
    <col min="535" max="768" style="885" width="9.140625"/>
    <col customWidth="1" min="769" max="769" style="885" width="71.42578125"/>
    <col customWidth="1" min="770" max="770" style="885" width="27.85546875"/>
    <col customWidth="1" min="771" max="775" style="885" width="16"/>
    <col bestFit="1" customWidth="1" min="776" max="777" style="885" width="17.28515625"/>
    <col customWidth="1" min="778" max="778" style="885" width="17"/>
    <col bestFit="1" customWidth="1" min="779" max="790" style="885" width="17.28515625"/>
    <col min="791" max="1024" style="885" width="9.140625"/>
    <col customWidth="1" min="1025" max="1025" style="885" width="71.42578125"/>
    <col customWidth="1" min="1026" max="1026" style="885" width="27.85546875"/>
    <col customWidth="1" min="1027" max="1031" style="885" width="16"/>
    <col bestFit="1" customWidth="1" min="1032" max="1033" style="885" width="17.28515625"/>
    <col customWidth="1" min="1034" max="1034" style="885" width="17"/>
    <col bestFit="1" customWidth="1" min="1035" max="1046" style="885" width="17.28515625"/>
    <col min="1047" max="1280" style="885" width="9.140625"/>
    <col customWidth="1" min="1281" max="1281" style="885" width="71.42578125"/>
    <col customWidth="1" min="1282" max="1282" style="885" width="27.85546875"/>
    <col customWidth="1" min="1283" max="1287" style="885" width="16"/>
    <col bestFit="1" customWidth="1" min="1288" max="1289" style="885" width="17.28515625"/>
    <col customWidth="1" min="1290" max="1290" style="885" width="17"/>
    <col bestFit="1" customWidth="1" min="1291" max="1302" style="885" width="17.28515625"/>
    <col min="1303" max="1536" style="885" width="9.140625"/>
    <col customWidth="1" min="1537" max="1537" style="885" width="71.42578125"/>
    <col customWidth="1" min="1538" max="1538" style="885" width="27.85546875"/>
    <col customWidth="1" min="1539" max="1543" style="885" width="16"/>
    <col bestFit="1" customWidth="1" min="1544" max="1545" style="885" width="17.28515625"/>
    <col customWidth="1" min="1546" max="1546" style="885" width="17"/>
    <col bestFit="1" customWidth="1" min="1547" max="1558" style="885" width="17.28515625"/>
    <col min="1559" max="1792" style="885" width="9.140625"/>
    <col customWidth="1" min="1793" max="1793" style="885" width="71.42578125"/>
    <col customWidth="1" min="1794" max="1794" style="885" width="27.85546875"/>
    <col customWidth="1" min="1795" max="1799" style="885" width="16"/>
    <col bestFit="1" customWidth="1" min="1800" max="1801" style="885" width="17.28515625"/>
    <col customWidth="1" min="1802" max="1802" style="885" width="17"/>
    <col bestFit="1" customWidth="1" min="1803" max="1814" style="885" width="17.28515625"/>
    <col min="1815" max="2048" style="885" width="9.140625"/>
    <col customWidth="1" min="2049" max="2049" style="885" width="71.42578125"/>
    <col customWidth="1" min="2050" max="2050" style="885" width="27.85546875"/>
    <col customWidth="1" min="2051" max="2055" style="885" width="16"/>
    <col bestFit="1" customWidth="1" min="2056" max="2057" style="885" width="17.28515625"/>
    <col customWidth="1" min="2058" max="2058" style="885" width="17"/>
    <col bestFit="1" customWidth="1" min="2059" max="2070" style="885" width="17.28515625"/>
    <col min="2071" max="2304" style="885" width="9.140625"/>
    <col customWidth="1" min="2305" max="2305" style="885" width="71.42578125"/>
    <col customWidth="1" min="2306" max="2306" style="885" width="27.85546875"/>
    <col customWidth="1" min="2307" max="2311" style="885" width="16"/>
    <col bestFit="1" customWidth="1" min="2312" max="2313" style="885" width="17.28515625"/>
    <col customWidth="1" min="2314" max="2314" style="885" width="17"/>
    <col bestFit="1" customWidth="1" min="2315" max="2326" style="885" width="17.28515625"/>
    <col min="2327" max="2560" style="885" width="9.140625"/>
    <col customWidth="1" min="2561" max="2561" style="885" width="71.42578125"/>
    <col customWidth="1" min="2562" max="2562" style="885" width="27.85546875"/>
    <col customWidth="1" min="2563" max="2567" style="885" width="16"/>
    <col bestFit="1" customWidth="1" min="2568" max="2569" style="885" width="17.28515625"/>
    <col customWidth="1" min="2570" max="2570" style="885" width="17"/>
    <col bestFit="1" customWidth="1" min="2571" max="2582" style="885" width="17.28515625"/>
    <col min="2583" max="2816" style="885" width="9.140625"/>
    <col customWidth="1" min="2817" max="2817" style="885" width="71.42578125"/>
    <col customWidth="1" min="2818" max="2818" style="885" width="27.85546875"/>
    <col customWidth="1" min="2819" max="2823" style="885" width="16"/>
    <col bestFit="1" customWidth="1" min="2824" max="2825" style="885" width="17.28515625"/>
    <col customWidth="1" min="2826" max="2826" style="885" width="17"/>
    <col bestFit="1" customWidth="1" min="2827" max="2838" style="885" width="17.28515625"/>
    <col min="2839" max="3072" style="885" width="9.140625"/>
    <col customWidth="1" min="3073" max="3073" style="885" width="71.42578125"/>
    <col customWidth="1" min="3074" max="3074" style="885" width="27.85546875"/>
    <col customWidth="1" min="3075" max="3079" style="885" width="16"/>
    <col bestFit="1" customWidth="1" min="3080" max="3081" style="885" width="17.28515625"/>
    <col customWidth="1" min="3082" max="3082" style="885" width="17"/>
    <col bestFit="1" customWidth="1" min="3083" max="3094" style="885" width="17.28515625"/>
    <col min="3095" max="3328" style="885" width="9.140625"/>
    <col customWidth="1" min="3329" max="3329" style="885" width="71.42578125"/>
    <col customWidth="1" min="3330" max="3330" style="885" width="27.85546875"/>
    <col customWidth="1" min="3331" max="3335" style="885" width="16"/>
    <col bestFit="1" customWidth="1" min="3336" max="3337" style="885" width="17.28515625"/>
    <col customWidth="1" min="3338" max="3338" style="885" width="17"/>
    <col bestFit="1" customWidth="1" min="3339" max="3350" style="885" width="17.28515625"/>
    <col min="3351" max="3584" style="885" width="9.140625"/>
    <col customWidth="1" min="3585" max="3585" style="885" width="71.42578125"/>
    <col customWidth="1" min="3586" max="3586" style="885" width="27.85546875"/>
    <col customWidth="1" min="3587" max="3591" style="885" width="16"/>
    <col bestFit="1" customWidth="1" min="3592" max="3593" style="885" width="17.28515625"/>
    <col customWidth="1" min="3594" max="3594" style="885" width="17"/>
    <col bestFit="1" customWidth="1" min="3595" max="3606" style="885" width="17.28515625"/>
    <col min="3607" max="3840" style="885" width="9.140625"/>
    <col customWidth="1" min="3841" max="3841" style="885" width="71.42578125"/>
    <col customWidth="1" min="3842" max="3842" style="885" width="27.85546875"/>
    <col customWidth="1" min="3843" max="3847" style="885" width="16"/>
    <col bestFit="1" customWidth="1" min="3848" max="3849" style="885" width="17.28515625"/>
    <col customWidth="1" min="3850" max="3850" style="885" width="17"/>
    <col bestFit="1" customWidth="1" min="3851" max="3862" style="885" width="17.28515625"/>
    <col min="3863" max="4096" style="885" width="9.140625"/>
    <col customWidth="1" min="4097" max="4097" style="885" width="71.42578125"/>
    <col customWidth="1" min="4098" max="4098" style="885" width="27.85546875"/>
    <col customWidth="1" min="4099" max="4103" style="885" width="16"/>
    <col bestFit="1" customWidth="1" min="4104" max="4105" style="885" width="17.28515625"/>
    <col customWidth="1" min="4106" max="4106" style="885" width="17"/>
    <col bestFit="1" customWidth="1" min="4107" max="4118" style="885" width="17.28515625"/>
    <col min="4119" max="4352" style="885" width="9.140625"/>
    <col customWidth="1" min="4353" max="4353" style="885" width="71.42578125"/>
    <col customWidth="1" min="4354" max="4354" style="885" width="27.85546875"/>
    <col customWidth="1" min="4355" max="4359" style="885" width="16"/>
    <col bestFit="1" customWidth="1" min="4360" max="4361" style="885" width="17.28515625"/>
    <col customWidth="1" min="4362" max="4362" style="885" width="17"/>
    <col bestFit="1" customWidth="1" min="4363" max="4374" style="885" width="17.28515625"/>
    <col min="4375" max="4608" style="885" width="9.140625"/>
    <col customWidth="1" min="4609" max="4609" style="885" width="71.42578125"/>
    <col customWidth="1" min="4610" max="4610" style="885" width="27.85546875"/>
    <col customWidth="1" min="4611" max="4615" style="885" width="16"/>
    <col bestFit="1" customWidth="1" min="4616" max="4617" style="885" width="17.28515625"/>
    <col customWidth="1" min="4618" max="4618" style="885" width="17"/>
    <col bestFit="1" customWidth="1" min="4619" max="4630" style="885" width="17.28515625"/>
    <col min="4631" max="4864" style="885" width="9.140625"/>
    <col customWidth="1" min="4865" max="4865" style="885" width="71.42578125"/>
    <col customWidth="1" min="4866" max="4866" style="885" width="27.85546875"/>
    <col customWidth="1" min="4867" max="4871" style="885" width="16"/>
    <col bestFit="1" customWidth="1" min="4872" max="4873" style="885" width="17.28515625"/>
    <col customWidth="1" min="4874" max="4874" style="885" width="17"/>
    <col bestFit="1" customWidth="1" min="4875" max="4886" style="885" width="17.28515625"/>
    <col min="4887" max="5120" style="885" width="9.140625"/>
    <col customWidth="1" min="5121" max="5121" style="885" width="71.42578125"/>
    <col customWidth="1" min="5122" max="5122" style="885" width="27.85546875"/>
    <col customWidth="1" min="5123" max="5127" style="885" width="16"/>
    <col bestFit="1" customWidth="1" min="5128" max="5129" style="885" width="17.28515625"/>
    <col customWidth="1" min="5130" max="5130" style="885" width="17"/>
    <col bestFit="1" customWidth="1" min="5131" max="5142" style="885" width="17.28515625"/>
    <col min="5143" max="5376" style="885" width="9.140625"/>
    <col customWidth="1" min="5377" max="5377" style="885" width="71.42578125"/>
    <col customWidth="1" min="5378" max="5378" style="885" width="27.85546875"/>
    <col customWidth="1" min="5379" max="5383" style="885" width="16"/>
    <col bestFit="1" customWidth="1" min="5384" max="5385" style="885" width="17.28515625"/>
    <col customWidth="1" min="5386" max="5386" style="885" width="17"/>
    <col bestFit="1" customWidth="1" min="5387" max="5398" style="885" width="17.28515625"/>
    <col min="5399" max="5632" style="885" width="9.140625"/>
    <col customWidth="1" min="5633" max="5633" style="885" width="71.42578125"/>
    <col customWidth="1" min="5634" max="5634" style="885" width="27.85546875"/>
    <col customWidth="1" min="5635" max="5639" style="885" width="16"/>
    <col bestFit="1" customWidth="1" min="5640" max="5641" style="885" width="17.28515625"/>
    <col customWidth="1" min="5642" max="5642" style="885" width="17"/>
    <col bestFit="1" customWidth="1" min="5643" max="5654" style="885" width="17.28515625"/>
    <col min="5655" max="5888" style="885" width="9.140625"/>
    <col customWidth="1" min="5889" max="5889" style="885" width="71.42578125"/>
    <col customWidth="1" min="5890" max="5890" style="885" width="27.85546875"/>
    <col customWidth="1" min="5891" max="5895" style="885" width="16"/>
    <col bestFit="1" customWidth="1" min="5896" max="5897" style="885" width="17.28515625"/>
    <col customWidth="1" min="5898" max="5898" style="885" width="17"/>
    <col bestFit="1" customWidth="1" min="5899" max="5910" style="885" width="17.28515625"/>
    <col min="5911" max="6144" style="885" width="9.140625"/>
    <col customWidth="1" min="6145" max="6145" style="885" width="71.42578125"/>
    <col customWidth="1" min="6146" max="6146" style="885" width="27.85546875"/>
    <col customWidth="1" min="6147" max="6151" style="885" width="16"/>
    <col bestFit="1" customWidth="1" min="6152" max="6153" style="885" width="17.28515625"/>
    <col customWidth="1" min="6154" max="6154" style="885" width="17"/>
    <col bestFit="1" customWidth="1" min="6155" max="6166" style="885" width="17.28515625"/>
    <col min="6167" max="6400" style="885" width="9.140625"/>
    <col customWidth="1" min="6401" max="6401" style="885" width="71.42578125"/>
    <col customWidth="1" min="6402" max="6402" style="885" width="27.85546875"/>
    <col customWidth="1" min="6403" max="6407" style="885" width="16"/>
    <col bestFit="1" customWidth="1" min="6408" max="6409" style="885" width="17.28515625"/>
    <col customWidth="1" min="6410" max="6410" style="885" width="17"/>
    <col bestFit="1" customWidth="1" min="6411" max="6422" style="885" width="17.28515625"/>
    <col min="6423" max="6656" style="885" width="9.140625"/>
    <col customWidth="1" min="6657" max="6657" style="885" width="71.42578125"/>
    <col customWidth="1" min="6658" max="6658" style="885" width="27.85546875"/>
    <col customWidth="1" min="6659" max="6663" style="885" width="16"/>
    <col bestFit="1" customWidth="1" min="6664" max="6665" style="885" width="17.28515625"/>
    <col customWidth="1" min="6666" max="6666" style="885" width="17"/>
    <col bestFit="1" customWidth="1" min="6667" max="6678" style="885" width="17.28515625"/>
    <col min="6679" max="6912" style="885" width="9.140625"/>
    <col customWidth="1" min="6913" max="6913" style="885" width="71.42578125"/>
    <col customWidth="1" min="6914" max="6914" style="885" width="27.85546875"/>
    <col customWidth="1" min="6915" max="6919" style="885" width="16"/>
    <col bestFit="1" customWidth="1" min="6920" max="6921" style="885" width="17.28515625"/>
    <col customWidth="1" min="6922" max="6922" style="885" width="17"/>
    <col bestFit="1" customWidth="1" min="6923" max="6934" style="885" width="17.28515625"/>
    <col min="6935" max="7168" style="885" width="9.140625"/>
    <col customWidth="1" min="7169" max="7169" style="885" width="71.42578125"/>
    <col customWidth="1" min="7170" max="7170" style="885" width="27.85546875"/>
    <col customWidth="1" min="7171" max="7175" style="885" width="16"/>
    <col bestFit="1" customWidth="1" min="7176" max="7177" style="885" width="17.28515625"/>
    <col customWidth="1" min="7178" max="7178" style="885" width="17"/>
    <col bestFit="1" customWidth="1" min="7179" max="7190" style="885" width="17.28515625"/>
    <col min="7191" max="7424" style="885" width="9.140625"/>
    <col customWidth="1" min="7425" max="7425" style="885" width="71.42578125"/>
    <col customWidth="1" min="7426" max="7426" style="885" width="27.85546875"/>
    <col customWidth="1" min="7427" max="7431" style="885" width="16"/>
    <col bestFit="1" customWidth="1" min="7432" max="7433" style="885" width="17.28515625"/>
    <col customWidth="1" min="7434" max="7434" style="885" width="17"/>
    <col bestFit="1" customWidth="1" min="7435" max="7446" style="885" width="17.28515625"/>
    <col min="7447" max="7680" style="885" width="9.140625"/>
    <col customWidth="1" min="7681" max="7681" style="885" width="71.42578125"/>
    <col customWidth="1" min="7682" max="7682" style="885" width="27.85546875"/>
    <col customWidth="1" min="7683" max="7687" style="885" width="16"/>
    <col bestFit="1" customWidth="1" min="7688" max="7689" style="885" width="17.28515625"/>
    <col customWidth="1" min="7690" max="7690" style="885" width="17"/>
    <col bestFit="1" customWidth="1" min="7691" max="7702" style="885" width="17.28515625"/>
    <col min="7703" max="7936" style="885" width="9.140625"/>
    <col customWidth="1" min="7937" max="7937" style="885" width="71.42578125"/>
    <col customWidth="1" min="7938" max="7938" style="885" width="27.85546875"/>
    <col customWidth="1" min="7939" max="7943" style="885" width="16"/>
    <col bestFit="1" customWidth="1" min="7944" max="7945" style="885" width="17.28515625"/>
    <col customWidth="1" min="7946" max="7946" style="885" width="17"/>
    <col bestFit="1" customWidth="1" min="7947" max="7958" style="885" width="17.28515625"/>
    <col min="7959" max="8192" style="885" width="9.140625"/>
    <col customWidth="1" min="8193" max="8193" style="885" width="71.42578125"/>
    <col customWidth="1" min="8194" max="8194" style="885" width="27.85546875"/>
    <col customWidth="1" min="8195" max="8199" style="885" width="16"/>
    <col bestFit="1" customWidth="1" min="8200" max="8201" style="885" width="17.28515625"/>
    <col customWidth="1" min="8202" max="8202" style="885" width="17"/>
    <col bestFit="1" customWidth="1" min="8203" max="8214" style="885" width="17.28515625"/>
    <col min="8215" max="8448" style="885" width="9.140625"/>
    <col customWidth="1" min="8449" max="8449" style="885" width="71.42578125"/>
    <col customWidth="1" min="8450" max="8450" style="885" width="27.85546875"/>
    <col customWidth="1" min="8451" max="8455" style="885" width="16"/>
    <col bestFit="1" customWidth="1" min="8456" max="8457" style="885" width="17.28515625"/>
    <col customWidth="1" min="8458" max="8458" style="885" width="17"/>
    <col bestFit="1" customWidth="1" min="8459" max="8470" style="885" width="17.28515625"/>
    <col min="8471" max="8704" style="885" width="9.140625"/>
    <col customWidth="1" min="8705" max="8705" style="885" width="71.42578125"/>
    <col customWidth="1" min="8706" max="8706" style="885" width="27.85546875"/>
    <col customWidth="1" min="8707" max="8711" style="885" width="16"/>
    <col bestFit="1" customWidth="1" min="8712" max="8713" style="885" width="17.28515625"/>
    <col customWidth="1" min="8714" max="8714" style="885" width="17"/>
    <col bestFit="1" customWidth="1" min="8715" max="8726" style="885" width="17.28515625"/>
    <col min="8727" max="8960" style="885" width="9.140625"/>
    <col customWidth="1" min="8961" max="8961" style="885" width="71.42578125"/>
    <col customWidth="1" min="8962" max="8962" style="885" width="27.85546875"/>
    <col customWidth="1" min="8963" max="8967" style="885" width="16"/>
    <col bestFit="1" customWidth="1" min="8968" max="8969" style="885" width="17.28515625"/>
    <col customWidth="1" min="8970" max="8970" style="885" width="17"/>
    <col bestFit="1" customWidth="1" min="8971" max="8982" style="885" width="17.28515625"/>
    <col min="8983" max="9216" style="885" width="9.140625"/>
    <col customWidth="1" min="9217" max="9217" style="885" width="71.42578125"/>
    <col customWidth="1" min="9218" max="9218" style="885" width="27.85546875"/>
    <col customWidth="1" min="9219" max="9223" style="885" width="16"/>
    <col bestFit="1" customWidth="1" min="9224" max="9225" style="885" width="17.28515625"/>
    <col customWidth="1" min="9226" max="9226" style="885" width="17"/>
    <col bestFit="1" customWidth="1" min="9227" max="9238" style="885" width="17.28515625"/>
    <col min="9239" max="9472" style="885" width="9.140625"/>
    <col customWidth="1" min="9473" max="9473" style="885" width="71.42578125"/>
    <col customWidth="1" min="9474" max="9474" style="885" width="27.85546875"/>
    <col customWidth="1" min="9475" max="9479" style="885" width="16"/>
    <col bestFit="1" customWidth="1" min="9480" max="9481" style="885" width="17.28515625"/>
    <col customWidth="1" min="9482" max="9482" style="885" width="17"/>
    <col bestFit="1" customWidth="1" min="9483" max="9494" style="885" width="17.28515625"/>
    <col min="9495" max="9728" style="885" width="9.140625"/>
    <col customWidth="1" min="9729" max="9729" style="885" width="71.42578125"/>
    <col customWidth="1" min="9730" max="9730" style="885" width="27.85546875"/>
    <col customWidth="1" min="9731" max="9735" style="885" width="16"/>
    <col bestFit="1" customWidth="1" min="9736" max="9737" style="885" width="17.28515625"/>
    <col customWidth="1" min="9738" max="9738" style="885" width="17"/>
    <col bestFit="1" customWidth="1" min="9739" max="9750" style="885" width="17.28515625"/>
    <col min="9751" max="9984" style="885" width="9.140625"/>
    <col customWidth="1" min="9985" max="9985" style="885" width="71.42578125"/>
    <col customWidth="1" min="9986" max="9986" style="885" width="27.85546875"/>
    <col customWidth="1" min="9987" max="9991" style="885" width="16"/>
    <col bestFit="1" customWidth="1" min="9992" max="9993" style="885" width="17.28515625"/>
    <col customWidth="1" min="9994" max="9994" style="885" width="17"/>
    <col bestFit="1" customWidth="1" min="9995" max="10006" style="885" width="17.28515625"/>
    <col min="10007" max="10240" style="885" width="9.140625"/>
    <col customWidth="1" min="10241" max="10241" style="885" width="71.42578125"/>
    <col customWidth="1" min="10242" max="10242" style="885" width="27.85546875"/>
    <col customWidth="1" min="10243" max="10247" style="885" width="16"/>
    <col bestFit="1" customWidth="1" min="10248" max="10249" style="885" width="17.28515625"/>
    <col customWidth="1" min="10250" max="10250" style="885" width="17"/>
    <col bestFit="1" customWidth="1" min="10251" max="10262" style="885" width="17.28515625"/>
    <col min="10263" max="10496" style="885" width="9.140625"/>
    <col customWidth="1" min="10497" max="10497" style="885" width="71.42578125"/>
    <col customWidth="1" min="10498" max="10498" style="885" width="27.85546875"/>
    <col customWidth="1" min="10499" max="10503" style="885" width="16"/>
    <col bestFit="1" customWidth="1" min="10504" max="10505" style="885" width="17.28515625"/>
    <col customWidth="1" min="10506" max="10506" style="885" width="17"/>
    <col bestFit="1" customWidth="1" min="10507" max="10518" style="885" width="17.28515625"/>
    <col min="10519" max="10752" style="885" width="9.140625"/>
    <col customWidth="1" min="10753" max="10753" style="885" width="71.42578125"/>
    <col customWidth="1" min="10754" max="10754" style="885" width="27.85546875"/>
    <col customWidth="1" min="10755" max="10759" style="885" width="16"/>
    <col bestFit="1" customWidth="1" min="10760" max="10761" style="885" width="17.28515625"/>
    <col customWidth="1" min="10762" max="10762" style="885" width="17"/>
    <col bestFit="1" customWidth="1" min="10763" max="10774" style="885" width="17.28515625"/>
    <col min="10775" max="11008" style="885" width="9.140625"/>
    <col customWidth="1" min="11009" max="11009" style="885" width="71.42578125"/>
    <col customWidth="1" min="11010" max="11010" style="885" width="27.85546875"/>
    <col customWidth="1" min="11011" max="11015" style="885" width="16"/>
    <col bestFit="1" customWidth="1" min="11016" max="11017" style="885" width="17.28515625"/>
    <col customWidth="1" min="11018" max="11018" style="885" width="17"/>
    <col bestFit="1" customWidth="1" min="11019" max="11030" style="885" width="17.28515625"/>
    <col min="11031" max="11264" style="885" width="9.140625"/>
    <col customWidth="1" min="11265" max="11265" style="885" width="71.42578125"/>
    <col customWidth="1" min="11266" max="11266" style="885" width="27.85546875"/>
    <col customWidth="1" min="11267" max="11271" style="885" width="16"/>
    <col bestFit="1" customWidth="1" min="11272" max="11273" style="885" width="17.28515625"/>
    <col customWidth="1" min="11274" max="11274" style="885" width="17"/>
    <col bestFit="1" customWidth="1" min="11275" max="11286" style="885" width="17.28515625"/>
    <col min="11287" max="11520" style="885" width="9.140625"/>
    <col customWidth="1" min="11521" max="11521" style="885" width="71.42578125"/>
    <col customWidth="1" min="11522" max="11522" style="885" width="27.85546875"/>
    <col customWidth="1" min="11523" max="11527" style="885" width="16"/>
    <col bestFit="1" customWidth="1" min="11528" max="11529" style="885" width="17.28515625"/>
    <col customWidth="1" min="11530" max="11530" style="885" width="17"/>
    <col bestFit="1" customWidth="1" min="11531" max="11542" style="885" width="17.28515625"/>
    <col min="11543" max="11776" style="885" width="9.140625"/>
    <col customWidth="1" min="11777" max="11777" style="885" width="71.42578125"/>
    <col customWidth="1" min="11778" max="11778" style="885" width="27.85546875"/>
    <col customWidth="1" min="11779" max="11783" style="885" width="16"/>
    <col bestFit="1" customWidth="1" min="11784" max="11785" style="885" width="17.28515625"/>
    <col customWidth="1" min="11786" max="11786" style="885" width="17"/>
    <col bestFit="1" customWidth="1" min="11787" max="11798" style="885" width="17.28515625"/>
    <col min="11799" max="12032" style="885" width="9.140625"/>
    <col customWidth="1" min="12033" max="12033" style="885" width="71.42578125"/>
    <col customWidth="1" min="12034" max="12034" style="885" width="27.85546875"/>
    <col customWidth="1" min="12035" max="12039" style="885" width="16"/>
    <col bestFit="1" customWidth="1" min="12040" max="12041" style="885" width="17.28515625"/>
    <col customWidth="1" min="12042" max="12042" style="885" width="17"/>
    <col bestFit="1" customWidth="1" min="12043" max="12054" style="885" width="17.28515625"/>
    <col min="12055" max="12288" style="885" width="9.140625"/>
    <col customWidth="1" min="12289" max="12289" style="885" width="71.42578125"/>
    <col customWidth="1" min="12290" max="12290" style="885" width="27.85546875"/>
    <col customWidth="1" min="12291" max="12295" style="885" width="16"/>
    <col bestFit="1" customWidth="1" min="12296" max="12297" style="885" width="17.28515625"/>
    <col customWidth="1" min="12298" max="12298" style="885" width="17"/>
    <col bestFit="1" customWidth="1" min="12299" max="12310" style="885" width="17.28515625"/>
    <col min="12311" max="12544" style="885" width="9.140625"/>
    <col customWidth="1" min="12545" max="12545" style="885" width="71.42578125"/>
    <col customWidth="1" min="12546" max="12546" style="885" width="27.85546875"/>
    <col customWidth="1" min="12547" max="12551" style="885" width="16"/>
    <col bestFit="1" customWidth="1" min="12552" max="12553" style="885" width="17.28515625"/>
    <col customWidth="1" min="12554" max="12554" style="885" width="17"/>
    <col bestFit="1" customWidth="1" min="12555" max="12566" style="885" width="17.28515625"/>
    <col min="12567" max="12800" style="885" width="9.140625"/>
    <col customWidth="1" min="12801" max="12801" style="885" width="71.42578125"/>
    <col customWidth="1" min="12802" max="12802" style="885" width="27.85546875"/>
    <col customWidth="1" min="12803" max="12807" style="885" width="16"/>
    <col bestFit="1" customWidth="1" min="12808" max="12809" style="885" width="17.28515625"/>
    <col customWidth="1" min="12810" max="12810" style="885" width="17"/>
    <col bestFit="1" customWidth="1" min="12811" max="12822" style="885" width="17.28515625"/>
    <col min="12823" max="13056" style="885" width="9.140625"/>
    <col customWidth="1" min="13057" max="13057" style="885" width="71.42578125"/>
    <col customWidth="1" min="13058" max="13058" style="885" width="27.85546875"/>
    <col customWidth="1" min="13059" max="13063" style="885" width="16"/>
    <col bestFit="1" customWidth="1" min="13064" max="13065" style="885" width="17.28515625"/>
    <col customWidth="1" min="13066" max="13066" style="885" width="17"/>
    <col bestFit="1" customWidth="1" min="13067" max="13078" style="885" width="17.28515625"/>
    <col min="13079" max="13312" style="885" width="9.140625"/>
    <col customWidth="1" min="13313" max="13313" style="885" width="71.42578125"/>
    <col customWidth="1" min="13314" max="13314" style="885" width="27.85546875"/>
    <col customWidth="1" min="13315" max="13319" style="885" width="16"/>
    <col bestFit="1" customWidth="1" min="13320" max="13321" style="885" width="17.28515625"/>
    <col customWidth="1" min="13322" max="13322" style="885" width="17"/>
    <col bestFit="1" customWidth="1" min="13323" max="13334" style="885" width="17.28515625"/>
    <col min="13335" max="13568" style="885" width="9.140625"/>
    <col customWidth="1" min="13569" max="13569" style="885" width="71.42578125"/>
    <col customWidth="1" min="13570" max="13570" style="885" width="27.85546875"/>
    <col customWidth="1" min="13571" max="13575" style="885" width="16"/>
    <col bestFit="1" customWidth="1" min="13576" max="13577" style="885" width="17.28515625"/>
    <col customWidth="1" min="13578" max="13578" style="885" width="17"/>
    <col bestFit="1" customWidth="1" min="13579" max="13590" style="885" width="17.28515625"/>
    <col min="13591" max="13824" style="885" width="9.140625"/>
    <col customWidth="1" min="13825" max="13825" style="885" width="71.42578125"/>
    <col customWidth="1" min="13826" max="13826" style="885" width="27.85546875"/>
    <col customWidth="1" min="13827" max="13831" style="885" width="16"/>
    <col bestFit="1" customWidth="1" min="13832" max="13833" style="885" width="17.28515625"/>
    <col customWidth="1" min="13834" max="13834" style="885" width="17"/>
    <col bestFit="1" customWidth="1" min="13835" max="13846" style="885" width="17.28515625"/>
    <col min="13847" max="14080" style="885" width="9.140625"/>
    <col customWidth="1" min="14081" max="14081" style="885" width="71.42578125"/>
    <col customWidth="1" min="14082" max="14082" style="885" width="27.85546875"/>
    <col customWidth="1" min="14083" max="14087" style="885" width="16"/>
    <col bestFit="1" customWidth="1" min="14088" max="14089" style="885" width="17.28515625"/>
    <col customWidth="1" min="14090" max="14090" style="885" width="17"/>
    <col bestFit="1" customWidth="1" min="14091" max="14102" style="885" width="17.28515625"/>
    <col min="14103" max="14336" style="885" width="9.140625"/>
    <col customWidth="1" min="14337" max="14337" style="885" width="71.42578125"/>
    <col customWidth="1" min="14338" max="14338" style="885" width="27.85546875"/>
    <col customWidth="1" min="14339" max="14343" style="885" width="16"/>
    <col bestFit="1" customWidth="1" min="14344" max="14345" style="885" width="17.28515625"/>
    <col customWidth="1" min="14346" max="14346" style="885" width="17"/>
    <col bestFit="1" customWidth="1" min="14347" max="14358" style="885" width="17.28515625"/>
    <col min="14359" max="14592" style="885" width="9.140625"/>
    <col customWidth="1" min="14593" max="14593" style="885" width="71.42578125"/>
    <col customWidth="1" min="14594" max="14594" style="885" width="27.85546875"/>
    <col customWidth="1" min="14595" max="14599" style="885" width="16"/>
    <col bestFit="1" customWidth="1" min="14600" max="14601" style="885" width="17.28515625"/>
    <col customWidth="1" min="14602" max="14602" style="885" width="17"/>
    <col bestFit="1" customWidth="1" min="14603" max="14614" style="885" width="17.28515625"/>
    <col min="14615" max="14848" style="885" width="9.140625"/>
    <col customWidth="1" min="14849" max="14849" style="885" width="71.42578125"/>
    <col customWidth="1" min="14850" max="14850" style="885" width="27.85546875"/>
    <col customWidth="1" min="14851" max="14855" style="885" width="16"/>
    <col bestFit="1" customWidth="1" min="14856" max="14857" style="885" width="17.28515625"/>
    <col customWidth="1" min="14858" max="14858" style="885" width="17"/>
    <col bestFit="1" customWidth="1" min="14859" max="14870" style="885" width="17.28515625"/>
    <col min="14871" max="15104" style="885" width="9.140625"/>
    <col customWidth="1" min="15105" max="15105" style="885" width="71.42578125"/>
    <col customWidth="1" min="15106" max="15106" style="885" width="27.85546875"/>
    <col customWidth="1" min="15107" max="15111" style="885" width="16"/>
    <col bestFit="1" customWidth="1" min="15112" max="15113" style="885" width="17.28515625"/>
    <col customWidth="1" min="15114" max="15114" style="885" width="17"/>
    <col bestFit="1" customWidth="1" min="15115" max="15126" style="885" width="17.28515625"/>
    <col min="15127" max="15360" style="885" width="9.140625"/>
    <col customWidth="1" min="15361" max="15361" style="885" width="71.42578125"/>
    <col customWidth="1" min="15362" max="15362" style="885" width="27.85546875"/>
    <col customWidth="1" min="15363" max="15367" style="885" width="16"/>
    <col bestFit="1" customWidth="1" min="15368" max="15369" style="885" width="17.28515625"/>
    <col customWidth="1" min="15370" max="15370" style="885" width="17"/>
    <col bestFit="1" customWidth="1" min="15371" max="15382" style="885" width="17.28515625"/>
    <col min="15383" max="15616" style="885" width="9.140625"/>
    <col customWidth="1" min="15617" max="15617" style="885" width="71.42578125"/>
    <col customWidth="1" min="15618" max="15618" style="885" width="27.85546875"/>
    <col customWidth="1" min="15619" max="15623" style="885" width="16"/>
    <col bestFit="1" customWidth="1" min="15624" max="15625" style="885" width="17.28515625"/>
    <col customWidth="1" min="15626" max="15626" style="885" width="17"/>
    <col bestFit="1" customWidth="1" min="15627" max="15638" style="885" width="17.28515625"/>
    <col min="15639" max="15872" style="885" width="9.140625"/>
    <col customWidth="1" min="15873" max="15873" style="885" width="71.42578125"/>
    <col customWidth="1" min="15874" max="15874" style="885" width="27.85546875"/>
    <col customWidth="1" min="15875" max="15879" style="885" width="16"/>
    <col bestFit="1" customWidth="1" min="15880" max="15881" style="885" width="17.28515625"/>
    <col customWidth="1" min="15882" max="15882" style="885" width="17"/>
    <col bestFit="1" customWidth="1" min="15883" max="15894" style="885" width="17.28515625"/>
    <col min="15895" max="16128" style="885" width="9.140625"/>
    <col customWidth="1" min="16129" max="16129" style="885" width="71.42578125"/>
    <col customWidth="1" min="16130" max="16130" style="885" width="27.85546875"/>
    <col customWidth="1" min="16131" max="16135" style="885" width="16"/>
    <col bestFit="1" customWidth="1" min="16136" max="16137" style="885" width="17.28515625"/>
    <col customWidth="1" min="16138" max="16138" style="885" width="17"/>
    <col bestFit="1" customWidth="1" min="16139" max="16150" style="885" width="17.28515625"/>
    <col min="16151" max="16384" style="885" width="9.140625"/>
  </cols>
  <sheetData>
    <row r="1" ht="15.75">
      <c r="C1" s="888"/>
    </row>
    <row r="2" ht="20.25">
      <c r="A2" s="889"/>
      <c r="B2" s="890"/>
      <c r="C2" s="891"/>
      <c r="D2" s="889"/>
    </row>
    <row r="3" ht="60.75" customHeight="1">
      <c r="A3" s="892" t="s">
        <v>1286</v>
      </c>
      <c r="B3" s="892"/>
      <c r="C3" s="892"/>
      <c r="D3" s="892"/>
      <c r="E3" s="892"/>
      <c r="F3" s="892"/>
    </row>
    <row r="4" ht="29.25" customHeight="1"/>
    <row r="5" ht="32.25" customHeight="1">
      <c r="A5" s="893"/>
      <c r="B5" s="894" t="s">
        <v>1287</v>
      </c>
      <c r="C5" s="895">
        <v>2017</v>
      </c>
      <c r="D5" s="894">
        <v>2018</v>
      </c>
      <c r="E5" s="896">
        <v>2019</v>
      </c>
      <c r="F5" s="894">
        <v>2020</v>
      </c>
      <c r="G5" s="896">
        <v>2021</v>
      </c>
      <c r="H5" s="896">
        <v>2022</v>
      </c>
      <c r="I5" s="894">
        <v>2023</v>
      </c>
      <c r="J5" s="896">
        <v>2024</v>
      </c>
      <c r="K5" s="894">
        <v>2025</v>
      </c>
      <c r="L5" s="896">
        <v>2026</v>
      </c>
      <c r="M5" s="894">
        <v>2027</v>
      </c>
      <c r="N5" s="896">
        <v>2028</v>
      </c>
      <c r="O5" s="894">
        <v>2029</v>
      </c>
      <c r="P5" s="896">
        <v>2030</v>
      </c>
      <c r="Q5" s="894">
        <v>2031</v>
      </c>
      <c r="R5" s="896">
        <v>2032</v>
      </c>
      <c r="S5" s="894">
        <v>2033</v>
      </c>
      <c r="T5" s="896">
        <v>2034</v>
      </c>
      <c r="U5" s="894">
        <v>2035</v>
      </c>
      <c r="V5" s="896">
        <v>2036</v>
      </c>
    </row>
    <row r="6" ht="32.25" customHeight="1">
      <c r="A6" s="897"/>
      <c r="B6" s="898" t="s">
        <v>1288</v>
      </c>
      <c r="C6" s="899"/>
      <c r="D6" s="900" t="s">
        <v>588</v>
      </c>
      <c r="E6" s="901"/>
      <c r="F6" s="901"/>
      <c r="G6" s="901"/>
      <c r="H6" s="901"/>
      <c r="I6" s="901"/>
      <c r="J6" s="901"/>
      <c r="K6" s="901"/>
      <c r="L6" s="901"/>
      <c r="M6" s="901"/>
      <c r="N6" s="901"/>
      <c r="O6" s="901"/>
      <c r="P6" s="901"/>
      <c r="Q6" s="901"/>
      <c r="R6" s="901"/>
      <c r="S6" s="901"/>
      <c r="T6" s="901"/>
      <c r="U6" s="901"/>
      <c r="V6" s="902"/>
    </row>
    <row r="7" ht="32.25" customHeight="1">
      <c r="A7" s="903" t="s">
        <v>1076</v>
      </c>
      <c r="B7" s="904"/>
      <c r="C7" s="905">
        <v>53.014087301587267</v>
      </c>
      <c r="D7" s="905">
        <v>69.608473414702573</v>
      </c>
      <c r="E7" s="905">
        <v>56</v>
      </c>
      <c r="F7" s="905">
        <v>42.483333333333327</v>
      </c>
      <c r="G7" s="905">
        <v>43.300000000000004</v>
      </c>
      <c r="H7" s="905">
        <v>44.199999999999996</v>
      </c>
      <c r="I7" s="905">
        <v>45</v>
      </c>
      <c r="J7" s="905">
        <v>45.899999999999984</v>
      </c>
      <c r="K7" s="905">
        <v>46.866375240090626</v>
      </c>
      <c r="L7" s="905">
        <v>47.803702744892441</v>
      </c>
      <c r="M7" s="905">
        <v>48.759776799790288</v>
      </c>
      <c r="N7" s="905">
        <v>49.734972335786097</v>
      </c>
      <c r="O7" s="905">
        <v>50.729671782501818</v>
      </c>
      <c r="P7" s="905">
        <v>51.744265218151853</v>
      </c>
      <c r="Q7" s="905">
        <v>52.77915052251489</v>
      </c>
      <c r="R7" s="905">
        <v>53.834733532965188</v>
      </c>
      <c r="S7" s="905">
        <v>54.911428203624496</v>
      </c>
      <c r="T7" s="905">
        <v>56.009656767696988</v>
      </c>
      <c r="U7" s="905">
        <v>57.129849903050932</v>
      </c>
      <c r="V7" s="905">
        <v>58.250043038404876</v>
      </c>
    </row>
    <row r="8" ht="32.25" customHeight="1">
      <c r="A8" s="906" t="s">
        <v>1077</v>
      </c>
      <c r="B8" s="907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8"/>
      <c r="S8" s="908"/>
      <c r="T8" s="908"/>
      <c r="U8" s="908"/>
      <c r="V8" s="908"/>
    </row>
    <row r="9" ht="39.75" customHeight="1">
      <c r="A9" s="909" t="s">
        <v>1289</v>
      </c>
      <c r="B9" s="910" t="s">
        <v>1080</v>
      </c>
      <c r="C9" s="911">
        <v>102.51000000000001</v>
      </c>
      <c r="D9" s="911">
        <v>103.41</v>
      </c>
      <c r="E9" s="911">
        <v>104.56</v>
      </c>
      <c r="F9" s="911">
        <v>103.992</v>
      </c>
      <c r="G9" s="911">
        <v>103.95999999999999</v>
      </c>
      <c r="H9" s="911">
        <v>103.97199999999999</v>
      </c>
      <c r="I9" s="911">
        <v>104.012</v>
      </c>
      <c r="J9" s="912">
        <v>104.011</v>
      </c>
      <c r="K9" s="912">
        <v>104.032</v>
      </c>
      <c r="L9" s="912">
        <v>104.014</v>
      </c>
      <c r="M9" s="912">
        <v>104.01900000000001</v>
      </c>
      <c r="N9" s="912">
        <v>104.018</v>
      </c>
      <c r="O9" s="912">
        <v>104.018</v>
      </c>
      <c r="P9" s="912">
        <v>104.017</v>
      </c>
      <c r="Q9" s="912">
        <v>104.02200000000001</v>
      </c>
      <c r="R9" s="912">
        <v>104.024</v>
      </c>
      <c r="S9" s="912">
        <v>104.01000000000001</v>
      </c>
      <c r="T9" s="912">
        <v>103.996</v>
      </c>
      <c r="U9" s="912">
        <v>103.982</v>
      </c>
      <c r="V9" s="912">
        <v>103.967</v>
      </c>
    </row>
    <row r="10" ht="41.25" customHeight="1">
      <c r="A10" s="909" t="s">
        <v>1081</v>
      </c>
      <c r="B10" s="904" t="s">
        <v>720</v>
      </c>
      <c r="C10" s="911">
        <v>103.68000000000001</v>
      </c>
      <c r="D10" s="911">
        <v>102.727</v>
      </c>
      <c r="E10" s="911">
        <v>104.75700000000001</v>
      </c>
      <c r="F10" s="911">
        <v>103.60899999999999</v>
      </c>
      <c r="G10" s="911">
        <v>104.04300000000001</v>
      </c>
      <c r="H10" s="911">
        <v>104.011</v>
      </c>
      <c r="I10" s="911">
        <v>103.986</v>
      </c>
      <c r="J10" s="912">
        <v>104</v>
      </c>
      <c r="K10" s="912">
        <v>103.95099999999999</v>
      </c>
      <c r="L10" s="912">
        <v>104.02200000000001</v>
      </c>
      <c r="M10" s="912">
        <v>104.01600000000001</v>
      </c>
      <c r="N10" s="912">
        <v>104.018</v>
      </c>
      <c r="O10" s="912">
        <v>104.017</v>
      </c>
      <c r="P10" s="912">
        <v>104.017</v>
      </c>
      <c r="Q10" s="912">
        <v>104.015</v>
      </c>
      <c r="R10" s="912">
        <v>104.012</v>
      </c>
      <c r="S10" s="912">
        <v>104.01600000000001</v>
      </c>
      <c r="T10" s="912">
        <v>104.002</v>
      </c>
      <c r="U10" s="912">
        <v>103.98699999999999</v>
      </c>
      <c r="V10" s="912">
        <v>103.97199999999999</v>
      </c>
    </row>
    <row r="11" ht="32.25" customHeight="1">
      <c r="A11" s="913" t="s">
        <v>1290</v>
      </c>
      <c r="B11" s="914"/>
      <c r="C11" s="908"/>
      <c r="D11" s="908"/>
      <c r="E11" s="908"/>
      <c r="F11" s="908"/>
      <c r="G11" s="908"/>
      <c r="H11" s="908"/>
      <c r="I11" s="908"/>
      <c r="J11" s="908"/>
      <c r="K11" s="908"/>
      <c r="L11" s="908"/>
      <c r="M11" s="908"/>
      <c r="N11" s="908"/>
      <c r="O11" s="908"/>
      <c r="P11" s="908"/>
      <c r="Q11" s="908"/>
      <c r="R11" s="908"/>
      <c r="S11" s="908"/>
      <c r="T11" s="908"/>
      <c r="U11" s="908"/>
      <c r="V11" s="908"/>
    </row>
    <row r="12" ht="32.25" customHeight="1">
      <c r="A12" s="915" t="s">
        <v>1083</v>
      </c>
      <c r="B12" s="904" t="s">
        <v>1084</v>
      </c>
      <c r="C12" s="916">
        <v>92037.175725431662</v>
      </c>
      <c r="D12" s="917">
        <v>101164.22693717532</v>
      </c>
      <c r="E12" s="917">
        <v>104694.88333233719</v>
      </c>
      <c r="F12" s="917">
        <v>109314.18794974357</v>
      </c>
      <c r="G12" s="917">
        <v>116251.96419996275</v>
      </c>
      <c r="H12" s="917">
        <v>124316.23055446522</v>
      </c>
      <c r="I12" s="917">
        <v>133415.36369465719</v>
      </c>
      <c r="J12" s="917">
        <v>142970.05644057874</v>
      </c>
      <c r="K12" s="917">
        <v>152345.36884682169</v>
      </c>
      <c r="L12" s="917">
        <v>162824.08732020817</v>
      </c>
      <c r="M12" s="917">
        <v>173664.52792249675</v>
      </c>
      <c r="N12" s="917">
        <v>185509.16290675782</v>
      </c>
      <c r="O12" s="917">
        <v>197626.42157710917</v>
      </c>
      <c r="P12" s="917">
        <v>210768.77460958104</v>
      </c>
      <c r="Q12" s="917">
        <v>224790.90330690198</v>
      </c>
      <c r="R12" s="917">
        <v>239324.62391054619</v>
      </c>
      <c r="S12" s="917">
        <v>255367.52938786172</v>
      </c>
      <c r="T12" s="917">
        <v>272371.73607177468</v>
      </c>
      <c r="U12" s="917">
        <v>289549.58040534268</v>
      </c>
      <c r="V12" s="917">
        <v>308660.60596556379</v>
      </c>
    </row>
    <row r="13" ht="32.25" customHeight="1">
      <c r="A13" s="915" t="s">
        <v>1085</v>
      </c>
      <c r="B13" s="904" t="s">
        <v>720</v>
      </c>
      <c r="C13" s="918">
        <v>101.54563022906183</v>
      </c>
      <c r="D13" s="918">
        <v>101.80120422244214</v>
      </c>
      <c r="E13" s="918">
        <v>101.01164623273522</v>
      </c>
      <c r="F13" s="918">
        <v>101.90453958827828</v>
      </c>
      <c r="G13" s="918">
        <v>102.49566927409346</v>
      </c>
      <c r="H13" s="918">
        <v>102.88138170927988</v>
      </c>
      <c r="I13" s="918">
        <v>103.00672817127079</v>
      </c>
      <c r="J13" s="918">
        <v>103.01544898923925</v>
      </c>
      <c r="K13" s="918">
        <v>103.23553746666563</v>
      </c>
      <c r="L13" s="918">
        <v>103.44161184540816</v>
      </c>
      <c r="M13" s="918">
        <v>103.27746737816651</v>
      </c>
      <c r="N13" s="918">
        <v>103.44388364995125</v>
      </c>
      <c r="O13" s="918">
        <v>103.0184944578081</v>
      </c>
      <c r="P13" s="918">
        <v>103.09161690822657</v>
      </c>
      <c r="Q13" s="918">
        <v>103.01856181444072</v>
      </c>
      <c r="R13" s="918">
        <v>102.843006593353</v>
      </c>
      <c r="S13" s="918">
        <v>102.93766725919586</v>
      </c>
      <c r="T13" s="918">
        <v>102.89735582251754</v>
      </c>
      <c r="U13" s="918">
        <v>102.89082856874174</v>
      </c>
      <c r="V13" s="918">
        <v>102.98644462488519</v>
      </c>
    </row>
    <row r="14" ht="32.25" customHeight="1">
      <c r="A14" s="909" t="s">
        <v>1086</v>
      </c>
      <c r="B14" s="904" t="s">
        <v>720</v>
      </c>
      <c r="C14" s="918">
        <v>105.20926662397694</v>
      </c>
      <c r="D14" s="918">
        <v>107.97190612685141</v>
      </c>
      <c r="E14" s="918">
        <v>102.45355703869996</v>
      </c>
      <c r="F14" s="918">
        <v>102.46075329544718</v>
      </c>
      <c r="G14" s="918">
        <v>103.75720181401864</v>
      </c>
      <c r="H14" s="918">
        <v>103.94192256269341</v>
      </c>
      <c r="I14" s="918">
        <v>104.18673262445949</v>
      </c>
      <c r="J14" s="918">
        <v>104.0247987925963</v>
      </c>
      <c r="K14" s="918">
        <v>103.21788238361562</v>
      </c>
      <c r="L14" s="918">
        <v>103.32231225219704</v>
      </c>
      <c r="M14" s="918">
        <v>103.27302261283981</v>
      </c>
      <c r="N14" s="918">
        <v>103.26411525943196</v>
      </c>
      <c r="O14" s="918">
        <v>103.41045346252476</v>
      </c>
      <c r="P14" s="918">
        <v>103.45176685971084</v>
      </c>
      <c r="Q14" s="918">
        <v>103.52779858644179</v>
      </c>
      <c r="R14" s="918">
        <v>103.52229418388607</v>
      </c>
      <c r="S14" s="918">
        <v>103.65827265068164</v>
      </c>
      <c r="T14" s="918">
        <v>103.65545191830583</v>
      </c>
      <c r="U14" s="918">
        <v>103.31996166853756</v>
      </c>
      <c r="V14" s="918">
        <v>103.5090205656727</v>
      </c>
    </row>
    <row r="15" ht="32.25" customHeight="1">
      <c r="A15" s="913" t="s">
        <v>1087</v>
      </c>
      <c r="B15" s="914"/>
      <c r="C15" s="908"/>
      <c r="D15" s="908"/>
      <c r="E15" s="908"/>
      <c r="F15" s="908"/>
      <c r="G15" s="908"/>
      <c r="H15" s="908"/>
      <c r="I15" s="908"/>
      <c r="J15" s="908"/>
      <c r="K15" s="908"/>
      <c r="L15" s="908"/>
      <c r="M15" s="908"/>
      <c r="N15" s="908"/>
      <c r="O15" s="908"/>
      <c r="P15" s="908"/>
      <c r="Q15" s="908"/>
      <c r="R15" s="908"/>
      <c r="S15" s="908"/>
      <c r="T15" s="908"/>
      <c r="U15" s="908"/>
      <c r="V15" s="908"/>
    </row>
    <row r="16" ht="32.25" customHeight="1">
      <c r="A16" s="915" t="s">
        <v>1083</v>
      </c>
      <c r="B16" s="904" t="s">
        <v>1084</v>
      </c>
      <c r="C16" s="916">
        <v>59165.263449999999</v>
      </c>
      <c r="D16" s="917">
        <v>69501.505878543583</v>
      </c>
      <c r="E16" s="917">
        <v>72902.849005138036</v>
      </c>
      <c r="F16" s="917">
        <v>77081.870881645518</v>
      </c>
      <c r="G16" s="917">
        <v>82321.048836641858</v>
      </c>
      <c r="H16" s="917">
        <v>88367.230560893731</v>
      </c>
      <c r="I16" s="917">
        <v>95086.639897403205</v>
      </c>
      <c r="J16" s="917">
        <v>102585.44254155067</v>
      </c>
      <c r="K16" s="917">
        <v>110516</v>
      </c>
      <c r="L16" s="917">
        <v>118931</v>
      </c>
      <c r="M16" s="917">
        <v>127830</v>
      </c>
      <c r="N16" s="917">
        <v>137178</v>
      </c>
      <c r="O16" s="917">
        <v>147090</v>
      </c>
      <c r="P16" s="917">
        <v>157603</v>
      </c>
      <c r="Q16" s="917">
        <v>168734</v>
      </c>
      <c r="R16" s="917">
        <v>180636</v>
      </c>
      <c r="S16" s="917">
        <v>193196</v>
      </c>
      <c r="T16" s="917">
        <v>206530</v>
      </c>
      <c r="U16" s="917">
        <v>220730</v>
      </c>
      <c r="V16" s="917">
        <v>236023</v>
      </c>
    </row>
    <row r="17" ht="32.25" customHeight="1">
      <c r="A17" s="919" t="s">
        <v>1088</v>
      </c>
      <c r="B17" s="904" t="s">
        <v>720</v>
      </c>
      <c r="C17" s="918">
        <v>102.09999999999999</v>
      </c>
      <c r="D17" s="918">
        <v>102.97735340412257</v>
      </c>
      <c r="E17" s="918">
        <v>101.81924568161487</v>
      </c>
      <c r="F17" s="918">
        <v>102.47050206822266</v>
      </c>
      <c r="G17" s="918">
        <v>102.76804802528822</v>
      </c>
      <c r="H17" s="918">
        <v>102.91684053281374</v>
      </c>
      <c r="I17" s="918">
        <v>103.00557662891396</v>
      </c>
      <c r="J17" s="918">
        <v>103.06603509707082</v>
      </c>
      <c r="K17" s="918">
        <v>103.09999999999999</v>
      </c>
      <c r="L17" s="918">
        <v>103</v>
      </c>
      <c r="M17" s="918">
        <v>102.90000000000001</v>
      </c>
      <c r="N17" s="918">
        <v>102.8</v>
      </c>
      <c r="O17" s="918">
        <v>102.7</v>
      </c>
      <c r="P17" s="918">
        <v>102.7</v>
      </c>
      <c r="Q17" s="918">
        <v>102.7</v>
      </c>
      <c r="R17" s="918">
        <v>102.7</v>
      </c>
      <c r="S17" s="918">
        <v>102.7</v>
      </c>
      <c r="T17" s="918">
        <v>102.59999999999999</v>
      </c>
      <c r="U17" s="918">
        <v>102.59999999999999</v>
      </c>
      <c r="V17" s="918">
        <v>102.7</v>
      </c>
    </row>
    <row r="18" ht="39.75" customHeight="1">
      <c r="A18" s="909" t="s">
        <v>1089</v>
      </c>
      <c r="B18" s="904" t="s">
        <v>720</v>
      </c>
      <c r="C18" s="918">
        <v>108.40592448861526</v>
      </c>
      <c r="D18" s="918">
        <v>114.07374141700963</v>
      </c>
      <c r="E18" s="918">
        <v>103.01973084462229</v>
      </c>
      <c r="F18" s="918">
        <v>103.18317382882265</v>
      </c>
      <c r="G18" s="918">
        <v>103.92033555793867</v>
      </c>
      <c r="H18" s="918">
        <v>104.30230451323645</v>
      </c>
      <c r="I18" s="918">
        <v>104.46420869161194</v>
      </c>
      <c r="J18" s="918">
        <v>104.67685506991056</v>
      </c>
      <c r="K18" s="918">
        <v>104.5</v>
      </c>
      <c r="L18" s="918">
        <v>104.5</v>
      </c>
      <c r="M18" s="918">
        <v>104.40000000000001</v>
      </c>
      <c r="N18" s="918">
        <v>104.40000000000001</v>
      </c>
      <c r="O18" s="918">
        <v>104.40000000000001</v>
      </c>
      <c r="P18" s="918">
        <v>104.3</v>
      </c>
      <c r="Q18" s="918">
        <v>104.3</v>
      </c>
      <c r="R18" s="918">
        <v>104.3</v>
      </c>
      <c r="S18" s="918">
        <v>104.2</v>
      </c>
      <c r="T18" s="918">
        <v>104.2</v>
      </c>
      <c r="U18" s="918">
        <v>104.09999999999999</v>
      </c>
      <c r="V18" s="918">
        <v>104.09999999999999</v>
      </c>
    </row>
    <row r="19" ht="32.25" customHeight="1">
      <c r="A19" s="920" t="s">
        <v>1090</v>
      </c>
      <c r="B19" s="914"/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</row>
    <row r="20" ht="32.25" customHeight="1">
      <c r="A20" s="915" t="s">
        <v>1085</v>
      </c>
      <c r="B20" s="904" t="s">
        <v>720</v>
      </c>
      <c r="C20" s="912">
        <v>102.40000000000001</v>
      </c>
      <c r="D20" s="912">
        <v>101.09999999999999</v>
      </c>
      <c r="E20" s="912">
        <v>100.7</v>
      </c>
      <c r="F20" s="912">
        <v>100.90000000000001</v>
      </c>
      <c r="G20" s="912">
        <v>101.5</v>
      </c>
      <c r="H20" s="912">
        <v>102</v>
      </c>
      <c r="I20" s="912">
        <v>102.40000000000001</v>
      </c>
      <c r="J20" s="912">
        <v>102.7</v>
      </c>
      <c r="K20" s="912">
        <v>102.39749999999999</v>
      </c>
      <c r="L20" s="912">
        <v>102.2976</v>
      </c>
      <c r="M20" s="912">
        <v>102.2976</v>
      </c>
      <c r="N20" s="912">
        <v>102.4974</v>
      </c>
      <c r="O20" s="912">
        <v>102.4974</v>
      </c>
      <c r="P20" s="912">
        <v>102.4974</v>
      </c>
      <c r="Q20" s="912">
        <v>102.5973</v>
      </c>
      <c r="R20" s="912">
        <v>102.5973</v>
      </c>
      <c r="S20" s="912">
        <v>102.6972</v>
      </c>
      <c r="T20" s="912">
        <v>102.6972</v>
      </c>
      <c r="U20" s="912">
        <v>102.6972</v>
      </c>
      <c r="V20" s="912">
        <v>102.6972</v>
      </c>
    </row>
    <row r="21" ht="32.25" customHeight="1">
      <c r="A21" s="922" t="s">
        <v>1091</v>
      </c>
      <c r="B21" s="904" t="s">
        <v>720</v>
      </c>
      <c r="C21" s="912">
        <v>100.3</v>
      </c>
      <c r="D21" s="912">
        <v>100.2</v>
      </c>
      <c r="E21" s="912">
        <v>104.2</v>
      </c>
      <c r="F21" s="912">
        <v>104.09999999999999</v>
      </c>
      <c r="G21" s="912">
        <v>103.8</v>
      </c>
      <c r="H21" s="912">
        <v>103.7</v>
      </c>
      <c r="I21" s="912">
        <v>103.8</v>
      </c>
      <c r="J21" s="912">
        <v>103.90000000000001</v>
      </c>
      <c r="K21" s="912">
        <v>103.88447526469913</v>
      </c>
      <c r="L21" s="912">
        <v>103.93769566684914</v>
      </c>
      <c r="M21" s="912">
        <v>103.98067759124122</v>
      </c>
      <c r="N21" s="912">
        <v>103.99420731294698</v>
      </c>
      <c r="O21" s="912">
        <v>104.02182850595401</v>
      </c>
      <c r="P21" s="912">
        <v>104.04617309760373</v>
      </c>
      <c r="Q21" s="912">
        <v>104.0627201722303</v>
      </c>
      <c r="R21" s="912">
        <v>104.07601046146993</v>
      </c>
      <c r="S21" s="912">
        <v>104.07861480313723</v>
      </c>
      <c r="T21" s="912">
        <v>104.0748428293896</v>
      </c>
      <c r="U21" s="912">
        <v>104.06264395057443</v>
      </c>
      <c r="V21" s="912">
        <v>104.05447020575028</v>
      </c>
    </row>
    <row r="22" ht="32.25" customHeight="1">
      <c r="A22" s="923" t="s">
        <v>1092</v>
      </c>
      <c r="B22" s="914"/>
      <c r="C22" s="921"/>
      <c r="D22" s="921"/>
      <c r="E22" s="921"/>
      <c r="F22" s="921"/>
      <c r="G22" s="921"/>
      <c r="H22" s="921"/>
      <c r="I22" s="921"/>
      <c r="J22" s="921"/>
      <c r="K22" s="921"/>
      <c r="L22" s="921"/>
      <c r="M22" s="921"/>
      <c r="N22" s="921"/>
      <c r="O22" s="921"/>
      <c r="P22" s="921"/>
      <c r="Q22" s="921"/>
      <c r="R22" s="921"/>
      <c r="S22" s="921"/>
      <c r="T22" s="921"/>
      <c r="U22" s="921"/>
      <c r="V22" s="921"/>
    </row>
    <row r="23" ht="32.25" customHeight="1">
      <c r="A23" s="915" t="s">
        <v>1083</v>
      </c>
      <c r="B23" s="904" t="s">
        <v>1084</v>
      </c>
      <c r="C23" s="917">
        <v>15966.803900000001</v>
      </c>
      <c r="D23" s="917">
        <v>17240.539446384741</v>
      </c>
      <c r="E23" s="917">
        <v>18583.122309479713</v>
      </c>
      <c r="F23" s="917">
        <v>20690.090205921497</v>
      </c>
      <c r="G23" s="917">
        <v>22666.657933211631</v>
      </c>
      <c r="H23" s="917">
        <v>24881.000735766833</v>
      </c>
      <c r="I23" s="917">
        <v>27281.201773363067</v>
      </c>
      <c r="J23" s="917">
        <v>29828.21215144113</v>
      </c>
      <c r="K23" s="917">
        <v>32533.445720714648</v>
      </c>
      <c r="L23" s="917">
        <v>35434.73998593523</v>
      </c>
      <c r="M23" s="917">
        <v>38524.635027661774</v>
      </c>
      <c r="N23" s="917">
        <v>41807.596983391071</v>
      </c>
      <c r="O23" s="917">
        <v>45288.360220170711</v>
      </c>
      <c r="P23" s="917">
        <v>48972.724171455528</v>
      </c>
      <c r="Q23" s="917">
        <v>52867.457670522221</v>
      </c>
      <c r="R23" s="917">
        <v>56968.087022191634</v>
      </c>
      <c r="S23" s="917">
        <v>61283.305900862077</v>
      </c>
      <c r="T23" s="917">
        <v>65811.907538884756</v>
      </c>
      <c r="U23" s="917">
        <v>70550.962852494617</v>
      </c>
      <c r="V23" s="917">
        <v>75512.843822789015</v>
      </c>
    </row>
    <row r="24" ht="32.25" customHeight="1">
      <c r="A24" s="915" t="s">
        <v>1085</v>
      </c>
      <c r="B24" s="904" t="s">
        <v>720</v>
      </c>
      <c r="C24" s="918">
        <v>104.40000000000001</v>
      </c>
      <c r="D24" s="918">
        <v>102.90000000000001</v>
      </c>
      <c r="E24" s="918">
        <v>102.5</v>
      </c>
      <c r="F24" s="918">
        <v>106.3</v>
      </c>
      <c r="G24" s="918">
        <v>105.3</v>
      </c>
      <c r="H24" s="918">
        <v>105.39999999999999</v>
      </c>
      <c r="I24" s="918">
        <v>105.19999999999999</v>
      </c>
      <c r="J24" s="918">
        <v>104.80000000000001</v>
      </c>
      <c r="K24" s="918">
        <v>104.60000000000001</v>
      </c>
      <c r="L24" s="918">
        <v>104.45</v>
      </c>
      <c r="M24" s="918">
        <v>104.3</v>
      </c>
      <c r="N24" s="918">
        <v>104.14999999999999</v>
      </c>
      <c r="O24" s="918">
        <v>103.99999999999999</v>
      </c>
      <c r="P24" s="918">
        <v>103.84999999999998</v>
      </c>
      <c r="Q24" s="918">
        <v>103.69999999999997</v>
      </c>
      <c r="R24" s="918">
        <v>103.54999999999997</v>
      </c>
      <c r="S24" s="918">
        <v>103.39999999999996</v>
      </c>
      <c r="T24" s="918">
        <v>103.24999999999996</v>
      </c>
      <c r="U24" s="918">
        <v>103.09999999999995</v>
      </c>
      <c r="V24" s="918">
        <v>102.94999999999995</v>
      </c>
    </row>
    <row r="25" ht="32.25" customHeight="1">
      <c r="A25" s="922" t="s">
        <v>1091</v>
      </c>
      <c r="B25" s="924" t="s">
        <v>720</v>
      </c>
      <c r="C25" s="925">
        <v>103.69498560435535</v>
      </c>
      <c r="D25" s="925">
        <v>104.93430351985597</v>
      </c>
      <c r="E25" s="925">
        <v>105.15839994603182</v>
      </c>
      <c r="F25" s="925">
        <v>104.73948503041726</v>
      </c>
      <c r="G25" s="925">
        <v>104.03913562221676</v>
      </c>
      <c r="H25" s="925">
        <v>104.14531611678484</v>
      </c>
      <c r="I25" s="925">
        <v>104.22692230461428</v>
      </c>
      <c r="J25" s="925">
        <v>104.32837501843417</v>
      </c>
      <c r="K25" s="925">
        <v>104.27282874476363</v>
      </c>
      <c r="L25" s="925">
        <v>104.27753173133661</v>
      </c>
      <c r="M25" s="925">
        <v>104.23773699551478</v>
      </c>
      <c r="N25" s="925">
        <v>104.19752386948538</v>
      </c>
      <c r="O25" s="925">
        <v>104.15929963399321</v>
      </c>
      <c r="P25" s="925">
        <v>104.12647484098208</v>
      </c>
      <c r="Q25" s="925">
        <v>104.10112118602116</v>
      </c>
      <c r="R25" s="925">
        <v>104.06222481109592</v>
      </c>
      <c r="S25" s="925">
        <v>104.03752455637851</v>
      </c>
      <c r="T25" s="925">
        <v>104.00931436000997</v>
      </c>
      <c r="U25" s="925">
        <v>103.9776029154237</v>
      </c>
      <c r="V25" s="918">
        <v>103.96604663138361</v>
      </c>
    </row>
    <row r="26" ht="32.25" customHeight="1">
      <c r="A26" s="915" t="s">
        <v>1093</v>
      </c>
      <c r="B26" s="924" t="s">
        <v>1094</v>
      </c>
      <c r="C26" s="918">
        <v>17.348211496224845</v>
      </c>
      <c r="D26" s="918">
        <v>17.042130373903223</v>
      </c>
      <c r="E26" s="918">
        <v>17.749790360327886</v>
      </c>
      <c r="F26" s="918">
        <v>18.927177335327798</v>
      </c>
      <c r="G26" s="918">
        <v>19.497870929925238</v>
      </c>
      <c r="H26" s="918">
        <v>20.014281823696393</v>
      </c>
      <c r="I26" s="918">
        <v>20.448320956348436</v>
      </c>
      <c r="J26" s="918">
        <v>20.863258289219701</v>
      </c>
      <c r="K26" s="918">
        <v>21.355060522664111</v>
      </c>
      <c r="L26" s="918">
        <v>21.762590885124776</v>
      </c>
      <c r="M26" s="918">
        <v>22.183364379889138</v>
      </c>
      <c r="N26" s="918">
        <v>22.536674915839473</v>
      </c>
      <c r="O26" s="918">
        <v>22.916146463999127</v>
      </c>
      <c r="P26" s="918">
        <v>23.235284383168466</v>
      </c>
      <c r="Q26" s="918">
        <v>23.518504037658261</v>
      </c>
      <c r="R26" s="918">
        <v>23.803688100011364</v>
      </c>
      <c r="S26" s="918">
        <v>23.998080745725002</v>
      </c>
      <c r="T26" s="918">
        <v>24.162531872081683</v>
      </c>
      <c r="U26" s="918">
        <v>24.365762420974598</v>
      </c>
      <c r="V26" s="918">
        <v>24.464684628790536</v>
      </c>
    </row>
    <row r="27" ht="32.25" customHeight="1">
      <c r="A27" s="915" t="s">
        <v>1291</v>
      </c>
      <c r="B27" s="924" t="s">
        <v>1094</v>
      </c>
      <c r="C27" s="918">
        <v>21.048469113334601</v>
      </c>
      <c r="D27" s="918">
        <v>20.67710293240215</v>
      </c>
      <c r="E27" s="918">
        <v>21.535702066396084</v>
      </c>
      <c r="F27" s="918">
        <v>22.964217817608887</v>
      </c>
      <c r="G27" s="918">
        <v>23.656636543405266</v>
      </c>
      <c r="H27" s="918">
        <v>24.283194430925654</v>
      </c>
      <c r="I27" s="918">
        <v>24.809811210966245</v>
      </c>
      <c r="J27" s="918">
        <v>25.313251904942742</v>
      </c>
      <c r="K27" s="918">
        <v>25.538394636317026</v>
      </c>
      <c r="L27" s="918">
        <v>25.652003562417551</v>
      </c>
      <c r="M27" s="918">
        <v>25.771928207136419</v>
      </c>
      <c r="N27" s="918">
        <v>25.80530637139713</v>
      </c>
      <c r="O27" s="918">
        <v>25.861356123183949</v>
      </c>
      <c r="P27" s="918">
        <v>25.842768899749412</v>
      </c>
      <c r="Q27" s="918">
        <v>25.779404721763495</v>
      </c>
      <c r="R27" s="918">
        <v>25.714041939255633</v>
      </c>
      <c r="S27" s="918">
        <v>25.723462667378332</v>
      </c>
      <c r="T27" s="918">
        <v>25.699061350424419</v>
      </c>
      <c r="U27" s="918">
        <v>25.714127619514432</v>
      </c>
      <c r="V27" s="918">
        <v>25.617894417234776</v>
      </c>
    </row>
    <row r="28" ht="32.25" customHeight="1">
      <c r="A28" s="913" t="s">
        <v>563</v>
      </c>
      <c r="B28" s="914"/>
      <c r="C28" s="921"/>
      <c r="D28" s="921"/>
      <c r="E28" s="921"/>
      <c r="F28" s="921"/>
      <c r="G28" s="921"/>
      <c r="H28" s="921"/>
      <c r="I28" s="921"/>
      <c r="J28" s="921"/>
      <c r="K28" s="921"/>
      <c r="L28" s="921"/>
      <c r="M28" s="921"/>
      <c r="N28" s="921"/>
      <c r="O28" s="921"/>
      <c r="P28" s="921"/>
      <c r="Q28" s="921"/>
      <c r="R28" s="921"/>
      <c r="S28" s="921"/>
      <c r="T28" s="921"/>
      <c r="U28" s="921"/>
      <c r="V28" s="921"/>
    </row>
    <row r="29" ht="32.25" customHeight="1">
      <c r="A29" s="915" t="s">
        <v>1083</v>
      </c>
      <c r="B29" s="926" t="s">
        <v>1084</v>
      </c>
      <c r="C29" s="917">
        <v>29813.294312368576</v>
      </c>
      <c r="D29" s="917">
        <v>31433.050106111128</v>
      </c>
      <c r="E29" s="917">
        <v>33342.502066425906</v>
      </c>
      <c r="F29" s="917">
        <v>35172.251313879366</v>
      </c>
      <c r="G29" s="917">
        <v>37397.763777400716</v>
      </c>
      <c r="H29" s="917">
        <v>39789.379840249137</v>
      </c>
      <c r="I29" s="917">
        <v>42402.314294996868</v>
      </c>
      <c r="J29" s="917">
        <v>45278.925932911399</v>
      </c>
      <c r="K29" s="917">
        <v>48355.596787685769</v>
      </c>
      <c r="L29" s="917">
        <v>51656.060200450753</v>
      </c>
      <c r="M29" s="917">
        <v>55183.18662305575</v>
      </c>
      <c r="N29" s="917">
        <v>59012.630234088676</v>
      </c>
      <c r="O29" s="917">
        <v>63121.061322650501</v>
      </c>
      <c r="P29" s="917">
        <v>67523.197370691472</v>
      </c>
      <c r="Q29" s="917">
        <v>72319.101647131945</v>
      </c>
      <c r="R29" s="917">
        <v>77468.934025941591</v>
      </c>
      <c r="S29" s="917">
        <v>83080.067420700318</v>
      </c>
      <c r="T29" s="917">
        <v>89102.101828373241</v>
      </c>
      <c r="U29" s="917">
        <v>95574.686201195233</v>
      </c>
      <c r="V29" s="917">
        <v>102621.43663556495</v>
      </c>
    </row>
    <row r="30" ht="32.25" customHeight="1">
      <c r="A30" s="915" t="s">
        <v>1085</v>
      </c>
      <c r="B30" s="924" t="s">
        <v>720</v>
      </c>
      <c r="C30" s="918">
        <v>101.3</v>
      </c>
      <c r="D30" s="918">
        <v>102.90000000000001</v>
      </c>
      <c r="E30" s="918">
        <v>101.3</v>
      </c>
      <c r="F30" s="918">
        <v>101.8</v>
      </c>
      <c r="G30" s="918">
        <v>102.2</v>
      </c>
      <c r="H30" s="918">
        <v>102.3</v>
      </c>
      <c r="I30" s="918">
        <v>102.5</v>
      </c>
      <c r="J30" s="918">
        <v>102.7</v>
      </c>
      <c r="K30" s="918">
        <v>102.7</v>
      </c>
      <c r="L30" s="918">
        <v>102.7</v>
      </c>
      <c r="M30" s="918">
        <v>102.7</v>
      </c>
      <c r="N30" s="918">
        <v>102.8</v>
      </c>
      <c r="O30" s="918">
        <v>102.8</v>
      </c>
      <c r="P30" s="918">
        <v>102.8</v>
      </c>
      <c r="Q30" s="918">
        <v>102.90000000000001</v>
      </c>
      <c r="R30" s="918">
        <v>102.90000000000001</v>
      </c>
      <c r="S30" s="918">
        <v>103</v>
      </c>
      <c r="T30" s="918">
        <v>103</v>
      </c>
      <c r="U30" s="918">
        <v>103</v>
      </c>
      <c r="V30" s="918">
        <v>103.09999999999999</v>
      </c>
    </row>
    <row r="31" ht="32.25" customHeight="1">
      <c r="A31" s="922" t="s">
        <v>1091</v>
      </c>
      <c r="B31" s="924" t="s">
        <v>720</v>
      </c>
      <c r="C31" s="918">
        <v>103.97483497417524</v>
      </c>
      <c r="D31" s="918">
        <v>102.46161163170208</v>
      </c>
      <c r="E31" s="918">
        <v>104.71338924442979</v>
      </c>
      <c r="F31" s="918">
        <v>103.62253268579065</v>
      </c>
      <c r="G31" s="918">
        <v>104.03861705094401</v>
      </c>
      <c r="H31" s="918">
        <v>104.00300853372919</v>
      </c>
      <c r="I31" s="918">
        <v>103.96772121959013</v>
      </c>
      <c r="J31" s="918">
        <v>103.9767196864682</v>
      </c>
      <c r="K31" s="918">
        <v>103.98727260793838</v>
      </c>
      <c r="L31" s="918">
        <v>104.01694357730985</v>
      </c>
      <c r="M31" s="918">
        <v>104.01956963755589</v>
      </c>
      <c r="N31" s="918">
        <v>104.0267622111114</v>
      </c>
      <c r="O31" s="918">
        <v>104.04859160078178</v>
      </c>
      <c r="P31" s="918">
        <v>104.06042414141677</v>
      </c>
      <c r="Q31" s="918">
        <v>104.08416176715178</v>
      </c>
      <c r="R31" s="918">
        <v>104.10202623689364</v>
      </c>
      <c r="S31" s="918">
        <v>104.11949079451337</v>
      </c>
      <c r="T31" s="918">
        <v>104.12472890874064</v>
      </c>
      <c r="U31" s="918">
        <v>104.14003213484317</v>
      </c>
      <c r="V31" s="918">
        <v>104.14454913212286</v>
      </c>
    </row>
    <row r="32" ht="32.25" customHeight="1">
      <c r="A32" s="915" t="s">
        <v>1093</v>
      </c>
      <c r="B32" s="924" t="s">
        <v>1094</v>
      </c>
      <c r="C32" s="918">
        <v>32.392665330484043</v>
      </c>
      <c r="D32" s="918">
        <v>31.07130955059003</v>
      </c>
      <c r="E32" s="918">
        <v>31.847308106343132</v>
      </c>
      <c r="F32" s="918">
        <v>32.175376292462197</v>
      </c>
      <c r="G32" s="918">
        <v>32.169575830197203</v>
      </c>
      <c r="H32" s="918">
        <v>32.006584870522339</v>
      </c>
      <c r="I32" s="918">
        <v>31.782182441927358</v>
      </c>
      <c r="J32" s="918">
        <v>31.670216169866478</v>
      </c>
      <c r="K32" s="918">
        <v>31.740772400049622</v>
      </c>
      <c r="L32" s="918">
        <v>31.725072776771952</v>
      </c>
      <c r="M32" s="918">
        <v>31.775738709106431</v>
      </c>
      <c r="N32" s="918">
        <v>31.811167335033531</v>
      </c>
      <c r="O32" s="918">
        <v>31.939586224821742</v>
      </c>
      <c r="P32" s="918">
        <v>32.036622832660349</v>
      </c>
      <c r="Q32" s="918">
        <v>32.171720733910789</v>
      </c>
      <c r="R32" s="918">
        <v>32.369813335587914</v>
      </c>
      <c r="S32" s="918">
        <v>32.533528291498335</v>
      </c>
      <c r="T32" s="918">
        <v>32.713417006268699</v>
      </c>
      <c r="U32" s="918">
        <v>33.008055500339353</v>
      </c>
      <c r="V32" s="918">
        <v>33.247338549906843</v>
      </c>
    </row>
    <row r="33" ht="32.25" customHeight="1">
      <c r="A33" s="923" t="s">
        <v>1095</v>
      </c>
      <c r="B33" s="914"/>
      <c r="C33" s="921"/>
      <c r="D33" s="921"/>
      <c r="E33" s="921"/>
      <c r="F33" s="921"/>
      <c r="G33" s="921"/>
      <c r="H33" s="921"/>
      <c r="I33" s="921"/>
      <c r="J33" s="921"/>
      <c r="K33" s="921"/>
      <c r="L33" s="921"/>
      <c r="M33" s="921"/>
      <c r="N33" s="921"/>
      <c r="O33" s="921"/>
      <c r="P33" s="921"/>
      <c r="Q33" s="921"/>
      <c r="R33" s="921"/>
      <c r="S33" s="921"/>
      <c r="T33" s="921"/>
      <c r="U33" s="921"/>
      <c r="V33" s="921"/>
    </row>
    <row r="34" ht="32.25" customHeight="1">
      <c r="A34" s="915" t="s">
        <v>1083</v>
      </c>
      <c r="B34" s="926" t="s">
        <v>1084</v>
      </c>
      <c r="C34" s="917">
        <v>9211.4410000000025</v>
      </c>
      <c r="D34" s="917">
        <v>9823.3096163287428</v>
      </c>
      <c r="E34" s="917">
        <v>10494.118097349196</v>
      </c>
      <c r="F34" s="917">
        <v>11132.819425885791</v>
      </c>
      <c r="G34" s="917">
        <v>11870.390655661191</v>
      </c>
      <c r="H34" s="917">
        <v>12659.842661776511</v>
      </c>
      <c r="I34" s="917">
        <v>13528.696182855263</v>
      </c>
      <c r="J34" s="917">
        <v>14487.463707874878</v>
      </c>
      <c r="K34" s="917">
        <v>15505.897156214385</v>
      </c>
      <c r="L34" s="917">
        <v>16611.309394260719</v>
      </c>
      <c r="M34" s="917">
        <v>17781.841896578626</v>
      </c>
      <c r="N34" s="917">
        <v>19041.429088195713</v>
      </c>
      <c r="O34" s="917">
        <v>20393.625280297114</v>
      </c>
      <c r="P34" s="917">
        <v>21824.269644344462</v>
      </c>
      <c r="Q34" s="917">
        <v>23369.403814061101</v>
      </c>
      <c r="R34" s="917">
        <v>25023.931775246278</v>
      </c>
      <c r="S34" s="917">
        <v>26820.431408036846</v>
      </c>
      <c r="T34" s="917">
        <v>28743.632093679942</v>
      </c>
      <c r="U34" s="917">
        <v>30802.304621457039</v>
      </c>
      <c r="V34" s="917">
        <v>33005.815145162182</v>
      </c>
    </row>
    <row r="35" ht="32.25" customHeight="1">
      <c r="A35" s="915" t="s">
        <v>1085</v>
      </c>
      <c r="B35" s="924" t="s">
        <v>720</v>
      </c>
      <c r="C35" s="918">
        <v>101.40000000000002</v>
      </c>
      <c r="D35" s="918">
        <v>102.5</v>
      </c>
      <c r="E35" s="918">
        <v>101.40000000000001</v>
      </c>
      <c r="F35" s="918">
        <v>101.7</v>
      </c>
      <c r="G35" s="918">
        <v>102.09999999999999</v>
      </c>
      <c r="H35" s="918">
        <v>102.3</v>
      </c>
      <c r="I35" s="918">
        <v>102.59999999999999</v>
      </c>
      <c r="J35" s="918">
        <v>102.8</v>
      </c>
      <c r="K35" s="918">
        <v>102.8</v>
      </c>
      <c r="L35" s="918">
        <v>102.8</v>
      </c>
      <c r="M35" s="918">
        <v>102.8</v>
      </c>
      <c r="N35" s="918">
        <v>102.90000000000001</v>
      </c>
      <c r="O35" s="918">
        <v>103</v>
      </c>
      <c r="P35" s="918">
        <v>103</v>
      </c>
      <c r="Q35" s="918">
        <v>103.09999999999999</v>
      </c>
      <c r="R35" s="918">
        <v>103.09999999999999</v>
      </c>
      <c r="S35" s="918">
        <v>103.2</v>
      </c>
      <c r="T35" s="918">
        <v>103.2</v>
      </c>
      <c r="U35" s="918">
        <v>103.2</v>
      </c>
      <c r="V35" s="918">
        <v>103.2</v>
      </c>
    </row>
    <row r="36" ht="32.25" customHeight="1">
      <c r="A36" s="922" t="s">
        <v>1091</v>
      </c>
      <c r="B36" s="924" t="s">
        <v>720</v>
      </c>
      <c r="C36" s="918">
        <v>105.18724356632578</v>
      </c>
      <c r="D36" s="918">
        <v>104.04144909420043</v>
      </c>
      <c r="E36" s="918">
        <v>105.35378906968742</v>
      </c>
      <c r="F36" s="918">
        <v>104.31295891328432</v>
      </c>
      <c r="G36" s="918">
        <v>104.43212252714005</v>
      </c>
      <c r="H36" s="918">
        <v>104.25278431934363</v>
      </c>
      <c r="I36" s="918">
        <v>104.15503634805413</v>
      </c>
      <c r="J36" s="918">
        <v>104.17015312178322</v>
      </c>
      <c r="K36" s="918">
        <v>104.11454930345562</v>
      </c>
      <c r="L36" s="918">
        <v>104.21106960578324</v>
      </c>
      <c r="M36" s="918">
        <v>104.13093370305697</v>
      </c>
      <c r="N36" s="918">
        <v>104.06565462003208</v>
      </c>
      <c r="O36" s="918">
        <v>103.98188131130104</v>
      </c>
      <c r="P36" s="918">
        <v>103.898208454677</v>
      </c>
      <c r="Q36" s="918">
        <v>103.86022257593005</v>
      </c>
      <c r="R36" s="918">
        <v>103.86022257593017</v>
      </c>
      <c r="S36" s="918">
        <v>103.8557424048561</v>
      </c>
      <c r="T36" s="918">
        <v>103.84753420325802</v>
      </c>
      <c r="U36" s="918">
        <v>103.83932797135742</v>
      </c>
      <c r="V36" s="918">
        <v>103.83112370868164</v>
      </c>
    </row>
    <row r="37" ht="32.25" customHeight="1">
      <c r="A37" s="915" t="s">
        <v>1093</v>
      </c>
      <c r="B37" s="924" t="s">
        <v>1094</v>
      </c>
      <c r="C37" s="912">
        <v>10.008391638917601</v>
      </c>
      <c r="D37" s="912">
        <v>9.7102601519697096</v>
      </c>
      <c r="E37" s="912">
        <v>10.023525279680854</v>
      </c>
      <c r="F37" s="912">
        <v>10.184240156459861</v>
      </c>
      <c r="G37" s="912">
        <v>10.21091620890221</v>
      </c>
      <c r="H37" s="912">
        <v>10.183579895651681</v>
      </c>
      <c r="I37" s="912">
        <v>10.140283553712665</v>
      </c>
      <c r="J37" s="912">
        <v>10.13321535191263</v>
      </c>
      <c r="K37" s="912">
        <v>10.178121772644799</v>
      </c>
      <c r="L37" s="912">
        <v>10.201997546955747</v>
      </c>
      <c r="M37" s="912">
        <v>10.239190529751898</v>
      </c>
      <c r="N37" s="912">
        <v>10.264414323170913</v>
      </c>
      <c r="O37" s="912">
        <v>10.319280750797788</v>
      </c>
      <c r="P37" s="912">
        <v>10.35460289825701</v>
      </c>
      <c r="Q37" s="912">
        <v>10.396062950178806</v>
      </c>
      <c r="R37" s="912">
        <v>10.456062299966101</v>
      </c>
      <c r="S37" s="912">
        <v>10.502678814463124</v>
      </c>
      <c r="T37" s="912">
        <v>10.553089137745737</v>
      </c>
      <c r="U37" s="912">
        <v>10.638006996361955</v>
      </c>
      <c r="V37" s="912">
        <v>10.693238627557326</v>
      </c>
    </row>
    <row r="38" ht="39.75" customHeight="1">
      <c r="A38" s="920" t="s">
        <v>580</v>
      </c>
      <c r="B38" s="927"/>
      <c r="C38" s="921"/>
      <c r="D38" s="921"/>
      <c r="E38" s="921"/>
      <c r="F38" s="921"/>
      <c r="G38" s="921"/>
      <c r="H38" s="921"/>
      <c r="I38" s="921"/>
      <c r="J38" s="921"/>
      <c r="K38" s="921"/>
      <c r="L38" s="921"/>
      <c r="M38" s="921"/>
      <c r="N38" s="921"/>
      <c r="O38" s="921"/>
      <c r="P38" s="921"/>
      <c r="Q38" s="921"/>
      <c r="R38" s="921"/>
      <c r="S38" s="921"/>
      <c r="T38" s="921"/>
      <c r="U38" s="921"/>
      <c r="V38" s="921"/>
    </row>
    <row r="39" ht="32.25" customHeight="1">
      <c r="A39" s="922" t="s">
        <v>1083</v>
      </c>
      <c r="B39" s="910" t="s">
        <v>1084</v>
      </c>
      <c r="C39" s="928">
        <v>20820.606106900002</v>
      </c>
      <c r="D39" s="928">
        <v>22810.566709769169</v>
      </c>
      <c r="E39" s="928">
        <v>24178.322700777848</v>
      </c>
      <c r="F39" s="928">
        <v>25569.626517559936</v>
      </c>
      <c r="G39" s="928">
        <v>27164.854016762125</v>
      </c>
      <c r="H39" s="928">
        <v>28961.410042291263</v>
      </c>
      <c r="I39" s="928">
        <v>30946.502693985589</v>
      </c>
      <c r="J39" s="928">
        <v>33077.042218737057</v>
      </c>
      <c r="K39" s="928">
        <v>35342.008326856179</v>
      </c>
      <c r="L39" s="928">
        <v>37867.223301229664</v>
      </c>
      <c r="M39" s="928">
        <v>40531.173830284664</v>
      </c>
      <c r="N39" s="928">
        <v>43464.401232104166</v>
      </c>
      <c r="O39" s="928">
        <v>46425.962416172319</v>
      </c>
      <c r="P39" s="928">
        <v>49627.261872533629</v>
      </c>
      <c r="Q39" s="928">
        <v>52999.950106969271</v>
      </c>
      <c r="R39" s="928">
        <v>56510.221655142392</v>
      </c>
      <c r="S39" s="928">
        <v>60319.226143182888</v>
      </c>
      <c r="T39" s="928">
        <v>64396.868989789553</v>
      </c>
      <c r="U39" s="928">
        <v>68705.207524040467</v>
      </c>
      <c r="V39" s="928">
        <v>73369.171894761108</v>
      </c>
    </row>
    <row r="40" ht="32.25" customHeight="1">
      <c r="A40" s="915" t="s">
        <v>1100</v>
      </c>
      <c r="B40" s="904" t="s">
        <v>720</v>
      </c>
      <c r="C40" s="929">
        <v>106.34112188531908</v>
      </c>
      <c r="D40" s="929">
        <v>109.5576497276402</v>
      </c>
      <c r="E40" s="929">
        <v>105.99615085592286</v>
      </c>
      <c r="F40" s="929">
        <v>105.75434381450013</v>
      </c>
      <c r="G40" s="929">
        <v>106.23875948327468</v>
      </c>
      <c r="H40" s="929">
        <v>106.61353094119545</v>
      </c>
      <c r="I40" s="929">
        <v>106.8542679682915</v>
      </c>
      <c r="J40" s="929">
        <v>106.88458901420721</v>
      </c>
      <c r="K40" s="929">
        <v>106.84754737277164</v>
      </c>
      <c r="L40" s="929">
        <v>107.14508058234651</v>
      </c>
      <c r="M40" s="929">
        <v>107.03497720934953</v>
      </c>
      <c r="N40" s="929">
        <v>107.236966326467</v>
      </c>
      <c r="O40" s="929">
        <v>106.81376275783283</v>
      </c>
      <c r="P40" s="929">
        <v>106.89549400756451</v>
      </c>
      <c r="Q40" s="929">
        <v>106.79603932833994</v>
      </c>
      <c r="R40" s="929">
        <v>106.62316009937439</v>
      </c>
      <c r="S40" s="929">
        <v>106.74038143273479</v>
      </c>
      <c r="T40" s="929">
        <v>106.76010470845125</v>
      </c>
      <c r="U40" s="929">
        <v>106.69029193784876</v>
      </c>
      <c r="V40" s="929">
        <v>106.7883709820521</v>
      </c>
    </row>
    <row r="41" ht="32.25" customHeight="1">
      <c r="A41" s="915" t="s">
        <v>1093</v>
      </c>
      <c r="B41" s="904" t="s">
        <v>191</v>
      </c>
      <c r="C41" s="929">
        <v>22.62195242606392</v>
      </c>
      <c r="D41" s="929">
        <v>22.548056166074311</v>
      </c>
      <c r="E41" s="929">
        <v>23.094082472041755</v>
      </c>
      <c r="F41" s="929">
        <v>23.390949516375123</v>
      </c>
      <c r="G41" s="929">
        <v>23.367221537897105</v>
      </c>
      <c r="H41" s="929">
        <v>23.296563862272784</v>
      </c>
      <c r="I41" s="929">
        <v>23.195606440658292</v>
      </c>
      <c r="J41" s="929">
        <v>23.135643254421282</v>
      </c>
      <c r="K41" s="929">
        <v>23.198610233036636</v>
      </c>
      <c r="L41" s="929">
        <v>23.25652421853308</v>
      </c>
      <c r="M41" s="929">
        <v>23.338775232425686</v>
      </c>
      <c r="N41" s="929">
        <v>23.42978672916044</v>
      </c>
      <c r="O41" s="929">
        <v>23.491779108117893</v>
      </c>
      <c r="P41" s="929">
        <v>23.545832139728013</v>
      </c>
      <c r="Q41" s="929">
        <v>23.577444339288778</v>
      </c>
      <c r="R41" s="929">
        <v>23.612372488785173</v>
      </c>
      <c r="S41" s="929">
        <v>23.62055437814406</v>
      </c>
      <c r="T41" s="929">
        <v>23.643007133757763</v>
      </c>
      <c r="U41" s="929">
        <v>23.728304985923142</v>
      </c>
      <c r="V41" s="929">
        <v>23.770176846910829</v>
      </c>
    </row>
    <row r="42" ht="40.700000000000003" customHeight="1">
      <c r="A42" s="920" t="s">
        <v>941</v>
      </c>
      <c r="B42" s="930" t="s">
        <v>868</v>
      </c>
      <c r="C42" s="931">
        <v>39167.026452737409</v>
      </c>
      <c r="D42" s="931">
        <v>43007.503637960137</v>
      </c>
      <c r="E42" s="931">
        <v>45631.114989829861</v>
      </c>
      <c r="F42" s="931">
        <v>48138.213397065832</v>
      </c>
      <c r="G42" s="931">
        <v>51066.348380013711</v>
      </c>
      <c r="H42" s="931">
        <v>54412.555879946136</v>
      </c>
      <c r="I42" s="931">
        <v>57945.565751194139</v>
      </c>
      <c r="J42" s="931">
        <v>61840.078232422107</v>
      </c>
      <c r="K42" s="931">
        <v>66007.746292351832</v>
      </c>
      <c r="L42" s="931">
        <v>70499.362841427908</v>
      </c>
      <c r="M42" s="931">
        <v>75276.346387852769</v>
      </c>
      <c r="N42" s="931">
        <v>80364.800308157894</v>
      </c>
      <c r="O42" s="931">
        <v>85772.518129415126</v>
      </c>
      <c r="P42" s="931">
        <v>91534.053253908132</v>
      </c>
      <c r="Q42" s="931">
        <v>97657.77776249095</v>
      </c>
      <c r="R42" s="931">
        <v>104157.85718853126</v>
      </c>
      <c r="S42" s="931">
        <v>111082.83198427207</v>
      </c>
      <c r="T42" s="931">
        <v>118433.47440607075</v>
      </c>
      <c r="U42" s="931">
        <v>126263.95421037976</v>
      </c>
      <c r="V42" s="931">
        <v>134535.59162575781</v>
      </c>
    </row>
    <row r="43" ht="28.5" customHeight="1">
      <c r="A43" s="922"/>
      <c r="B43" s="932" t="s">
        <v>720</v>
      </c>
      <c r="C43" s="933">
        <v>106.69543501594563</v>
      </c>
      <c r="D43" s="933">
        <v>109.80538359187673</v>
      </c>
      <c r="E43" s="933">
        <v>106.1003572166277</v>
      </c>
      <c r="F43" s="933">
        <v>105.49427382564451</v>
      </c>
      <c r="G43" s="933">
        <v>106.08276621900212</v>
      </c>
      <c r="H43" s="933">
        <v>106.552666493855</v>
      </c>
      <c r="I43" s="933">
        <v>106.4930048113217</v>
      </c>
      <c r="J43" s="933">
        <v>106.72098448041767</v>
      </c>
      <c r="K43" s="933">
        <v>106.73942891095972</v>
      </c>
      <c r="L43" s="933">
        <v>106.80468096756775</v>
      </c>
      <c r="M43" s="933">
        <v>106.77592442525983</v>
      </c>
      <c r="N43" s="933">
        <v>106.75969831756638</v>
      </c>
      <c r="O43" s="933">
        <v>106.72896317855754</v>
      </c>
      <c r="P43" s="933">
        <v>106.71722744084522</v>
      </c>
      <c r="Q43" s="933">
        <v>106.69010525688849</v>
      </c>
      <c r="R43" s="933">
        <v>106.65597720424158</v>
      </c>
      <c r="S43" s="933">
        <v>106.64853807735911</v>
      </c>
      <c r="T43" s="933">
        <v>106.61726235323155</v>
      </c>
      <c r="U43" s="933">
        <v>106.6117116326933</v>
      </c>
      <c r="V43" s="933">
        <v>106.55106793312994</v>
      </c>
    </row>
    <row r="44" ht="40.5">
      <c r="A44" s="920" t="s">
        <v>1102</v>
      </c>
      <c r="B44" s="914" t="s">
        <v>720</v>
      </c>
      <c r="C44" s="934">
        <v>102.90840568667593</v>
      </c>
      <c r="D44" s="934">
        <v>106.88735869938355</v>
      </c>
      <c r="E44" s="934">
        <v>101.24079887082796</v>
      </c>
      <c r="F44" s="934">
        <v>101.81862158637634</v>
      </c>
      <c r="G44" s="934">
        <v>101.99187222409374</v>
      </c>
      <c r="H44" s="934">
        <v>102.45941294663685</v>
      </c>
      <c r="I44" s="934">
        <v>102.41681555233862</v>
      </c>
      <c r="J44" s="934">
        <v>102.62718602969321</v>
      </c>
      <c r="K44" s="934">
        <v>102.68244548966314</v>
      </c>
      <c r="L44" s="934">
        <v>102.67508889231868</v>
      </c>
      <c r="M44" s="934">
        <v>102.65336527578432</v>
      </c>
      <c r="N44" s="934">
        <v>102.63579218747367</v>
      </c>
      <c r="O44" s="934">
        <v>102.60723072051448</v>
      </c>
      <c r="P44" s="934">
        <v>102.59594820158746</v>
      </c>
      <c r="Q44" s="934">
        <v>102.57184565388499</v>
      </c>
      <c r="R44" s="934">
        <v>102.54199246648616</v>
      </c>
      <c r="S44" s="934">
        <v>102.53089724403853</v>
      </c>
      <c r="T44" s="934">
        <v>102.51462698143455</v>
      </c>
      <c r="U44" s="934">
        <v>102.5240766948689</v>
      </c>
      <c r="V44" s="934">
        <v>102.48054085054625</v>
      </c>
    </row>
    <row r="45" ht="32.25" customHeight="1">
      <c r="A45" s="922"/>
      <c r="B45" s="904"/>
      <c r="C45" s="935"/>
      <c r="D45" s="935"/>
      <c r="E45" s="935"/>
      <c r="F45" s="935"/>
      <c r="G45" s="935"/>
      <c r="H45" s="935"/>
      <c r="I45" s="935"/>
      <c r="J45" s="935"/>
      <c r="K45" s="935"/>
      <c r="L45" s="935"/>
      <c r="M45" s="935"/>
      <c r="N45" s="935"/>
      <c r="O45" s="935"/>
      <c r="P45" s="935"/>
      <c r="Q45" s="935"/>
      <c r="R45" s="935"/>
      <c r="S45" s="935"/>
      <c r="T45" s="935"/>
      <c r="U45" s="935"/>
      <c r="V45" s="935"/>
    </row>
    <row r="46" ht="32.25" customHeight="1">
      <c r="A46" s="913" t="s">
        <v>865</v>
      </c>
      <c r="B46" s="927" t="s">
        <v>720</v>
      </c>
      <c r="C46" s="934">
        <v>99.306992145287396</v>
      </c>
      <c r="D46" s="934">
        <v>103.39161383075597</v>
      </c>
      <c r="E46" s="934">
        <v>100.6782030949685</v>
      </c>
      <c r="F46" s="934">
        <v>101.56990990200705</v>
      </c>
      <c r="G46" s="934">
        <v>101.76431618952763</v>
      </c>
      <c r="H46" s="934">
        <v>101.98011539038328</v>
      </c>
      <c r="I46" s="934">
        <v>102.1307876362616</v>
      </c>
      <c r="J46" s="934">
        <v>102.27146135858456</v>
      </c>
      <c r="K46" s="934">
        <v>102.32752199897858</v>
      </c>
      <c r="L46" s="934">
        <v>102.39340887815567</v>
      </c>
      <c r="M46" s="934">
        <v>102.35801657984271</v>
      </c>
      <c r="N46" s="934">
        <v>102.44434390207391</v>
      </c>
      <c r="O46" s="934">
        <v>102.45548319888798</v>
      </c>
      <c r="P46" s="934">
        <v>102.52455274770807</v>
      </c>
      <c r="Q46" s="934">
        <v>102.52315791396607</v>
      </c>
      <c r="R46" s="934">
        <v>102.45292009552074</v>
      </c>
      <c r="S46" s="934">
        <v>102.51829058837265</v>
      </c>
      <c r="T46" s="934">
        <v>102.536670579801</v>
      </c>
      <c r="U46" s="934">
        <v>102.57015937347822</v>
      </c>
      <c r="V46" s="934">
        <v>102.62960276400348</v>
      </c>
    </row>
    <row r="47" ht="45.75" customHeight="1">
      <c r="A47" s="923" t="s">
        <v>1292</v>
      </c>
      <c r="B47" s="930" t="s">
        <v>868</v>
      </c>
      <c r="C47" s="931">
        <v>10088.25</v>
      </c>
      <c r="D47" s="931">
        <v>10342.857034999999</v>
      </c>
      <c r="E47" s="931">
        <v>10784.003061244877</v>
      </c>
      <c r="F47" s="931">
        <v>11114.821673449645</v>
      </c>
      <c r="G47" s="931">
        <v>11459.707448790748</v>
      </c>
      <c r="H47" s="931">
        <v>11918.095746742378</v>
      </c>
      <c r="I47" s="931">
        <v>12394.819576612073</v>
      </c>
      <c r="J47" s="931">
        <v>12890.612359676556</v>
      </c>
      <c r="K47" s="931">
        <v>13406.236854063616</v>
      </c>
      <c r="L47" s="931">
        <v>13942.486328226161</v>
      </c>
      <c r="M47" s="931">
        <v>14500.185781355209</v>
      </c>
      <c r="N47" s="931">
        <v>15080.193212609416</v>
      </c>
      <c r="O47" s="931">
        <v>15683.400941113794</v>
      </c>
      <c r="P47" s="931">
        <v>16310.736978758345</v>
      </c>
      <c r="Q47" s="931">
        <v>16963.166457908683</v>
      </c>
      <c r="R47" s="931">
        <v>17641.693116225029</v>
      </c>
      <c r="S47" s="931">
        <v>18347.360840874033</v>
      </c>
      <c r="T47" s="931">
        <v>19081.255274508996</v>
      </c>
      <c r="U47" s="931">
        <v>19844.505485489357</v>
      </c>
      <c r="V47" s="931">
        <v>20638.285704908933</v>
      </c>
    </row>
    <row r="48" ht="32.25" customHeight="1">
      <c r="A48" s="909"/>
      <c r="B48" s="910"/>
      <c r="C48" s="910"/>
      <c r="D48" s="910"/>
      <c r="E48" s="910"/>
      <c r="F48" s="910"/>
      <c r="G48" s="910"/>
      <c r="H48" s="910"/>
      <c r="I48" s="910"/>
      <c r="J48" s="910"/>
      <c r="K48" s="910"/>
      <c r="L48" s="910"/>
      <c r="M48" s="910"/>
      <c r="N48" s="910"/>
      <c r="O48" s="910"/>
      <c r="P48" s="910"/>
      <c r="Q48" s="910"/>
      <c r="R48" s="910"/>
      <c r="S48" s="910"/>
      <c r="T48" s="910"/>
      <c r="U48" s="910"/>
      <c r="V48" s="910"/>
    </row>
    <row r="49" ht="32.25" customHeight="1">
      <c r="A49" s="909" t="s">
        <v>1293</v>
      </c>
      <c r="B49" s="910" t="s">
        <v>868</v>
      </c>
      <c r="C49" s="936">
        <v>10899.5</v>
      </c>
      <c r="D49" s="936">
        <v>11176.601666666666</v>
      </c>
      <c r="E49" s="936">
        <v>11687.246530361883</v>
      </c>
      <c r="F49" s="936">
        <v>12016.407128652336</v>
      </c>
      <c r="G49" s="936">
        <v>12415.61961196298</v>
      </c>
      <c r="H49" s="936">
        <v>12912.2443964415</v>
      </c>
      <c r="I49" s="936">
        <v>13428.734172299159</v>
      </c>
      <c r="J49" s="936">
        <v>13965.883539191127</v>
      </c>
      <c r="K49" s="936">
        <v>14524.518880758771</v>
      </c>
      <c r="L49" s="936">
        <v>15105.499635989121</v>
      </c>
      <c r="M49" s="936">
        <v>15709.719621428687</v>
      </c>
      <c r="N49" s="936">
        <v>16338.108406285834</v>
      </c>
      <c r="O49" s="936">
        <v>16991.632742537266</v>
      </c>
      <c r="P49" s="936">
        <v>17671.298052238755</v>
      </c>
      <c r="Q49" s="936">
        <v>18378.149974328306</v>
      </c>
      <c r="R49" s="936">
        <v>19113.275973301439</v>
      </c>
      <c r="S49" s="936">
        <v>19877.807012233498</v>
      </c>
      <c r="T49" s="936">
        <v>20672.91929272284</v>
      </c>
      <c r="U49" s="936">
        <v>21499.836064431751</v>
      </c>
      <c r="V49" s="936">
        <v>22359.829507009021</v>
      </c>
    </row>
    <row r="50" ht="32.25" customHeight="1">
      <c r="A50" s="909" t="s">
        <v>1294</v>
      </c>
      <c r="B50" s="910" t="s">
        <v>868</v>
      </c>
      <c r="C50" s="936">
        <v>8314.4166666666679</v>
      </c>
      <c r="D50" s="936">
        <v>8511.9700000000012</v>
      </c>
      <c r="E50" s="936">
        <v>8899.3898009964087</v>
      </c>
      <c r="F50" s="936">
        <v>9148.6018829486911</v>
      </c>
      <c r="G50" s="936">
        <v>9450.9941426058122</v>
      </c>
      <c r="H50" s="936">
        <v>9829.0339083100462</v>
      </c>
      <c r="I50" s="936">
        <v>10222.195264642449</v>
      </c>
      <c r="J50" s="936">
        <v>10631.083075228147</v>
      </c>
      <c r="K50" s="936">
        <v>11056.326398237274</v>
      </c>
      <c r="L50" s="936">
        <v>11498.579454166764</v>
      </c>
      <c r="M50" s="936">
        <v>11958.522632333434</v>
      </c>
      <c r="N50" s="936">
        <v>12436.863537626772</v>
      </c>
      <c r="O50" s="936">
        <v>12934.338079131845</v>
      </c>
      <c r="P50" s="936">
        <v>13451.711602297119</v>
      </c>
      <c r="Q50" s="936">
        <v>13989.780066389003</v>
      </c>
      <c r="R50" s="936">
        <v>14549.371269044563</v>
      </c>
      <c r="S50" s="936">
        <v>15131.346119806347</v>
      </c>
      <c r="T50" s="936">
        <v>15736.599964598601</v>
      </c>
      <c r="U50" s="936">
        <v>16366.063963182545</v>
      </c>
      <c r="V50" s="936">
        <v>17020.706521709846</v>
      </c>
    </row>
    <row r="51" ht="32.25" customHeight="1">
      <c r="A51" s="909" t="s">
        <v>1295</v>
      </c>
      <c r="B51" s="910" t="s">
        <v>868</v>
      </c>
      <c r="C51" s="936">
        <v>9925</v>
      </c>
      <c r="D51" s="936">
        <v>10252.996666666666</v>
      </c>
      <c r="E51" s="936">
        <v>10719.708689659481</v>
      </c>
      <c r="F51" s="936">
        <v>11020.056335979563</v>
      </c>
      <c r="G51" s="936">
        <v>11382.68184700072</v>
      </c>
      <c r="H51" s="936">
        <v>11837.989120880749</v>
      </c>
      <c r="I51" s="936">
        <v>12311.508685715979</v>
      </c>
      <c r="J51" s="936">
        <v>12803.969033144616</v>
      </c>
      <c r="K51" s="936">
        <v>13316.127794470402</v>
      </c>
      <c r="L51" s="936">
        <v>13848.772906249216</v>
      </c>
      <c r="M51" s="936">
        <v>14402.723822499185</v>
      </c>
      <c r="N51" s="936">
        <v>14978.832775399151</v>
      </c>
      <c r="O51" s="936">
        <v>15577.986086415118</v>
      </c>
      <c r="P51" s="936">
        <v>16201.105529871724</v>
      </c>
      <c r="Q51" s="936">
        <v>16849.149751066594</v>
      </c>
      <c r="R51" s="936">
        <v>17523.115741109257</v>
      </c>
      <c r="S51" s="936">
        <v>18224.040370753624</v>
      </c>
      <c r="T51" s="936">
        <v>18953.001985583767</v>
      </c>
      <c r="U51" s="936">
        <v>19711.122065007119</v>
      </c>
      <c r="V51" s="936">
        <v>20499.566947607404</v>
      </c>
    </row>
    <row r="52" ht="32.25" customHeight="1">
      <c r="A52" s="909"/>
      <c r="B52" s="910"/>
      <c r="C52" s="936"/>
      <c r="D52" s="936"/>
      <c r="E52" s="936"/>
      <c r="F52" s="936"/>
      <c r="G52" s="936"/>
      <c r="H52" s="936"/>
      <c r="I52" s="936"/>
      <c r="J52" s="936"/>
      <c r="K52" s="936"/>
      <c r="L52" s="936"/>
      <c r="M52" s="936"/>
      <c r="N52" s="936"/>
      <c r="O52" s="936"/>
      <c r="P52" s="936"/>
      <c r="Q52" s="936"/>
      <c r="R52" s="936"/>
      <c r="S52" s="936"/>
      <c r="T52" s="936"/>
      <c r="U52" s="936"/>
      <c r="V52" s="936"/>
    </row>
    <row r="53" ht="32.25" customHeight="1">
      <c r="A53" s="913" t="s">
        <v>556</v>
      </c>
      <c r="B53" s="914"/>
      <c r="C53" s="921"/>
      <c r="D53" s="921"/>
      <c r="E53" s="921"/>
      <c r="F53" s="921"/>
      <c r="G53" s="921"/>
      <c r="H53" s="921"/>
      <c r="I53" s="921"/>
      <c r="J53" s="921"/>
      <c r="K53" s="921"/>
      <c r="L53" s="921"/>
      <c r="M53" s="921"/>
      <c r="N53" s="921"/>
      <c r="O53" s="921"/>
      <c r="P53" s="921"/>
      <c r="Q53" s="921"/>
      <c r="R53" s="921"/>
      <c r="S53" s="921"/>
      <c r="T53" s="921"/>
      <c r="U53" s="921"/>
      <c r="V53" s="921"/>
    </row>
    <row r="54" ht="32.25" customHeight="1">
      <c r="A54" s="922" t="s">
        <v>1104</v>
      </c>
      <c r="B54" s="937" t="s">
        <v>1105</v>
      </c>
      <c r="C54" s="912">
        <v>353.54736093661512</v>
      </c>
      <c r="D54" s="912">
        <v>439.38386760766491</v>
      </c>
      <c r="E54" s="912">
        <v>407.08541243397008</v>
      </c>
      <c r="F54" s="912">
        <v>378.95193152644549</v>
      </c>
      <c r="G54" s="912">
        <v>391.07330406527819</v>
      </c>
      <c r="H54" s="912">
        <v>408.85063652684948</v>
      </c>
      <c r="I54" s="912">
        <v>430.35180246795051</v>
      </c>
      <c r="J54" s="912">
        <v>450.96472058339657</v>
      </c>
      <c r="K54" s="912">
        <v>473.55908314204635</v>
      </c>
      <c r="L54" s="912">
        <v>501.47755564397124</v>
      </c>
      <c r="M54" s="912">
        <v>525.66814859314354</v>
      </c>
      <c r="N54" s="912">
        <v>551.30126199454321</v>
      </c>
      <c r="O54" s="912">
        <v>576.79776389870938</v>
      </c>
      <c r="P54" s="912">
        <v>603.67601714177567</v>
      </c>
      <c r="Q54" s="912">
        <v>630.37356635581421</v>
      </c>
      <c r="R54" s="912">
        <v>656.33781661138778</v>
      </c>
      <c r="S54" s="912">
        <v>682.73568001150329</v>
      </c>
      <c r="T54" s="912">
        <v>710.43422764037223</v>
      </c>
      <c r="U54" s="912">
        <v>739.39005286001532</v>
      </c>
      <c r="V54" s="912">
        <v>769.30300564248944</v>
      </c>
    </row>
    <row r="55" ht="32.25" customHeight="1">
      <c r="A55" s="922" t="s">
        <v>1106</v>
      </c>
      <c r="B55" s="924" t="s">
        <v>720</v>
      </c>
      <c r="C55" s="912">
        <v>125.50046534969121</v>
      </c>
      <c r="D55" s="912">
        <v>124.2786444349782</v>
      </c>
      <c r="E55" s="912">
        <v>92.649148602211582</v>
      </c>
      <c r="F55" s="912">
        <v>93.089047151231966</v>
      </c>
      <c r="G55" s="912">
        <v>103.19865701436245</v>
      </c>
      <c r="H55" s="912">
        <v>104.54578010740509</v>
      </c>
      <c r="I55" s="912">
        <v>105.25892930576104</v>
      </c>
      <c r="J55" s="912">
        <v>104.78978314886484</v>
      </c>
      <c r="K55" s="912">
        <v>105.0102284119743</v>
      </c>
      <c r="L55" s="912">
        <v>105.89545708144523</v>
      </c>
      <c r="M55" s="912">
        <v>104.823863536247</v>
      </c>
      <c r="N55" s="912">
        <v>104.87629190963959</v>
      </c>
      <c r="O55" s="912">
        <v>104.62478569556013</v>
      </c>
      <c r="P55" s="912">
        <v>104.65990940418874</v>
      </c>
      <c r="Q55" s="912">
        <v>104.422496248972</v>
      </c>
      <c r="R55" s="912">
        <v>104.1188672306919</v>
      </c>
      <c r="S55" s="912">
        <v>104.02199335951801</v>
      </c>
      <c r="T55" s="912">
        <v>104.05699430098663</v>
      </c>
      <c r="U55" s="912">
        <v>104.07579253547743</v>
      </c>
      <c r="V55" s="912">
        <v>104.04562553509729</v>
      </c>
    </row>
    <row r="56" ht="32.25" customHeight="1">
      <c r="A56" s="922" t="s">
        <v>1107</v>
      </c>
      <c r="B56" s="924" t="s">
        <v>720</v>
      </c>
      <c r="C56" s="912">
        <v>103.8</v>
      </c>
      <c r="D56" s="912">
        <v>105.11909914165251</v>
      </c>
      <c r="E56" s="912">
        <v>102.93576740883832</v>
      </c>
      <c r="F56" s="912">
        <v>102.55501643085174</v>
      </c>
      <c r="G56" s="912">
        <v>103.0909527699315</v>
      </c>
      <c r="H56" s="912">
        <v>104.07487169062608</v>
      </c>
      <c r="I56" s="912">
        <v>104.38310878843349</v>
      </c>
      <c r="J56" s="912">
        <v>104.4855684554842</v>
      </c>
      <c r="K56" s="912">
        <v>105.09142593637917</v>
      </c>
      <c r="L56" s="912">
        <v>105.70000760547387</v>
      </c>
      <c r="M56" s="912">
        <v>104.70773112089807</v>
      </c>
      <c r="N56" s="912">
        <v>104.82248985425137</v>
      </c>
      <c r="O56" s="912">
        <v>104.63711061347082</v>
      </c>
      <c r="P56" s="912">
        <v>104.71864033352335</v>
      </c>
      <c r="Q56" s="912">
        <v>104.56808377144442</v>
      </c>
      <c r="R56" s="912">
        <v>104.32618455299243</v>
      </c>
      <c r="S56" s="912">
        <v>104.24729921072023</v>
      </c>
      <c r="T56" s="912">
        <v>104.29473306108363</v>
      </c>
      <c r="U56" s="912">
        <v>104.32683244190403</v>
      </c>
      <c r="V56" s="912">
        <v>104.34279348552973</v>
      </c>
    </row>
    <row r="57" ht="32.25" customHeight="1">
      <c r="A57" s="922" t="s">
        <v>1093</v>
      </c>
      <c r="B57" s="904" t="s">
        <v>191</v>
      </c>
      <c r="C57" s="938">
        <v>22.40852695696077</v>
      </c>
      <c r="D57" s="935">
        <v>26.809925722211947</v>
      </c>
      <c r="E57" s="935">
        <v>25.536288505959416</v>
      </c>
      <c r="F57" s="935">
        <v>23.535532364801355</v>
      </c>
      <c r="G57" s="935">
        <v>22.698608952402612</v>
      </c>
      <c r="H57" s="935">
        <v>22.232256324009256</v>
      </c>
      <c r="I57" s="935">
        <v>22.192499566660253</v>
      </c>
      <c r="J57" s="935">
        <v>22.04827692844955</v>
      </c>
      <c r="K57" s="935">
        <v>21.87732290375596</v>
      </c>
      <c r="L57" s="935">
        <v>21.814742432064055</v>
      </c>
      <c r="M57" s="935">
        <v>21.575865883470037</v>
      </c>
      <c r="N57" s="935">
        <v>21.313947996262712</v>
      </c>
      <c r="O57" s="935">
        <v>21.063729378071947</v>
      </c>
      <c r="P57" s="935">
        <v>20.796683799988173</v>
      </c>
      <c r="Q57" s="935">
        <v>20.482361434247142</v>
      </c>
      <c r="R57" s="935">
        <v>20.148841602050346</v>
      </c>
      <c r="S57" s="935">
        <v>19.757471466240499</v>
      </c>
      <c r="T57" s="935">
        <v>19.385077379805253</v>
      </c>
      <c r="U57" s="935">
        <v>19.085509456928179</v>
      </c>
      <c r="V57" s="935">
        <v>18.628132495837345</v>
      </c>
    </row>
    <row r="58" ht="32.25" customHeight="1">
      <c r="A58" s="913" t="s">
        <v>748</v>
      </c>
      <c r="B58" s="914"/>
      <c r="C58" s="934"/>
      <c r="D58" s="934"/>
      <c r="E58" s="934"/>
      <c r="F58" s="934"/>
      <c r="G58" s="934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934"/>
      <c r="V58" s="934"/>
    </row>
    <row r="59" ht="32.25" customHeight="1">
      <c r="A59" s="922" t="s">
        <v>1104</v>
      </c>
      <c r="B59" s="904" t="s">
        <v>1105</v>
      </c>
      <c r="C59" s="912">
        <v>193.48887148406999</v>
      </c>
      <c r="D59" s="912">
        <v>251.38730435795645</v>
      </c>
      <c r="E59" s="912">
        <v>209.08419779844834</v>
      </c>
      <c r="F59" s="912">
        <v>162.99480195526118</v>
      </c>
      <c r="G59" s="912">
        <v>165.06563583747646</v>
      </c>
      <c r="H59" s="912">
        <v>168.77168202483386</v>
      </c>
      <c r="I59" s="912">
        <v>173.04037544426964</v>
      </c>
      <c r="J59" s="912">
        <v>178.02932650425367</v>
      </c>
      <c r="K59" s="912">
        <v>184.4221683223391</v>
      </c>
      <c r="L59" s="912">
        <v>192.23667775699502</v>
      </c>
      <c r="M59" s="912">
        <v>195.08001281110577</v>
      </c>
      <c r="N59" s="912">
        <v>197.82252405350613</v>
      </c>
      <c r="O59" s="912">
        <v>200.73711953410549</v>
      </c>
      <c r="P59" s="912">
        <v>203.68916982430758</v>
      </c>
      <c r="Q59" s="912">
        <v>207.0139269427001</v>
      </c>
      <c r="R59" s="912">
        <v>210.3901986778987</v>
      </c>
      <c r="S59" s="912">
        <v>213.81871571172809</v>
      </c>
      <c r="T59" s="912">
        <v>217.30021734743951</v>
      </c>
      <c r="U59" s="912">
        <v>220.83545156229468</v>
      </c>
      <c r="V59" s="912">
        <v>224.29788280349752</v>
      </c>
    </row>
    <row r="60" ht="32.25" customHeight="1">
      <c r="A60" s="922" t="s">
        <v>1107</v>
      </c>
      <c r="B60" s="904" t="s">
        <v>720</v>
      </c>
      <c r="C60" s="912">
        <v>99.670559077927791</v>
      </c>
      <c r="D60" s="912">
        <v>101.70381137244186</v>
      </c>
      <c r="E60" s="912">
        <v>99.62592664988648</v>
      </c>
      <c r="F60" s="912">
        <v>101.81433684399188</v>
      </c>
      <c r="G60" s="912">
        <v>100.31889392493689</v>
      </c>
      <c r="H60" s="912">
        <v>100.27064065193049</v>
      </c>
      <c r="I60" s="912">
        <v>100.53627385380877</v>
      </c>
      <c r="J60" s="912">
        <v>100.75314299782183</v>
      </c>
      <c r="K60" s="912">
        <v>101.85908322677662</v>
      </c>
      <c r="L60" s="912">
        <v>102.15338618741438</v>
      </c>
      <c r="M60" s="912">
        <v>99.464190583545999</v>
      </c>
      <c r="N60" s="912">
        <v>99.395931910423883</v>
      </c>
      <c r="O60" s="912">
        <v>99.460085053819569</v>
      </c>
      <c r="P60" s="912">
        <v>99.458116569091331</v>
      </c>
      <c r="Q60" s="912">
        <v>99.624694389851996</v>
      </c>
      <c r="R60" s="912">
        <v>99.623474962719058</v>
      </c>
      <c r="S60" s="912">
        <v>99.622243923817038</v>
      </c>
      <c r="T60" s="912">
        <v>99.621001229066522</v>
      </c>
      <c r="U60" s="912">
        <v>99.619746830437023</v>
      </c>
      <c r="V60" s="912">
        <v>99.62519291506635</v>
      </c>
    </row>
    <row r="61" ht="32.25" customHeight="1">
      <c r="A61" s="922" t="s">
        <v>1093</v>
      </c>
      <c r="B61" s="904" t="s">
        <v>191</v>
      </c>
      <c r="C61" s="935">
        <v>12.263705154060064</v>
      </c>
      <c r="D61" s="939">
        <v>15.338922191294236</v>
      </c>
      <c r="E61" s="935">
        <v>13.115759577566033</v>
      </c>
      <c r="F61" s="935">
        <v>10.123103004806103</v>
      </c>
      <c r="G61" s="935">
        <v>9.5807110339834445</v>
      </c>
      <c r="H61" s="935">
        <v>9.1773742286050819</v>
      </c>
      <c r="I61" s="935">
        <v>8.9233934540048114</v>
      </c>
      <c r="J61" s="935">
        <v>8.7040952717392379</v>
      </c>
      <c r="K61" s="935">
        <v>8.5198731702680259</v>
      </c>
      <c r="L61" s="935">
        <v>8.3624751777362203</v>
      </c>
      <c r="M61" s="935">
        <v>8.0069911106897411</v>
      </c>
      <c r="N61" s="935">
        <v>7.6480488633592012</v>
      </c>
      <c r="O61" s="935">
        <v>7.3305977010385881</v>
      </c>
      <c r="P61" s="935">
        <v>7.017107087299383</v>
      </c>
      <c r="Q61" s="935">
        <v>6.7263830526324337</v>
      </c>
      <c r="R61" s="935">
        <v>6.4587452992897258</v>
      </c>
      <c r="S61" s="935">
        <v>6.187632048981941</v>
      </c>
      <c r="T61" s="935">
        <v>5.9293054360845883</v>
      </c>
      <c r="U61" s="935">
        <v>5.7003162037603676</v>
      </c>
      <c r="V61" s="935">
        <v>5.4646431908789905</v>
      </c>
    </row>
    <row r="62" ht="32.25" customHeight="1">
      <c r="A62" s="920" t="s">
        <v>1110</v>
      </c>
      <c r="B62" s="940"/>
      <c r="C62" s="940"/>
      <c r="D62" s="940"/>
      <c r="E62" s="940"/>
      <c r="F62" s="940"/>
      <c r="G62" s="940"/>
      <c r="H62" s="940"/>
      <c r="I62" s="940"/>
      <c r="J62" s="934"/>
      <c r="K62" s="934"/>
      <c r="L62" s="934"/>
      <c r="M62" s="934"/>
      <c r="N62" s="934"/>
      <c r="O62" s="934"/>
      <c r="P62" s="934"/>
      <c r="Q62" s="934"/>
      <c r="R62" s="934"/>
      <c r="S62" s="934"/>
      <c r="T62" s="934"/>
      <c r="U62" s="934"/>
      <c r="V62" s="934"/>
    </row>
    <row r="63" ht="32.25" customHeight="1">
      <c r="A63" s="922" t="s">
        <v>1104</v>
      </c>
      <c r="B63" s="904" t="s">
        <v>1105</v>
      </c>
      <c r="C63" s="935">
        <v>57.729803000000004</v>
      </c>
      <c r="D63" s="935">
        <v>64.004481719999987</v>
      </c>
      <c r="E63" s="935">
        <v>69.683983409905906</v>
      </c>
      <c r="F63" s="935">
        <v>75.433469513090415</v>
      </c>
      <c r="G63" s="935">
        <v>81.3399101759654</v>
      </c>
      <c r="H63" s="935">
        <v>87.280977215217931</v>
      </c>
      <c r="I63" s="935">
        <v>93.472340614956636</v>
      </c>
      <c r="J63" s="935">
        <v>100.04389482742306</v>
      </c>
      <c r="K63" s="935">
        <v>109.09190039815964</v>
      </c>
      <c r="L63" s="935">
        <v>118.54182846687051</v>
      </c>
      <c r="M63" s="935">
        <v>128.39344623691946</v>
      </c>
      <c r="N63" s="935">
        <v>138.52447736284122</v>
      </c>
      <c r="O63" s="935">
        <v>148.87015397762718</v>
      </c>
      <c r="P63" s="935">
        <v>159.76535615758627</v>
      </c>
      <c r="Q63" s="935">
        <v>171.2159204042128</v>
      </c>
      <c r="R63" s="935">
        <v>183.30186014570515</v>
      </c>
      <c r="S63" s="935">
        <v>196.04073948952529</v>
      </c>
      <c r="T63" s="935">
        <v>209.44893730760512</v>
      </c>
      <c r="U63" s="935">
        <v>223.54126052596934</v>
      </c>
      <c r="V63" s="935">
        <v>238.30608748471622</v>
      </c>
    </row>
    <row r="64" ht="32.25" customHeight="1">
      <c r="A64" s="922" t="s">
        <v>1107</v>
      </c>
      <c r="B64" s="904" t="s">
        <v>720</v>
      </c>
      <c r="C64" s="935">
        <v>112.40000000000001</v>
      </c>
      <c r="D64" s="935">
        <v>108</v>
      </c>
      <c r="E64" s="935">
        <v>105.60000000000001</v>
      </c>
      <c r="F64" s="935">
        <v>105.2</v>
      </c>
      <c r="G64" s="935">
        <v>105.2</v>
      </c>
      <c r="H64" s="935">
        <v>105.2</v>
      </c>
      <c r="I64" s="935">
        <v>105.2</v>
      </c>
      <c r="J64" s="935">
        <v>105.2</v>
      </c>
      <c r="K64" s="935">
        <v>104.90000000000002</v>
      </c>
      <c r="L64" s="935">
        <v>104.60000000000002</v>
      </c>
      <c r="M64" s="935">
        <v>104.30000000000004</v>
      </c>
      <c r="N64" s="935">
        <v>104.00000000000004</v>
      </c>
      <c r="O64" s="935">
        <v>103.70000000000006</v>
      </c>
      <c r="P64" s="935">
        <v>103.60000000000007</v>
      </c>
      <c r="Q64" s="935">
        <v>103.50000000000009</v>
      </c>
      <c r="R64" s="935">
        <v>103.40000000000009</v>
      </c>
      <c r="S64" s="935">
        <v>103.3000000000001</v>
      </c>
      <c r="T64" s="935">
        <v>103.20000000000012</v>
      </c>
      <c r="U64" s="935">
        <v>103.10000000000012</v>
      </c>
      <c r="V64" s="935">
        <v>103.00000000000014</v>
      </c>
    </row>
    <row r="65" ht="32.25" customHeight="1">
      <c r="A65" s="922" t="s">
        <v>1093</v>
      </c>
      <c r="B65" s="904" t="s">
        <v>191</v>
      </c>
      <c r="C65" s="935">
        <v>3.6590284348847453</v>
      </c>
      <c r="D65" s="935">
        <v>3.9053673275371237</v>
      </c>
      <c r="E65" s="935">
        <v>4.3712455672640438</v>
      </c>
      <c r="F65" s="935">
        <v>4.6849394749441995</v>
      </c>
      <c r="G65" s="935">
        <v>4.721116972483518</v>
      </c>
      <c r="H65" s="935">
        <v>4.7461172474689448</v>
      </c>
      <c r="I65" s="935">
        <v>4.8202072506635529</v>
      </c>
      <c r="J65" s="935">
        <v>4.8912817288726007</v>
      </c>
      <c r="K65" s="935">
        <v>5.039790843752094</v>
      </c>
      <c r="L65" s="935">
        <v>5.1566803465609645</v>
      </c>
      <c r="M65" s="935">
        <v>5.2698642360931265</v>
      </c>
      <c r="N65" s="935">
        <v>5.3555174099171445</v>
      </c>
      <c r="O65" s="935">
        <v>5.4364992933767784</v>
      </c>
      <c r="P65" s="935">
        <v>5.5039284315671138</v>
      </c>
      <c r="Q65" s="935">
        <v>5.5632192594778065</v>
      </c>
      <c r="R65" s="935">
        <v>5.6271634087843259</v>
      </c>
      <c r="S65" s="935">
        <v>5.6731608294145728</v>
      </c>
      <c r="T65" s="935">
        <v>5.7150735407433162</v>
      </c>
      <c r="U65" s="935">
        <v>5.7701599112393902</v>
      </c>
      <c r="V65" s="935">
        <v>5.7704146996312184</v>
      </c>
    </row>
    <row r="66" ht="32.25" customHeight="1">
      <c r="A66" s="913" t="s">
        <v>558</v>
      </c>
      <c r="B66" s="914"/>
      <c r="C66" s="921"/>
      <c r="D66" s="921"/>
      <c r="E66" s="921"/>
      <c r="F66" s="921"/>
      <c r="G66" s="921"/>
      <c r="H66" s="921"/>
      <c r="I66" s="921"/>
      <c r="J66" s="921"/>
      <c r="K66" s="921"/>
      <c r="L66" s="921"/>
      <c r="M66" s="921"/>
      <c r="N66" s="921"/>
      <c r="O66" s="921"/>
      <c r="P66" s="921"/>
      <c r="Q66" s="921"/>
      <c r="R66" s="921"/>
      <c r="S66" s="921"/>
      <c r="T66" s="921"/>
      <c r="U66" s="921"/>
      <c r="V66" s="921"/>
    </row>
    <row r="67" ht="32.25" customHeight="1">
      <c r="A67" s="922" t="s">
        <v>1104</v>
      </c>
      <c r="B67" s="937" t="s">
        <v>1105</v>
      </c>
      <c r="C67" s="912">
        <v>238.12542728136162</v>
      </c>
      <c r="D67" s="912">
        <v>257.65180578797134</v>
      </c>
      <c r="E67" s="912">
        <v>260.47982061148548</v>
      </c>
      <c r="F67" s="912">
        <v>257.65578849183566</v>
      </c>
      <c r="G67" s="912">
        <v>276.34007585449945</v>
      </c>
      <c r="H67" s="912">
        <v>294.25327013586707</v>
      </c>
      <c r="I67" s="912">
        <v>312.76551738000308</v>
      </c>
      <c r="J67" s="912">
        <v>332.58454789860468</v>
      </c>
      <c r="K67" s="912">
        <v>354.14444371573882</v>
      </c>
      <c r="L67" s="912">
        <v>377.21783338327407</v>
      </c>
      <c r="M67" s="912">
        <v>401.42682266597751</v>
      </c>
      <c r="N67" s="912">
        <v>427.2237163719339</v>
      </c>
      <c r="O67" s="912">
        <v>453.14383948278311</v>
      </c>
      <c r="P67" s="912">
        <v>480.10307254514976</v>
      </c>
      <c r="Q67" s="912">
        <v>507.91631129245377</v>
      </c>
      <c r="R67" s="912">
        <v>536.52218856832417</v>
      </c>
      <c r="S67" s="912">
        <v>567.18418833061071</v>
      </c>
      <c r="T67" s="912">
        <v>599.60531893193229</v>
      </c>
      <c r="U67" s="912">
        <v>633.66550252078707</v>
      </c>
      <c r="V67" s="912">
        <v>670.18329892133522</v>
      </c>
    </row>
    <row r="68" ht="32.25" customHeight="1">
      <c r="A68" s="922" t="s">
        <v>1106</v>
      </c>
      <c r="B68" s="924" t="s">
        <v>720</v>
      </c>
      <c r="C68" s="912">
        <v>124.35202711397369</v>
      </c>
      <c r="D68" s="912">
        <v>108.200039252229</v>
      </c>
      <c r="E68" s="912">
        <v>101.09761110148841</v>
      </c>
      <c r="F68" s="912">
        <v>98.915834588253205</v>
      </c>
      <c r="G68" s="912">
        <v>107.25164665309114</v>
      </c>
      <c r="H68" s="912">
        <v>106.48230055882281</v>
      </c>
      <c r="I68" s="912">
        <v>106.29126304546701</v>
      </c>
      <c r="J68" s="912">
        <v>106.33670574832645</v>
      </c>
      <c r="K68" s="912">
        <v>106.48253081911282</v>
      </c>
      <c r="L68" s="912">
        <v>106.51524824883477</v>
      </c>
      <c r="M68" s="912">
        <v>106.41777433096749</v>
      </c>
      <c r="N68" s="912">
        <v>106.42630044864283</v>
      </c>
      <c r="O68" s="912">
        <v>106.06710772776565</v>
      </c>
      <c r="P68" s="912">
        <v>105.94937649227182</v>
      </c>
      <c r="Q68" s="912">
        <v>105.79318074343055</v>
      </c>
      <c r="R68" s="912">
        <v>105.63200602931599</v>
      </c>
      <c r="S68" s="912">
        <v>105.71495464970539</v>
      </c>
      <c r="T68" s="912">
        <v>105.7161555749194</v>
      </c>
      <c r="U68" s="912">
        <v>105.6804338643169</v>
      </c>
      <c r="V68" s="912">
        <v>105.76294531661841</v>
      </c>
    </row>
    <row r="69" ht="32.25" customHeight="1">
      <c r="A69" s="922" t="s">
        <v>1107</v>
      </c>
      <c r="B69" s="924" t="s">
        <v>720</v>
      </c>
      <c r="C69" s="912">
        <v>116.40000000000001</v>
      </c>
      <c r="D69" s="912">
        <v>103.67942601814255</v>
      </c>
      <c r="E69" s="912">
        <v>101.22095552841979</v>
      </c>
      <c r="F69" s="912">
        <v>102.61573960070764</v>
      </c>
      <c r="G69" s="912">
        <v>103.14590875890633</v>
      </c>
      <c r="H69" s="912">
        <v>102.85433299195989</v>
      </c>
      <c r="I69" s="912">
        <v>102.76081186585316</v>
      </c>
      <c r="J69" s="912">
        <v>102.54455746467835</v>
      </c>
      <c r="K69" s="912">
        <v>102.64263136493254</v>
      </c>
      <c r="L69" s="912">
        <v>102.72710428924799</v>
      </c>
      <c r="M69" s="912">
        <v>102.6562810397587</v>
      </c>
      <c r="N69" s="912">
        <v>102.7568717340088</v>
      </c>
      <c r="O69" s="912">
        <v>102.49704516915443</v>
      </c>
      <c r="P69" s="912">
        <v>102.41609398816185</v>
      </c>
      <c r="Q69" s="912">
        <v>102.29961225311938</v>
      </c>
      <c r="R69" s="912">
        <v>102.13801417607212</v>
      </c>
      <c r="S69" s="912">
        <v>102.21885066593147</v>
      </c>
      <c r="T69" s="912">
        <v>102.22024614782487</v>
      </c>
      <c r="U69" s="912">
        <v>102.18668921074659</v>
      </c>
      <c r="V69" s="912">
        <v>102.29608568551686</v>
      </c>
    </row>
    <row r="70" ht="32.25" customHeight="1">
      <c r="A70" s="922" t="s">
        <v>1093</v>
      </c>
      <c r="B70" s="904" t="s">
        <v>191</v>
      </c>
      <c r="C70" s="935">
        <v>15.092857834480775</v>
      </c>
      <c r="D70" s="935">
        <v>15.721163849231838</v>
      </c>
      <c r="E70" s="935">
        <v>16.339784344874701</v>
      </c>
      <c r="F70" s="935">
        <v>16.002204091166707</v>
      </c>
      <c r="G70" s="935">
        <v>16.039282800678063</v>
      </c>
      <c r="H70" s="935">
        <v>16.000743404514484</v>
      </c>
      <c r="I70" s="935">
        <v>16.128777825762462</v>
      </c>
      <c r="J70" s="935">
        <v>16.260509701746301</v>
      </c>
      <c r="K70" s="935">
        <v>16.360645641794768</v>
      </c>
      <c r="L70" s="935">
        <v>16.409328360608768</v>
      </c>
      <c r="M70" s="935">
        <v>16.476423977843442</v>
      </c>
      <c r="N70" s="935">
        <v>16.516965770362447</v>
      </c>
      <c r="O70" s="935">
        <v>16.548086351253577</v>
      </c>
      <c r="P70" s="935">
        <v>16.53958664516459</v>
      </c>
      <c r="Q70" s="935">
        <v>16.503429111698296</v>
      </c>
      <c r="R70" s="935">
        <v>16.470634968530604</v>
      </c>
      <c r="S70" s="935">
        <v>16.413563469915633</v>
      </c>
      <c r="T70" s="935">
        <v>16.360973405580587</v>
      </c>
      <c r="U70" s="935">
        <v>16.356493969738715</v>
      </c>
      <c r="V70" s="935">
        <v>16.228018345486209</v>
      </c>
    </row>
    <row r="71" ht="32.25" customHeight="1">
      <c r="A71" s="913" t="s">
        <v>1111</v>
      </c>
      <c r="B71" s="941"/>
      <c r="C71" s="921"/>
      <c r="D71" s="921"/>
      <c r="E71" s="921"/>
      <c r="F71" s="921"/>
      <c r="G71" s="921"/>
      <c r="H71" s="921"/>
      <c r="I71" s="921"/>
      <c r="J71" s="921"/>
      <c r="K71" s="921"/>
      <c r="L71" s="921"/>
      <c r="M71" s="921"/>
      <c r="N71" s="921"/>
      <c r="O71" s="921"/>
      <c r="P71" s="921"/>
      <c r="Q71" s="921"/>
      <c r="R71" s="921"/>
      <c r="S71" s="921"/>
      <c r="T71" s="921"/>
      <c r="U71" s="921"/>
      <c r="V71" s="921"/>
    </row>
    <row r="72" ht="32.25" customHeight="1">
      <c r="A72" s="922" t="s">
        <v>1104</v>
      </c>
      <c r="B72" s="937" t="s">
        <v>1105</v>
      </c>
      <c r="C72" s="935">
        <v>115.4219336552535</v>
      </c>
      <c r="D72" s="935">
        <v>181.73206181969357</v>
      </c>
      <c r="E72" s="935">
        <v>146.6055918224846</v>
      </c>
      <c r="F72" s="935">
        <v>121.29614303460983</v>
      </c>
      <c r="G72" s="935">
        <v>114.73322821077875</v>
      </c>
      <c r="H72" s="935">
        <v>114.59736639098242</v>
      </c>
      <c r="I72" s="935">
        <v>117.58628508794743</v>
      </c>
      <c r="J72" s="935">
        <v>118.38017268479189</v>
      </c>
      <c r="K72" s="935">
        <v>119.41463942630753</v>
      </c>
      <c r="L72" s="935">
        <v>124.25972226069717</v>
      </c>
      <c r="M72" s="935">
        <v>124.24132592716603</v>
      </c>
      <c r="N72" s="935">
        <v>124.07754562260931</v>
      </c>
      <c r="O72" s="935">
        <v>123.65392441592627</v>
      </c>
      <c r="P72" s="935">
        <v>123.57294459662592</v>
      </c>
      <c r="Q72" s="935">
        <v>122.45725506336044</v>
      </c>
      <c r="R72" s="935">
        <v>119.81562804306361</v>
      </c>
      <c r="S72" s="935">
        <v>115.55149168089258</v>
      </c>
      <c r="T72" s="935">
        <v>110.82890870843994</v>
      </c>
      <c r="U72" s="935">
        <v>105.72455033922824</v>
      </c>
      <c r="V72" s="935">
        <v>99.119706721154216</v>
      </c>
    </row>
    <row r="73" ht="32.25" customHeight="1">
      <c r="A73" s="942" t="s">
        <v>1093</v>
      </c>
      <c r="B73" s="943" t="s">
        <v>191</v>
      </c>
      <c r="C73" s="944">
        <v>7.3156691224799966</v>
      </c>
      <c r="D73" s="944">
        <v>11.088761872980106</v>
      </c>
      <c r="E73" s="944">
        <v>9.1965041610847109</v>
      </c>
      <c r="F73" s="944">
        <v>7.5333282736346527</v>
      </c>
      <c r="G73" s="944">
        <v>6.6593261517245512</v>
      </c>
      <c r="H73" s="944">
        <v>6.2315129194947749</v>
      </c>
      <c r="I73" s="944">
        <v>6.0637217408977886</v>
      </c>
      <c r="J73" s="944">
        <v>5.7877672267032487</v>
      </c>
      <c r="K73" s="944">
        <v>5.5166772619611937</v>
      </c>
      <c r="L73" s="944">
        <v>5.4054140714552901</v>
      </c>
      <c r="M73" s="944">
        <v>5.0994419056265929</v>
      </c>
      <c r="N73" s="944">
        <v>4.7969822259002646</v>
      </c>
      <c r="O73" s="944">
        <v>4.5156430268183669</v>
      </c>
      <c r="P73" s="944">
        <v>4.2570971548235841</v>
      </c>
      <c r="Q73" s="944">
        <v>3.9789323225488462</v>
      </c>
      <c r="R73" s="944">
        <v>3.6782066335197414</v>
      </c>
      <c r="S73" s="944">
        <v>3.3439079963248672</v>
      </c>
      <c r="T73" s="944">
        <v>3.0241039742246656</v>
      </c>
      <c r="U73" s="944">
        <v>2.7290154871894665</v>
      </c>
      <c r="V73" s="944">
        <v>2.4001141503511381</v>
      </c>
    </row>
    <row r="74" ht="32.25" customHeight="1">
      <c r="A74" s="920" t="s">
        <v>879</v>
      </c>
      <c r="B74" s="914" t="s">
        <v>1113</v>
      </c>
      <c r="C74" s="945">
        <v>75.809221999999991</v>
      </c>
      <c r="D74" s="945">
        <v>75.788710124780309</v>
      </c>
      <c r="E74" s="945">
        <v>75.76991756356621</v>
      </c>
      <c r="F74" s="945">
        <v>75.873429101387231</v>
      </c>
      <c r="G74" s="945">
        <v>75.955865548386825</v>
      </c>
      <c r="H74" s="945">
        <v>75.915205338823867</v>
      </c>
      <c r="I74" s="946">
        <v>76.16714587157702</v>
      </c>
      <c r="J74" s="945">
        <v>76.287286783089542</v>
      </c>
      <c r="K74" s="945">
        <v>76.497435577380372</v>
      </c>
      <c r="L74" s="945">
        <v>76.806515210337039</v>
      </c>
      <c r="M74" s="945">
        <v>77.121668474923666</v>
      </c>
      <c r="N74" s="945">
        <v>77.528037391052976</v>
      </c>
      <c r="O74" s="945">
        <v>77.689048206822932</v>
      </c>
      <c r="P74" s="945">
        <v>77.943266853631357</v>
      </c>
      <c r="Q74" s="945">
        <v>78.157947582863386</v>
      </c>
      <c r="R74" s="945">
        <v>78.274102360533504</v>
      </c>
      <c r="S74" s="945">
        <v>78.483576588631195</v>
      </c>
      <c r="T74" s="945">
        <v>78.721205144383873</v>
      </c>
      <c r="U74" s="945">
        <v>78.915593589415153</v>
      </c>
      <c r="V74" s="945">
        <v>79.221855970736428</v>
      </c>
    </row>
    <row r="75" ht="32.25" customHeight="1">
      <c r="A75" s="909"/>
      <c r="B75" s="910"/>
      <c r="C75" s="935"/>
      <c r="D75" s="935"/>
      <c r="E75" s="935"/>
      <c r="F75" s="935"/>
      <c r="G75" s="935"/>
      <c r="H75" s="935"/>
      <c r="I75" s="935"/>
      <c r="J75" s="935"/>
      <c r="K75" s="935"/>
      <c r="L75" s="935"/>
      <c r="M75" s="935"/>
      <c r="N75" s="935"/>
      <c r="O75" s="935"/>
      <c r="P75" s="935"/>
      <c r="Q75" s="935"/>
      <c r="R75" s="935"/>
      <c r="S75" s="935"/>
      <c r="T75" s="935"/>
      <c r="U75" s="935"/>
      <c r="V75" s="935"/>
    </row>
    <row r="76" ht="32.25" customHeight="1">
      <c r="A76" s="920" t="s">
        <v>566</v>
      </c>
      <c r="B76" s="914" t="s">
        <v>1113</v>
      </c>
      <c r="C76" s="947">
        <v>71.842699999999994</v>
      </c>
      <c r="D76" s="947">
        <v>72.160969103485243</v>
      </c>
      <c r="E76" s="947">
        <v>72.090037134288551</v>
      </c>
      <c r="F76" s="947">
        <v>72.202078547380765</v>
      </c>
      <c r="G76" s="947">
        <v>72.293695989569912</v>
      </c>
      <c r="H76" s="947">
        <v>72.320065943816061</v>
      </c>
      <c r="I76" s="947">
        <v>72.571960327050036</v>
      </c>
      <c r="J76" s="947">
        <v>72.693766408404954</v>
      </c>
      <c r="K76" s="947">
        <v>72.897840994223614</v>
      </c>
      <c r="L76" s="947">
        <v>73.261502717419432</v>
      </c>
      <c r="M76" s="947">
        <v>73.57136465135919</v>
      </c>
      <c r="N76" s="947">
        <v>74.033453249149474</v>
      </c>
      <c r="O76" s="947">
        <v>74.226051010185557</v>
      </c>
      <c r="P76" s="947">
        <v>74.484526488421324</v>
      </c>
      <c r="Q76" s="947">
        <v>74.693588635917607</v>
      </c>
      <c r="R76" s="947">
        <v>74.806160323343875</v>
      </c>
      <c r="S76" s="947">
        <v>75.006746192421033</v>
      </c>
      <c r="T76" s="947">
        <v>75.244081535741941</v>
      </c>
      <c r="U76" s="947">
        <v>75.436986226880379</v>
      </c>
      <c r="V76" s="947">
        <v>75.743248608201654</v>
      </c>
    </row>
    <row r="77" ht="32.25" customHeight="1">
      <c r="A77" s="909"/>
      <c r="B77" s="910"/>
      <c r="C77" s="948"/>
      <c r="D77" s="948"/>
      <c r="E77" s="948"/>
      <c r="F77" s="948"/>
      <c r="G77" s="948"/>
      <c r="H77" s="948"/>
      <c r="I77" s="948"/>
      <c r="J77" s="948"/>
      <c r="K77" s="948"/>
      <c r="L77" s="948"/>
      <c r="M77" s="948"/>
      <c r="N77" s="948"/>
      <c r="O77" s="948"/>
      <c r="P77" s="948"/>
      <c r="Q77" s="948"/>
      <c r="R77" s="948"/>
      <c r="S77" s="948"/>
      <c r="T77" s="948"/>
      <c r="U77" s="948"/>
      <c r="V77" s="948"/>
    </row>
    <row r="78" ht="32.25" customHeight="1">
      <c r="A78" s="920" t="s">
        <v>1114</v>
      </c>
      <c r="B78" s="914" t="s">
        <v>1113</v>
      </c>
      <c r="C78" s="947">
        <v>3.9665219999999999</v>
      </c>
      <c r="D78" s="947">
        <v>3.6277410212950589</v>
      </c>
      <c r="E78" s="947">
        <v>3.6798804292776595</v>
      </c>
      <c r="F78" s="947">
        <v>3.6713505540064646</v>
      </c>
      <c r="G78" s="947">
        <v>3.6621695588169065</v>
      </c>
      <c r="H78" s="947">
        <v>3.5951393950078097</v>
      </c>
      <c r="I78" s="947">
        <v>3.5951855445269878</v>
      </c>
      <c r="J78" s="947">
        <v>3.5935203746845934</v>
      </c>
      <c r="K78" s="947">
        <v>3.5995945831567586</v>
      </c>
      <c r="L78" s="947">
        <v>3.5450124929176092</v>
      </c>
      <c r="M78" s="947">
        <v>3.5503038235644762</v>
      </c>
      <c r="N78" s="947">
        <v>3.4945841419035055</v>
      </c>
      <c r="O78" s="947">
        <v>3.4629971966373705</v>
      </c>
      <c r="P78" s="947">
        <v>3.4587403652100268</v>
      </c>
      <c r="Q78" s="947">
        <v>3.464358946945775</v>
      </c>
      <c r="R78" s="947">
        <v>3.4679420371896339</v>
      </c>
      <c r="S78" s="947">
        <v>3.4768303962101652</v>
      </c>
      <c r="T78" s="947">
        <v>3.4771236086419361</v>
      </c>
      <c r="U78" s="947">
        <v>3.47860736253477</v>
      </c>
      <c r="V78" s="947">
        <v>3.47860736253477</v>
      </c>
    </row>
    <row r="79" ht="24.75" customHeight="1">
      <c r="A79" s="909"/>
      <c r="B79" s="910"/>
      <c r="C79" s="948"/>
      <c r="D79" s="948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</row>
    <row r="80" ht="41.25" customHeight="1">
      <c r="A80" s="920" t="s">
        <v>1115</v>
      </c>
      <c r="B80" s="930" t="s">
        <v>1116</v>
      </c>
      <c r="C80" s="947">
        <v>5.2322420615264997</v>
      </c>
      <c r="D80" s="947">
        <v>4.7866509607067611</v>
      </c>
      <c r="E80" s="947">
        <v>4.8566509607067614</v>
      </c>
      <c r="F80" s="947">
        <v>4.8387829540438414</v>
      </c>
      <c r="G80" s="947">
        <v>4.8214440482992886</v>
      </c>
      <c r="H80" s="947">
        <v>4.7357303177433625</v>
      </c>
      <c r="I80" s="947">
        <v>4.7201263791460883</v>
      </c>
      <c r="J80" s="947">
        <v>4.7105101337555526</v>
      </c>
      <c r="K80" s="947">
        <v>4.7055101337555527</v>
      </c>
      <c r="L80" s="947">
        <v>4.6155101337555573</v>
      </c>
      <c r="M80" s="947">
        <v>4.6035101337555577</v>
      </c>
      <c r="N80" s="947">
        <v>4.5075101337555505</v>
      </c>
      <c r="O80" s="947">
        <v>4.4575101337555552</v>
      </c>
      <c r="P80" s="947">
        <v>4.4375101337555556</v>
      </c>
      <c r="Q80" s="947">
        <v>4.4325101337555557</v>
      </c>
      <c r="R80" s="947">
        <v>4.4305101337555559</v>
      </c>
      <c r="S80" s="947">
        <v>4.4300101337555562</v>
      </c>
      <c r="T80" s="947">
        <v>4.4170101337555563</v>
      </c>
      <c r="U80" s="947">
        <v>4.4080101337555559</v>
      </c>
      <c r="V80" s="947">
        <v>4.4080101337555559</v>
      </c>
    </row>
    <row r="81" ht="32.25" customHeight="1">
      <c r="A81" s="909"/>
      <c r="B81" s="910"/>
      <c r="C81" s="949"/>
      <c r="D81" s="949"/>
      <c r="E81" s="949"/>
      <c r="F81" s="949"/>
      <c r="G81" s="949"/>
      <c r="H81" s="949"/>
      <c r="I81" s="949"/>
      <c r="J81" s="949"/>
      <c r="K81" s="949"/>
      <c r="L81" s="949"/>
      <c r="M81" s="949"/>
      <c r="N81" s="949"/>
      <c r="O81" s="949"/>
      <c r="P81" s="949"/>
      <c r="Q81" s="949"/>
      <c r="R81" s="949"/>
      <c r="S81" s="949"/>
      <c r="T81" s="949"/>
      <c r="U81" s="949"/>
      <c r="V81" s="949"/>
    </row>
    <row r="82" ht="20.25">
      <c r="A82" s="913" t="s">
        <v>461</v>
      </c>
      <c r="B82" s="914" t="s">
        <v>191</v>
      </c>
      <c r="C82" s="934">
        <v>101.86012150967861</v>
      </c>
      <c r="D82" s="934">
        <v>101.35220556840341</v>
      </c>
      <c r="E82" s="934">
        <v>101.11103520885324</v>
      </c>
      <c r="F82" s="934">
        <v>101.74640662527099</v>
      </c>
      <c r="G82" s="934">
        <v>102.36577702103017</v>
      </c>
      <c r="H82" s="934">
        <v>102.8438682295416</v>
      </c>
      <c r="I82" s="934">
        <v>102.64919592128443</v>
      </c>
      <c r="J82" s="934">
        <v>102.84283572705249</v>
      </c>
      <c r="K82" s="934">
        <v>102.94653371479943</v>
      </c>
      <c r="L82" s="934">
        <v>102.92813951111889</v>
      </c>
      <c r="M82" s="934">
        <v>102.84249167904974</v>
      </c>
      <c r="N82" s="934">
        <v>102.79822635520205</v>
      </c>
      <c r="O82" s="934">
        <v>102.7511876146196</v>
      </c>
      <c r="P82" s="934">
        <v>102.73386938348941</v>
      </c>
      <c r="Q82" s="934">
        <v>102.73022004162959</v>
      </c>
      <c r="R82" s="934">
        <v>102.6882437938434</v>
      </c>
      <c r="S82" s="934">
        <v>102.66238746776227</v>
      </c>
      <c r="T82" s="934">
        <v>102.57279635189192</v>
      </c>
      <c r="U82" s="934">
        <v>102.62771992006989</v>
      </c>
      <c r="V82" s="934">
        <v>102.57002633871186</v>
      </c>
    </row>
    <row r="83">
      <c r="A83" s="950"/>
      <c r="B83" s="951"/>
      <c r="C83" s="952"/>
      <c r="D83" s="952"/>
      <c r="E83" s="952"/>
      <c r="F83" s="952"/>
      <c r="G83" s="952"/>
      <c r="H83" s="952"/>
      <c r="I83" s="952"/>
      <c r="J83" s="952"/>
      <c r="K83" s="952"/>
      <c r="L83" s="952"/>
      <c r="M83" s="952"/>
      <c r="N83" s="952"/>
      <c r="O83" s="952"/>
      <c r="P83" s="952"/>
      <c r="Q83" s="952"/>
      <c r="R83" s="952"/>
      <c r="S83" s="952"/>
      <c r="T83" s="952"/>
      <c r="U83" s="952"/>
      <c r="V83" s="952"/>
    </row>
    <row r="84" ht="41.25" customHeight="1">
      <c r="A84" s="953" t="s">
        <v>1117</v>
      </c>
      <c r="B84" s="953" t="s">
        <v>1118</v>
      </c>
      <c r="C84" s="954">
        <v>58.334971807514819</v>
      </c>
      <c r="D84" s="954">
        <v>61.725930664260694</v>
      </c>
      <c r="E84" s="954">
        <v>65.674638889350362</v>
      </c>
      <c r="F84" s="955">
        <v>67.891661036265901</v>
      </c>
      <c r="G84" s="955">
        <v>67.474763628539563</v>
      </c>
      <c r="H84" s="955">
        <v>67.599999999999994</v>
      </c>
      <c r="I84" s="955">
        <v>68.799999999999997</v>
      </c>
      <c r="J84" s="955">
        <v>69.900000000000006</v>
      </c>
      <c r="K84" s="955">
        <v>70.379999999999995</v>
      </c>
      <c r="L84" s="955">
        <v>70.829999999999998</v>
      </c>
      <c r="M84" s="955">
        <v>71.280000000000001</v>
      </c>
      <c r="N84" s="955">
        <v>71.719999999999999</v>
      </c>
      <c r="O84" s="955">
        <v>72.170000000000002</v>
      </c>
      <c r="P84" s="955">
        <v>72.609999999999999</v>
      </c>
      <c r="Q84" s="955">
        <v>73.040000000000006</v>
      </c>
      <c r="R84" s="955">
        <v>73.469999999999999</v>
      </c>
      <c r="S84" s="955">
        <v>73.900000000000006</v>
      </c>
      <c r="T84" s="955">
        <v>74.319999999999993</v>
      </c>
      <c r="U84" s="955">
        <v>74.739999999999995</v>
      </c>
      <c r="V84" s="955">
        <v>75.200000000000003</v>
      </c>
    </row>
    <row r="85" ht="22.5">
      <c r="A85" s="956" t="s">
        <v>1296</v>
      </c>
      <c r="B85" s="886"/>
      <c r="C85" s="957"/>
      <c r="D85" s="957"/>
      <c r="E85" s="957"/>
      <c r="F85" s="957"/>
    </row>
    <row r="86" ht="22.5">
      <c r="A86" s="956" t="s">
        <v>1297</v>
      </c>
      <c r="B86" s="958"/>
      <c r="C86" s="957"/>
      <c r="D86" s="957"/>
      <c r="E86" s="957"/>
      <c r="F86" s="957"/>
    </row>
    <row r="87" ht="22.5">
      <c r="A87" s="956"/>
      <c r="B87" s="958"/>
    </row>
    <row r="88">
      <c r="A88" s="959"/>
      <c r="B88" s="960"/>
    </row>
    <row r="90">
      <c r="B90" s="960"/>
    </row>
    <row r="92">
      <c r="A92" s="959"/>
    </row>
  </sheetData>
  <mergeCells count="2">
    <mergeCell ref="A3:F3"/>
    <mergeCell ref="D6:V6"/>
  </mergeCells>
  <printOptions headings="0" gridLines="0"/>
  <pageMargins left="0.07874015748031496" right="0.03937007874015748" top="0.11811023622047245" bottom="0.15748031496062992" header="0.19685039370078738" footer="0.19685039370078738"/>
  <pageSetup paperSize="9" scale="27" fitToWidth="1" fitToHeight="2" pageOrder="overThenDown" orientation="landscape" usePrinterDefaults="1" blackAndWhite="0" draft="0" cellComments="none" useFirstPageNumber="0" errors="displayed" horizontalDpi="600" verticalDpi="600" copies="1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55" workbookViewId="0">
      <pane xSplit="2" ySplit="6" topLeftCell="C7" activePane="bottomRight" state="frozen"/>
      <selection activeCell="C7" activeCellId="0" sqref="C7"/>
    </sheetView>
  </sheetViews>
  <sheetFormatPr defaultRowHeight="14.25"/>
  <cols>
    <col customWidth="1" min="1" max="1" style="886" width="71.42578125"/>
    <col customWidth="1" min="2" max="2" style="887" width="27.85546875"/>
    <col customWidth="1" min="3" max="7" style="885" width="16"/>
    <col bestFit="1" customWidth="1" min="8" max="8" style="885" width="17.28515625"/>
    <col bestFit="1" customWidth="1" min="9" max="9" style="885" width="19.42578125"/>
    <col customWidth="1" min="10" max="10" style="885" width="17"/>
    <col bestFit="1" customWidth="1" min="11" max="22" style="885" width="17.28515625"/>
    <col min="23" max="256" style="885" width="9.140625"/>
    <col customWidth="1" min="257" max="257" style="885" width="71.42578125"/>
    <col customWidth="1" min="258" max="258" style="885" width="27.85546875"/>
    <col customWidth="1" min="259" max="263" style="885" width="16"/>
    <col bestFit="1" customWidth="1" min="264" max="265" style="885" width="17.28515625"/>
    <col customWidth="1" min="266" max="266" style="885" width="17"/>
    <col bestFit="1" customWidth="1" min="267" max="278" style="885" width="17.28515625"/>
    <col min="279" max="512" style="885" width="9.140625"/>
    <col customWidth="1" min="513" max="513" style="885" width="71.42578125"/>
    <col customWidth="1" min="514" max="514" style="885" width="27.85546875"/>
    <col customWidth="1" min="515" max="519" style="885" width="16"/>
    <col bestFit="1" customWidth="1" min="520" max="521" style="885" width="17.28515625"/>
    <col customWidth="1" min="522" max="522" style="885" width="17"/>
    <col bestFit="1" customWidth="1" min="523" max="534" style="885" width="17.28515625"/>
    <col min="535" max="768" style="885" width="9.140625"/>
    <col customWidth="1" min="769" max="769" style="885" width="71.42578125"/>
    <col customWidth="1" min="770" max="770" style="885" width="27.85546875"/>
    <col customWidth="1" min="771" max="775" style="885" width="16"/>
    <col bestFit="1" customWidth="1" min="776" max="777" style="885" width="17.28515625"/>
    <col customWidth="1" min="778" max="778" style="885" width="17"/>
    <col bestFit="1" customWidth="1" min="779" max="790" style="885" width="17.28515625"/>
    <col min="791" max="1024" style="885" width="9.140625"/>
    <col customWidth="1" min="1025" max="1025" style="885" width="71.42578125"/>
    <col customWidth="1" min="1026" max="1026" style="885" width="27.85546875"/>
    <col customWidth="1" min="1027" max="1031" style="885" width="16"/>
    <col bestFit="1" customWidth="1" min="1032" max="1033" style="885" width="17.28515625"/>
    <col customWidth="1" min="1034" max="1034" style="885" width="17"/>
    <col bestFit="1" customWidth="1" min="1035" max="1046" style="885" width="17.28515625"/>
    <col min="1047" max="1280" style="885" width="9.140625"/>
    <col customWidth="1" min="1281" max="1281" style="885" width="71.42578125"/>
    <col customWidth="1" min="1282" max="1282" style="885" width="27.85546875"/>
    <col customWidth="1" min="1283" max="1287" style="885" width="16"/>
    <col bestFit="1" customWidth="1" min="1288" max="1289" style="885" width="17.28515625"/>
    <col customWidth="1" min="1290" max="1290" style="885" width="17"/>
    <col bestFit="1" customWidth="1" min="1291" max="1302" style="885" width="17.28515625"/>
    <col min="1303" max="1536" style="885" width="9.140625"/>
    <col customWidth="1" min="1537" max="1537" style="885" width="71.42578125"/>
    <col customWidth="1" min="1538" max="1538" style="885" width="27.85546875"/>
    <col customWidth="1" min="1539" max="1543" style="885" width="16"/>
    <col bestFit="1" customWidth="1" min="1544" max="1545" style="885" width="17.28515625"/>
    <col customWidth="1" min="1546" max="1546" style="885" width="17"/>
    <col bestFit="1" customWidth="1" min="1547" max="1558" style="885" width="17.28515625"/>
    <col min="1559" max="1792" style="885" width="9.140625"/>
    <col customWidth="1" min="1793" max="1793" style="885" width="71.42578125"/>
    <col customWidth="1" min="1794" max="1794" style="885" width="27.85546875"/>
    <col customWidth="1" min="1795" max="1799" style="885" width="16"/>
    <col bestFit="1" customWidth="1" min="1800" max="1801" style="885" width="17.28515625"/>
    <col customWidth="1" min="1802" max="1802" style="885" width="17"/>
    <col bestFit="1" customWidth="1" min="1803" max="1814" style="885" width="17.28515625"/>
    <col min="1815" max="2048" style="885" width="9.140625"/>
    <col customWidth="1" min="2049" max="2049" style="885" width="71.42578125"/>
    <col customWidth="1" min="2050" max="2050" style="885" width="27.85546875"/>
    <col customWidth="1" min="2051" max="2055" style="885" width="16"/>
    <col bestFit="1" customWidth="1" min="2056" max="2057" style="885" width="17.28515625"/>
    <col customWidth="1" min="2058" max="2058" style="885" width="17"/>
    <col bestFit="1" customWidth="1" min="2059" max="2070" style="885" width="17.28515625"/>
    <col min="2071" max="2304" style="885" width="9.140625"/>
    <col customWidth="1" min="2305" max="2305" style="885" width="71.42578125"/>
    <col customWidth="1" min="2306" max="2306" style="885" width="27.85546875"/>
    <col customWidth="1" min="2307" max="2311" style="885" width="16"/>
    <col bestFit="1" customWidth="1" min="2312" max="2313" style="885" width="17.28515625"/>
    <col customWidth="1" min="2314" max="2314" style="885" width="17"/>
    <col bestFit="1" customWidth="1" min="2315" max="2326" style="885" width="17.28515625"/>
    <col min="2327" max="2560" style="885" width="9.140625"/>
    <col customWidth="1" min="2561" max="2561" style="885" width="71.42578125"/>
    <col customWidth="1" min="2562" max="2562" style="885" width="27.85546875"/>
    <col customWidth="1" min="2563" max="2567" style="885" width="16"/>
    <col bestFit="1" customWidth="1" min="2568" max="2569" style="885" width="17.28515625"/>
    <col customWidth="1" min="2570" max="2570" style="885" width="17"/>
    <col bestFit="1" customWidth="1" min="2571" max="2582" style="885" width="17.28515625"/>
    <col min="2583" max="2816" style="885" width="9.140625"/>
    <col customWidth="1" min="2817" max="2817" style="885" width="71.42578125"/>
    <col customWidth="1" min="2818" max="2818" style="885" width="27.85546875"/>
    <col customWidth="1" min="2819" max="2823" style="885" width="16"/>
    <col bestFit="1" customWidth="1" min="2824" max="2825" style="885" width="17.28515625"/>
    <col customWidth="1" min="2826" max="2826" style="885" width="17"/>
    <col bestFit="1" customWidth="1" min="2827" max="2838" style="885" width="17.28515625"/>
    <col min="2839" max="3072" style="885" width="9.140625"/>
    <col customWidth="1" min="3073" max="3073" style="885" width="71.42578125"/>
    <col customWidth="1" min="3074" max="3074" style="885" width="27.85546875"/>
    <col customWidth="1" min="3075" max="3079" style="885" width="16"/>
    <col bestFit="1" customWidth="1" min="3080" max="3081" style="885" width="17.28515625"/>
    <col customWidth="1" min="3082" max="3082" style="885" width="17"/>
    <col bestFit="1" customWidth="1" min="3083" max="3094" style="885" width="17.28515625"/>
    <col min="3095" max="3328" style="885" width="9.140625"/>
    <col customWidth="1" min="3329" max="3329" style="885" width="71.42578125"/>
    <col customWidth="1" min="3330" max="3330" style="885" width="27.85546875"/>
    <col customWidth="1" min="3331" max="3335" style="885" width="16"/>
    <col bestFit="1" customWidth="1" min="3336" max="3337" style="885" width="17.28515625"/>
    <col customWidth="1" min="3338" max="3338" style="885" width="17"/>
    <col bestFit="1" customWidth="1" min="3339" max="3350" style="885" width="17.28515625"/>
    <col min="3351" max="3584" style="885" width="9.140625"/>
    <col customWidth="1" min="3585" max="3585" style="885" width="71.42578125"/>
    <col customWidth="1" min="3586" max="3586" style="885" width="27.85546875"/>
    <col customWidth="1" min="3587" max="3591" style="885" width="16"/>
    <col bestFit="1" customWidth="1" min="3592" max="3593" style="885" width="17.28515625"/>
    <col customWidth="1" min="3594" max="3594" style="885" width="17"/>
    <col bestFit="1" customWidth="1" min="3595" max="3606" style="885" width="17.28515625"/>
    <col min="3607" max="3840" style="885" width="9.140625"/>
    <col customWidth="1" min="3841" max="3841" style="885" width="71.42578125"/>
    <col customWidth="1" min="3842" max="3842" style="885" width="27.85546875"/>
    <col customWidth="1" min="3843" max="3847" style="885" width="16"/>
    <col bestFit="1" customWidth="1" min="3848" max="3849" style="885" width="17.28515625"/>
    <col customWidth="1" min="3850" max="3850" style="885" width="17"/>
    <col bestFit="1" customWidth="1" min="3851" max="3862" style="885" width="17.28515625"/>
    <col min="3863" max="4096" style="885" width="9.140625"/>
    <col customWidth="1" min="4097" max="4097" style="885" width="71.42578125"/>
    <col customWidth="1" min="4098" max="4098" style="885" width="27.85546875"/>
    <col customWidth="1" min="4099" max="4103" style="885" width="16"/>
    <col bestFit="1" customWidth="1" min="4104" max="4105" style="885" width="17.28515625"/>
    <col customWidth="1" min="4106" max="4106" style="885" width="17"/>
    <col bestFit="1" customWidth="1" min="4107" max="4118" style="885" width="17.28515625"/>
    <col min="4119" max="4352" style="885" width="9.140625"/>
    <col customWidth="1" min="4353" max="4353" style="885" width="71.42578125"/>
    <col customWidth="1" min="4354" max="4354" style="885" width="27.85546875"/>
    <col customWidth="1" min="4355" max="4359" style="885" width="16"/>
    <col bestFit="1" customWidth="1" min="4360" max="4361" style="885" width="17.28515625"/>
    <col customWidth="1" min="4362" max="4362" style="885" width="17"/>
    <col bestFit="1" customWidth="1" min="4363" max="4374" style="885" width="17.28515625"/>
    <col min="4375" max="4608" style="885" width="9.140625"/>
    <col customWidth="1" min="4609" max="4609" style="885" width="71.42578125"/>
    <col customWidth="1" min="4610" max="4610" style="885" width="27.85546875"/>
    <col customWidth="1" min="4611" max="4615" style="885" width="16"/>
    <col bestFit="1" customWidth="1" min="4616" max="4617" style="885" width="17.28515625"/>
    <col customWidth="1" min="4618" max="4618" style="885" width="17"/>
    <col bestFit="1" customWidth="1" min="4619" max="4630" style="885" width="17.28515625"/>
    <col min="4631" max="4864" style="885" width="9.140625"/>
    <col customWidth="1" min="4865" max="4865" style="885" width="71.42578125"/>
    <col customWidth="1" min="4866" max="4866" style="885" width="27.85546875"/>
    <col customWidth="1" min="4867" max="4871" style="885" width="16"/>
    <col bestFit="1" customWidth="1" min="4872" max="4873" style="885" width="17.28515625"/>
    <col customWidth="1" min="4874" max="4874" style="885" width="17"/>
    <col bestFit="1" customWidth="1" min="4875" max="4886" style="885" width="17.28515625"/>
    <col min="4887" max="5120" style="885" width="9.140625"/>
    <col customWidth="1" min="5121" max="5121" style="885" width="71.42578125"/>
    <col customWidth="1" min="5122" max="5122" style="885" width="27.85546875"/>
    <col customWidth="1" min="5123" max="5127" style="885" width="16"/>
    <col bestFit="1" customWidth="1" min="5128" max="5129" style="885" width="17.28515625"/>
    <col customWidth="1" min="5130" max="5130" style="885" width="17"/>
    <col bestFit="1" customWidth="1" min="5131" max="5142" style="885" width="17.28515625"/>
    <col min="5143" max="5376" style="885" width="9.140625"/>
    <col customWidth="1" min="5377" max="5377" style="885" width="71.42578125"/>
    <col customWidth="1" min="5378" max="5378" style="885" width="27.85546875"/>
    <col customWidth="1" min="5379" max="5383" style="885" width="16"/>
    <col bestFit="1" customWidth="1" min="5384" max="5385" style="885" width="17.28515625"/>
    <col customWidth="1" min="5386" max="5386" style="885" width="17"/>
    <col bestFit="1" customWidth="1" min="5387" max="5398" style="885" width="17.28515625"/>
    <col min="5399" max="5632" style="885" width="9.140625"/>
    <col customWidth="1" min="5633" max="5633" style="885" width="71.42578125"/>
    <col customWidth="1" min="5634" max="5634" style="885" width="27.85546875"/>
    <col customWidth="1" min="5635" max="5639" style="885" width="16"/>
    <col bestFit="1" customWidth="1" min="5640" max="5641" style="885" width="17.28515625"/>
    <col customWidth="1" min="5642" max="5642" style="885" width="17"/>
    <col bestFit="1" customWidth="1" min="5643" max="5654" style="885" width="17.28515625"/>
    <col min="5655" max="5888" style="885" width="9.140625"/>
    <col customWidth="1" min="5889" max="5889" style="885" width="71.42578125"/>
    <col customWidth="1" min="5890" max="5890" style="885" width="27.85546875"/>
    <col customWidth="1" min="5891" max="5895" style="885" width="16"/>
    <col bestFit="1" customWidth="1" min="5896" max="5897" style="885" width="17.28515625"/>
    <col customWidth="1" min="5898" max="5898" style="885" width="17"/>
    <col bestFit="1" customWidth="1" min="5899" max="5910" style="885" width="17.28515625"/>
    <col min="5911" max="6144" style="885" width="9.140625"/>
    <col customWidth="1" min="6145" max="6145" style="885" width="71.42578125"/>
    <col customWidth="1" min="6146" max="6146" style="885" width="27.85546875"/>
    <col customWidth="1" min="6147" max="6151" style="885" width="16"/>
    <col bestFit="1" customWidth="1" min="6152" max="6153" style="885" width="17.28515625"/>
    <col customWidth="1" min="6154" max="6154" style="885" width="17"/>
    <col bestFit="1" customWidth="1" min="6155" max="6166" style="885" width="17.28515625"/>
    <col min="6167" max="6400" style="885" width="9.140625"/>
    <col customWidth="1" min="6401" max="6401" style="885" width="71.42578125"/>
    <col customWidth="1" min="6402" max="6402" style="885" width="27.85546875"/>
    <col customWidth="1" min="6403" max="6407" style="885" width="16"/>
    <col bestFit="1" customWidth="1" min="6408" max="6409" style="885" width="17.28515625"/>
    <col customWidth="1" min="6410" max="6410" style="885" width="17"/>
    <col bestFit="1" customWidth="1" min="6411" max="6422" style="885" width="17.28515625"/>
    <col min="6423" max="6656" style="885" width="9.140625"/>
    <col customWidth="1" min="6657" max="6657" style="885" width="71.42578125"/>
    <col customWidth="1" min="6658" max="6658" style="885" width="27.85546875"/>
    <col customWidth="1" min="6659" max="6663" style="885" width="16"/>
    <col bestFit="1" customWidth="1" min="6664" max="6665" style="885" width="17.28515625"/>
    <col customWidth="1" min="6666" max="6666" style="885" width="17"/>
    <col bestFit="1" customWidth="1" min="6667" max="6678" style="885" width="17.28515625"/>
    <col min="6679" max="6912" style="885" width="9.140625"/>
    <col customWidth="1" min="6913" max="6913" style="885" width="71.42578125"/>
    <col customWidth="1" min="6914" max="6914" style="885" width="27.85546875"/>
    <col customWidth="1" min="6915" max="6919" style="885" width="16"/>
    <col bestFit="1" customWidth="1" min="6920" max="6921" style="885" width="17.28515625"/>
    <col customWidth="1" min="6922" max="6922" style="885" width="17"/>
    <col bestFit="1" customWidth="1" min="6923" max="6934" style="885" width="17.28515625"/>
    <col min="6935" max="7168" style="885" width="9.140625"/>
    <col customWidth="1" min="7169" max="7169" style="885" width="71.42578125"/>
    <col customWidth="1" min="7170" max="7170" style="885" width="27.85546875"/>
    <col customWidth="1" min="7171" max="7175" style="885" width="16"/>
    <col bestFit="1" customWidth="1" min="7176" max="7177" style="885" width="17.28515625"/>
    <col customWidth="1" min="7178" max="7178" style="885" width="17"/>
    <col bestFit="1" customWidth="1" min="7179" max="7190" style="885" width="17.28515625"/>
    <col min="7191" max="7424" style="885" width="9.140625"/>
    <col customWidth="1" min="7425" max="7425" style="885" width="71.42578125"/>
    <col customWidth="1" min="7426" max="7426" style="885" width="27.85546875"/>
    <col customWidth="1" min="7427" max="7431" style="885" width="16"/>
    <col bestFit="1" customWidth="1" min="7432" max="7433" style="885" width="17.28515625"/>
    <col customWidth="1" min="7434" max="7434" style="885" width="17"/>
    <col bestFit="1" customWidth="1" min="7435" max="7446" style="885" width="17.28515625"/>
    <col min="7447" max="7680" style="885" width="9.140625"/>
    <col customWidth="1" min="7681" max="7681" style="885" width="71.42578125"/>
    <col customWidth="1" min="7682" max="7682" style="885" width="27.85546875"/>
    <col customWidth="1" min="7683" max="7687" style="885" width="16"/>
    <col bestFit="1" customWidth="1" min="7688" max="7689" style="885" width="17.28515625"/>
    <col customWidth="1" min="7690" max="7690" style="885" width="17"/>
    <col bestFit="1" customWidth="1" min="7691" max="7702" style="885" width="17.28515625"/>
    <col min="7703" max="7936" style="885" width="9.140625"/>
    <col customWidth="1" min="7937" max="7937" style="885" width="71.42578125"/>
    <col customWidth="1" min="7938" max="7938" style="885" width="27.85546875"/>
    <col customWidth="1" min="7939" max="7943" style="885" width="16"/>
    <col bestFit="1" customWidth="1" min="7944" max="7945" style="885" width="17.28515625"/>
    <col customWidth="1" min="7946" max="7946" style="885" width="17"/>
    <col bestFit="1" customWidth="1" min="7947" max="7958" style="885" width="17.28515625"/>
    <col min="7959" max="8192" style="885" width="9.140625"/>
    <col customWidth="1" min="8193" max="8193" style="885" width="71.42578125"/>
    <col customWidth="1" min="8194" max="8194" style="885" width="27.85546875"/>
    <col customWidth="1" min="8195" max="8199" style="885" width="16"/>
    <col bestFit="1" customWidth="1" min="8200" max="8201" style="885" width="17.28515625"/>
    <col customWidth="1" min="8202" max="8202" style="885" width="17"/>
    <col bestFit="1" customWidth="1" min="8203" max="8214" style="885" width="17.28515625"/>
    <col min="8215" max="8448" style="885" width="9.140625"/>
    <col customWidth="1" min="8449" max="8449" style="885" width="71.42578125"/>
    <col customWidth="1" min="8450" max="8450" style="885" width="27.85546875"/>
    <col customWidth="1" min="8451" max="8455" style="885" width="16"/>
    <col bestFit="1" customWidth="1" min="8456" max="8457" style="885" width="17.28515625"/>
    <col customWidth="1" min="8458" max="8458" style="885" width="17"/>
    <col bestFit="1" customWidth="1" min="8459" max="8470" style="885" width="17.28515625"/>
    <col min="8471" max="8704" style="885" width="9.140625"/>
    <col customWidth="1" min="8705" max="8705" style="885" width="71.42578125"/>
    <col customWidth="1" min="8706" max="8706" style="885" width="27.85546875"/>
    <col customWidth="1" min="8707" max="8711" style="885" width="16"/>
    <col bestFit="1" customWidth="1" min="8712" max="8713" style="885" width="17.28515625"/>
    <col customWidth="1" min="8714" max="8714" style="885" width="17"/>
    <col bestFit="1" customWidth="1" min="8715" max="8726" style="885" width="17.28515625"/>
    <col min="8727" max="8960" style="885" width="9.140625"/>
    <col customWidth="1" min="8961" max="8961" style="885" width="71.42578125"/>
    <col customWidth="1" min="8962" max="8962" style="885" width="27.85546875"/>
    <col customWidth="1" min="8963" max="8967" style="885" width="16"/>
    <col bestFit="1" customWidth="1" min="8968" max="8969" style="885" width="17.28515625"/>
    <col customWidth="1" min="8970" max="8970" style="885" width="17"/>
    <col bestFit="1" customWidth="1" min="8971" max="8982" style="885" width="17.28515625"/>
    <col min="8983" max="9216" style="885" width="9.140625"/>
    <col customWidth="1" min="9217" max="9217" style="885" width="71.42578125"/>
    <col customWidth="1" min="9218" max="9218" style="885" width="27.85546875"/>
    <col customWidth="1" min="9219" max="9223" style="885" width="16"/>
    <col bestFit="1" customWidth="1" min="9224" max="9225" style="885" width="17.28515625"/>
    <col customWidth="1" min="9226" max="9226" style="885" width="17"/>
    <col bestFit="1" customWidth="1" min="9227" max="9238" style="885" width="17.28515625"/>
    <col min="9239" max="9472" style="885" width="9.140625"/>
    <col customWidth="1" min="9473" max="9473" style="885" width="71.42578125"/>
    <col customWidth="1" min="9474" max="9474" style="885" width="27.85546875"/>
    <col customWidth="1" min="9475" max="9479" style="885" width="16"/>
    <col bestFit="1" customWidth="1" min="9480" max="9481" style="885" width="17.28515625"/>
    <col customWidth="1" min="9482" max="9482" style="885" width="17"/>
    <col bestFit="1" customWidth="1" min="9483" max="9494" style="885" width="17.28515625"/>
    <col min="9495" max="9728" style="885" width="9.140625"/>
    <col customWidth="1" min="9729" max="9729" style="885" width="71.42578125"/>
    <col customWidth="1" min="9730" max="9730" style="885" width="27.85546875"/>
    <col customWidth="1" min="9731" max="9735" style="885" width="16"/>
    <col bestFit="1" customWidth="1" min="9736" max="9737" style="885" width="17.28515625"/>
    <col customWidth="1" min="9738" max="9738" style="885" width="17"/>
    <col bestFit="1" customWidth="1" min="9739" max="9750" style="885" width="17.28515625"/>
    <col min="9751" max="9984" style="885" width="9.140625"/>
    <col customWidth="1" min="9985" max="9985" style="885" width="71.42578125"/>
    <col customWidth="1" min="9986" max="9986" style="885" width="27.85546875"/>
    <col customWidth="1" min="9987" max="9991" style="885" width="16"/>
    <col bestFit="1" customWidth="1" min="9992" max="9993" style="885" width="17.28515625"/>
    <col customWidth="1" min="9994" max="9994" style="885" width="17"/>
    <col bestFit="1" customWidth="1" min="9995" max="10006" style="885" width="17.28515625"/>
    <col min="10007" max="10240" style="885" width="9.140625"/>
    <col customWidth="1" min="10241" max="10241" style="885" width="71.42578125"/>
    <col customWidth="1" min="10242" max="10242" style="885" width="27.85546875"/>
    <col customWidth="1" min="10243" max="10247" style="885" width="16"/>
    <col bestFit="1" customWidth="1" min="10248" max="10249" style="885" width="17.28515625"/>
    <col customWidth="1" min="10250" max="10250" style="885" width="17"/>
    <col bestFit="1" customWidth="1" min="10251" max="10262" style="885" width="17.28515625"/>
    <col min="10263" max="10496" style="885" width="9.140625"/>
    <col customWidth="1" min="10497" max="10497" style="885" width="71.42578125"/>
    <col customWidth="1" min="10498" max="10498" style="885" width="27.85546875"/>
    <col customWidth="1" min="10499" max="10503" style="885" width="16"/>
    <col bestFit="1" customWidth="1" min="10504" max="10505" style="885" width="17.28515625"/>
    <col customWidth="1" min="10506" max="10506" style="885" width="17"/>
    <col bestFit="1" customWidth="1" min="10507" max="10518" style="885" width="17.28515625"/>
    <col min="10519" max="10752" style="885" width="9.140625"/>
    <col customWidth="1" min="10753" max="10753" style="885" width="71.42578125"/>
    <col customWidth="1" min="10754" max="10754" style="885" width="27.85546875"/>
    <col customWidth="1" min="10755" max="10759" style="885" width="16"/>
    <col bestFit="1" customWidth="1" min="10760" max="10761" style="885" width="17.28515625"/>
    <col customWidth="1" min="10762" max="10762" style="885" width="17"/>
    <col bestFit="1" customWidth="1" min="10763" max="10774" style="885" width="17.28515625"/>
    <col min="10775" max="11008" style="885" width="9.140625"/>
    <col customWidth="1" min="11009" max="11009" style="885" width="71.42578125"/>
    <col customWidth="1" min="11010" max="11010" style="885" width="27.85546875"/>
    <col customWidth="1" min="11011" max="11015" style="885" width="16"/>
    <col bestFit="1" customWidth="1" min="11016" max="11017" style="885" width="17.28515625"/>
    <col customWidth="1" min="11018" max="11018" style="885" width="17"/>
    <col bestFit="1" customWidth="1" min="11019" max="11030" style="885" width="17.28515625"/>
    <col min="11031" max="11264" style="885" width="9.140625"/>
    <col customWidth="1" min="11265" max="11265" style="885" width="71.42578125"/>
    <col customWidth="1" min="11266" max="11266" style="885" width="27.85546875"/>
    <col customWidth="1" min="11267" max="11271" style="885" width="16"/>
    <col bestFit="1" customWidth="1" min="11272" max="11273" style="885" width="17.28515625"/>
    <col customWidth="1" min="11274" max="11274" style="885" width="17"/>
    <col bestFit="1" customWidth="1" min="11275" max="11286" style="885" width="17.28515625"/>
    <col min="11287" max="11520" style="885" width="9.140625"/>
    <col customWidth="1" min="11521" max="11521" style="885" width="71.42578125"/>
    <col customWidth="1" min="11522" max="11522" style="885" width="27.85546875"/>
    <col customWidth="1" min="11523" max="11527" style="885" width="16"/>
    <col bestFit="1" customWidth="1" min="11528" max="11529" style="885" width="17.28515625"/>
    <col customWidth="1" min="11530" max="11530" style="885" width="17"/>
    <col bestFit="1" customWidth="1" min="11531" max="11542" style="885" width="17.28515625"/>
    <col min="11543" max="11776" style="885" width="9.140625"/>
    <col customWidth="1" min="11777" max="11777" style="885" width="71.42578125"/>
    <col customWidth="1" min="11778" max="11778" style="885" width="27.85546875"/>
    <col customWidth="1" min="11779" max="11783" style="885" width="16"/>
    <col bestFit="1" customWidth="1" min="11784" max="11785" style="885" width="17.28515625"/>
    <col customWidth="1" min="11786" max="11786" style="885" width="17"/>
    <col bestFit="1" customWidth="1" min="11787" max="11798" style="885" width="17.28515625"/>
    <col min="11799" max="12032" style="885" width="9.140625"/>
    <col customWidth="1" min="12033" max="12033" style="885" width="71.42578125"/>
    <col customWidth="1" min="12034" max="12034" style="885" width="27.85546875"/>
    <col customWidth="1" min="12035" max="12039" style="885" width="16"/>
    <col bestFit="1" customWidth="1" min="12040" max="12041" style="885" width="17.28515625"/>
    <col customWidth="1" min="12042" max="12042" style="885" width="17"/>
    <col bestFit="1" customWidth="1" min="12043" max="12054" style="885" width="17.28515625"/>
    <col min="12055" max="12288" style="885" width="9.140625"/>
    <col customWidth="1" min="12289" max="12289" style="885" width="71.42578125"/>
    <col customWidth="1" min="12290" max="12290" style="885" width="27.85546875"/>
    <col customWidth="1" min="12291" max="12295" style="885" width="16"/>
    <col bestFit="1" customWidth="1" min="12296" max="12297" style="885" width="17.28515625"/>
    <col customWidth="1" min="12298" max="12298" style="885" width="17"/>
    <col bestFit="1" customWidth="1" min="12299" max="12310" style="885" width="17.28515625"/>
    <col min="12311" max="12544" style="885" width="9.140625"/>
    <col customWidth="1" min="12545" max="12545" style="885" width="71.42578125"/>
    <col customWidth="1" min="12546" max="12546" style="885" width="27.85546875"/>
    <col customWidth="1" min="12547" max="12551" style="885" width="16"/>
    <col bestFit="1" customWidth="1" min="12552" max="12553" style="885" width="17.28515625"/>
    <col customWidth="1" min="12554" max="12554" style="885" width="17"/>
    <col bestFit="1" customWidth="1" min="12555" max="12566" style="885" width="17.28515625"/>
    <col min="12567" max="12800" style="885" width="9.140625"/>
    <col customWidth="1" min="12801" max="12801" style="885" width="71.42578125"/>
    <col customWidth="1" min="12802" max="12802" style="885" width="27.85546875"/>
    <col customWidth="1" min="12803" max="12807" style="885" width="16"/>
    <col bestFit="1" customWidth="1" min="12808" max="12809" style="885" width="17.28515625"/>
    <col customWidth="1" min="12810" max="12810" style="885" width="17"/>
    <col bestFit="1" customWidth="1" min="12811" max="12822" style="885" width="17.28515625"/>
    <col min="12823" max="13056" style="885" width="9.140625"/>
    <col customWidth="1" min="13057" max="13057" style="885" width="71.42578125"/>
    <col customWidth="1" min="13058" max="13058" style="885" width="27.85546875"/>
    <col customWidth="1" min="13059" max="13063" style="885" width="16"/>
    <col bestFit="1" customWidth="1" min="13064" max="13065" style="885" width="17.28515625"/>
    <col customWidth="1" min="13066" max="13066" style="885" width="17"/>
    <col bestFit="1" customWidth="1" min="13067" max="13078" style="885" width="17.28515625"/>
    <col min="13079" max="13312" style="885" width="9.140625"/>
    <col customWidth="1" min="13313" max="13313" style="885" width="71.42578125"/>
    <col customWidth="1" min="13314" max="13314" style="885" width="27.85546875"/>
    <col customWidth="1" min="13315" max="13319" style="885" width="16"/>
    <col bestFit="1" customWidth="1" min="13320" max="13321" style="885" width="17.28515625"/>
    <col customWidth="1" min="13322" max="13322" style="885" width="17"/>
    <col bestFit="1" customWidth="1" min="13323" max="13334" style="885" width="17.28515625"/>
    <col min="13335" max="13568" style="885" width="9.140625"/>
    <col customWidth="1" min="13569" max="13569" style="885" width="71.42578125"/>
    <col customWidth="1" min="13570" max="13570" style="885" width="27.85546875"/>
    <col customWidth="1" min="13571" max="13575" style="885" width="16"/>
    <col bestFit="1" customWidth="1" min="13576" max="13577" style="885" width="17.28515625"/>
    <col customWidth="1" min="13578" max="13578" style="885" width="17"/>
    <col bestFit="1" customWidth="1" min="13579" max="13590" style="885" width="17.28515625"/>
    <col min="13591" max="13824" style="885" width="9.140625"/>
    <col customWidth="1" min="13825" max="13825" style="885" width="71.42578125"/>
    <col customWidth="1" min="13826" max="13826" style="885" width="27.85546875"/>
    <col customWidth="1" min="13827" max="13831" style="885" width="16"/>
    <col bestFit="1" customWidth="1" min="13832" max="13833" style="885" width="17.28515625"/>
    <col customWidth="1" min="13834" max="13834" style="885" width="17"/>
    <col bestFit="1" customWidth="1" min="13835" max="13846" style="885" width="17.28515625"/>
    <col min="13847" max="14080" style="885" width="9.140625"/>
    <col customWidth="1" min="14081" max="14081" style="885" width="71.42578125"/>
    <col customWidth="1" min="14082" max="14082" style="885" width="27.85546875"/>
    <col customWidth="1" min="14083" max="14087" style="885" width="16"/>
    <col bestFit="1" customWidth="1" min="14088" max="14089" style="885" width="17.28515625"/>
    <col customWidth="1" min="14090" max="14090" style="885" width="17"/>
    <col bestFit="1" customWidth="1" min="14091" max="14102" style="885" width="17.28515625"/>
    <col min="14103" max="14336" style="885" width="9.140625"/>
    <col customWidth="1" min="14337" max="14337" style="885" width="71.42578125"/>
    <col customWidth="1" min="14338" max="14338" style="885" width="27.85546875"/>
    <col customWidth="1" min="14339" max="14343" style="885" width="16"/>
    <col bestFit="1" customWidth="1" min="14344" max="14345" style="885" width="17.28515625"/>
    <col customWidth="1" min="14346" max="14346" style="885" width="17"/>
    <col bestFit="1" customWidth="1" min="14347" max="14358" style="885" width="17.28515625"/>
    <col min="14359" max="14592" style="885" width="9.140625"/>
    <col customWidth="1" min="14593" max="14593" style="885" width="71.42578125"/>
    <col customWidth="1" min="14594" max="14594" style="885" width="27.85546875"/>
    <col customWidth="1" min="14595" max="14599" style="885" width="16"/>
    <col bestFit="1" customWidth="1" min="14600" max="14601" style="885" width="17.28515625"/>
    <col customWidth="1" min="14602" max="14602" style="885" width="17"/>
    <col bestFit="1" customWidth="1" min="14603" max="14614" style="885" width="17.28515625"/>
    <col min="14615" max="14848" style="885" width="9.140625"/>
    <col customWidth="1" min="14849" max="14849" style="885" width="71.42578125"/>
    <col customWidth="1" min="14850" max="14850" style="885" width="27.85546875"/>
    <col customWidth="1" min="14851" max="14855" style="885" width="16"/>
    <col bestFit="1" customWidth="1" min="14856" max="14857" style="885" width="17.28515625"/>
    <col customWidth="1" min="14858" max="14858" style="885" width="17"/>
    <col bestFit="1" customWidth="1" min="14859" max="14870" style="885" width="17.28515625"/>
    <col min="14871" max="15104" style="885" width="9.140625"/>
    <col customWidth="1" min="15105" max="15105" style="885" width="71.42578125"/>
    <col customWidth="1" min="15106" max="15106" style="885" width="27.85546875"/>
    <col customWidth="1" min="15107" max="15111" style="885" width="16"/>
    <col bestFit="1" customWidth="1" min="15112" max="15113" style="885" width="17.28515625"/>
    <col customWidth="1" min="15114" max="15114" style="885" width="17"/>
    <col bestFit="1" customWidth="1" min="15115" max="15126" style="885" width="17.28515625"/>
    <col min="15127" max="15360" style="885" width="9.140625"/>
    <col customWidth="1" min="15361" max="15361" style="885" width="71.42578125"/>
    <col customWidth="1" min="15362" max="15362" style="885" width="27.85546875"/>
    <col customWidth="1" min="15363" max="15367" style="885" width="16"/>
    <col bestFit="1" customWidth="1" min="15368" max="15369" style="885" width="17.28515625"/>
    <col customWidth="1" min="15370" max="15370" style="885" width="17"/>
    <col bestFit="1" customWidth="1" min="15371" max="15382" style="885" width="17.28515625"/>
    <col min="15383" max="15616" style="885" width="9.140625"/>
    <col customWidth="1" min="15617" max="15617" style="885" width="71.42578125"/>
    <col customWidth="1" min="15618" max="15618" style="885" width="27.85546875"/>
    <col customWidth="1" min="15619" max="15623" style="885" width="16"/>
    <col bestFit="1" customWidth="1" min="15624" max="15625" style="885" width="17.28515625"/>
    <col customWidth="1" min="15626" max="15626" style="885" width="17"/>
    <col bestFit="1" customWidth="1" min="15627" max="15638" style="885" width="17.28515625"/>
    <col min="15639" max="15872" style="885" width="9.140625"/>
    <col customWidth="1" min="15873" max="15873" style="885" width="71.42578125"/>
    <col customWidth="1" min="15874" max="15874" style="885" width="27.85546875"/>
    <col customWidth="1" min="15875" max="15879" style="885" width="16"/>
    <col bestFit="1" customWidth="1" min="15880" max="15881" style="885" width="17.28515625"/>
    <col customWidth="1" min="15882" max="15882" style="885" width="17"/>
    <col bestFit="1" customWidth="1" min="15883" max="15894" style="885" width="17.28515625"/>
    <col min="15895" max="16128" style="885" width="9.140625"/>
    <col customWidth="1" min="16129" max="16129" style="885" width="71.42578125"/>
    <col customWidth="1" min="16130" max="16130" style="885" width="27.85546875"/>
    <col customWidth="1" min="16131" max="16135" style="885" width="16"/>
    <col bestFit="1" customWidth="1" min="16136" max="16137" style="885" width="17.28515625"/>
    <col customWidth="1" min="16138" max="16138" style="885" width="17"/>
    <col bestFit="1" customWidth="1" min="16139" max="16150" style="885" width="17.28515625"/>
    <col min="16151" max="16384" style="885" width="9.140625"/>
  </cols>
  <sheetData>
    <row r="1" ht="15.75">
      <c r="C1" s="888"/>
    </row>
    <row r="2" ht="20.25">
      <c r="A2" s="889"/>
      <c r="B2" s="890"/>
      <c r="C2" s="891"/>
      <c r="D2" s="889"/>
    </row>
    <row r="3" ht="60.75" customHeight="1">
      <c r="A3" s="892" t="s">
        <v>1298</v>
      </c>
      <c r="B3" s="892"/>
      <c r="C3" s="892"/>
      <c r="D3" s="892"/>
      <c r="E3" s="892"/>
      <c r="F3" s="892"/>
    </row>
    <row r="4" ht="29.25" customHeight="1"/>
    <row r="5" ht="32.25" customHeight="1">
      <c r="A5" s="893"/>
      <c r="B5" s="894" t="s">
        <v>1287</v>
      </c>
      <c r="C5" s="895">
        <v>2017</v>
      </c>
      <c r="D5" s="894">
        <v>2018</v>
      </c>
      <c r="E5" s="896">
        <v>2019</v>
      </c>
      <c r="F5" s="894">
        <v>2020</v>
      </c>
      <c r="G5" s="896">
        <v>2021</v>
      </c>
      <c r="H5" s="896">
        <v>2022</v>
      </c>
      <c r="I5" s="894">
        <v>2023</v>
      </c>
      <c r="J5" s="896">
        <v>2024</v>
      </c>
      <c r="K5" s="894">
        <v>2025</v>
      </c>
      <c r="L5" s="896">
        <v>2026</v>
      </c>
      <c r="M5" s="894">
        <v>2027</v>
      </c>
      <c r="N5" s="896">
        <v>2028</v>
      </c>
      <c r="O5" s="894">
        <v>2029</v>
      </c>
      <c r="P5" s="896">
        <v>2030</v>
      </c>
      <c r="Q5" s="894">
        <v>2031</v>
      </c>
      <c r="R5" s="896">
        <v>2032</v>
      </c>
      <c r="S5" s="894">
        <v>2033</v>
      </c>
      <c r="T5" s="896">
        <v>2034</v>
      </c>
      <c r="U5" s="894">
        <v>2035</v>
      </c>
      <c r="V5" s="896">
        <v>2036</v>
      </c>
    </row>
    <row r="6" ht="32.25" customHeight="1">
      <c r="A6" s="897"/>
      <c r="B6" s="898" t="s">
        <v>1288</v>
      </c>
      <c r="C6" s="961"/>
      <c r="D6" s="901" t="s">
        <v>588</v>
      </c>
      <c r="E6" s="901"/>
      <c r="F6" s="901"/>
      <c r="G6" s="901"/>
      <c r="H6" s="901"/>
      <c r="I6" s="901"/>
      <c r="J6" s="901"/>
      <c r="K6" s="901"/>
      <c r="L6" s="901"/>
      <c r="M6" s="901"/>
      <c r="N6" s="901"/>
      <c r="O6" s="901"/>
      <c r="P6" s="901"/>
      <c r="Q6" s="901"/>
      <c r="R6" s="901"/>
      <c r="S6" s="901"/>
      <c r="T6" s="901"/>
      <c r="U6" s="901"/>
      <c r="V6" s="962"/>
    </row>
    <row r="7" ht="32.25" customHeight="1">
      <c r="A7" s="903" t="s">
        <v>1076</v>
      </c>
      <c r="B7" s="904"/>
      <c r="C7" s="905">
        <v>53.014087301587267</v>
      </c>
      <c r="D7" s="905">
        <v>69.608473414702573</v>
      </c>
      <c r="E7" s="905">
        <v>63.375</v>
      </c>
      <c r="F7" s="905">
        <v>59.691666666666656</v>
      </c>
      <c r="G7" s="905">
        <v>57.883322202186889</v>
      </c>
      <c r="H7" s="905">
        <v>56.349999999999987</v>
      </c>
      <c r="I7" s="905">
        <v>55.050000000000004</v>
      </c>
      <c r="J7" s="905">
        <v>53.500000000000007</v>
      </c>
      <c r="K7" s="905">
        <v>53</v>
      </c>
      <c r="L7" s="905">
        <v>52.5</v>
      </c>
      <c r="M7" s="905">
        <v>52</v>
      </c>
      <c r="N7" s="905">
        <v>52</v>
      </c>
      <c r="O7" s="905">
        <v>52</v>
      </c>
      <c r="P7" s="905">
        <v>51.744265218151853</v>
      </c>
      <c r="Q7" s="905">
        <v>52.77915052251489</v>
      </c>
      <c r="R7" s="905">
        <v>53.834733532965188</v>
      </c>
      <c r="S7" s="905">
        <v>54.911428203624496</v>
      </c>
      <c r="T7" s="905">
        <v>56.009656767696988</v>
      </c>
      <c r="U7" s="905">
        <v>57.129849903050932</v>
      </c>
      <c r="V7" s="905">
        <v>58.250043038404876</v>
      </c>
    </row>
    <row r="8" ht="32.25" customHeight="1">
      <c r="A8" s="906" t="s">
        <v>1077</v>
      </c>
      <c r="B8" s="907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8"/>
      <c r="S8" s="908"/>
      <c r="T8" s="908"/>
      <c r="U8" s="908"/>
      <c r="V8" s="908"/>
    </row>
    <row r="9" ht="39.75" customHeight="1">
      <c r="A9" s="909" t="s">
        <v>1289</v>
      </c>
      <c r="B9" s="910" t="s">
        <v>1080</v>
      </c>
      <c r="C9" s="911">
        <v>102.51000000000001</v>
      </c>
      <c r="D9" s="911">
        <v>103.41</v>
      </c>
      <c r="E9" s="911">
        <v>104.337</v>
      </c>
      <c r="F9" s="911">
        <v>103.78400000000001</v>
      </c>
      <c r="G9" s="911">
        <v>104.04300000000001</v>
      </c>
      <c r="H9" s="911">
        <v>103.96599999999999</v>
      </c>
      <c r="I9" s="911">
        <v>104.006</v>
      </c>
      <c r="J9" s="912">
        <v>103.999</v>
      </c>
      <c r="K9" s="912">
        <v>103.995</v>
      </c>
      <c r="L9" s="912">
        <v>103.983</v>
      </c>
      <c r="M9" s="912">
        <v>103.971</v>
      </c>
      <c r="N9" s="912">
        <v>103.959</v>
      </c>
      <c r="O9" s="912">
        <v>103.953</v>
      </c>
      <c r="P9" s="912">
        <v>103.952</v>
      </c>
      <c r="Q9" s="912">
        <v>103.961</v>
      </c>
      <c r="R9" s="912">
        <v>103.96899999999999</v>
      </c>
      <c r="S9" s="912">
        <v>103.97499999999999</v>
      </c>
      <c r="T9" s="912">
        <v>103.991</v>
      </c>
      <c r="U9" s="912">
        <v>103.999</v>
      </c>
      <c r="V9" s="912">
        <v>104.006</v>
      </c>
    </row>
    <row r="10" ht="41.25" customHeight="1">
      <c r="A10" s="909" t="s">
        <v>1081</v>
      </c>
      <c r="B10" s="904" t="s">
        <v>720</v>
      </c>
      <c r="C10" s="911">
        <v>103.68000000000001</v>
      </c>
      <c r="D10" s="911">
        <v>102.727</v>
      </c>
      <c r="E10" s="911">
        <v>104.645</v>
      </c>
      <c r="F10" s="911">
        <v>103.42100000000001</v>
      </c>
      <c r="G10" s="911">
        <v>104.011</v>
      </c>
      <c r="H10" s="911">
        <v>103.995</v>
      </c>
      <c r="I10" s="911">
        <v>103.98</v>
      </c>
      <c r="J10" s="912">
        <v>103.989</v>
      </c>
      <c r="K10" s="912">
        <v>103.992</v>
      </c>
      <c r="L10" s="912">
        <v>103.98699999999999</v>
      </c>
      <c r="M10" s="912">
        <v>103.97499999999999</v>
      </c>
      <c r="N10" s="912">
        <v>103.96299999999999</v>
      </c>
      <c r="O10" s="912">
        <v>103.955</v>
      </c>
      <c r="P10" s="912">
        <v>103.95099999999999</v>
      </c>
      <c r="Q10" s="912">
        <v>103.955</v>
      </c>
      <c r="R10" s="912">
        <v>103.964</v>
      </c>
      <c r="S10" s="912">
        <v>103.97</v>
      </c>
      <c r="T10" s="912">
        <v>103.982</v>
      </c>
      <c r="U10" s="912">
        <v>103.99299999999999</v>
      </c>
      <c r="V10" s="912">
        <v>104.001</v>
      </c>
    </row>
    <row r="11" ht="32.25" customHeight="1">
      <c r="A11" s="913" t="s">
        <v>1290</v>
      </c>
      <c r="B11" s="914"/>
      <c r="C11" s="908"/>
      <c r="D11" s="908"/>
      <c r="E11" s="908"/>
      <c r="F11" s="908"/>
      <c r="G11" s="908"/>
      <c r="H11" s="908"/>
      <c r="I11" s="908"/>
      <c r="J11" s="908"/>
      <c r="K11" s="908"/>
      <c r="L11" s="908"/>
      <c r="M11" s="908"/>
      <c r="N11" s="908"/>
      <c r="O11" s="908"/>
      <c r="P11" s="908"/>
      <c r="Q11" s="908"/>
      <c r="R11" s="908"/>
      <c r="S11" s="908"/>
      <c r="T11" s="908"/>
      <c r="U11" s="908"/>
      <c r="V11" s="908"/>
    </row>
    <row r="12" ht="32.25" customHeight="1">
      <c r="A12" s="915" t="s">
        <v>1083</v>
      </c>
      <c r="B12" s="904" t="s">
        <v>1084</v>
      </c>
      <c r="C12" s="916">
        <v>92037.175725431662</v>
      </c>
      <c r="D12" s="917">
        <v>101164.22693717532</v>
      </c>
      <c r="E12" s="917">
        <v>105819.61154027116</v>
      </c>
      <c r="F12" s="917">
        <v>110732.26244471542</v>
      </c>
      <c r="G12" s="917">
        <v>118409.06957706829</v>
      </c>
      <c r="H12" s="917">
        <v>126997.6479561352</v>
      </c>
      <c r="I12" s="917">
        <v>136745.4901914587</v>
      </c>
      <c r="J12" s="917">
        <v>147172.52845406855</v>
      </c>
      <c r="K12" s="917">
        <v>157189.95858113054</v>
      </c>
      <c r="L12" s="917">
        <v>168051.265915622</v>
      </c>
      <c r="M12" s="917">
        <v>179428.51996383001</v>
      </c>
      <c r="N12" s="917">
        <v>191510.66537717154</v>
      </c>
      <c r="O12" s="917">
        <v>203609.92830517</v>
      </c>
      <c r="P12" s="917">
        <v>217096.05227096606</v>
      </c>
      <c r="Q12" s="917">
        <v>232124.86698772226</v>
      </c>
      <c r="R12" s="917">
        <v>247947.11581402653</v>
      </c>
      <c r="S12" s="917">
        <v>265129.1950921315</v>
      </c>
      <c r="T12" s="917">
        <v>283612.01598136971</v>
      </c>
      <c r="U12" s="917">
        <v>303117.36789302708</v>
      </c>
      <c r="V12" s="917">
        <v>324092.79767411778</v>
      </c>
    </row>
    <row r="13" ht="32.25" customHeight="1">
      <c r="A13" s="915" t="s">
        <v>1085</v>
      </c>
      <c r="B13" s="904" t="s">
        <v>720</v>
      </c>
      <c r="C13" s="918">
        <v>101.54563022906183</v>
      </c>
      <c r="D13" s="918">
        <v>101.80120422244214</v>
      </c>
      <c r="E13" s="918">
        <v>101.29642881284511</v>
      </c>
      <c r="F13" s="918">
        <v>102.01736742724958</v>
      </c>
      <c r="G13" s="918">
        <v>103.11636316896109</v>
      </c>
      <c r="H13" s="918">
        <v>103.21225263514746</v>
      </c>
      <c r="I13" s="918">
        <v>103.29344193715725</v>
      </c>
      <c r="J13" s="918">
        <v>103.31888794801006</v>
      </c>
      <c r="K13" s="918">
        <v>103.28418266345891</v>
      </c>
      <c r="L13" s="918">
        <v>103.36372074327498</v>
      </c>
      <c r="M13" s="918">
        <v>103.33712737339118</v>
      </c>
      <c r="N13" s="918">
        <v>103.35748497954995</v>
      </c>
      <c r="O13" s="918">
        <v>102.97445547503459</v>
      </c>
      <c r="P13" s="918">
        <v>103.11607021087048</v>
      </c>
      <c r="Q13" s="918">
        <v>103.04656253890663</v>
      </c>
      <c r="R13" s="918">
        <v>102.89905576412097</v>
      </c>
      <c r="S13" s="918">
        <v>103.00044485340037</v>
      </c>
      <c r="T13" s="918">
        <v>103.02950724869117</v>
      </c>
      <c r="U13" s="918">
        <v>102.93574352863901</v>
      </c>
      <c r="V13" s="918">
        <v>103.07512438109343</v>
      </c>
    </row>
    <row r="14" ht="32.25" customHeight="1">
      <c r="A14" s="909" t="s">
        <v>1086</v>
      </c>
      <c r="B14" s="904" t="s">
        <v>720</v>
      </c>
      <c r="C14" s="918">
        <v>105.20926662397694</v>
      </c>
      <c r="D14" s="918">
        <v>107.97190612685141</v>
      </c>
      <c r="E14" s="918">
        <v>103.26307686758902</v>
      </c>
      <c r="F14" s="918">
        <v>102.57319849394604</v>
      </c>
      <c r="G14" s="918">
        <v>103.70106290660881</v>
      </c>
      <c r="H14" s="918">
        <v>103.91528963262711</v>
      </c>
      <c r="I14" s="918">
        <v>104.24244410892784</v>
      </c>
      <c r="J14" s="918">
        <v>104.16792560552165</v>
      </c>
      <c r="K14" s="918">
        <v>103.41040314334506</v>
      </c>
      <c r="L14" s="918">
        <v>103.43055492052228</v>
      </c>
      <c r="M14" s="918">
        <v>103.32211840500369</v>
      </c>
      <c r="N14" s="918">
        <v>103.26652367856441</v>
      </c>
      <c r="O14" s="918">
        <v>103.24677184426558</v>
      </c>
      <c r="P14" s="918">
        <v>103.40144827443569</v>
      </c>
      <c r="Q14" s="918">
        <v>103.76149791688978</v>
      </c>
      <c r="R14" s="918">
        <v>103.80684778539676</v>
      </c>
      <c r="S14" s="918">
        <v>103.81482880100776</v>
      </c>
      <c r="T14" s="918">
        <v>103.82583937775847</v>
      </c>
      <c r="U14" s="918">
        <v>103.82931486995921</v>
      </c>
      <c r="V14" s="918">
        <v>103.73007482089585</v>
      </c>
    </row>
    <row r="15" ht="32.25" customHeight="1">
      <c r="A15" s="913" t="s">
        <v>1087</v>
      </c>
      <c r="B15" s="914"/>
      <c r="C15" s="908"/>
      <c r="D15" s="908"/>
      <c r="E15" s="908"/>
      <c r="F15" s="908"/>
      <c r="G15" s="908"/>
      <c r="H15" s="908"/>
      <c r="I15" s="908"/>
      <c r="J15" s="908"/>
      <c r="K15" s="908"/>
      <c r="L15" s="908"/>
      <c r="M15" s="908"/>
      <c r="N15" s="908"/>
      <c r="O15" s="908"/>
      <c r="P15" s="908"/>
      <c r="Q15" s="908"/>
      <c r="R15" s="908"/>
      <c r="S15" s="908"/>
      <c r="T15" s="908"/>
      <c r="U15" s="908"/>
      <c r="V15" s="908"/>
    </row>
    <row r="16" ht="32.25" customHeight="1">
      <c r="A16" s="915" t="s">
        <v>1083</v>
      </c>
      <c r="B16" s="904" t="s">
        <v>1084</v>
      </c>
      <c r="C16" s="916">
        <v>59165.263449999999</v>
      </c>
      <c r="D16" s="917">
        <v>69501.505878543583</v>
      </c>
      <c r="E16" s="917">
        <v>74637.775262236246</v>
      </c>
      <c r="F16" s="917">
        <v>79380.031242219324</v>
      </c>
      <c r="G16" s="917">
        <v>84749.606372224313</v>
      </c>
      <c r="H16" s="917">
        <v>91106.299210074852</v>
      </c>
      <c r="I16" s="917">
        <v>98141.688105472931</v>
      </c>
      <c r="J16" s="917">
        <v>105981.41222505018</v>
      </c>
      <c r="K16" s="917">
        <v>114061.08396654695</v>
      </c>
      <c r="L16" s="917">
        <v>122621.46410081045</v>
      </c>
      <c r="M16" s="917">
        <v>131733.04209802946</v>
      </c>
      <c r="N16" s="917">
        <v>141379.8757632254</v>
      </c>
      <c r="O16" s="917">
        <v>151679.127157173</v>
      </c>
      <c r="P16" s="917">
        <v>162703.80039422915</v>
      </c>
      <c r="Q16" s="917">
        <v>174262.37933979201</v>
      </c>
      <c r="R16" s="917">
        <v>186645.26851545266</v>
      </c>
      <c r="S16" s="917">
        <v>199789.61655776427</v>
      </c>
      <c r="T16" s="917">
        <v>213793.84314985151</v>
      </c>
      <c r="U16" s="917">
        <v>228721.137910911</v>
      </c>
      <c r="V16" s="917">
        <v>244748.34409366452</v>
      </c>
    </row>
    <row r="17" ht="32.25" customHeight="1">
      <c r="A17" s="919" t="s">
        <v>1088</v>
      </c>
      <c r="B17" s="904" t="s">
        <v>720</v>
      </c>
      <c r="C17" s="918">
        <v>102.09999999999999</v>
      </c>
      <c r="D17" s="918">
        <v>102.97735340412257</v>
      </c>
      <c r="E17" s="918">
        <v>102.40230261323282</v>
      </c>
      <c r="F17" s="918">
        <v>102.68482410219167</v>
      </c>
      <c r="G17" s="918">
        <v>103.09144528964876</v>
      </c>
      <c r="H17" s="918">
        <v>103.12725528502811</v>
      </c>
      <c r="I17" s="918">
        <v>103.22970959530484</v>
      </c>
      <c r="J17" s="918">
        <v>103.31418008158867</v>
      </c>
      <c r="K17" s="918">
        <v>103.17180529209503</v>
      </c>
      <c r="L17" s="918">
        <v>103.12732886450777</v>
      </c>
      <c r="M17" s="918">
        <v>103.03616269681386</v>
      </c>
      <c r="N17" s="918">
        <v>102.90035998173606</v>
      </c>
      <c r="O17" s="918">
        <v>102.83907404664437</v>
      </c>
      <c r="P17" s="918">
        <v>102.80168495770859</v>
      </c>
      <c r="Q17" s="918">
        <v>102.76331820556705</v>
      </c>
      <c r="R17" s="918">
        <v>102.79049075833076</v>
      </c>
      <c r="S17" s="918">
        <v>102.75727563468698</v>
      </c>
      <c r="T17" s="918">
        <v>102.73914237084195</v>
      </c>
      <c r="U17" s="918">
        <v>102.73812045886673</v>
      </c>
      <c r="V17" s="918">
        <v>102.8</v>
      </c>
    </row>
    <row r="18" ht="39.75" customHeight="1">
      <c r="A18" s="909" t="s">
        <v>1089</v>
      </c>
      <c r="B18" s="904" t="s">
        <v>720</v>
      </c>
      <c r="C18" s="918">
        <v>108.40592448861526</v>
      </c>
      <c r="D18" s="918">
        <v>114.07374141700963</v>
      </c>
      <c r="E18" s="918">
        <v>104.87084059110614</v>
      </c>
      <c r="F18" s="918">
        <v>103.57294284326241</v>
      </c>
      <c r="G18" s="918">
        <v>103.5628029034289</v>
      </c>
      <c r="H18" s="918">
        <v>104.24068502776242</v>
      </c>
      <c r="I18" s="918">
        <v>104.35191240743966</v>
      </c>
      <c r="J18" s="918">
        <v>104.52405384530601</v>
      </c>
      <c r="K18" s="918">
        <v>104.315</v>
      </c>
      <c r="L18" s="918">
        <v>104.245</v>
      </c>
      <c r="M18" s="918">
        <v>104.265</v>
      </c>
      <c r="N18" s="918">
        <v>104.298</v>
      </c>
      <c r="O18" s="918">
        <v>104.32299999999999</v>
      </c>
      <c r="P18" s="918">
        <v>104.345</v>
      </c>
      <c r="Q18" s="918">
        <v>104.22402071580997</v>
      </c>
      <c r="R18" s="918">
        <v>104.19824540436747</v>
      </c>
      <c r="S18" s="918">
        <v>104.17016377203306</v>
      </c>
      <c r="T18" s="918">
        <v>104.15649208894935</v>
      </c>
      <c r="U18" s="918">
        <v>104.13086895879881</v>
      </c>
      <c r="V18" s="918">
        <v>104.09271699079055</v>
      </c>
    </row>
    <row r="19" ht="32.25" customHeight="1">
      <c r="A19" s="920" t="s">
        <v>1090</v>
      </c>
      <c r="B19" s="914"/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</row>
    <row r="20" ht="32.25" customHeight="1">
      <c r="A20" s="915" t="s">
        <v>1085</v>
      </c>
      <c r="B20" s="904" t="s">
        <v>720</v>
      </c>
      <c r="C20" s="912">
        <v>102.40000000000001</v>
      </c>
      <c r="D20" s="912">
        <v>101.09999999999999</v>
      </c>
      <c r="E20" s="912">
        <v>101.3</v>
      </c>
      <c r="F20" s="912">
        <v>101.59999999999999</v>
      </c>
      <c r="G20" s="912">
        <v>101.90000000000001</v>
      </c>
      <c r="H20" s="912">
        <v>102.2</v>
      </c>
      <c r="I20" s="912">
        <v>102.5</v>
      </c>
      <c r="J20" s="912">
        <v>102.90000000000001</v>
      </c>
      <c r="K20" s="912">
        <v>102.53571000913237</v>
      </c>
      <c r="L20" s="912">
        <v>102.35889761632706</v>
      </c>
      <c r="M20" s="912">
        <v>102.4818408149807</v>
      </c>
      <c r="N20" s="912">
        <v>102.63838532006173</v>
      </c>
      <c r="O20" s="912">
        <v>102.58724478932643</v>
      </c>
      <c r="P20" s="912">
        <v>102.80410633055493</v>
      </c>
      <c r="Q20" s="912">
        <v>102.71860991429776</v>
      </c>
      <c r="R20" s="912">
        <v>102.65975395030642</v>
      </c>
      <c r="S20" s="912">
        <v>102.82462984735636</v>
      </c>
      <c r="T20" s="912">
        <v>102.7996759906186</v>
      </c>
      <c r="U20" s="912">
        <v>102.75388495792717</v>
      </c>
      <c r="V20" s="912">
        <v>102.81448853526696</v>
      </c>
    </row>
    <row r="21" ht="32.25" customHeight="1">
      <c r="A21" s="922" t="s">
        <v>1091</v>
      </c>
      <c r="B21" s="904" t="s">
        <v>720</v>
      </c>
      <c r="C21" s="912">
        <v>100.3</v>
      </c>
      <c r="D21" s="912">
        <v>100.2</v>
      </c>
      <c r="E21" s="912">
        <v>103.90000000000001</v>
      </c>
      <c r="F21" s="912">
        <v>103.3</v>
      </c>
      <c r="G21" s="912">
        <v>103.40000000000001</v>
      </c>
      <c r="H21" s="912">
        <v>103.59999999999999</v>
      </c>
      <c r="I21" s="912">
        <v>103.90000000000001</v>
      </c>
      <c r="J21" s="912">
        <v>104.09999999999999</v>
      </c>
      <c r="K21" s="912">
        <v>104.21457033639172</v>
      </c>
      <c r="L21" s="912">
        <v>104.29743274246182</v>
      </c>
      <c r="M21" s="912">
        <v>104.43287632418776</v>
      </c>
      <c r="N21" s="912">
        <v>104.47879117816663</v>
      </c>
      <c r="O21" s="912">
        <v>104.56762685052999</v>
      </c>
      <c r="P21" s="912">
        <v>104.66394885090719</v>
      </c>
      <c r="Q21" s="912">
        <v>104.59683647745548</v>
      </c>
      <c r="R21" s="912">
        <v>104.56454016690775</v>
      </c>
      <c r="S21" s="912">
        <v>104.4969194106082</v>
      </c>
      <c r="T21" s="912">
        <v>104.39396716372663</v>
      </c>
      <c r="U21" s="912">
        <v>104.29306019473827</v>
      </c>
      <c r="V21" s="912">
        <v>104.28247081497942</v>
      </c>
    </row>
    <row r="22" ht="32.25" customHeight="1">
      <c r="A22" s="923" t="s">
        <v>1092</v>
      </c>
      <c r="B22" s="914"/>
      <c r="C22" s="921"/>
      <c r="D22" s="921"/>
      <c r="E22" s="921"/>
      <c r="F22" s="921"/>
      <c r="G22" s="921"/>
      <c r="H22" s="921"/>
      <c r="I22" s="921"/>
      <c r="J22" s="921"/>
      <c r="K22" s="921"/>
      <c r="L22" s="921"/>
      <c r="M22" s="921"/>
      <c r="N22" s="921"/>
      <c r="O22" s="921"/>
      <c r="P22" s="921"/>
      <c r="Q22" s="921"/>
      <c r="R22" s="921"/>
      <c r="S22" s="921"/>
      <c r="T22" s="921"/>
      <c r="U22" s="921"/>
      <c r="V22" s="921"/>
    </row>
    <row r="23" ht="32.25" customHeight="1">
      <c r="A23" s="915" t="s">
        <v>1083</v>
      </c>
      <c r="B23" s="904" t="s">
        <v>1084</v>
      </c>
      <c r="C23" s="917">
        <v>15966.803900000001</v>
      </c>
      <c r="D23" s="917">
        <v>17240.539446384741</v>
      </c>
      <c r="E23" s="917">
        <v>18671.37240860294</v>
      </c>
      <c r="F23" s="917">
        <v>20965.518638595677</v>
      </c>
      <c r="G23" s="917">
        <v>23361.901275393357</v>
      </c>
      <c r="H23" s="917">
        <v>25989.392542514946</v>
      </c>
      <c r="I23" s="917">
        <v>28877.54542724364</v>
      </c>
      <c r="J23" s="917">
        <v>32005.453604732287</v>
      </c>
      <c r="K23" s="917">
        <v>35137.675965547423</v>
      </c>
      <c r="L23" s="917">
        <v>38356.338625374854</v>
      </c>
      <c r="M23" s="917">
        <v>41629.962511670223</v>
      </c>
      <c r="N23" s="917">
        <v>44923.053253745747</v>
      </c>
      <c r="O23" s="917">
        <v>48289.706260765772</v>
      </c>
      <c r="P23" s="917">
        <v>51833.311473052192</v>
      </c>
      <c r="Q23" s="917">
        <v>55556.070914792603</v>
      </c>
      <c r="R23" s="917">
        <v>59546.205476262207</v>
      </c>
      <c r="S23" s="917">
        <v>63822.918508031726</v>
      </c>
      <c r="T23" s="917">
        <v>68406.79257902813</v>
      </c>
      <c r="U23" s="917">
        <v>73319.888534418758</v>
      </c>
      <c r="V23" s="917">
        <v>78585.851668006479</v>
      </c>
    </row>
    <row r="24" ht="32.25" customHeight="1">
      <c r="A24" s="915" t="s">
        <v>1085</v>
      </c>
      <c r="B24" s="904" t="s">
        <v>720</v>
      </c>
      <c r="C24" s="918">
        <v>104.40000000000001</v>
      </c>
      <c r="D24" s="918">
        <v>102.90000000000001</v>
      </c>
      <c r="E24" s="918">
        <v>103.09999999999999</v>
      </c>
      <c r="F24" s="918">
        <v>107.60000000000001</v>
      </c>
      <c r="G24" s="918">
        <v>106.90000000000001</v>
      </c>
      <c r="H24" s="918">
        <v>106.64</v>
      </c>
      <c r="I24" s="918">
        <v>106.44</v>
      </c>
      <c r="J24" s="918">
        <v>106.13000000000002</v>
      </c>
      <c r="K24" s="918">
        <v>105.23000000000002</v>
      </c>
      <c r="L24" s="918">
        <v>104.73000000000002</v>
      </c>
      <c r="M24" s="918">
        <v>104.23000000000002</v>
      </c>
      <c r="N24" s="918">
        <v>103.73000000000002</v>
      </c>
      <c r="O24" s="918">
        <v>103.33000000000001</v>
      </c>
      <c r="P24" s="918">
        <v>103.18000000000001</v>
      </c>
      <c r="Q24" s="918">
        <v>103.03</v>
      </c>
      <c r="R24" s="918">
        <v>103.03</v>
      </c>
      <c r="S24" s="918">
        <v>103.03</v>
      </c>
      <c r="T24" s="918">
        <v>103.03</v>
      </c>
      <c r="U24" s="918">
        <v>103.03</v>
      </c>
      <c r="V24" s="918">
        <v>103.03</v>
      </c>
    </row>
    <row r="25" ht="32.25" customHeight="1">
      <c r="A25" s="922" t="s">
        <v>1091</v>
      </c>
      <c r="B25" s="924" t="s">
        <v>720</v>
      </c>
      <c r="C25" s="925">
        <v>103.69498560435535</v>
      </c>
      <c r="D25" s="925">
        <v>104.93430351985597</v>
      </c>
      <c r="E25" s="925">
        <v>105.04290538713221</v>
      </c>
      <c r="F25" s="925">
        <v>104.35592158531719</v>
      </c>
      <c r="G25" s="925">
        <v>104.23771168266786</v>
      </c>
      <c r="H25" s="925">
        <v>104.32005515472041</v>
      </c>
      <c r="I25" s="925">
        <v>104.3900921854208</v>
      </c>
      <c r="J25" s="925">
        <v>104.43006462723064</v>
      </c>
      <c r="K25" s="925">
        <v>104.33006462723064</v>
      </c>
      <c r="L25" s="925">
        <v>104.23006462723065</v>
      </c>
      <c r="M25" s="925">
        <v>104.13006462723065</v>
      </c>
      <c r="N25" s="925">
        <v>104.03006462723066</v>
      </c>
      <c r="O25" s="925">
        <v>104.03006462723066</v>
      </c>
      <c r="P25" s="925">
        <v>104.03006462723066</v>
      </c>
      <c r="Q25" s="925">
        <v>104.03006462723066</v>
      </c>
      <c r="R25" s="925">
        <v>104.03006462723066</v>
      </c>
      <c r="S25" s="925">
        <v>104.03006462723066</v>
      </c>
      <c r="T25" s="925">
        <v>104.03006462723066</v>
      </c>
      <c r="U25" s="925">
        <v>104.03006462723066</v>
      </c>
      <c r="V25" s="918">
        <v>104.03006462723066</v>
      </c>
    </row>
    <row r="26" ht="32.25" customHeight="1">
      <c r="A26" s="915" t="s">
        <v>1093</v>
      </c>
      <c r="B26" s="924" t="s">
        <v>1094</v>
      </c>
      <c r="C26" s="918">
        <v>17.348211496224845</v>
      </c>
      <c r="D26" s="918">
        <v>17.042130373903223</v>
      </c>
      <c r="E26" s="918">
        <v>17.644529342745965</v>
      </c>
      <c r="F26" s="918">
        <v>18.933523234985824</v>
      </c>
      <c r="G26" s="918">
        <v>19.72982420927471</v>
      </c>
      <c r="H26" s="918">
        <v>20.464467618716565</v>
      </c>
      <c r="I26" s="918">
        <v>21.117731478246125</v>
      </c>
      <c r="J26" s="918">
        <v>21.746893894481776</v>
      </c>
      <c r="K26" s="918">
        <v>22.353639050939627</v>
      </c>
      <c r="L26" s="918">
        <v>22.824189045165213</v>
      </c>
      <c r="M26" s="918">
        <v>23.201418882606941</v>
      </c>
      <c r="N26" s="918">
        <v>23.457207025661909</v>
      </c>
      <c r="O26" s="918">
        <v>23.716773863988251</v>
      </c>
      <c r="P26" s="918">
        <v>23.875750356048396</v>
      </c>
      <c r="Q26" s="918">
        <v>23.933700699861305</v>
      </c>
      <c r="R26" s="918">
        <v>24.015687894076983</v>
      </c>
      <c r="S26" s="918">
        <v>24.072384214742353</v>
      </c>
      <c r="T26" s="918">
        <v>24.119849909152556</v>
      </c>
      <c r="U26" s="918">
        <v>24.18861348792591</v>
      </c>
      <c r="V26" s="918">
        <v>24.247947573036235</v>
      </c>
    </row>
    <row r="27" ht="32.25" customHeight="1">
      <c r="A27" s="915" t="s">
        <v>1291</v>
      </c>
      <c r="B27" s="924" t="s">
        <v>1094</v>
      </c>
      <c r="C27" s="918">
        <v>21.048469113334601</v>
      </c>
      <c r="D27" s="918">
        <v>20.67710293240215</v>
      </c>
      <c r="E27" s="918">
        <v>21.407989576962038</v>
      </c>
      <c r="F27" s="918">
        <v>22.971917255270071</v>
      </c>
      <c r="G27" s="918">
        <v>23.938063907671971</v>
      </c>
      <c r="H27" s="918">
        <v>24.829401848549423</v>
      </c>
      <c r="I27" s="918">
        <v>25.622002525175823</v>
      </c>
      <c r="J27" s="918">
        <v>26.385361081663845</v>
      </c>
      <c r="K27" s="918">
        <v>26.477182163406848</v>
      </c>
      <c r="L27" s="918">
        <v>26.38919469105635</v>
      </c>
      <c r="M27" s="918">
        <v>26.18192834659046</v>
      </c>
      <c r="N27" s="918">
        <v>26.257919841324977</v>
      </c>
      <c r="O27" s="918">
        <v>26.334370518239414</v>
      </c>
      <c r="P27" s="918">
        <v>26.510893070830914</v>
      </c>
      <c r="Q27" s="918">
        <v>26.575239276582803</v>
      </c>
      <c r="R27" s="918">
        <v>26.666275357536364</v>
      </c>
      <c r="S27" s="918">
        <v>26.729229175809415</v>
      </c>
      <c r="T27" s="918">
        <v>26.781933621020521</v>
      </c>
      <c r="U27" s="918">
        <v>26.858286586450415</v>
      </c>
      <c r="V27" s="918">
        <v>26.924169277402509</v>
      </c>
    </row>
    <row r="28" ht="32.25" customHeight="1">
      <c r="A28" s="913" t="s">
        <v>563</v>
      </c>
      <c r="B28" s="914"/>
      <c r="C28" s="921"/>
      <c r="D28" s="921"/>
      <c r="E28" s="921"/>
      <c r="F28" s="921"/>
      <c r="G28" s="921"/>
      <c r="H28" s="921"/>
      <c r="I28" s="921"/>
      <c r="J28" s="921"/>
      <c r="K28" s="921"/>
      <c r="L28" s="921"/>
      <c r="M28" s="921"/>
      <c r="N28" s="921"/>
      <c r="O28" s="921"/>
      <c r="P28" s="921"/>
      <c r="Q28" s="921"/>
      <c r="R28" s="921"/>
      <c r="S28" s="921"/>
      <c r="T28" s="921"/>
      <c r="U28" s="921"/>
      <c r="V28" s="921"/>
    </row>
    <row r="29" ht="32.25" customHeight="1">
      <c r="A29" s="915" t="s">
        <v>1083</v>
      </c>
      <c r="B29" s="926" t="s">
        <v>1084</v>
      </c>
      <c r="C29" s="917">
        <v>29813.294312368576</v>
      </c>
      <c r="D29" s="917">
        <v>31433.050106111128</v>
      </c>
      <c r="E29" s="917">
        <v>33439.679719829161</v>
      </c>
      <c r="F29" s="917">
        <v>35281.488034772548</v>
      </c>
      <c r="G29" s="917">
        <v>37650.033092414473</v>
      </c>
      <c r="H29" s="917">
        <v>40133.546326037824</v>
      </c>
      <c r="I29" s="917">
        <v>42849.935527352216</v>
      </c>
      <c r="J29" s="917">
        <v>45795.904268340499</v>
      </c>
      <c r="K29" s="917">
        <v>48936.832483551829</v>
      </c>
      <c r="L29" s="917">
        <v>52279.770906888902</v>
      </c>
      <c r="M29" s="917">
        <v>55838.374520947327</v>
      </c>
      <c r="N29" s="917">
        <v>59683.565837893097</v>
      </c>
      <c r="O29" s="917">
        <v>63842.468419496756</v>
      </c>
      <c r="P29" s="917">
        <v>68278.506786654456</v>
      </c>
      <c r="Q29" s="917">
        <v>73005.445347632369</v>
      </c>
      <c r="R29" s="917">
        <v>78051.760257690315</v>
      </c>
      <c r="S29" s="917">
        <v>83518.885398552622</v>
      </c>
      <c r="T29" s="917">
        <v>89369.404828922576</v>
      </c>
      <c r="U29" s="917">
        <v>95730.809900989421</v>
      </c>
      <c r="V29" s="917">
        <v>102541.99528004142</v>
      </c>
    </row>
    <row r="30" ht="32.25" customHeight="1">
      <c r="A30" s="915" t="s">
        <v>1085</v>
      </c>
      <c r="B30" s="924" t="s">
        <v>720</v>
      </c>
      <c r="C30" s="918">
        <v>101.3</v>
      </c>
      <c r="D30" s="918">
        <v>102.90000000000001</v>
      </c>
      <c r="E30" s="918">
        <v>101.7</v>
      </c>
      <c r="F30" s="918">
        <v>102</v>
      </c>
      <c r="G30" s="918">
        <v>102.59999999999999</v>
      </c>
      <c r="H30" s="918">
        <v>102.59999999999999</v>
      </c>
      <c r="I30" s="918">
        <v>102.7</v>
      </c>
      <c r="J30" s="918">
        <v>102.8</v>
      </c>
      <c r="K30" s="918">
        <v>102.8</v>
      </c>
      <c r="L30" s="918">
        <v>102.8</v>
      </c>
      <c r="M30" s="918">
        <v>102.8</v>
      </c>
      <c r="N30" s="918">
        <v>102.90000000000001</v>
      </c>
      <c r="O30" s="918">
        <v>103</v>
      </c>
      <c r="P30" s="918">
        <v>103</v>
      </c>
      <c r="Q30" s="918">
        <v>103</v>
      </c>
      <c r="R30" s="918">
        <v>103</v>
      </c>
      <c r="S30" s="918">
        <v>103.09999999999999</v>
      </c>
      <c r="T30" s="918">
        <v>103.09999999999999</v>
      </c>
      <c r="U30" s="918">
        <v>103.2</v>
      </c>
      <c r="V30" s="918">
        <v>103.2</v>
      </c>
    </row>
    <row r="31" ht="32.25" customHeight="1">
      <c r="A31" s="922" t="s">
        <v>1091</v>
      </c>
      <c r="B31" s="924" t="s">
        <v>720</v>
      </c>
      <c r="C31" s="918">
        <v>103.97483497417524</v>
      </c>
      <c r="D31" s="918">
        <v>102.46161163170208</v>
      </c>
      <c r="E31" s="918">
        <v>104.60380517543548</v>
      </c>
      <c r="F31" s="918">
        <v>103.43907131151944</v>
      </c>
      <c r="G31" s="918">
        <v>104.00904477270694</v>
      </c>
      <c r="H31" s="918">
        <v>103.89503985550925</v>
      </c>
      <c r="I31" s="918">
        <v>103.96141743967992</v>
      </c>
      <c r="J31" s="918">
        <v>103.96408876666068</v>
      </c>
      <c r="K31" s="918">
        <v>103.9479914414069</v>
      </c>
      <c r="L31" s="918">
        <v>103.92133224453568</v>
      </c>
      <c r="M31" s="918">
        <v>103.89771033866248</v>
      </c>
      <c r="N31" s="918">
        <v>103.87394369188182</v>
      </c>
      <c r="O31" s="918">
        <v>103.85267397797152</v>
      </c>
      <c r="P31" s="918">
        <v>103.83341066741002</v>
      </c>
      <c r="Q31" s="918">
        <v>103.80876279926932</v>
      </c>
      <c r="R31" s="918">
        <v>103.79829567005392</v>
      </c>
      <c r="S31" s="918">
        <v>103.78708697121716</v>
      </c>
      <c r="T31" s="918">
        <v>103.78760984723617</v>
      </c>
      <c r="U31" s="918">
        <v>103.79661011766807</v>
      </c>
      <c r="V31" s="918">
        <v>103.7935421521436</v>
      </c>
    </row>
    <row r="32" ht="32.25" customHeight="1">
      <c r="A32" s="915" t="s">
        <v>1093</v>
      </c>
      <c r="B32" s="924" t="s">
        <v>1094</v>
      </c>
      <c r="C32" s="918">
        <v>32.392665330484043</v>
      </c>
      <c r="D32" s="918">
        <v>31.07130955059003</v>
      </c>
      <c r="E32" s="918">
        <v>31.600644940095261</v>
      </c>
      <c r="F32" s="918">
        <v>31.861977038884497</v>
      </c>
      <c r="G32" s="918">
        <v>31.796578781416223</v>
      </c>
      <c r="H32" s="918">
        <v>31.601802845907738</v>
      </c>
      <c r="I32" s="918">
        <v>31.335538354762271</v>
      </c>
      <c r="J32" s="918">
        <v>31.117155320622935</v>
      </c>
      <c r="K32" s="918">
        <v>31.132289190275493</v>
      </c>
      <c r="L32" s="918">
        <v>31.109418082657232</v>
      </c>
      <c r="M32" s="918">
        <v>31.12012211447961</v>
      </c>
      <c r="N32" s="918">
        <v>31.164617239645132</v>
      </c>
      <c r="O32" s="918">
        <v>31.355282598896572</v>
      </c>
      <c r="P32" s="918">
        <v>31.450828364872059</v>
      </c>
      <c r="Q32" s="918">
        <v>31.450936857830847</v>
      </c>
      <c r="R32" s="918">
        <v>31.479196683309386</v>
      </c>
      <c r="S32" s="918">
        <v>31.501202788900745</v>
      </c>
      <c r="T32" s="918">
        <v>31.511148961612822</v>
      </c>
      <c r="U32" s="918">
        <v>31.582093288291453</v>
      </c>
      <c r="V32" s="918">
        <v>31.639701966826667</v>
      </c>
    </row>
    <row r="33" ht="32.25" customHeight="1">
      <c r="A33" s="923" t="s">
        <v>1095</v>
      </c>
      <c r="B33" s="914"/>
      <c r="C33" s="921"/>
      <c r="D33" s="921"/>
      <c r="E33" s="921"/>
      <c r="F33" s="921"/>
      <c r="G33" s="921"/>
      <c r="H33" s="921"/>
      <c r="I33" s="921"/>
      <c r="J33" s="921"/>
      <c r="K33" s="921"/>
      <c r="L33" s="921"/>
      <c r="M33" s="921"/>
      <c r="N33" s="921"/>
      <c r="O33" s="921"/>
      <c r="P33" s="921"/>
      <c r="Q33" s="921"/>
      <c r="R33" s="921"/>
      <c r="S33" s="921"/>
      <c r="T33" s="921"/>
      <c r="U33" s="921"/>
      <c r="V33" s="921"/>
    </row>
    <row r="34" ht="32.25" customHeight="1">
      <c r="A34" s="915" t="s">
        <v>1083</v>
      </c>
      <c r="B34" s="926" t="s">
        <v>1084</v>
      </c>
      <c r="C34" s="917">
        <v>9211.4410000000025</v>
      </c>
      <c r="D34" s="917">
        <v>9823.3096163287428</v>
      </c>
      <c r="E34" s="917">
        <v>10498.751186103344</v>
      </c>
      <c r="F34" s="917">
        <v>11133.986765271371</v>
      </c>
      <c r="G34" s="917">
        <v>11914.703035618035</v>
      </c>
      <c r="H34" s="917">
        <v>12756.95560979621</v>
      </c>
      <c r="I34" s="917">
        <v>13658.590330113868</v>
      </c>
      <c r="J34" s="917">
        <v>14642.902614964232</v>
      </c>
      <c r="K34" s="917">
        <v>15698.210721155379</v>
      </c>
      <c r="L34" s="917">
        <v>16837.497490720023</v>
      </c>
      <c r="M34" s="917">
        <v>18079.916516158035</v>
      </c>
      <c r="N34" s="917">
        <v>19417.14392467283</v>
      </c>
      <c r="O34" s="917">
        <v>20857.558034906258</v>
      </c>
      <c r="P34" s="917">
        <v>22412.222487997191</v>
      </c>
      <c r="Q34" s="917">
        <v>24116.91492254096</v>
      </c>
      <c r="R34" s="917">
        <v>25963.836385969957</v>
      </c>
      <c r="S34" s="917">
        <v>27964.507213081521</v>
      </c>
      <c r="T34" s="917">
        <v>30128.846448922675</v>
      </c>
      <c r="U34" s="917">
        <v>32464.267207326669</v>
      </c>
      <c r="V34" s="917">
        <v>34977.213478913989</v>
      </c>
    </row>
    <row r="35" ht="32.25" customHeight="1">
      <c r="A35" s="915" t="s">
        <v>1085</v>
      </c>
      <c r="B35" s="924" t="s">
        <v>720</v>
      </c>
      <c r="C35" s="918">
        <v>101.40000000000002</v>
      </c>
      <c r="D35" s="918">
        <v>102.5</v>
      </c>
      <c r="E35" s="918">
        <v>101.59999999999999</v>
      </c>
      <c r="F35" s="918">
        <v>101.90000000000001</v>
      </c>
      <c r="G35" s="918">
        <v>102.5</v>
      </c>
      <c r="H35" s="918">
        <v>102.7</v>
      </c>
      <c r="I35" s="918">
        <v>102.8</v>
      </c>
      <c r="J35" s="918">
        <v>103</v>
      </c>
      <c r="K35" s="918">
        <v>103</v>
      </c>
      <c r="L35" s="918">
        <v>103</v>
      </c>
      <c r="M35" s="918">
        <v>103.09999999999999</v>
      </c>
      <c r="N35" s="918">
        <v>103.09999999999999</v>
      </c>
      <c r="O35" s="918">
        <v>103.09999999999999</v>
      </c>
      <c r="P35" s="918">
        <v>103.09999999999999</v>
      </c>
      <c r="Q35" s="918">
        <v>103.2</v>
      </c>
      <c r="R35" s="918">
        <v>103.2</v>
      </c>
      <c r="S35" s="918">
        <v>103.2</v>
      </c>
      <c r="T35" s="918">
        <v>103.2</v>
      </c>
      <c r="U35" s="918">
        <v>103.2</v>
      </c>
      <c r="V35" s="918">
        <v>103.2</v>
      </c>
    </row>
    <row r="36" ht="32.25" customHeight="1">
      <c r="A36" s="922" t="s">
        <v>1091</v>
      </c>
      <c r="B36" s="924" t="s">
        <v>720</v>
      </c>
      <c r="C36" s="918">
        <v>105.18724356632578</v>
      </c>
      <c r="D36" s="918">
        <v>104.04144909420043</v>
      </c>
      <c r="E36" s="918">
        <v>105.19254365720738</v>
      </c>
      <c r="F36" s="918">
        <v>104.07319164148232</v>
      </c>
      <c r="G36" s="918">
        <v>104.40196101913423</v>
      </c>
      <c r="H36" s="918">
        <v>104.25415638152251</v>
      </c>
      <c r="I36" s="918">
        <v>104.15154583417581</v>
      </c>
      <c r="J36" s="918">
        <v>104.08402303747842</v>
      </c>
      <c r="K36" s="918">
        <v>104.08442699809865</v>
      </c>
      <c r="L36" s="918">
        <v>104.13342789708386</v>
      </c>
      <c r="M36" s="918">
        <v>104.15022475836919</v>
      </c>
      <c r="N36" s="918">
        <v>104.16702565142953</v>
      </c>
      <c r="O36" s="918">
        <v>104.1884184578315</v>
      </c>
      <c r="P36" s="918">
        <v>104.22281502747298</v>
      </c>
      <c r="Q36" s="918">
        <v>104.26946109261854</v>
      </c>
      <c r="R36" s="918">
        <v>104.31996077757303</v>
      </c>
      <c r="S36" s="918">
        <v>104.36589688645894</v>
      </c>
      <c r="T36" s="918">
        <v>104.39883109543908</v>
      </c>
      <c r="U36" s="918">
        <v>104.41031426889654</v>
      </c>
      <c r="V36" s="918">
        <v>104.39985755239492</v>
      </c>
    </row>
    <row r="37" ht="32.25" customHeight="1">
      <c r="A37" s="915" t="s">
        <v>1093</v>
      </c>
      <c r="B37" s="924" t="s">
        <v>1094</v>
      </c>
      <c r="C37" s="912">
        <v>10.008391638917601</v>
      </c>
      <c r="D37" s="912">
        <v>9.7102601519697096</v>
      </c>
      <c r="E37" s="912">
        <v>9.9213662130179845</v>
      </c>
      <c r="F37" s="912">
        <v>10.054871560878803</v>
      </c>
      <c r="G37" s="912">
        <v>10.062322994492558</v>
      </c>
      <c r="H37" s="912">
        <v>10.045032971163721</v>
      </c>
      <c r="I37" s="912">
        <v>9.9883296414312035</v>
      </c>
      <c r="J37" s="912">
        <v>9.9494809043347878</v>
      </c>
      <c r="K37" s="912">
        <v>9.9867770580606479</v>
      </c>
      <c r="L37" s="912">
        <v>10.01926251431755</v>
      </c>
      <c r="M37" s="912">
        <v>10.076389483568535</v>
      </c>
      <c r="N37" s="912">
        <v>10.138936067310741</v>
      </c>
      <c r="O37" s="912">
        <v>10.243880643995418</v>
      </c>
      <c r="P37" s="912">
        <v>10.323643499525096</v>
      </c>
      <c r="Q37" s="912">
        <v>10.389630045029415</v>
      </c>
      <c r="R37" s="912">
        <v>10.471521840747771</v>
      </c>
      <c r="S37" s="912">
        <v>10.547502021934607</v>
      </c>
      <c r="T37" s="912">
        <v>10.623261621927126</v>
      </c>
      <c r="U37" s="912">
        <v>10.710131007334297</v>
      </c>
      <c r="V37" s="912">
        <v>10.792345195552393</v>
      </c>
    </row>
    <row r="38" ht="39.75" customHeight="1">
      <c r="A38" s="920" t="s">
        <v>580</v>
      </c>
      <c r="B38" s="927"/>
      <c r="C38" s="921"/>
      <c r="D38" s="921"/>
      <c r="E38" s="921"/>
      <c r="F38" s="921"/>
      <c r="G38" s="921"/>
      <c r="H38" s="921"/>
      <c r="I38" s="921"/>
      <c r="J38" s="921"/>
      <c r="K38" s="921"/>
      <c r="L38" s="921"/>
      <c r="M38" s="921"/>
      <c r="N38" s="921"/>
      <c r="O38" s="921"/>
      <c r="P38" s="921"/>
      <c r="Q38" s="921"/>
      <c r="R38" s="921"/>
      <c r="S38" s="921"/>
      <c r="T38" s="921"/>
      <c r="U38" s="921"/>
      <c r="V38" s="921"/>
    </row>
    <row r="39" ht="32.25" customHeight="1">
      <c r="A39" s="922" t="s">
        <v>1083</v>
      </c>
      <c r="B39" s="910" t="s">
        <v>1084</v>
      </c>
      <c r="C39" s="928">
        <v>20820.606106900002</v>
      </c>
      <c r="D39" s="928">
        <v>22810.566709769169</v>
      </c>
      <c r="E39" s="928">
        <v>24208.18060287934</v>
      </c>
      <c r="F39" s="928">
        <v>25575.561608087082</v>
      </c>
      <c r="G39" s="928">
        <v>27307.95643402831</v>
      </c>
      <c r="H39" s="928">
        <v>29212.816411084623</v>
      </c>
      <c r="I39" s="928">
        <v>31313.999808993474</v>
      </c>
      <c r="J39" s="928">
        <v>33544.080156361488</v>
      </c>
      <c r="K39" s="928">
        <v>35888.765516560867</v>
      </c>
      <c r="L39" s="928">
        <v>38436.552078700937</v>
      </c>
      <c r="M39" s="928">
        <v>41156.922765823125</v>
      </c>
      <c r="N39" s="928">
        <v>44085.513277182399</v>
      </c>
      <c r="O39" s="928">
        <v>47040.71184655551</v>
      </c>
      <c r="P39" s="928">
        <v>50267.428370735259</v>
      </c>
      <c r="Q39" s="928">
        <v>53676.038536520391</v>
      </c>
      <c r="R39" s="928">
        <v>57227.560520765321</v>
      </c>
      <c r="S39" s="928">
        <v>61086.084293605571</v>
      </c>
      <c r="T39" s="928">
        <v>65230.578437916847</v>
      </c>
      <c r="U39" s="928">
        <v>69625.065107111848</v>
      </c>
      <c r="V39" s="928">
        <v>74441.714256583698</v>
      </c>
    </row>
    <row r="40" ht="32.25" customHeight="1">
      <c r="A40" s="915" t="s">
        <v>1100</v>
      </c>
      <c r="B40" s="904" t="s">
        <v>720</v>
      </c>
      <c r="C40" s="929">
        <v>106.34112188531908</v>
      </c>
      <c r="D40" s="929">
        <v>109.5576497276402</v>
      </c>
      <c r="E40" s="929">
        <v>106.12704590329889</v>
      </c>
      <c r="F40" s="929">
        <v>105.64842533042365</v>
      </c>
      <c r="G40" s="929">
        <v>106.77363356663668</v>
      </c>
      <c r="H40" s="929">
        <v>106.97547610952928</v>
      </c>
      <c r="I40" s="929">
        <v>107.19267655792193</v>
      </c>
      <c r="J40" s="929">
        <v>107.12167197091036</v>
      </c>
      <c r="K40" s="929">
        <v>106.98986331598901</v>
      </c>
      <c r="L40" s="929">
        <v>107.09912008805205</v>
      </c>
      <c r="M40" s="929">
        <v>107.07756169583598</v>
      </c>
      <c r="N40" s="929">
        <v>107.11566928368899</v>
      </c>
      <c r="O40" s="929">
        <v>106.70333256821272</v>
      </c>
      <c r="P40" s="929">
        <v>106.85941261838285</v>
      </c>
      <c r="Q40" s="929">
        <v>106.78095195291422</v>
      </c>
      <c r="R40" s="929">
        <v>106.6165873657545</v>
      </c>
      <c r="S40" s="929">
        <v>106.7424222485251</v>
      </c>
      <c r="T40" s="929">
        <v>106.78467803631197</v>
      </c>
      <c r="U40" s="929">
        <v>106.73685068326881</v>
      </c>
      <c r="V40" s="929">
        <v>106.91798153734129</v>
      </c>
    </row>
    <row r="41" ht="32.25" customHeight="1">
      <c r="A41" s="915" t="s">
        <v>1093</v>
      </c>
      <c r="B41" s="904" t="s">
        <v>191</v>
      </c>
      <c r="C41" s="929">
        <v>22.62195242606392</v>
      </c>
      <c r="D41" s="929">
        <v>22.548056166074311</v>
      </c>
      <c r="E41" s="929">
        <v>22.876837526157967</v>
      </c>
      <c r="F41" s="929">
        <v>23.096757027660324</v>
      </c>
      <c r="G41" s="929">
        <v>23.062385788154955</v>
      </c>
      <c r="H41" s="929">
        <v>23.002643656183842</v>
      </c>
      <c r="I41" s="929">
        <v>22.899475342953128</v>
      </c>
      <c r="J41" s="929">
        <v>22.792351608493526</v>
      </c>
      <c r="K41" s="929">
        <v>22.831461907942153</v>
      </c>
      <c r="L41" s="929">
        <v>22.871920582853452</v>
      </c>
      <c r="M41" s="929">
        <v>22.937782005959654</v>
      </c>
      <c r="N41" s="929">
        <v>23.019873692338745</v>
      </c>
      <c r="O41" s="929">
        <v>23.103348760111057</v>
      </c>
      <c r="P41" s="929">
        <v>23.154464507716852</v>
      </c>
      <c r="Q41" s="929">
        <v>23.123777832626381</v>
      </c>
      <c r="R41" s="929">
        <v>23.080551000919495</v>
      </c>
      <c r="S41" s="929">
        <v>23.040119845111121</v>
      </c>
      <c r="T41" s="929">
        <v>22.999934686195314</v>
      </c>
      <c r="U41" s="929">
        <v>22.969671975933487</v>
      </c>
      <c r="V41" s="929">
        <v>22.969259048896369</v>
      </c>
    </row>
    <row r="42" ht="40.700000000000003" customHeight="1">
      <c r="A42" s="920" t="s">
        <v>941</v>
      </c>
      <c r="B42" s="930" t="s">
        <v>868</v>
      </c>
      <c r="C42" s="931">
        <v>39167.026452737409</v>
      </c>
      <c r="D42" s="931">
        <v>43007.503637960137</v>
      </c>
      <c r="E42" s="931">
        <v>45639.49589756551</v>
      </c>
      <c r="F42" s="931">
        <v>48099.133088546892</v>
      </c>
      <c r="G42" s="931">
        <v>51256.213042344985</v>
      </c>
      <c r="H42" s="931">
        <v>54801.311009958561</v>
      </c>
      <c r="I42" s="931">
        <v>58542.632526720939</v>
      </c>
      <c r="J42" s="931">
        <v>62616.848042577447</v>
      </c>
      <c r="K42" s="931">
        <v>66919.723936555951</v>
      </c>
      <c r="L42" s="931">
        <v>71472.172709057762</v>
      </c>
      <c r="M42" s="931">
        <v>76314.442238912132</v>
      </c>
      <c r="N42" s="931">
        <v>81440.810131016115</v>
      </c>
      <c r="O42" s="931">
        <v>86866.70428875192</v>
      </c>
      <c r="P42" s="931">
        <v>92674.51140711765</v>
      </c>
      <c r="Q42" s="931">
        <v>98851.447807260425</v>
      </c>
      <c r="R42" s="931">
        <v>105416.95620007858</v>
      </c>
      <c r="S42" s="931">
        <v>112414.47682986029</v>
      </c>
      <c r="T42" s="931">
        <v>119879.79565278823</v>
      </c>
      <c r="U42" s="931">
        <v>127855.22382344092</v>
      </c>
      <c r="V42" s="931">
        <v>136395.33605816597</v>
      </c>
    </row>
    <row r="43" ht="28.5" customHeight="1">
      <c r="A43" s="922"/>
      <c r="B43" s="932" t="s">
        <v>720</v>
      </c>
      <c r="C43" s="933">
        <v>106.69543501594563</v>
      </c>
      <c r="D43" s="933">
        <v>109.80538359187673</v>
      </c>
      <c r="E43" s="933">
        <v>106.11984429917544</v>
      </c>
      <c r="F43" s="933">
        <v>105.38927335328563</v>
      </c>
      <c r="G43" s="933">
        <v>106.56369408568371</v>
      </c>
      <c r="H43" s="933">
        <v>106.91642584809146</v>
      </c>
      <c r="I43" s="933">
        <v>106.82706571761121</v>
      </c>
      <c r="J43" s="933">
        <v>106.95939922755761</v>
      </c>
      <c r="K43" s="933">
        <v>106.8717549596759</v>
      </c>
      <c r="L43" s="933">
        <v>106.80285049713865</v>
      </c>
      <c r="M43" s="933">
        <v>106.77504173486628</v>
      </c>
      <c r="N43" s="933">
        <v>106.71742823731219</v>
      </c>
      <c r="O43" s="933">
        <v>106.66237743584207</v>
      </c>
      <c r="P43" s="933">
        <v>106.68588404028787</v>
      </c>
      <c r="Q43" s="933">
        <v>106.66519446000378</v>
      </c>
      <c r="R43" s="933">
        <v>106.64179285023675</v>
      </c>
      <c r="S43" s="933">
        <v>106.63794600225469</v>
      </c>
      <c r="T43" s="933">
        <v>106.64088739587049</v>
      </c>
      <c r="U43" s="933">
        <v>106.65285432563813</v>
      </c>
      <c r="V43" s="933">
        <v>106.67951764451826</v>
      </c>
    </row>
    <row r="44" ht="40.5">
      <c r="A44" s="920" t="s">
        <v>1102</v>
      </c>
      <c r="B44" s="914" t="s">
        <v>720</v>
      </c>
      <c r="C44" s="934">
        <v>102.90509621612425</v>
      </c>
      <c r="D44" s="934">
        <v>106.88735869938355</v>
      </c>
      <c r="E44" s="934">
        <v>101.40550248848574</v>
      </c>
      <c r="F44" s="934">
        <v>101.9031660429561</v>
      </c>
      <c r="G44" s="934">
        <v>102.45425395937325</v>
      </c>
      <c r="H44" s="934">
        <v>102.80919837308664</v>
      </c>
      <c r="I44" s="934">
        <v>102.73808974573112</v>
      </c>
      <c r="J44" s="934">
        <v>102.85645522849303</v>
      </c>
      <c r="K44" s="934">
        <v>102.76920816954755</v>
      </c>
      <c r="L44" s="934">
        <v>102.70788704082112</v>
      </c>
      <c r="M44" s="934">
        <v>102.69299517659658</v>
      </c>
      <c r="N44" s="934">
        <v>102.64943127585025</v>
      </c>
      <c r="O44" s="934">
        <v>102.60437442724455</v>
      </c>
      <c r="P44" s="934">
        <v>102.63093576809061</v>
      </c>
      <c r="Q44" s="934">
        <v>102.60708427685418</v>
      </c>
      <c r="R44" s="934">
        <v>102.57569240336728</v>
      </c>
      <c r="S44" s="934">
        <v>102.56607290781446</v>
      </c>
      <c r="T44" s="934">
        <v>102.55706506498288</v>
      </c>
      <c r="U44" s="934">
        <v>102.55772439071681</v>
      </c>
      <c r="V44" s="934">
        <v>102.57547297095053</v>
      </c>
    </row>
    <row r="45" ht="32.25" customHeight="1">
      <c r="A45" s="922"/>
      <c r="B45" s="904"/>
      <c r="C45" s="935"/>
      <c r="D45" s="935"/>
      <c r="E45" s="935"/>
      <c r="F45" s="935"/>
      <c r="G45" s="935"/>
      <c r="H45" s="935"/>
      <c r="I45" s="935"/>
      <c r="J45" s="935"/>
      <c r="K45" s="935"/>
      <c r="L45" s="935"/>
      <c r="M45" s="935"/>
      <c r="N45" s="935"/>
      <c r="O45" s="935"/>
      <c r="P45" s="935"/>
      <c r="Q45" s="935"/>
      <c r="R45" s="935"/>
      <c r="S45" s="935"/>
      <c r="T45" s="935"/>
      <c r="U45" s="935"/>
      <c r="V45" s="935"/>
    </row>
    <row r="46" ht="45.75" customHeight="1">
      <c r="A46" s="920" t="s">
        <v>865</v>
      </c>
      <c r="B46" s="927" t="s">
        <v>720</v>
      </c>
      <c r="C46" s="934">
        <v>99.306992145287396</v>
      </c>
      <c r="D46" s="934">
        <v>103.39161383075597</v>
      </c>
      <c r="E46" s="934">
        <v>100.95751991017478</v>
      </c>
      <c r="F46" s="934">
        <v>101.73851217817698</v>
      </c>
      <c r="G46" s="934">
        <v>102.18338005346936</v>
      </c>
      <c r="H46" s="934">
        <v>102.27969729642182</v>
      </c>
      <c r="I46" s="934">
        <v>102.43183189165555</v>
      </c>
      <c r="J46" s="934">
        <v>102.45237294859682</v>
      </c>
      <c r="K46" s="934">
        <v>102.39169045346704</v>
      </c>
      <c r="L46" s="934">
        <v>102.42185448853908</v>
      </c>
      <c r="M46" s="934">
        <v>102.45071686100775</v>
      </c>
      <c r="N46" s="934">
        <v>102.52333747311908</v>
      </c>
      <c r="O46" s="934">
        <v>102.56494916306285</v>
      </c>
      <c r="P46" s="934">
        <v>102.61542658536642</v>
      </c>
      <c r="Q46" s="934">
        <v>102.62719361720802</v>
      </c>
      <c r="R46" s="934">
        <v>102.56984558907278</v>
      </c>
      <c r="S46" s="934">
        <v>102.64337101386344</v>
      </c>
      <c r="T46" s="934">
        <v>102.64377681888193</v>
      </c>
      <c r="U46" s="934">
        <v>102.71532890689792</v>
      </c>
      <c r="V46" s="934">
        <v>102.78318049145945</v>
      </c>
    </row>
    <row r="47" ht="45.75" customHeight="1">
      <c r="A47" s="923" t="s">
        <v>1292</v>
      </c>
      <c r="B47" s="930" t="s">
        <v>868</v>
      </c>
      <c r="C47" s="931">
        <v>10088.25</v>
      </c>
      <c r="D47" s="931">
        <v>10342.857034999999</v>
      </c>
      <c r="E47" s="931">
        <v>10720.745548801604</v>
      </c>
      <c r="F47" s="931">
        <v>11040.125318776201</v>
      </c>
      <c r="G47" s="931">
        <v>11444.987830728431</v>
      </c>
      <c r="H47" s="931">
        <v>11902.787343957569</v>
      </c>
      <c r="I47" s="931">
        <v>12378.898837715871</v>
      </c>
      <c r="J47" s="931">
        <v>12874.054791224506</v>
      </c>
      <c r="K47" s="931">
        <v>13389.016982873485</v>
      </c>
      <c r="L47" s="931">
        <v>13924.577662188425</v>
      </c>
      <c r="M47" s="931">
        <v>14481.560768675961</v>
      </c>
      <c r="N47" s="931">
        <v>15060.823199423001</v>
      </c>
      <c r="O47" s="931">
        <v>15663.256127399922</v>
      </c>
      <c r="P47" s="931">
        <v>16289.786372495917</v>
      </c>
      <c r="Q47" s="931">
        <v>16941.377827395754</v>
      </c>
      <c r="R47" s="931">
        <v>17619.032940491583</v>
      </c>
      <c r="S47" s="931">
        <v>18323.794258111244</v>
      </c>
      <c r="T47" s="931">
        <v>19056.746028435693</v>
      </c>
      <c r="U47" s="931">
        <v>19819.015869573122</v>
      </c>
      <c r="V47" s="931">
        <v>20611.776504356047</v>
      </c>
    </row>
    <row r="48" ht="32.25" customHeight="1">
      <c r="A48" s="909"/>
      <c r="B48" s="910"/>
      <c r="C48" s="910"/>
      <c r="D48" s="910"/>
      <c r="E48" s="910"/>
      <c r="F48" s="910"/>
      <c r="G48" s="910"/>
      <c r="H48" s="910"/>
      <c r="I48" s="910"/>
      <c r="J48" s="910"/>
      <c r="K48" s="910"/>
      <c r="L48" s="910"/>
      <c r="M48" s="910"/>
      <c r="N48" s="910"/>
      <c r="O48" s="910"/>
      <c r="P48" s="910"/>
      <c r="Q48" s="910"/>
      <c r="R48" s="910"/>
      <c r="S48" s="910"/>
      <c r="T48" s="910"/>
      <c r="U48" s="910"/>
      <c r="V48" s="910"/>
    </row>
    <row r="49" ht="32.25" customHeight="1">
      <c r="A49" s="909" t="s">
        <v>1293</v>
      </c>
      <c r="B49" s="910" t="s">
        <v>868</v>
      </c>
      <c r="C49" s="936">
        <v>10899.5</v>
      </c>
      <c r="D49" s="936">
        <v>11176.601666666666</v>
      </c>
      <c r="E49" s="936">
        <v>11616.613219049133</v>
      </c>
      <c r="F49" s="936">
        <v>11935.09814489854</v>
      </c>
      <c r="G49" s="936">
        <v>12399.293079162253</v>
      </c>
      <c r="H49" s="936">
        <v>12895.264802328744</v>
      </c>
      <c r="I49" s="936">
        <v>13411.075394421894</v>
      </c>
      <c r="J49" s="936">
        <v>13947.518410198769</v>
      </c>
      <c r="K49" s="936">
        <v>14505.419146606719</v>
      </c>
      <c r="L49" s="936">
        <v>15085.635912470987</v>
      </c>
      <c r="M49" s="936">
        <v>15689.061348969826</v>
      </c>
      <c r="N49" s="936">
        <v>16316.623802928621</v>
      </c>
      <c r="O49" s="936">
        <v>16969.288755045767</v>
      </c>
      <c r="P49" s="936">
        <v>17648.0603052476</v>
      </c>
      <c r="Q49" s="936">
        <v>18353.982717457504</v>
      </c>
      <c r="R49" s="936">
        <v>19088.142026155805</v>
      </c>
      <c r="S49" s="936">
        <v>19851.667707202036</v>
      </c>
      <c r="T49" s="936">
        <v>20645.734415490118</v>
      </c>
      <c r="U49" s="936">
        <v>21471.563792109722</v>
      </c>
      <c r="V49" s="936">
        <v>22330.426343794112</v>
      </c>
    </row>
    <row r="50" ht="32.25" customHeight="1">
      <c r="A50" s="909" t="s">
        <v>1294</v>
      </c>
      <c r="B50" s="910" t="s">
        <v>868</v>
      </c>
      <c r="C50" s="936">
        <v>8314.4166666666679</v>
      </c>
      <c r="D50" s="936">
        <v>8511.9700000000012</v>
      </c>
      <c r="E50" s="936">
        <v>8846.2040578005017</v>
      </c>
      <c r="F50" s="936">
        <v>9086.331174457242</v>
      </c>
      <c r="G50" s="936">
        <v>9436.8162423178237</v>
      </c>
      <c r="H50" s="936">
        <v>9814.2888920105361</v>
      </c>
      <c r="I50" s="936">
        <v>10206.860447690959</v>
      </c>
      <c r="J50" s="936">
        <v>10615.134865598597</v>
      </c>
      <c r="K50" s="936">
        <v>11039.740260222541</v>
      </c>
      <c r="L50" s="936">
        <v>11481.329870631444</v>
      </c>
      <c r="M50" s="936">
        <v>11940.583065456702</v>
      </c>
      <c r="N50" s="936">
        <v>12418.20638807497</v>
      </c>
      <c r="O50" s="936">
        <v>12914.934643597968</v>
      </c>
      <c r="P50" s="936">
        <v>13431.532029341888</v>
      </c>
      <c r="Q50" s="936">
        <v>13968.793310515564</v>
      </c>
      <c r="R50" s="936">
        <v>14527.545042936188</v>
      </c>
      <c r="S50" s="936">
        <v>15108.646844653636</v>
      </c>
      <c r="T50" s="936">
        <v>15712.992718439782</v>
      </c>
      <c r="U50" s="936">
        <v>16341.512427177373</v>
      </c>
      <c r="V50" s="936">
        <v>16995.172924264465</v>
      </c>
    </row>
    <row r="51" ht="32.25" customHeight="1">
      <c r="A51" s="909" t="s">
        <v>1295</v>
      </c>
      <c r="B51" s="910" t="s">
        <v>868</v>
      </c>
      <c r="C51" s="936">
        <v>9925</v>
      </c>
      <c r="D51" s="936">
        <v>10252.996666666666</v>
      </c>
      <c r="E51" s="936">
        <v>10656.042644267667</v>
      </c>
      <c r="F51" s="936">
        <v>10946.705323183363</v>
      </c>
      <c r="G51" s="936">
        <v>11370.573315156829</v>
      </c>
      <c r="H51" s="936">
        <v>11825.396247763103</v>
      </c>
      <c r="I51" s="936">
        <v>12298.412097673629</v>
      </c>
      <c r="J51" s="936">
        <v>12790.348581580572</v>
      </c>
      <c r="K51" s="936">
        <v>13301.962524843795</v>
      </c>
      <c r="L51" s="936">
        <v>13834.041025837547</v>
      </c>
      <c r="M51" s="936">
        <v>14387.40266687105</v>
      </c>
      <c r="N51" s="936">
        <v>14962.898773545894</v>
      </c>
      <c r="O51" s="936">
        <v>15561.414724487731</v>
      </c>
      <c r="P51" s="936">
        <v>16183.87131346724</v>
      </c>
      <c r="Q51" s="936">
        <v>16831.226166005927</v>
      </c>
      <c r="R51" s="936">
        <v>17504.475212646161</v>
      </c>
      <c r="S51" s="936">
        <v>18204.654221152006</v>
      </c>
      <c r="T51" s="936">
        <v>18932.840389998088</v>
      </c>
      <c r="U51" s="936">
        <v>19690.154005598011</v>
      </c>
      <c r="V51" s="936">
        <v>20477.760165821932</v>
      </c>
    </row>
    <row r="52" ht="32.25" customHeight="1">
      <c r="A52" s="909"/>
      <c r="B52" s="910"/>
      <c r="C52" s="936"/>
      <c r="D52" s="936"/>
      <c r="E52" s="936"/>
      <c r="F52" s="936"/>
      <c r="G52" s="936"/>
      <c r="H52" s="936"/>
      <c r="I52" s="936"/>
      <c r="J52" s="936"/>
      <c r="K52" s="936"/>
      <c r="L52" s="936"/>
      <c r="M52" s="936"/>
      <c r="N52" s="936"/>
      <c r="O52" s="936"/>
      <c r="P52" s="936"/>
      <c r="Q52" s="936"/>
      <c r="R52" s="936"/>
      <c r="S52" s="936"/>
      <c r="T52" s="936"/>
      <c r="U52" s="936"/>
      <c r="V52" s="936"/>
    </row>
    <row r="53" ht="32.25" customHeight="1">
      <c r="A53" s="913" t="s">
        <v>556</v>
      </c>
      <c r="B53" s="914"/>
      <c r="C53" s="921"/>
      <c r="D53" s="921"/>
      <c r="E53" s="921"/>
      <c r="F53" s="921"/>
      <c r="G53" s="921"/>
      <c r="H53" s="921"/>
      <c r="I53" s="921"/>
      <c r="J53" s="921"/>
      <c r="K53" s="921"/>
      <c r="L53" s="921"/>
      <c r="M53" s="921"/>
      <c r="N53" s="921"/>
      <c r="O53" s="921"/>
      <c r="P53" s="921"/>
      <c r="Q53" s="921"/>
      <c r="R53" s="921"/>
      <c r="S53" s="921"/>
      <c r="T53" s="921"/>
      <c r="U53" s="921"/>
      <c r="V53" s="921"/>
    </row>
    <row r="54" ht="32.25" customHeight="1">
      <c r="A54" s="922" t="s">
        <v>1104</v>
      </c>
      <c r="B54" s="937" t="s">
        <v>1105</v>
      </c>
      <c r="C54" s="912">
        <v>353.54736093661512</v>
      </c>
      <c r="D54" s="912">
        <v>439.38385754874474</v>
      </c>
      <c r="E54" s="912">
        <v>436.96009588527119</v>
      </c>
      <c r="F54" s="912">
        <v>435.14747051710646</v>
      </c>
      <c r="G54" s="912">
        <v>444.54127172935097</v>
      </c>
      <c r="H54" s="912">
        <v>460.8506574581354</v>
      </c>
      <c r="I54" s="912">
        <v>482.88133492978443</v>
      </c>
      <c r="J54" s="912">
        <v>505.49517207738188</v>
      </c>
      <c r="K54" s="912">
        <v>539.44548990850865</v>
      </c>
      <c r="L54" s="912">
        <v>565.36281438134449</v>
      </c>
      <c r="M54" s="912">
        <v>592.99676645509351</v>
      </c>
      <c r="N54" s="912">
        <v>623.30974557525758</v>
      </c>
      <c r="O54" s="912">
        <v>654.22933247748222</v>
      </c>
      <c r="P54" s="912">
        <v>687.61801027788317</v>
      </c>
      <c r="Q54" s="912">
        <v>725.72795944265602</v>
      </c>
      <c r="R54" s="912">
        <v>766.35957271339157</v>
      </c>
      <c r="S54" s="912">
        <v>809.35628003802333</v>
      </c>
      <c r="T54" s="912">
        <v>854.67296371872965</v>
      </c>
      <c r="U54" s="912">
        <v>901.60468179633028</v>
      </c>
      <c r="V54" s="912">
        <v>951.76405743086866</v>
      </c>
    </row>
    <row r="55" ht="32.25" customHeight="1">
      <c r="A55" s="922" t="s">
        <v>1106</v>
      </c>
      <c r="B55" s="924" t="s">
        <v>720</v>
      </c>
      <c r="C55" s="912">
        <v>125.50046534969121</v>
      </c>
      <c r="D55" s="912">
        <v>124.27864158983741</v>
      </c>
      <c r="E55" s="912">
        <v>99.448372619559734</v>
      </c>
      <c r="F55" s="912">
        <v>99.58517370688223</v>
      </c>
      <c r="G55" s="912">
        <v>102.15876268362112</v>
      </c>
      <c r="H55" s="912">
        <v>103.66881249638257</v>
      </c>
      <c r="I55" s="912">
        <v>104.78043746170643</v>
      </c>
      <c r="J55" s="912">
        <v>104.68310442168689</v>
      </c>
      <c r="K55" s="912">
        <v>106.71625675977268</v>
      </c>
      <c r="L55" s="912">
        <v>104.80443806791888</v>
      </c>
      <c r="M55" s="912">
        <v>104.88782625436515</v>
      </c>
      <c r="N55" s="912">
        <v>105.11182873751126</v>
      </c>
      <c r="O55" s="912">
        <v>104.96054924886322</v>
      </c>
      <c r="P55" s="912">
        <v>105.10351281162559</v>
      </c>
      <c r="Q55" s="912">
        <v>105.54231398758327</v>
      </c>
      <c r="R55" s="912">
        <v>105.59873885828235</v>
      </c>
      <c r="S55" s="912">
        <v>105.61051350508959</v>
      </c>
      <c r="T55" s="912">
        <v>105.59910200222049</v>
      </c>
      <c r="U55" s="912">
        <v>105.4911902060641</v>
      </c>
      <c r="V55" s="912">
        <v>105.5633446284465</v>
      </c>
    </row>
    <row r="56" ht="32.25" customHeight="1">
      <c r="A56" s="922" t="s">
        <v>1107</v>
      </c>
      <c r="B56" s="924" t="s">
        <v>720</v>
      </c>
      <c r="C56" s="912">
        <v>103.8</v>
      </c>
      <c r="D56" s="912">
        <v>105.11887209358935</v>
      </c>
      <c r="E56" s="912">
        <v>103.69750124436496</v>
      </c>
      <c r="F56" s="912">
        <v>103.12712095610075</v>
      </c>
      <c r="G56" s="912">
        <v>103.21480309020173</v>
      </c>
      <c r="H56" s="912">
        <v>104.20168897021189</v>
      </c>
      <c r="I56" s="912">
        <v>104.52956392997186</v>
      </c>
      <c r="J56" s="912">
        <v>104.62837507631666</v>
      </c>
      <c r="K56" s="912">
        <v>106.59024967528288</v>
      </c>
      <c r="L56" s="912">
        <v>104.4181173374227</v>
      </c>
      <c r="M56" s="912">
        <v>104.57145488118127</v>
      </c>
      <c r="N56" s="912">
        <v>104.73651118603644</v>
      </c>
      <c r="O56" s="912">
        <v>104.77663319947359</v>
      </c>
      <c r="P56" s="912">
        <v>104.88145594872024</v>
      </c>
      <c r="Q56" s="912">
        <v>104.80675517959169</v>
      </c>
      <c r="R56" s="912">
        <v>104.72324214085803</v>
      </c>
      <c r="S56" s="912">
        <v>104.74010343199082</v>
      </c>
      <c r="T56" s="912">
        <v>104.73483479182758</v>
      </c>
      <c r="U56" s="912">
        <v>104.63790987377418</v>
      </c>
      <c r="V56" s="912">
        <v>104.71847132070155</v>
      </c>
    </row>
    <row r="57" ht="32.25" customHeight="1">
      <c r="A57" s="922" t="s">
        <v>1093</v>
      </c>
      <c r="B57" s="904" t="s">
        <v>191</v>
      </c>
      <c r="C57" s="938">
        <v>22.40852695696077</v>
      </c>
      <c r="D57" s="935">
        <v>26.809925120542726</v>
      </c>
      <c r="E57" s="935">
        <v>26.394787010658423</v>
      </c>
      <c r="F57" s="935">
        <v>25.085481682689259</v>
      </c>
      <c r="G57" s="935">
        <v>24.018617908703781</v>
      </c>
      <c r="H57" s="935">
        <v>23.484220724926015</v>
      </c>
      <c r="I57" s="935">
        <v>23.422104703368788</v>
      </c>
      <c r="J57" s="935">
        <v>23.341929929252569</v>
      </c>
      <c r="K57" s="935">
        <v>23.622544743701006</v>
      </c>
      <c r="L57" s="935">
        <v>23.427100096455508</v>
      </c>
      <c r="M57" s="935">
        <v>23.282073252088733</v>
      </c>
      <c r="N57" s="935">
        <v>23.152991873532645</v>
      </c>
      <c r="O57" s="935">
        <v>23.081423765820258</v>
      </c>
      <c r="P57" s="935">
        <v>22.996774339341599</v>
      </c>
      <c r="Q57" s="935">
        <v>22.835950811381327</v>
      </c>
      <c r="R57" s="935">
        <v>22.708922928825455</v>
      </c>
      <c r="S57" s="935">
        <v>22.559059832986144</v>
      </c>
      <c r="T57" s="935">
        <v>22.396930984547652</v>
      </c>
      <c r="U57" s="935">
        <v>22.230553060706583</v>
      </c>
      <c r="V57" s="935">
        <v>22.071053707471965</v>
      </c>
    </row>
    <row r="58" ht="32.25" customHeight="1">
      <c r="A58" s="913" t="s">
        <v>748</v>
      </c>
      <c r="B58" s="914"/>
      <c r="C58" s="934"/>
      <c r="D58" s="934"/>
      <c r="E58" s="934"/>
      <c r="F58" s="934"/>
      <c r="G58" s="934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934"/>
      <c r="V58" s="934"/>
    </row>
    <row r="59" ht="32.25" customHeight="1">
      <c r="A59" s="922" t="s">
        <v>1104</v>
      </c>
      <c r="B59" s="904" t="s">
        <v>1105</v>
      </c>
      <c r="C59" s="912">
        <v>193.48887148406999</v>
      </c>
      <c r="D59" s="912">
        <v>251.38730435795645</v>
      </c>
      <c r="E59" s="912">
        <v>235.17844925490238</v>
      </c>
      <c r="F59" s="912">
        <v>229.06728960029719</v>
      </c>
      <c r="G59" s="912">
        <v>224.01120809255062</v>
      </c>
      <c r="H59" s="912">
        <v>216.41556357973221</v>
      </c>
      <c r="I59" s="912">
        <v>212.32971961395791</v>
      </c>
      <c r="J59" s="912">
        <v>209.01011969201278</v>
      </c>
      <c r="K59" s="912">
        <v>214.65095818846871</v>
      </c>
      <c r="L59" s="912">
        <v>220.1899757989259</v>
      </c>
      <c r="M59" s="912">
        <v>219.94971267042868</v>
      </c>
      <c r="N59" s="912">
        <v>221.5021833931728</v>
      </c>
      <c r="O59" s="912">
        <v>223.344581641715</v>
      </c>
      <c r="P59" s="912">
        <v>224.24226064658566</v>
      </c>
      <c r="Q59" s="912">
        <v>228.30166873046218</v>
      </c>
      <c r="R59" s="912">
        <v>233.26579442844096</v>
      </c>
      <c r="S59" s="912">
        <v>238.3373089673191</v>
      </c>
      <c r="T59" s="912">
        <v>243.51852225045371</v>
      </c>
      <c r="U59" s="912">
        <v>248.81179362179918</v>
      </c>
      <c r="V59" s="912">
        <v>253.93165663026471</v>
      </c>
    </row>
    <row r="60" ht="32.25" customHeight="1">
      <c r="A60" s="922" t="s">
        <v>1107</v>
      </c>
      <c r="B60" s="904" t="s">
        <v>720</v>
      </c>
      <c r="C60" s="912">
        <v>99.670559077927791</v>
      </c>
      <c r="D60" s="912">
        <v>101.70381137244186</v>
      </c>
      <c r="E60" s="912">
        <v>101.03571205951837</v>
      </c>
      <c r="F60" s="912">
        <v>101.65516711545007</v>
      </c>
      <c r="G60" s="912">
        <v>100.07567108471711</v>
      </c>
      <c r="H60" s="912">
        <v>99.408096375194475</v>
      </c>
      <c r="I60" s="912">
        <v>100.42524492956434</v>
      </c>
      <c r="J60" s="912">
        <v>101.01632455649279</v>
      </c>
      <c r="K60" s="912">
        <v>104.21089460908514</v>
      </c>
      <c r="L60" s="912">
        <v>103.49500354139121</v>
      </c>
      <c r="M60" s="912">
        <v>100.79321505649305</v>
      </c>
      <c r="N60" s="912">
        <v>100.78859408585896</v>
      </c>
      <c r="O60" s="912">
        <v>100.78139585320957</v>
      </c>
      <c r="P60" s="912">
        <v>100.7766358842044</v>
      </c>
      <c r="Q60" s="912">
        <v>100.16604832288998</v>
      </c>
      <c r="R60" s="912">
        <v>100.16456194045122</v>
      </c>
      <c r="S60" s="912">
        <v>100.16432385336962</v>
      </c>
      <c r="T60" s="912">
        <v>100.16408631325416</v>
      </c>
      <c r="U60" s="912">
        <v>100.16384931510336</v>
      </c>
      <c r="V60" s="912">
        <v>100.07963933012611</v>
      </c>
    </row>
    <row r="61" ht="32.25" customHeight="1">
      <c r="A61" s="922" t="s">
        <v>1093</v>
      </c>
      <c r="B61" s="904" t="s">
        <v>191</v>
      </c>
      <c r="C61" s="935">
        <v>12.263705154060064</v>
      </c>
      <c r="D61" s="939">
        <v>15.338922198215268</v>
      </c>
      <c r="E61" s="935">
        <v>14.206068554163656</v>
      </c>
      <c r="F61" s="935">
        <v>13.20532391132361</v>
      </c>
      <c r="G61" s="935">
        <v>12.103352279330919</v>
      </c>
      <c r="H61" s="935">
        <v>11.028194885188769</v>
      </c>
      <c r="I61" s="935">
        <v>10.299029108586712</v>
      </c>
      <c r="J61" s="935">
        <v>9.651327723479854</v>
      </c>
      <c r="K61" s="935">
        <v>9.3996556815135914</v>
      </c>
      <c r="L61" s="935">
        <v>9.1240747924360974</v>
      </c>
      <c r="M61" s="935">
        <v>8.6356041244224642</v>
      </c>
      <c r="N61" s="935">
        <v>8.2277523951415041</v>
      </c>
      <c r="O61" s="935">
        <v>7.8796695268164187</v>
      </c>
      <c r="P61" s="935">
        <v>7.4995834727326933</v>
      </c>
      <c r="Q61" s="935">
        <v>7.1838016014829549</v>
      </c>
      <c r="R61" s="935">
        <v>6.912179525403797</v>
      </c>
      <c r="S61" s="935">
        <v>6.6431381902344198</v>
      </c>
      <c r="T61" s="935">
        <v>6.3814672603793285</v>
      </c>
      <c r="U61" s="935">
        <v>6.134865858525421</v>
      </c>
      <c r="V61" s="935">
        <v>5.8885804604162484</v>
      </c>
    </row>
    <row r="62" ht="32.25" customHeight="1">
      <c r="A62" s="920" t="s">
        <v>1110</v>
      </c>
      <c r="B62" s="940"/>
      <c r="C62" s="940"/>
      <c r="D62" s="940"/>
      <c r="E62" s="940"/>
      <c r="F62" s="940"/>
      <c r="G62" s="940"/>
      <c r="H62" s="940"/>
      <c r="I62" s="940"/>
      <c r="J62" s="934"/>
      <c r="K62" s="934"/>
      <c r="L62" s="934"/>
      <c r="M62" s="934"/>
      <c r="N62" s="934"/>
      <c r="O62" s="934"/>
      <c r="P62" s="934"/>
      <c r="Q62" s="934"/>
      <c r="R62" s="934"/>
      <c r="S62" s="934"/>
      <c r="T62" s="934"/>
      <c r="U62" s="934"/>
      <c r="V62" s="934"/>
    </row>
    <row r="63" ht="32.25" customHeight="1">
      <c r="A63" s="922" t="s">
        <v>1104</v>
      </c>
      <c r="B63" s="904" t="s">
        <v>1105</v>
      </c>
      <c r="C63" s="935">
        <v>57.729803000000004</v>
      </c>
      <c r="D63" s="935">
        <v>64.004481719999987</v>
      </c>
      <c r="E63" s="935">
        <v>69.947937892519178</v>
      </c>
      <c r="F63" s="935">
        <v>76.007108064520764</v>
      </c>
      <c r="G63" s="935">
        <v>82.036371911738868</v>
      </c>
      <c r="H63" s="935">
        <v>88.028308516172288</v>
      </c>
      <c r="I63" s="935">
        <v>93.994867267398448</v>
      </c>
      <c r="J63" s="935">
        <v>99.981024384189979</v>
      </c>
      <c r="K63" s="935">
        <v>107.82198204683549</v>
      </c>
      <c r="L63" s="935">
        <v>115.72543745668749</v>
      </c>
      <c r="M63" s="935">
        <v>124.0906422455792</v>
      </c>
      <c r="N63" s="935">
        <v>133.09769303319732</v>
      </c>
      <c r="O63" s="935">
        <v>142.60828104674215</v>
      </c>
      <c r="P63" s="935">
        <v>152.58564209674353</v>
      </c>
      <c r="Q63" s="935">
        <v>163.58399984402229</v>
      </c>
      <c r="R63" s="935">
        <v>175.25089566452456</v>
      </c>
      <c r="S63" s="935">
        <v>187.61475214238229</v>
      </c>
      <c r="T63" s="935">
        <v>200.70422128643634</v>
      </c>
      <c r="U63" s="935">
        <v>214.68114156217808</v>
      </c>
      <c r="V63" s="935">
        <v>229.35723748162829</v>
      </c>
    </row>
    <row r="64" ht="32.25" customHeight="1">
      <c r="A64" s="922" t="s">
        <v>1107</v>
      </c>
      <c r="B64" s="904" t="s">
        <v>720</v>
      </c>
      <c r="C64" s="935">
        <v>112.40000000000001</v>
      </c>
      <c r="D64" s="935">
        <v>108</v>
      </c>
      <c r="E64" s="935">
        <v>106</v>
      </c>
      <c r="F64" s="935">
        <v>105.60000000000001</v>
      </c>
      <c r="G64" s="935">
        <v>105.3</v>
      </c>
      <c r="H64" s="935">
        <v>105.2</v>
      </c>
      <c r="I64" s="935">
        <v>105.2</v>
      </c>
      <c r="J64" s="935">
        <v>104.89999999999999</v>
      </c>
      <c r="K64" s="935">
        <v>104.60000000000001</v>
      </c>
      <c r="L64" s="935">
        <v>104.10000000000001</v>
      </c>
      <c r="M64" s="935">
        <v>104.00000000000003</v>
      </c>
      <c r="N64" s="935">
        <v>103.90000000000003</v>
      </c>
      <c r="O64" s="935">
        <v>103.90000000000003</v>
      </c>
      <c r="P64" s="935">
        <v>103.90000000000003</v>
      </c>
      <c r="Q64" s="935">
        <v>103.90000000000003</v>
      </c>
      <c r="R64" s="935">
        <v>103.90000000000003</v>
      </c>
      <c r="S64" s="935">
        <v>103.90000000000003</v>
      </c>
      <c r="T64" s="935">
        <v>103.90000000000003</v>
      </c>
      <c r="U64" s="935">
        <v>103.90000000000003</v>
      </c>
      <c r="V64" s="935">
        <v>103.80000000000005</v>
      </c>
    </row>
    <row r="65" ht="32.25" customHeight="1">
      <c r="A65" s="922" t="s">
        <v>1093</v>
      </c>
      <c r="B65" s="904" t="s">
        <v>191</v>
      </c>
      <c r="C65" s="935">
        <v>3.6590284348847453</v>
      </c>
      <c r="D65" s="935">
        <v>3.9053673292992546</v>
      </c>
      <c r="E65" s="935">
        <v>4.2252391920761658</v>
      </c>
      <c r="F65" s="935">
        <v>4.3816752854863799</v>
      </c>
      <c r="G65" s="935">
        <v>4.4324349545749469</v>
      </c>
      <c r="H65" s="935">
        <v>4.4857833959442051</v>
      </c>
      <c r="I65" s="935">
        <v>4.5592104383914238</v>
      </c>
      <c r="J65" s="935">
        <v>4.6167603457811097</v>
      </c>
      <c r="K65" s="935">
        <v>4.7215699137421296</v>
      </c>
      <c r="L65" s="935">
        <v>4.7953479394830527</v>
      </c>
      <c r="M65" s="935">
        <v>4.872012102074585</v>
      </c>
      <c r="N65" s="935">
        <v>4.9439461312120461</v>
      </c>
      <c r="O65" s="935">
        <v>5.0312665665572887</v>
      </c>
      <c r="P65" s="935">
        <v>5.1030914348859042</v>
      </c>
      <c r="Q65" s="935">
        <v>5.1473780572488392</v>
      </c>
      <c r="R65" s="935">
        <v>5.1930702304174092</v>
      </c>
      <c r="S65" s="935">
        <v>5.2293563706357222</v>
      </c>
      <c r="T65" s="935">
        <v>5.2595071837782355</v>
      </c>
      <c r="U65" s="935">
        <v>5.29331824134111</v>
      </c>
      <c r="V65" s="935">
        <v>5.318708840843267</v>
      </c>
    </row>
    <row r="66" ht="32.25" customHeight="1">
      <c r="A66" s="913" t="s">
        <v>558</v>
      </c>
      <c r="B66" s="914"/>
      <c r="C66" s="921"/>
      <c r="D66" s="921"/>
      <c r="E66" s="921"/>
      <c r="F66" s="921"/>
      <c r="G66" s="921"/>
      <c r="H66" s="921"/>
      <c r="I66" s="921"/>
      <c r="J66" s="921"/>
      <c r="K66" s="921"/>
      <c r="L66" s="921"/>
      <c r="M66" s="921"/>
      <c r="N66" s="921"/>
      <c r="O66" s="921"/>
      <c r="P66" s="921"/>
      <c r="Q66" s="921"/>
      <c r="R66" s="921"/>
      <c r="S66" s="921"/>
      <c r="T66" s="921"/>
      <c r="U66" s="921"/>
      <c r="V66" s="921"/>
    </row>
    <row r="67" ht="32.25" customHeight="1">
      <c r="A67" s="922" t="s">
        <v>1104</v>
      </c>
      <c r="B67" s="937" t="s">
        <v>1105</v>
      </c>
      <c r="C67" s="912">
        <v>238.12542728136162</v>
      </c>
      <c r="D67" s="912">
        <v>257.65183092243075</v>
      </c>
      <c r="E67" s="912">
        <v>271.67138906318979</v>
      </c>
      <c r="F67" s="912">
        <v>289.32650165287487</v>
      </c>
      <c r="G67" s="912">
        <v>308.70494244504079</v>
      </c>
      <c r="H67" s="912">
        <v>327.14299199281822</v>
      </c>
      <c r="I67" s="912">
        <v>346.42613954032805</v>
      </c>
      <c r="J67" s="912">
        <v>365.40134592768948</v>
      </c>
      <c r="K67" s="912">
        <v>388.45341497851115</v>
      </c>
      <c r="L67" s="912">
        <v>413.00928068805615</v>
      </c>
      <c r="M67" s="912">
        <v>438.61355249638217</v>
      </c>
      <c r="N67" s="912">
        <v>466.21013983391401</v>
      </c>
      <c r="O67" s="912">
        <v>494.24061772051624</v>
      </c>
      <c r="P67" s="912">
        <v>523.66281294221903</v>
      </c>
      <c r="Q67" s="912">
        <v>555.64596798701814</v>
      </c>
      <c r="R67" s="912">
        <v>587.99997607324394</v>
      </c>
      <c r="S67" s="912">
        <v>622.61822416320751</v>
      </c>
      <c r="T67" s="912">
        <v>659.13984247587371</v>
      </c>
      <c r="U67" s="912">
        <v>698.19960964508903</v>
      </c>
      <c r="V67" s="912">
        <v>739.99875984883147</v>
      </c>
    </row>
    <row r="68" ht="32.25" customHeight="1">
      <c r="A68" s="922" t="s">
        <v>1106</v>
      </c>
      <c r="B68" s="924" t="s">
        <v>720</v>
      </c>
      <c r="C68" s="912">
        <v>124.35202711397369</v>
      </c>
      <c r="D68" s="912">
        <v>108.20004980736364</v>
      </c>
      <c r="E68" s="912">
        <v>105.44128023098729</v>
      </c>
      <c r="F68" s="912">
        <v>106.49870148290756</v>
      </c>
      <c r="G68" s="912">
        <v>106.69777593184864</v>
      </c>
      <c r="H68" s="912">
        <v>105.97270953997115</v>
      </c>
      <c r="I68" s="912">
        <v>105.8944094843802</v>
      </c>
      <c r="J68" s="912">
        <v>105.47741761419609</v>
      </c>
      <c r="K68" s="912">
        <v>106.30874890796224</v>
      </c>
      <c r="L68" s="912">
        <v>106.32144415847222</v>
      </c>
      <c r="M68" s="912">
        <v>106.19944224150856</v>
      </c>
      <c r="N68" s="912">
        <v>106.29177716476499</v>
      </c>
      <c r="O68" s="912">
        <v>106.01241274944985</v>
      </c>
      <c r="P68" s="912">
        <v>105.95301036920048</v>
      </c>
      <c r="Q68" s="912">
        <v>106.10758569337786</v>
      </c>
      <c r="R68" s="912">
        <v>105.82277384346675</v>
      </c>
      <c r="S68" s="912">
        <v>105.88745739772808</v>
      </c>
      <c r="T68" s="912">
        <v>105.86581261121144</v>
      </c>
      <c r="U68" s="912">
        <v>105.92586954272076</v>
      </c>
      <c r="V68" s="912">
        <v>105.98670489446276</v>
      </c>
    </row>
    <row r="69" ht="32.25" customHeight="1">
      <c r="A69" s="922" t="s">
        <v>1107</v>
      </c>
      <c r="B69" s="924" t="s">
        <v>720</v>
      </c>
      <c r="C69" s="912">
        <v>116.40000000000001</v>
      </c>
      <c r="D69" s="912">
        <v>103.67988144751961</v>
      </c>
      <c r="E69" s="912">
        <v>102.08937162566886</v>
      </c>
      <c r="F69" s="912">
        <v>104.18506798559105</v>
      </c>
      <c r="G69" s="912">
        <v>103.97177682554472</v>
      </c>
      <c r="H69" s="912">
        <v>103.67839449608658</v>
      </c>
      <c r="I69" s="912">
        <v>103.5166722433206</v>
      </c>
      <c r="J69" s="912">
        <v>103.03468281130705</v>
      </c>
      <c r="K69" s="912">
        <v>103.11241600403977</v>
      </c>
      <c r="L69" s="912">
        <v>103.12170295565363</v>
      </c>
      <c r="M69" s="912">
        <v>103.00193275010903</v>
      </c>
      <c r="N69" s="912">
        <v>102.96360036262803</v>
      </c>
      <c r="O69" s="912">
        <v>102.801168048953</v>
      </c>
      <c r="P69" s="912">
        <v>102.88686245501655</v>
      </c>
      <c r="Q69" s="912">
        <v>102.83349087182179</v>
      </c>
      <c r="R69" s="912">
        <v>102.63047630803985</v>
      </c>
      <c r="S69" s="912">
        <v>102.76689672987121</v>
      </c>
      <c r="T69" s="912">
        <v>102.82085125854303</v>
      </c>
      <c r="U69" s="912">
        <v>102.89166527246439</v>
      </c>
      <c r="V69" s="912">
        <v>102.97461746281232</v>
      </c>
    </row>
    <row r="70" ht="32.25" customHeight="1">
      <c r="A70" s="922" t="s">
        <v>1093</v>
      </c>
      <c r="B70" s="904" t="s">
        <v>191</v>
      </c>
      <c r="C70" s="935">
        <v>15.092857834480775</v>
      </c>
      <c r="D70" s="935">
        <v>15.721165389956957</v>
      </c>
      <c r="E70" s="935">
        <v>16.410442323537396</v>
      </c>
      <c r="F70" s="935">
        <v>16.67916085759353</v>
      </c>
      <c r="G70" s="935">
        <v>16.679364843384171</v>
      </c>
      <c r="H70" s="935">
        <v>16.67068953518843</v>
      </c>
      <c r="I70" s="935">
        <v>16.803360837041399</v>
      </c>
      <c r="J70" s="935">
        <v>16.87290617959265</v>
      </c>
      <c r="K70" s="935">
        <v>17.010538317281419</v>
      </c>
      <c r="L70" s="935">
        <v>17.113983292360395</v>
      </c>
      <c r="M70" s="935">
        <v>17.220722668734751</v>
      </c>
      <c r="N70" s="935">
        <v>17.317488865782309</v>
      </c>
      <c r="O70" s="935">
        <v>17.436969841581735</v>
      </c>
      <c r="P70" s="935">
        <v>17.513438215893114</v>
      </c>
      <c r="Q70" s="935">
        <v>17.484105205535379</v>
      </c>
      <c r="R70" s="935">
        <v>17.423735038007148</v>
      </c>
      <c r="S70" s="935">
        <v>17.354139479025868</v>
      </c>
      <c r="T70" s="935">
        <v>17.272933844618628</v>
      </c>
      <c r="U70" s="935">
        <v>17.215264941011039</v>
      </c>
      <c r="V70" s="935">
        <v>17.16029539524035</v>
      </c>
    </row>
    <row r="71" ht="32.25" customHeight="1">
      <c r="A71" s="913" t="s">
        <v>1111</v>
      </c>
      <c r="B71" s="941"/>
      <c r="C71" s="921"/>
      <c r="D71" s="921"/>
      <c r="E71" s="921"/>
      <c r="F71" s="921"/>
      <c r="G71" s="921"/>
      <c r="H71" s="921"/>
      <c r="I71" s="921"/>
      <c r="J71" s="921"/>
      <c r="K71" s="921"/>
      <c r="L71" s="921"/>
      <c r="M71" s="921"/>
      <c r="N71" s="921"/>
      <c r="O71" s="921"/>
      <c r="P71" s="921"/>
      <c r="Q71" s="921"/>
      <c r="R71" s="921"/>
      <c r="S71" s="921"/>
      <c r="T71" s="921"/>
      <c r="U71" s="921"/>
      <c r="V71" s="921"/>
    </row>
    <row r="72" ht="32.25" customHeight="1">
      <c r="A72" s="922" t="s">
        <v>1104</v>
      </c>
      <c r="B72" s="937" t="s">
        <v>1105</v>
      </c>
      <c r="C72" s="935">
        <v>115.4219336552535</v>
      </c>
      <c r="D72" s="935">
        <v>181.732026626314</v>
      </c>
      <c r="E72" s="935">
        <v>165.28870682208139</v>
      </c>
      <c r="F72" s="935">
        <v>145.82096886423159</v>
      </c>
      <c r="G72" s="935">
        <v>135.83632928431018</v>
      </c>
      <c r="H72" s="935">
        <v>133.70766546531718</v>
      </c>
      <c r="I72" s="935">
        <v>136.45519538945638</v>
      </c>
      <c r="J72" s="935">
        <v>140.0938261496924</v>
      </c>
      <c r="K72" s="935">
        <v>150.9920749299975</v>
      </c>
      <c r="L72" s="935">
        <v>152.35353369328834</v>
      </c>
      <c r="M72" s="935">
        <v>154.38321395871134</v>
      </c>
      <c r="N72" s="935">
        <v>157.09960574134357</v>
      </c>
      <c r="O72" s="935">
        <v>159.98871475696598</v>
      </c>
      <c r="P72" s="935">
        <v>163.95519733566414</v>
      </c>
      <c r="Q72" s="935">
        <v>170.08199145563788</v>
      </c>
      <c r="R72" s="935">
        <v>178.35959664014763</v>
      </c>
      <c r="S72" s="935">
        <v>186.73805587481581</v>
      </c>
      <c r="T72" s="935">
        <v>195.53312124285594</v>
      </c>
      <c r="U72" s="935">
        <v>203.40507215124126</v>
      </c>
      <c r="V72" s="935">
        <v>211.76529758203719</v>
      </c>
    </row>
    <row r="73" ht="32.25" customHeight="1">
      <c r="A73" s="942" t="s">
        <v>1093</v>
      </c>
      <c r="B73" s="943" t="s">
        <v>191</v>
      </c>
      <c r="C73" s="944">
        <v>7.3156691224799966</v>
      </c>
      <c r="D73" s="944">
        <v>11.088759730585771</v>
      </c>
      <c r="E73" s="944">
        <v>9.9843446871210269</v>
      </c>
      <c r="F73" s="944">
        <v>8.4063208250957295</v>
      </c>
      <c r="G73" s="944">
        <v>7.3392530653196095</v>
      </c>
      <c r="H73" s="944">
        <v>6.8135311897375814</v>
      </c>
      <c r="I73" s="944">
        <v>6.6187438663273905</v>
      </c>
      <c r="J73" s="944">
        <v>6.4690237496599208</v>
      </c>
      <c r="K73" s="944">
        <v>6.6120064264195868</v>
      </c>
      <c r="L73" s="944">
        <v>6.3131168040951149</v>
      </c>
      <c r="M73" s="944">
        <v>6.0613505833539811</v>
      </c>
      <c r="N73" s="944">
        <v>5.8355030077503329</v>
      </c>
      <c r="O73" s="944">
        <v>5.6444539242385208</v>
      </c>
      <c r="P73" s="944">
        <v>5.4833361234484865</v>
      </c>
      <c r="Q73" s="944">
        <v>5.3518456058459485</v>
      </c>
      <c r="R73" s="944">
        <v>5.2851878908183059</v>
      </c>
      <c r="S73" s="944">
        <v>5.2049203539602749</v>
      </c>
      <c r="T73" s="944">
        <v>5.1239971399290232</v>
      </c>
      <c r="U73" s="944">
        <v>5.0152881196955477</v>
      </c>
      <c r="V73" s="944">
        <v>4.9107583122316143</v>
      </c>
    </row>
    <row r="74" ht="32.25" customHeight="1">
      <c r="A74" s="920" t="s">
        <v>879</v>
      </c>
      <c r="B74" s="914" t="s">
        <v>1113</v>
      </c>
      <c r="C74" s="963">
        <v>75.809221999999991</v>
      </c>
      <c r="D74" s="963">
        <v>75.788710124780309</v>
      </c>
      <c r="E74" s="963">
        <v>75.76991756356621</v>
      </c>
      <c r="F74" s="963">
        <v>75.873429101387231</v>
      </c>
      <c r="G74" s="963">
        <v>75.955865548386825</v>
      </c>
      <c r="H74" s="963">
        <v>75.915205338823867</v>
      </c>
      <c r="I74" s="964">
        <v>76.16714587157702</v>
      </c>
      <c r="J74" s="963">
        <v>76.287286783089542</v>
      </c>
      <c r="K74" s="963">
        <v>76.497435577380372</v>
      </c>
      <c r="L74" s="963">
        <v>76.806515210337039</v>
      </c>
      <c r="M74" s="963">
        <v>77.121668474923666</v>
      </c>
      <c r="N74" s="963">
        <v>77.528037391052976</v>
      </c>
      <c r="O74" s="963">
        <v>77.689048206822932</v>
      </c>
      <c r="P74" s="963">
        <v>77.943266853631357</v>
      </c>
      <c r="Q74" s="963">
        <v>78.157947582863386</v>
      </c>
      <c r="R74" s="963">
        <v>78.274102360533504</v>
      </c>
      <c r="S74" s="963">
        <v>78.483576588631195</v>
      </c>
      <c r="T74" s="963">
        <v>78.721205144383873</v>
      </c>
      <c r="U74" s="963">
        <v>78.915593589415153</v>
      </c>
      <c r="V74" s="963">
        <v>79.221855970736428</v>
      </c>
    </row>
    <row r="75" ht="32.25" customHeight="1">
      <c r="A75" s="909"/>
      <c r="B75" s="910"/>
      <c r="C75" s="935"/>
      <c r="D75" s="935"/>
      <c r="E75" s="935"/>
      <c r="F75" s="935"/>
      <c r="G75" s="935"/>
      <c r="H75" s="935"/>
      <c r="I75" s="935"/>
      <c r="J75" s="935"/>
      <c r="K75" s="935"/>
      <c r="L75" s="935"/>
      <c r="M75" s="935"/>
      <c r="N75" s="935"/>
      <c r="O75" s="935"/>
      <c r="P75" s="935"/>
      <c r="Q75" s="935"/>
      <c r="R75" s="935"/>
      <c r="S75" s="935"/>
      <c r="T75" s="935"/>
      <c r="U75" s="935"/>
      <c r="V75" s="935"/>
    </row>
    <row r="76" ht="32.25" customHeight="1">
      <c r="A76" s="920" t="s">
        <v>566</v>
      </c>
      <c r="B76" s="914" t="s">
        <v>1113</v>
      </c>
      <c r="C76" s="947">
        <v>71.842699999999994</v>
      </c>
      <c r="D76" s="947">
        <v>72.161325382645984</v>
      </c>
      <c r="E76" s="947">
        <v>72.16616324266991</v>
      </c>
      <c r="F76" s="947">
        <v>72.281898166719543</v>
      </c>
      <c r="G76" s="947">
        <v>72.404817907855801</v>
      </c>
      <c r="H76" s="947">
        <v>72.441411260044546</v>
      </c>
      <c r="I76" s="947">
        <v>72.693038372909911</v>
      </c>
      <c r="J76" s="947">
        <v>72.813166088362507</v>
      </c>
      <c r="K76" s="947">
        <v>73.023689379647209</v>
      </c>
      <c r="L76" s="947">
        <v>73.357136973578818</v>
      </c>
      <c r="M76" s="947">
        <v>73.696697548979387</v>
      </c>
      <c r="N76" s="947">
        <v>74.104401643384548</v>
      </c>
      <c r="O76" s="947">
        <v>74.266071131300905</v>
      </c>
      <c r="P76" s="947">
        <v>74.520780402374683</v>
      </c>
      <c r="Q76" s="947">
        <v>74.736195040572056</v>
      </c>
      <c r="R76" s="947">
        <v>74.853526493835673</v>
      </c>
      <c r="S76" s="947">
        <v>75.062479898030318</v>
      </c>
      <c r="T76" s="947">
        <v>75.299983989012148</v>
      </c>
      <c r="U76" s="947">
        <v>75.496183345365267</v>
      </c>
      <c r="V76" s="947">
        <v>75.802643102634647</v>
      </c>
    </row>
    <row r="77" ht="32.25" customHeight="1">
      <c r="A77" s="909"/>
      <c r="B77" s="910"/>
      <c r="C77" s="948"/>
      <c r="D77" s="948"/>
      <c r="E77" s="948"/>
      <c r="F77" s="948"/>
      <c r="G77" s="948"/>
      <c r="H77" s="948"/>
      <c r="I77" s="948"/>
      <c r="J77" s="948"/>
      <c r="K77" s="948"/>
      <c r="L77" s="948"/>
      <c r="M77" s="948"/>
      <c r="N77" s="948"/>
      <c r="O77" s="948"/>
      <c r="P77" s="948"/>
      <c r="Q77" s="948"/>
      <c r="R77" s="948"/>
      <c r="S77" s="948"/>
      <c r="T77" s="948"/>
      <c r="U77" s="948"/>
      <c r="V77" s="948"/>
    </row>
    <row r="78" ht="32.25" customHeight="1">
      <c r="A78" s="920" t="s">
        <v>1114</v>
      </c>
      <c r="B78" s="914" t="s">
        <v>1113</v>
      </c>
      <c r="C78" s="947">
        <v>3.9665219999999999</v>
      </c>
      <c r="D78" s="947">
        <v>3.6273847421343182</v>
      </c>
      <c r="E78" s="947">
        <v>3.6037543208962979</v>
      </c>
      <c r="F78" s="947">
        <v>3.5915309346676838</v>
      </c>
      <c r="G78" s="947">
        <v>3.5510476405310305</v>
      </c>
      <c r="H78" s="947">
        <v>3.4737940787793167</v>
      </c>
      <c r="I78" s="947">
        <v>3.4741074986671077</v>
      </c>
      <c r="J78" s="947">
        <v>3.4741206947270329</v>
      </c>
      <c r="K78" s="947">
        <v>3.4737461977331678</v>
      </c>
      <c r="L78" s="947">
        <v>3.4493782367582195</v>
      </c>
      <c r="M78" s="947">
        <v>3.42497092594428</v>
      </c>
      <c r="N78" s="947">
        <v>3.4236357476684218</v>
      </c>
      <c r="O78" s="947">
        <v>3.4229770755220268</v>
      </c>
      <c r="P78" s="947">
        <v>3.4224864512566682</v>
      </c>
      <c r="Q78" s="947">
        <v>3.4217525422913342</v>
      </c>
      <c r="R78" s="947">
        <v>3.4205758666978294</v>
      </c>
      <c r="S78" s="947">
        <v>3.4210966906008782</v>
      </c>
      <c r="T78" s="947">
        <v>3.4212211553717191</v>
      </c>
      <c r="U78" s="947">
        <v>3.4194102440498799</v>
      </c>
      <c r="V78" s="947">
        <v>3.4192128681017806</v>
      </c>
    </row>
    <row r="79" ht="24.75" customHeight="1">
      <c r="A79" s="909"/>
      <c r="B79" s="910"/>
      <c r="C79" s="948"/>
      <c r="D79" s="948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</row>
    <row r="80" ht="41.25" customHeight="1">
      <c r="A80" s="920" t="s">
        <v>1115</v>
      </c>
      <c r="B80" s="930" t="s">
        <v>1116</v>
      </c>
      <c r="C80" s="947">
        <v>5.2322420615264997</v>
      </c>
      <c r="D80" s="947">
        <v>4.7861808654113611</v>
      </c>
      <c r="E80" s="947">
        <v>4.7561808654113609</v>
      </c>
      <c r="F80" s="947">
        <v>4.7335819366598502</v>
      </c>
      <c r="G80" s="947">
        <v>4.6751460402605458</v>
      </c>
      <c r="H80" s="947">
        <v>4.5758870878042401</v>
      </c>
      <c r="I80" s="947">
        <v>4.5611627676382795</v>
      </c>
      <c r="J80" s="947">
        <v>4.5539969256019406</v>
      </c>
      <c r="K80" s="947">
        <v>4.5409969256019407</v>
      </c>
      <c r="L80" s="947">
        <v>4.4909969256019355</v>
      </c>
      <c r="M80" s="947">
        <v>4.4409969256019393</v>
      </c>
      <c r="N80" s="947">
        <v>4.4159969256019398</v>
      </c>
      <c r="O80" s="947">
        <v>4.4059969256019391</v>
      </c>
      <c r="P80" s="947">
        <v>4.3909969256019394</v>
      </c>
      <c r="Q80" s="947">
        <v>4.3779969256019395</v>
      </c>
      <c r="R80" s="947">
        <v>4.3699969256019395</v>
      </c>
      <c r="S80" s="947">
        <v>4.3589969256019403</v>
      </c>
      <c r="T80" s="947">
        <v>4.3459969256019395</v>
      </c>
      <c r="U80" s="947">
        <v>4.3329969256019396</v>
      </c>
      <c r="V80" s="947">
        <v>4.3159969256019393</v>
      </c>
    </row>
    <row r="81" ht="32.25" customHeight="1">
      <c r="A81" s="909"/>
      <c r="B81" s="910"/>
      <c r="C81" s="949"/>
      <c r="D81" s="949"/>
      <c r="E81" s="949"/>
      <c r="F81" s="949"/>
      <c r="G81" s="949"/>
      <c r="H81" s="949"/>
      <c r="I81" s="949"/>
      <c r="J81" s="949"/>
      <c r="K81" s="949"/>
      <c r="L81" s="949"/>
      <c r="M81" s="949"/>
      <c r="N81" s="949"/>
      <c r="O81" s="949"/>
      <c r="P81" s="949"/>
      <c r="Q81" s="949"/>
      <c r="R81" s="949"/>
      <c r="S81" s="949"/>
      <c r="T81" s="949"/>
      <c r="U81" s="949"/>
      <c r="V81" s="949"/>
    </row>
    <row r="82" ht="20.25">
      <c r="A82" s="913" t="s">
        <v>461</v>
      </c>
      <c r="B82" s="914" t="s">
        <v>191</v>
      </c>
      <c r="C82" s="934">
        <v>101.86012150967861</v>
      </c>
      <c r="D82" s="934">
        <v>101.35195572155111</v>
      </c>
      <c r="E82" s="934">
        <v>101.28963812422455</v>
      </c>
      <c r="F82" s="934">
        <v>101.85402124279129</v>
      </c>
      <c r="G82" s="934">
        <v>102.94130525107818</v>
      </c>
      <c r="H82" s="934">
        <v>103.1601155736908</v>
      </c>
      <c r="I82" s="934">
        <v>102.93589145977538</v>
      </c>
      <c r="J82" s="934">
        <v>103.14843166051344</v>
      </c>
      <c r="K82" s="934">
        <v>102.98642002976182</v>
      </c>
      <c r="L82" s="934">
        <v>102.89387710700989</v>
      </c>
      <c r="M82" s="934">
        <v>102.86099729432176</v>
      </c>
      <c r="N82" s="934">
        <v>102.78883765389755</v>
      </c>
      <c r="O82" s="934">
        <v>102.75029082984041</v>
      </c>
      <c r="P82" s="934">
        <v>102.76362329690114</v>
      </c>
      <c r="Q82" s="934">
        <v>102.74954798023461</v>
      </c>
      <c r="R82" s="934">
        <v>102.7377634868192</v>
      </c>
      <c r="S82" s="934">
        <v>102.7137197996196</v>
      </c>
      <c r="T82" s="934">
        <v>102.70454131686606</v>
      </c>
      <c r="U82" s="934">
        <v>102.66823428868629</v>
      </c>
      <c r="V82" s="934">
        <v>102.65840569813706</v>
      </c>
    </row>
    <row r="83">
      <c r="A83" s="950"/>
      <c r="B83" s="951"/>
      <c r="C83" s="952"/>
      <c r="D83" s="952"/>
      <c r="E83" s="952"/>
      <c r="F83" s="952"/>
      <c r="G83" s="952"/>
      <c r="H83" s="952"/>
      <c r="I83" s="952"/>
      <c r="J83" s="952"/>
      <c r="K83" s="952"/>
      <c r="L83" s="952"/>
      <c r="M83" s="952"/>
      <c r="N83" s="952"/>
      <c r="O83" s="952"/>
      <c r="P83" s="952"/>
      <c r="Q83" s="952"/>
      <c r="R83" s="952"/>
      <c r="S83" s="952"/>
      <c r="T83" s="952"/>
      <c r="U83" s="952"/>
      <c r="V83" s="952"/>
    </row>
    <row r="84" ht="41.25" customHeight="1">
      <c r="A84" s="953" t="s">
        <v>1117</v>
      </c>
      <c r="B84" s="953" t="s">
        <v>1118</v>
      </c>
      <c r="C84" s="954">
        <v>58.334971807514819</v>
      </c>
      <c r="D84" s="954">
        <v>61.725930664260694</v>
      </c>
      <c r="E84" s="954">
        <v>63.920850770076392</v>
      </c>
      <c r="F84" s="955">
        <v>63.835189894099344</v>
      </c>
      <c r="G84" s="955">
        <v>63.976561457003342</v>
      </c>
      <c r="H84" s="955">
        <v>64.71599308544458</v>
      </c>
      <c r="I84" s="955">
        <v>66.328245829662535</v>
      </c>
      <c r="J84" s="955">
        <v>67.958924960017612</v>
      </c>
      <c r="K84" s="955">
        <v>68.834143566072584</v>
      </c>
      <c r="L84" s="955">
        <v>69.635882088378963</v>
      </c>
      <c r="M84" s="955">
        <v>70.446723854574472</v>
      </c>
      <c r="N84" s="955">
        <v>71.137101748349309</v>
      </c>
      <c r="O84" s="955">
        <v>71.834245345483112</v>
      </c>
      <c r="P84" s="955">
        <v>72.605848733073771</v>
      </c>
      <c r="Q84" s="955">
        <v>73.041033842777068</v>
      </c>
      <c r="R84" s="955">
        <v>73.472194305727854</v>
      </c>
      <c r="S84" s="955">
        <v>73.899042029720974</v>
      </c>
      <c r="T84" s="955">
        <v>74.321278640722269</v>
      </c>
      <c r="U84" s="955">
        <v>74.73859515838069</v>
      </c>
      <c r="V84" s="955">
        <v>75.155911676039111</v>
      </c>
    </row>
    <row r="85" ht="22.5">
      <c r="A85" s="956" t="s">
        <v>1296</v>
      </c>
      <c r="B85" s="886"/>
      <c r="C85" s="957"/>
      <c r="D85" s="957"/>
      <c r="E85" s="957"/>
      <c r="F85" s="957"/>
    </row>
    <row r="86" ht="22.5">
      <c r="A86" s="956" t="s">
        <v>1297</v>
      </c>
      <c r="B86" s="958"/>
      <c r="C86" s="957"/>
      <c r="D86" s="957"/>
      <c r="E86" s="957"/>
      <c r="F86" s="957"/>
    </row>
    <row r="87" ht="22.5">
      <c r="A87" s="956"/>
      <c r="B87" s="958"/>
    </row>
    <row r="88">
      <c r="A88" s="959"/>
      <c r="B88" s="960"/>
    </row>
    <row r="90">
      <c r="B90" s="960"/>
    </row>
    <row r="92">
      <c r="A92" s="959"/>
    </row>
  </sheetData>
  <mergeCells count="2">
    <mergeCell ref="A3:F3"/>
    <mergeCell ref="D6:U6"/>
  </mergeCells>
  <printOptions headings="0" gridLines="0"/>
  <pageMargins left="0.07874015748031496" right="0.03937007874015748" top="0.11811023622047245" bottom="0.15748031496062992" header="0.19685039370078738" footer="0.19685039370078738"/>
  <pageSetup paperSize="9" scale="27" fitToWidth="1" fitToHeight="2" pageOrder="overThenDown" orientation="landscape" usePrinterDefaults="1" blackAndWhite="0" draft="0" cellComments="none" useFirstPageNumber="0" errors="displayed" horizontalDpi="600" verticalDpi="600" copies="1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55" workbookViewId="0">
      <pane xSplit="2" ySplit="6" topLeftCell="C7" activePane="bottomRight" state="frozen"/>
      <selection activeCell="C7" activeCellId="0" sqref="C7"/>
    </sheetView>
  </sheetViews>
  <sheetFormatPr defaultRowHeight="14.25"/>
  <cols>
    <col customWidth="1" min="1" max="1" style="886" width="71.42578125"/>
    <col customWidth="1" min="2" max="2" style="887" width="27.85546875"/>
    <col customWidth="1" min="3" max="7" style="885" width="16"/>
    <col bestFit="1" customWidth="1" min="8" max="8" style="885" width="17.28515625"/>
    <col bestFit="1" customWidth="1" min="9" max="9" style="885" width="19.42578125"/>
    <col customWidth="1" min="10" max="10" style="885" width="17"/>
    <col bestFit="1" customWidth="1" min="11" max="22" style="885" width="17.28515625"/>
    <col min="23" max="256" style="885" width="9.140625"/>
    <col customWidth="1" min="257" max="257" style="885" width="71.42578125"/>
    <col customWidth="1" min="258" max="258" style="885" width="27.85546875"/>
    <col customWidth="1" min="259" max="263" style="885" width="16"/>
    <col bestFit="1" customWidth="1" min="264" max="265" style="885" width="17.28515625"/>
    <col customWidth="1" min="266" max="266" style="885" width="17"/>
    <col bestFit="1" customWidth="1" min="267" max="278" style="885" width="17.28515625"/>
    <col min="279" max="512" style="885" width="9.140625"/>
    <col customWidth="1" min="513" max="513" style="885" width="71.42578125"/>
    <col customWidth="1" min="514" max="514" style="885" width="27.85546875"/>
    <col customWidth="1" min="515" max="519" style="885" width="16"/>
    <col bestFit="1" customWidth="1" min="520" max="521" style="885" width="17.28515625"/>
    <col customWidth="1" min="522" max="522" style="885" width="17"/>
    <col bestFit="1" customWidth="1" min="523" max="534" style="885" width="17.28515625"/>
    <col min="535" max="768" style="885" width="9.140625"/>
    <col customWidth="1" min="769" max="769" style="885" width="71.42578125"/>
    <col customWidth="1" min="770" max="770" style="885" width="27.85546875"/>
    <col customWidth="1" min="771" max="775" style="885" width="16"/>
    <col bestFit="1" customWidth="1" min="776" max="777" style="885" width="17.28515625"/>
    <col customWidth="1" min="778" max="778" style="885" width="17"/>
    <col bestFit="1" customWidth="1" min="779" max="790" style="885" width="17.28515625"/>
    <col min="791" max="1024" style="885" width="9.140625"/>
    <col customWidth="1" min="1025" max="1025" style="885" width="71.42578125"/>
    <col customWidth="1" min="1026" max="1026" style="885" width="27.85546875"/>
    <col customWidth="1" min="1027" max="1031" style="885" width="16"/>
    <col bestFit="1" customWidth="1" min="1032" max="1033" style="885" width="17.28515625"/>
    <col customWidth="1" min="1034" max="1034" style="885" width="17"/>
    <col bestFit="1" customWidth="1" min="1035" max="1046" style="885" width="17.28515625"/>
    <col min="1047" max="1280" style="885" width="9.140625"/>
    <col customWidth="1" min="1281" max="1281" style="885" width="71.42578125"/>
    <col customWidth="1" min="1282" max="1282" style="885" width="27.85546875"/>
    <col customWidth="1" min="1283" max="1287" style="885" width="16"/>
    <col bestFit="1" customWidth="1" min="1288" max="1289" style="885" width="17.28515625"/>
    <col customWidth="1" min="1290" max="1290" style="885" width="17"/>
    <col bestFit="1" customWidth="1" min="1291" max="1302" style="885" width="17.28515625"/>
    <col min="1303" max="1536" style="885" width="9.140625"/>
    <col customWidth="1" min="1537" max="1537" style="885" width="71.42578125"/>
    <col customWidth="1" min="1538" max="1538" style="885" width="27.85546875"/>
    <col customWidth="1" min="1539" max="1543" style="885" width="16"/>
    <col bestFit="1" customWidth="1" min="1544" max="1545" style="885" width="17.28515625"/>
    <col customWidth="1" min="1546" max="1546" style="885" width="17"/>
    <col bestFit="1" customWidth="1" min="1547" max="1558" style="885" width="17.28515625"/>
    <col min="1559" max="1792" style="885" width="9.140625"/>
    <col customWidth="1" min="1793" max="1793" style="885" width="71.42578125"/>
    <col customWidth="1" min="1794" max="1794" style="885" width="27.85546875"/>
    <col customWidth="1" min="1795" max="1799" style="885" width="16"/>
    <col bestFit="1" customWidth="1" min="1800" max="1801" style="885" width="17.28515625"/>
    <col customWidth="1" min="1802" max="1802" style="885" width="17"/>
    <col bestFit="1" customWidth="1" min="1803" max="1814" style="885" width="17.28515625"/>
    <col min="1815" max="2048" style="885" width="9.140625"/>
    <col customWidth="1" min="2049" max="2049" style="885" width="71.42578125"/>
    <col customWidth="1" min="2050" max="2050" style="885" width="27.85546875"/>
    <col customWidth="1" min="2051" max="2055" style="885" width="16"/>
    <col bestFit="1" customWidth="1" min="2056" max="2057" style="885" width="17.28515625"/>
    <col customWidth="1" min="2058" max="2058" style="885" width="17"/>
    <col bestFit="1" customWidth="1" min="2059" max="2070" style="885" width="17.28515625"/>
    <col min="2071" max="2304" style="885" width="9.140625"/>
    <col customWidth="1" min="2305" max="2305" style="885" width="71.42578125"/>
    <col customWidth="1" min="2306" max="2306" style="885" width="27.85546875"/>
    <col customWidth="1" min="2307" max="2311" style="885" width="16"/>
    <col bestFit="1" customWidth="1" min="2312" max="2313" style="885" width="17.28515625"/>
    <col customWidth="1" min="2314" max="2314" style="885" width="17"/>
    <col bestFit="1" customWidth="1" min="2315" max="2326" style="885" width="17.28515625"/>
    <col min="2327" max="2560" style="885" width="9.140625"/>
    <col customWidth="1" min="2561" max="2561" style="885" width="71.42578125"/>
    <col customWidth="1" min="2562" max="2562" style="885" width="27.85546875"/>
    <col customWidth="1" min="2563" max="2567" style="885" width="16"/>
    <col bestFit="1" customWidth="1" min="2568" max="2569" style="885" width="17.28515625"/>
    <col customWidth="1" min="2570" max="2570" style="885" width="17"/>
    <col bestFit="1" customWidth="1" min="2571" max="2582" style="885" width="17.28515625"/>
    <col min="2583" max="2816" style="885" width="9.140625"/>
    <col customWidth="1" min="2817" max="2817" style="885" width="71.42578125"/>
    <col customWidth="1" min="2818" max="2818" style="885" width="27.85546875"/>
    <col customWidth="1" min="2819" max="2823" style="885" width="16"/>
    <col bestFit="1" customWidth="1" min="2824" max="2825" style="885" width="17.28515625"/>
    <col customWidth="1" min="2826" max="2826" style="885" width="17"/>
    <col bestFit="1" customWidth="1" min="2827" max="2838" style="885" width="17.28515625"/>
    <col min="2839" max="3072" style="885" width="9.140625"/>
    <col customWidth="1" min="3073" max="3073" style="885" width="71.42578125"/>
    <col customWidth="1" min="3074" max="3074" style="885" width="27.85546875"/>
    <col customWidth="1" min="3075" max="3079" style="885" width="16"/>
    <col bestFit="1" customWidth="1" min="3080" max="3081" style="885" width="17.28515625"/>
    <col customWidth="1" min="3082" max="3082" style="885" width="17"/>
    <col bestFit="1" customWidth="1" min="3083" max="3094" style="885" width="17.28515625"/>
    <col min="3095" max="3328" style="885" width="9.140625"/>
    <col customWidth="1" min="3329" max="3329" style="885" width="71.42578125"/>
    <col customWidth="1" min="3330" max="3330" style="885" width="27.85546875"/>
    <col customWidth="1" min="3331" max="3335" style="885" width="16"/>
    <col bestFit="1" customWidth="1" min="3336" max="3337" style="885" width="17.28515625"/>
    <col customWidth="1" min="3338" max="3338" style="885" width="17"/>
    <col bestFit="1" customWidth="1" min="3339" max="3350" style="885" width="17.28515625"/>
    <col min="3351" max="3584" style="885" width="9.140625"/>
    <col customWidth="1" min="3585" max="3585" style="885" width="71.42578125"/>
    <col customWidth="1" min="3586" max="3586" style="885" width="27.85546875"/>
    <col customWidth="1" min="3587" max="3591" style="885" width="16"/>
    <col bestFit="1" customWidth="1" min="3592" max="3593" style="885" width="17.28515625"/>
    <col customWidth="1" min="3594" max="3594" style="885" width="17"/>
    <col bestFit="1" customWidth="1" min="3595" max="3606" style="885" width="17.28515625"/>
    <col min="3607" max="3840" style="885" width="9.140625"/>
    <col customWidth="1" min="3841" max="3841" style="885" width="71.42578125"/>
    <col customWidth="1" min="3842" max="3842" style="885" width="27.85546875"/>
    <col customWidth="1" min="3843" max="3847" style="885" width="16"/>
    <col bestFit="1" customWidth="1" min="3848" max="3849" style="885" width="17.28515625"/>
    <col customWidth="1" min="3850" max="3850" style="885" width="17"/>
    <col bestFit="1" customWidth="1" min="3851" max="3862" style="885" width="17.28515625"/>
    <col min="3863" max="4096" style="885" width="9.140625"/>
    <col customWidth="1" min="4097" max="4097" style="885" width="71.42578125"/>
    <col customWidth="1" min="4098" max="4098" style="885" width="27.85546875"/>
    <col customWidth="1" min="4099" max="4103" style="885" width="16"/>
    <col bestFit="1" customWidth="1" min="4104" max="4105" style="885" width="17.28515625"/>
    <col customWidth="1" min="4106" max="4106" style="885" width="17"/>
    <col bestFit="1" customWidth="1" min="4107" max="4118" style="885" width="17.28515625"/>
    <col min="4119" max="4352" style="885" width="9.140625"/>
    <col customWidth="1" min="4353" max="4353" style="885" width="71.42578125"/>
    <col customWidth="1" min="4354" max="4354" style="885" width="27.85546875"/>
    <col customWidth="1" min="4355" max="4359" style="885" width="16"/>
    <col bestFit="1" customWidth="1" min="4360" max="4361" style="885" width="17.28515625"/>
    <col customWidth="1" min="4362" max="4362" style="885" width="17"/>
    <col bestFit="1" customWidth="1" min="4363" max="4374" style="885" width="17.28515625"/>
    <col min="4375" max="4608" style="885" width="9.140625"/>
    <col customWidth="1" min="4609" max="4609" style="885" width="71.42578125"/>
    <col customWidth="1" min="4610" max="4610" style="885" width="27.85546875"/>
    <col customWidth="1" min="4611" max="4615" style="885" width="16"/>
    <col bestFit="1" customWidth="1" min="4616" max="4617" style="885" width="17.28515625"/>
    <col customWidth="1" min="4618" max="4618" style="885" width="17"/>
    <col bestFit="1" customWidth="1" min="4619" max="4630" style="885" width="17.28515625"/>
    <col min="4631" max="4864" style="885" width="9.140625"/>
    <col customWidth="1" min="4865" max="4865" style="885" width="71.42578125"/>
    <col customWidth="1" min="4866" max="4866" style="885" width="27.85546875"/>
    <col customWidth="1" min="4867" max="4871" style="885" width="16"/>
    <col bestFit="1" customWidth="1" min="4872" max="4873" style="885" width="17.28515625"/>
    <col customWidth="1" min="4874" max="4874" style="885" width="17"/>
    <col bestFit="1" customWidth="1" min="4875" max="4886" style="885" width="17.28515625"/>
    <col min="4887" max="5120" style="885" width="9.140625"/>
    <col customWidth="1" min="5121" max="5121" style="885" width="71.42578125"/>
    <col customWidth="1" min="5122" max="5122" style="885" width="27.85546875"/>
    <col customWidth="1" min="5123" max="5127" style="885" width="16"/>
    <col bestFit="1" customWidth="1" min="5128" max="5129" style="885" width="17.28515625"/>
    <col customWidth="1" min="5130" max="5130" style="885" width="17"/>
    <col bestFit="1" customWidth="1" min="5131" max="5142" style="885" width="17.28515625"/>
    <col min="5143" max="5376" style="885" width="9.140625"/>
    <col customWidth="1" min="5377" max="5377" style="885" width="71.42578125"/>
    <col customWidth="1" min="5378" max="5378" style="885" width="27.85546875"/>
    <col customWidth="1" min="5379" max="5383" style="885" width="16"/>
    <col bestFit="1" customWidth="1" min="5384" max="5385" style="885" width="17.28515625"/>
    <col customWidth="1" min="5386" max="5386" style="885" width="17"/>
    <col bestFit="1" customWidth="1" min="5387" max="5398" style="885" width="17.28515625"/>
    <col min="5399" max="5632" style="885" width="9.140625"/>
    <col customWidth="1" min="5633" max="5633" style="885" width="71.42578125"/>
    <col customWidth="1" min="5634" max="5634" style="885" width="27.85546875"/>
    <col customWidth="1" min="5635" max="5639" style="885" width="16"/>
    <col bestFit="1" customWidth="1" min="5640" max="5641" style="885" width="17.28515625"/>
    <col customWidth="1" min="5642" max="5642" style="885" width="17"/>
    <col bestFit="1" customWidth="1" min="5643" max="5654" style="885" width="17.28515625"/>
    <col min="5655" max="5888" style="885" width="9.140625"/>
    <col customWidth="1" min="5889" max="5889" style="885" width="71.42578125"/>
    <col customWidth="1" min="5890" max="5890" style="885" width="27.85546875"/>
    <col customWidth="1" min="5891" max="5895" style="885" width="16"/>
    <col bestFit="1" customWidth="1" min="5896" max="5897" style="885" width="17.28515625"/>
    <col customWidth="1" min="5898" max="5898" style="885" width="17"/>
    <col bestFit="1" customWidth="1" min="5899" max="5910" style="885" width="17.28515625"/>
    <col min="5911" max="6144" style="885" width="9.140625"/>
    <col customWidth="1" min="6145" max="6145" style="885" width="71.42578125"/>
    <col customWidth="1" min="6146" max="6146" style="885" width="27.85546875"/>
    <col customWidth="1" min="6147" max="6151" style="885" width="16"/>
    <col bestFit="1" customWidth="1" min="6152" max="6153" style="885" width="17.28515625"/>
    <col customWidth="1" min="6154" max="6154" style="885" width="17"/>
    <col bestFit="1" customWidth="1" min="6155" max="6166" style="885" width="17.28515625"/>
    <col min="6167" max="6400" style="885" width="9.140625"/>
    <col customWidth="1" min="6401" max="6401" style="885" width="71.42578125"/>
    <col customWidth="1" min="6402" max="6402" style="885" width="27.85546875"/>
    <col customWidth="1" min="6403" max="6407" style="885" width="16"/>
    <col bestFit="1" customWidth="1" min="6408" max="6409" style="885" width="17.28515625"/>
    <col customWidth="1" min="6410" max="6410" style="885" width="17"/>
    <col bestFit="1" customWidth="1" min="6411" max="6422" style="885" width="17.28515625"/>
    <col min="6423" max="6656" style="885" width="9.140625"/>
    <col customWidth="1" min="6657" max="6657" style="885" width="71.42578125"/>
    <col customWidth="1" min="6658" max="6658" style="885" width="27.85546875"/>
    <col customWidth="1" min="6659" max="6663" style="885" width="16"/>
    <col bestFit="1" customWidth="1" min="6664" max="6665" style="885" width="17.28515625"/>
    <col customWidth="1" min="6666" max="6666" style="885" width="17"/>
    <col bestFit="1" customWidth="1" min="6667" max="6678" style="885" width="17.28515625"/>
    <col min="6679" max="6912" style="885" width="9.140625"/>
    <col customWidth="1" min="6913" max="6913" style="885" width="71.42578125"/>
    <col customWidth="1" min="6914" max="6914" style="885" width="27.85546875"/>
    <col customWidth="1" min="6915" max="6919" style="885" width="16"/>
    <col bestFit="1" customWidth="1" min="6920" max="6921" style="885" width="17.28515625"/>
    <col customWidth="1" min="6922" max="6922" style="885" width="17"/>
    <col bestFit="1" customWidth="1" min="6923" max="6934" style="885" width="17.28515625"/>
    <col min="6935" max="7168" style="885" width="9.140625"/>
    <col customWidth="1" min="7169" max="7169" style="885" width="71.42578125"/>
    <col customWidth="1" min="7170" max="7170" style="885" width="27.85546875"/>
    <col customWidth="1" min="7171" max="7175" style="885" width="16"/>
    <col bestFit="1" customWidth="1" min="7176" max="7177" style="885" width="17.28515625"/>
    <col customWidth="1" min="7178" max="7178" style="885" width="17"/>
    <col bestFit="1" customWidth="1" min="7179" max="7190" style="885" width="17.28515625"/>
    <col min="7191" max="7424" style="885" width="9.140625"/>
    <col customWidth="1" min="7425" max="7425" style="885" width="71.42578125"/>
    <col customWidth="1" min="7426" max="7426" style="885" width="27.85546875"/>
    <col customWidth="1" min="7427" max="7431" style="885" width="16"/>
    <col bestFit="1" customWidth="1" min="7432" max="7433" style="885" width="17.28515625"/>
    <col customWidth="1" min="7434" max="7434" style="885" width="17"/>
    <col bestFit="1" customWidth="1" min="7435" max="7446" style="885" width="17.28515625"/>
    <col min="7447" max="7680" style="885" width="9.140625"/>
    <col customWidth="1" min="7681" max="7681" style="885" width="71.42578125"/>
    <col customWidth="1" min="7682" max="7682" style="885" width="27.85546875"/>
    <col customWidth="1" min="7683" max="7687" style="885" width="16"/>
    <col bestFit="1" customWidth="1" min="7688" max="7689" style="885" width="17.28515625"/>
    <col customWidth="1" min="7690" max="7690" style="885" width="17"/>
    <col bestFit="1" customWidth="1" min="7691" max="7702" style="885" width="17.28515625"/>
    <col min="7703" max="7936" style="885" width="9.140625"/>
    <col customWidth="1" min="7937" max="7937" style="885" width="71.42578125"/>
    <col customWidth="1" min="7938" max="7938" style="885" width="27.85546875"/>
    <col customWidth="1" min="7939" max="7943" style="885" width="16"/>
    <col bestFit="1" customWidth="1" min="7944" max="7945" style="885" width="17.28515625"/>
    <col customWidth="1" min="7946" max="7946" style="885" width="17"/>
    <col bestFit="1" customWidth="1" min="7947" max="7958" style="885" width="17.28515625"/>
    <col min="7959" max="8192" style="885" width="9.140625"/>
    <col customWidth="1" min="8193" max="8193" style="885" width="71.42578125"/>
    <col customWidth="1" min="8194" max="8194" style="885" width="27.85546875"/>
    <col customWidth="1" min="8195" max="8199" style="885" width="16"/>
    <col bestFit="1" customWidth="1" min="8200" max="8201" style="885" width="17.28515625"/>
    <col customWidth="1" min="8202" max="8202" style="885" width="17"/>
    <col bestFit="1" customWidth="1" min="8203" max="8214" style="885" width="17.28515625"/>
    <col min="8215" max="8448" style="885" width="9.140625"/>
    <col customWidth="1" min="8449" max="8449" style="885" width="71.42578125"/>
    <col customWidth="1" min="8450" max="8450" style="885" width="27.85546875"/>
    <col customWidth="1" min="8451" max="8455" style="885" width="16"/>
    <col bestFit="1" customWidth="1" min="8456" max="8457" style="885" width="17.28515625"/>
    <col customWidth="1" min="8458" max="8458" style="885" width="17"/>
    <col bestFit="1" customWidth="1" min="8459" max="8470" style="885" width="17.28515625"/>
    <col min="8471" max="8704" style="885" width="9.140625"/>
    <col customWidth="1" min="8705" max="8705" style="885" width="71.42578125"/>
    <col customWidth="1" min="8706" max="8706" style="885" width="27.85546875"/>
    <col customWidth="1" min="8707" max="8711" style="885" width="16"/>
    <col bestFit="1" customWidth="1" min="8712" max="8713" style="885" width="17.28515625"/>
    <col customWidth="1" min="8714" max="8714" style="885" width="17"/>
    <col bestFit="1" customWidth="1" min="8715" max="8726" style="885" width="17.28515625"/>
    <col min="8727" max="8960" style="885" width="9.140625"/>
    <col customWidth="1" min="8961" max="8961" style="885" width="71.42578125"/>
    <col customWidth="1" min="8962" max="8962" style="885" width="27.85546875"/>
    <col customWidth="1" min="8963" max="8967" style="885" width="16"/>
    <col bestFit="1" customWidth="1" min="8968" max="8969" style="885" width="17.28515625"/>
    <col customWidth="1" min="8970" max="8970" style="885" width="17"/>
    <col bestFit="1" customWidth="1" min="8971" max="8982" style="885" width="17.28515625"/>
    <col min="8983" max="9216" style="885" width="9.140625"/>
    <col customWidth="1" min="9217" max="9217" style="885" width="71.42578125"/>
    <col customWidth="1" min="9218" max="9218" style="885" width="27.85546875"/>
    <col customWidth="1" min="9219" max="9223" style="885" width="16"/>
    <col bestFit="1" customWidth="1" min="9224" max="9225" style="885" width="17.28515625"/>
    <col customWidth="1" min="9226" max="9226" style="885" width="17"/>
    <col bestFit="1" customWidth="1" min="9227" max="9238" style="885" width="17.28515625"/>
    <col min="9239" max="9472" style="885" width="9.140625"/>
    <col customWidth="1" min="9473" max="9473" style="885" width="71.42578125"/>
    <col customWidth="1" min="9474" max="9474" style="885" width="27.85546875"/>
    <col customWidth="1" min="9475" max="9479" style="885" width="16"/>
    <col bestFit="1" customWidth="1" min="9480" max="9481" style="885" width="17.28515625"/>
    <col customWidth="1" min="9482" max="9482" style="885" width="17"/>
    <col bestFit="1" customWidth="1" min="9483" max="9494" style="885" width="17.28515625"/>
    <col min="9495" max="9728" style="885" width="9.140625"/>
    <col customWidth="1" min="9729" max="9729" style="885" width="71.42578125"/>
    <col customWidth="1" min="9730" max="9730" style="885" width="27.85546875"/>
    <col customWidth="1" min="9731" max="9735" style="885" width="16"/>
    <col bestFit="1" customWidth="1" min="9736" max="9737" style="885" width="17.28515625"/>
    <col customWidth="1" min="9738" max="9738" style="885" width="17"/>
    <col bestFit="1" customWidth="1" min="9739" max="9750" style="885" width="17.28515625"/>
    <col min="9751" max="9984" style="885" width="9.140625"/>
    <col customWidth="1" min="9985" max="9985" style="885" width="71.42578125"/>
    <col customWidth="1" min="9986" max="9986" style="885" width="27.85546875"/>
    <col customWidth="1" min="9987" max="9991" style="885" width="16"/>
    <col bestFit="1" customWidth="1" min="9992" max="9993" style="885" width="17.28515625"/>
    <col customWidth="1" min="9994" max="9994" style="885" width="17"/>
    <col bestFit="1" customWidth="1" min="9995" max="10006" style="885" width="17.28515625"/>
    <col min="10007" max="10240" style="885" width="9.140625"/>
    <col customWidth="1" min="10241" max="10241" style="885" width="71.42578125"/>
    <col customWidth="1" min="10242" max="10242" style="885" width="27.85546875"/>
    <col customWidth="1" min="10243" max="10247" style="885" width="16"/>
    <col bestFit="1" customWidth="1" min="10248" max="10249" style="885" width="17.28515625"/>
    <col customWidth="1" min="10250" max="10250" style="885" width="17"/>
    <col bestFit="1" customWidth="1" min="10251" max="10262" style="885" width="17.28515625"/>
    <col min="10263" max="10496" style="885" width="9.140625"/>
    <col customWidth="1" min="10497" max="10497" style="885" width="71.42578125"/>
    <col customWidth="1" min="10498" max="10498" style="885" width="27.85546875"/>
    <col customWidth="1" min="10499" max="10503" style="885" width="16"/>
    <col bestFit="1" customWidth="1" min="10504" max="10505" style="885" width="17.28515625"/>
    <col customWidth="1" min="10506" max="10506" style="885" width="17"/>
    <col bestFit="1" customWidth="1" min="10507" max="10518" style="885" width="17.28515625"/>
    <col min="10519" max="10752" style="885" width="9.140625"/>
    <col customWidth="1" min="10753" max="10753" style="885" width="71.42578125"/>
    <col customWidth="1" min="10754" max="10754" style="885" width="27.85546875"/>
    <col customWidth="1" min="10755" max="10759" style="885" width="16"/>
    <col bestFit="1" customWidth="1" min="10760" max="10761" style="885" width="17.28515625"/>
    <col customWidth="1" min="10762" max="10762" style="885" width="17"/>
    <col bestFit="1" customWidth="1" min="10763" max="10774" style="885" width="17.28515625"/>
    <col min="10775" max="11008" style="885" width="9.140625"/>
    <col customWidth="1" min="11009" max="11009" style="885" width="71.42578125"/>
    <col customWidth="1" min="11010" max="11010" style="885" width="27.85546875"/>
    <col customWidth="1" min="11011" max="11015" style="885" width="16"/>
    <col bestFit="1" customWidth="1" min="11016" max="11017" style="885" width="17.28515625"/>
    <col customWidth="1" min="11018" max="11018" style="885" width="17"/>
    <col bestFit="1" customWidth="1" min="11019" max="11030" style="885" width="17.28515625"/>
    <col min="11031" max="11264" style="885" width="9.140625"/>
    <col customWidth="1" min="11265" max="11265" style="885" width="71.42578125"/>
    <col customWidth="1" min="11266" max="11266" style="885" width="27.85546875"/>
    <col customWidth="1" min="11267" max="11271" style="885" width="16"/>
    <col bestFit="1" customWidth="1" min="11272" max="11273" style="885" width="17.28515625"/>
    <col customWidth="1" min="11274" max="11274" style="885" width="17"/>
    <col bestFit="1" customWidth="1" min="11275" max="11286" style="885" width="17.28515625"/>
    <col min="11287" max="11520" style="885" width="9.140625"/>
    <col customWidth="1" min="11521" max="11521" style="885" width="71.42578125"/>
    <col customWidth="1" min="11522" max="11522" style="885" width="27.85546875"/>
    <col customWidth="1" min="11523" max="11527" style="885" width="16"/>
    <col bestFit="1" customWidth="1" min="11528" max="11529" style="885" width="17.28515625"/>
    <col customWidth="1" min="11530" max="11530" style="885" width="17"/>
    <col bestFit="1" customWidth="1" min="11531" max="11542" style="885" width="17.28515625"/>
    <col min="11543" max="11776" style="885" width="9.140625"/>
    <col customWidth="1" min="11777" max="11777" style="885" width="71.42578125"/>
    <col customWidth="1" min="11778" max="11778" style="885" width="27.85546875"/>
    <col customWidth="1" min="11779" max="11783" style="885" width="16"/>
    <col bestFit="1" customWidth="1" min="11784" max="11785" style="885" width="17.28515625"/>
    <col customWidth="1" min="11786" max="11786" style="885" width="17"/>
    <col bestFit="1" customWidth="1" min="11787" max="11798" style="885" width="17.28515625"/>
    <col min="11799" max="12032" style="885" width="9.140625"/>
    <col customWidth="1" min="12033" max="12033" style="885" width="71.42578125"/>
    <col customWidth="1" min="12034" max="12034" style="885" width="27.85546875"/>
    <col customWidth="1" min="12035" max="12039" style="885" width="16"/>
    <col bestFit="1" customWidth="1" min="12040" max="12041" style="885" width="17.28515625"/>
    <col customWidth="1" min="12042" max="12042" style="885" width="17"/>
    <col bestFit="1" customWidth="1" min="12043" max="12054" style="885" width="17.28515625"/>
    <col min="12055" max="12288" style="885" width="9.140625"/>
    <col customWidth="1" min="12289" max="12289" style="885" width="71.42578125"/>
    <col customWidth="1" min="12290" max="12290" style="885" width="27.85546875"/>
    <col customWidth="1" min="12291" max="12295" style="885" width="16"/>
    <col bestFit="1" customWidth="1" min="12296" max="12297" style="885" width="17.28515625"/>
    <col customWidth="1" min="12298" max="12298" style="885" width="17"/>
    <col bestFit="1" customWidth="1" min="12299" max="12310" style="885" width="17.28515625"/>
    <col min="12311" max="12544" style="885" width="9.140625"/>
    <col customWidth="1" min="12545" max="12545" style="885" width="71.42578125"/>
    <col customWidth="1" min="12546" max="12546" style="885" width="27.85546875"/>
    <col customWidth="1" min="12547" max="12551" style="885" width="16"/>
    <col bestFit="1" customWidth="1" min="12552" max="12553" style="885" width="17.28515625"/>
    <col customWidth="1" min="12554" max="12554" style="885" width="17"/>
    <col bestFit="1" customWidth="1" min="12555" max="12566" style="885" width="17.28515625"/>
    <col min="12567" max="12800" style="885" width="9.140625"/>
    <col customWidth="1" min="12801" max="12801" style="885" width="71.42578125"/>
    <col customWidth="1" min="12802" max="12802" style="885" width="27.85546875"/>
    <col customWidth="1" min="12803" max="12807" style="885" width="16"/>
    <col bestFit="1" customWidth="1" min="12808" max="12809" style="885" width="17.28515625"/>
    <col customWidth="1" min="12810" max="12810" style="885" width="17"/>
    <col bestFit="1" customWidth="1" min="12811" max="12822" style="885" width="17.28515625"/>
    <col min="12823" max="13056" style="885" width="9.140625"/>
    <col customWidth="1" min="13057" max="13057" style="885" width="71.42578125"/>
    <col customWidth="1" min="13058" max="13058" style="885" width="27.85546875"/>
    <col customWidth="1" min="13059" max="13063" style="885" width="16"/>
    <col bestFit="1" customWidth="1" min="13064" max="13065" style="885" width="17.28515625"/>
    <col customWidth="1" min="13066" max="13066" style="885" width="17"/>
    <col bestFit="1" customWidth="1" min="13067" max="13078" style="885" width="17.28515625"/>
    <col min="13079" max="13312" style="885" width="9.140625"/>
    <col customWidth="1" min="13313" max="13313" style="885" width="71.42578125"/>
    <col customWidth="1" min="13314" max="13314" style="885" width="27.85546875"/>
    <col customWidth="1" min="13315" max="13319" style="885" width="16"/>
    <col bestFit="1" customWidth="1" min="13320" max="13321" style="885" width="17.28515625"/>
    <col customWidth="1" min="13322" max="13322" style="885" width="17"/>
    <col bestFit="1" customWidth="1" min="13323" max="13334" style="885" width="17.28515625"/>
    <col min="13335" max="13568" style="885" width="9.140625"/>
    <col customWidth="1" min="13569" max="13569" style="885" width="71.42578125"/>
    <col customWidth="1" min="13570" max="13570" style="885" width="27.85546875"/>
    <col customWidth="1" min="13571" max="13575" style="885" width="16"/>
    <col bestFit="1" customWidth="1" min="13576" max="13577" style="885" width="17.28515625"/>
    <col customWidth="1" min="13578" max="13578" style="885" width="17"/>
    <col bestFit="1" customWidth="1" min="13579" max="13590" style="885" width="17.28515625"/>
    <col min="13591" max="13824" style="885" width="9.140625"/>
    <col customWidth="1" min="13825" max="13825" style="885" width="71.42578125"/>
    <col customWidth="1" min="13826" max="13826" style="885" width="27.85546875"/>
    <col customWidth="1" min="13827" max="13831" style="885" width="16"/>
    <col bestFit="1" customWidth="1" min="13832" max="13833" style="885" width="17.28515625"/>
    <col customWidth="1" min="13834" max="13834" style="885" width="17"/>
    <col bestFit="1" customWidth="1" min="13835" max="13846" style="885" width="17.28515625"/>
    <col min="13847" max="14080" style="885" width="9.140625"/>
    <col customWidth="1" min="14081" max="14081" style="885" width="71.42578125"/>
    <col customWidth="1" min="14082" max="14082" style="885" width="27.85546875"/>
    <col customWidth="1" min="14083" max="14087" style="885" width="16"/>
    <col bestFit="1" customWidth="1" min="14088" max="14089" style="885" width="17.28515625"/>
    <col customWidth="1" min="14090" max="14090" style="885" width="17"/>
    <col bestFit="1" customWidth="1" min="14091" max="14102" style="885" width="17.28515625"/>
    <col min="14103" max="14336" style="885" width="9.140625"/>
    <col customWidth="1" min="14337" max="14337" style="885" width="71.42578125"/>
    <col customWidth="1" min="14338" max="14338" style="885" width="27.85546875"/>
    <col customWidth="1" min="14339" max="14343" style="885" width="16"/>
    <col bestFit="1" customWidth="1" min="14344" max="14345" style="885" width="17.28515625"/>
    <col customWidth="1" min="14346" max="14346" style="885" width="17"/>
    <col bestFit="1" customWidth="1" min="14347" max="14358" style="885" width="17.28515625"/>
    <col min="14359" max="14592" style="885" width="9.140625"/>
    <col customWidth="1" min="14593" max="14593" style="885" width="71.42578125"/>
    <col customWidth="1" min="14594" max="14594" style="885" width="27.85546875"/>
    <col customWidth="1" min="14595" max="14599" style="885" width="16"/>
    <col bestFit="1" customWidth="1" min="14600" max="14601" style="885" width="17.28515625"/>
    <col customWidth="1" min="14602" max="14602" style="885" width="17"/>
    <col bestFit="1" customWidth="1" min="14603" max="14614" style="885" width="17.28515625"/>
    <col min="14615" max="14848" style="885" width="9.140625"/>
    <col customWidth="1" min="14849" max="14849" style="885" width="71.42578125"/>
    <col customWidth="1" min="14850" max="14850" style="885" width="27.85546875"/>
    <col customWidth="1" min="14851" max="14855" style="885" width="16"/>
    <col bestFit="1" customWidth="1" min="14856" max="14857" style="885" width="17.28515625"/>
    <col customWidth="1" min="14858" max="14858" style="885" width="17"/>
    <col bestFit="1" customWidth="1" min="14859" max="14870" style="885" width="17.28515625"/>
    <col min="14871" max="15104" style="885" width="9.140625"/>
    <col customWidth="1" min="15105" max="15105" style="885" width="71.42578125"/>
    <col customWidth="1" min="15106" max="15106" style="885" width="27.85546875"/>
    <col customWidth="1" min="15107" max="15111" style="885" width="16"/>
    <col bestFit="1" customWidth="1" min="15112" max="15113" style="885" width="17.28515625"/>
    <col customWidth="1" min="15114" max="15114" style="885" width="17"/>
    <col bestFit="1" customWidth="1" min="15115" max="15126" style="885" width="17.28515625"/>
    <col min="15127" max="15360" style="885" width="9.140625"/>
    <col customWidth="1" min="15361" max="15361" style="885" width="71.42578125"/>
    <col customWidth="1" min="15362" max="15362" style="885" width="27.85546875"/>
    <col customWidth="1" min="15363" max="15367" style="885" width="16"/>
    <col bestFit="1" customWidth="1" min="15368" max="15369" style="885" width="17.28515625"/>
    <col customWidth="1" min="15370" max="15370" style="885" width="17"/>
    <col bestFit="1" customWidth="1" min="15371" max="15382" style="885" width="17.28515625"/>
    <col min="15383" max="15616" style="885" width="9.140625"/>
    <col customWidth="1" min="15617" max="15617" style="885" width="71.42578125"/>
    <col customWidth="1" min="15618" max="15618" style="885" width="27.85546875"/>
    <col customWidth="1" min="15619" max="15623" style="885" width="16"/>
    <col bestFit="1" customWidth="1" min="15624" max="15625" style="885" width="17.28515625"/>
    <col customWidth="1" min="15626" max="15626" style="885" width="17"/>
    <col bestFit="1" customWidth="1" min="15627" max="15638" style="885" width="17.28515625"/>
    <col min="15639" max="15872" style="885" width="9.140625"/>
    <col customWidth="1" min="15873" max="15873" style="885" width="71.42578125"/>
    <col customWidth="1" min="15874" max="15874" style="885" width="27.85546875"/>
    <col customWidth="1" min="15875" max="15879" style="885" width="16"/>
    <col bestFit="1" customWidth="1" min="15880" max="15881" style="885" width="17.28515625"/>
    <col customWidth="1" min="15882" max="15882" style="885" width="17"/>
    <col bestFit="1" customWidth="1" min="15883" max="15894" style="885" width="17.28515625"/>
    <col min="15895" max="16128" style="885" width="9.140625"/>
    <col customWidth="1" min="16129" max="16129" style="885" width="71.42578125"/>
    <col customWidth="1" min="16130" max="16130" style="885" width="27.85546875"/>
    <col customWidth="1" min="16131" max="16135" style="885" width="16"/>
    <col bestFit="1" customWidth="1" min="16136" max="16137" style="885" width="17.28515625"/>
    <col customWidth="1" min="16138" max="16138" style="885" width="17"/>
    <col bestFit="1" customWidth="1" min="16139" max="16150" style="885" width="17.28515625"/>
    <col min="16151" max="16384" style="885" width="9.140625"/>
  </cols>
  <sheetData>
    <row r="1" ht="15.75">
      <c r="C1" s="888"/>
    </row>
    <row r="2" ht="20.25">
      <c r="A2" s="889"/>
      <c r="B2" s="890"/>
      <c r="C2" s="891"/>
      <c r="D2" s="889"/>
    </row>
    <row r="3" ht="60.75" customHeight="1">
      <c r="A3" s="892" t="s">
        <v>1298</v>
      </c>
      <c r="B3" s="892"/>
      <c r="C3" s="892"/>
      <c r="D3" s="892"/>
      <c r="E3" s="892"/>
      <c r="F3" s="892"/>
    </row>
    <row r="4" ht="29.25" customHeight="1"/>
    <row r="5" ht="32.25" customHeight="1">
      <c r="A5" s="893"/>
      <c r="B5" s="894" t="s">
        <v>1287</v>
      </c>
      <c r="C5" s="895">
        <v>2017</v>
      </c>
      <c r="D5" s="894">
        <v>2018</v>
      </c>
      <c r="E5" s="896">
        <v>2019</v>
      </c>
      <c r="F5" s="894">
        <v>2020</v>
      </c>
      <c r="G5" s="896">
        <v>2021</v>
      </c>
      <c r="H5" s="896">
        <v>2022</v>
      </c>
      <c r="I5" s="894">
        <v>2023</v>
      </c>
      <c r="J5" s="896">
        <v>2024</v>
      </c>
      <c r="K5" s="894">
        <v>2025</v>
      </c>
      <c r="L5" s="896">
        <v>2026</v>
      </c>
      <c r="M5" s="894">
        <v>2027</v>
      </c>
      <c r="N5" s="896">
        <v>2028</v>
      </c>
      <c r="O5" s="894">
        <v>2029</v>
      </c>
      <c r="P5" s="896">
        <v>2030</v>
      </c>
      <c r="Q5" s="894">
        <v>2031</v>
      </c>
      <c r="R5" s="896">
        <v>2032</v>
      </c>
      <c r="S5" s="894">
        <v>2033</v>
      </c>
      <c r="T5" s="896">
        <v>2034</v>
      </c>
      <c r="U5" s="894">
        <v>2035</v>
      </c>
      <c r="V5" s="896">
        <v>2036</v>
      </c>
    </row>
    <row r="6" ht="32.25" customHeight="1">
      <c r="A6" s="897"/>
      <c r="B6" s="898" t="s">
        <v>1288</v>
      </c>
      <c r="C6" s="961"/>
      <c r="D6" s="901" t="s">
        <v>588</v>
      </c>
      <c r="E6" s="901"/>
      <c r="F6" s="901"/>
      <c r="G6" s="901"/>
      <c r="H6" s="901"/>
      <c r="I6" s="901"/>
      <c r="J6" s="901"/>
      <c r="K6" s="901"/>
      <c r="L6" s="901"/>
      <c r="M6" s="901"/>
      <c r="N6" s="901"/>
      <c r="O6" s="901"/>
      <c r="P6" s="901"/>
      <c r="Q6" s="901"/>
      <c r="R6" s="901"/>
      <c r="S6" s="901"/>
      <c r="T6" s="901"/>
      <c r="U6" s="901"/>
      <c r="V6" s="962"/>
    </row>
    <row r="7" ht="32.25" customHeight="1">
      <c r="A7" s="903" t="s">
        <v>1076</v>
      </c>
      <c r="B7" s="904"/>
      <c r="C7" s="905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  <c r="O7" s="905"/>
      <c r="P7" s="905"/>
      <c r="Q7" s="905"/>
      <c r="R7" s="905"/>
      <c r="S7" s="905"/>
      <c r="T7" s="905"/>
      <c r="U7" s="905"/>
      <c r="V7" s="905"/>
    </row>
    <row r="8" ht="32.25" customHeight="1">
      <c r="A8" s="906" t="s">
        <v>1077</v>
      </c>
      <c r="B8" s="907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8"/>
      <c r="S8" s="908"/>
      <c r="T8" s="908"/>
      <c r="U8" s="908"/>
      <c r="V8" s="908"/>
    </row>
    <row r="9" ht="39.75" customHeight="1">
      <c r="A9" s="909" t="s">
        <v>1289</v>
      </c>
      <c r="B9" s="910" t="s">
        <v>1080</v>
      </c>
      <c r="C9" s="911">
        <f>'ДС Макро Минэк баз'!C9*'ДС Макро Минэк баз'!C9/'ДС Макро Минэк кон'!C9</f>
        <v>102.51000000000001</v>
      </c>
      <c r="D9" s="911">
        <f>'ДС Макро Минэк баз'!D9*'ДС Макро Минэк баз'!D9/'ДС Макро Минэк кон'!D9</f>
        <v>103.41</v>
      </c>
      <c r="E9" s="911">
        <f>'ДС Макро Минэк баз'!E9*'ДС Макро Минэк баз'!E9/'ДС Макро Минэк кон'!E9</f>
        <v>104.11447560252486</v>
      </c>
      <c r="F9" s="911">
        <f>'ДС Макро Минэк баз'!F9*'ДС Макро Минэк баз'!F9/'ДС Макро Минэк кон'!F9</f>
        <v>103.57641603200246</v>
      </c>
      <c r="G9" s="911">
        <f>'ДС Макро Минэк баз'!G9*'ДС Макро Минэк баз'!G9/'ДС Макро Минэк кон'!G9</f>
        <v>104.12606626587151</v>
      </c>
      <c r="H9" s="911">
        <f>'ДС Макро Минэк баз'!H9*'ДС Макро Минэк баз'!H9/'ДС Макро Минэк кон'!H9</f>
        <v>103.96000034624706</v>
      </c>
      <c r="I9" s="911">
        <f>'ДС Макро Минэк баз'!I9*'ДС Макро Минэк баз'!I9/'ДС Макро Минэк кон'!I9</f>
        <v>104.00000034611392</v>
      </c>
      <c r="J9" s="911">
        <f>'ДС Макро Минэк баз'!J9*'ДС Макро Минэк баз'!J9/'ДС Макро Минэк кон'!J9</f>
        <v>103.98700138446895</v>
      </c>
      <c r="K9" s="911">
        <f>'ДС Макро Минэк баз'!K9*'ДС Макро Минэк баз'!K9/'ДС Макро Минэк кон'!K9</f>
        <v>103.9580131594125</v>
      </c>
      <c r="L9" s="911">
        <f>'ДС Макро Минэк баз'!L9*'ДС Макро Минэк баз'!L9/'ДС Макро Минэк кон'!L9</f>
        <v>103.95200923914091</v>
      </c>
      <c r="M9" s="911">
        <f>'ДС Макро Минэк баз'!M9*'ДС Макро Минэк баз'!M9/'ДС Макро Минэк кон'!M9</f>
        <v>103.92302214979955</v>
      </c>
      <c r="N9" s="911">
        <f>'ДС Макро Минэк баз'!N9*'ДС Макро Минэк баз'!N9/'ДС Макро Минэк кон'!N9</f>
        <v>103.90003346536177</v>
      </c>
      <c r="O9" s="911">
        <f>'ДС Макро Минэк баз'!O9*'ДС Макро Минэк баз'!O9/'ДС Макро Минэк кон'!O9</f>
        <v>103.88804061796996</v>
      </c>
      <c r="P9" s="911">
        <f>'ДС Макро Минэк баз'!P9*'ДС Макро Минэк баз'!P9/'ДС Макро Минэк кон'!P9</f>
        <v>103.88704061836046</v>
      </c>
      <c r="Q9" s="911">
        <f>'ДС Макро Минэк баз'!Q9*'ДС Макро Минэк баз'!Q9/'ДС Макро Минэк кон'!Q9</f>
        <v>103.90003577127914</v>
      </c>
      <c r="R9" s="911">
        <f>'ДС Макро Минэк баз'!R9*'ДС Макро Минэк баз'!R9/'ДС Макро Минэк кон'!R9</f>
        <v>103.91402907982773</v>
      </c>
      <c r="S9" s="911">
        <f>'ДС Макро Минэк баз'!S9*'ДС Макро Минэк баз'!S9/'ДС Макро Минэк кон'!S9</f>
        <v>103.94001177771366</v>
      </c>
      <c r="T9" s="911">
        <f>'ДС Макро Минэк баз'!T9*'ДС Макро Минэк баз'!T9/'ДС Макро Минэк кон'!T9</f>
        <v>103.98600024039388</v>
      </c>
      <c r="U9" s="911">
        <f>'ДС Макро Минэк баз'!U9*'ДС Макро Минэк баз'!U9/'ДС Макро Минэк кон'!U9</f>
        <v>104.0160027793272</v>
      </c>
      <c r="V9" s="912">
        <f>'ДС Макро Минэк баз'!V9*'ДС Макро Минэк баз'!V9/'ДС Макро Минэк кон'!V9</f>
        <v>104.04501462964211</v>
      </c>
    </row>
    <row r="10" ht="41.25" customHeight="1">
      <c r="A10" s="909" t="s">
        <v>1081</v>
      </c>
      <c r="B10" s="904" t="s">
        <v>720</v>
      </c>
      <c r="C10" s="911">
        <f>'ДС Макро Минэк баз'!C10*'ДС Макро Минэк баз'!C10/'ДС Макро Минэк кон'!C10</f>
        <v>103.68000000000001</v>
      </c>
      <c r="D10" s="911">
        <f>'ДС Макро Минэк баз'!D10*'ДС Макро Минэк баз'!D10/'ДС Макро Минэк кон'!D10</f>
        <v>102.727</v>
      </c>
      <c r="E10" s="911">
        <f>'ДС Макро Минэк баз'!E10*'ДС Макро Минэк баз'!E10/'ДС Макро Минэк кон'!E10</f>
        <v>104.53311974378799</v>
      </c>
      <c r="F10" s="911">
        <f>'ДС Макро Минэк баз'!F10*'ДС Макро Минэк баз'!F10/'ДС Макро Минэк кон'!F10</f>
        <v>103.23334112866645</v>
      </c>
      <c r="G10" s="911">
        <f>'ДС Макро Минэк баз'!G10*'ДС Макро Минэк баз'!G10/'ДС Макро Минэк кон'!G10</f>
        <v>103.97900984208451</v>
      </c>
      <c r="H10" s="911">
        <f>'ДС Макро Минэк баз'!H10*'ДС Макро Минэк баз'!H10/'ДС Макро Минэк кон'!H10</f>
        <v>103.97900246127814</v>
      </c>
      <c r="I10" s="911">
        <f>'ДС Макро Минэк баз'!I10*'ДС Макро Минэк баз'!I10/'ДС Макро Минэк кон'!I10</f>
        <v>103.97400034620046</v>
      </c>
      <c r="J10" s="911">
        <f>'ДС Макро Минэк баз'!J10*'ДС Макро Минэк баз'!J10/'ДС Макро Минэк кон'!J10</f>
        <v>103.97800116346154</v>
      </c>
      <c r="K10" s="911">
        <f>'ДС Макро Минэк баз'!K10*'ДС Макро Минэк баз'!K10/'ДС Макро Минэк кон'!K10</f>
        <v>104.03301617108062</v>
      </c>
      <c r="L10" s="911">
        <f>'ДС Макро Минэк баз'!L10*'ДС Макро Минэк баз'!L10/'ДС Макро Минэк кон'!L10</f>
        <v>103.95201177635499</v>
      </c>
      <c r="M10" s="911">
        <f>'ДС Макро Минэк баз'!M10*'ДС Макро Минэк баз'!M10/'ДС Макро Минэк кон'!M10</f>
        <v>103.9340161609752</v>
      </c>
      <c r="N10" s="911">
        <f>'ДС Макро Минэк баз'!N10*'ДС Макро Минэк баз'!N10/'ДС Макро Минэк кон'!N10</f>
        <v>103.90802908150511</v>
      </c>
      <c r="O10" s="911">
        <f>'ДС Макро Минэк баз'!O10*'ДС Макро Минэк баз'!O10/'ДС Макро Минэк кон'!O10</f>
        <v>103.89303695549765</v>
      </c>
      <c r="P10" s="911">
        <f>'ДС Макро Минэк баз'!P10*'ДС Макро Минэк баз'!P10/'ДС Макро Минэк кон'!P10</f>
        <v>103.88504187776998</v>
      </c>
      <c r="Q10" s="911">
        <f>'ДС Макро Минэк баз'!Q10*'ДС Макро Минэк баз'!Q10/'ДС Макро Минэк кон'!Q10</f>
        <v>103.89503461039273</v>
      </c>
      <c r="R10" s="911">
        <f>'ДС Макро Минэк баз'!R10*'ДС Макро Минэк баз'!R10/'ДС Макро Минэк кон'!R10</f>
        <v>103.91602215129022</v>
      </c>
      <c r="S10" s="911">
        <f>'ДС Макро Минэк баз'!S10*'ДС Макро Минэк баз'!S10/'ДС Макро Минэк кон'!S10</f>
        <v>103.92402034302414</v>
      </c>
      <c r="T10" s="911">
        <f>'ДС Макро Минэк баз'!T10*'ДС Макро Минэк баз'!T10/'ДС Макро Минэк кон'!T10</f>
        <v>103.96200384607988</v>
      </c>
      <c r="U10" s="911">
        <f>'ДС Макро Минэк баз'!U10*'ДС Макро Минэк баз'!U10/'ДС Макро Минэк кон'!U10</f>
        <v>103.99900034619711</v>
      </c>
      <c r="V10" s="912">
        <f>'ДС Макро Минэк баз'!V10*'ДС Макро Минэк баз'!V10/'ДС Макро Минэк кон'!V10</f>
        <v>104.0300080887162</v>
      </c>
    </row>
    <row r="11" ht="32.25" customHeight="1">
      <c r="A11" s="913" t="s">
        <v>1290</v>
      </c>
      <c r="B11" s="914"/>
      <c r="C11" s="908"/>
      <c r="D11" s="908"/>
      <c r="E11" s="908"/>
      <c r="F11" s="908"/>
      <c r="G11" s="908"/>
      <c r="H11" s="908"/>
      <c r="I11" s="908"/>
      <c r="J11" s="908"/>
      <c r="K11" s="908"/>
      <c r="L11" s="908"/>
      <c r="M11" s="908"/>
      <c r="N11" s="908"/>
      <c r="O11" s="908"/>
      <c r="P11" s="908"/>
      <c r="Q11" s="908"/>
      <c r="R11" s="908"/>
      <c r="S11" s="908"/>
      <c r="T11" s="908"/>
      <c r="U11" s="908"/>
      <c r="V11" s="908"/>
    </row>
    <row r="12" ht="32.25" customHeight="1">
      <c r="A12" s="915" t="s">
        <v>1083</v>
      </c>
      <c r="B12" s="904" t="s">
        <v>1084</v>
      </c>
      <c r="C12" s="965">
        <f>'ДС Макро Минэк баз'!C12*'ДС Макро Минэк баз'!C12/'ДС Макро Минэк кон'!C12</f>
        <v>92037.175725431662</v>
      </c>
      <c r="D12" s="965">
        <f>'ДС Макро Минэк баз'!D12*'ДС Макро Минэк баз'!D12/'ДС Макро Минэк кон'!D12</f>
        <v>101164.22693717532</v>
      </c>
      <c r="E12" s="965">
        <f>'ДС Макро Минэк баз'!E12*'ДС Макро Минэк баз'!E12/'ДС Макро Минэк кон'!E12</f>
        <v>106956.42260747636</v>
      </c>
      <c r="F12" s="965">
        <f>'ДС Макро Минэк баз'!F12*'ДС Макро Минэк баз'!F12/'ДС Макро Минэк кон'!F12</f>
        <v>112168.73286167148</v>
      </c>
      <c r="G12" s="965">
        <f>'ДС Макро Минэк баз'!G12*'ДС Макро Минэк баз'!G12/'ДС Макро Минэк кон'!G12</f>
        <v>120606.20097558311</v>
      </c>
      <c r="H12" s="965">
        <f>'ДС Макро Минэк баз'!H12*'ДС Макро Минэк баз'!H12/'ДС Макро Минэк кон'!H12</f>
        <v>129736.90172599227</v>
      </c>
      <c r="I12" s="965">
        <f>'ДС Макро Минэк баз'!I12*'ДС Макро Минэк баз'!I12/'ДС Макро Минэк кон'!I12</f>
        <v>140158.738617981</v>
      </c>
      <c r="J12" s="965">
        <f>'ДС Макро Минэк баз'!J12*'ДС Макро Минэк баз'!J12/'ДС Макро Минэк кон'!J12</f>
        <v>151498.52822899213</v>
      </c>
      <c r="K12" s="965">
        <f>'ДС Макро Минэк баз'!K12*'ДС Макро Минэк баз'!K12/'ДС Макро Минэк кон'!K12</f>
        <v>162188.60649174912</v>
      </c>
      <c r="L12" s="965">
        <f>'ДС Макро Минэк баз'!L12*'ДС Макро Минэк баз'!L12/'ДС Макро Минэк кон'!L12</f>
        <v>173446.25381074109</v>
      </c>
      <c r="M12" s="965">
        <f>'ДС Макро Минэк баз'!M12*'ДС Макро Минэк баз'!M12/'ДС Макро Минэк кон'!M12</f>
        <v>185383.82110351513</v>
      </c>
      <c r="N12" s="965">
        <f>'ДС Макро Минэк баз'!N12*'ДС Макро Минэк баз'!N12/'ДС Макро Минэк кон'!N12</f>
        <v>197706.32554490873</v>
      </c>
      <c r="O12" s="965">
        <f>'ДС Макро Минэк баз'!O12*'ДС Макро Минэк баз'!O12/'ДС Макро Минэк кон'!O12</f>
        <v>209774.59680542222</v>
      </c>
      <c r="P12" s="965">
        <f>'ДС Макро Минэк баз'!P12*'ДС Макро Минэк баз'!P12/'ДС Макро Минэк кон'!P12</f>
        <v>223613.27477915495</v>
      </c>
      <c r="Q12" s="965">
        <f>'ДС Макро Минэк баз'!Q12*'ДС Макро Минэк баз'!Q12/'ДС Макро Минэк кон'!Q12</f>
        <v>239698.10646876544</v>
      </c>
      <c r="R12" s="965">
        <f>'ДС Макро Минэк баз'!R12*'ДС Макро Минэк баз'!R12/'ДС Макро Минэк кон'!R12</f>
        <v>256880.26261548919</v>
      </c>
      <c r="S12" s="965">
        <f>'ДС Макро Минэк баз'!S12*'ДС Макро Минэк баз'!S12/'ДС Макро Минэк кон'!S12</f>
        <v>275264.00971455203</v>
      </c>
      <c r="T12" s="965">
        <f>'ДС Макро Минэк баз'!T12*'ДС Макро Минэк баз'!T12/'ДС Макро Минэк кон'!T12</f>
        <v>295316.16154115374</v>
      </c>
      <c r="U12" s="965">
        <f>'ДС Макро Минэк баз'!U12*'ДС Макро Минэк баз'!U12/'ДС Макро Минэк кон'!U12</f>
        <v>317320.91819913196</v>
      </c>
      <c r="V12" s="936">
        <f>'ДС Макро Минэк баз'!V12*'ДС Макро Минэк баз'!V12/'ДС Макро Минэк кон'!V12</f>
        <v>340296.55704089161</v>
      </c>
    </row>
    <row r="13" ht="32.25" customHeight="1">
      <c r="A13" s="915" t="s">
        <v>1085</v>
      </c>
      <c r="B13" s="904" t="s">
        <v>720</v>
      </c>
      <c r="C13" s="911">
        <f>'ДС Макро Минэк баз'!C13*'ДС Макро Минэк баз'!C13/'ДС Макро Минэк кон'!C13</f>
        <v>101.54563022906183</v>
      </c>
      <c r="D13" s="911">
        <f>'ДС Макро Минэк баз'!D13*'ДС Макро Минэк баз'!D13/'ДС Макро Минэк кон'!D13</f>
        <v>101.80120422244214</v>
      </c>
      <c r="E13" s="911">
        <f>'ДС Макро Минэк баз'!E13*'ДС Макро Минэк баз'!E13/'ДС Макро Минэк кон'!E13</f>
        <v>101.58201428174019</v>
      </c>
      <c r="F13" s="911">
        <f>'ДС Макро Минэк баз'!F13*'ДС Макро Минэк баз'!F13/'ДС Макро Минэк кон'!F13</f>
        <v>102.13032018824397</v>
      </c>
      <c r="G13" s="911">
        <f>'ДС Макро Минэк баз'!G13*'ДС Макро Минэк баз'!G13/'ДС Макро Минэк кон'!G13</f>
        <v>103.74081586567716</v>
      </c>
      <c r="H13" s="911">
        <f>'ДС Макро Минэк баз'!H13*'ДС Макро Минэк баз'!H13/'ДС Макро Минэк кон'!H13</f>
        <v>103.5441876560706</v>
      </c>
      <c r="I13" s="911">
        <f>'ДС Макро Минэк баз'!I13*'ДС Макро Минэк баз'!I13/'ДС Макро Минэк кон'!I13</f>
        <v>103.58095375560794</v>
      </c>
      <c r="J13" s="911">
        <f>'ДС Макро Минэк баз'!J13*'ДС Макро Минэк баз'!J13/'ДС Макро Минэк кон'!J13</f>
        <v>103.62322070671674</v>
      </c>
      <c r="K13" s="911">
        <f>'ДС Макро Минэк баз'!K13*'ДС Макро Минэк баз'!K13/'ДС Макро Минэк кон'!K13</f>
        <v>103.33285078215707</v>
      </c>
      <c r="L13" s="911">
        <f>'ДС Макро Минэк баз'!L13*'ДС Макро Минэк баз'!L13/'ДС Макро Минэк кон'!L13</f>
        <v>103.28588829281672</v>
      </c>
      <c r="M13" s="911">
        <f>'ДС Макро Минэк баз'!M13*'ДС Макро Минэк баз'!M13/'ДС Макро Минэк кон'!M13</f>
        <v>103.39682183223238</v>
      </c>
      <c r="N13" s="911">
        <f>'ДС Макро Минэк баз'!N13*'ДС Макро Минэк баз'!N13/'ДС Макро Минэк кон'!N13</f>
        <v>103.27115847127158</v>
      </c>
      <c r="O13" s="911">
        <f>'ДС Макро Минэк баз'!O13*'ДС Макро Минэк баз'!O13/'ДС Макро Минэк кон'!O13</f>
        <v>102.93043531831763</v>
      </c>
      <c r="P13" s="911">
        <f>'ДС Макро Минэк баз'!P13*'ДС Макро Минэк баз'!P13/'ДС Макро Минэк кон'!P13</f>
        <v>103.14052931383092</v>
      </c>
      <c r="Q13" s="911">
        <f>'ДС Макро Минэк баз'!Q13*'ДС Макро Минэк баз'!Q13/'ДС Макро Минэк кон'!Q13</f>
        <v>103.07457087404538</v>
      </c>
      <c r="R13" s="911">
        <f>'ДС Макро Минэк баз'!R13*'ДС Макро Минэк баз'!R13/'ДС Макро Минэк кон'!R13</f>
        <v>102.95513548154106</v>
      </c>
      <c r="S13" s="911">
        <f>'ДС Макро Минэк баз'!S13*'ДС Макро Минэк баз'!S13/'ДС Макро Минэк кон'!S13</f>
        <v>103.06326073316583</v>
      </c>
      <c r="T13" s="911">
        <f>'ДС Макро Минэк баз'!T13*'ДС Макро Минэк баз'!T13/'ДС Макро Минэк кон'!T13</f>
        <v>103.16182839739363</v>
      </c>
      <c r="U13" s="911">
        <f>'ДС Макро Минэк баз'!U13*'ДС Макро Минэк баз'!U13/'ДС Макро Минэк кон'!U13</f>
        <v>102.98067809527529</v>
      </c>
      <c r="V13" s="912">
        <f>'ДС Макро Минэк баз'!V13*'ДС Макро Минэк баз'!V13/'ДС Макро Минэк кон'!V13</f>
        <v>103.16388049782843</v>
      </c>
    </row>
    <row r="14" ht="32.25" customHeight="1">
      <c r="A14" s="909" t="s">
        <v>1086</v>
      </c>
      <c r="B14" s="904" t="s">
        <v>720</v>
      </c>
      <c r="C14" s="911">
        <f>'ДС Макро Минэк баз'!C14*'ДС Макро Минэк баз'!C14/'ДС Макро Минэк кон'!C14</f>
        <v>105.20926662397694</v>
      </c>
      <c r="D14" s="911">
        <f>'ДС Макро Минэк баз'!D14*'ДС Макро Минэк баз'!D14/'ДС Макро Минэк кон'!D14</f>
        <v>107.97190612685141</v>
      </c>
      <c r="E14" s="911">
        <f>'ДС Макро Минэк баз'!E14*'ДС Макро Минэк баз'!E14/'ДС Макро Минэк кон'!E14</f>
        <v>104.07899298346221</v>
      </c>
      <c r="F14" s="911">
        <f>'ДС Макро Минэк баз'!F14*'ДС Макро Минэк баз'!F14/'ДС Макро Минэк кон'!F14</f>
        <v>102.68576709503817</v>
      </c>
      <c r="G14" s="911">
        <f>'ДС Макро Минэк баз'!G14*'ДС Макро Минэк баз'!G14/'ДС Макро Минэк кон'!G14</f>
        <v>103.64495437373559</v>
      </c>
      <c r="H14" s="911">
        <f>'ДС Макро Минэк баз'!H14*'ДС Макро Минэк баз'!H14/'ДС Макро Минэк кон'!H14</f>
        <v>103.8886635266886</v>
      </c>
      <c r="I14" s="911">
        <f>'ДС Макро Минэк баз'!I14*'ДС Макро Минэк баз'!I14/'ДС Макро Минэк кон'!I14</f>
        <v>104.29818538384478</v>
      </c>
      <c r="J14" s="911">
        <f>'ДС Макро Минэк баз'!J14*'ДС Макро Минэк баз'!J14/'ДС Макро Минэк кон'!J14</f>
        <v>104.31124934537995</v>
      </c>
      <c r="K14" s="911">
        <f>'ДС Макро Минэк баз'!K14*'ДС Макро Минэк баз'!K14/'ДС Макро Минэк кон'!K14</f>
        <v>103.603282990493</v>
      </c>
      <c r="L14" s="911">
        <f>'ДС Макро Минэк баз'!L14*'ДС Макро Минэк баз'!L14/'ДС Макро Минэк кон'!L14</f>
        <v>103.53891098618631</v>
      </c>
      <c r="M14" s="911">
        <f>'ДС Макро Минэк баз'!M14*'ДС Макро Минэк баз'!M14/'ДС Макро Минэк кон'!M14</f>
        <v>103.37123753721077</v>
      </c>
      <c r="N14" s="911">
        <f>'ДС Макро Минэк баз'!N14*'ДС Макро Минэк баз'!N14/'ДС Макро Минэк кон'!N14</f>
        <v>103.26893215386818</v>
      </c>
      <c r="O14" s="911">
        <f>'ДС Макро Минэк баз'!O14*'ДС Макро Минэк баз'!O14/'ДС Макро Минэк кон'!O14</f>
        <v>103.08334930689485</v>
      </c>
      <c r="P14" s="911">
        <f>'ДС Макро Минэк баз'!P14*'ДС Макро Минэк баз'!P14/'ДС Макро Минэк кон'!P14</f>
        <v>103.35115416394818</v>
      </c>
      <c r="Q14" s="911">
        <f>'ДС Макро Минэк баз'!Q14*'ДС Макро Минэк баз'!Q14/'ДС Макро Минэк кон'!Q14</f>
        <v>103.99572479044984</v>
      </c>
      <c r="R14" s="911">
        <f>'ДС Макро Минэк баз'!R14*'ДС Макро Минэк баз'!R14/'ДС Макро Минэк кон'!R14</f>
        <v>104.0921835445361</v>
      </c>
      <c r="S14" s="911">
        <f>'ДС Макро Минэк баз'!S14*'ДС Макро Минэк баз'!S14/'ДС Макро Минэк кон'!S14</f>
        <v>103.97162139969038</v>
      </c>
      <c r="T14" s="911">
        <f>'ДС Макро Минэк баз'!T14*'ДС Макро Минэк баз'!T14/'ДС Макро Минэк кон'!T14</f>
        <v>103.99650691786101</v>
      </c>
      <c r="U14" s="911">
        <f>'ДС Макро Минэк баз'!U14*'ДС Макро Минэк баз'!U14/'ДС Макро Минэк кон'!U14</f>
        <v>104.34117911261247</v>
      </c>
      <c r="V14" s="912">
        <f>'ДС Макро Минэк баз'!V14*'ДС Макро Минэк баз'!V14/'ДС Макро Минэк кон'!V14</f>
        <v>103.95160116042128</v>
      </c>
    </row>
    <row r="15" ht="32.25" customHeight="1">
      <c r="A15" s="913" t="s">
        <v>1087</v>
      </c>
      <c r="B15" s="914"/>
      <c r="C15" s="908"/>
      <c r="D15" s="908"/>
      <c r="E15" s="908"/>
      <c r="F15" s="908"/>
      <c r="G15" s="908"/>
      <c r="H15" s="908"/>
      <c r="I15" s="908"/>
      <c r="J15" s="908"/>
      <c r="K15" s="908"/>
      <c r="L15" s="908"/>
      <c r="M15" s="908"/>
      <c r="N15" s="908"/>
      <c r="O15" s="908"/>
      <c r="P15" s="908"/>
      <c r="Q15" s="908"/>
      <c r="R15" s="908"/>
      <c r="S15" s="908"/>
      <c r="T15" s="908"/>
      <c r="U15" s="908"/>
      <c r="V15" s="908"/>
    </row>
    <row r="16" ht="32.25" customHeight="1">
      <c r="A16" s="915" t="s">
        <v>1083</v>
      </c>
      <c r="B16" s="904" t="s">
        <v>1084</v>
      </c>
      <c r="C16" s="965">
        <f>'ДС Макро Минэк баз'!C16*'ДС Макро Минэк баз'!C16/'ДС Макро Минэк кон'!C16</f>
        <v>59165.263449999999</v>
      </c>
      <c r="D16" s="965">
        <f>'ДС Макро Минэк баз'!D16*'ДС Макро Минэк баз'!D16/'ДС Макро Минэк кон'!D16</f>
        <v>69501.505878543583</v>
      </c>
      <c r="E16" s="965">
        <f>'ДС Макро Минэк баз'!E16*'ДС Макро Минэк баз'!E16/'ДС Макро Минэк кон'!E16</f>
        <v>76413.988919739844</v>
      </c>
      <c r="F16" s="965">
        <f>'ДС Макро Минэк баз'!F16*'ДС Макро Минэк баз'!F16/'ДС Макро Минэк кон'!F16</f>
        <v>81746.710191956881</v>
      </c>
      <c r="G16" s="965">
        <f>'ДС Макро Минэк баз'!G16*'ДС Макро Минэк баз'!G16/'ДС Макро Минэк кон'!G16</f>
        <v>87249.808909747138</v>
      </c>
      <c r="H16" s="965">
        <f>'ДС Макро Минэк баз'!H16*'ДС Макро Минэк баз'!H16/'ДС Макро Минэк кон'!H16</f>
        <v>93930.269208062615</v>
      </c>
      <c r="I16" s="965">
        <f>'ДС Макро Минэк баз'!I16*'ДС Макро Минэк баз'!I16/'ДС Макро Минэк кон'!I16</f>
        <v>101294.89226440706</v>
      </c>
      <c r="J16" s="965">
        <f>'ДС Макро Минэк баз'!J16*'ДС Макро Минэк баз'!J16/'ДС Макро Минэк кон'!J16</f>
        <v>109489.80146638879</v>
      </c>
      <c r="K16" s="965">
        <f>'ДС Макро Минэк баз'!K16*'ДС Макро Минэк баз'!K16/'ДС Макро Минэк кон'!K16</f>
        <v>117719.88558782144</v>
      </c>
      <c r="L16" s="965">
        <f>'ДС Макро Минэк баз'!L16*'ДС Макро Минэк баз'!L16/'ДС Макро Минэк кон'!L16</f>
        <v>126426.44439402971</v>
      </c>
      <c r="M16" s="965">
        <f>'ДС Макро Минэк баз'!M16*'ДС Макро Минэк баз'!M16/'ДС Макро Минэк кон'!M16</f>
        <v>135755.25604632092</v>
      </c>
      <c r="N16" s="965">
        <f>'ДС Макро Минэк баз'!N16*'ДС Макро Минэк баз'!N16/'ДС Макро Минэк кон'!N16</f>
        <v>145710.4584614519</v>
      </c>
      <c r="O16" s="965">
        <f>'ДС Макро Минэк баз'!O16*'ДС Макро Минэк баз'!O16/'ДС Макро Минэк кон'!O16</f>
        <v>156411.43255939803</v>
      </c>
      <c r="P16" s="965">
        <f>'ДС Макро Минэк баз'!P16*'ДС Макро Минэк баз'!P16/'ДС Макро Минэк кон'!P16</f>
        <v>167969.68752323982</v>
      </c>
      <c r="Q16" s="965">
        <f>'ДС Макро Минэк баз'!Q16*'ДС Макро Минэк баз'!Q16/'ДС Макро Минэк кон'!Q16</f>
        <v>179971.88979793977</v>
      </c>
      <c r="R16" s="965">
        <f>'ДС Макро Минэк баз'!R16*'ДС Макро Минэк баз'!R16/'ДС Макро Минэк кон'!R16</f>
        <v>192854.44905337488</v>
      </c>
      <c r="S16" s="965">
        <f>'ДС Макро Минэк баз'!S16*'ДС Макро Минэк баз'!S16/'ДС Макро Минэк кон'!S16</f>
        <v>206608.26768824653</v>
      </c>
      <c r="T16" s="965">
        <f>'ДС Макро Минэк баз'!T16*'ДС Макро Минэк баз'!T16/'ДС Макро Минэк кон'!T16</f>
        <v>221313.16210130882</v>
      </c>
      <c r="U16" s="965">
        <f>'ДС Макро Минэк баз'!U16*'ДС Макро Минэк баз'!U16/'ДС Макро Минэк кон'!U16</f>
        <v>237001.58078766806</v>
      </c>
      <c r="V16" s="936">
        <f>'ДС Макро Минэк баз'!V16*'ДС Макро Минэк баз'!V16/'ДС Макро Минэк кон'!V16</f>
        <v>253796.24840202354</v>
      </c>
    </row>
    <row r="17" ht="32.25" customHeight="1">
      <c r="A17" s="919" t="s">
        <v>1088</v>
      </c>
      <c r="B17" s="904" t="s">
        <v>720</v>
      </c>
      <c r="C17" s="911">
        <f>'ДС Макро Минэк баз'!C17*'ДС Макро Минэк баз'!C17/'ДС Макро Минэк кон'!C17</f>
        <v>102.09999999999998</v>
      </c>
      <c r="D17" s="911">
        <f>'ДС Макро Минэк баз'!D17*'ДС Макро Минэк баз'!D17/'ДС Макро Минэк кон'!D17</f>
        <v>102.97735340412257</v>
      </c>
      <c r="E17" s="911">
        <f>'ДС Макро Минэк баз'!E17*'ДС Макро Минэк баз'!E17/'ДС Макро Минэк кон'!E17</f>
        <v>102.98869835750089</v>
      </c>
      <c r="F17" s="911">
        <f>'ДС Макро Минэк баз'!F17*'ДС Макро Минэк баз'!F17/'ДС Макро Минэк кон'!F17</f>
        <v>102.89959440110832</v>
      </c>
      <c r="G17" s="911">
        <f>'ДС Макро Минэк баз'!G17*'ДС Макро Минэк баз'!G17/'ДС Макро Минэк кон'!G17</f>
        <v>103.41586024182769</v>
      </c>
      <c r="H17" s="911">
        <f>'ДС Макро Минэк баз'!H17*'ДС Макро Минэк баз'!H17/'ДС Макро Минэк кон'!H17</f>
        <v>103.3381002328035</v>
      </c>
      <c r="I17" s="911">
        <f>'ДС Макро Минэк баз'!I17*'ДС Макро Минэк баз'!I17/'ДС Макро Минэк кон'!I17</f>
        <v>103.45433025943277</v>
      </c>
      <c r="J17" s="911">
        <f>'ДС Макро Минэк баз'!J17*'ДС Макро Минэк баз'!J17/'ДС Макро Минэк кон'!J17</f>
        <v>103.56292250767187</v>
      </c>
      <c r="K17" s="911">
        <f>'ДС Макро Минэк баз'!K17*'ДС Макро Минэк баз'!K17/'ДС Макро Минэк кон'!K17</f>
        <v>103.24366059388912</v>
      </c>
      <c r="L17" s="911">
        <f>'ДС Макро Минэк баз'!L17*'ДС Макро Минэк баз'!L17/'ДС Макро Минэк кон'!L17</f>
        <v>103.25481513328484</v>
      </c>
      <c r="M17" s="911">
        <f>'ДС Макро Минэк баз'!M17*'ДС Макро Минэк баз'!M17/'ДС Макро Минэк кон'!M17</f>
        <v>103.17250557127595</v>
      </c>
      <c r="N17" s="911">
        <f>'ДС Макро Минэк баз'!N17*'ДС Макро Минэк баз'!N17/'ДС Макро Минэк кон'!N17</f>
        <v>103.00081794135086</v>
      </c>
      <c r="O17" s="911">
        <f>'ДС Макро Минэк баз'!O17*'ДС Макро Минэк баз'!O17/'ДС Макро Минэк кон'!O17</f>
        <v>102.97833642425709</v>
      </c>
      <c r="P17" s="911">
        <f>'ДС Макро Минэк баз'!P17*'ДС Макро Минэк баз'!P17/'ДС Макро Минэк кон'!P17</f>
        <v>102.90347059536482</v>
      </c>
      <c r="Q17" s="911">
        <f>'ДС Макро Минэк баз'!Q17*'ДС Макро Минэк баз'!Q17/'ДС Макро Минэк кон'!Q17</f>
        <v>102.82667544906161</v>
      </c>
      <c r="R17" s="911">
        <f>'ДС Макро Минэк баз'!R17*'ДС Макро Минэк баз'!R17/'ДС Макро Минэк кон'!R17</f>
        <v>102.88106124964442</v>
      </c>
      <c r="S17" s="911">
        <f>'ДС Макро Минэк баз'!S17*'ДС Макро Минэк баз'!S17/'ДС Макро Минэк кон'!S17</f>
        <v>102.8145832119088</v>
      </c>
      <c r="T17" s="911">
        <f>'ДС Макро Минэк баз'!T17*'ДС Макро Минэк баз'!T17/'ДС Макро Минэк кон'!T17</f>
        <v>102.87847344148277</v>
      </c>
      <c r="U17" s="911">
        <f>'ДС Макро Минэк баз'!U17*'ДС Макро Минэк баз'!U17/'ДС Макро Минэк кон'!U17</f>
        <v>102.87642685595138</v>
      </c>
      <c r="V17" s="912">
        <f>'ДС Макро Минэк баз'!V17*'ДС Макро Минэк баз'!V17/'ДС Макро Минэк кон'!V17</f>
        <v>102.90009737098345</v>
      </c>
    </row>
    <row r="18" ht="39.75" customHeight="1">
      <c r="A18" s="909" t="s">
        <v>1089</v>
      </c>
      <c r="B18" s="904" t="s">
        <v>720</v>
      </c>
      <c r="C18" s="911">
        <f>'ДС Макро Минэк баз'!C18*'ДС Макро Минэк баз'!C18/'ДС Макро Минэк кон'!C18</f>
        <v>108.40592448861526</v>
      </c>
      <c r="D18" s="911">
        <f>'ДС Макро Минэк баз'!D18*'ДС Макро Минэк баз'!D18/'ДС Макро Минэк кон'!D18</f>
        <v>114.07374141700963</v>
      </c>
      <c r="E18" s="911">
        <f>'ДС Макро Минэк баз'!E18*'ДС Макро Минэк баз'!E18/'ДС Макро Минэк кон'!E18</f>
        <v>106.75521199790919</v>
      </c>
      <c r="F18" s="911">
        <f>'ДС Макро Минэк баз'!F18*'ДС Макро Минэк баз'!F18/'ДС Макро Минэк кон'!F18</f>
        <v>103.9641841896627</v>
      </c>
      <c r="G18" s="911">
        <f>'ДС Макро Минэк баз'!G18*'ДС Макро Минэк баз'!G18/'ДС Макро Минэк кон'!G18</f>
        <v>103.20650032192029</v>
      </c>
      <c r="H18" s="911">
        <f>'ДС Макро Минэк баз'!H18*'ДС Макро Минэк баз'!H18/'ДС Макро Минэк кон'!H18</f>
        <v>104.17910194571216</v>
      </c>
      <c r="I18" s="911">
        <f>'ДС Макро Минэк баз'!I18*'ДС Макро Минэк баз'!I18/'ДС Макро Минэк кон'!I18</f>
        <v>104.23973683882724</v>
      </c>
      <c r="J18" s="911">
        <f>'ДС Макро Минэк баз'!J18*'ДС Макро Минэк баз'!J18/'ДС Макро Минэк кон'!J18</f>
        <v>104.37147567110001</v>
      </c>
      <c r="K18" s="911">
        <f>'ДС Макро Минэк баз'!K18*'ДС Макро Минэк баз'!K18/'ДС Макро Минэк кон'!K18</f>
        <v>104.13032751196172</v>
      </c>
      <c r="L18" s="911">
        <f>'ДС Макро Минэк баз'!L18*'ДС Макро Минэк баз'!L18/'ДС Макро Минэк кон'!L18</f>
        <v>103.99062224880385</v>
      </c>
      <c r="M18" s="911">
        <f>'ДС Макро Минэк баз'!M18*'ДС Макро Минэк баз'!M18/'ДС Макро Минэк кон'!M18</f>
        <v>104.13017456896551</v>
      </c>
      <c r="N18" s="911">
        <f>'ДС Макро Минэк баз'!N18*'ДС Макро Минэк баз'!N18/'ДС Макро Минэк кон'!N18</f>
        <v>104.19609965517242</v>
      </c>
      <c r="O18" s="911">
        <f>'ДС Макро Минэк баз'!O18*'ДС Макро Минэк баз'!O18/'ДС Макро Минэк кон'!O18</f>
        <v>104.24605679118773</v>
      </c>
      <c r="P18" s="911">
        <f>'ДС Макро Минэк баз'!P18*'ДС Макро Минэк баз'!P18/'ДС Макро Минэк кон'!P18</f>
        <v>104.39001941514861</v>
      </c>
      <c r="Q18" s="911">
        <f>'ДС Макро Минэк баз'!Q18*'ДС Макро Минэк баз'!Q18/'ДС Макро Минэк кон'!Q18</f>
        <v>104.14809678014944</v>
      </c>
      <c r="R18" s="911">
        <f>'ДС Макро Минэк баз'!R18*'ДС Макро Минэк баз'!R18/'ДС Макро Минэк кон'!R18</f>
        <v>104.09659008004589</v>
      </c>
      <c r="S18" s="911">
        <f>'ДС Макро Минэк баз'!S18*'ДС Макро Минэк баз'!S18/'ДС Макро Минэк кон'!S18</f>
        <v>104.1403360872571</v>
      </c>
      <c r="T18" s="911">
        <f>'ДС Макро Минэк баз'!T18*'ДС Макро Минэк баз'!T18/'ДС Макро Минэк кон'!T18</f>
        <v>104.11300234429336</v>
      </c>
      <c r="U18" s="911">
        <f>'ДС Макро Минэк баз'!U18*'ДС Макро Минэк баз'!U18/'ДС Макро Минэк кон'!U18</f>
        <v>104.16174707122508</v>
      </c>
      <c r="V18" s="912">
        <f>'ДС Макро Минэк баз'!V18*'ДС Макро Минэк баз'!V18/'ДС Макро Минэк кон'!V18</f>
        <v>104.08543449111255</v>
      </c>
    </row>
    <row r="19" ht="32.25" customHeight="1">
      <c r="A19" s="920" t="s">
        <v>1090</v>
      </c>
      <c r="B19" s="914"/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</row>
    <row r="20" ht="32.25" customHeight="1">
      <c r="A20" s="915" t="s">
        <v>1085</v>
      </c>
      <c r="B20" s="904" t="s">
        <v>720</v>
      </c>
      <c r="C20" s="911">
        <f>'ДС Макро Минэк баз'!C20*'ДС Макро Минэк баз'!C20/'ДС Макро Минэк кон'!C20</f>
        <v>102.40000000000002</v>
      </c>
      <c r="D20" s="911">
        <f>'ДС Макро Минэк баз'!D20*'ДС Макро Минэк баз'!D20/'ДС Макро Минэк кон'!D20</f>
        <v>101.09999999999999</v>
      </c>
      <c r="E20" s="911">
        <f>'ДС Макро Минэк баз'!E20*'ДС Макро Минэк баз'!E20/'ДС Макро Минэк кон'!E20</f>
        <v>101.90357497517377</v>
      </c>
      <c r="F20" s="911">
        <f>'ДС Макро Минэк баз'!F20*'ДС Макро Минэк баз'!F20/'ДС Макро Минэк кон'!F20</f>
        <v>102.30485629335975</v>
      </c>
      <c r="G20" s="911">
        <f>'ДС Макро Минэк баз'!G20*'ДС Макро Минэк баз'!G20/'ДС Макро Минэк кон'!G20</f>
        <v>102.30157635467981</v>
      </c>
      <c r="H20" s="911">
        <f>'ДС Макро Минэк баз'!H20*'ДС Макро Минэк баз'!H20/'ДС Макро Минэк кон'!H20</f>
        <v>102.40039215686275</v>
      </c>
      <c r="I20" s="911">
        <f>'ДС Макро Минэк баз'!I20*'ДС Макро Минэк баз'!I20/'ДС Макро Минэк кон'!I20</f>
        <v>102.60009765625</v>
      </c>
      <c r="J20" s="911">
        <f>'ДС Макро Минэк баз'!J20*'ДС Макро Минэк баз'!J20/'ДС Макро Минэк кон'!J20</f>
        <v>103.1003894839338</v>
      </c>
      <c r="K20" s="911">
        <f>'ДС Макро Минэк баз'!K20*'ДС Макро Минэк баз'!K20/'ДС Макро Минэк кон'!K20</f>
        <v>102.67410656585257</v>
      </c>
      <c r="L20" s="911">
        <f>'ДС Макро Минэк баз'!L20*'ДС Макро Минэк баз'!L20/'ДС Макро Минэк кон'!L20</f>
        <v>102.42023196272176</v>
      </c>
      <c r="M20" s="911">
        <f>'ДС Макро Минэк баз'!M20*'ДС Макро Минэк баз'!M20/'ДС Макро Минэк кон'!M20</f>
        <v>102.66641345277938</v>
      </c>
      <c r="N20" s="911">
        <f>'ДС Макро Минэк баз'!N20*'ДС Макро Минэк баз'!N20/'ДС Макро Минэк кон'!N20</f>
        <v>102.77956456563253</v>
      </c>
      <c r="O20" s="911">
        <f>'ДС Макро Минэк баз'!O20*'ДС Макро Минэк баз'!O20/'ДС Макро Минэк кон'!O20</f>
        <v>102.67716833271072</v>
      </c>
      <c r="P20" s="911">
        <f>'ДС Макро Минэк баз'!P20*'ДС Макро Минэк баз'!P20/'ДС Макро Минэк кон'!P20</f>
        <v>103.11173042851861</v>
      </c>
      <c r="Q20" s="911">
        <f>'ДС Макро Минэк баз'!Q20*'ДС Макро Минэк баз'!Q20/'ДС Макро Минэк кон'!Q20</f>
        <v>102.84006326409828</v>
      </c>
      <c r="R20" s="911">
        <f>'ДС Макро Минэк баз'!R20*'ДС Макро Минэк баз'!R20/'ДС Макро Минэк кон'!R20</f>
        <v>102.72224591814263</v>
      </c>
      <c r="S20" s="911">
        <f>'ДС Макро Минэк баз'!S20*'ДС Макро Минэк баз'!S20/'ДС Макро Минэк кон'!S20</f>
        <v>102.95221781359034</v>
      </c>
      <c r="T20" s="911">
        <f>'ДС Макро Минэк баз'!T20*'ДС Макро Минэк баз'!T20/'ДС Макро Минэк кон'!T20</f>
        <v>102.90225423649493</v>
      </c>
      <c r="U20" s="911">
        <f>'ДС Макро Минэк баз'!U20*'ДС Макро Минэк баз'!U20/'ДС Макро Минэк кон'!U20</f>
        <v>102.81060120380042</v>
      </c>
      <c r="V20" s="912">
        <f>'ДС Макро Минэк баз'!V20*'ДС Макро Минэк баз'!V20/'ДС Макро Минэк кон'!V20</f>
        <v>102.93191102355802</v>
      </c>
    </row>
    <row r="21" ht="32.25" customHeight="1">
      <c r="A21" s="922" t="s">
        <v>1091</v>
      </c>
      <c r="B21" s="904" t="s">
        <v>720</v>
      </c>
      <c r="C21" s="911">
        <f>'ДС Макро Минэк баз'!C21*'ДС Макро Минэк баз'!C21/'ДС Макро Минэк кон'!C21</f>
        <v>100.30000000000001</v>
      </c>
      <c r="D21" s="911">
        <f>'ДС Макро Минэк баз'!D21*'ДС Макро Минэк баз'!D21/'ДС Макро Минэк кон'!D21</f>
        <v>100.2</v>
      </c>
      <c r="E21" s="911">
        <f>'ДС Макро Минэк баз'!E21*'ДС Макро Минэк баз'!E21/'ДС Макро Минэк кон'!E21</f>
        <v>103.60086372360846</v>
      </c>
      <c r="F21" s="911">
        <f>'ДС Макро Минэк баз'!F21*'ДС Макро Минэк баз'!F21/'ДС Макро Минэк кон'!F21</f>
        <v>102.5061479346782</v>
      </c>
      <c r="G21" s="911">
        <f>'ДС Макро Минэк баз'!G21*'ДС Макро Минэк баз'!G21/'ДС Макро Минэк кон'!G21</f>
        <v>103.0015414258189</v>
      </c>
      <c r="H21" s="911">
        <f>'ДС Макро Минэк баз'!H21*'ДС Макро Минэк баз'!H21/'ДС Макро Минэк кон'!H21</f>
        <v>103.50009643201541</v>
      </c>
      <c r="I21" s="911">
        <f>'ДС Макро Минэк баз'!I21*'ДС Макро Минэк баз'!I21/'ДС Макро Минэк кон'!I21</f>
        <v>104.0000963391137</v>
      </c>
      <c r="J21" s="911">
        <f>'ДС Макро Минэк баз'!J21*'ДС Макро Минэк баз'!J21/'ДС Макро Минэк кон'!J21</f>
        <v>104.30038498556303</v>
      </c>
      <c r="K21" s="911">
        <f>'ДС Макро Минэк баз'!K21*'ДС Макро Минэк баз'!K21/'ДС Макро Минэк кон'!K21</f>
        <v>104.54571429201116</v>
      </c>
      <c r="L21" s="911">
        <f>'ДС Макро Минэк баз'!L21*'ДС Макро Минэк баз'!L21/'ДС Макро Минэк кон'!L21</f>
        <v>104.65841489824238</v>
      </c>
      <c r="M21" s="911">
        <f>'ДС Макро Минэк баз'!M21*'ДС Макро Минэк баз'!M21/'ДС Макро Минэк кон'!M21</f>
        <v>104.88704161187135</v>
      </c>
      <c r="N21" s="911">
        <f>'ДС Макро Минэк баз'!N21*'ДС Макро Минэк баз'!N21/'ДС Макро Минэк кон'!N21</f>
        <v>104.96563306840996</v>
      </c>
      <c r="O21" s="911">
        <f>'ДС Макро Минэк баз'!O21*'ДС Макро Минэк баз'!O21/'ДС Макро Минэк кон'!O21</f>
        <v>105.11628897703733</v>
      </c>
      <c r="P21" s="911">
        <f>'ДС Макро Минэк баз'!P21*'ДС Макро Минэк баз'!P21/'ДС Макро Минэк кон'!P21</f>
        <v>105.28539265724909</v>
      </c>
      <c r="Q21" s="911">
        <f>'ДС Макро Минэк баз'!Q21*'ДС Макро Минэк баз'!Q21/'ДС Макро Минэк кон'!Q21</f>
        <v>105.13369420849614</v>
      </c>
      <c r="R21" s="911">
        <f>'ДС Макро Минэк баз'!R21*'ДС Макро Минэк баз'!R21/'ДС Макро Минэк кон'!R21</f>
        <v>105.05536301628946</v>
      </c>
      <c r="S21" s="911">
        <f>'ДС Макро Минэк баз'!S21*'ДС Макро Минэк баз'!S21/'ДС Макро Минэк кон'!S21</f>
        <v>104.91690523515689</v>
      </c>
      <c r="T21" s="911">
        <f>'ДС Макро Минэк баз'!T21*'ДС Макро Минэк баз'!T21/'ДС Макро Минэк кон'!T21</f>
        <v>104.71407002791773</v>
      </c>
      <c r="U21" s="911">
        <f>'ДС Макро Минэк баз'!U21*'ДС Макро Минэк баз'!U21/'ДС Макро Минэк кон'!U21</f>
        <v>104.52398662818386</v>
      </c>
      <c r="V21" s="912">
        <f>'ДС Макро Минэк баз'!V21*'ДС Макро Минэк баз'!V21/'ДС Макро Минэк кон'!V21</f>
        <v>104.51097101137388</v>
      </c>
    </row>
    <row r="22" ht="32.25" customHeight="1">
      <c r="A22" s="923" t="s">
        <v>1092</v>
      </c>
      <c r="B22" s="914"/>
      <c r="C22" s="921"/>
      <c r="D22" s="921"/>
      <c r="E22" s="921"/>
      <c r="F22" s="921"/>
      <c r="G22" s="921"/>
      <c r="H22" s="921"/>
      <c r="I22" s="921"/>
      <c r="J22" s="921"/>
      <c r="K22" s="921"/>
      <c r="L22" s="921"/>
      <c r="M22" s="921"/>
      <c r="N22" s="921"/>
      <c r="O22" s="921"/>
      <c r="P22" s="921"/>
      <c r="Q22" s="921"/>
      <c r="R22" s="921"/>
      <c r="S22" s="921"/>
      <c r="T22" s="921"/>
      <c r="U22" s="921"/>
      <c r="V22" s="921"/>
    </row>
    <row r="23" ht="32.25" customHeight="1">
      <c r="A23" s="915" t="s">
        <v>1083</v>
      </c>
      <c r="B23" s="904" t="s">
        <v>1084</v>
      </c>
      <c r="C23" s="911">
        <f>'ДС Макро Минэк баз'!C23*'ДС Макро Минэк баз'!C23/'ДС Макро Минэк кон'!C23</f>
        <v>15966.803900000001</v>
      </c>
      <c r="D23" s="911">
        <f>'ДС Макро Минэк баз'!D23*'ДС Макро Минэк баз'!D23/'ДС Макро Минэк кон'!D23</f>
        <v>17240.539446384741</v>
      </c>
      <c r="E23" s="911">
        <f>'ДС Макро Минэк баз'!E23*'ДС Макро Минэк баз'!E23/'ДС Макро Минэк кон'!E23</f>
        <v>18760.041601991681</v>
      </c>
      <c r="F23" s="911">
        <f>'ДС Макро Минэк баз'!F23*'ДС Макро Минэк баз'!F23/'ДС Макро Минэк кон'!F23</f>
        <v>21244.613600548866</v>
      </c>
      <c r="G23" s="911">
        <f>'ДС Макро Минэк баз'!G23*'ДС Макро Минэк баз'!G23/'ДС Макро Минэк кон'!G23</f>
        <v>24078.469477476014</v>
      </c>
      <c r="H23" s="911">
        <f>'ДС Макро Минэк баз'!H23*'ДС Макро Минэк баз'!H23/'ДС Макро Минэк кон'!H23</f>
        <v>27147.160675011099</v>
      </c>
      <c r="I23" s="911">
        <f>'ДС Макро Минэк баз'!I23*'ДС Макро Минэк баз'!I23/'ДС Макро Минэк кон'!I23</f>
        <v>30567.298201530812</v>
      </c>
      <c r="J23" s="911">
        <f>'ДС Макро Минэк баз'!J23*'ДС Макро Минэк баз'!J23/'ДС Макро Минэк кон'!J23</f>
        <v>34341.617769242672</v>
      </c>
      <c r="K23" s="911">
        <f>'ДС Макро Минэк баз'!K23*'ДС Макро Минэк баз'!K23/'ДС Макро Минэк кон'!K23</f>
        <v>37950.369071225694</v>
      </c>
      <c r="L23" s="911">
        <f>'ДС Макро Минэк баз'!L23*'ДС Макро Минэк баз'!L23/'ДС Макро Минэк кон'!L23</f>
        <v>41518.823429447359</v>
      </c>
      <c r="M23" s="911">
        <f>'ДС Макро Минэк баз'!M23*'ДС Макро Минэк баз'!M23/'ДС Макро Минэк кон'!M23</f>
        <v>44985.598889611458</v>
      </c>
      <c r="N23" s="911">
        <f>'ДС Макро Минэк баз'!N23*'ДС Макро Минэк баз'!N23/'ДС Макро Минэк кон'!N23</f>
        <v>48270.66990816527</v>
      </c>
      <c r="O23" s="911">
        <f>'ДС Макро Минэк баз'!O23*'ДС Макро Минэк баз'!O23/'ДС Макро Минэк кон'!O23</f>
        <v>51489.957229947395</v>
      </c>
      <c r="P23" s="911">
        <f>'ДС Макро Минэк баз'!P23*'ДС Макро Минэк баз'!P23/'ДС Макро Минэк кон'!P23</f>
        <v>54860.990964199249</v>
      </c>
      <c r="Q23" s="911">
        <f>'ДС Макро Минэк баз'!Q23*'ДС Макро Минэк баз'!Q23/'ДС Макро Минэк кон'!Q23</f>
        <v>58381.415552925653</v>
      </c>
      <c r="R23" s="911">
        <f>'ДС Макро Минэк баз'!R23*'ДС Макро Минэк баз'!R23/'ДС Макро Минэк кон'!R23</f>
        <v>62240.997933457198</v>
      </c>
      <c r="S23" s="911">
        <f>'ДС Макро Минэк баз'!S23*'ДС Макро Минэк баз'!S23/'ДС Макро Минэк кон'!S23</f>
        <v>66467.774004756458</v>
      </c>
      <c r="T23" s="911">
        <f>'ДС Макро Минэк баз'!T23*'ДС Макро Минэк баз'!T23/'ДС Макро Минэк кон'!T23</f>
        <v>71103.990842163577</v>
      </c>
      <c r="U23" s="911">
        <f>'ДС Макро Минэк баз'!U23*'ДС Макро Минэк баз'!U23/'ДС Макро Минэк кон'!U23</f>
        <v>76197.486715229257</v>
      </c>
      <c r="V23" s="912">
        <f>'ДС Макро Минэк баз'!V23*'ДС Макро Минэк баз'!V23/'ДС Макро Минэк кон'!V23</f>
        <v>81783.916082923926</v>
      </c>
    </row>
    <row r="24" ht="32.25" customHeight="1">
      <c r="A24" s="915" t="s">
        <v>1085</v>
      </c>
      <c r="B24" s="904" t="s">
        <v>720</v>
      </c>
      <c r="C24" s="911">
        <f>'ДС Макро Минэк баз'!C24*'ДС Макро Минэк баз'!C24/'ДС Макро Минэк кон'!C24</f>
        <v>104.40000000000001</v>
      </c>
      <c r="D24" s="911">
        <f>'ДС Макро Минэк баз'!D24*'ДС Макро Минэк баз'!D24/'ДС Макро Минэк кон'!D24</f>
        <v>102.90000000000001</v>
      </c>
      <c r="E24" s="911">
        <f>'ДС Макро Минэк баз'!E24*'ДС Макро Минэк баз'!E24/'ДС Макро Минэк кон'!E24</f>
        <v>103.70351219512195</v>
      </c>
      <c r="F24" s="911">
        <f>'ДС Макро Минэк баз'!F24*'ДС Макро Минэк баз'!F24/'ДС Макро Минэк кон'!F24</f>
        <v>108.91589840075261</v>
      </c>
      <c r="G24" s="911">
        <f>'ДС Макро Минэк баз'!G24*'ДС Макро Минэк баз'!G24/'ДС Макро Минэк кон'!G24</f>
        <v>108.52431149097816</v>
      </c>
      <c r="H24" s="911">
        <f>'ДС Макро Минэк баз'!H24*'ДС Макро Минэк баз'!H24/'ДС Макро Минэк кон'!H24</f>
        <v>107.89458823529412</v>
      </c>
      <c r="I24" s="911">
        <f>'ДС Макро Минэк баз'!I24*'ДС Макро Минэк баз'!I24/'ДС Макро Минэк кон'!I24</f>
        <v>107.69461596958176</v>
      </c>
      <c r="J24" s="911">
        <f>'ДС Макро Минэк баз'!J24*'ДС Макро Минэк баз'!J24/'ДС Макро Минэк кон'!J24</f>
        <v>107.47687881679393</v>
      </c>
      <c r="K24" s="911">
        <f>'ДС Макро Минэк баз'!K24*'ДС Макро Минэк баз'!K24/'ДС Макро Минэк кон'!K24</f>
        <v>105.86379445506695</v>
      </c>
      <c r="L24" s="911">
        <f>'ДС Макро Минэк баз'!L24*'ДС Макро Минэк баз'!L24/'ДС Макро Минэк кон'!L24</f>
        <v>105.01075059837247</v>
      </c>
      <c r="M24" s="911">
        <f>'ДС Макро Минэк баз'!M24*'ДС Макро Минэк баз'!M24/'ДС Макро Минэк кон'!M24</f>
        <v>104.16004697986581</v>
      </c>
      <c r="N24" s="911">
        <f>'ДС Макро Минэк баз'!N24*'ДС Макро Минэк баз'!N24/'ДС Макро Минэк кон'!N24</f>
        <v>103.31169371099379</v>
      </c>
      <c r="O24" s="911">
        <f>'ДС Макро Минэк баз'!O24*'ДС Макро Минэк баз'!O24/'ДС Макро Минэк кон'!O24</f>
        <v>102.66431634615388</v>
      </c>
      <c r="P24" s="911">
        <f>'ДС Макро Минэк баз'!P24*'ДС Макро Минэк баз'!P24/'ДС Макро Минэк кон'!P24</f>
        <v>102.5143225806452</v>
      </c>
      <c r="Q24" s="911">
        <f>'ДС Макро Минэк баз'!Q24*'ДС Макро Минэк баз'!Q24/'ДС Макро Минэк кон'!Q24</f>
        <v>102.36432883317264</v>
      </c>
      <c r="R24" s="911">
        <f>'ДС Макро Минэк баз'!R24*'ДС Макро Минэк баз'!R24/'ДС Макро Минэк кон'!R24</f>
        <v>102.51261129888945</v>
      </c>
      <c r="S24" s="911">
        <f>'ДС Макро Минэк баз'!S24*'ДС Макро Минэк баз'!S24/'ДС Макро Минэк кон'!S24</f>
        <v>102.66132398452615</v>
      </c>
      <c r="T24" s="911">
        <f>'ДС Макро Минэк баз'!T24*'ДС Макро Минэк баз'!T24/'ДС Макро Минэк кон'!T24</f>
        <v>102.81046876513321</v>
      </c>
      <c r="U24" s="911">
        <f>'ДС Макро Минэк баз'!U24*'ДС Макро Минэк баз'!U24/'ДС Макро Минэк кон'!U24</f>
        <v>102.96004752667318</v>
      </c>
      <c r="V24" s="912">
        <f>'ДС Макро Минэк баз'!V24*'ДС Макро Минэк баз'!V24/'ДС Макро Минэк кон'!V24</f>
        <v>103.11006216610009</v>
      </c>
    </row>
    <row r="25" ht="32.25" customHeight="1">
      <c r="A25" s="922" t="s">
        <v>1091</v>
      </c>
      <c r="B25" s="924" t="s">
        <v>720</v>
      </c>
      <c r="C25" s="911">
        <f>'ДС Макро Минэк баз'!C25*'ДС Макро Минэк баз'!C25/'ДС Макро Минэк кон'!C25</f>
        <v>103.69498560435535</v>
      </c>
      <c r="D25" s="911">
        <f>'ДС Макро Минэк баз'!D25*'ДС Макро Минэк баз'!D25/'ДС Макро Минэк кон'!D25</f>
        <v>104.93430351985597</v>
      </c>
      <c r="E25" s="911">
        <f>'ДС Макро Минэк баз'!E25*'ДС Макро Минэк баз'!E25/'ДС Макро Минэк кон'!E25</f>
        <v>104.92753767490525</v>
      </c>
      <c r="F25" s="911">
        <f>'ДС Макро Минэк баз'!F25*'ДС Макро Минэк баз'!F25/'ДС Макро Минэк кон'!F25</f>
        <v>103.97376277683887</v>
      </c>
      <c r="G25" s="911">
        <f>'ДС Макро Минэк баз'!G25*'ДС Макро Минэк баз'!G25/'ДС Макро Минэк кон'!G25</f>
        <v>104.4366667586841</v>
      </c>
      <c r="H25" s="911">
        <f>'ДС Макро Минэк баз'!H25*'ДС Макро Минэк баз'!H25/'ДС Макро Минэк кон'!H25</f>
        <v>104.49508737656973</v>
      </c>
      <c r="I25" s="911">
        <f>'ДС Макро Минэк баз'!I25*'ДС Макро Минэк баз'!I25/'ДС Макро Минэк кон'!I25</f>
        <v>104.55351751279922</v>
      </c>
      <c r="J25" s="911">
        <f>'ДС Макро Минэк баз'!J25*'ДС Макро Минэк баз'!J25/'ДС Макро Минэк кон'!J25</f>
        <v>104.53185335361171</v>
      </c>
      <c r="K25" s="911">
        <f>'ДС Макро Минэк баз'!K25*'ДС Макро Минэк баз'!K25/'ДС Макро Минэк кон'!K25</f>
        <v>104.38733192676268</v>
      </c>
      <c r="L25" s="911">
        <f>'ДС Макро Минэк баз'!L25*'ДС Макро Минэк баз'!L25/'ДС Макро Минэк кон'!L25</f>
        <v>104.18261913013758</v>
      </c>
      <c r="M25" s="911">
        <f>'ДС Макро Минэк баз'!M25*'ДС Макро Минэк баз'!M25/'ДС Макро Минэк кон'!M25</f>
        <v>104.02250347911713</v>
      </c>
      <c r="N25" s="911">
        <f>'ДС Макро Минэк баз'!N25*'ДС Макро Минэк баз'!N25/'ДС Макро Минэк кон'!N25</f>
        <v>103.86287451419106</v>
      </c>
      <c r="O25" s="911">
        <f>'ДС Макро Минэк баз'!O25*'ДС Макро Минэк баз'!O25/'ДС Макро Минэк кон'!O25</f>
        <v>103.90098996800339</v>
      </c>
      <c r="P25" s="911">
        <f>'ДС Макро Минэк баз'!P25*'ДС Макро Минэк баз'!P25/'ДС Макро Минэк кон'!P25</f>
        <v>103.93374367924311</v>
      </c>
      <c r="Q25" s="911">
        <f>'ДС Макро Минэк баз'!Q25*'ДС Макро Минэк баз'!Q25/'ДС Макро Минэк кон'!Q25</f>
        <v>103.95905656969057</v>
      </c>
      <c r="R25" s="911">
        <f>'ДС Макро Минэк баз'!R25*'ДС Макро Минэк баз'!R25/'ДС Макро Минэк кон'!R25</f>
        <v>103.99791438239399</v>
      </c>
      <c r="S25" s="911">
        <f>'ДС Макро Минэк баз'!S25*'ДС Макро Минэк баз'!S25/'ДС Макро Минэк кон'!S25</f>
        <v>104.02260523299118</v>
      </c>
      <c r="T25" s="911">
        <f>'ДС Макро Минэк баз'!T25*'ДС Макро Минэк баз'!T25/'ДС Макро Минэк кон'!T25</f>
        <v>104.05081903421126</v>
      </c>
      <c r="U25" s="911">
        <f>'ДС Макро Минэк баз'!U25*'ДС Макро Минэк баз'!U25/'ДС Макро Минэк кон'!U25</f>
        <v>104.08255280849959</v>
      </c>
      <c r="V25" s="912">
        <f>'ДС Макро Минэк баз'!V25*'ДС Макро Минэк баз'!V25/'ДС Макро Минэк кон'!V25</f>
        <v>104.09412204271446</v>
      </c>
    </row>
    <row r="26" ht="32.25" customHeight="1">
      <c r="A26" s="915" t="s">
        <v>1093</v>
      </c>
      <c r="B26" s="924" t="s">
        <v>1094</v>
      </c>
      <c r="C26" s="911">
        <f>'ДС Макро Минэк баз'!C26*'ДС Макро Минэк баз'!C26/'ДС Макро Минэк кон'!C26</f>
        <v>17.348211496224845</v>
      </c>
      <c r="D26" s="911">
        <f>'ДС Макро Минэк баз'!D26*'ДС Макро Минэк баз'!D26/'ДС Макро Минэк кон'!D26</f>
        <v>17.042130373903223</v>
      </c>
      <c r="E26" s="911">
        <f>'ДС Макро Минэк баз'!E26*'ДС Макро Минэк баз'!E26/'ДС Макро Минэк кон'!E26</f>
        <v>17.539892551230803</v>
      </c>
      <c r="F26" s="911">
        <f>'ДС Макро Минэк баз'!F26*'ДС Макро Минэк баз'!F26/'ДС Макро Минэк кон'!F26</f>
        <v>18.939871262295625</v>
      </c>
      <c r="G26" s="911">
        <f>'ДС Макро Минэк баз'!G26*'ДС Макро Минэк баз'!G26/'ДС Макро Минэк кон'!G26</f>
        <v>19.964536883431663</v>
      </c>
      <c r="H26" s="911">
        <f>'ДС Макро Минэк баз'!H26*'ДС Макро Минэк баз'!H26/'ДС Макро Минэк кон'!H26</f>
        <v>20.92477954525738</v>
      </c>
      <c r="I26" s="911">
        <f>'ДС Макро Минэк баз'!I26*'ДС Макро Минэк баз'!I26/'ДС Макро Минэк кон'!I26</f>
        <v>21.809056290700184</v>
      </c>
      <c r="J26" s="911">
        <f>'ДС Макро Минэк баз'!J26*'ДС Макро Минэк баз'!J26/'ДС Макро Минэк кон'!J26</f>
        <v>22.667954712625882</v>
      </c>
      <c r="K26" s="911">
        <f>'ДС Макро Минэк баз'!K26*'ДС Макро Минэк баз'!K26/'ДС Макро Минэк кон'!K26</f>
        <v>23.398911854610645</v>
      </c>
      <c r="L26" s="911">
        <f>'ДС Макро Минэк баз'!L26*'ДС Макро Минэк баз'!L26/'ДС Макро Минэк кон'!L26</f>
        <v>23.937572889150641</v>
      </c>
      <c r="M26" s="911">
        <f>'ДС Макро Минэк баз'!M26*'ДС Макро Минэк баз'!M26/'ДС Макро Минэк кон'!M26</f>
        <v>24.266194655946958</v>
      </c>
      <c r="N26" s="911">
        <f>'ДС Макро Минэк баз'!N26*'ДС Макро Минэк баз'!N26/'ДС Макро Минэк кон'!N26</f>
        <v>24.415339152717525</v>
      </c>
      <c r="O26" s="911">
        <f>'ДС Макро Минэк баз'!O26*'ДС Макро Минэк баз'!O26/'ДС Макро Минэк кон'!O26</f>
        <v>24.545372992759102</v>
      </c>
      <c r="P26" s="911">
        <f>'ДС Макро Минэк баз'!P26*'ДС Макро Минэк баз'!P26/'ДС Макро Минэк кон'!P26</f>
        <v>24.533870369896903</v>
      </c>
      <c r="Q26" s="911">
        <f>'ДС Макро Минэк баз'!Q26*'ДС Макро Минэк баз'!Q26/'ДС Макро Минэк кон'!Q26</f>
        <v>24.356227261450321</v>
      </c>
      <c r="R26" s="911">
        <f>'ДС Макро Минэк баз'!R26*'ДС Макро Минэк баз'!R26/'ДС Макро Минэк кон'!R26</f>
        <v>24.22957579525</v>
      </c>
      <c r="S26" s="911">
        <f>'ДС Макро Минэк баз'!S26*'ДС Макро Минэк баз'!S26/'ДС Макро Минэк кон'!S26</f>
        <v>24.14691774405355</v>
      </c>
      <c r="T26" s="911">
        <f>'ДС Макро Минэк баз'!T26*'ДС Макро Минэк баз'!T26/'ДС Макро Минэк кон'!T26</f>
        <v>24.077243341880187</v>
      </c>
      <c r="U26" s="911">
        <f>'ДС Макро Минэк баз'!U26*'ДС Макро Минэк баз'!U26/'ДС Макро Минэк кон'!U26</f>
        <v>24.012752499163064</v>
      </c>
      <c r="V26" s="912">
        <f>'ДС Макро Минэк баз'!V26*'ДС Макро Минэк баз'!V26/'ДС Макро Минэк кон'!V26</f>
        <v>24.033130629968845</v>
      </c>
    </row>
    <row r="27" ht="32.25" customHeight="1">
      <c r="A27" s="915" t="s">
        <v>1291</v>
      </c>
      <c r="B27" s="924" t="s">
        <v>1094</v>
      </c>
      <c r="C27" s="911">
        <f>'ДС Макро Минэк баз'!C27*'ДС Макро Минэк баз'!C27/'ДС Макро Минэк кон'!C27</f>
        <v>21.048469113334601</v>
      </c>
      <c r="D27" s="911">
        <f>'ДС Макро Минэк баз'!D27*'ДС Макро Минэк баз'!D27/'ДС Макро Минэк кон'!D27</f>
        <v>20.67710293240215</v>
      </c>
      <c r="E27" s="911">
        <f>'ДС Макро Минэк баз'!E27*'ДС Макро Минэк баз'!E27/'ДС Макро Минэк кон'!E27</f>
        <v>21.281034456844637</v>
      </c>
      <c r="F27" s="911">
        <f>'ДС Макро Минэк баз'!F27*'ДС Макро Минэк баз'!F27/'ДС Макро Минэк кон'!F27</f>
        <v>22.979619274396939</v>
      </c>
      <c r="G27" s="911">
        <f>'ДС Макро Минэк баз'!G27*'ДС Макро Минэк баз'!G27/'ДС Макро Минэк кон'!G27</f>
        <v>24.222839227224405</v>
      </c>
      <c r="H27" s="911">
        <f>'ДС Макро Минэк баз'!H27*'ДС Макро Минэк баз'!H27/'ДС Макро Минэк кон'!H27</f>
        <v>25.387895233899389</v>
      </c>
      <c r="I27" s="911">
        <f>'ДС Макро Минэк баз'!I27*'ДС Макро Минэк баз'!I27/'ДС Макро Минэк кон'!I27</f>
        <v>26.460782301718634</v>
      </c>
      <c r="J27" s="911">
        <f>'ДС Макро Минэк баз'!J27*'ДС Макро Минэк баз'!J27/'ДС Макро Минэк кон'!J27</f>
        <v>27.50287801915492</v>
      </c>
      <c r="K27" s="911">
        <f>'ДС Макро Минэк баз'!K27*'ДС Макро Минэк баз'!K27/'ДС Макро Минэк кон'!K27</f>
        <v>27.450479378108987</v>
      </c>
      <c r="L27" s="911">
        <f>'ДС Макро Минэк баз'!L27*'ДС Макро Минэк баз'!L27/'ДС Макро Минэк кон'!L27</f>
        <v>27.14757132899938</v>
      </c>
      <c r="M27" s="911">
        <f>'ДС Макро Минэк баз'!M27*'ДС Макро Минэк баз'!M27/'ДС Макро Минэк кон'!M27</f>
        <v>26.598451091299385</v>
      </c>
      <c r="N27" s="911">
        <f>'ДС Макро Минэк баз'!N27*'ДС Макро Минэк баз'!N27/'ДС Макро Минэк кон'!N27</f>
        <v>26.71847194798946</v>
      </c>
      <c r="O27" s="911">
        <f>'ДС Макро Минэк баз'!O27*'ДС Макро Минэк баз'!O27/'ДС Макро Минэк кон'!O27</f>
        <v>26.816036532988136</v>
      </c>
      <c r="P27" s="911">
        <f>'ДС Макро Минэк баз'!P27*'ДС Макро Минэк баз'!P27/'ДС Макро Минэк кон'!P27</f>
        <v>27.196290542219938</v>
      </c>
      <c r="Q27" s="911">
        <f>'ДС Макро Минэк баз'!Q27*'ДС Макро Минэк баз'!Q27/'ДС Макро Минэк кон'!Q27</f>
        <v>27.395641995232126</v>
      </c>
      <c r="R27" s="911">
        <f>'ДС Макро Минэк баз'!R27*'ДС Макро Минэк баз'!R27/'ДС Макро Минэк кон'!R27</f>
        <v>27.653771551114442</v>
      </c>
      <c r="S27" s="911">
        <f>'ДС Макро Минэк баз'!S27*'ДС Макро Минэк баз'!S27/'ДС Макро Минэк кон'!S27</f>
        <v>27.774320338256249</v>
      </c>
      <c r="T27" s="911">
        <f>'ДС Макро Минэк баз'!T27*'ДС Макро Минэк баз'!T27/'ДС Макро Минэк кон'!T27</f>
        <v>27.910434497986195</v>
      </c>
      <c r="U27" s="911">
        <f>'ДС Макро Минэк баз'!U27*'ДС Макро Минэк баз'!U27/'ДС Макро Минэк кон'!U27</f>
        <v>28.053355300782478</v>
      </c>
      <c r="V27" s="912">
        <f>'ДС Макро Минэк баз'!V27*'ДС Макро Минэк баз'!V27/'ДС Макро Минэк кон'!V27</f>
        <v>28.297052032134683</v>
      </c>
    </row>
    <row r="28" ht="32.25" customHeight="1">
      <c r="A28" s="913" t="s">
        <v>563</v>
      </c>
      <c r="B28" s="914"/>
      <c r="C28" s="921"/>
      <c r="D28" s="921"/>
      <c r="E28" s="921"/>
      <c r="F28" s="921"/>
      <c r="G28" s="921"/>
      <c r="H28" s="921"/>
      <c r="I28" s="921"/>
      <c r="J28" s="921"/>
      <c r="K28" s="921"/>
      <c r="L28" s="921"/>
      <c r="M28" s="921"/>
      <c r="N28" s="921"/>
      <c r="O28" s="921"/>
      <c r="P28" s="921"/>
      <c r="Q28" s="921"/>
      <c r="R28" s="921"/>
      <c r="S28" s="921"/>
      <c r="T28" s="921"/>
      <c r="U28" s="921"/>
      <c r="V28" s="921"/>
    </row>
    <row r="29" ht="32.25" customHeight="1">
      <c r="A29" s="915" t="s">
        <v>1083</v>
      </c>
      <c r="B29" s="926" t="s">
        <v>1084</v>
      </c>
      <c r="C29" s="911">
        <f>'ДС Макро Минэк баз'!C29*'ДС Макро Минэк баз'!C29/'ДС Макро Минэк кон'!C29</f>
        <v>29813.294312368576</v>
      </c>
      <c r="D29" s="911">
        <f>'ДС Макро Минэк баз'!D29*'ДС Макро Минэк баз'!D29/'ДС Макро Минэк кон'!D29</f>
        <v>31433.050106111128</v>
      </c>
      <c r="E29" s="911">
        <f>'ДС Макро Минэк баз'!E29*'ДС Макро Минэк баз'!E29/'ДС Макро Минэк кон'!E29</f>
        <v>33537.140600217062</v>
      </c>
      <c r="F29" s="911">
        <f>'ДС Макро Минэк баз'!F29*'ДС Макро Минэк баз'!F29/'ДС Макро Минэк кон'!F29</f>
        <v>35391.0640191688</v>
      </c>
      <c r="G29" s="911">
        <f>'ДС Макро Минэк баз'!G29*'ДС Макро Минэк баз'!G29/'ДС Макро Минэк кон'!G29</f>
        <v>37904.004108302011</v>
      </c>
      <c r="H29" s="911">
        <f>'ДС Макро Минэк баз'!H29*'ДС Макро Минэк баз'!H29/'ДС Макро Минэк кон'!H29</f>
        <v>40480.689751160971</v>
      </c>
      <c r="I29" s="911">
        <f>'ДС Макро Минэк баз'!I29*'ДС Макро Минэк баз'!I29/'ДС Макро Минэк кон'!I29</f>
        <v>43302.282085930594</v>
      </c>
      <c r="J29" s="911">
        <f>'ДС Макро Минэк баз'!J29*'ДС Макро Минэк баз'!J29/'ДС Макро Минэк кон'!J29</f>
        <v>46318.785274687609</v>
      </c>
      <c r="K29" s="911">
        <f>'ДС Макро Минэк баз'!K29*'ДС Макро Минэк баз'!K29/'ДС Макро Минэк кон'!K29</f>
        <v>49525.054649580423</v>
      </c>
      <c r="L29" s="911">
        <f>'ДС Макро Минэк баз'!L29*'ДС Макро Минэк баз'!L29/'ДС Макро Минэк кон'!L29</f>
        <v>52911.012482770362</v>
      </c>
      <c r="M29" s="911">
        <f>'ДС Макро Минэк баз'!M29*'ДС Макро Минэк баз'!M29/'ДС Макро Минэк кон'!M29</f>
        <v>56501.341440091805</v>
      </c>
      <c r="N29" s="911">
        <f>'ДС Макро Минэк баз'!N29*'ДС Макро Минэк баз'!N29/'ДС Макро Минэк кон'!N29</f>
        <v>60362.129547454999</v>
      </c>
      <c r="O29" s="911">
        <f>'ДС Макро Минэк баз'!O29*'ДС Макро Минэк баз'!O29/'ДС Макро Минэк кон'!O29</f>
        <v>64572.120437902871</v>
      </c>
      <c r="P29" s="911">
        <f>'ДС Макро Минэк баз'!P29*'ДС Макро Минэк баз'!P29/'ДС Макро Минэк кон'!P29</f>
        <v>69042.265037033721</v>
      </c>
      <c r="Q29" s="911">
        <f>'ДС Макро Минэк баз'!Q29*'ДС Макро Минэк баз'!Q29/'ДС Макро Минэк кон'!Q29</f>
        <v>73698.302786059387</v>
      </c>
      <c r="R29" s="911">
        <f>'ДС Макро Минэк баз'!R29*'ДС Макро Минэк баз'!R29/'ДС Макро Минэк кон'!R29</f>
        <v>78638.971297629381</v>
      </c>
      <c r="S29" s="911">
        <f>'ДС Макро Минэк баз'!S29*'ДС Макро Минэк баз'!S29/'ДС Макро Минэк кон'!S29</f>
        <v>83960.021155189475</v>
      </c>
      <c r="T29" s="911">
        <f>'ДС Макро Минэк баз'!T29*'ДС Макро Минэк баз'!T29/'ДС Макро Минэк кон'!T29</f>
        <v>89637.509728558871</v>
      </c>
      <c r="U29" s="911">
        <f>'ДС Макро Минэк баз'!U29*'ДС Макро Минэк баз'!U29/'ДС Макро Минэк кон'!U29</f>
        <v>95887.188632849167</v>
      </c>
      <c r="V29" s="912">
        <f>'ДС Макро Минэк баз'!V29*'ДС Макро Минэк баз'!V29/'ДС Макро Минэк кон'!V29</f>
        <v>102462.61542169795</v>
      </c>
    </row>
    <row r="30" ht="32.25" customHeight="1">
      <c r="A30" s="915" t="s">
        <v>1085</v>
      </c>
      <c r="B30" s="924" t="s">
        <v>720</v>
      </c>
      <c r="C30" s="911">
        <f>'ДС Макро Минэк баз'!C30*'ДС Макро Минэк баз'!C30/'ДС Макро Минэк кон'!C30</f>
        <v>101.29999999999998</v>
      </c>
      <c r="D30" s="911">
        <f>'ДС Макро Минэк баз'!D30*'ДС Макро Минэк баз'!D30/'ДС Макро Минэк кон'!D30</f>
        <v>102.90000000000001</v>
      </c>
      <c r="E30" s="911">
        <f>'ДС Макро Минэк баз'!E30*'ДС Макро Минэк баз'!E30/'ДС Макро Минэк кон'!E30</f>
        <v>102.10157946692992</v>
      </c>
      <c r="F30" s="911">
        <f>'ДС Макро Минэк баз'!F30*'ДС Макро Минэк баз'!F30/'ДС Макро Минэк кон'!F30</f>
        <v>102.20039292730846</v>
      </c>
      <c r="G30" s="911">
        <f>'ДС Макро Минэк баз'!G30*'ДС Макро Минэк баз'!G30/'ДС Макро Минэк кон'!G30</f>
        <v>103.00156555772992</v>
      </c>
      <c r="H30" s="911">
        <f>'ДС Макро Минэк баз'!H30*'ДС Макро Минэк баз'!H30/'ДС Макро Минэк кон'!H30</f>
        <v>102.90087976539589</v>
      </c>
      <c r="I30" s="911">
        <f>'ДС Макро Минэк баз'!I30*'ДС Макро Минэк баз'!I30/'ДС Макро Минэк кон'!I30</f>
        <v>102.90039024390245</v>
      </c>
      <c r="J30" s="911">
        <f>'ДС Макро Минэк баз'!J30*'ДС Макро Минэк баз'!J30/'ДС Макро Минэк кон'!J30</f>
        <v>102.90009737098345</v>
      </c>
      <c r="K30" s="911">
        <f>'ДС Макро Минэк баз'!K30*'ДС Макро Минэк баз'!K30/'ДС Макро Минэк кон'!K30</f>
        <v>102.90009737098345</v>
      </c>
      <c r="L30" s="911">
        <f>'ДС Макро Минэк баз'!L30*'ДС Макро Минэк баз'!L30/'ДС Макро Минэк кон'!L30</f>
        <v>102.90009737098345</v>
      </c>
      <c r="M30" s="911">
        <f>'ДС Макро Минэк баз'!M30*'ДС Макро Минэк баз'!M30/'ДС Макро Минэк кон'!M30</f>
        <v>102.90009737098345</v>
      </c>
      <c r="N30" s="911">
        <f>'ДС Макро Минэк баз'!N30*'ДС Макро Минэк баз'!N30/'ДС Макро Минэк кон'!N30</f>
        <v>103.00009727626461</v>
      </c>
      <c r="O30" s="911">
        <f>'ДС Макро Минэк баз'!O30*'ДС Макро Минэк баз'!O30/'ДС Макро Минэк кон'!O30</f>
        <v>103.20038910505836</v>
      </c>
      <c r="P30" s="911">
        <f>'ДС Макро Минэк баз'!P30*'ДС Макро Минэк баз'!P30/'ДС Макро Минэк кон'!P30</f>
        <v>103.20038910505836</v>
      </c>
      <c r="Q30" s="911">
        <f>'ДС Макро Минэк баз'!Q30*'ДС Макро Минэк баз'!Q30/'ДС Макро Минэк кон'!Q30</f>
        <v>103.10009718172982</v>
      </c>
      <c r="R30" s="911">
        <f>'ДС Макро Минэк баз'!R30*'ДС Макро Минэк баз'!R30/'ДС Макро Минэк кон'!R30</f>
        <v>103.10009718172982</v>
      </c>
      <c r="S30" s="911">
        <f>'ДС Макро Минэк баз'!S30*'ДС Макро Минэк баз'!S30/'ДС Макро Минэк кон'!S30</f>
        <v>103.20009708737862</v>
      </c>
      <c r="T30" s="911">
        <f>'ДС Макро Минэк баз'!T30*'ДС Макро Минэк баз'!T30/'ДС Макро Минэк кон'!T30</f>
        <v>103.20009708737862</v>
      </c>
      <c r="U30" s="911">
        <f>'ДС Макро Минэк баз'!U30*'ДС Макро Минэк баз'!U30/'ДС Макро Минэк кон'!U30</f>
        <v>103.40038834951456</v>
      </c>
      <c r="V30" s="912">
        <f>'ДС Макро Минэк баз'!V30*'ДС Макро Минэк баз'!V30/'ДС Макро Минэк кон'!V30</f>
        <v>103.30009699321047</v>
      </c>
    </row>
    <row r="31" ht="32.25" customHeight="1">
      <c r="A31" s="922" t="s">
        <v>1091</v>
      </c>
      <c r="B31" s="924" t="s">
        <v>720</v>
      </c>
      <c r="C31" s="911">
        <f>'ДС Макро Минэк баз'!C31*'ДС Макро Минэк баз'!C31/'ДС Макро Минэк кон'!C31</f>
        <v>103.97483497417522</v>
      </c>
      <c r="D31" s="911">
        <f>'ДС Макро Минэк баз'!D31*'ДС Макро Минэк баз'!D31/'ДС Макро Минэк кон'!D31</f>
        <v>102.46161163170207</v>
      </c>
      <c r="E31" s="911">
        <f>'ДС Макро Минэк баз'!E31*'ДС Макро Минэк баз'!E31/'ДС Макро Минэк кон'!E31</f>
        <v>104.49433578774664</v>
      </c>
      <c r="F31" s="911">
        <f>'ДС Макро Минэк баз'!F31*'ДС Макро Минэк баз'!F31/'ДС Макро Минэк кон'!F31</f>
        <v>103.25593475150414</v>
      </c>
      <c r="G31" s="911">
        <f>'ДС Макро Минэк баз'!G31*'ДС Макро Минэк баз'!G31/'ДС Макро Минэк кон'!G31</f>
        <v>103.97948090019138</v>
      </c>
      <c r="H31" s="911">
        <f>'ДС Макро Минэк баз'!H31*'ДС Макро Минэк баз'!H31/'ДС Макро Минэк кон'!H31</f>
        <v>103.78718326284955</v>
      </c>
      <c r="I31" s="911">
        <f>'ДС Макро Минэк баз'!I31*'ДС Макро Минэк баз'!I31/'ДС Макро Минэк кон'!I31</f>
        <v>103.95511404198105</v>
      </c>
      <c r="J31" s="911">
        <f>'ДС Макро Минэк баз'!J31*'ДС Макро Минэк баз'!J31/'ДС Макро Минэк кон'!J31</f>
        <v>103.95145938123639</v>
      </c>
      <c r="K31" s="911">
        <f>'ДС Макро Минэк баз'!K31*'ДС Макро Минэк баз'!K31/'ДС Макро Минэк кон'!K31</f>
        <v>103.90872511332637</v>
      </c>
      <c r="L31" s="911">
        <f>'ДС Макро Минэк баз'!L31*'ДС Макро Минэк баз'!L31/'ДС Макро Минэк кон'!L31</f>
        <v>103.82580879674101</v>
      </c>
      <c r="M31" s="911">
        <f>'ДС Макро Минэк баз'!M31*'ДС Макро Минэк баз'!M31/'ДС Макро Минэк кон'!M31</f>
        <v>103.77599379837476</v>
      </c>
      <c r="N31" s="911">
        <f>'ДС Макро Минэк баз'!N31*'ДС Макро Минэк баз'!N31/'ДС Макро Минэк кон'!N31</f>
        <v>103.72134966776602</v>
      </c>
      <c r="O31" s="911">
        <f>'ДС Макро Минэк баз'!O31*'ДС Макро Минэк баз'!O31/'ДС Макро Минэк кон'!O31</f>
        <v>103.6571252569824</v>
      </c>
      <c r="P31" s="911">
        <f>'ДС Макро Минэк баз'!P31*'ДС Макро Минэк баз'!P31/'ДС Макро Минэк кон'!P31</f>
        <v>103.60689243564167</v>
      </c>
      <c r="Q31" s="911">
        <f>'ДС Макро Минэк баз'!Q31*'ДС Макро Минэк баз'!Q31/'ДС Макро Минэк кон'!Q31</f>
        <v>103.53409251661833</v>
      </c>
      <c r="R31" s="911">
        <f>'ДС Макро Минэк баз'!R31*'ДС Макро Минэк баз'!R31/'ДС Макро Минэк кон'!R31</f>
        <v>103.49545127479576</v>
      </c>
      <c r="S31" s="911">
        <f>'ДС Макро Минэк баз'!S31*'ДС Макро Минэк баз'!S31/'ДС Макро Минэк кон'!S31</f>
        <v>103.45574435462586</v>
      </c>
      <c r="T31" s="911">
        <f>'ДС Макро Минэк баз'!T31*'ДС Макро Минэк баз'!T31/'ДС Макро Минэк кон'!T31</f>
        <v>103.45158225807282</v>
      </c>
      <c r="U31" s="911">
        <f>'ДС Макро Минэк баз'!U31*'ДС Макро Минэк баз'!U31/'ДС Макро Минэк кон'!U31</f>
        <v>103.45432060140989</v>
      </c>
      <c r="V31" s="912">
        <f>'ДС Макро Минэк баз'!V31*'ДС Макро Минэк баз'!V31/'ДС Макро Минэк кон'!V31</f>
        <v>103.44371819999461</v>
      </c>
    </row>
    <row r="32" ht="32.25" customHeight="1">
      <c r="A32" s="915" t="s">
        <v>1093</v>
      </c>
      <c r="B32" s="924" t="s">
        <v>1094</v>
      </c>
      <c r="C32" s="911">
        <f>'ДС Макро Минэк баз'!C32*'ДС Макро Минэк баз'!C32/'ДС Макро Минэк кон'!C32</f>
        <v>32.392665330484043</v>
      </c>
      <c r="D32" s="911">
        <f>'ДС Макро Минэк баз'!D32*'ДС Макро Минэк баз'!D32/'ДС Макро Минэк кон'!D32</f>
        <v>31.07130955059003</v>
      </c>
      <c r="E32" s="911">
        <f>'ДС Макро Минэк баз'!E32*'ДС Макро Минэк баз'!E32/'ДС Макро Минэк кон'!E32</f>
        <v>31.355892224720673</v>
      </c>
      <c r="F32" s="911">
        <f>'ДС Макро Минэк баз'!F32*'ДС Макро Минэк баз'!F32/'ДС Макро Минэк кон'!F32</f>
        <v>31.551630402042349</v>
      </c>
      <c r="G32" s="911">
        <f>'ДС Макро Минэк баз'!G32*'ДС Макро Минэк баз'!G32/'ДС Макро Минэк кон'!G32</f>
        <v>31.427906526941939</v>
      </c>
      <c r="H32" s="911">
        <f>'ДС Макро Минэк баз'!H32*'ДС Макро Минэк баз'!H32/'ДС Макро Минэк кон'!H32</f>
        <v>31.20214003310889</v>
      </c>
      <c r="I32" s="911">
        <f>'ДС Макро Минэк баз'!I32*'ДС Макро Минэк баз'!I32/'ДС Макро Минэк кон'!I32</f>
        <v>30.895171084520126</v>
      </c>
      <c r="J32" s="911">
        <f>'ДС Макро Минэк баз'!J32*'ДС Макро Минэк баз'!J32/'ДС Макро Минэк кон'!J32</f>
        <v>30.573752640471934</v>
      </c>
      <c r="K32" s="911">
        <f>'ДС Макро Минэк баз'!K32*'ДС Макро Минэк баз'!K32/'ДС Макро Минэк кон'!K32</f>
        <v>30.535470845234666</v>
      </c>
      <c r="L32" s="911">
        <f>'ДС Макро Минэк баз'!L32*'ДС Макро Минэк баз'!L32/'ДС Макро Минэк кон'!L32</f>
        <v>30.505710743401316</v>
      </c>
      <c r="M32" s="911">
        <f>'ДС Макро Минэк баз'!M32*'ДС Макро Минэк баз'!M32/'ДС Макро Минэк кон'!M32</f>
        <v>30.478032604874635</v>
      </c>
      <c r="N32" s="911">
        <f>'ДС Макро Минэк баз'!N32*'ДС Макро Минэк баз'!N32/'ДС Макро Минэк кон'!N32</f>
        <v>30.53120803347479</v>
      </c>
      <c r="O32" s="911">
        <f>'ДС Макро Минэк баз'!O32*'ДС Макро Минэк баз'!O32/'ДС Макро Минэк кон'!O32</f>
        <v>30.781668238789255</v>
      </c>
      <c r="P32" s="911">
        <f>'ДС Макро Минэк баз'!P32*'ДС Макро Минэк баз'!P32/'ДС Макро Минэк кон'!P32</f>
        <v>30.875745237048779</v>
      </c>
      <c r="Q32" s="911">
        <f>'ДС Макро Минэк баз'!Q32*'ДС Макро Минэк баз'!Q32/'ДС Макро Минэк кон'!Q32</f>
        <v>30.746301617390067</v>
      </c>
      <c r="R32" s="911">
        <f>'ДС Макро Минэк баз'!R32*'ДС Макро Минэк баз'!R32/'ДС Макро Минэк кон'!R32</f>
        <v>30.613084281737912</v>
      </c>
      <c r="S32" s="911">
        <f>'ДС Макро Минэк баз'!S32*'ДС Макро Минэк баз'!S32/'ДС Макро Минэк кон'!S32</f>
        <v>30.501634137443457</v>
      </c>
      <c r="T32" s="911">
        <f>'ДС Макро Минэк баз'!T32*'ДС Макро Минэк баз'!T32/'ДС Макро Минэк кон'!T32</f>
        <v>30.353066104059952</v>
      </c>
      <c r="U32" s="911">
        <f>'ДС Макро Минэк баз'!U32*'ДС Макро Минэк баз'!U32/'ДС Макро Минэк кон'!U32</f>
        <v>30.217733257873661</v>
      </c>
      <c r="V32" s="912">
        <f>'ДС Макро Минэк баз'!V32*'ДС Макро Минэк баз'!V32/'ДС Макро Минэк кон'!V32</f>
        <v>30.109800790428086</v>
      </c>
    </row>
    <row r="33" ht="32.25" customHeight="1">
      <c r="A33" s="923" t="s">
        <v>1095</v>
      </c>
      <c r="B33" s="914"/>
      <c r="C33" s="921"/>
      <c r="D33" s="921"/>
      <c r="E33" s="921"/>
      <c r="F33" s="921"/>
      <c r="G33" s="921"/>
      <c r="H33" s="921"/>
      <c r="I33" s="921"/>
      <c r="J33" s="921"/>
      <c r="K33" s="921"/>
      <c r="L33" s="921"/>
      <c r="M33" s="921"/>
      <c r="N33" s="921"/>
      <c r="O33" s="921"/>
      <c r="P33" s="921"/>
      <c r="Q33" s="921"/>
      <c r="R33" s="921"/>
      <c r="S33" s="921"/>
      <c r="T33" s="921"/>
      <c r="U33" s="921"/>
      <c r="V33" s="921"/>
    </row>
    <row r="34" ht="32.25" customHeight="1">
      <c r="A34" s="915" t="s">
        <v>1083</v>
      </c>
      <c r="B34" s="926" t="s">
        <v>1084</v>
      </c>
      <c r="C34" s="911">
        <f>'ДС Макро Минэк баз'!C34*'ДС Макро Минэк баз'!C34/'ДС Макро Минэк кон'!C34</f>
        <v>9211.4410000000025</v>
      </c>
      <c r="D34" s="911">
        <f>'ДС Макро Минэк баз'!D34*'ДС Макро Минэк баз'!D34/'ДС Макро Минэк кон'!D34</f>
        <v>9823.3096163287428</v>
      </c>
      <c r="E34" s="911">
        <f>'ДС Макро Минэк баз'!E34*'ДС Макро Минэк баз'!E34/'ДС Макро Минэк кон'!E34</f>
        <v>10503.386320337751</v>
      </c>
      <c r="F34" s="911">
        <f>'ДС Макро Минэк баз'!F34*'ДС Макро Минэк баз'!F34/'ДС Макро Минэк кон'!F34</f>
        <v>11135.15422705912</v>
      </c>
      <c r="G34" s="911">
        <f>'ДС Макро Минэк баз'!G34*'ДС Макро Минэк баз'!G34/'ДС Макро Минэк кон'!G34</f>
        <v>11959.180834479312</v>
      </c>
      <c r="H34" s="911">
        <f>'ДС Макро Минэк баз'!H34*'ДС Макро Минэк баз'!H34/'ДС Макро Минэк кон'!H34</f>
        <v>12854.813505831855</v>
      </c>
      <c r="I34" s="911">
        <f>'ДС Макро Минэк баз'!I34*'ДС Макро Минэк баз'!I34/'ДС Макро Минэк кон'!I34</f>
        <v>13789.731640385375</v>
      </c>
      <c r="J34" s="911">
        <f>'ДС Макро Минэк баз'!J34*'ДС Макро Минэк баз'!J34/'ДС Макро Минэк кон'!J34</f>
        <v>14800.009257298645</v>
      </c>
      <c r="K34" s="911">
        <f>'ДС Макро Минэк баз'!K34*'ДС Макро Минэк баз'!K34/'ДС Макро Минэк кон'!K34</f>
        <v>15892.909475865641</v>
      </c>
      <c r="L34" s="911">
        <f>'ДС Макро Минэк баз'!L34*'ДС Макро Минэк баз'!L34/'ДС Макро Минэк кон'!L34</f>
        <v>17066.765480146558</v>
      </c>
      <c r="M34" s="911">
        <f>'ДС Макро Минэк баз'!M34*'ДС Макро Минэк баз'!M34/'ДС Макро Минэк кон'!M34</f>
        <v>18382.987720419398</v>
      </c>
      <c r="N34" s="911">
        <f>'ДС Макро Минэк баз'!N34*'ДС Макро Минэк баз'!N34/'ДС Макро Минэк кон'!N34</f>
        <v>19800.272156315572</v>
      </c>
      <c r="O34" s="911">
        <f>'ДС Макро Минэк баз'!O34*'ДС Макро Минэк баз'!O34/'ДС Макро Минэк кон'!O34</f>
        <v>21332.044754190196</v>
      </c>
      <c r="P34" s="911">
        <f>'ДС Макро Минэк баз'!P34*'ДС Макро Минэк баз'!P34/'ДС Макро Минэк кон'!P34</f>
        <v>23016.014970363736</v>
      </c>
      <c r="Q34" s="911">
        <f>'ДС Макро Минэк баз'!Q34*'ДС Макро Минэк баз'!Q34/'ДС Макро Минэк кон'!Q34</f>
        <v>24888.3364765652</v>
      </c>
      <c r="R34" s="911">
        <f>'ДС Макро Минэк баз'!R34*'ДС Макро Минэк баз'!R34/'ДС Макро Минэк кон'!R34</f>
        <v>26939.044029214427</v>
      </c>
      <c r="S34" s="911">
        <f>'ДС Макро Минэк баз'!S34*'ДС Макро Минэк баз'!S34/'ДС Макро Минэк кон'!S34</f>
        <v>29157.385717373469</v>
      </c>
      <c r="T34" s="911">
        <f>'ДС Макро Минэк баз'!T34*'ДС Макро Минэк баз'!T34/'ДС Макро Минэк кон'!T34</f>
        <v>31580.817114005338</v>
      </c>
      <c r="U34" s="911">
        <f>'ДС Макро Минэк баз'!U34*'ДС Макро Минэк баз'!U34/'ДС Макро Минэк кон'!U34</f>
        <v>34215.902292406194</v>
      </c>
      <c r="V34" s="912">
        <f>'ДС Макро Минэк баз'!V34*'ДС Макро Минэк баз'!V34/'ДС Макро Минэк кон'!V34</f>
        <v>37066.361105426076</v>
      </c>
    </row>
    <row r="35" ht="32.25" customHeight="1">
      <c r="A35" s="915" t="s">
        <v>1085</v>
      </c>
      <c r="B35" s="924" t="s">
        <v>720</v>
      </c>
      <c r="C35" s="911">
        <f>'ДС Макро Минэк баз'!C35*'ДС Макро Минэк баз'!C35/'ДС Макро Минэк кон'!C35</f>
        <v>101.40000000000002</v>
      </c>
      <c r="D35" s="911">
        <f>'ДС Макро Минэк баз'!D35*'ДС Макро Минэк баз'!D35/'ДС Макро Минэк кон'!D35</f>
        <v>102.5</v>
      </c>
      <c r="E35" s="911">
        <f>'ДС Макро Минэк баз'!E35*'ДС Макро Минэк баз'!E35/'ДС Макро Минэк кон'!E35</f>
        <v>101.80039447731754</v>
      </c>
      <c r="F35" s="911">
        <f>'ДС Макро Минэк баз'!F35*'ДС Макро Минэк баз'!F35/'ДС Макро Минэк кон'!F35</f>
        <v>102.10039331366765</v>
      </c>
      <c r="G35" s="911">
        <f>'ДС Макро Минэк баз'!G35*'ДС Макро Минэк баз'!G35/'ДС Макро Минэк кон'!G35</f>
        <v>102.90156709108717</v>
      </c>
      <c r="H35" s="911">
        <f>'ДС Макро Минэк баз'!H35*'ДС Макро Минэк баз'!H35/'ДС Макро Минэк кон'!H35</f>
        <v>103.10156402737049</v>
      </c>
      <c r="I35" s="911">
        <f>'ДС Макро Минэк баз'!I35*'ДС Макро Минэк баз'!I35/'ДС Макро Минэк кон'!I35</f>
        <v>103.00038986354777</v>
      </c>
      <c r="J35" s="911">
        <f>'ДС Макро Минэк баз'!J35*'ДС Макро Минэк баз'!J35/'ДС Макро Минэк кон'!J35</f>
        <v>103.20038910505836</v>
      </c>
      <c r="K35" s="911">
        <f>'ДС Макро Минэк баз'!K35*'ДС Макро Минэк баз'!K35/'ДС Макро Минэк кон'!K35</f>
        <v>103.20038910505836</v>
      </c>
      <c r="L35" s="911">
        <f>'ДС Макро Минэк баз'!L35*'ДС Макро Минэк баз'!L35/'ДС Макро Минэк кон'!L35</f>
        <v>103.20038910505836</v>
      </c>
      <c r="M35" s="911">
        <f>'ДС Макро Минэк баз'!M35*'ДС Макро Минэк баз'!M35/'ДС Макро Минэк кон'!M35</f>
        <v>103.40087548638131</v>
      </c>
      <c r="N35" s="911">
        <f>'ДС Макро Минэк баз'!N35*'ДС Макро Минэк баз'!N35/'ДС Макро Минэк кон'!N35</f>
        <v>103.30038872691932</v>
      </c>
      <c r="O35" s="911">
        <f>'ДС Макро Минэк баз'!O35*'ДС Макро Минэк баз'!O35/'ДС Макро Минэк кон'!O35</f>
        <v>103.20009708737862</v>
      </c>
      <c r="P35" s="911">
        <f>'ДС Макро Минэк баз'!P35*'ДС Макро Минэк баз'!P35/'ДС Макро Минэк кон'!P35</f>
        <v>103.20009708737862</v>
      </c>
      <c r="Q35" s="911">
        <f>'ДС Макро Минэк баз'!Q35*'ДС Макро Минэк баз'!Q35/'ДС Макро Минэк кон'!Q35</f>
        <v>103.30009699321047</v>
      </c>
      <c r="R35" s="911">
        <f>'ДС Макро Минэк баз'!R35*'ДС Макро Минэк баз'!R35/'ДС Макро Минэк кон'!R35</f>
        <v>103.30009699321047</v>
      </c>
      <c r="S35" s="911">
        <f>'ДС Макро Минэк баз'!S35*'ДС Макро Минэк баз'!S35/'ДС Макро Минэк кон'!S35</f>
        <v>103.19999999999999</v>
      </c>
      <c r="T35" s="911">
        <f>'ДС Макро Минэк баз'!T35*'ДС Макро Минэк баз'!T35/'ДС Макро Минэк кон'!T35</f>
        <v>103.19999999999999</v>
      </c>
      <c r="U35" s="911">
        <f>'ДС Макро Минэк баз'!U35*'ДС Макро Минэк баз'!U35/'ДС Макро Минэк кон'!U35</f>
        <v>103.19999999999999</v>
      </c>
      <c r="V35" s="912">
        <f>'ДС Макро Минэк баз'!V35*'ДС Макро Минэк баз'!V35/'ДС Макро Минэк кон'!V35</f>
        <v>103.19999999999999</v>
      </c>
    </row>
    <row r="36" ht="32.25" customHeight="1">
      <c r="A36" s="922" t="s">
        <v>1091</v>
      </c>
      <c r="B36" s="924" t="s">
        <v>720</v>
      </c>
      <c r="C36" s="911">
        <f>'ДС Макро Минэк баз'!C36*'ДС Макро Минэк баз'!C36/'ДС Макро Минэк кон'!C36</f>
        <v>105.18724356632578</v>
      </c>
      <c r="D36" s="911">
        <f>'ДС Макро Минэк баз'!D36*'ДС Макро Минэк баз'!D36/'ДС Макро Минэк кон'!D36</f>
        <v>104.04144909420043</v>
      </c>
      <c r="E36" s="911">
        <f>'ДС Макро Минэк баз'!E36*'ДС Макро Минэк баз'!E36/'ДС Макро Минэк кон'!E36</f>
        <v>105.03154503303249</v>
      </c>
      <c r="F36" s="911">
        <f>'ДС Макро Минэк баз'!F36*'ДС Макро Минэк баз'!F36/'ДС Макро Минэк кон'!F36</f>
        <v>103.83397548380101</v>
      </c>
      <c r="G36" s="911">
        <f>'ДС Макро Минэк баз'!G36*'ДС Макро Минэк баз'!G36/'ДС Макро Минэк кон'!G36</f>
        <v>104.37180822220833</v>
      </c>
      <c r="H36" s="911">
        <f>'ДС Макро Минэк баз'!H36*'ДС Макро Минэк баз'!H36/'ДС Макро Минэк кон'!H36</f>
        <v>104.25552846175898</v>
      </c>
      <c r="I36" s="911">
        <f>'ДС Макро Минэк баз'!I36*'ДС Макро Минэк баз'!I36/'ДС Макро Минэк кон'!I36</f>
        <v>104.14805543727394</v>
      </c>
      <c r="J36" s="911">
        <f>'ДС Макро Минэк баз'!J36*'ДС Макро Минэк баз'!J36/'ДС Макро Минэк кон'!J36</f>
        <v>103.99796416734775</v>
      </c>
      <c r="K36" s="911">
        <f>'ДС Макро Минэк баз'!K36*'ДС Макро Минэк баз'!K36/'ДС Макро Минэк кон'!K36</f>
        <v>104.05431340769348</v>
      </c>
      <c r="L36" s="911">
        <f>'ДС Макро Минэк баз'!L36*'ДС Макро Минэк баз'!L36/'ДС Макро Минэк кон'!L36</f>
        <v>104.05584403478173</v>
      </c>
      <c r="M36" s="911">
        <f>'ДС Макро Минэк баз'!M36*'ДС Макро Минэк баз'!M36/'ДС Макро Минэк кон'!M36</f>
        <v>104.16951938749759</v>
      </c>
      <c r="N36" s="911">
        <f>'ДС Макро Минэк баз'!N36*'ДС Макро Минэк баз'!N36/'ДС Макро Минэк кон'!N36</f>
        <v>104.26849542900835</v>
      </c>
      <c r="O36" s="911">
        <f>'ДС Макро Минэк баз'!O36*'ДС Макро Минэк баз'!O36/'ДС Макро Минэк кон'!O36</f>
        <v>104.39536584499581</v>
      </c>
      <c r="P36" s="911">
        <f>'ДС Макро Минэк баз'!P36*'ДС Макро Минэк баз'!P36/'ДС Макро Минэк кон'!P36</f>
        <v>104.54843576046159</v>
      </c>
      <c r="Q36" s="911">
        <f>'ДС Макро Минэк баз'!Q36*'ДС Макро Минэк баз'!Q36/'ДС Макро Минэк кон'!Q36</f>
        <v>104.68031212427559</v>
      </c>
      <c r="R36" s="911">
        <f>'ДС Макро Минэк баз'!R36*'ДС Макро Минэк баз'!R36/'ДС Макро Минэк кон'!R36</f>
        <v>104.78173401446622</v>
      </c>
      <c r="S36" s="911">
        <f>'ДС Макро Минэк баз'!S36*'ДС Макро Минэк баз'!S36/'ДС Макро Минэк кон'!S36</f>
        <v>104.87855732092555</v>
      </c>
      <c r="T36" s="911">
        <f>'ДС Макро Минэк баз'!T36*'ДС Макро Минэк баз'!T36/'ДС Макро Минэк кон'!T36</f>
        <v>104.95305466532761</v>
      </c>
      <c r="U36" s="911">
        <f>'ДС Макро Минэк баз'!U36*'ДС Макро Минэк баз'!U36/'ДС Макро Минэк кон'!U36</f>
        <v>104.98444027620023</v>
      </c>
      <c r="V36" s="912">
        <f>'ДС Макро Минэк баз'!V36*'ДС Макро Минэк баз'!V36/'ДС Макро Минэк кон'!V36</f>
        <v>104.97170662951251</v>
      </c>
    </row>
    <row r="37" ht="32.25" customHeight="1">
      <c r="A37" s="915" t="s">
        <v>1093</v>
      </c>
      <c r="B37" s="924" t="s">
        <v>1094</v>
      </c>
      <c r="C37" s="911">
        <f>'ДС Макро Минэк баз'!C37*'ДС Макро Минэк баз'!C37/'ДС Макро Минэк кон'!C37</f>
        <v>10.008391638917601</v>
      </c>
      <c r="D37" s="911">
        <f>'ДС Макро Минэк баз'!D37*'ДС Макро Минэк баз'!D37/'ДС Макро Минэк кон'!D37</f>
        <v>9.7102601519697096</v>
      </c>
      <c r="E37" s="911">
        <f>'ДС Макро Минэк баз'!E37*'ДС Макро Минэк баз'!E37/'ДС Макро Минэк кон'!E37</f>
        <v>9.8202483443977435</v>
      </c>
      <c r="F37" s="911">
        <f>'ДС Макро Минэк баз'!F37*'ДС Макро Минэк баз'!F37/'ДС Макро Минэк кон'!F37</f>
        <v>9.9271463116118053</v>
      </c>
      <c r="G37" s="911">
        <f>'ДС Макро Минэк баз'!G37*'ДС Макро Минэк баз'!G37/'ДС Макро Минэк кон'!G37</f>
        <v>9.915892166191739</v>
      </c>
      <c r="H37" s="911">
        <f>'ДС Макро Минэк баз'!H37*'ДС Макро Минэк баз'!H37/'ДС Макро Минэк кон'!H37</f>
        <v>9.9083709683321679</v>
      </c>
      <c r="I37" s="911">
        <f>'ДС Макро Минэк баз'!I37*'ДС Макро Минэк баз'!I37/'ДС Макро Минэк кон'!I37</f>
        <v>9.8386527849475751</v>
      </c>
      <c r="J37" s="911">
        <f>'ДС Макро Минэк баз'!J37*'ДС Макро Минэк баз'!J37/'ДС Макро Минэк кон'!J37</f>
        <v>9.769077911389493</v>
      </c>
      <c r="K37" s="911">
        <f>'ДС Макро Минэк баз'!K37*'ДС Макро Минэк баз'!K37/'ДС Макро Минэк кон'!K37</f>
        <v>9.7990295493870896</v>
      </c>
      <c r="L37" s="911">
        <f>'ДС Макро Минэк баз'!L37*'ДС Макро Минэк баз'!L37/'ДС Макро Минэк кон'!L37</f>
        <v>9.8398005752083009</v>
      </c>
      <c r="M37" s="911">
        <f>'ДС Макро Минэк баз'!M37*'ДС Макро Минэк баз'!M37/'ДС Макро Минэк кон'!M37</f>
        <v>9.9161769408964009</v>
      </c>
      <c r="N37" s="911">
        <f>'ДС Макро Минэк баз'!N37*'ДС Макро Минэк баз'!N37/'ДС Макро Минэк кон'!N37</f>
        <v>10.01499173167222</v>
      </c>
      <c r="O37" s="911">
        <f>'ДС Макро Минэк баз'!O37*'ДС Макро Минэк баз'!O37/'ДС Макро Минэк кон'!O37</f>
        <v>10.169031464747313</v>
      </c>
      <c r="P37" s="911">
        <f>'ДС Макро Минэк баз'!P37*'ДС Макро Минэк баз'!P37/'ДС Макро Минэк кон'!P37</f>
        <v>10.2927766668123</v>
      </c>
      <c r="Q37" s="911">
        <f>'ДС Макро Минэк баз'!Q37*'ДС Макро Минэк баз'!Q37/'ДС Макро Минэк кон'!Q37</f>
        <v>10.383201120451213</v>
      </c>
      <c r="R37" s="911">
        <f>'ДС Макро Минэк баз'!R37*'ДС Макро Минэк баз'!R37/'ДС Макро Минэк кон'!R37</f>
        <v>10.487004238834068</v>
      </c>
      <c r="S37" s="911">
        <f>'ДС Макро Минэк баз'!S37*'ДС Макро Минэк баз'!S37/'ДС Макро Минэк кон'!S37</f>
        <v>10.592516525356725</v>
      </c>
      <c r="T37" s="911">
        <f>'ДС Макро Минэк баз'!T37*'ДС Макро Минэк баз'!T37/'ДС Макро Минэк кон'!T37</f>
        <v>10.693900716166661</v>
      </c>
      <c r="U37" s="911">
        <f>'ДС Макро Минэк баз'!U37*'ДС Макро Минэк баз'!U37/'ДС Макро Минэк кон'!U37</f>
        <v>10.782744007734877</v>
      </c>
      <c r="V37" s="912">
        <f>'ДС Макро Минэк баз'!V37*'ДС Макро Минэк баз'!V37/'ДС Макро Минэк кон'!V37</f>
        <v>10.892370298348924</v>
      </c>
    </row>
    <row r="38" ht="39.75" customHeight="1">
      <c r="A38" s="920" t="s">
        <v>580</v>
      </c>
      <c r="B38" s="927"/>
      <c r="C38" s="921"/>
      <c r="D38" s="921"/>
      <c r="E38" s="921"/>
      <c r="F38" s="921"/>
      <c r="G38" s="921"/>
      <c r="H38" s="921"/>
      <c r="I38" s="921"/>
      <c r="J38" s="921"/>
      <c r="K38" s="921"/>
      <c r="L38" s="921"/>
      <c r="M38" s="921"/>
      <c r="N38" s="921"/>
      <c r="O38" s="921"/>
      <c r="P38" s="921"/>
      <c r="Q38" s="921"/>
      <c r="R38" s="921"/>
      <c r="S38" s="921"/>
      <c r="T38" s="921"/>
      <c r="U38" s="921"/>
      <c r="V38" s="921"/>
    </row>
    <row r="39" ht="32.25" customHeight="1">
      <c r="A39" s="922" t="s">
        <v>1083</v>
      </c>
      <c r="B39" s="910" t="s">
        <v>1084</v>
      </c>
      <c r="C39" s="911">
        <f>'ДС Макро Минэк баз'!C39*'ДС Макро Минэк баз'!C39/'ДС Макро Минэк кон'!C39</f>
        <v>20820.606106900002</v>
      </c>
      <c r="D39" s="911">
        <f>'ДС Макро Минэк баз'!D39*'ДС Макро Минэк баз'!D39/'ДС Макро Минэк кон'!D39</f>
        <v>22810.566709769169</v>
      </c>
      <c r="E39" s="911">
        <f>'ДС Макро Минэк баз'!E39*'ДС Макро Минэк баз'!E39/'ДС Макро Минэк кон'!E39</f>
        <v>24238.075376617006</v>
      </c>
      <c r="F39" s="911">
        <f>'ДС Макро Минэк баз'!F39*'ДС Макро Минэк баз'!F39/'ДС Макро Минэк кон'!F39</f>
        <v>25581.498076236992</v>
      </c>
      <c r="G39" s="911">
        <f>'ДС Макро Минэк баз'!G39*'ДС Макро Минэк баз'!G39/'ДС Макро Минэк кон'!G39</f>
        <v>27451.812704115306</v>
      </c>
      <c r="H39" s="911">
        <f>'ДС Макро Минэк баз'!H39*'ДС Макро Минэк баз'!H39/'ДС Макро Минэк кон'!H39</f>
        <v>29466.405172315976</v>
      </c>
      <c r="I39" s="911">
        <f>'ДС Макро Минэк баз'!I39*'ДС Макро Минэк баз'!I39/'ДС Макро Минэк кон'!I39</f>
        <v>31685.861040065607</v>
      </c>
      <c r="J39" s="911">
        <f>'ДС Макро Минэк баз'!J39*'ДС Макро Минэк баз'!J39/'ДС Макро Минэк кон'!J39</f>
        <v>34017.712529901262</v>
      </c>
      <c r="K39" s="911">
        <f>'ДС Макро Минэк баз'!K39*'ДС Макро Минэк баз'!K39/'ДС Макро Минэк кон'!K39</f>
        <v>36443.981292481963</v>
      </c>
      <c r="L39" s="911">
        <f>'ДС Макро Минэк баз'!L39*'ДС Макро Минэк баз'!L39/'ДС Макро Минэк кон'!L39</f>
        <v>39014.440640296823</v>
      </c>
      <c r="M39" s="911">
        <f>'ДС Макро Минэк баз'!M39*'ДС Макро Минэк баз'!M39/'ДС Макро Минэк кон'!M39</f>
        <v>41792.332456117096</v>
      </c>
      <c r="N39" s="911">
        <f>'ДС Макро Минэк баз'!N39*'ДС Макро Минэк баз'!N39/'ДС Макро Минэк кон'!N39</f>
        <v>44715.501095574087</v>
      </c>
      <c r="O39" s="911">
        <f>'ДС Макро Минэк баз'!O39*'ДС Макро Минэк баз'!O39/'ДС Макро Минэк кон'!O39</f>
        <v>47663.601482170605</v>
      </c>
      <c r="P39" s="911">
        <f>'ДС Макро Минэк баз'!P39*'ДС Макро Минэк баз'!P39/'ДС Макро Минэк кон'!P39</f>
        <v>50915.852691955057</v>
      </c>
      <c r="Q39" s="911">
        <f>'ДС Макро Минэк баз'!Q39*'ДС Макро Минэк баз'!Q39/'ДС Макро Минэк кон'!Q39</f>
        <v>54360.751418804961</v>
      </c>
      <c r="R39" s="911">
        <f>'ДС Макро Минэк баз'!R39*'ДС Макро Минэк баз'!R39/'ДС Макро Минэк кон'!R39</f>
        <v>57954.005261981401</v>
      </c>
      <c r="S39" s="911">
        <f>'ДС Макро Минэк баз'!S39*'ДС Макро Минэк баз'!S39/'ДС Макро Минэк кон'!S39</f>
        <v>61862.691763780364</v>
      </c>
      <c r="T39" s="911">
        <f>'ДС Макро Минэк баз'!T39*'ДС Макро Минэк баз'!T39/'ДС Макро Минэк кон'!T39</f>
        <v>66075.081445650387</v>
      </c>
      <c r="U39" s="911">
        <f>'ДС Макро Минэк баз'!U39*'ДС Макро Минэк баз'!U39/'ДС Макро Минэк кон'!U39</f>
        <v>70557.238175480874</v>
      </c>
      <c r="V39" s="912">
        <f>'ДС Макро Минэк баз'!V39*'ДС Макро Минэк баз'!V39/'ДС Макро Минэк кон'!V39</f>
        <v>75529.935507620874</v>
      </c>
    </row>
    <row r="40" ht="32.25" customHeight="1">
      <c r="A40" s="915" t="s">
        <v>1100</v>
      </c>
      <c r="B40" s="904" t="s">
        <v>720</v>
      </c>
      <c r="C40" s="911">
        <f>'ДС Макро Минэк баз'!C40*'ДС Макро Минэк баз'!C40/'ДС Макро Минэк кон'!C40</f>
        <v>106.34112188531907</v>
      </c>
      <c r="D40" s="911">
        <f>'ДС Макро Минэк баз'!D40*'ДС Макро Минэк баз'!D40/'ДС Макро Минэк кон'!D40</f>
        <v>109.55764972764018</v>
      </c>
      <c r="E40" s="911">
        <f>'ДС Макро Минэк баз'!E40*'ДС Макро Минэк баз'!E40/'ДС Макро Минэк кон'!E40</f>
        <v>106.25810259346373</v>
      </c>
      <c r="F40" s="911">
        <f>'ДС Макро Минэк баз'!F40*'ДС Макро Минэк баз'!F40/'ДС Макро Минэк кон'!F40</f>
        <v>105.54261292922627</v>
      </c>
      <c r="G40" s="911">
        <f>'ДС Макро Минэк баз'!G40*'ДС Макро Минэк баз'!G40/'ДС Макро Минэк кон'!G40</f>
        <v>107.31120054933639</v>
      </c>
      <c r="H40" s="911">
        <f>'ДС Макро Минэк баз'!H40*'ДС Макро Минэк баз'!H40/'ДС Макро Минэк кон'!H40</f>
        <v>107.33865005533369</v>
      </c>
      <c r="I40" s="911">
        <f>'ДС Макро Минэк баз'!I40*'ДС Макро Минэк баз'!I40/'ДС Макро Минэк кон'!I40</f>
        <v>107.53215689111219</v>
      </c>
      <c r="J40" s="911">
        <f>'ДС Макро Минэк баз'!J40*'ДС Макро Минэк баз'!J40/'ДС Макро Минэк кон'!J40</f>
        <v>107.35928080631011</v>
      </c>
      <c r="K40" s="911">
        <f>'ДС Макро Минэк баз'!K40*'ДС Макро Минэк баз'!K40/'ДС Макро Минэк кон'!K40</f>
        <v>107.13236881739645</v>
      </c>
      <c r="L40" s="911">
        <f>'ДС Макро Минэк баз'!L40*'ДС Макро Минэк баз'!L40/'ДС Макро Минэк кон'!L40</f>
        <v>107.05317930877412</v>
      </c>
      <c r="M40" s="911">
        <f>'ДС Макро Минэк баз'!M40*'ДС Макро Минэк баз'!M40/'ДС Макро Минэк кон'!M40</f>
        <v>107.12016312480736</v>
      </c>
      <c r="N40" s="911">
        <f>'ДС Макро Минэк баз'!N40*'ДС Макро Минэк баз'!N40/'ДС Макро Минэк кон'!N40</f>
        <v>106.99450944147802</v>
      </c>
      <c r="O40" s="911">
        <f>'ДС Макро Минэк баз'!O40*'ДС Макро Минэк баз'!O40/'ДС Макро Минэк кон'!O40</f>
        <v>106.59301654765157</v>
      </c>
      <c r="P40" s="911">
        <f>'ДС Макро Минэк баз'!P40*'ДС Макро Минэк баз'!P40/'ДС Макро Минэк кон'!P40</f>
        <v>106.82334340807418</v>
      </c>
      <c r="Q40" s="911">
        <f>'ДС Макро Минэк баз'!Q40*'ДС Макро Минэк баз'!Q40/'ДС Макро Минэк кон'!Q40</f>
        <v>106.76586670892425</v>
      </c>
      <c r="R40" s="911">
        <f>'ДС Макро Минэк баз'!R40*'ДС Макро Минэк баз'!R40/'ДС Макро Минэк кон'!R40</f>
        <v>106.61001503730762</v>
      </c>
      <c r="S40" s="911">
        <f>'ДС Макро Минэк баз'!S40*'ДС Макро Минэк баз'!S40/'ДС Макро Минэк кон'!S40</f>
        <v>106.74446310333467</v>
      </c>
      <c r="T40" s="911">
        <f>'ДС Макро Минэк баз'!T40*'ДС Макро Минэк баз'!T40/'ДС Макро Минэк кон'!T40</f>
        <v>106.80925702029718</v>
      </c>
      <c r="U40" s="911">
        <f>'ДС Макро Минэк баз'!U40*'ДС Макро Минэк баз'!U40/'ДС Макро Минэк кон'!U40</f>
        <v>106.7834297465335</v>
      </c>
      <c r="V40" s="912">
        <f>'ДС Макро Минэк баз'!V40*'ДС Макро Минэк баз'!V40/'ДС Макро Минэк кон'!V40</f>
        <v>107.04774940279344</v>
      </c>
    </row>
    <row r="41" ht="32.25" customHeight="1">
      <c r="A41" s="915" t="s">
        <v>1093</v>
      </c>
      <c r="B41" s="904" t="s">
        <v>191</v>
      </c>
      <c r="C41" s="911">
        <f>'ДС Макро Минэк баз'!C41*'ДС Макро Минэк баз'!C41/'ДС Макро Минэк кон'!C41</f>
        <v>22.62195242606392</v>
      </c>
      <c r="D41" s="911">
        <f>'ДС Макро Минэк баз'!D41*'ДС Макро Минэк баз'!D41/'ДС Макро Минэк кон'!D41</f>
        <v>22.548056166074311</v>
      </c>
      <c r="E41" s="911">
        <f>'ДС Макро Минэк баз'!E41*'ДС Макро Минэк баз'!E41/'ДС Макро Минэк кон'!E41</f>
        <v>22.661636193245993</v>
      </c>
      <c r="F41" s="911">
        <f>'ДС Макро Минэк баз'!F41*'ДС Макро Минэк баз'!F41/'ДС Макро Минэк кон'!F41</f>
        <v>22.806264654682838</v>
      </c>
      <c r="G41" s="911">
        <f>'ДС Макро Минэк баз'!G41*'ДС Макро Минэк баз'!G41/'ДС Макро Минэк кон'!G41</f>
        <v>22.761526755720428</v>
      </c>
      <c r="H41" s="911">
        <f>'ДС Макро Минэк баз'!H41*'ДС Макро Минэк баз'!H41/'ДС Макро Минэк кон'!H41</f>
        <v>22.712431683122656</v>
      </c>
      <c r="I41" s="911">
        <f>'ДС Макро Минэк баз'!I41*'ДС Макро Минэк баз'!I41/'ДС Макро Минэк кон'!I41</f>
        <v>22.607124858928078</v>
      </c>
      <c r="J41" s="911">
        <f>'ДС Макро Минэк баз'!J41*'ДС Макро Минэк баз'!J41/'ДС Макро Минэк кон'!J41</f>
        <v>22.454153797773543</v>
      </c>
      <c r="K41" s="911">
        <f>'ДС Макро Минэк баз'!K41*'ДС Макро Минэк баз'!K41/'ДС Макро Минэк кон'!K41</f>
        <v>22.470124184916742</v>
      </c>
      <c r="L41" s="911">
        <f>'ДС Макро Минэк баз'!L41*'ДС Макро Минэк баз'!L41/'ДС Макро Минэк кон'!L41</f>
        <v>22.493677311052277</v>
      </c>
      <c r="M41" s="911">
        <f>'ДС Макро Минэк баз'!M41*'ДС Макро Минэк баз'!M41/'ДС Макро Минэк кон'!M41</f>
        <v>22.543678411278936</v>
      </c>
      <c r="N41" s="911">
        <f>'ДС Макро Минэк баз'!N41*'ДС Макро Минэк баз'!N41/'ДС Макро Минэк кон'!N41</f>
        <v>22.617132240119965</v>
      </c>
      <c r="O41" s="911">
        <f>'ДС Макро Минэк баз'!O41*'ДС Макро Минэк баз'!O41/'ДС Макро Минэк кон'!O41</f>
        <v>22.721341005069966</v>
      </c>
      <c r="P41" s="911">
        <f>'ДС Макро Минэк баз'!P41*'ДС Макро Минэк баз'!P41/'ДС Макро Минэк кон'!P41</f>
        <v>22.76960200249319</v>
      </c>
      <c r="Q41" s="911">
        <f>'ДС Макро Минэк баз'!Q41*'ДС Макро Минэк баз'!Q41/'ДС Макро Минэк кон'!Q41</f>
        <v>22.678840571437139</v>
      </c>
      <c r="R41" s="911">
        <f>'ДС Макро Минэк баз'!R41*'ДС Макро Минэк баз'!R41/'ДС Макро Минэк кон'!R41</f>
        <v>22.560707728927294</v>
      </c>
      <c r="S41" s="911">
        <f>'ДС Макро Минэк баз'!S41*'ДС Макро Минэк баз'!S41/'ДС Макро Минэк кон'!S41</f>
        <v>22.473948493278066</v>
      </c>
      <c r="T41" s="911">
        <f>'ДС Макро Минэк баз'!T41*'ДС Макро Минэк баз'!T41/'ДС Макро Минэк кон'!T41</f>
        <v>22.374353337395149</v>
      </c>
      <c r="U41" s="911">
        <f>'ДС Макро Минэк баз'!U41*'ДС Макро Минэк баз'!U41/'ДС Макро Минэк кон'!U41</f>
        <v>22.235293713351513</v>
      </c>
      <c r="V41" s="912">
        <f>'ДС Макро Минэк баз'!V41*'ДС Макро Минэк баз'!V41/'ДС Макро Минэк кон'!V41</f>
        <v>22.195327559116283</v>
      </c>
    </row>
    <row r="42" ht="40.700000000000003" customHeight="1">
      <c r="A42" s="920" t="s">
        <v>941</v>
      </c>
      <c r="B42" s="930" t="s">
        <v>868</v>
      </c>
      <c r="C42" s="931">
        <f>'ДС Макро Минэк баз'!C42*'ДС Макро Минэк баз'!C42/'ДС Макро Минэк кон'!C42</f>
        <v>39167.026452737409</v>
      </c>
      <c r="D42" s="931">
        <f>'ДС Макро Минэк баз'!D42*'ДС Макро Минэк баз'!D42/'ДС Макро Минэк кон'!D42</f>
        <v>43007.503637960137</v>
      </c>
      <c r="E42" s="931">
        <f>'ДС Макро Минэк баз'!E42*'ДС Макро Минэк баз'!E42/'ДС Макро Минэк кон'!E42</f>
        <v>45647.878344593249</v>
      </c>
      <c r="F42" s="931">
        <f>'ДС Макро Минэк баз'!F42*'ДС Макро Минэк баз'!F42/'ДС Макро Минэк кон'!F42</f>
        <v>48060.084506808118</v>
      </c>
      <c r="G42" s="931">
        <f>'ДС Макро Минэк баз'!G42*'ДС Макро Минэк баз'!G42/'ДС Макро Минэк кон'!G42</f>
        <v>51446.783621412927</v>
      </c>
      <c r="H42" s="931">
        <f>'ДС Макро Минэк баз'!H42*'ДС Макро Минэк баз'!H42/'ДС Макро Минэк кон'!H42</f>
        <v>55192.843634037694</v>
      </c>
      <c r="I42" s="931">
        <f>'ДС Макро Минэк баз'!I42*'ДС Макро Минэк баз'!I42/'ДС Макро Минэк кон'!I42</f>
        <v>59145.851433645832</v>
      </c>
      <c r="J42" s="931">
        <f>'ДС Макро Минэк баз'!J42*'ДС Макро Минэк баз'!J42/'ДС Макро Минэк кон'!J42</f>
        <v>63403.374815453652</v>
      </c>
      <c r="K42" s="931">
        <f>'ДС Макро Минэк баз'!K42*'ДС Макро Минэк баз'!K42/'ДС Макро Минэк кон'!K42</f>
        <v>67844.301665905296</v>
      </c>
      <c r="L42" s="931">
        <f>'ДС Макро Минэк баз'!L42*'ДС Макро Минэк баз'!L42/'ДС Макро Минэк кон'!L42</f>
        <v>72458.406230468521</v>
      </c>
      <c r="M42" s="931">
        <f>'ДС Макро Минэк баз'!M42*'ДС Макро Минэк баз'!M42/'ДС Макро Минэк кон'!M42</f>
        <v>77366.853914897874</v>
      </c>
      <c r="N42" s="931">
        <f>'ДС Макро Минэк баз'!N42*'ДС Макро Минэк баз'!N42/'ДС Макро Минэк кон'!N42</f>
        <v>82531.226723186861</v>
      </c>
      <c r="O42" s="931">
        <f>'ДС Макро Минэк баз'!O42*'ДС Макро Минэк баз'!O42/'ДС Макро Минэк кон'!O42</f>
        <v>87974.848804184527</v>
      </c>
      <c r="P42" s="931">
        <f>'ДС Макро Минэк баз'!P42*'ДС Макро Минэк баз'!P42/'ДС Макро Минэк кон'!P42</f>
        <v>93829.178969317436</v>
      </c>
      <c r="Q42" s="931">
        <f>'ДС Макро Минэк баз'!Q42*'ДС Макро Минэк баз'!Q42/'ДС Макро Минэк кон'!Q42</f>
        <v>100059.70806909633</v>
      </c>
      <c r="R42" s="931">
        <f>'ДС Макро Минэк баз'!R42*'ДС Макро Минэк баз'!R42/'ДС Макро Минэк кон'!R42</f>
        <v>106691.27566991559</v>
      </c>
      <c r="S42" s="931">
        <f>'ДС Макро Минэк баз'!S42*'ДС Макро Минэк баз'!S42/'ДС Макро Минэк кон'!S42</f>
        <v>113762.08524032262</v>
      </c>
      <c r="T42" s="931">
        <f>'ДС Макро Минэк баз'!T42*'ДС Макро Минэк баз'!T42/'ДС Макро Минэк кон'!T42</f>
        <v>121343.77951693037</v>
      </c>
      <c r="U42" s="931">
        <f>'ДС Макро Минэк баз'!U42*'ДС Макро Минэк баз'!U42/'ДС Макро Минэк кон'!U42</f>
        <v>129466.54776631684</v>
      </c>
      <c r="V42" s="931">
        <f>'ДС Макро Минэк баз'!V42*'ДС Макро Минэк баз'!V42/'ДС Макро Минэк кон'!V42</f>
        <v>138280.78855274621</v>
      </c>
    </row>
    <row r="43" ht="28.5" customHeight="1">
      <c r="A43" s="922"/>
      <c r="B43" s="932" t="s">
        <v>720</v>
      </c>
      <c r="C43" s="911">
        <f>'ДС Макро Минэк баз'!C43*'ДС Макро Минэк баз'!C43/'ДС Макро Минэк кон'!C43</f>
        <v>106.69543501594562</v>
      </c>
      <c r="D43" s="911">
        <f>'ДС Макро Минэк баз'!D43*'ДС Макро Минэк баз'!D43/'ДС Макро Минэк кон'!D43</f>
        <v>109.80538359187673</v>
      </c>
      <c r="E43" s="911">
        <f>'ДС Макро Минэк баз'!E43*'ДС Макро Минэк баз'!E43/'ДС Макро Минэк кон'!E43</f>
        <v>106.13933496084766</v>
      </c>
      <c r="F43" s="911">
        <f>'ДС Макро Минэк баз'!F43*'ДС Макро Минэк баз'!F43/'ДС Макро Минэк кон'!F43</f>
        <v>105.28437738990905</v>
      </c>
      <c r="G43" s="911">
        <f>'ДС Макро Минэк баз'!G43*'ДС Макро Минэк баз'!G43/'ДС Макро Минэк кон'!G43</f>
        <v>107.04680224631119</v>
      </c>
      <c r="H43" s="911">
        <f>'ДС Макро Минэк баз'!H43*'ДС Макро Минэк баз'!H43/'ДС Макро Минэк кон'!H43</f>
        <v>107.28142703767703</v>
      </c>
      <c r="I43" s="911">
        <f>'ДС Макро Минэк баз'!I43*'ДС Макро Минэк баз'!I43/'ДС Макро Минэк кон'!I43</f>
        <v>107.16217454896686</v>
      </c>
      <c r="J43" s="911">
        <f>'ДС Макро Минэк баз'!J43*'ДС Макро Минэк баз'!J43/'ДС Макро Минэк кон'!J43</f>
        <v>107.19834659339416</v>
      </c>
      <c r="K43" s="911">
        <f>'ДС Макро Минэк баз'!K43*'ДС Макро Минэк баз'!K43/'ДС Макро Минэк кон'!K43</f>
        <v>107.00424505445591</v>
      </c>
      <c r="L43" s="911">
        <f>'ДС Макро Минэк баз'!L43*'ДС Макро Минэк баз'!L43/'ДС Макро Минэк кон'!L43</f>
        <v>106.80102005808105</v>
      </c>
      <c r="M43" s="911">
        <f>'ДС Макро Минэк баз'!M43*'ДС Макро Минэк баз'!M43/'ДС Макро Минэк кон'!M43</f>
        <v>106.77415905176971</v>
      </c>
      <c r="N43" s="911">
        <f>'ДС Макро Минэк баз'!N43*'ДС Макро Минэк баз'!N43/'ДС Макро Минэк кон'!N43</f>
        <v>106.67517489333314</v>
      </c>
      <c r="O43" s="911">
        <f>'ДС Макро Минэк баз'!O43*'ДС Макро Минэк баз'!O43/'ДС Макро Минэк кон'!O43</f>
        <v>106.59583323443837</v>
      </c>
      <c r="P43" s="911">
        <f>'ДС Макро Минэк баз'!P43*'ДС Макро Минэк баз'!P43/'ДС Макро Минэк кон'!P43</f>
        <v>106.65454984544905</v>
      </c>
      <c r="Q43" s="911">
        <f>'ДС Макро Минэк баз'!Q43*'ДС Макро Минэк баз'!Q43/'ДС Макро Минэк кон'!Q43</f>
        <v>106.64028947947664</v>
      </c>
      <c r="R43" s="911">
        <f>'ДС Макро Минэк баз'!R43*'ДС Макро Минэк баз'!R43/'ДС Макро Минэк кон'!R43</f>
        <v>106.62761038263253</v>
      </c>
      <c r="S43" s="911">
        <f>'ДС Макро Минэк баз'!S43*'ДС Макро Минэк баз'!S43/'ДС Макро Минэк кон'!S43</f>
        <v>106.62735497912959</v>
      </c>
      <c r="T43" s="911">
        <f>'ДС Макро Минэк баз'!T43*'ДС Макро Минэк баз'!T43/'ДС Макро Минэк кон'!T43</f>
        <v>106.66451767352135</v>
      </c>
      <c r="U43" s="911">
        <f>'ДС Макро Минэк баз'!U43*'ДС Макро Минэк баз'!U43/'ДС Макро Минэк кон'!U43</f>
        <v>106.69401289602416</v>
      </c>
      <c r="V43" s="912">
        <f>'ДС Макро Минэк баз'!V43*'ДС Макро Минэк баз'!V43/'ДС Макро Минэк кон'!V43</f>
        <v>106.8081222049257</v>
      </c>
    </row>
    <row r="44" ht="40.5">
      <c r="A44" s="920" t="s">
        <v>1102</v>
      </c>
      <c r="B44" s="914" t="s">
        <v>720</v>
      </c>
      <c r="C44" s="931">
        <f>'ДС Макро Минэк баз'!C44*'ДС Макро Минэк баз'!C44/'ДС Макро Минэк кон'!C44</f>
        <v>102.90178685200308</v>
      </c>
      <c r="D44" s="931">
        <f>'ДС Макро Минэк баз'!D44*'ДС Макро Минэк баз'!D44/'ДС Макро Минэк кон'!D44</f>
        <v>106.88735869938355</v>
      </c>
      <c r="E44" s="931">
        <f>'ДС Макро Минэк баз'!E44*'ДС Макро Минэк баз'!E44/'ДС Макро Минэк кон'!E44</f>
        <v>101.57047405426297</v>
      </c>
      <c r="F44" s="931">
        <f>'ДС Макро Минэк баз'!F44*'ДС Макро Минэк баз'!F44/'ДС Макро Минэк кон'!F44</f>
        <v>101.98778070049741</v>
      </c>
      <c r="G44" s="931">
        <f>'ДС Макро Минэк баз'!G44*'ДС Макро Минэк баз'!G44/'ДС Макро Минэк кон'!G44</f>
        <v>102.91873190942415</v>
      </c>
      <c r="H44" s="931">
        <f>'ДС Макро Минэк баз'!H44*'ДС Макро Минэк баз'!H44/'ДС Макро Минэк кон'!H44</f>
        <v>103.16017792939761</v>
      </c>
      <c r="I44" s="966">
        <f>'ДС Макро Минэк баз'!I44*'ДС Макро Минэк баз'!I44/'ДС Макро Минэк кон'!I44</f>
        <v>103.06037175318991</v>
      </c>
      <c r="J44" s="966">
        <f>'ДС Макро Минэк баз'!J44*'ДС Макро Минэк баз'!J44/'ДС Макро Минэк кон'!J44</f>
        <v>103.08623661482865</v>
      </c>
      <c r="K44" s="966">
        <f>'ДС Макро Минэк баз'!K44*'ДС Макро Минэк баз'!K44/'ДС Макро Минэк кон'!K44</f>
        <v>102.85604416052799</v>
      </c>
      <c r="L44" s="966">
        <f>'ДС Макро Минэк баз'!L44*'ДС Макро Минэк баз'!L44/'ДС Макро Минэк кон'!L44</f>
        <v>102.74069566624213</v>
      </c>
      <c r="M44" s="966">
        <f>'ДС Макро Минэк баз'!M44*'ДС Макро Минэк баз'!M44/'ДС Макро Минэк кон'!M44</f>
        <v>102.73264037675176</v>
      </c>
      <c r="N44" s="966">
        <f>'ДС Макро Минэк баз'!N44*'ДС Макро Минэк баз'!N44/'ДС Макро Минэк кон'!N44</f>
        <v>102.66307217670109</v>
      </c>
      <c r="O44" s="966">
        <f>'ДС Макро Минэк баз'!O44*'ДС Макро Минэк баз'!O44/'ДС Макро Минэк кон'!O44</f>
        <v>102.6015182134857</v>
      </c>
      <c r="P44" s="966">
        <f>'ДС Макро Минэк баз'!P44*'ДС Макро Минэк баз'!P44/'ДС Макро Минэк кон'!P44</f>
        <v>102.66593526615472</v>
      </c>
      <c r="Q44" s="966">
        <f>'ДС Макро Минэк баз'!Q44*'ДС Макро Минэк баз'!Q44/'ДС Макро Минэк кон'!Q44</f>
        <v>102.64233500607476</v>
      </c>
      <c r="R44" s="966">
        <f>'ДС Макро Минэк баз'!R44*'ДС Макро Минэк баз'!R44/'ДС Макро Минэк кон'!R44</f>
        <v>102.60940341557198</v>
      </c>
      <c r="S44" s="966">
        <f>'ДС Макро Минэк баз'!S44*'ДС Макро Минэк баз'!S44/'ДС Макро Минэк кон'!S44</f>
        <v>102.60126063943876</v>
      </c>
      <c r="T44" s="966">
        <f>'ДС Макро Минэк баз'!T44*'ДС Макро Минэк баз'!T44/'ДС Макро Минэк кон'!T44</f>
        <v>102.59952071666747</v>
      </c>
      <c r="U44" s="966">
        <f>'ДС Макро Минэк баз'!U44*'ДС Макро Минэк баз'!U44/'ДС Макро Минэк кон'!U44</f>
        <v>102.59138312950677</v>
      </c>
      <c r="V44" s="966">
        <f>'ДС Макро Минэк баз'!V44*'ДС Макро Минэк баз'!V44/'ДС Макро Минэк кон'!V44</f>
        <v>102.6704930310496</v>
      </c>
    </row>
    <row r="45" ht="32.25" customHeight="1">
      <c r="A45" s="922"/>
      <c r="B45" s="904"/>
      <c r="C45" s="935"/>
      <c r="D45" s="935"/>
      <c r="E45" s="935"/>
      <c r="F45" s="935"/>
      <c r="G45" s="935"/>
      <c r="H45" s="935"/>
      <c r="I45" s="935"/>
      <c r="J45" s="935"/>
      <c r="K45" s="935"/>
      <c r="L45" s="935"/>
      <c r="M45" s="935"/>
      <c r="N45" s="935"/>
      <c r="O45" s="935"/>
      <c r="P45" s="935"/>
      <c r="Q45" s="935"/>
      <c r="R45" s="935"/>
      <c r="S45" s="935"/>
      <c r="T45" s="935"/>
      <c r="U45" s="935"/>
      <c r="V45" s="935"/>
    </row>
    <row r="46" ht="45.75" customHeight="1">
      <c r="A46" s="920" t="s">
        <v>865</v>
      </c>
      <c r="B46" s="927" t="s">
        <v>720</v>
      </c>
      <c r="C46" s="931">
        <f>'ДС Макро Минэк баз'!C46*'ДС Макро Минэк баз'!C46/'ДС Макро Минэк кон'!C46</f>
        <v>99.306992145287396</v>
      </c>
      <c r="D46" s="931">
        <f>'ДС Макро Минэк баз'!D46*'ДС Макро Минэк баз'!D46/'ДС Макро Минэк кон'!D46</f>
        <v>103.39161383075597</v>
      </c>
      <c r="E46" s="931">
        <f>'ДС Макро Минэк баз'!E46*'ДС Макро Минэк баз'!E46/'ДС Макро Минэк кон'!E46</f>
        <v>101.23761164865998</v>
      </c>
      <c r="F46" s="931">
        <f>'ДС Макро Минэк баз'!F46*'ДС Макро Минэк баз'!F46/'ДС Макро Минэк кон'!F46</f>
        <v>101.9073943278602</v>
      </c>
      <c r="G46" s="931">
        <f>'ДС Макро Минэк баз'!G46*'ДС Макро Минэк баз'!G46/'ДС Макро Минэк кон'!G46</f>
        <v>102.60416961585469</v>
      </c>
      <c r="H46" s="931">
        <f>'ДС Макро Минэк баз'!H46*'ДС Макро Минэк баз'!H46/'ДС Макро Минэк кон'!H46</f>
        <v>102.58015926930557</v>
      </c>
      <c r="I46" s="966">
        <f>'ДС Макро Минэк баз'!I46*'ДС Макро Минэк баз'!I46/'ДС Макро Минэк кон'!I46</f>
        <v>102.73376351554829</v>
      </c>
      <c r="J46" s="966">
        <f>'ДС Макро Минэк баз'!J46*'ДС Макро Минэк баз'!J46/'ДС Макро Минэк кон'!J46</f>
        <v>102.63360455949238</v>
      </c>
      <c r="K46" s="966">
        <f>'ДС Макро Минэк баз'!K46*'ДС Макро Минэк баз'!K46/'ДС Макро Минэк кон'!K46</f>
        <v>102.45589914728183</v>
      </c>
      <c r="L46" s="966">
        <f>'ДС Макро Минэк баз'!L46*'ДС Макро Минэк баз'!L46/'ДС Макро Минэк кон'!L46</f>
        <v>102.45030800131347</v>
      </c>
      <c r="M46" s="966">
        <f>'ДС Макро Минэк баз'!M46*'ДС Макро Минэк баз'!M46/'ДС Макро Минэк кон'!M46</f>
        <v>102.54350109595009</v>
      </c>
      <c r="N46" s="966">
        <f>'ДС Макро Минэк баз'!N46*'ДС Макро Минэк баз'!N46/'ДС Макро Минэк кон'!N46</f>
        <v>102.60239195513336</v>
      </c>
      <c r="O46" s="966">
        <f>'ДС Макро Минэк баз'!O46*'ДС Макро Минэк баз'!O46/'ДС Макро Минэк кон'!O46</f>
        <v>102.6745320833726</v>
      </c>
      <c r="P46" s="966">
        <f>'ДС Макро Минэк баз'!P46*'ДС Макро Минэк баз'!P46/'ДС Макро Минэк кон'!P46</f>
        <v>102.70638097011471</v>
      </c>
      <c r="Q46" s="966">
        <f>'ДС Макро Минэк баз'!Q46*'ДС Макро Минэк баз'!Q46/'ДС Макро Минэк кон'!Q46</f>
        <v>102.73133489101343</v>
      </c>
      <c r="R46" s="966">
        <f>'ДС Макро Минэк баз'!R46*'ДС Макро Минэк баз'!R46/'ДС Макро Минэк кон'!R46</f>
        <v>102.68690452509802</v>
      </c>
      <c r="S46" s="966">
        <f>'ДС Макро Минэк баз'!S46*'ДС Макро Минэк баз'!S46/'ДС Макро Минэк кон'!S46</f>
        <v>102.76860404736937</v>
      </c>
      <c r="T46" s="966">
        <f>'ДС Макро Минэк баз'!T46*'ДС Макро Минэк баз'!T46/'ДС Макро Минэк кон'!T46</f>
        <v>102.75099493741423</v>
      </c>
      <c r="U46" s="966">
        <f>'ДС Макро Минэк баз'!U46*'ДС Макро Минэк баз'!U46/'ДС Макро Минэк кон'!U46</f>
        <v>102.86070390157032</v>
      </c>
      <c r="V46" s="966">
        <f>'ДС Макро Минэк баз'!V46*'ДС Макро Минэк баз'!V46/'ДС Макро Минэк кон'!V46</f>
        <v>102.93698803680164</v>
      </c>
    </row>
    <row r="47" ht="45.75" customHeight="1">
      <c r="A47" s="923" t="s">
        <v>1292</v>
      </c>
      <c r="B47" s="930" t="s">
        <v>868</v>
      </c>
      <c r="C47" s="931">
        <f>'ДС Макро Минэк баз'!C47*'ДС Макро Минэк баз'!C47/'ДС Макро Минэк кон'!C47</f>
        <v>10088.25</v>
      </c>
      <c r="D47" s="931">
        <f>'ДС Макро Минэк баз'!D47*'ДС Макро Минэк баз'!D47/'ДС Макро Минэк кон'!D47</f>
        <v>10342.857034999999</v>
      </c>
      <c r="E47" s="931">
        <f>'ДС Макро Минэк баз'!E47*'ДС Макро Минэк баз'!E47/'ДС Макро Минэк кон'!E47</f>
        <v>10657.859096423668</v>
      </c>
      <c r="F47" s="931">
        <f>'ДС Макро Минэк баз'!F47*'ДС Макро Минэк баз'!F47/'ДС Макро Минэк кон'!F47</f>
        <v>10965.930955548543</v>
      </c>
      <c r="G47" s="931">
        <f>'ДС Макро Минэк баз'!G47*'ДС Макро Минэк баз'!G47/'ДС Макро Минэк кон'!G47</f>
        <v>11430.287119532355</v>
      </c>
      <c r="H47" s="931">
        <f>'ДС Макро Минэк баз'!H47*'ДС Макро Минэк баз'!H47/'ДС Макро Минэк кон'!H47</f>
        <v>11887.498604313652</v>
      </c>
      <c r="I47" s="931">
        <f>'ДС Макро Минэк баз'!I47*'ДС Макро Минэк баз'!I47/'ДС Макро Минэк кон'!I47</f>
        <v>12362.998548486197</v>
      </c>
      <c r="J47" s="931">
        <f>'ДС Макро Минэк баз'!J47*'ДС Макро Минэк баз'!J47/'ДС Макро Минэк кон'!J47</f>
        <v>12857.518490425644</v>
      </c>
      <c r="K47" s="931">
        <f>'ДС Макро Минэк баз'!K47*'ДС Макро Минэк баз'!K47/'ДС Макро Минэк кон'!K47</f>
        <v>13371.819230042669</v>
      </c>
      <c r="L47" s="931">
        <f>'ДС Макро Минэк баз'!L47*'ДС Макро Минэк баз'!L47/'ДС Макро Минэк кон'!L47</f>
        <v>13906.691999244378</v>
      </c>
      <c r="M47" s="931">
        <f>'ДС Макро Минэк баз'!M47*'ДС Макро Минэк баз'!M47/'ДС Макро Минэк кон'!M47</f>
        <v>14462.959679214149</v>
      </c>
      <c r="N47" s="931">
        <f>'ДС Макро Минэк баз'!N47*'ДС Макро Минэк баз'!N47/'ДС Макро Минэк кон'!N47</f>
        <v>15041.478066382719</v>
      </c>
      <c r="O47" s="931">
        <f>'ДС Макро Минэк баз'!O47*'ДС Макро Минэк баз'!O47/'ДС Макро Минэк кон'!O47</f>
        <v>15643.137189038027</v>
      </c>
      <c r="P47" s="931">
        <f>'ДС Макро Минэк баз'!P47*'ДС Макро Минэк баз'!P47/'ДС Макро Минэк кон'!P47</f>
        <v>16268.862676599547</v>
      </c>
      <c r="Q47" s="931">
        <f>'ДС Макро Минэк баз'!Q47*'ДС Макро Минэк баз'!Q47/'ДС Макро Минэк кон'!Q47</f>
        <v>16919.617183663526</v>
      </c>
      <c r="R47" s="931">
        <f>'ДС Макро Минэк баз'!R47*'ДС Макро Минэк баз'!R47/'ДС Макро Минэк кон'!R47</f>
        <v>17596.401871010064</v>
      </c>
      <c r="S47" s="931">
        <f>'ДС Макро Минэк баз'!S47*'ДС Макро Минэк баз'!S47/'ДС Макро Минэк кон'!S47</f>
        <v>18300.257945850459</v>
      </c>
      <c r="T47" s="931">
        <f>'ДС Макро Минэк баз'!T47*'ДС Макро Минэк баз'!T47/'ДС Макро Минэк кон'!T47</f>
        <v>19032.268263684473</v>
      </c>
      <c r="U47" s="931">
        <f>'ДС Макро Минэк баз'!U47*'ДС Макро Минэк баз'!U47/'ДС Макро Минэк кон'!U47</f>
        <v>19793.558994231858</v>
      </c>
      <c r="V47" s="931">
        <f>'ДС Макро Минэк баз'!V47*'ДС Макро Минэк баз'!V47/'ДС Макро Минэк кон'!V47</f>
        <v>20585.301354001127</v>
      </c>
    </row>
    <row r="48" ht="32.25" customHeight="1">
      <c r="A48" s="909"/>
      <c r="B48" s="910"/>
      <c r="C48" s="910"/>
      <c r="D48" s="910"/>
      <c r="E48" s="910"/>
      <c r="F48" s="910"/>
      <c r="G48" s="910"/>
      <c r="H48" s="910"/>
      <c r="I48" s="910"/>
      <c r="J48" s="910"/>
      <c r="K48" s="910"/>
      <c r="L48" s="910"/>
      <c r="M48" s="910"/>
      <c r="N48" s="910"/>
      <c r="O48" s="910"/>
      <c r="P48" s="910"/>
      <c r="Q48" s="910"/>
      <c r="R48" s="910"/>
      <c r="S48" s="910"/>
      <c r="T48" s="910"/>
      <c r="U48" s="910"/>
      <c r="V48" s="910"/>
    </row>
    <row r="49" ht="32.25" customHeight="1">
      <c r="A49" s="909" t="s">
        <v>1293</v>
      </c>
      <c r="B49" s="910" t="s">
        <v>868</v>
      </c>
      <c r="C49" s="911">
        <f>'ДС Макро Минэк баз'!C49*'ДС Макро Минэк баз'!C49/'ДС Макро Минэк кон'!C49</f>
        <v>10899.5</v>
      </c>
      <c r="D49" s="911">
        <f>'ДС Макро Минэк баз'!D49*'ДС Макро Минэк баз'!D49/'ДС Макро Минэк кон'!D49</f>
        <v>11176.601666666666</v>
      </c>
      <c r="E49" s="911">
        <f>'ДС Макро Минэк баз'!E49*'ДС Макро Минэк баз'!E49/'ДС Макро Минэк кон'!E49</f>
        <v>11546.406788837423</v>
      </c>
      <c r="F49" s="911">
        <f>'ДС Макро Минэк баз'!F49*'ДС Макро Минэк баз'!F49/'ДС Макро Минэк кон'!F49</f>
        <v>11854.339338145932</v>
      </c>
      <c r="G49" s="911">
        <f>'ДС Макро Минэк баз'!G49*'ДС Макро Минэк баз'!G49/'ДС Макро Минэк кон'!G49</f>
        <v>12382.988015742967</v>
      </c>
      <c r="H49" s="911">
        <f>'ДС Макро Минэк баз'!H49*'ДС Макро Минэк баз'!H49/'ДС Макро Минэк кон'!H49</f>
        <v>12878.307536372688</v>
      </c>
      <c r="I49" s="911">
        <f>'ДС Макро Минэк баз'!I49*'ДС Макро Минэк баз'!I49/'ДС Макро Минэк кон'!I49</f>
        <v>13393.439837827596</v>
      </c>
      <c r="J49" s="911">
        <f>'ДС Макро Минэк баз'!J49*'ДС Макро Минэк баз'!J49/'ДС Макро Минэк кон'!J49</f>
        <v>13929.177431340697</v>
      </c>
      <c r="K49" s="911">
        <f>'ДС Макро Минэк баз'!K49*'ДС Макро Минэк баз'!K49/'ДС Макро Минэк кон'!K49</f>
        <v>14486.344528594325</v>
      </c>
      <c r="L49" s="911">
        <f>'ДС Макро Минэк баз'!L49*'ДС Макро Минэк баз'!L49/'ДС Макро Минэк кон'!L49</f>
        <v>15065.798309738098</v>
      </c>
      <c r="M49" s="911">
        <f>'ДС Макро Минэк баз'!M49*'ДС Макро Минэк баз'!M49/'ДС Макро Минэк кон'!M49</f>
        <v>15668.430242127619</v>
      </c>
      <c r="N49" s="911">
        <f>'ДС Макро Минэк баз'!N49*'ДС Макро Минэк баз'!N49/'ДС Макро Минэк кон'!N49</f>
        <v>16295.167451812729</v>
      </c>
      <c r="O49" s="911">
        <f>'ДС Макро Минэк баз'!O49*'ДС Макро Минэк баз'!O49/'ДС Макро Минэк кон'!O49</f>
        <v>16946.974149885242</v>
      </c>
      <c r="P49" s="911">
        <f>'ДС Макро Минэк баз'!P49*'ДС Макро Минэк баз'!P49/'ДС Макро Минэк кон'!P49</f>
        <v>17624.853115880658</v>
      </c>
      <c r="Q49" s="911">
        <f>'ДС Макро Минэк баз'!Q49*'ДС Макро Минэк баз'!Q49/'ДС Макро Минэк кон'!Q49</f>
        <v>18329.847240515883</v>
      </c>
      <c r="R49" s="911">
        <f>'ДС Макро Минэк баз'!R49*'ДС Макро Минэк баз'!R49/'ДС Макро Минэк кон'!R49</f>
        <v>19063.04113013652</v>
      </c>
      <c r="S49" s="911">
        <f>'ДС Макро Минэк баз'!S49*'ДС Макро Минэк баз'!S49/'ДС Макро Минэк кон'!S49</f>
        <v>19825.562775341976</v>
      </c>
      <c r="T49" s="911">
        <f>'ДС Макро Минэк баз'!T49*'ДС Макро Минэк баз'!T49/'ДС Макро Минэк кон'!T49</f>
        <v>20618.585286355654</v>
      </c>
      <c r="U49" s="911">
        <f>'ДС Макро Минэк баз'!U49*'ДС Макро Минэк баз'!U49/'ДС Макро Минэк кон'!U49</f>
        <v>21443.328697809884</v>
      </c>
      <c r="V49" s="912">
        <f>'ДС Макро Минэк баз'!V49*'ДС Макро Минэк баз'!V49/'ДС Макро Минэк кон'!V49</f>
        <v>22301.061845722277</v>
      </c>
    </row>
    <row r="50" ht="32.25" customHeight="1">
      <c r="A50" s="909" t="s">
        <v>1294</v>
      </c>
      <c r="B50" s="910" t="s">
        <v>868</v>
      </c>
      <c r="C50" s="911">
        <f>'ДС Макро Минэк баз'!C50*'ДС Макро Минэк баз'!C50/'ДС Макро Минэк кон'!C50</f>
        <v>8314.4166666666679</v>
      </c>
      <c r="D50" s="911">
        <f>'ДС Макро Минэк баз'!D50*'ДС Макро Минэк баз'!D50/'ДС Макро Минэк кон'!D50</f>
        <v>8511.9700000000012</v>
      </c>
      <c r="E50" s="911">
        <f>'ДС Макро Минэк баз'!E50*'ДС Макро Минэк баз'!E50/'ДС Макро Минэк кон'!E50</f>
        <v>8793.3361704736544</v>
      </c>
      <c r="F50" s="911">
        <f>'ДС Макро Минэк баз'!F50*'ДС Макро Минэк баз'!F50/'ДС Макро Минэк кон'!F50</f>
        <v>9024.4843166465471</v>
      </c>
      <c r="G50" s="911">
        <f>'ДС Макро Минэк баз'!G50*'ДС Макро Минэк баз'!G50/'ДС Макро Минэк кон'!G50</f>
        <v>9422.6596109940892</v>
      </c>
      <c r="H50" s="911">
        <f>'ДС Макро Минэк баз'!H50*'ДС Макро Минэк баз'!H50/'ДС Макро Минэк кон'!H50</f>
        <v>9799.5659954338498</v>
      </c>
      <c r="I50" s="911">
        <f>'ДС Макро Минэк баз'!I50*'ДС Макро Минэк баз'!I50/'ДС Макро Минэк кон'!I50</f>
        <v>10191.548635251205</v>
      </c>
      <c r="J50" s="911">
        <f>'ДС Макро Минэк баз'!J50*'ДС Макро Минэк баз'!J50/'ДС Макро Минэк кон'!J50</f>
        <v>10599.210580661253</v>
      </c>
      <c r="K50" s="911">
        <f>'ДС Макро Минэк баз'!K50*'ДС Макро Минэк баз'!K50/'ДС Макро Минэк кон'!K50</f>
        <v>11023.179003887702</v>
      </c>
      <c r="L50" s="911">
        <f>'ДС Макро Минэк баз'!L50*'ДС Макро Минэк баз'!L50/'ДС Макро Минэк кон'!L50</f>
        <v>11464.106164043214</v>
      </c>
      <c r="M50" s="911">
        <f>'ДС Макро Минэк баз'!M50*'ДС Макро Минэк баз'!M50/'ДС Макро Минэк кон'!M50</f>
        <v>11922.670410604944</v>
      </c>
      <c r="N50" s="911">
        <f>'ДС Макро Минэк баз'!N50*'ДС Макро Минэк баз'!N50/'ДС Макро Минэк кон'!N50</f>
        <v>12399.57722702914</v>
      </c>
      <c r="O50" s="911">
        <f>'ДС Макро Минэк баз'!O50*'ДС Макро Минэк баз'!O50/'ДС Макро Минэк кон'!O50</f>
        <v>12895.560316110303</v>
      </c>
      <c r="P50" s="911">
        <f>'ДС Макро Минэк баз'!P50*'ДС Макро Минэк баз'!P50/'ДС Макро Минэк кон'!P50</f>
        <v>13411.382728754717</v>
      </c>
      <c r="Q50" s="911">
        <f>'ДС Макро Минэк баз'!Q50*'ДС Макро Минэк баз'!Q50/'ДС Макро Минэк кон'!Q50</f>
        <v>13947.838037904909</v>
      </c>
      <c r="R50" s="911">
        <f>'ДС Макро Минэк баз'!R50*'ДС Макро Минэк баз'!R50/'ДС Макро Минэк кон'!R50</f>
        <v>14505.751559421107</v>
      </c>
      <c r="S50" s="911">
        <f>'ДС Макро Минэк баз'!S50*'ДС Макро Минэк баз'!S50/'ДС Макро Минэк кон'!S50</f>
        <v>15085.98162179795</v>
      </c>
      <c r="T50" s="911">
        <f>'ДС Макро Минэк баз'!T50*'ДС Макро Минэк баз'!T50/'ДС Макро Минэк кон'!T50</f>
        <v>15689.420886669868</v>
      </c>
      <c r="U50" s="911">
        <f>'ДС Макро Минэк баз'!U50*'ДС Макро Минэк баз'!U50/'ДС Макро Минэк кон'!U50</f>
        <v>16316.997722136663</v>
      </c>
      <c r="V50" s="912">
        <f>'ДС Макро Минэк баз'!V50*'ДС Макро Минэк баз'!V50/'ДС Макро Минэк кон'!V50</f>
        <v>16969.677631022125</v>
      </c>
    </row>
    <row r="51" ht="32.25" customHeight="1">
      <c r="A51" s="909" t="s">
        <v>1295</v>
      </c>
      <c r="B51" s="910" t="s">
        <v>868</v>
      </c>
      <c r="C51" s="911">
        <f>'ДС Макро Минэк баз'!C51*'ДС Макро Минэк баз'!C51/'ДС Макро Минэк кон'!C51</f>
        <v>9925</v>
      </c>
      <c r="D51" s="911">
        <f>'ДС Макро Минэк баз'!D51*'ДС Макро Минэк баз'!D51/'ДС Макро Минэк кон'!D51</f>
        <v>10252.996666666666</v>
      </c>
      <c r="E51" s="911">
        <f>'ДС Макро Минэк баз'!E51*'ДС Макро Минэк баз'!E51/'ДС Макро Минэк кон'!E51</f>
        <v>10592.754721589183</v>
      </c>
      <c r="F51" s="911">
        <f>'ДС Макро Минэк баз'!F51*'ДС Макро Минэк баз'!F51/'ДС Макро Минэк кон'!F51</f>
        <v>10873.842544831181</v>
      </c>
      <c r="G51" s="911">
        <f>'ДС Макро Минэк баз'!G51*'ДС Макро Минэк баз'!G51/'ДС Макро Минэк кон'!G51</f>
        <v>11358.477663980728</v>
      </c>
      <c r="H51" s="911">
        <f>'ДС Макро Минэк баз'!H51*'ДС Макро Минэк баз'!H51/'ДС Макро Минэк кон'!H51</f>
        <v>11812.816770539957</v>
      </c>
      <c r="I51" s="911">
        <f>'ДС Макро Минэк баз'!I51*'ДС Макро Минэк баз'!I51/'ДС Макро Минэк кон'!I51</f>
        <v>12285.329441361559</v>
      </c>
      <c r="J51" s="911">
        <f>'ДС Макро Минэк баз'!J51*'ДС Макро Минэк баз'!J51/'ДС Макро Минэк кон'!J51</f>
        <v>12776.74261901602</v>
      </c>
      <c r="K51" s="911">
        <f>'ДС Макро Минэк баз'!K51*'ДС Макро Минэк баз'!K51/'ДС Макро Минэк кон'!K51</f>
        <v>13287.812323776659</v>
      </c>
      <c r="L51" s="911">
        <f>'ДС Макро Минэк баз'!L51*'ДС Макро Минэк баз'!L51/'ДС Макро Минэк кон'!L51</f>
        <v>13819.324816727727</v>
      </c>
      <c r="M51" s="911">
        <f>'ДС Макро Минэк баз'!M51*'ДС Макро Минэк баз'!M51/'ДС Макро Минэк кон'!M51</f>
        <v>14372.097809396841</v>
      </c>
      <c r="N51" s="911">
        <f>'ДС Макро Минэк баз'!N51*'ДС Макро Минэк баз'!N51/'ДС Макро Минэк кон'!N51</f>
        <v>14946.981721772718</v>
      </c>
      <c r="O51" s="911">
        <f>'ДС Макро Минэк баз'!O51*'ДС Макро Минэк баз'!O51/'ДС Макро Минэк кон'!O51</f>
        <v>15544.860990643629</v>
      </c>
      <c r="P51" s="911">
        <f>'ДС Макро Минэк баз'!P51*'ДС Макро Минэк баз'!P51/'ДС Макро Минэк кон'!P51</f>
        <v>16166.655430269371</v>
      </c>
      <c r="Q51" s="911">
        <f>'ДС Макро Минэк баз'!Q51*'ДС Макро Минэк баз'!Q51/'ДС Макро Минэк кон'!Q51</f>
        <v>16813.321647480141</v>
      </c>
      <c r="R51" s="911">
        <f>'ДС Макро Минэк баз'!R51*'ДС Макро Минэк баз'!R51/'ДС Макро Минэк кон'!R51</f>
        <v>17485.854513379338</v>
      </c>
      <c r="S51" s="911">
        <f>'ДС Макро Минэк баз'!S51*'ДС Макро Минэк баз'!S51/'ДС Макро Минэк кон'!S51</f>
        <v>18185.288693914514</v>
      </c>
      <c r="T51" s="911">
        <f>'ДС Макро Минэк баз'!T51*'ДС Макро Минэк баз'!T51/'ДС Макро Минэк кон'!T51</f>
        <v>18912.700241671097</v>
      </c>
      <c r="U51" s="911">
        <f>'ДС Макро Минэк баз'!U51*'ДС Макро Минэк баз'!U51/'ДС Макро Минэк кон'!U51</f>
        <v>19669.208251337943</v>
      </c>
      <c r="V51" s="912">
        <f>'ДС Макро Минэк баз'!V51*'ДС Макро Минэк баз'!V51/'ДС Макро Минэк кон'!V51</f>
        <v>20455.97658139146</v>
      </c>
    </row>
    <row r="52" ht="32.25" customHeight="1">
      <c r="A52" s="909"/>
      <c r="B52" s="910"/>
      <c r="C52" s="936"/>
      <c r="D52" s="936"/>
      <c r="E52" s="936"/>
      <c r="F52" s="936"/>
      <c r="G52" s="936"/>
      <c r="H52" s="936"/>
      <c r="I52" s="936"/>
      <c r="J52" s="936"/>
      <c r="K52" s="936"/>
      <c r="L52" s="936"/>
      <c r="M52" s="936"/>
      <c r="N52" s="936"/>
      <c r="O52" s="936"/>
      <c r="P52" s="936"/>
      <c r="Q52" s="936"/>
      <c r="R52" s="936"/>
      <c r="S52" s="936"/>
      <c r="T52" s="936"/>
      <c r="U52" s="936"/>
      <c r="V52" s="936"/>
    </row>
    <row r="53" ht="32.25" customHeight="1">
      <c r="A53" s="913" t="s">
        <v>556</v>
      </c>
      <c r="B53" s="914"/>
      <c r="C53" s="921"/>
      <c r="D53" s="921"/>
      <c r="E53" s="921"/>
      <c r="F53" s="921"/>
      <c r="G53" s="921"/>
      <c r="H53" s="921"/>
      <c r="I53" s="921"/>
      <c r="J53" s="921"/>
      <c r="K53" s="921"/>
      <c r="L53" s="921"/>
      <c r="M53" s="921"/>
      <c r="N53" s="921"/>
      <c r="O53" s="921"/>
      <c r="P53" s="921"/>
      <c r="Q53" s="921"/>
      <c r="R53" s="921"/>
      <c r="S53" s="921"/>
      <c r="T53" s="921"/>
      <c r="U53" s="921"/>
      <c r="V53" s="921"/>
    </row>
    <row r="54" ht="32.25" customHeight="1">
      <c r="A54" s="922" t="s">
        <v>1104</v>
      </c>
      <c r="B54" s="937" t="s">
        <v>1105</v>
      </c>
      <c r="C54" s="911">
        <f>'ДС Макро Минэк баз'!C54*'ДС Макро Минэк баз'!C54/'ДС Макро Минэк кон'!C54</f>
        <v>353.54736093661512</v>
      </c>
      <c r="D54" s="911">
        <f>'ДС Макро Минэк баз'!D54*'ДС Макро Минэк баз'!D54/'ДС Макро Минэк кон'!D54</f>
        <v>439.3838474898248</v>
      </c>
      <c r="E54" s="911">
        <f>'ДС Макро Минэк баз'!E54*'ДС Макро Минэк баз'!E54/'ДС Макро Минэк кон'!E54</f>
        <v>469.027185853866</v>
      </c>
      <c r="F54" s="911">
        <f>'ДС Макро Минэк баз'!F54*'ДС Макро Минэк баз'!F54/'ДС Макро Минэк кон'!F54</f>
        <v>499.67635825131521</v>
      </c>
      <c r="G54" s="911">
        <f>'ДС Макро Минэк баз'!G54*'ДС Макро Минэк баз'!G54/'ДС Макро Минэк кон'!G54</f>
        <v>505.31943811169049</v>
      </c>
      <c r="H54" s="911">
        <f>'ДС Макро Минэк баз'!H54*'ДС Макро Минэк баз'!H54/'ДС Макро Минэк кон'!H54</f>
        <v>519.46434591315187</v>
      </c>
      <c r="I54" s="911">
        <f>'ДС Макро Минэк баз'!I54*'ДС Макро Минэк баз'!I54/'ДС Макро Минэк кон'!I54</f>
        <v>541.82271873006914</v>
      </c>
      <c r="J54" s="911">
        <f>'ДС Макро Минэк баз'!J54*'ДС Макро Минэк баз'!J54/'ДС Макро Минэк кон'!J54</f>
        <v>566.61942127751831</v>
      </c>
      <c r="K54" s="911">
        <f>'ДС Макро Минэк баз'!K54*'ДС Макро Минэк баз'!K54/'ДС Макро Минэк кон'!K54</f>
        <v>614.49869074804258</v>
      </c>
      <c r="L54" s="911">
        <f>'ДС Макро Минэк баз'!L54*'ДС Макро Минэк баз'!L54/'ДС Макро Минэк кон'!L54</f>
        <v>637.38667521168702</v>
      </c>
      <c r="M54" s="911">
        <f>'ДС Макро Минэк баз'!M54*'ДС Макро Минэк баз'!M54/'ДС Макро Минэк кон'!M54</f>
        <v>668.94896707611417</v>
      </c>
      <c r="N54" s="911">
        <f>'ДС Макро Минэк баз'!N54*'ДС Макро Минэк баз'!N54/'ДС Макро Минэк кон'!N54</f>
        <v>704.72365240647298</v>
      </c>
      <c r="O54" s="911">
        <f>'ДС Макро Минэк баз'!O54*'ДС Макро Минэк баз'!O54/'ДС Макро Минэк кон'!O54</f>
        <v>742.05561509266749</v>
      </c>
      <c r="P54" s="911">
        <f>'ДС Макро Минэк баз'!P54*'ДС Макро Минэк баз'!P54/'ДС Макро Минэк кон'!P54</f>
        <v>783.2322547732947</v>
      </c>
      <c r="Q54" s="911">
        <f>'ДС Макро Минэк баз'!Q54*'ДС Макро Минэк баз'!Q54/'ДС Макро Минэк кон'!Q54</f>
        <v>835.50627632047053</v>
      </c>
      <c r="R54" s="911">
        <f>'ДС Макро Минэк баз'!R54*'ДС Макро Минэк баз'!R54/'ДС Макро Минэк кон'!R54</f>
        <v>894.82425029486262</v>
      </c>
      <c r="S54" s="911">
        <f>'ДС Макро Минэк баз'!S54*'ДС Макро Минэк баз'!S54/'ДС Макро Минэк кон'!S54</f>
        <v>959.46001829866327</v>
      </c>
      <c r="T54" s="911">
        <f>'ДС Макро Минэк баз'!T54*'ДС Макро Минэк баз'!T54/'ДС Макро Минэк кон'!T54</f>
        <v>1028.1963431546894</v>
      </c>
      <c r="U54" s="911">
        <f>'ДС Макро Минэк баз'!U54*'ДС Макро Минэк баз'!U54/'ДС Макро Минэк кон'!U54</f>
        <v>1099.4075442220781</v>
      </c>
      <c r="V54" s="912">
        <f>'ДС Макро Минэк баз'!V54*'ДС Макро Минэк баз'!V54/'ДС Макро Минэк кон'!V54</f>
        <v>1177.5006913702853</v>
      </c>
    </row>
    <row r="55" ht="32.25" customHeight="1">
      <c r="A55" s="922" t="s">
        <v>1106</v>
      </c>
      <c r="B55" s="924" t="s">
        <v>720</v>
      </c>
      <c r="C55" s="911">
        <f>'ДС Макро Минэк баз'!C55*'ДС Макро Минэк баз'!C55/'ДС Макро Минэк кон'!C55</f>
        <v>125.50046534969121</v>
      </c>
      <c r="D55" s="911">
        <f>'ДС Макро Минэк баз'!D55*'ДС Макро Минэк баз'!D55/'ДС Макро Минэк кон'!D55</f>
        <v>124.27863874469668</v>
      </c>
      <c r="E55" s="911">
        <f>'ДС Макро Минэк баз'!E55*'ДС Макро Минэк баз'!E55/'ДС Макро Минэк кон'!E55</f>
        <v>106.74656989176822</v>
      </c>
      <c r="F55" s="911">
        <f>'ДС Макро Минэк баз'!F55*'ДС Макро Минэк баз'!F55/'ДС Макро Минэк кон'!F55</f>
        <v>106.53462599223373</v>
      </c>
      <c r="G55" s="911">
        <f>'ДС Макро Минэк баз'!G55*'ДС Макро Минэк баз'!G55/'ДС Макро Минэк кон'!G55</f>
        <v>101.12934697973786</v>
      </c>
      <c r="H55" s="911">
        <f>'ДС Макро Минэк баз'!H55*'ДС Макро Минэк баз'!H55/'ДС Макро Минэк кон'!H55</f>
        <v>102.7992012051464</v>
      </c>
      <c r="I55" s="911">
        <f>'ДС Макро Минэк баз'!I55*'ДС Макро Минэк баз'!I55/'ДС Макро Минэк кон'!I55</f>
        <v>104.30412077225711</v>
      </c>
      <c r="J55" s="911">
        <f>'ДС Макро Минэк баз'!J55*'ДС Макро Минэк баз'!J55/'ДС Макро Минэк кон'!J55</f>
        <v>104.57653429623031</v>
      </c>
      <c r="K55" s="911">
        <f>'ДС Макро Минэк баз'!K55*'ДС Макро Минэк баз'!K55/'ДС Макро Минэк кон'!K55</f>
        <v>108.45000176686708</v>
      </c>
      <c r="L55" s="911">
        <f>'ДС Макро Минэк баз'!L55*'ДС Макро Минэк баз'!L55/'ДС Макро Минэк кон'!L55</f>
        <v>103.72465959785571</v>
      </c>
      <c r="M55" s="911">
        <f>'ДС Макро Минэк баз'!M55*'ДС Макро Минэк баз'!M55/'ДС Макро Минэк кон'!M55</f>
        <v>104.95182800204365</v>
      </c>
      <c r="N55" s="911">
        <f>'ДС Макро Минэк баз'!N55*'ДС Макро Минэк баз'!N55/'ДС Макро Минэк кон'!N55</f>
        <v>105.34789454668341</v>
      </c>
      <c r="O55" s="911">
        <f>'ДС Макро Минэк баз'!O55*'ДС Макро Минэк баз'!O55/'ДС Макро Минэк кон'!O55</f>
        <v>105.2973903399885</v>
      </c>
      <c r="P55" s="911">
        <f>'ДС Макро Минэк баз'!P55*'ДС Макро Минэк баз'!P55/'ДС Макро Минэк кон'!P55</f>
        <v>105.5489964421986</v>
      </c>
      <c r="Q55" s="911">
        <f>'ДС Макро Минэк баз'!Q55*'ДС Макро Минэк баз'!Q55/'ДС Макро Минэк кон'!Q55</f>
        <v>106.67414055391609</v>
      </c>
      <c r="R55" s="911">
        <f>'ДС Макро Минэк баз'!R55*'ДС Макро Минэк баз'!R55/'ДС Макро Минэк кон'!R55</f>
        <v>107.09964433009715</v>
      </c>
      <c r="S55" s="911">
        <f>'ДС Макро Минэк баз'!S55*'ДС Макро Минэк баз'!S55/'ДС Макро Минэк кон'!S55</f>
        <v>107.22329194615608</v>
      </c>
      <c r="T55" s="911">
        <f>'ДС Макро Минэк баз'!T55*'ДС Макро Минэк баз'!T55/'ДС Макро Минэк кон'!T55</f>
        <v>107.16406348832656</v>
      </c>
      <c r="U55" s="911">
        <f>'ДС Макро Минэк баз'!U55*'ДС Макро Минэк баз'!U55/'ДС Макро Минэк кон'!U55</f>
        <v>106.92583683471391</v>
      </c>
      <c r="V55" s="912">
        <f>'ДС Макро Минэк баз'!V55*'ДС Макро Минэк баз'!V55/'ДС Макро Минэк кон'!V55</f>
        <v>107.10320277122206</v>
      </c>
    </row>
    <row r="56" ht="32.25" customHeight="1">
      <c r="A56" s="922" t="s">
        <v>1107</v>
      </c>
      <c r="B56" s="924" t="s">
        <v>720</v>
      </c>
      <c r="C56" s="911">
        <f>'ДС Макро Минэк баз'!C56*'ДС Макро Минэк баз'!C56/'ДС Макро Минэк кон'!C56</f>
        <v>103.8</v>
      </c>
      <c r="D56" s="911">
        <f>'ДС Макро Минэк баз'!D56*'ДС Макро Минэк баз'!D56/'ДС Макро Минэк кон'!D56</f>
        <v>105.11864504601658</v>
      </c>
      <c r="E56" s="911">
        <f>'ДС Макро Минэк баз'!E56*'ДС Макро Минэк баз'!E56/'ДС Макро Минэк кон'!E56</f>
        <v>104.46487197803491</v>
      </c>
      <c r="F56" s="911">
        <f>'ДС Макро Минэк баз'!F56*'ДС Макро Минэк баз'!F56/'ДС Макро Минэк кон'!F56</f>
        <v>103.70241697406462</v>
      </c>
      <c r="G56" s="911">
        <f>'ДС Макро Минэк баз'!G56*'ДС Макро Минэк баз'!G56/'ДС Макро Минэк кон'!G56</f>
        <v>103.33880220046194</v>
      </c>
      <c r="H56" s="911">
        <f>'ДС Макро Минэк баз'!H56*'ДС Макро Минэк баз'!H56/'ДС Макро Минэк кон'!H56</f>
        <v>104.32866077914892</v>
      </c>
      <c r="I56" s="911">
        <f>'ДС Макро Минэк баз'!I56*'ДС Макро Минэк баз'!I56/'ДС Макро Минэк кон'!I56</f>
        <v>104.67622455598689</v>
      </c>
      <c r="J56" s="911">
        <f>'ДС Макро Минэк баз'!J56*'ДС Макро Минэк баз'!J56/'ДС Макро Минэк кон'!J56</f>
        <v>104.7713768794241</v>
      </c>
      <c r="K56" s="911">
        <f>'ДС Макро Минэк баз'!K56*'ДС Макро Минэк баз'!K56/'ДС Макро Минэк кон'!K56</f>
        <v>108.11044977843596</v>
      </c>
      <c r="L56" s="911">
        <f>'ДС Макро Минэк баз'!L56*'ДС Макро Минэк баз'!L56/'ДС Макро Минэк кон'!L56</f>
        <v>103.15177335642062</v>
      </c>
      <c r="M56" s="911">
        <f>'ДС Макро Минэк баз'!M56*'ДС Макро Минэк баз'!M56/'ДС Макро Минэк кон'!M56</f>
        <v>104.43535600385511</v>
      </c>
      <c r="N56" s="911">
        <f>'ДС Макро Минэк баз'!N56*'ДС Макро Минэк баз'!N56/'ДС Макро Минэк кон'!N56</f>
        <v>104.65060304020081</v>
      </c>
      <c r="O56" s="911">
        <f>'ДС Макро Минэк баз'!O56*'ДС Макро Минэк баз'!O56/'ДС Макро Минэк кон'!O56</f>
        <v>104.91634182417611</v>
      </c>
      <c r="P56" s="911">
        <f>'ДС Макро Минэк баз'!P56*'ДС Макро Минэк баз'!P56/'ДС Макро Минэк кон'!P56</f>
        <v>105.04452470819467</v>
      </c>
      <c r="Q56" s="911">
        <f>'ДС Макро Минэк баз'!Q56*'ДС Макро Минэк баз'!Q56/'ДС Макро Минэк кон'!Q56</f>
        <v>105.04597134326103</v>
      </c>
      <c r="R56" s="911">
        <f>'ДС Макро Минэк баз'!R56*'ДС Макро Минэк баз'!R56/'ДС Макро Минэк кон'!R56</f>
        <v>105.12181089994836</v>
      </c>
      <c r="S56" s="911">
        <f>'ДС Макро Минэк баз'!S56*'ДС Макро Минэк баз'!S56/'ДС Макро Минэк кон'!S56</f>
        <v>105.23523726757603</v>
      </c>
      <c r="T56" s="911">
        <f>'ДС Макро Минэк баз'!T56*'ДС Макро Минэк баз'!T56/'ДС Макро Минэк кон'!T56</f>
        <v>105.17679365885941</v>
      </c>
      <c r="U56" s="911">
        <f>'ДС Макро Минэк баз'!U56*'ДС Макро Минэк баз'!U56/'ДС Макро Минэк кон'!U56</f>
        <v>104.9499148634581</v>
      </c>
      <c r="V56" s="912">
        <f>'ДС Макро Минэк баз'!V56*'ДС Макро Минэк баз'!V56/'ДС Макро Минэк кон'!V56</f>
        <v>105.09550175370141</v>
      </c>
    </row>
    <row r="57" ht="32.25" customHeight="1">
      <c r="A57" s="922" t="s">
        <v>1093</v>
      </c>
      <c r="B57" s="904" t="s">
        <v>191</v>
      </c>
      <c r="C57" s="911">
        <f>'ДС Макро Минэк баз'!C57*'ДС Макро Минэк баз'!C57/'ДС Макро Минэк кон'!C57</f>
        <v>22.40852695696077</v>
      </c>
      <c r="D57" s="911">
        <f>'ДС Макро Минэк баз'!D57*'ДС Макро Минэк баз'!D57/'ДС Макро Минэк кон'!D57</f>
        <v>26.809924518873519</v>
      </c>
      <c r="E57" s="911">
        <f>'ДС Макро Минэк баз'!E57*'ДС Макро Минэк баз'!E57/'ДС Макро Минэк кон'!E57</f>
        <v>27.282147175594329</v>
      </c>
      <c r="F57" s="911">
        <f>'ДС Макро Минэк баз'!F57*'ДС Макро Минэк баз'!F57/'ДС Макро Минэк кон'!F57</f>
        <v>26.737504021522039</v>
      </c>
      <c r="G57" s="911">
        <f>'ДС Макро Минэк баз'!G57*'ДС Макро Минэк баз'!G57/'ДС Макро Минэк кон'!G57</f>
        <v>25.415390319909566</v>
      </c>
      <c r="H57" s="911">
        <f>'ДС Макро Минэк баз'!H57*'ДС Макро Минэк баз'!H57/'ДС Макро Минэк кон'!H57</f>
        <v>24.806686960578737</v>
      </c>
      <c r="I57" s="911">
        <f>'ДС Макро Минэк баз'!I57*'ДС Макро Минэк баз'!I57/'ДС Макро Минэк кон'!I57</f>
        <v>24.719837758146152</v>
      </c>
      <c r="J57" s="911">
        <f>'ДС Макро Минэк баз'!J57*'ДС Макро Минэк баз'!J57/'ДС Макро Минэк кон'!J57</f>
        <v>24.71148628032271</v>
      </c>
      <c r="K57" s="911">
        <f>'ДС Макро Минэк баз'!K57*'ДС Макро Минэк баз'!K57/'ДС Макро Минэк кон'!K57</f>
        <v>25.506988337789391</v>
      </c>
      <c r="L57" s="911">
        <f>'ДС Макро Минэк баз'!L57*'ДС Макро Минэк баз'!L57/'ДС Макро Минэк кон'!L57</f>
        <v>25.158629336950504</v>
      </c>
      <c r="M57" s="911">
        <f>'ДС Макро Минэк баз'!M57*'ДС Макро Минэк баз'!M57/'ДС Макро Минэк кон'!M57</f>
        <v>25.123206542125907</v>
      </c>
      <c r="N57" s="911">
        <f>'ДС Макро Минэк баз'!N57*'ДС Макро Минэк баз'!N57/'ДС Макро Минэк кон'!N57</f>
        <v>25.150715052409069</v>
      </c>
      <c r="O57" s="911">
        <f>'ДС Макро Минэк баз'!O57*'ДС Макро Минэк баз'!O57/'ДС Макро Минэк кон'!O57</f>
        <v>25.292393075083137</v>
      </c>
      <c r="P57" s="911">
        <f>'ДС Макро Минэк баз'!P57*'ДС Макро Минэк баз'!P57/'ДС Макро Минэк кон'!P57</f>
        <v>25.42961344706799</v>
      </c>
      <c r="Q57" s="911">
        <f>'ДС Макро Минэк баз'!Q57*'ДС Макро Минэк баз'!Q57/'ДС Макро Минэк кон'!Q57</f>
        <v>25.459986688248541</v>
      </c>
      <c r="R57" s="911">
        <f>'ДС Макро Минэк баз'!R57*'ДС Макро Минэк баз'!R57/'ДС Макро Минэк кон'!R57</f>
        <v>25.594284315325467</v>
      </c>
      <c r="S57" s="911">
        <f>'ДС Макро Минэк баз'!S57*'ДС Макро Минэк баз'!S57/'ДС Макро Минэк кон'!S57</f>
        <v>25.757910439998508</v>
      </c>
      <c r="T57" s="911">
        <f>'ДС Макро Минэк баз'!T57*'ДС Макро Минэк баз'!T57/'ДС Макро Минэк кон'!T57</f>
        <v>25.876735372187099</v>
      </c>
      <c r="U57" s="911">
        <f>'ДС Макро Минэк баз'!U57*'ДС Макро Минэк баз'!U57/'ДС Макро Минэк кон'!U57</f>
        <v>25.893858924761034</v>
      </c>
      <c r="V57" s="912">
        <f>'ДС Макро Минэк баз'!V57*'ДС Макро Минэк баз'!V57/'ДС Макро Минэк кон'!V57</f>
        <v>26.150308511439171</v>
      </c>
    </row>
    <row r="58" ht="32.25" customHeight="1">
      <c r="A58" s="913" t="s">
        <v>748</v>
      </c>
      <c r="B58" s="914"/>
      <c r="C58" s="934"/>
      <c r="D58" s="934"/>
      <c r="E58" s="934"/>
      <c r="F58" s="934"/>
      <c r="G58" s="934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934"/>
      <c r="V58" s="934"/>
    </row>
    <row r="59" ht="32.25" customHeight="1">
      <c r="A59" s="922" t="s">
        <v>1104</v>
      </c>
      <c r="B59" s="904" t="s">
        <v>1105</v>
      </c>
      <c r="C59" s="911">
        <f>'ДС Макро Минэк баз'!C59*'ДС Макро Минэк баз'!C59/'ДС Макро Минэк кон'!C59</f>
        <v>193.48887148406999</v>
      </c>
      <c r="D59" s="911">
        <f>'ДС Макро Минэк баз'!D59*'ДС Макро Минэк баз'!D59/'ДС Макро Минэк кон'!D59</f>
        <v>251.38730435795645</v>
      </c>
      <c r="E59" s="911">
        <f>'ДС Макро Минэк баз'!E59*'ДС Макро Минэк баз'!E59/'ДС Макро Минэк кон'!E59</f>
        <v>264.52933113222173</v>
      </c>
      <c r="F59" s="911">
        <f>'ДС Макро Минэк баз'!F59*'ДС Макро Минэк баз'!F59/'ДС Макро Минэк кон'!F59</f>
        <v>321.92329163496197</v>
      </c>
      <c r="G59" s="911">
        <f>'ДС Макро Минэк баз'!G59*'ДС Макро Минэк баз'!G59/'ДС Макро Минэк кон'!G59</f>
        <v>304.00647049572586</v>
      </c>
      <c r="H59" s="911">
        <f>'ДС Макро Минэк баз'!H59*'ДС Макро Минэк баз'!H59/'ДС Макро Минэк кон'!H59</f>
        <v>277.50921006191959</v>
      </c>
      <c r="I59" s="911">
        <f>'ДС Макро Минэк баз'!I59*'ДС Макро Минэк баз'!I59/'ДС Макро Минэк кон'!I59</f>
        <v>260.53982901731484</v>
      </c>
      <c r="J59" s="911">
        <f>'ДС Макро Минэк баз'!J59*'ДС Макро Минэк баз'!J59/'ДС Макро Минэк кон'!J59</f>
        <v>245.3822130963672</v>
      </c>
      <c r="K59" s="911">
        <f>'ДС Макро Минэк баз'!K59*'ДС Макро Минэк баз'!K59/'ДС Макро Минэк кон'!K59</f>
        <v>249.83457395803029</v>
      </c>
      <c r="L59" s="911">
        <f>'ДС Макро Минэк баз'!L59*'ДС Макро Минэк баз'!L59/'ДС Макро Минэк кон'!L59</f>
        <v>252.20798657173722</v>
      </c>
      <c r="M59" s="911">
        <f>'ДС Макро Минэк баз'!M59*'ДС Макро Минэк баз'!M59/'ДС Макро Минэк кон'!M59</f>
        <v>247.98991658180788</v>
      </c>
      <c r="N59" s="911">
        <f>'ДС Макро Минэк баз'!N59*'ДС Макро Минэк баз'!N59/'ДС Макро Минэк кон'!N59</f>
        <v>248.01633425055459</v>
      </c>
      <c r="O59" s="911">
        <f>'ДС Макро Минэк баз'!O59*'ДС Макро Минэк баз'!O59/'ДС Макро Минэк кон'!O59</f>
        <v>248.49814655349553</v>
      </c>
      <c r="P59" s="911">
        <f>'ДС Макро Минэк баз'!P59*'ДС Макро Минэк баз'!P59/'ДС Макро Минэк кон'!P59</f>
        <v>246.86924446333754</v>
      </c>
      <c r="Q59" s="911">
        <f>'ДС Макро Минэк баз'!Q59*'ДС Макро Минэк баз'!Q59/'ДС Макро Минэк кон'!Q59</f>
        <v>251.77848038958547</v>
      </c>
      <c r="R59" s="911">
        <f>'ДС Макро Минэк баз'!R59*'ДС Макро Минэк баз'!R59/'ДС Макро Минэк кон'!R59</f>
        <v>258.62863951013372</v>
      </c>
      <c r="S59" s="911">
        <f>'ДС Макро Минэк баз'!S59*'ДС Макро Минэк баз'!S59/'ДС Макро Минэк кон'!S59</f>
        <v>265.66744944052414</v>
      </c>
      <c r="T59" s="911">
        <f>'ДС Макро Минэк баз'!T59*'ДС Макро Минэк баз'!T59/'ДС Макро Минэк кон'!T59</f>
        <v>272.90019035843119</v>
      </c>
      <c r="U59" s="911">
        <f>'ДС Макро Минэк баз'!U59*'ДС Макро Минэк баз'!U59/'ДС Макро Минэк кон'!U59</f>
        <v>280.33229360292989</v>
      </c>
      <c r="V59" s="912">
        <f>'ДС Макро Минэк баз'!V59*'ДС Макро Минэк баз'!V59/'ДС Макро Минэк кон'!V59</f>
        <v>287.48058355718547</v>
      </c>
    </row>
    <row r="60" ht="32.25" customHeight="1">
      <c r="A60" s="922" t="s">
        <v>1107</v>
      </c>
      <c r="B60" s="904" t="s">
        <v>720</v>
      </c>
      <c r="C60" s="911">
        <f>'ДС Макро Минэк баз'!C60*'ДС Макро Минэк баз'!C60/'ДС Макро Минэк кон'!C60</f>
        <v>99.670559077927791</v>
      </c>
      <c r="D60" s="911">
        <f>'ДС Макро Минэк баз'!D60*'ДС Макро Минэк баз'!D60/'ДС Макро Минэк кон'!D60</f>
        <v>101.70381137244186</v>
      </c>
      <c r="E60" s="911">
        <f>'ДС Макро Минэк баз'!E60*'ДС Макро Минэк баз'!E60/'ДС Макро Минэк кон'!E60</f>
        <v>102.46544704420613</v>
      </c>
      <c r="F60" s="911">
        <f>'ДС Макро Минэк баз'!F60*'ДС Макро Минэк баз'!F60/'ДС Макро Минэк кон'!F60</f>
        <v>101.49624622222231</v>
      </c>
      <c r="G60" s="911">
        <f>'ДС Макро Минэк баз'!G60*'ДС Макро Минэк баз'!G60/'ДС Макро Минэк кон'!G60</f>
        <v>99.833037937502226</v>
      </c>
      <c r="H60" s="911">
        <f>'ДС Макро Минэк баз'!H60*'ДС Макро Минэк баз'!H60/'ДС Макро Минэк кон'!H60</f>
        <v>98.552971843904317</v>
      </c>
      <c r="I60" s="911">
        <f>'ДС Макро Минэк баз'!I60*'ДС Макро Минэк баз'!I60/'ДС Макро Минэк кон'!I60</f>
        <v>100.31433862197903</v>
      </c>
      <c r="J60" s="911">
        <f>'ДС Макро Минэк баз'!J60*'ДС Макро Минэк баз'!J60/'ДС Макро Минэк кон'!J60</f>
        <v>101.28019358287705</v>
      </c>
      <c r="K60" s="911">
        <f>'ДС Макро Минэк баз'!K60*'ДС Макро Минэк баз'!K60/'ДС Макро Минэк кон'!K60</f>
        <v>106.61700666446808</v>
      </c>
      <c r="L60" s="911">
        <f>'ДС Макро Минэк баз'!L60*'ДС Макро Минэк баз'!L60/'ДС Макро Минэк кон'!L60</f>
        <v>104.8542408411346</v>
      </c>
      <c r="M60" s="911">
        <f>'ДС Макро Минэк баз'!M60*'ДС Макро Минэк баз'!M60/'ДС Макро Минэк кон'!M60</f>
        <v>102.13999774010195</v>
      </c>
      <c r="N60" s="911">
        <f>'ДС Макро Минэк баз'!N60*'ДС Макро Минэк баз'!N60/'ДС Макро Минэк кон'!N60</f>
        <v>102.20076921215238</v>
      </c>
      <c r="O60" s="911">
        <f>'ДС Макро Минэк баз'!O60*'ДС Макро Минэк баз'!O60/'ДС Макро Минэк кон'!O60</f>
        <v>102.12026004829234</v>
      </c>
      <c r="P60" s="911">
        <f>'ДС Макро Минэк баз'!P60*'ДС Макро Минэк баз'!P60/'ДС Макро Минэк кон'!P60</f>
        <v>102.11263485049423</v>
      </c>
      <c r="Q60" s="911">
        <f>'ДС Макро Минэк баз'!Q60*'ДС Макро Минэк баз'!Q60/'ДС Макро Минэк кон'!Q60</f>
        <v>100.71034393703033</v>
      </c>
      <c r="R60" s="911">
        <f>'ДС Макро Минэк баз'!R60*'ДС Макро Минэк баз'!R60/'ДС Макро Минэк кон'!R60</f>
        <v>100.70858773473822</v>
      </c>
      <c r="S60" s="911">
        <f>'ДС Макро Минэк баз'!S60*'ДС Макро Минэк баз'!S60/'ДС Макро Минэк кон'!S60</f>
        <v>100.70935343190069</v>
      </c>
      <c r="T60" s="911">
        <f>'ДС Макро Минэк баз'!T60*'ДС Макро Минэк баз'!T60/'ДС Макро Минэк кон'!T60</f>
        <v>100.71013203229818</v>
      </c>
      <c r="U60" s="911">
        <f>'ДС Макро Минэк баз'!U60*'ДС Макро Минэк баз'!U60/'ДС Макро Минэк кон'!U60</f>
        <v>100.71092357517809</v>
      </c>
      <c r="V60" s="912">
        <f>'ДС Макро Минэк баз'!V60*'ДС Макро Минэк баз'!V60/'ДС Макро Минэк кон'!V60</f>
        <v>100.53615873032264</v>
      </c>
    </row>
    <row r="61" ht="32.25" customHeight="1">
      <c r="A61" s="922" t="s">
        <v>1093</v>
      </c>
      <c r="B61" s="904" t="s">
        <v>191</v>
      </c>
      <c r="C61" s="911">
        <f>'ДС Макро Минэк баз'!C61*'ДС Макро Минэк баз'!C61/'ДС Макро Минэк кон'!C61</f>
        <v>12.263705154060062</v>
      </c>
      <c r="D61" s="911">
        <f>'ДС Макро Минэк баз'!D61*'ДС Макро Минэк баз'!D61/'ДС Макро Минэк кон'!D61</f>
        <v>15.338922205136301</v>
      </c>
      <c r="E61" s="911">
        <f>'ДС Макро Минэк баз'!E61*'ДС Макро Минэк баз'!E61/'ДС Макро Минэк кон'!E61</f>
        <v>15.387014573733817</v>
      </c>
      <c r="F61" s="911">
        <f>'ДС Макро Минэк баз'!F61*'ДС Макро Минэк баз'!F61/'ДС Макро Минэк кон'!F61</f>
        <v>17.226000715411587</v>
      </c>
      <c r="G61" s="911">
        <f>'ДС Макро Минэк баз'!G61*'ДС Макро Минэк баз'!G61/'ДС Макро Минэк кон'!G61</f>
        <v>15.290215504670869</v>
      </c>
      <c r="H61" s="911">
        <f>'ДС Макро Минэк баз'!H61*'ДС Макро Минэк баз'!H61/'ДС Макро Минэк кон'!H61</f>
        <v>13.252274495532866</v>
      </c>
      <c r="I61" s="911">
        <f>'ДС Макро Минэк баз'!I61*'ДС Макро Минэк баз'!I61/'ДС Макро Минэк кон'!I61</f>
        <v>11.886733575769012</v>
      </c>
      <c r="J61" s="911">
        <f>'ДС Макро Минэк баз'!J61*'ДС Макро Минэк баз'!J61/'ДС Макро Минэк кон'!J61</f>
        <v>10.701643757099882</v>
      </c>
      <c r="K61" s="911">
        <f>'ДС Макро Минэк баз'!K61*'ДС Макро Минэк баз'!K61/'ДС Макро Минэк кон'!K61</f>
        <v>10.370286642216675</v>
      </c>
      <c r="L61" s="911">
        <f>'ДС Макро Минэк баз'!L61*'ДС Макро Минэк баз'!L61/'ДС Макро Минэк кон'!L61</f>
        <v>9.9550359252012548</v>
      </c>
      <c r="M61" s="911">
        <f>'ДС Макро Минэк баз'!M61*'ДС Макро Минэк баз'!M61/'ДС Макро Минэк кон'!M61</f>
        <v>9.3135683008543175</v>
      </c>
      <c r="N61" s="911">
        <f>'ДС Макро Минэк баз'!N61*'ДС Макро Минэк баз'!N61/'ДС Макро Минэк кон'!N61</f>
        <v>8.8513960469158324</v>
      </c>
      <c r="O61" s="911">
        <f>'ДС Макро Минэк баз'!O61*'ДС Макро Минэк баз'!O61/'ДС Макро Минэк кон'!O61</f>
        <v>8.469867585700765</v>
      </c>
      <c r="P61" s="911">
        <f>'ДС Макро Минэк баз'!P61*'ДС Макро Минэк баз'!P61/'ДС Макро Минэк кон'!P61</f>
        <v>8.0152335663059464</v>
      </c>
      <c r="Q61" s="911">
        <f>'ДС Макро Минэк баз'!Q61*'ДС Макро Минэк баз'!Q61/'ДС Макро Минэк кон'!Q61</f>
        <v>7.6723262778310213</v>
      </c>
      <c r="R61" s="911">
        <f>'ДС Макро Минэк баз'!R61*'ДС Макро Минэк баз'!R61/'ДС Макро Минэк кон'!R61</f>
        <v>7.3974469618217755</v>
      </c>
      <c r="S61" s="911">
        <f>'ДС Макро Минэк баз'!S61*'ДС Макро Минэк баз'!S61/'ДС Макро Минэк кон'!S61</f>
        <v>7.1321766816777696</v>
      </c>
      <c r="T61" s="911">
        <f>'ДС Макро Минэк баз'!T61*'ДС Макро Минэк баз'!T61/'ДС Макро Минэк кон'!T61</f>
        <v>6.8681104109530802</v>
      </c>
      <c r="U61" s="911">
        <f>'ДС Макро Минэк баз'!U61*'ДС Макро Минэк баз'!U61/'ДС Макро Минэк кон'!U61</f>
        <v>6.6025423426989658</v>
      </c>
      <c r="V61" s="912">
        <f>'ДС Макро Минэк баз'!V61*'ДС Макро Минэк баз'!V61/'ДС Макро Минэк кон'!V61</f>
        <v>6.3454060269977992</v>
      </c>
    </row>
    <row r="62" ht="32.25" customHeight="1">
      <c r="A62" s="920" t="s">
        <v>1110</v>
      </c>
      <c r="B62" s="940"/>
      <c r="C62" s="940"/>
      <c r="D62" s="940"/>
      <c r="E62" s="940"/>
      <c r="F62" s="940"/>
      <c r="G62" s="940"/>
      <c r="H62" s="940"/>
      <c r="I62" s="940"/>
      <c r="J62" s="934"/>
      <c r="K62" s="934"/>
      <c r="L62" s="934"/>
      <c r="M62" s="934"/>
      <c r="N62" s="934"/>
      <c r="O62" s="934"/>
      <c r="P62" s="934"/>
      <c r="Q62" s="934"/>
      <c r="R62" s="934"/>
      <c r="S62" s="934"/>
      <c r="T62" s="934"/>
      <c r="U62" s="934"/>
      <c r="V62" s="934"/>
    </row>
    <row r="63" ht="32.25" customHeight="1">
      <c r="A63" s="922" t="s">
        <v>1104</v>
      </c>
      <c r="B63" s="904" t="s">
        <v>1105</v>
      </c>
      <c r="C63" s="911">
        <f>'ДС Макро Минэк баз'!C63*'ДС Макро Минэк баз'!C63/'ДС Макро Минэк кон'!C63</f>
        <v>57.729803000000004</v>
      </c>
      <c r="D63" s="911">
        <f>'ДС Макро Минэк баз'!D63*'ДС Макро Минэк баз'!D63/'ДС Макро Минэк кон'!D63</f>
        <v>64.004481719999987</v>
      </c>
      <c r="E63" s="911">
        <f>'ДС Макро Минэк баз'!E63*'ДС Макро Минэк баз'!E63/'ДС Макро Минэк кон'!E63</f>
        <v>70.212892202718109</v>
      </c>
      <c r="F63" s="911">
        <f>'ДС Макро Минэк баз'!F63*'ДС Макро Минэк баз'!F63/'ДС Макро Минэк кон'!F63</f>
        <v>76.585108886304198</v>
      </c>
      <c r="G63" s="911">
        <f>'ДС Макро Минэк баз'!G63*'ДС Макро Минэк баз'!G63/'ДС Макро Минэк кон'!G63</f>
        <v>82.738797004840208</v>
      </c>
      <c r="H63" s="911">
        <f>'ДС Макро Минэк баз'!H63*'ДС Макро Минэк баз'!H63/'ДС Макро Минэк кон'!H63</f>
        <v>88.782038738073751</v>
      </c>
      <c r="I63" s="911">
        <f>'ДС Макро Минэк баз'!I63*'ДС Макро Минэк баз'!I63/'ДС Макро Минэк кон'!I63</f>
        <v>94.520314934770624</v>
      </c>
      <c r="J63" s="911">
        <f>'ДС Макро Минэк баз'!J63*'ДС Макро Минэк баз'!J63/'ДС Макро Минэк кон'!J63</f>
        <v>99.918193450540571</v>
      </c>
      <c r="K63" s="911">
        <f>'ДС Макро Минэк баз'!K63*'ДС Макро Минэк баз'!K63/'ДС Макро Минэк кон'!K63</f>
        <v>106.56684657685399</v>
      </c>
      <c r="L63" s="911">
        <f>'ДС Макро Минэк баз'!L63*'ДС Макро Минэк баз'!L63/'ДС Макро Минэк кон'!L63</f>
        <v>112.97596002818973</v>
      </c>
      <c r="M63" s="911">
        <f>'ДС Макро Минэк баз'!M63*'ДС Макро Минэк баз'!M63/'ДС Макро Минэк кон'!M63</f>
        <v>119.93203659714915</v>
      </c>
      <c r="N63" s="911">
        <f>'ДС Макро Минэк баз'!N63*'ДС Макро Минэк баз'!N63/'ДС Макро Минэк кон'!N63</f>
        <v>127.88350642433983</v>
      </c>
      <c r="O63" s="911">
        <f>'ДС Макро Минэк баз'!O63*'ДС Макро Минэк баз'!O63/'ДС Макро Минэк кон'!O63</f>
        <v>136.60979907472216</v>
      </c>
      <c r="P63" s="911">
        <f>'ДС Макро Минэк баз'!P63*'ДС Макро Минэк баз'!P63/'ДС Макро Минэк кон'!P63</f>
        <v>145.7285780473627</v>
      </c>
      <c r="Q63" s="911">
        <f>'ДС Макро Минэк баз'!Q63*'ДС Макро Минэк баз'!Q63/'ДС Макро Минэк кон'!Q63</f>
        <v>156.29227084603903</v>
      </c>
      <c r="R63" s="911">
        <f>'ДС Макро Минэк баз'!R63*'ДС Макро Минэк баз'!R63/'ДС Макро Минэк кон'!R63</f>
        <v>167.55354477474839</v>
      </c>
      <c r="S63" s="911">
        <f>'ДС Макро Минэк баз'!S63*'ДС Макро Минэк баз'!S63/'ДС Макро Минэк кон'!S63</f>
        <v>179.55092045206391</v>
      </c>
      <c r="T63" s="911">
        <f>'ДС Макро Минэк баз'!T63*'ДС Макро Минэк баз'!T63/'ДС Макро Минэк кон'!T63</f>
        <v>192.3246064649866</v>
      </c>
      <c r="U63" s="911">
        <f>'ДС Макро Минэк баз'!U63*'ДС Макро Минэк баз'!U63/'ДС Макро Минэк кон'!U63</f>
        <v>206.17219583534464</v>
      </c>
      <c r="V63" s="912">
        <f>'ДС Макро Минэк баз'!V63*'ДС Макро Минэк баз'!V63/'ДС Макро Минэк кон'!V63</f>
        <v>220.74443393552775</v>
      </c>
    </row>
    <row r="64" ht="32.25" customHeight="1">
      <c r="A64" s="922" t="s">
        <v>1107</v>
      </c>
      <c r="B64" s="904" t="s">
        <v>720</v>
      </c>
      <c r="C64" s="911">
        <f>'ДС Макро Минэк баз'!C64*'ДС Макро Минэк баз'!C64/'ДС Макро Минэк кон'!C64</f>
        <v>112.40000000000001</v>
      </c>
      <c r="D64" s="911">
        <f>'ДС Макро Минэк баз'!D64*'ДС Макро Минэк баз'!D64/'ДС Макро Минэк кон'!D64</f>
        <v>108</v>
      </c>
      <c r="E64" s="911">
        <f>'ДС Макро Минэк баз'!E64*'ДС Макро Минэк баз'!E64/'ДС Макро Минэк кон'!E64</f>
        <v>106.40151515151514</v>
      </c>
      <c r="F64" s="911">
        <f>'ДС Макро Минэк баз'!F64*'ДС Макро Минэк баз'!F64/'ДС Макро Минэк кон'!F64</f>
        <v>106.00152091254755</v>
      </c>
      <c r="G64" s="911">
        <f>'ДС Макро Минэк баз'!G64*'ДС Макро Минэк баз'!G64/'ДС Макро Минэк кон'!G64</f>
        <v>105.40009505703422</v>
      </c>
      <c r="H64" s="911">
        <f>'ДС Макро Минэк баз'!H64*'ДС Макро Минэк баз'!H64/'ДС Макро Минэк кон'!H64</f>
        <v>105.2</v>
      </c>
      <c r="I64" s="911">
        <f>'ДС Макро Минэк баз'!I64*'ДС Макро Минэк баз'!I64/'ДС Макро Минэк кон'!I64</f>
        <v>105.2</v>
      </c>
      <c r="J64" s="911">
        <f>'ДС Макро Минэк баз'!J64*'ДС Макро Минэк баз'!J64/'ДС Макро Минэк кон'!J64</f>
        <v>104.60085551330796</v>
      </c>
      <c r="K64" s="911">
        <f>'ДС Макро Минэк баз'!K64*'ДС Макро Минэк баз'!K64/'ДС Макро Минэк кон'!K64</f>
        <v>104.30085795996186</v>
      </c>
      <c r="L64" s="911">
        <f>'ДС Макро Минэк баз'!L64*'ДС Макро Минэк баз'!L64/'ДС Макро Минэк кон'!L64</f>
        <v>103.60239005736136</v>
      </c>
      <c r="M64" s="911">
        <f>'ДС Макро Минэк баз'!M64*'ДС Макро Минэк баз'!M64/'ДС Макро Минэк кон'!M64</f>
        <v>103.70086289549378</v>
      </c>
      <c r="N64" s="911">
        <f>'ДС Макро Минэк баз'!N64*'ДС Макро Минэк баз'!N64/'ДС Макро Минэк кон'!N64</f>
        <v>103.80009615384617</v>
      </c>
      <c r="O64" s="911">
        <f>'ДС Макро Минэк баз'!O64*'ДС Макро Минэк баз'!O64/'ДС Макро Минэк кон'!O64</f>
        <v>104.10038572806172</v>
      </c>
      <c r="P64" s="911">
        <f>'ДС Макро Минэк баз'!P64*'ДС Макро Минэк баз'!P64/'ДС Макро Минэк кон'!P64</f>
        <v>104.20086872586872</v>
      </c>
      <c r="Q64" s="911">
        <f>'ДС Макро Минэк баз'!Q64*'ДС Макро Минэк баз'!Q64/'ДС Макро Минэк кон'!Q64</f>
        <v>104.30154589371978</v>
      </c>
      <c r="R64" s="911">
        <f>'ДС Макро Минэк баз'!R64*'ДС Макро Минэк баз'!R64/'ДС Макро Минэк кон'!R64</f>
        <v>104.40241779497096</v>
      </c>
      <c r="S64" s="911">
        <f>'ДС Макро Минэк баз'!S64*'ДС Макро Минэк баз'!S64/'ДС Макро Минэк кон'!S64</f>
        <v>104.5034849951597</v>
      </c>
      <c r="T64" s="911">
        <f>'ДС Макро Минэк баз'!T64*'ДС Макро Минэк баз'!T64/'ДС Макро Минэк кон'!T64</f>
        <v>104.60474806201545</v>
      </c>
      <c r="U64" s="911">
        <f>'ДС Макро Минэк баз'!U64*'ДС Макро Минэк баз'!U64/'ДС Макро Минэк кон'!U64</f>
        <v>104.70620756547035</v>
      </c>
      <c r="V64" s="912">
        <f>'ДС Макро Минэк баз'!V64*'ДС Макро Минэк баз'!V64/'ДС Макро Минэк кон'!V64</f>
        <v>104.60621359223298</v>
      </c>
    </row>
    <row r="65" ht="32.25" customHeight="1">
      <c r="A65" s="922" t="s">
        <v>1093</v>
      </c>
      <c r="B65" s="904" t="s">
        <v>191</v>
      </c>
      <c r="C65" s="911">
        <f>'ДС Макро Минэк баз'!C65*'ДС Макро Минэк баз'!C65/'ДС Макро Минэк кон'!C65</f>
        <v>3.6590284348847453</v>
      </c>
      <c r="D65" s="911">
        <f>'ДС Макро Минэк баз'!D65*'ДС Макро Минэк баз'!D65/'ДС Макро Минэк кон'!D65</f>
        <v>3.9053673310613854</v>
      </c>
      <c r="E65" s="911">
        <f>'ДС Макро Минэк баз'!E65*'ДС Макро Минэк баз'!E65/'ДС Макро Минэк кон'!E65</f>
        <v>4.0841096560563157</v>
      </c>
      <c r="F65" s="911">
        <f>'ДС Макро Минэк баз'!F65*'ДС Макро Минэк баз'!F65/'ДС Макро Минэк кон'!F65</f>
        <v>4.0980419085714708</v>
      </c>
      <c r="G65" s="911">
        <f>'ДС Макро Минэк баз'!G65*'ДС Макро Минэк баз'!G65/'ДС Макро Минэк кон'!G65</f>
        <v>4.1614049685794772</v>
      </c>
      <c r="H65" s="911">
        <f>'ДС Макро Минэк баз'!H65*'ДС Макро Минэк баз'!H65/'ДС Макро Минэк кон'!H65</f>
        <v>4.2397293674233847</v>
      </c>
      <c r="I65" s="911">
        <f>'ДС Макро Минэк баз'!I65*'ДС Макро Минэк баз'!I65/'ДС Макро Минэк кон'!I65</f>
        <v>4.3123456607961925</v>
      </c>
      <c r="J65" s="911">
        <f>'ДС Макро Минэк баз'!J65*'ДС Макро Минэк баз'!J65/'ДС Макро Минэк кон'!J65</f>
        <v>4.3576463740700779</v>
      </c>
      <c r="K65" s="911">
        <f>'ДС Макро Минэк баз'!K65*'ДС Макро Минэк баз'!K65/'ДС Макро Минэк кон'!K65</f>
        <v>4.4234419922390451</v>
      </c>
      <c r="L65" s="911">
        <f>'ДС Макро Минэк баз'!L65*'ДС Макро Минэк баз'!L65/'ДС Макро Минэк кон'!L65</f>
        <v>4.4593343615025836</v>
      </c>
      <c r="M65" s="911">
        <f>'ДС Макро Минэк баз'!M65*'ДС Макро Минэк баз'!M65/'ДС Макро Минэк кон'!M65</f>
        <v>4.5041960967781103</v>
      </c>
      <c r="N65" s="911">
        <f>'ДС Макро Минэк баз'!N65*'ДС Макро Минэк баз'!N65/'ДС Макро Минэк кон'!N65</f>
        <v>4.5640040872735597</v>
      </c>
      <c r="O65" s="911">
        <f>'ДС Макро Минэк баз'!O65*'ДС Макро Минэк баз'!O65/'ДС Макро Минэк кон'!O65</f>
        <v>4.656239594217638</v>
      </c>
      <c r="P65" s="911">
        <f>'ДС Макро Минэк баз'!P65*'ДС Макро Минэк баз'!P65/'ДС Макро Минэк кон'!P65</f>
        <v>4.7314463690057762</v>
      </c>
      <c r="Q65" s="911">
        <f>'ДС Макро Минэк баз'!Q65*'ДС Макро Минэк баз'!Q65/'ДС Макро Минэк кон'!Q65</f>
        <v>4.7626202794555761</v>
      </c>
      <c r="R65" s="911">
        <f>'ДС Макро Минэк баз'!R65*'ДС Макро Минэк баз'!R65/'ДС Макро Минэк кон'!R65</f>
        <v>4.7924640638565705</v>
      </c>
      <c r="S65" s="911">
        <f>'ДС Макро Минэк баз'!S65*'ДС Макро Минэк баз'!S65/'ДС Макро Минэк кон'!S65</f>
        <v>4.8202701938789092</v>
      </c>
      <c r="T65" s="911">
        <f>'ДС Макро Минэк баз'!T65*'ДС Макро Минэк баз'!T65/'ДС Макро Минэк кон'!T65</f>
        <v>4.8402554436100962</v>
      </c>
      <c r="U65" s="911">
        <f>'ДС Макро Минэк баз'!U65*'ДС Макро Минэк баз'!U65/'ДС Макро Минэк кон'!U65</f>
        <v>4.8558824079619329</v>
      </c>
      <c r="V65" s="912">
        <f>'ДС Макро Минэк баз'!V65*'ДС Макро Минэк баз'!V65/'ДС Макро Минэк кон'!V65</f>
        <v>4.9023623441608501</v>
      </c>
    </row>
    <row r="66" ht="32.25" customHeight="1">
      <c r="A66" s="913" t="s">
        <v>558</v>
      </c>
      <c r="B66" s="914"/>
      <c r="C66" s="921"/>
      <c r="D66" s="921"/>
      <c r="E66" s="921"/>
      <c r="F66" s="921"/>
      <c r="G66" s="921"/>
      <c r="H66" s="921"/>
      <c r="I66" s="921"/>
      <c r="J66" s="921"/>
      <c r="K66" s="921"/>
      <c r="L66" s="921"/>
      <c r="M66" s="921"/>
      <c r="N66" s="921"/>
      <c r="O66" s="921"/>
      <c r="P66" s="921"/>
      <c r="Q66" s="921"/>
      <c r="R66" s="921"/>
      <c r="S66" s="921"/>
      <c r="T66" s="921"/>
      <c r="U66" s="921"/>
      <c r="V66" s="921"/>
    </row>
    <row r="67" ht="32.25" customHeight="1">
      <c r="A67" s="922" t="s">
        <v>1104</v>
      </c>
      <c r="B67" s="937" t="s">
        <v>1105</v>
      </c>
      <c r="C67" s="911">
        <f>'ДС Макро Минэк баз'!C67*'ДС Макро Минэк баз'!C67/'ДС Макро Минэк кон'!C67</f>
        <v>238.1254272813616</v>
      </c>
      <c r="D67" s="911">
        <f>'ДС Макро Минэк баз'!D67*'ДС Макро Минэк баз'!D67/'ДС Макро Минэк кон'!D67</f>
        <v>257.6518560568926</v>
      </c>
      <c r="E67" s="911">
        <f>'ДС Макро Минэк баз'!E67*'ДС Макро Минэк баз'!E67/'ДС Макро Минэк кон'!E67</f>
        <v>283.34380552882146</v>
      </c>
      <c r="F67" s="911">
        <f>'ДС Макро Минэк баз'!F67*'ДС Макро Минэк баз'!F67/'ДС Макро Минэк кон'!F67</f>
        <v>324.89013753069054</v>
      </c>
      <c r="G67" s="911">
        <f>'ДС Макро Минэк баз'!G67*'ДС Макро Минэк баз'!G67/'ДС Макро Минэк кон'!G67</f>
        <v>344.86037247877618</v>
      </c>
      <c r="H67" s="911">
        <f>'ДС Макро Минэк баз'!H67*'ДС Макро Минэк баз'!H67/'ДС Макро Минэк кон'!H67</f>
        <v>363.70891361919979</v>
      </c>
      <c r="I67" s="911">
        <f>'ДС Макро Минэк баз'!I67*'ДС Макро Минэк баз'!I67/'ДС Макро Минэк кон'!I67</f>
        <v>383.70940365207872</v>
      </c>
      <c r="J67" s="911">
        <f>'ДС Макро Минэк баз'!J67*'ДС Макро Минэк баз'!J67/'ДС Макро Минэк кон'!J67</f>
        <v>401.45624458317519</v>
      </c>
      <c r="K67" s="911">
        <f>'ДС Макро Минэк баз'!K67*'ДС Макро Минэк баз'!K67/'ДС Макро Минэк кон'!K67</f>
        <v>426.08618682603748</v>
      </c>
      <c r="L67" s="911">
        <f>'ДС Макро Минэк баз'!L67*'ДС Макро Минэк баз'!L67/'ДС Макро Минэк кон'!L67</f>
        <v>452.19671722452819</v>
      </c>
      <c r="M67" s="911">
        <f>'ДС Макро Минэк баз'!M67*'ДС Макро Минэк баз'!M67/'ДС Макро Минэк кон'!M67</f>
        <v>479.24512656090064</v>
      </c>
      <c r="N67" s="911">
        <f>'ДС Макро Минэк баз'!N67*'ДС Макро Минэк баз'!N67/'ДС Макро Минэк кон'!N67</f>
        <v>508.75428061380063</v>
      </c>
      <c r="O67" s="911">
        <f>'ДС Макро Минэк баз'!O67*'ДС Макро Минэк баз'!O67/'ДС Макро Минэк кон'!O67</f>
        <v>539.06456829154024</v>
      </c>
      <c r="P67" s="911">
        <f>'ДС Макро Минэк баз'!P67*'ДС Макро Минэк баз'!P67/'ДС Макро Минэк кон'!P67</f>
        <v>571.17472755346535</v>
      </c>
      <c r="Q67" s="911">
        <f>'ДС Макро Минэк баз'!Q67*'ДС Макро Минэк баз'!Q67/'ДС Макро Минэк кон'!Q67</f>
        <v>607.86085202618972</v>
      </c>
      <c r="R67" s="911">
        <f>'ДС Макро Минэк баз'!R67*'ДС Макро Минэк баз'!R67/'ДС Макро Минэк кон'!R67</f>
        <v>644.41691178650331</v>
      </c>
      <c r="S67" s="911">
        <f>'ДС Макро Минэк баз'!S67*'ДС Макро Минэк баз'!S67/'ДС Макро Минэк кон'!S67</f>
        <v>683.47013375165454</v>
      </c>
      <c r="T67" s="911">
        <f>'ДС Макро Минэк баз'!T67*'ДС Макро Минэк баз'!T67/'ДС Макро Минэк кон'!T67</f>
        <v>724.58552021023763</v>
      </c>
      <c r="U67" s="911">
        <f>'ДС Макро Минэк баз'!U67*'ДС Макро Минэк баз'!U67/'ДС Макро Минэк кон'!U67</f>
        <v>769.30603444451049</v>
      </c>
      <c r="V67" s="912">
        <f>'ДС Макро Минэк баз'!V67*'ДС Макро Минэк баз'!V67/'ДС Макро Минэк кон'!V67</f>
        <v>817.08715430416089</v>
      </c>
    </row>
    <row r="68" ht="32.25" customHeight="1">
      <c r="A68" s="922" t="s">
        <v>1106</v>
      </c>
      <c r="B68" s="924" t="s">
        <v>720</v>
      </c>
      <c r="C68" s="911">
        <f>'ДС Макро Минэк баз'!C68*'ДС Макро Минэк баз'!C68/'ДС Макро Минэк кон'!C68</f>
        <v>124.35202711397369</v>
      </c>
      <c r="D68" s="911">
        <f>'ДС Макро Минэк баз'!D68*'ДС Макро Минэк баз'!D68/'ДС Макро Минэк кон'!D68</f>
        <v>108.2000603624993</v>
      </c>
      <c r="E68" s="911">
        <f>'ДС Макро Минэк баз'!E68*'ДС Макро Минэк баз'!E68/'ДС Макро Минэк кон'!E68</f>
        <v>109.97157554582324</v>
      </c>
      <c r="F68" s="911">
        <f>'ДС Макро Минэк баз'!F68*'ДС Макро Минэк баз'!F68/'ДС Макро Минэк кон'!F68</f>
        <v>114.6628693450096</v>
      </c>
      <c r="G68" s="911">
        <f>'ДС Макро Минэк баз'!G68*'ДС Макро Минэк баз'!G68/'ДС Макро Минэк кон'!G68</f>
        <v>106.14676551891303</v>
      </c>
      <c r="H68" s="911">
        <f>'ДС Макро Минэк баз'!H68*'ДС Макро Минэк баз'!H68/'ДС Макро Минэк кон'!H68</f>
        <v>105.46555726450812</v>
      </c>
      <c r="I68" s="911">
        <f>'ДС Макро Минэк баз'!I68*'ДС Макро Минэк баз'!I68/'ДС Макро Минэк кон'!I68</f>
        <v>105.49903763255563</v>
      </c>
      <c r="J68" s="911">
        <f>'ДС Макро Минэк баз'!J68*'ДС Макро Минэк баз'!J68/'ДС Макро Минэк кон'!J68</f>
        <v>104.62507323567918</v>
      </c>
      <c r="K68" s="911">
        <f>'ДС Макро Минэк баз'!K68*'ДС Макро Минэк баз'!K68/'ДС Макро Минэк кон'!K68</f>
        <v>106.13525061284155</v>
      </c>
      <c r="L68" s="911">
        <f>'ДС Макро Минэк баз'!L68*'ДС Макро Минэк баз'!L68/'ДС Макро Минэк кон'!L68</f>
        <v>106.12799269391734</v>
      </c>
      <c r="M68" s="911">
        <f>'ДС Макро Минэк баз'!M68*'ДС Макро Минэк баз'!M68/'ДС Макро Минэк кон'!M68</f>
        <v>105.98155809320973</v>
      </c>
      <c r="N68" s="911">
        <f>'ДС Макро Минэк баз'!N68*'ДС Макро Минэк баз'!N68/'ДС Макро Минэк кон'!N68</f>
        <v>106.15742391887429</v>
      </c>
      <c r="O68" s="911">
        <f>'ДС Макро Минэк баз'!O68*'ДС Макро Минэк баз'!O68/'ДС Макро Минэк кон'!O68</f>
        <v>105.95774597535981</v>
      </c>
      <c r="P68" s="911">
        <f>'ДС Макро Минэк баз'!P68*'ДС Макро Минэк баз'!P68/'ДС Макро Минэк кон'!P68</f>
        <v>105.95664437076472</v>
      </c>
      <c r="Q68" s="911">
        <f>'ДС Макро Минэк баз'!Q68*'ДС Макро Минэк баз'!Q68/'ДС Макро Минэк кон'!Q68</f>
        <v>106.42292501803492</v>
      </c>
      <c r="R68" s="911">
        <f>'ДС Макро Минэк баз'!R68*'ДС Макро Минэк баз'!R68/'ДС Макро Минэк кон'!R68</f>
        <v>106.01388617780873</v>
      </c>
      <c r="S68" s="911">
        <f>'ДС Макро Минэк баз'!S68*'ДС Макро Минэк баз'!S68/'ДС Макро Минэк кон'!S68</f>
        <v>106.06024163097842</v>
      </c>
      <c r="T68" s="911">
        <f>'ДС Макро Минэк баз'!T68*'ДС Макро Минэк баз'!T68/'ДС Макро Минэк кон'!T68</f>
        <v>106.0156815094312</v>
      </c>
      <c r="U68" s="911">
        <f>'ДС Макро Минэк баз'!U68*'ДС Макро Минэк баз'!U68/'ДС Макро Минэк кон'!U68</f>
        <v>106.17187522893052</v>
      </c>
      <c r="V68" s="912">
        <f>'ДС Макро Минэк баз'!V68*'ДС Макро Минэк баз'!V68/'ДС Макро Минэк кон'!V68</f>
        <v>106.21093787391791</v>
      </c>
    </row>
    <row r="69" ht="32.25" customHeight="1">
      <c r="A69" s="922" t="s">
        <v>1107</v>
      </c>
      <c r="B69" s="924" t="s">
        <v>720</v>
      </c>
      <c r="C69" s="911">
        <f>'ДС Макро Минэк баз'!C69*'ДС Макро Минэк баз'!C69/'ДС Макро Минэк кон'!C69</f>
        <v>116.40000000000001</v>
      </c>
      <c r="D69" s="911">
        <f>'ДС Макро Минэк баз'!D69*'ДС Макро Минэк баз'!D69/'ДС Макро Минэк кон'!D69</f>
        <v>103.68033687889721</v>
      </c>
      <c r="E69" s="911">
        <f>'ДС Макро Минэк баз'!E69*'ДС Макро Минэк баз'!E69/'ДС Макро Минэк кон'!E69</f>
        <v>102.96523822083137</v>
      </c>
      <c r="F69" s="911">
        <f>'ДС Макро Минэк баз'!F69*'ДС Макро Минэк баз'!F69/'ДС Макро Минэк кон'!F69</f>
        <v>105.77839650524115</v>
      </c>
      <c r="G69" s="911">
        <f>'ДС Макро Минэк баз'!G69*'ДС Макро Минэк баз'!G69/'ДС Макро Минэк кон'!G69</f>
        <v>104.80425744785013</v>
      </c>
      <c r="H69" s="911">
        <f>'ДС Макро Минэк баз'!H69*'ДС Макро Минэк баз'!H69/'ДС Макро Минэк кон'!H69</f>
        <v>104.5090583216015</v>
      </c>
      <c r="I69" s="911">
        <f>'ДС Макро Минэк баз'!I69*'ДС Макро Минэк баз'!I69/'ДС Макро Минэк кон'!I69</f>
        <v>104.27809237552189</v>
      </c>
      <c r="J69" s="911">
        <f>'ДС Макро Минэк баз'!J69*'ДС Макро Минэк баз'!J69/'ДС Макро Минэк кон'!J69</f>
        <v>103.52715077719657</v>
      </c>
      <c r="K69" s="911">
        <f>'ДС Макро Минэк баз'!K69*'ДС Макро Минэк баз'!K69/'ДС Макро Минэк кон'!K69</f>
        <v>103.58435079853767</v>
      </c>
      <c r="L69" s="911">
        <f>'ДС Макро Минэк баз'!L69*'ДС Макро Минэк баз'!L69/'ДС Макро Минэк кон'!L69</f>
        <v>103.51781736718425</v>
      </c>
      <c r="M69" s="911">
        <f>'ДС Макро Минэк баз'!M69*'ДС Макро Минэк баз'!M69/'ДС Макро Минэк кон'!M69</f>
        <v>103.34874829674546</v>
      </c>
      <c r="N69" s="911">
        <f>'ДС Макро Минэк баз'!N69*'ДС Макро Минэк баз'!N69/'ДС Макро Минэк кон'!N69</f>
        <v>103.17074489263828</v>
      </c>
      <c r="O69" s="911">
        <f>'ДС Макро Минэк баз'!O69*'ДС Макро Минэк баз'!O69/'ДС Макро Минэк кон'!O69</f>
        <v>103.10619330331139</v>
      </c>
      <c r="P69" s="911">
        <f>'ДС Макро Минэк баз'!P69*'ДС Макро Минэк баз'!P69/'ДС Макро Минэк кон'!P69</f>
        <v>103.35979486838352</v>
      </c>
      <c r="Q69" s="911">
        <f>'ДС Макро Минэк баз'!Q69*'ДС Макро Минэк баз'!Q69/'ДС Макро Минэк кон'!Q69</f>
        <v>103.37015568270255</v>
      </c>
      <c r="R69" s="911">
        <f>'ДС Макро Минэк баз'!R69*'ДС Макро Минэк баз'!R69/'ДС Макро Минэк кон'!R69</f>
        <v>103.12531286400022</v>
      </c>
      <c r="S69" s="911">
        <f>'ДС Макро Минэк баз'!S69*'ДС Макро Минэк баз'!S69/'ДС Макро Минэк кон'!S69</f>
        <v>103.31788114115336</v>
      </c>
      <c r="T69" s="911">
        <f>'ДС Макро Минэк баз'!T69*'ДС Макро Минэк баз'!T69/'ДС Макро Минэк кон'!T69</f>
        <v>103.42498528366528</v>
      </c>
      <c r="U69" s="911">
        <f>'ДС Макро Минэк баз'!U69*'ДС Макро Минэк баз'!U69/'ДС Макро Минэк кон'!U69</f>
        <v>103.60150489568353</v>
      </c>
      <c r="V69" s="912">
        <f>'ДС Макро Минэк баз'!V69*'ДС Макро Минэк баз'!V69/'ДС Макро Минэк кон'!V69</f>
        <v>103.6576499535976</v>
      </c>
    </row>
    <row r="70" ht="32.25" customHeight="1">
      <c r="A70" s="922" t="s">
        <v>1093</v>
      </c>
      <c r="B70" s="904" t="s">
        <v>191</v>
      </c>
      <c r="C70" s="911">
        <f>'ДС Макро Минэк баз'!C70*'ДС Макро Минэк баз'!C70/'ДС Макро Минэк кон'!C70</f>
        <v>15.092857834480775</v>
      </c>
      <c r="D70" s="911">
        <f>'ДС Макро Минэк баз'!D70*'ДС Макро Минэк баз'!D70/'ДС Макро Минэк кон'!D70</f>
        <v>15.721166930682227</v>
      </c>
      <c r="E70" s="911">
        <f>'ДС Макро Минэк баз'!E70*'ДС Макро Минэк баз'!E70/'ДС Макро Минэк кон'!E70</f>
        <v>16.481405847845206</v>
      </c>
      <c r="F70" s="911">
        <f>'ДС Макро Минэк баз'!F70*'ДС Макро Минэк баз'!F70/'ДС Макро Минэк кон'!F70</f>
        <v>17.384755582954025</v>
      </c>
      <c r="G70" s="911">
        <f>'ДС Макро Минэк баз'!G70*'ДС Макро Минэк баз'!G70/'ДС Макро Минэк кон'!G70</f>
        <v>17.344990735306375</v>
      </c>
      <c r="H70" s="911">
        <f>'ДС Макро Минэк баз'!H70*'ДС Макро Минэк баз'!H70/'ДС Макро Минэк кон'!H70</f>
        <v>17.368686101186423</v>
      </c>
      <c r="I70" s="911">
        <f>'ДС Макро Минэк баз'!I70*'ДС Макро Минэк баз'!I70/'ДС Макро Минэк кон'!I70</f>
        <v>17.506158152219996</v>
      </c>
      <c r="J70" s="911">
        <f>'ДС Макро Минэк баз'!J70*'ДС Макро Минэк баз'!J70/'ДС Макро Минэк кон'!J70</f>
        <v>17.508366476037402</v>
      </c>
      <c r="K70" s="911">
        <f>'ДС Макро Минэк баз'!K70*'ДС Макро Минэк баз'!K70/'ДС Макро Минэк кон'!K70</f>
        <v>17.68624662980945</v>
      </c>
      <c r="L70" s="911">
        <f>'ДС Макро Минэк баз'!L70*'ДС Макро Минэк баз'!L70/'ДС Макро Минэк кон'!L70</f>
        <v>17.848897754662573</v>
      </c>
      <c r="M70" s="911">
        <f>'ДС Макро Минэк баз'!M70*'ДС Макро Минэк баз'!M70/'ДС Макро Минэк кон'!M70</f>
        <v>17.998643979559091</v>
      </c>
      <c r="N70" s="911">
        <f>'ДС Макро Минэк баз'!N70*'ДС Макро Минэк баз'!N70/'ДС Макро Минэк кон'!N70</f>
        <v>18.156810687022048</v>
      </c>
      <c r="O70" s="911">
        <f>'ДС Макро Минэк баз'!O70*'ДС Макро Минэк баз'!O70/'ДС Макро Минэк кон'!O70</f>
        <v>18.373599871455724</v>
      </c>
      <c r="P70" s="911">
        <f>'ДС Макро Минэк баз'!P70*'ДС Макро Минэк баз'!P70/'ДС Макро Минэк кон'!P70</f>
        <v>18.544630208855686</v>
      </c>
      <c r="Q70" s="911">
        <f>'ДС Макро Минэк баз'!Q70*'ДС Макро Минэк баз'!Q70/'ДС Макро Минэк кон'!Q70</f>
        <v>18.523055588583173</v>
      </c>
      <c r="R70" s="911">
        <f>'ДС Макро Минэк баз'!R70*'ДС Макро Минэк баз'!R70/'ДС Макро Минэк кон'!R70</f>
        <v>18.431987792499893</v>
      </c>
      <c r="S70" s="911">
        <f>'ДС Макро Минэк баз'!S70*'ДС Макро Минэк баз'!S70/'ДС Макро Минэк кон'!S70</f>
        <v>18.348615010353519</v>
      </c>
      <c r="T70" s="911">
        <f>'ДС Макро Минэк баз'!T70*'ДС Макро Минэк баз'!T70/'ДС Макро Минэк кон'!T70</f>
        <v>18.235726946344499</v>
      </c>
      <c r="U70" s="911">
        <f>'ДС Макро Минэк баз'!U70*'ДС Макро Минэк баз'!U70/'ДС Макро Минэк кон'!U70</f>
        <v>18.119124277948064</v>
      </c>
      <c r="V70" s="912">
        <f>'ДС Макро Минэк баз'!V70*'ДС Макро Минэк баз'!V70/'ДС Макро Минэк кон'!V70</f>
        <v>18.146130462923406</v>
      </c>
    </row>
    <row r="71" ht="32.25" customHeight="1">
      <c r="A71" s="913" t="s">
        <v>1111</v>
      </c>
      <c r="B71" s="941"/>
      <c r="C71" s="921"/>
      <c r="D71" s="921"/>
      <c r="E71" s="921"/>
      <c r="F71" s="921"/>
      <c r="G71" s="921"/>
      <c r="H71" s="921"/>
      <c r="I71" s="921"/>
      <c r="J71" s="921"/>
      <c r="K71" s="921"/>
      <c r="L71" s="921"/>
      <c r="M71" s="921"/>
      <c r="N71" s="921"/>
      <c r="O71" s="921"/>
      <c r="P71" s="921"/>
      <c r="Q71" s="921"/>
      <c r="R71" s="921"/>
      <c r="S71" s="921"/>
      <c r="T71" s="921"/>
      <c r="U71" s="921"/>
      <c r="V71" s="921"/>
    </row>
    <row r="72" ht="32.25" customHeight="1">
      <c r="A72" s="922" t="s">
        <v>1104</v>
      </c>
      <c r="B72" s="937" t="s">
        <v>1105</v>
      </c>
      <c r="C72" s="911">
        <f>'ДС Макро Минэк баз'!C72*'ДС Макро Минэк баз'!C72/'ДС Макро Минэк кон'!C72</f>
        <v>115.4219336552535</v>
      </c>
      <c r="D72" s="911">
        <f>'ДС Макро Минэк баз'!D72*'ДС Макро Минэк баз'!D72/'ДС Макро Минэк кон'!D72</f>
        <v>181.73199143294124</v>
      </c>
      <c r="E72" s="911">
        <f>'ДС Макро Минэк баз'!E72*'ДС Макро Минэк баз'!E72/'ДС Макро Минэк кон'!E72</f>
        <v>186.35275955910646</v>
      </c>
      <c r="F72" s="911">
        <f>'ДС Макро Минэк баз'!F72*'ДС Макро Минэк баз'!F72/'ДС Макро Минэк кон'!F72</f>
        <v>175.30446087173559</v>
      </c>
      <c r="G72" s="911">
        <f>'ДС Макро Минэк баз'!G72*'ДС Макро Минэк баз'!G72/'ДС Макро Минэк кон'!G72</f>
        <v>160.82096391062842</v>
      </c>
      <c r="H72" s="911">
        <f>'ДС Макро Минэк баз'!H72*'ДС Макро Минэк баз'!H72/'ДС Макро Минэк кон'!H72</f>
        <v>156.00480505974312</v>
      </c>
      <c r="I72" s="911">
        <f>'ДС Макро Минэк баз'!I72*'ДС Макро Минэк баз'!I72/'ДС Макро Минэк кон'!I72</f>
        <v>158.35197391301261</v>
      </c>
      <c r="J72" s="911">
        <f>'ДС Макро Минэк баз'!J72*'ДС Макро Минэк баз'!J72/'ДС Макро Минэк кон'!J72</f>
        <v>165.79026436731661</v>
      </c>
      <c r="K72" s="911">
        <f>'ДС Макро Минэк баз'!K72*'ДС Макро Минэк баз'!K72/'ДС Макро Минэк кон'!K72</f>
        <v>190.91969628845484</v>
      </c>
      <c r="L72" s="911">
        <f>'ДС Макро Минэк баз'!L72*'ДС Макро Минэк баз'!L72/'ДС Макро Минэк кон'!L72</f>
        <v>186.79905931331442</v>
      </c>
      <c r="M72" s="911">
        <f>'ДС Макро Минэк баз'!M72*'ДС Макро Минэк баз'!M72/'ДС Макро Минэк кон'!M72</f>
        <v>191.83775265078503</v>
      </c>
      <c r="N72" s="911">
        <f>'ДС Макро Минэк баз'!N72*'ДС Макро Минэк баз'!N72/'ДС Макро Минэк кон'!N72</f>
        <v>198.91017347451759</v>
      </c>
      <c r="O72" s="911">
        <f>'ДС Макро Минэк баз'!O72*'ДС Макро Минэк баз'!O72/'ДС Макро Минэк кон'!O72</f>
        <v>207.00021427131577</v>
      </c>
      <c r="P72" s="911">
        <f>'ДС Макро Минэк баз'!P72*'ДС Макро Минэк баз'!P72/'ДС Макро Минэк кон'!P72</f>
        <v>217.53391748593606</v>
      </c>
      <c r="Q72" s="911">
        <f>'ДС Макро Минэк баз'!Q72*'ДС Макро Минэк баз'!Q72/'ДС Макро Минэк кон'!Q72</f>
        <v>236.22841948031694</v>
      </c>
      <c r="R72" s="911">
        <f>'ДС Макро Минэк баз'!R72*'ДС Макро Минэк баз'!R72/'ДС Макро Минэк кон'!R72</f>
        <v>265.50915129537509</v>
      </c>
      <c r="S72" s="911">
        <f>'ДС Макро Минэк баз'!S72*'ДС Макро Минэк баз'!S72/'ДС Макро Минэк кон'!S72</f>
        <v>301.77976073390721</v>
      </c>
      <c r="T72" s="911">
        <f>'ДС Макро Минэк баз'!T72*'ДС Макро Минэк баз'!T72/'ДС Макро Минэк кон'!T72</f>
        <v>344.97498846221009</v>
      </c>
      <c r="U72" s="911">
        <f>'ДС Макро Минэк баз'!U72*'ДС Макро Минэк баз'!U72/'ДС Макро Минэк кон'!U72</f>
        <v>391.33411534123417</v>
      </c>
      <c r="V72" s="912">
        <f>'ДС Макро Минэк баз'!V72*'ДС Макро Минэк баз'!V72/'ДС Макро Минэк кон'!V72</f>
        <v>452.42810681599809</v>
      </c>
    </row>
    <row r="73" ht="32.25" customHeight="1">
      <c r="A73" s="942" t="s">
        <v>1093</v>
      </c>
      <c r="B73" s="943" t="s">
        <v>191</v>
      </c>
      <c r="C73" s="911">
        <f>'ДС Макро Минэк баз'!C73*'ДС Макро Минэк баз'!C73/'ДС Макро Минэк кон'!C73</f>
        <v>7.3156691224799966</v>
      </c>
      <c r="D73" s="911">
        <f>'ДС Макро Минэк баз'!D73*'ДС Макро Минэк баз'!D73/'ДС Макро Минэк кон'!D73</f>
        <v>11.08875758819185</v>
      </c>
      <c r="E73" s="911">
        <f>'ДС Макро Минэк баз'!E73*'ДС Макро Минэк баз'!E73/'ДС Макро Минэк кон'!E73</f>
        <v>10.83967745625246</v>
      </c>
      <c r="F73" s="911">
        <f>'ДС Макро Минэк баз'!F73*'ДС Макро Минэк баз'!F73/'ДС Макро Минэк кон'!F73</f>
        <v>9.3804792845358609</v>
      </c>
      <c r="G73" s="911">
        <f>'ДС Макро Минэк баз'!G73*'ДС Макро Минэк баз'!G73/'ДС Макро Минэк кон'!G73</f>
        <v>8.088601508555648</v>
      </c>
      <c r="H73" s="911">
        <f>'ДС Макро Минэк баз'!H73*'ДС Макро Минэк баз'!H73/'ДС Макро Минэк кон'!H73</f>
        <v>7.4499094960218271</v>
      </c>
      <c r="I73" s="911">
        <f>'ДС Макро Минэк баз'!I73*'ДС Макро Минэк баз'!I73/'ДС Макро Минэк кон'!I73</f>
        <v>7.2245680524186326</v>
      </c>
      <c r="J73" s="911">
        <f>'ДС Макро Минэк баз'!J73*'ДС Макро Минэк баз'!J73/'ДС Макро Минэк кон'!J73</f>
        <v>7.2304684405045014</v>
      </c>
      <c r="K73" s="911">
        <f>'ДС Макро Минэк баз'!K73*'ДС Макро Минэк баз'!K73/'ДС Макро Минэк кон'!K73</f>
        <v>7.9248117856131071</v>
      </c>
      <c r="L73" s="911">
        <f>'ДС Макро Минэк баз'!L73*'ДС Макро Минэк баз'!L73/'ДС Макро Минэк кон'!L73</f>
        <v>7.3732452787687928</v>
      </c>
      <c r="M73" s="911">
        <f>'ДС Макро Минэк баз'!M73*'ДС Макро Минэк баз'!M73/'ДС Макро Минэк кон'!M73</f>
        <v>7.2047042743614167</v>
      </c>
      <c r="N73" s="911">
        <f>'ДС Макро Минэк баз'!N73*'ДС Макро Минэк баз'!N73/'ДС Макро Минэк кон'!N73</f>
        <v>7.0988579381430448</v>
      </c>
      <c r="O73" s="911">
        <f>'ДС Макро Минэк баз'!O73*'ДС Макро Минэк баз'!O73/'ДС Макро Минэк кон'!O73</f>
        <v>7.0554425834009002</v>
      </c>
      <c r="P73" s="911">
        <f>'ДС Макро Минэк баз'!P73*'ДС Макро Минэк баз'!P73/'ДС Макро Минэк кон'!P73</f>
        <v>7.0627880805226919</v>
      </c>
      <c r="Q73" s="911">
        <f>'ДС Макро Минэк баз'!Q73*'ДС Макро Минэк баз'!Q73/'ДС Макро Минэк кон'!Q73</f>
        <v>7.1984766432178917</v>
      </c>
      <c r="R73" s="911">
        <f>'ДС Макро Минэк баз'!R73*'ДС Макро Минэк баз'!R73/'ДС Макро Минэк кон'!R73</f>
        <v>7.5942473668268784</v>
      </c>
      <c r="S73" s="911">
        <f>'ДС Макро Минэк баз'!S73*'ДС Макро Минэк баз'!S73/'ДС Макро Минэк кон'!S73</f>
        <v>8.1016570793349043</v>
      </c>
      <c r="T73" s="911">
        <f>'ДС Макро Минэк баз'!T73*'ДС Макро Минэк баз'!T73/'ДС Макро Минэк кон'!T73</f>
        <v>8.6820251267095685</v>
      </c>
      <c r="U73" s="911">
        <f>'ДС Макро Минэк баз'!U73*'ДС Макро Минэк баз'!U73/'ДС Макро Минэк кон'!U73</f>
        <v>9.2169190836889534</v>
      </c>
      <c r="V73" s="912">
        <f>'ДС Макро Минэк баз'!V73*'ДС Макро Минэк баз'!V73/'ДС Макро Минэк кон'!V73</f>
        <v>10.047666773525657</v>
      </c>
    </row>
    <row r="74" ht="32.25" customHeight="1">
      <c r="A74" s="920" t="s">
        <v>879</v>
      </c>
      <c r="B74" s="914" t="s">
        <v>1113</v>
      </c>
      <c r="C74" s="947">
        <f>'ДС Макро Минэк баз'!C74*'ДС Макро Минэк баз'!C74/'ДС Макро Минэк кон'!C74</f>
        <v>75.809221999999991</v>
      </c>
      <c r="D74" s="947">
        <f>'ДС Макро Минэк баз'!D74*'ДС Макро Минэк баз'!D74/'ДС Макро Минэк кон'!D74</f>
        <v>75.788710124780309</v>
      </c>
      <c r="E74" s="947">
        <f>'ДС Макро Минэк баз'!E74*'ДС Макро Минэк баз'!E74/'ДС Макро Минэк кон'!E74</f>
        <v>75.76991756356621</v>
      </c>
      <c r="F74" s="947">
        <f>'ДС Макро Минэк баз'!F74*'ДС Макро Минэк баз'!F74/'ДС Макро Минэк кон'!F74</f>
        <v>75.873429101387231</v>
      </c>
      <c r="G74" s="947">
        <f>'ДС Макро Минэк баз'!G74*'ДС Макро Минэк баз'!G74/'ДС Макро Минэк кон'!G74</f>
        <v>75.955865548386825</v>
      </c>
      <c r="H74" s="947">
        <f>'ДС Макро Минэк баз'!H74*'ДС Макро Минэк баз'!H74/'ДС Макро Минэк кон'!H74</f>
        <v>75.915205338823867</v>
      </c>
      <c r="I74" s="964">
        <f>'ДС Макро Минэк баз'!I74*'ДС Макро Минэк баз'!I74/'ДС Макро Минэк кон'!I74</f>
        <v>76.16714587157702</v>
      </c>
      <c r="J74" s="945">
        <f>'ДС Макро Минэк баз'!J74*'ДС Макро Минэк баз'!J74/'ДС Макро Минэк кон'!J74</f>
        <v>76.287286783089542</v>
      </c>
      <c r="K74" s="945">
        <f>'ДС Макро Минэк баз'!K74*'ДС Макро Минэк баз'!K74/'ДС Макро Минэк кон'!K74</f>
        <v>76.497435577380372</v>
      </c>
      <c r="L74" s="945">
        <f>'ДС Макро Минэк баз'!L74*'ДС Макро Минэк баз'!L74/'ДС Макро Минэк кон'!L74</f>
        <v>76.806515210337039</v>
      </c>
      <c r="M74" s="945">
        <f>'ДС Макро Минэк баз'!M74*'ДС Макро Минэк баз'!M74/'ДС Макро Минэк кон'!M74</f>
        <v>77.121668474923666</v>
      </c>
      <c r="N74" s="945">
        <f>'ДС Макро Минэк баз'!N74*'ДС Макро Минэк баз'!N74/'ДС Макро Минэк кон'!N74</f>
        <v>77.528037391052976</v>
      </c>
      <c r="O74" s="945">
        <f>'ДС Макро Минэк баз'!O74*'ДС Макро Минэк баз'!O74/'ДС Макро Минэк кон'!O74</f>
        <v>77.689048206822932</v>
      </c>
      <c r="P74" s="945">
        <f>'ДС Макро Минэк баз'!P74*'ДС Макро Минэк баз'!P74/'ДС Макро Минэк кон'!P74</f>
        <v>77.943266853631357</v>
      </c>
      <c r="Q74" s="945">
        <f>'ДС Макро Минэк баз'!Q74*'ДС Макро Минэк баз'!Q74/'ДС Макро Минэк кон'!Q74</f>
        <v>78.157947582863386</v>
      </c>
      <c r="R74" s="945">
        <f>'ДС Макро Минэк баз'!R74*'ДС Макро Минэк баз'!R74/'ДС Макро Минэк кон'!R74</f>
        <v>78.274102360533504</v>
      </c>
      <c r="S74" s="945">
        <f>'ДС Макро Минэк баз'!S74*'ДС Макро Минэк баз'!S74/'ДС Макро Минэк кон'!S74</f>
        <v>78.483576588631195</v>
      </c>
      <c r="T74" s="945">
        <f>'ДС Макро Минэк баз'!T74*'ДС Макро Минэк баз'!T74/'ДС Макро Минэк кон'!T74</f>
        <v>78.721205144383873</v>
      </c>
      <c r="U74" s="945">
        <f>'ДС Макро Минэк баз'!U74*'ДС Макро Минэк баз'!U74/'ДС Макро Минэк кон'!U74</f>
        <v>78.915593589415153</v>
      </c>
      <c r="V74" s="945">
        <f>'ДС Макро Минэк баз'!V74*'ДС Макро Минэк баз'!V74/'ДС Макро Минэк кон'!V74</f>
        <v>79.221855970736428</v>
      </c>
    </row>
    <row r="75" ht="32.25" customHeight="1">
      <c r="A75" s="909"/>
      <c r="B75" s="910"/>
      <c r="C75" s="935"/>
      <c r="D75" s="935"/>
      <c r="E75" s="935"/>
      <c r="F75" s="935"/>
      <c r="G75" s="935"/>
      <c r="H75" s="935"/>
      <c r="I75" s="935"/>
      <c r="J75" s="935"/>
      <c r="K75" s="935"/>
      <c r="L75" s="935"/>
      <c r="M75" s="935"/>
      <c r="N75" s="935"/>
      <c r="O75" s="935"/>
      <c r="P75" s="935"/>
      <c r="Q75" s="935"/>
      <c r="R75" s="935"/>
      <c r="S75" s="935"/>
      <c r="T75" s="935"/>
      <c r="U75" s="935"/>
      <c r="V75" s="935"/>
    </row>
    <row r="76" ht="32.25" customHeight="1">
      <c r="A76" s="920" t="s">
        <v>566</v>
      </c>
      <c r="B76" s="914" t="s">
        <v>1113</v>
      </c>
      <c r="C76" s="947">
        <f>'ДС Макро Минэк баз'!C76*'ДС Макро Минэк баз'!C76/'ДС Макро Минэк кон'!C76</f>
        <v>71.842699999999994</v>
      </c>
      <c r="D76" s="947">
        <f>'ДС Макро Минэк баз'!D76*'ДС Макро Минэк баз'!D76/'ДС Макро Минэк кон'!D76</f>
        <v>72.161681663565773</v>
      </c>
      <c r="E76" s="947">
        <f>'ДС Макро Минэк баз'!E76*'ДС Макро Минэк баз'!E76/'ДС Макро Минэк кон'!E76</f>
        <v>72.242369739196533</v>
      </c>
      <c r="F76" s="947">
        <f>'ДС Макро Минэк баз'!F76*'ДС Макро Минэк баз'!F76/'ДС Макро Минэк кон'!F76</f>
        <v>72.361806026892367</v>
      </c>
      <c r="G76" s="947">
        <f>'ДС Макро Минэк баз'!G76*'ДС Макро Минэк баз'!G76/'ДС Макро Минэк кон'!G76</f>
        <v>72.516110630532779</v>
      </c>
      <c r="H76" s="947">
        <f>'ДС Макро Минэк баз'!H76*'ДС Макро Минэк баз'!H76/'ДС Макро Минэк кон'!H76</f>
        <v>72.562960180702561</v>
      </c>
      <c r="I76" s="947">
        <f>'ДС Макро Минэк баз'!I76*'ДС Макро Минэк баз'!I76/'ДС Макро Минэк кон'!I76</f>
        <v>72.814318423691844</v>
      </c>
      <c r="J76" s="947">
        <f>'ДС Макро Минэк баз'!J76*'ДС Макро Минэк баз'!J76/'ДС Макро Минэк кон'!J76</f>
        <v>72.93276188257137</v>
      </c>
      <c r="K76" s="947">
        <f>'ДС Макро Минэк баз'!K76*'ДС Макро Минэк баз'!K76/'ДС Макро Минэк кон'!K76</f>
        <v>73.149755025498507</v>
      </c>
      <c r="L76" s="947">
        <f>'ДС Макро Минэк баз'!L76*'ДС Макро Минэк баз'!L76/'ДС Макро Минэк кон'!L76</f>
        <v>73.452896068986817</v>
      </c>
      <c r="M76" s="947">
        <f>'ДС Макро Минэк баз'!M76*'ДС Макро Минэк баз'!M76/'ДС Макро Минэк кон'!M76</f>
        <v>73.822243958137662</v>
      </c>
      <c r="N76" s="947">
        <f>'ДС Макро Минэк баз'!N76*'ДС Макро Минэк баз'!N76/'ДС Макро Минэк кон'!N76</f>
        <v>74.175418029512798</v>
      </c>
      <c r="O76" s="947">
        <f>'ДС Макро Минэк баз'!O76*'ДС Макро Минэк баз'!O76/'ДС Макро Минэк кон'!O76</f>
        <v>74.306112829882281</v>
      </c>
      <c r="P76" s="947">
        <f>'ДС Макро Минэк баз'!P76*'ДС Макро Минэк баз'!P76/'ДС Макро Минэк кон'!P76</f>
        <v>74.557051962224961</v>
      </c>
      <c r="Q76" s="947">
        <f>'ДС Макро Минэк баз'!Q76*'ДС Макро Минэк баз'!Q76/'ДС Макро Минэк кон'!Q76</f>
        <v>74.778825748593775</v>
      </c>
      <c r="R76" s="947">
        <f>'ДС Макро Минэк баз'!R76*'ДС Макро Минэк баз'!R76/'ДС Макро Минэк кон'!R76</f>
        <v>74.900922655896309</v>
      </c>
      <c r="S76" s="947">
        <f>'ДС Макро Минэк баз'!S76*'ДС Макро Минэк баз'!S76/'ДС Макро Минэк кон'!S76</f>
        <v>75.118255016527101</v>
      </c>
      <c r="T76" s="947">
        <f>'ДС Макро Минэк баз'!T76*'ДС Макро Минэк баз'!T76/'ДС Макро Минэк кон'!T76</f>
        <v>75.355927974908155</v>
      </c>
      <c r="U76" s="947">
        <f>'ДС Макро Минэк баз'!U76*'ДС Макро Минэк баз'!U76/'ДС Макро Минэк кон'!U76</f>
        <v>75.55542691717514</v>
      </c>
      <c r="V76" s="947">
        <f>'ДС Макро Минэк баз'!V76*'ДС Макро Минэк баз'!V76/'ДС Макро Минэк кон'!V76</f>
        <v>75.862084171594532</v>
      </c>
    </row>
    <row r="77" ht="32.25" customHeight="1">
      <c r="A77" s="909"/>
      <c r="B77" s="910"/>
      <c r="C77" s="948"/>
      <c r="D77" s="948"/>
      <c r="E77" s="948"/>
      <c r="F77" s="948"/>
      <c r="G77" s="948"/>
      <c r="H77" s="948"/>
      <c r="I77" s="948"/>
      <c r="J77" s="948"/>
      <c r="K77" s="948"/>
      <c r="L77" s="948"/>
      <c r="M77" s="948"/>
      <c r="N77" s="948"/>
      <c r="O77" s="948"/>
      <c r="P77" s="948"/>
      <c r="Q77" s="948"/>
      <c r="R77" s="948"/>
      <c r="S77" s="948"/>
      <c r="T77" s="948"/>
      <c r="U77" s="948"/>
      <c r="V77" s="948"/>
    </row>
    <row r="78" ht="32.25" customHeight="1">
      <c r="A78" s="920" t="s">
        <v>1114</v>
      </c>
      <c r="B78" s="914" t="s">
        <v>1113</v>
      </c>
      <c r="C78" s="947">
        <f>'ДС Макро Минэк баз'!C78*'ДС Макро Минэк баз'!C78/'ДС Макро Минэк кон'!C78</f>
        <v>3.9665219999999999</v>
      </c>
      <c r="D78" s="947">
        <f>'ДС Макро Минэк баз'!D78*'ДС Макро Минэк баз'!D78/'ДС Макро Минэк кон'!D78</f>
        <v>3.6270284979636278</v>
      </c>
      <c r="E78" s="947">
        <f>'ДС Макро Минэк баз'!E78*'ДС Макро Минэк баз'!E78/'ДС Макро Минэк кон'!E78</f>
        <v>3.5292030420477611</v>
      </c>
      <c r="F78" s="947">
        <f>'ДС Макро Минэк баз'!F78*'ДС Макро Минэк баз'!F78/'ДС Макро Минэк кон'!F78</f>
        <v>3.5134466907820685</v>
      </c>
      <c r="G78" s="947">
        <f>'ДС Макро Минэк баз'!G78*'ДС Макро Минэк баз'!G78/'ДС Макро Минэк кон'!G78</f>
        <v>3.4432975160753458</v>
      </c>
      <c r="H78" s="947">
        <f>'ДС Макро Минэк баз'!H78*'ДС Макро Минэк баз'!H78/'ДС Макро Минэк кон'!H78</f>
        <v>3.3565444829534985</v>
      </c>
      <c r="I78" s="947">
        <f>'ДС Макро Минэк баз'!I78*'ДС Макро Минэк баз'!I78/'ДС Макро Минэк кон'!I78</f>
        <v>3.3571070985942622</v>
      </c>
      <c r="J78" s="947">
        <f>'ДС Макро Минэк баз'!J78*'ДС Макро Минэк баз'!J78/'ДС Макро Минэк кон'!J78</f>
        <v>3.3586882341219493</v>
      </c>
      <c r="K78" s="947">
        <f>'ДС Макро Минэк баз'!K78*'ДС Макро Минэк баз'!K78/'ДС Макро Минэк кон'!K78</f>
        <v>3.3522977011714596</v>
      </c>
      <c r="L78" s="947">
        <f>'ДС Макро Минэк баз'!L78*'ДС Макро Минэк баз'!L78/'ДС Макро Минэк кон'!L78</f>
        <v>3.3563239181785791</v>
      </c>
      <c r="M78" s="947">
        <f>'ДС Макро Минэк баз'!M78*'ДС Макро Минэк баз'!M78/'ДС Макро Минэк кон'!M78</f>
        <v>3.3040625328190552</v>
      </c>
      <c r="N78" s="947">
        <f>'ДС Макро Минэк баз'!N78*'ДС Макро Минэк баз'!N78/'ДС Макро Минэк кон'!N78</f>
        <v>3.3541277750801313</v>
      </c>
      <c r="O78" s="947">
        <f>'ДС Макро Минэк баз'!O78*'ДС Макро Минэк баз'!O78/'ДС Макро Минэк кон'!O78</f>
        <v>3.383419446867157</v>
      </c>
      <c r="P78" s="947">
        <f>'ДС Макро Минэк баз'!P78*'ДС Макро Минэк баз'!P78/'ДС Макро Минэк кон'!P78</f>
        <v>3.3866125445134942</v>
      </c>
      <c r="Q78" s="947">
        <f>'ДС Макро Минэк баз'!Q78*'ДС Макро Минэк баз'!Q78/'ДС Макро Минэк кон'!Q78</f>
        <v>3.3796701323341454</v>
      </c>
      <c r="R78" s="947">
        <f>'ДС Макро Минэк баз'!R78*'ДС Макро Минэк баз'!R78/'ДС Макро Минэк кон'!R78</f>
        <v>3.3738566372687644</v>
      </c>
      <c r="S78" s="947">
        <f>'ДС Макро Минэк баз'!S78*'ДС Макро Минэк баз'!S78/'ДС Макро Минэк кон'!S78</f>
        <v>3.366256398125671</v>
      </c>
      <c r="T78" s="947">
        <f>'ДС Макро Минэк баз'!T78*'ДС Макро Минэк баз'!T78/'ДС Макро Минэк кон'!T78</f>
        <v>3.3662174576918589</v>
      </c>
      <c r="U78" s="947">
        <f>'ДС Макро Минэк баз'!U78*'ДС Макро Минэк баз'!U78/'ДС Макро Минэк кон'!U78</f>
        <v>3.3612205111281481</v>
      </c>
      <c r="V78" s="947">
        <f>'ДС Макро Минэк баз'!V78*'ДС Макро Минэк баз'!V78/'ДС Макро Минэк кон'!V78</f>
        <v>3.3608324881121012</v>
      </c>
    </row>
    <row r="79" ht="24.75" customHeight="1">
      <c r="A79" s="909"/>
      <c r="B79" s="910"/>
      <c r="C79" s="948"/>
      <c r="D79" s="948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</row>
    <row r="80" ht="41.25" customHeight="1">
      <c r="A80" s="920" t="s">
        <v>1115</v>
      </c>
      <c r="B80" s="930" t="s">
        <v>1116</v>
      </c>
      <c r="C80" s="947">
        <f>'ДС Макро Минэк баз'!C80*'ДС Макро Минэк баз'!C80/'ДС Макро Минэк кон'!C80</f>
        <v>5.2322420615264997</v>
      </c>
      <c r="D80" s="947">
        <f>'ДС Макро Минэк баз'!D80*'ДС Макро Минэк баз'!D80/'ДС Макро Минэк кон'!D80</f>
        <v>4.7857108162838538</v>
      </c>
      <c r="E80" s="947">
        <f>'ДС Макро Минэк баз'!E80*'ДС Макро Минэк баз'!E80/'ДС Макро Минэк кон'!E80</f>
        <v>4.6577892064973963</v>
      </c>
      <c r="F80" s="947">
        <f>'ДС Макро Минэк баз'!F80*'ДС Макро Минэк баз'!F80/'ДС Макро Минэк кон'!F80</f>
        <v>4.6306681171443591</v>
      </c>
      <c r="G80" s="947">
        <f>'ДС Макро Минэк баз'!G80*'ДС Макро Минэк баз'!G80/'ДС Макро Минэк кон'!G80</f>
        <v>4.5332871809377675</v>
      </c>
      <c r="H80" s="947">
        <f>'ДС Макро Минэк баз'!H80*'ДС Макро Минэк баз'!H80/'ДС Макро Минэк кон'!H80</f>
        <v>4.4214389831030649</v>
      </c>
      <c r="I80" s="947">
        <f>'ДС Макро Минэк баз'!I80*'ДС Макро Минэк баз'!I80/'ДС Макро Минэк кон'!I80</f>
        <v>4.4075527055386488</v>
      </c>
      <c r="J80" s="947">
        <f>'ДС Макро Минэк баз'!J80*'ДС Макро Минэк баз'!J80/'ДС Макро Минэк кон'!J80</f>
        <v>4.402684085058409</v>
      </c>
      <c r="K80" s="947">
        <f>'ДС Макро Минэк баз'!K80*'ДС Макро Минэк баз'!K80/'ДС Макро Минэк кон'!K80</f>
        <v>4.3822353989637595</v>
      </c>
      <c r="L80" s="947">
        <f>'ДС Макро Минэк баз'!L80*'ДС Макро Минэк баз'!L80/'ДС Макро Минэк кон'!L80</f>
        <v>4.3698427262155839</v>
      </c>
      <c r="M80" s="947">
        <f>'ДС Макро Минэк баз'!M80*'ДС Макро Минэк баз'!M80/'ДС Макро Минэк кон'!M80</f>
        <v>4.2842207620201842</v>
      </c>
      <c r="N80" s="947">
        <f>'ДС Макро Минэк баз'!N80*'ДС Макро Минэк баз'!N80/'ДС Макро Минэк кон'!N80</f>
        <v>4.3263416538739961</v>
      </c>
      <c r="O80" s="947">
        <f>'ДС Макро Минэк баз'!O80*'ДС Макро Минэк баз'!O80/'ДС Макро Минэк кон'!O80</f>
        <v>4.355079029749283</v>
      </c>
      <c r="P80" s="947">
        <f>'ДС Макро Минэк баз'!P80*'ДС Макро Минэк баз'!P80/'ДС Макро Минэк кон'!P80</f>
        <v>4.3449712607930211</v>
      </c>
      <c r="Q80" s="947">
        <f>'ДС Макро Минэк баз'!Q80*'ДС Макро Минэк баз'!Q80/'ДС Макро Минэк кон'!Q80</f>
        <v>4.324154147920793</v>
      </c>
      <c r="R80" s="947">
        <f>'ДС Макро Минэк баз'!R80*'ДС Макро Минэк баз'!R80/'ДС Макро Минэк кон'!R80</f>
        <v>4.3103102246112668</v>
      </c>
      <c r="S80" s="947">
        <f>'ДС Макро Минэк баз'!S80*'ДС Макро Минэк баз'!S80/'ДС Макро Минэк кон'!S80</f>
        <v>4.2891220615107555</v>
      </c>
      <c r="T80" s="947">
        <f>'ДС Макро Минэк баз'!T80*'ДС Макро Минэк баз'!T80/'ДС Макро Минэк кон'!T80</f>
        <v>4.2761254118478291</v>
      </c>
      <c r="U80" s="947">
        <f>'ДС Макро Минэк баз'!U80*'ДС Макро Минэк баз'!U80/'ДС Макро Минэк кон'!U80</f>
        <v>4.2592602529431964</v>
      </c>
      <c r="V80" s="947">
        <f>'ДС Макро Минэк баз'!V80*'ДС Макро Минэк баз'!V80/'ДС Макро Минэк кон'!V80</f>
        <v>4.2259044096014291</v>
      </c>
    </row>
    <row r="81" ht="32.25" customHeight="1">
      <c r="A81" s="909"/>
      <c r="B81" s="910"/>
      <c r="C81" s="949"/>
      <c r="D81" s="949"/>
      <c r="E81" s="949"/>
      <c r="F81" s="949"/>
      <c r="G81" s="949"/>
      <c r="H81" s="949"/>
      <c r="I81" s="949"/>
      <c r="J81" s="949"/>
      <c r="K81" s="949"/>
      <c r="L81" s="949"/>
      <c r="M81" s="949"/>
      <c r="N81" s="949"/>
      <c r="O81" s="949"/>
      <c r="P81" s="949"/>
      <c r="Q81" s="949"/>
      <c r="R81" s="949"/>
      <c r="S81" s="949"/>
      <c r="T81" s="949"/>
      <c r="U81" s="949"/>
      <c r="V81" s="949"/>
    </row>
    <row r="82" ht="20.25">
      <c r="A82" s="913" t="s">
        <v>461</v>
      </c>
      <c r="B82" s="914" t="s">
        <v>191</v>
      </c>
      <c r="C82" s="947">
        <f>'ДС Макро Минэк баз'!C82*'ДС Макро Минэк баз'!C82/'ДС Макро Минэк кон'!C82</f>
        <v>101.86012150967861</v>
      </c>
      <c r="D82" s="947">
        <f>'ДС Макро Минэк баз'!D82*'ДС Макро Минэк баз'!D82/'ДС Макро Минэк кон'!D82</f>
        <v>101.35170587531471</v>
      </c>
      <c r="E82" s="947">
        <f>'ДС Макро Минэк баз'!E82*'ДС Макро Минэк баз'!E82/'ДС Макро Минэк кон'!E82</f>
        <v>101.46855652446172</v>
      </c>
      <c r="F82" s="947">
        <f>'ДС Макро Минэк баз'!F82*'ДС Макро Минэк баз'!F82/'ДС Макро Минэк кон'!F82</f>
        <v>101.9617496815883</v>
      </c>
      <c r="G82" s="947">
        <f>'ДС Макро Минэк баз'!G82*'ДС Макро Минэк баз'!G82/'ДС Макро Минэк кон'!G82</f>
        <v>103.52006925731253</v>
      </c>
      <c r="H82" s="947">
        <f>'ДС Макро Минэк баз'!H82*'ДС Макро Минэк баз'!H82/'ДС Макро Минэк кон'!H82</f>
        <v>103.47733538595506</v>
      </c>
      <c r="I82" s="947">
        <f>'ДС Макро Минэк баз'!I82*'ДС Макро Минэк баз'!I82/'ДС Макро Минэк кон'!I82</f>
        <v>103.22338772866712</v>
      </c>
      <c r="J82" s="947">
        <f>'ДС Макро Минэк баз'!J82*'ДС Макро Минэк баз'!J82/'ДС Макро Минэк кон'!J82</f>
        <v>103.45493566767625</v>
      </c>
      <c r="K82" s="947">
        <f>'ДС Макро Минэк баз'!K82*'ДС Макро Минэк баз'!K82/'ДС Макро Минэк кон'!K82</f>
        <v>103.02632179855314</v>
      </c>
      <c r="L82" s="947">
        <f>'ДС Макро Минэк баз'!L82*'ДС Макро Минэк баз'!L82/'ДС Макро Минэк кон'!L82</f>
        <v>102.85962610806511</v>
      </c>
      <c r="M82" s="947">
        <f>'ДС Макро Минэк баз'!M82*'ДС Макро Минэк баз'!M82/'ДС Макро Минэк кон'!M82</f>
        <v>102.8795062395189</v>
      </c>
      <c r="N82" s="947">
        <f>'ДС Макро Минэк баз'!N82*'ДС Макро Минэк баз'!N82/'ДС Макро Минэк кон'!N82</f>
        <v>102.77944981007586</v>
      </c>
      <c r="O82" s="947">
        <f>'ДС Макро Минэк баз'!O82*'ДС Макро Минэк баз'!O82/'ДС Макро Минэк кон'!O82</f>
        <v>102.74939405288812</v>
      </c>
      <c r="P82" s="947">
        <f>'ДС Макро Минэк баз'!P82*'ДС Макро Минэк баз'!P82/'ДС Макро Минэк кон'!P82</f>
        <v>102.79338582767897</v>
      </c>
      <c r="Q82" s="947">
        <f>'ДС Макро Минэк баз'!Q82*'ДС Макро Минэк баз'!Q82/'ДС Макро Минэк кон'!Q82</f>
        <v>102.76887955524974</v>
      </c>
      <c r="R82" s="947">
        <f>'ДС Макро Минэк баз'!R82*'ДС Макро Минэк баз'!R82/'ДС Макро Минэк кон'!R82</f>
        <v>102.78730705984108</v>
      </c>
      <c r="S82" s="947">
        <f>'ДС Макро Минэк баз'!S82*'ДС Макро Минэк баз'!S82/'ДС Макро Минэк кон'!S82</f>
        <v>102.76507779821193</v>
      </c>
      <c r="T82" s="947">
        <f>'ДС Макро Минэк баз'!T82*'ДС Макро Минэк баз'!T82/'ДС Макро Минэк кон'!T82</f>
        <v>102.83645549567088</v>
      </c>
      <c r="U82" s="947">
        <f>'ДС Макро Минэк баз'!U82*'ДС Макро Минэк баз'!U82/'ДС Макро Минэк кон'!U82</f>
        <v>102.70876465116932</v>
      </c>
      <c r="V82" s="947">
        <f>'ДС Макро Минэк баз'!V82*'ДС Макро Минэк баз'!V82/'ДС Макро Минэк кон'!V82</f>
        <v>102.7468612095479</v>
      </c>
    </row>
    <row r="83">
      <c r="A83" s="950"/>
      <c r="B83" s="951"/>
      <c r="C83" s="952"/>
      <c r="D83" s="952"/>
      <c r="E83" s="952"/>
      <c r="F83" s="952"/>
      <c r="G83" s="952"/>
      <c r="H83" s="952"/>
      <c r="I83" s="952"/>
      <c r="J83" s="952"/>
      <c r="K83" s="952"/>
      <c r="L83" s="952"/>
      <c r="M83" s="952"/>
      <c r="N83" s="952"/>
      <c r="O83" s="952"/>
      <c r="P83" s="952"/>
      <c r="Q83" s="952"/>
      <c r="R83" s="952"/>
      <c r="S83" s="952"/>
      <c r="T83" s="952"/>
      <c r="U83" s="952"/>
      <c r="V83" s="952"/>
    </row>
    <row r="84" ht="41.25" customHeight="1">
      <c r="A84" s="953" t="s">
        <v>1117</v>
      </c>
      <c r="B84" s="953" t="s">
        <v>1118</v>
      </c>
      <c r="C84" s="947">
        <f>'ДС Макро Минэк баз'!C84*'ДС Макро Минэк баз'!C84/'ДС Макро Минэк кон'!C84</f>
        <v>58.334971807514819</v>
      </c>
      <c r="D84" s="947">
        <f>'ДС Макро Минэк баз'!D84*'ДС Макро Минэк баз'!D84/'ДС Макро Минэк кон'!D84</f>
        <v>61.725930664260694</v>
      </c>
      <c r="E84" s="947">
        <f>'ДС Макро Минэк баз'!E84*'ДС Макро Минэк баз'!E84/'ДС Макро Минэк кон'!E84</f>
        <v>62.213896144207524</v>
      </c>
      <c r="F84" s="947">
        <f>'ДС Макро Минэк баз'!F84*'ДС Макро Минэк баз'!F84/'ДС Макро Минэк кон'!F84</f>
        <v>60.021089580338945</v>
      </c>
      <c r="G84" s="947">
        <f>'ДС Макро Минэк баз'!G84*'ДС Макро Минэк баз'!G84/'ДС Макро Минэк кон'!G84</f>
        <v>60.659722179901401</v>
      </c>
      <c r="H84" s="947">
        <f>'ДС Макро Минэк баз'!H84*'ДС Макро Минэк баз'!H84/'ДС Макро Минэк кон'!H84</f>
        <v>61.955026050818219</v>
      </c>
      <c r="I84" s="947">
        <f>'ДС Макро Минэк баз'!I84*'ДС Макро Минэк баз'!I84/'ДС Макро Минэк кон'!I84</f>
        <v>63.945293529653284</v>
      </c>
      <c r="J84" s="947">
        <f>'ДС Макро Минэк баз'!J84*'ДС Макро Минэк баз'!J84/'ДС Макро Минэк кон'!J84</f>
        <v>66.071752242078745</v>
      </c>
      <c r="K84" s="947">
        <f>'ДС Макро Минэк баз'!K84*'ДС Макро Минэк баз'!K84/'ДС Макро Минэк кон'!K84</f>
        <v>67.322240984295149</v>
      </c>
      <c r="L84" s="947">
        <f>'ДС Макро Минэк баз'!L84*'ДС Макро Минэк баз'!L84/'ДС Макро Минэк кон'!L84</f>
        <v>68.461895725351098</v>
      </c>
      <c r="M84" s="947">
        <f>'ДС Макро Минэк баз'!M84*'ДС Макро Минэк баз'!M84/'ДС Макро Минэк кон'!M84</f>
        <v>69.623188858623337</v>
      </c>
      <c r="N84" s="947">
        <f>'ДС Макро Минэк баз'!N84*'ДС Макро Минэк баз'!N84/'ДС Макро Минэк кон'!N84</f>
        <v>70.558940953081461</v>
      </c>
      <c r="O84" s="947">
        <f>'ДС Макро Минэк баз'!O84*'ДС Макро Минэк баз'!O84/'ДС Макро Минэк кон'!O84</f>
        <v>71.500052713801608</v>
      </c>
      <c r="P84" s="947">
        <f>'ДС Макро Минэк баз'!P84*'ДС Макро Минэк баз'!P84/'ДС Макро Минэк кон'!P84</f>
        <v>72.601697703484234</v>
      </c>
      <c r="Q84" s="947">
        <f>'ДС Макро Минэк баз'!Q84*'ДС Макро Минэк баз'!Q84/'ДС Макро Минэк кон'!Q84</f>
        <v>73.04206770018763</v>
      </c>
      <c r="R84" s="947">
        <f>'ДС Макро Минэк баз'!R84*'ДС Макро Минэк баз'!R84/'ДС Макро Минэк кон'!R84</f>
        <v>73.474388676992362</v>
      </c>
      <c r="S84" s="947">
        <f>'ДС Макро Минэк баз'!S84*'ДС Макро Минэк баз'!S84/'ДС Макро Минэк кон'!S84</f>
        <v>73.898084071860168</v>
      </c>
      <c r="T84" s="947">
        <f>'ДС Макро Минэк баз'!T84*'ДС Макро Минэк баз'!T84/'ДС Макро Минэк кон'!T84</f>
        <v>74.322557303442963</v>
      </c>
      <c r="U84" s="947">
        <f>'ДС Макро Минэк баз'!U84*'ДС Макро Минэк баз'!U84/'ДС Макро Минэк кон'!U84</f>
        <v>74.737190343167327</v>
      </c>
      <c r="V84" s="947">
        <f>'ДС Макро Минэк баз'!V84*'ДС Макро Минэк баз'!V84/'ДС Макро Минэк кон'!V84</f>
        <v>75.111849200220632</v>
      </c>
    </row>
    <row r="85" ht="22.5">
      <c r="A85" s="956" t="s">
        <v>1296</v>
      </c>
      <c r="B85" s="886"/>
      <c r="C85" s="957"/>
      <c r="D85" s="957"/>
      <c r="E85" s="957"/>
      <c r="F85" s="957"/>
    </row>
    <row r="86" ht="22.5">
      <c r="A86" s="956" t="s">
        <v>1297</v>
      </c>
      <c r="B86" s="958"/>
      <c r="C86" s="957"/>
      <c r="D86" s="957"/>
      <c r="E86" s="957"/>
      <c r="F86" s="957"/>
    </row>
    <row r="87" ht="22.5">
      <c r="A87" s="956"/>
      <c r="B87" s="958"/>
    </row>
    <row r="88">
      <c r="A88" s="959"/>
      <c r="B88" s="960"/>
    </row>
    <row r="90">
      <c r="B90" s="960"/>
    </row>
    <row r="92">
      <c r="A92" s="959"/>
    </row>
  </sheetData>
  <mergeCells count="2">
    <mergeCell ref="A3:F3"/>
    <mergeCell ref="D6:U6"/>
  </mergeCells>
  <printOptions headings="0" gridLines="0"/>
  <pageMargins left="0.07874015748031496" right="0.03937007874015748" top="0.11811023622047245" bottom="0.15748031496062992" header="0.19685039370078738" footer="0.19685039370078738"/>
  <pageSetup paperSize="9" scale="27" fitToWidth="1" fitToHeight="2" pageOrder="overThenDown" orientation="landscape" usePrinterDefaults="1" blackAndWhite="0" draft="0" cellComments="none" useFirstPageNumber="0" errors="displayed" horizontalDpi="600" verticalDpi="600" copies="1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0" workbookViewId="0">
      <pane ySplit="7" topLeftCell="A8" activePane="bottomLeft" state="frozen"/>
      <selection activeCell="A1" activeCellId="0" sqref="A1"/>
    </sheetView>
  </sheetViews>
  <sheetFormatPr defaultColWidth="14.7109375" defaultRowHeight="14.25"/>
  <cols>
    <col customWidth="1" min="1" max="1" style="968" width="61"/>
    <col customWidth="1" min="2" max="2" style="967" width="12.7109375"/>
    <col customWidth="1" min="3" max="4" style="967" width="9.7109375"/>
    <col customWidth="1" min="5" max="8" style="967" width="10.5703125"/>
    <col customWidth="1" min="9" max="24" style="967" width="9.7109375"/>
    <col min="25" max="16384" style="967" width="14.7109375"/>
  </cols>
  <sheetData>
    <row r="1">
      <c r="E1" s="969"/>
      <c r="F1" s="969"/>
      <c r="G1" s="969"/>
      <c r="H1" s="969"/>
    </row>
    <row r="2" s="970" customFormat="1" ht="21.75">
      <c r="A2" s="971" t="s">
        <v>1299</v>
      </c>
      <c r="B2" s="972"/>
      <c r="E2" s="973"/>
      <c r="F2" s="967"/>
      <c r="G2" s="967"/>
      <c r="H2" s="967"/>
      <c r="I2" s="974"/>
      <c r="J2" s="974"/>
      <c r="K2" s="974"/>
      <c r="L2" s="974"/>
      <c r="M2" s="974"/>
      <c r="N2" s="974"/>
      <c r="O2" s="974"/>
      <c r="P2" s="974"/>
      <c r="Q2" s="974"/>
      <c r="R2" s="974"/>
      <c r="S2" s="974"/>
      <c r="T2" s="974"/>
      <c r="U2" s="974"/>
      <c r="V2" s="974"/>
      <c r="W2" s="974"/>
      <c r="X2" s="974"/>
    </row>
    <row r="3" s="973" customFormat="1" ht="16.5">
      <c r="A3" s="975" t="s">
        <v>1300</v>
      </c>
      <c r="B3" s="976"/>
      <c r="D3" s="977"/>
      <c r="E3" s="977"/>
      <c r="F3" s="978"/>
      <c r="G3" s="978"/>
      <c r="H3" s="978"/>
      <c r="I3" s="979"/>
      <c r="J3" s="979"/>
      <c r="K3" s="979"/>
      <c r="L3" s="979"/>
      <c r="M3" s="979"/>
      <c r="N3" s="979"/>
      <c r="O3" s="979"/>
      <c r="P3" s="979"/>
      <c r="Q3" s="979"/>
      <c r="R3" s="979"/>
      <c r="S3" s="979"/>
      <c r="T3" s="979"/>
      <c r="U3" s="979"/>
      <c r="V3" s="979"/>
      <c r="W3" s="979"/>
      <c r="X3" s="979"/>
    </row>
    <row r="4" ht="18.75" customHeight="1">
      <c r="A4" s="980" t="s">
        <v>1122</v>
      </c>
      <c r="B4" s="981" t="s">
        <v>1301</v>
      </c>
      <c r="C4" s="982"/>
      <c r="D4" s="982"/>
      <c r="E4" s="982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984"/>
    </row>
    <row r="5" ht="16.5">
      <c r="A5" s="985"/>
      <c r="B5" s="986"/>
      <c r="C5" s="987"/>
      <c r="D5" s="988"/>
      <c r="E5" s="989"/>
      <c r="F5" s="987" t="s">
        <v>1302</v>
      </c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988"/>
      <c r="T5" s="988"/>
      <c r="U5" s="988"/>
      <c r="V5" s="988"/>
      <c r="W5" s="988"/>
      <c r="X5" s="990"/>
    </row>
    <row r="6" ht="36" customHeight="1">
      <c r="A6" s="985"/>
      <c r="B6" s="986"/>
      <c r="C6" s="991">
        <v>2015</v>
      </c>
      <c r="D6" s="992">
        <v>2016</v>
      </c>
      <c r="E6" s="993">
        <v>2017</v>
      </c>
      <c r="F6" s="994">
        <v>2018</v>
      </c>
      <c r="G6" s="995">
        <v>2019</v>
      </c>
      <c r="H6" s="995">
        <v>2020</v>
      </c>
      <c r="I6" s="995">
        <v>2021</v>
      </c>
      <c r="J6" s="995">
        <v>2022</v>
      </c>
      <c r="K6" s="995">
        <v>2023</v>
      </c>
      <c r="L6" s="996">
        <v>2024</v>
      </c>
      <c r="M6" s="995">
        <v>2025</v>
      </c>
      <c r="N6" s="995">
        <v>2026</v>
      </c>
      <c r="O6" s="996">
        <v>2027</v>
      </c>
      <c r="P6" s="995">
        <v>2028</v>
      </c>
      <c r="Q6" s="995">
        <v>2029</v>
      </c>
      <c r="R6" s="996">
        <v>2030</v>
      </c>
      <c r="S6" s="995">
        <v>2031</v>
      </c>
      <c r="T6" s="995">
        <v>2032</v>
      </c>
      <c r="U6" s="996">
        <v>2033</v>
      </c>
      <c r="V6" s="995">
        <v>2034</v>
      </c>
      <c r="W6" s="995">
        <v>2035</v>
      </c>
      <c r="X6" s="997">
        <v>2036</v>
      </c>
    </row>
    <row r="7" s="998" customFormat="1" ht="19.899999999999999" customHeight="1">
      <c r="A7" s="999" t="s">
        <v>1125</v>
      </c>
      <c r="B7" s="1000"/>
      <c r="C7" s="1001">
        <v>99.200000000000003</v>
      </c>
      <c r="D7" s="1002">
        <v>102.2</v>
      </c>
      <c r="E7" s="1003">
        <v>102.09999999999999</v>
      </c>
      <c r="F7" s="1003">
        <v>102.97735340412257</v>
      </c>
      <c r="G7" s="1003">
        <v>102.40230261323282</v>
      </c>
      <c r="H7" s="1003">
        <v>102.68482410219167</v>
      </c>
      <c r="I7" s="1003">
        <v>103.09144528964876</v>
      </c>
      <c r="J7" s="1003">
        <v>103.12725528502811</v>
      </c>
      <c r="K7" s="1003">
        <v>103.22970959530484</v>
      </c>
      <c r="L7" s="1003">
        <v>103.31418008158867</v>
      </c>
      <c r="M7" s="1003">
        <v>103.17180529209503</v>
      </c>
      <c r="N7" s="1003">
        <v>103.12732886450777</v>
      </c>
      <c r="O7" s="1003">
        <v>103.03616269681386</v>
      </c>
      <c r="P7" s="1003">
        <v>102.90035998173606</v>
      </c>
      <c r="Q7" s="1003">
        <v>102.83907404664437</v>
      </c>
      <c r="R7" s="1003">
        <v>102.80168495770859</v>
      </c>
      <c r="S7" s="1003">
        <v>102.76331820556705</v>
      </c>
      <c r="T7" s="1003">
        <v>102.79049075833076</v>
      </c>
      <c r="U7" s="1003">
        <v>102.75727563468698</v>
      </c>
      <c r="V7" s="1003">
        <v>102.73914237084195</v>
      </c>
      <c r="W7" s="1003">
        <v>102.73812045886673</v>
      </c>
      <c r="X7" s="1004">
        <v>102.8</v>
      </c>
    </row>
    <row r="8" s="1005" customFormat="1" ht="19.899999999999999" customHeight="1">
      <c r="A8" s="1006" t="s">
        <v>101</v>
      </c>
      <c r="B8" s="1007" t="s">
        <v>1127</v>
      </c>
      <c r="C8" s="1008">
        <v>100.7</v>
      </c>
      <c r="D8" s="1009">
        <v>102.3</v>
      </c>
      <c r="E8" s="1010">
        <v>102.09999999999999</v>
      </c>
      <c r="F8" s="1010">
        <v>101.88234441601601</v>
      </c>
      <c r="G8" s="1010">
        <v>102.25596824303965</v>
      </c>
      <c r="H8" s="1010">
        <v>102.25458820066234</v>
      </c>
      <c r="I8" s="1010">
        <v>101.98368395907409</v>
      </c>
      <c r="J8" s="1010">
        <v>101.94728833494838</v>
      </c>
      <c r="K8" s="1010">
        <v>101.99982173559057</v>
      </c>
      <c r="L8" s="1010">
        <v>102.13849460316543</v>
      </c>
      <c r="M8" s="1010">
        <v>101.83313898448014</v>
      </c>
      <c r="N8" s="1010">
        <v>102.02883664435863</v>
      </c>
      <c r="O8" s="1010">
        <v>102.00008158422203</v>
      </c>
      <c r="P8" s="1010">
        <v>102.07212379678496</v>
      </c>
      <c r="Q8" s="1010">
        <v>102.06677059230518</v>
      </c>
      <c r="R8" s="1010">
        <v>101.97709199801673</v>
      </c>
      <c r="S8" s="1010">
        <v>102.28312809535312</v>
      </c>
      <c r="T8" s="1010">
        <v>102.2840141091128</v>
      </c>
      <c r="U8" s="1010">
        <v>102.24959614405543</v>
      </c>
      <c r="V8" s="1010">
        <v>102.23521665963031</v>
      </c>
      <c r="W8" s="1010">
        <v>102.24617444443047</v>
      </c>
      <c r="X8" s="1011">
        <v>102.2</v>
      </c>
    </row>
    <row r="9" s="1005" customFormat="1" ht="19.899999999999999" customHeight="1">
      <c r="A9" s="1012" t="s">
        <v>1128</v>
      </c>
      <c r="B9" s="1013">
        <v>5</v>
      </c>
      <c r="C9" s="1014">
        <v>103.3</v>
      </c>
      <c r="D9" s="1015">
        <v>101.2</v>
      </c>
      <c r="E9" s="1016">
        <v>103.7</v>
      </c>
      <c r="F9" s="1016">
        <v>102</v>
      </c>
      <c r="G9" s="1016">
        <v>101.5</v>
      </c>
      <c r="H9" s="1016">
        <v>101.8</v>
      </c>
      <c r="I9" s="1016">
        <v>102.09999999999999</v>
      </c>
      <c r="J9" s="1016">
        <v>102.09999999999999</v>
      </c>
      <c r="K9" s="1016">
        <v>102.2</v>
      </c>
      <c r="L9" s="1016">
        <v>102.5</v>
      </c>
      <c r="M9" s="1016">
        <v>102.3</v>
      </c>
      <c r="N9" s="1016">
        <v>102.40000000000001</v>
      </c>
      <c r="O9" s="1016">
        <v>102.5</v>
      </c>
      <c r="P9" s="1016">
        <v>102.7</v>
      </c>
      <c r="Q9" s="1016">
        <v>102.90000000000001</v>
      </c>
      <c r="R9" s="1016">
        <v>103.2</v>
      </c>
      <c r="S9" s="1016">
        <v>103.3</v>
      </c>
      <c r="T9" s="1016">
        <v>103.5</v>
      </c>
      <c r="U9" s="1016">
        <v>103.2</v>
      </c>
      <c r="V9" s="1016">
        <v>103.2</v>
      </c>
      <c r="W9" s="1016">
        <v>103.5</v>
      </c>
      <c r="X9" s="1017">
        <v>102.90000000000001</v>
      </c>
    </row>
    <row r="10" ht="19.899999999999999" customHeight="1">
      <c r="A10" s="1012" t="s">
        <v>1129</v>
      </c>
      <c r="B10" s="1013">
        <v>6</v>
      </c>
      <c r="C10" s="1014">
        <v>100.40000000000001</v>
      </c>
      <c r="D10" s="1015">
        <v>102.09999999999999</v>
      </c>
      <c r="E10" s="1018">
        <v>100.40000000000001</v>
      </c>
      <c r="F10" s="1018">
        <v>100.8</v>
      </c>
      <c r="G10" s="1018">
        <v>101.2</v>
      </c>
      <c r="H10" s="1018">
        <v>101</v>
      </c>
      <c r="I10" s="1018">
        <v>100.5</v>
      </c>
      <c r="J10" s="1018">
        <v>100.2</v>
      </c>
      <c r="K10" s="1018">
        <v>100.09999999999999</v>
      </c>
      <c r="L10" s="1018">
        <v>100.09999999999999</v>
      </c>
      <c r="M10" s="1018">
        <v>100.2</v>
      </c>
      <c r="N10" s="1018">
        <v>100.22</v>
      </c>
      <c r="O10" s="1018">
        <v>100.19</v>
      </c>
      <c r="P10" s="1018">
        <v>100.3</v>
      </c>
      <c r="Q10" s="1018">
        <v>100.3</v>
      </c>
      <c r="R10" s="1018">
        <v>100.15000000000001</v>
      </c>
      <c r="S10" s="1018">
        <v>100.3</v>
      </c>
      <c r="T10" s="1018">
        <v>100.3</v>
      </c>
      <c r="U10" s="1018">
        <v>100.3</v>
      </c>
      <c r="V10" s="1018">
        <v>100.3</v>
      </c>
      <c r="W10" s="1018">
        <v>100.3</v>
      </c>
      <c r="X10" s="1019">
        <v>100.3</v>
      </c>
    </row>
    <row r="11" ht="19.899999999999999" customHeight="1">
      <c r="A11" s="1012" t="s">
        <v>1130</v>
      </c>
      <c r="B11" s="1013">
        <v>7</v>
      </c>
      <c r="C11" s="1014">
        <v>102.09999999999999</v>
      </c>
      <c r="D11" s="1015">
        <v>100.40000000000001</v>
      </c>
      <c r="E11" s="1018">
        <v>103.5</v>
      </c>
      <c r="F11" s="1018">
        <v>102.59999999999999</v>
      </c>
      <c r="G11" s="1018">
        <v>102.40000000000001</v>
      </c>
      <c r="H11" s="1018">
        <v>102.5</v>
      </c>
      <c r="I11" s="1018">
        <v>102.40000000000001</v>
      </c>
      <c r="J11" s="1018">
        <v>103.7</v>
      </c>
      <c r="K11" s="1018">
        <v>103.8</v>
      </c>
      <c r="L11" s="1018">
        <v>103.90000000000001</v>
      </c>
      <c r="M11" s="1018">
        <v>102.40698654105914</v>
      </c>
      <c r="N11" s="1018">
        <v>102.37819009225807</v>
      </c>
      <c r="O11" s="1018">
        <v>102.26844606454226</v>
      </c>
      <c r="P11" s="1018">
        <v>102.20254104968792</v>
      </c>
      <c r="Q11" s="1018">
        <v>102.01851334673447</v>
      </c>
      <c r="R11" s="1018">
        <v>101.96501214326015</v>
      </c>
      <c r="S11" s="1018">
        <v>101.95518834167048</v>
      </c>
      <c r="T11" s="1018">
        <v>101.95332158064792</v>
      </c>
      <c r="U11" s="1018">
        <v>101.94338040359837</v>
      </c>
      <c r="V11" s="1018">
        <v>101.91619685458636</v>
      </c>
      <c r="W11" s="1018">
        <v>101.97408212935264</v>
      </c>
      <c r="X11" s="1019">
        <v>101.97408212935264</v>
      </c>
    </row>
    <row r="12" ht="19.899999999999999" customHeight="1">
      <c r="A12" s="1012" t="s">
        <v>1131</v>
      </c>
      <c r="B12" s="1013">
        <v>8</v>
      </c>
      <c r="C12" s="1014">
        <v>103.7</v>
      </c>
      <c r="D12" s="1015">
        <v>104.40000000000001</v>
      </c>
      <c r="E12" s="1018">
        <v>115.59999999999999</v>
      </c>
      <c r="F12" s="1018">
        <v>103.5</v>
      </c>
      <c r="G12" s="1018">
        <v>105.59999999999999</v>
      </c>
      <c r="H12" s="1018">
        <v>105.8</v>
      </c>
      <c r="I12" s="1018">
        <v>106.09999999999999</v>
      </c>
      <c r="J12" s="1018">
        <v>106</v>
      </c>
      <c r="K12" s="1018">
        <v>106.2</v>
      </c>
      <c r="L12" s="1018">
        <v>106.3</v>
      </c>
      <c r="M12" s="1018">
        <v>106.25</v>
      </c>
      <c r="N12" s="1018">
        <v>106.2</v>
      </c>
      <c r="O12" s="1018">
        <v>106.15000000000001</v>
      </c>
      <c r="P12" s="1018">
        <v>106.10000000000001</v>
      </c>
      <c r="Q12" s="1018">
        <v>106.05000000000001</v>
      </c>
      <c r="R12" s="1018">
        <v>106.00000000000001</v>
      </c>
      <c r="S12" s="1018">
        <v>105.95000000000002</v>
      </c>
      <c r="T12" s="1018">
        <v>105.90000000000002</v>
      </c>
      <c r="U12" s="1018">
        <v>105.85000000000002</v>
      </c>
      <c r="V12" s="1018">
        <v>105.80000000000003</v>
      </c>
      <c r="W12" s="1018">
        <v>105.75000000000003</v>
      </c>
      <c r="X12" s="1019">
        <v>105.70000000000003</v>
      </c>
    </row>
    <row r="13" ht="32.25" customHeight="1">
      <c r="A13" s="1012" t="s">
        <v>1132</v>
      </c>
      <c r="B13" s="1013">
        <v>9</v>
      </c>
      <c r="C13" s="1014">
        <v>98.299999999999997</v>
      </c>
      <c r="D13" s="1015">
        <v>106.09999999999999</v>
      </c>
      <c r="E13" s="1020">
        <v>112.59999999999999</v>
      </c>
      <c r="F13" s="1020">
        <v>107.2</v>
      </c>
      <c r="G13" s="1020">
        <v>106.90000000000001</v>
      </c>
      <c r="H13" s="1020">
        <v>107.2</v>
      </c>
      <c r="I13" s="1020">
        <v>107</v>
      </c>
      <c r="J13" s="1020">
        <v>107</v>
      </c>
      <c r="K13" s="1020">
        <v>107.09999999999999</v>
      </c>
      <c r="L13" s="1020">
        <v>107.3</v>
      </c>
      <c r="M13" s="1020">
        <v>107.25</v>
      </c>
      <c r="N13" s="1020">
        <v>107.2</v>
      </c>
      <c r="O13" s="1020">
        <v>107.15000000000001</v>
      </c>
      <c r="P13" s="1020">
        <v>107.10000000000001</v>
      </c>
      <c r="Q13" s="1020">
        <v>107.05000000000001</v>
      </c>
      <c r="R13" s="1020">
        <v>107.00000000000001</v>
      </c>
      <c r="S13" s="1020">
        <v>106.95000000000002</v>
      </c>
      <c r="T13" s="1020">
        <v>106.90000000000002</v>
      </c>
      <c r="U13" s="1020">
        <v>106.85000000000002</v>
      </c>
      <c r="V13" s="1020">
        <v>106.80000000000003</v>
      </c>
      <c r="W13" s="1020">
        <v>106.75000000000003</v>
      </c>
      <c r="X13" s="1021">
        <v>106.70000000000003</v>
      </c>
    </row>
    <row r="14" ht="16.5">
      <c r="A14" s="1006" t="s">
        <v>102</v>
      </c>
      <c r="B14" s="1007" t="s">
        <v>1133</v>
      </c>
      <c r="C14" s="1008">
        <v>98.700000000000003</v>
      </c>
      <c r="D14" s="1009">
        <v>102.59999999999999</v>
      </c>
      <c r="E14" s="1010">
        <v>102.5</v>
      </c>
      <c r="F14" s="1010">
        <v>103.68274695747239</v>
      </c>
      <c r="G14" s="1010">
        <v>102.88785006619777</v>
      </c>
      <c r="H14" s="1010">
        <v>103.25324887492751</v>
      </c>
      <c r="I14" s="1010">
        <v>103.65673465430721</v>
      </c>
      <c r="J14" s="1010">
        <v>103.77610775226738</v>
      </c>
      <c r="K14" s="1010">
        <v>103.93845780826797</v>
      </c>
      <c r="L14" s="1010">
        <v>104.05392992778336</v>
      </c>
      <c r="M14" s="1010">
        <v>103.78172757491161</v>
      </c>
      <c r="N14" s="1010">
        <v>103.58968856739527</v>
      </c>
      <c r="O14" s="1010">
        <v>103.4896219450582</v>
      </c>
      <c r="P14" s="1010">
        <v>103.29989390537956</v>
      </c>
      <c r="Q14" s="1010">
        <v>103.21442273586379</v>
      </c>
      <c r="R14" s="1010">
        <v>103.19274714216331</v>
      </c>
      <c r="S14" s="1010">
        <v>103.04816630193689</v>
      </c>
      <c r="T14" s="1010">
        <v>103.10266646256811</v>
      </c>
      <c r="U14" s="1010">
        <v>103.07006650064261</v>
      </c>
      <c r="V14" s="1010">
        <v>103.08161302693722</v>
      </c>
      <c r="W14" s="1010">
        <v>103.09415410210018</v>
      </c>
      <c r="X14" s="1011">
        <v>103.09999999999999</v>
      </c>
    </row>
    <row r="15" s="1005" customFormat="1" ht="19.899999999999999" customHeight="1">
      <c r="A15" s="1012" t="s">
        <v>194</v>
      </c>
      <c r="B15" s="1013">
        <v>10</v>
      </c>
      <c r="C15" s="1014">
        <v>103.09999999999999</v>
      </c>
      <c r="D15" s="1015">
        <v>105.59999999999999</v>
      </c>
      <c r="E15" s="1016">
        <v>104.2</v>
      </c>
      <c r="F15" s="1016">
        <v>103.2</v>
      </c>
      <c r="G15" s="1016">
        <v>103.7</v>
      </c>
      <c r="H15" s="1016">
        <v>104</v>
      </c>
      <c r="I15" s="1016">
        <v>104.3</v>
      </c>
      <c r="J15" s="1016">
        <v>104.59999999999999</v>
      </c>
      <c r="K15" s="1016">
        <v>105</v>
      </c>
      <c r="L15" s="1016">
        <v>105.2</v>
      </c>
      <c r="M15" s="1016">
        <v>104.59999999999999</v>
      </c>
      <c r="N15" s="1016">
        <v>104</v>
      </c>
      <c r="O15" s="1016">
        <v>104</v>
      </c>
      <c r="P15" s="1016">
        <v>104</v>
      </c>
      <c r="Q15" s="1016">
        <v>104</v>
      </c>
      <c r="R15" s="1016">
        <v>104</v>
      </c>
      <c r="S15" s="1016">
        <v>103.5</v>
      </c>
      <c r="T15" s="1016">
        <v>103.7</v>
      </c>
      <c r="U15" s="1016">
        <v>103.7</v>
      </c>
      <c r="V15" s="1016">
        <v>103.90000000000001</v>
      </c>
      <c r="W15" s="1016">
        <v>103.90000000000001</v>
      </c>
      <c r="X15" s="1017">
        <v>103.90000000000001</v>
      </c>
    </row>
    <row r="16" s="1005" customFormat="1" ht="19.899999999999999" customHeight="1">
      <c r="A16" s="1012" t="s">
        <v>200</v>
      </c>
      <c r="B16" s="1013">
        <v>11</v>
      </c>
      <c r="C16" s="1014">
        <v>99.200000000000003</v>
      </c>
      <c r="D16" s="1015">
        <v>106.59999999999999</v>
      </c>
      <c r="E16" s="1018">
        <v>99.400000000000006</v>
      </c>
      <c r="F16" s="1018">
        <v>100.5</v>
      </c>
      <c r="G16" s="1018">
        <v>100.7</v>
      </c>
      <c r="H16" s="1018">
        <v>100.90000000000001</v>
      </c>
      <c r="I16" s="1018">
        <v>101.09999999999999</v>
      </c>
      <c r="J16" s="1018">
        <v>101.3</v>
      </c>
      <c r="K16" s="1018">
        <v>101.5</v>
      </c>
      <c r="L16" s="1018">
        <v>101.7</v>
      </c>
      <c r="M16" s="1018">
        <v>101.7</v>
      </c>
      <c r="N16" s="1018">
        <v>101.90000000000001</v>
      </c>
      <c r="O16" s="1018">
        <v>101.90000000000001</v>
      </c>
      <c r="P16" s="1018">
        <v>102.09999999999999</v>
      </c>
      <c r="Q16" s="1018">
        <v>102.09999999999999</v>
      </c>
      <c r="R16" s="1018">
        <v>102.09999999999999</v>
      </c>
      <c r="S16" s="1018">
        <v>102.09999999999999</v>
      </c>
      <c r="T16" s="1018">
        <v>102.3</v>
      </c>
      <c r="U16" s="1018">
        <v>102.3</v>
      </c>
      <c r="V16" s="1018">
        <v>102.3</v>
      </c>
      <c r="W16" s="1018">
        <v>102.3</v>
      </c>
      <c r="X16" s="1019">
        <v>102.3</v>
      </c>
    </row>
    <row r="17" ht="19.899999999999999" customHeight="1">
      <c r="A17" s="1012" t="s">
        <v>1134</v>
      </c>
      <c r="B17" s="1013">
        <v>12</v>
      </c>
      <c r="C17" s="1014">
        <v>96.799999999999997</v>
      </c>
      <c r="D17" s="1015">
        <v>97.299999999999997</v>
      </c>
      <c r="E17" s="1018">
        <v>74.799999999999997</v>
      </c>
      <c r="F17" s="1018">
        <v>104</v>
      </c>
      <c r="G17" s="1018">
        <v>99.799999999999997</v>
      </c>
      <c r="H17" s="1018">
        <v>99.5</v>
      </c>
      <c r="I17" s="1018">
        <v>99.5</v>
      </c>
      <c r="J17" s="1018">
        <v>99</v>
      </c>
      <c r="K17" s="1018">
        <v>98.799999999999997</v>
      </c>
      <c r="L17" s="1018">
        <v>98.799999999999997</v>
      </c>
      <c r="M17" s="1018">
        <v>98.5</v>
      </c>
      <c r="N17" s="1018">
        <v>98.5</v>
      </c>
      <c r="O17" s="1018">
        <v>98.5</v>
      </c>
      <c r="P17" s="1018">
        <v>98.299999999999997</v>
      </c>
      <c r="Q17" s="1018">
        <v>98.299999999999997</v>
      </c>
      <c r="R17" s="1018">
        <v>98</v>
      </c>
      <c r="S17" s="1018">
        <v>98</v>
      </c>
      <c r="T17" s="1018">
        <v>98</v>
      </c>
      <c r="U17" s="1018">
        <v>98</v>
      </c>
      <c r="V17" s="1018">
        <v>98</v>
      </c>
      <c r="W17" s="1018">
        <v>98</v>
      </c>
      <c r="X17" s="1019">
        <v>98</v>
      </c>
    </row>
    <row r="18" ht="19.899999999999999" customHeight="1">
      <c r="A18" s="1012" t="s">
        <v>1135</v>
      </c>
      <c r="B18" s="1013">
        <v>13</v>
      </c>
      <c r="C18" s="1014">
        <v>100.59999999999999</v>
      </c>
      <c r="D18" s="1015">
        <v>107.5</v>
      </c>
      <c r="E18" s="1018">
        <v>102.8</v>
      </c>
      <c r="F18" s="1018">
        <v>104.7</v>
      </c>
      <c r="G18" s="1018">
        <v>104.8</v>
      </c>
      <c r="H18" s="1018">
        <v>105</v>
      </c>
      <c r="I18" s="1018">
        <v>105.3</v>
      </c>
      <c r="J18" s="1018">
        <v>104.7</v>
      </c>
      <c r="K18" s="1018">
        <v>104.5</v>
      </c>
      <c r="L18" s="1018">
        <v>104</v>
      </c>
      <c r="M18" s="1018">
        <v>103.36799999999999</v>
      </c>
      <c r="N18" s="1018">
        <v>103.51000000000002</v>
      </c>
      <c r="O18" s="1018">
        <v>104.10000000000001</v>
      </c>
      <c r="P18" s="1018">
        <v>103.592</v>
      </c>
      <c r="Q18" s="1018">
        <v>103.196</v>
      </c>
      <c r="R18" s="1018">
        <v>103.146</v>
      </c>
      <c r="S18" s="1018">
        <v>102.45000000000002</v>
      </c>
      <c r="T18" s="1018">
        <v>102.238</v>
      </c>
      <c r="U18" s="1018">
        <v>102.78200000000001</v>
      </c>
      <c r="V18" s="1018">
        <v>102.45400000000001</v>
      </c>
      <c r="W18" s="1018">
        <v>102.31200000000001</v>
      </c>
      <c r="X18" s="1019">
        <v>102.31200000000001</v>
      </c>
    </row>
    <row r="19" ht="19.899999999999999" customHeight="1">
      <c r="A19" s="1012" t="s">
        <v>1136</v>
      </c>
      <c r="B19" s="1013">
        <v>14</v>
      </c>
      <c r="C19" s="1014">
        <v>81.200000000000003</v>
      </c>
      <c r="D19" s="1015">
        <v>107.2</v>
      </c>
      <c r="E19" s="1018">
        <v>108.5</v>
      </c>
      <c r="F19" s="1018">
        <v>106.8</v>
      </c>
      <c r="G19" s="1018">
        <v>105.8</v>
      </c>
      <c r="H19" s="1018">
        <v>108.3</v>
      </c>
      <c r="I19" s="1018">
        <v>108.7</v>
      </c>
      <c r="J19" s="1018">
        <v>108.40000000000001</v>
      </c>
      <c r="K19" s="1018">
        <v>108</v>
      </c>
      <c r="L19" s="1018">
        <v>106.7</v>
      </c>
      <c r="M19" s="1018">
        <v>104.40000000000001</v>
      </c>
      <c r="N19" s="1018">
        <v>103.09999999999999</v>
      </c>
      <c r="O19" s="1018">
        <v>103.5</v>
      </c>
      <c r="P19" s="1018">
        <v>103.3</v>
      </c>
      <c r="Q19" s="1018">
        <v>102.7</v>
      </c>
      <c r="R19" s="1018">
        <v>102.5</v>
      </c>
      <c r="S19" s="1018">
        <v>102.3</v>
      </c>
      <c r="T19" s="1018">
        <v>103.3</v>
      </c>
      <c r="U19" s="1018">
        <v>103.5</v>
      </c>
      <c r="V19" s="1018">
        <v>103</v>
      </c>
      <c r="W19" s="1018">
        <v>103.09999999999999</v>
      </c>
      <c r="X19" s="1019">
        <v>103.09999999999999</v>
      </c>
    </row>
    <row r="20" ht="19.899999999999999" customHeight="1">
      <c r="A20" s="1012" t="s">
        <v>1137</v>
      </c>
      <c r="B20" s="1013">
        <v>15</v>
      </c>
      <c r="C20" s="1014">
        <v>91.799999999999997</v>
      </c>
      <c r="D20" s="1015">
        <v>106.7</v>
      </c>
      <c r="E20" s="1018">
        <v>104.2</v>
      </c>
      <c r="F20" s="1018">
        <v>101.3</v>
      </c>
      <c r="G20" s="1018">
        <v>102.7</v>
      </c>
      <c r="H20" s="1018">
        <v>103.09999999999999</v>
      </c>
      <c r="I20" s="1018">
        <v>103.3</v>
      </c>
      <c r="J20" s="1018">
        <v>103.2</v>
      </c>
      <c r="K20" s="1018">
        <v>102.90000000000001</v>
      </c>
      <c r="L20" s="1018">
        <v>102.5</v>
      </c>
      <c r="M20" s="1018">
        <v>102.3</v>
      </c>
      <c r="N20" s="1018">
        <v>101.98</v>
      </c>
      <c r="O20" s="1018">
        <v>102.40000000000001</v>
      </c>
      <c r="P20" s="1018">
        <v>102.78</v>
      </c>
      <c r="Q20" s="1018">
        <v>102.97999999999999</v>
      </c>
      <c r="R20" s="1018">
        <v>103.22</v>
      </c>
      <c r="S20" s="1018">
        <v>102.46000000000001</v>
      </c>
      <c r="T20" s="1018">
        <v>102.16</v>
      </c>
      <c r="U20" s="1018">
        <v>101.72</v>
      </c>
      <c r="V20" s="1018">
        <v>101.58</v>
      </c>
      <c r="W20" s="1018">
        <v>101.52</v>
      </c>
      <c r="X20" s="1019">
        <v>101.52</v>
      </c>
    </row>
    <row r="21" ht="71.450000000000003" customHeight="1">
      <c r="A21" s="1012" t="s">
        <v>1138</v>
      </c>
      <c r="B21" s="1013">
        <v>16</v>
      </c>
      <c r="C21" s="1014">
        <v>95.900000000000006</v>
      </c>
      <c r="D21" s="1015">
        <v>108.3</v>
      </c>
      <c r="E21" s="1018">
        <v>103.90000000000001</v>
      </c>
      <c r="F21" s="1018">
        <v>105.14647326324135</v>
      </c>
      <c r="G21" s="1018">
        <v>103.50628050228431</v>
      </c>
      <c r="H21" s="1018">
        <v>102.69370482693697</v>
      </c>
      <c r="I21" s="1018">
        <v>102.47279033951719</v>
      </c>
      <c r="J21" s="1018">
        <v>102.00474264860922</v>
      </c>
      <c r="K21" s="1018">
        <v>101.94436258553529</v>
      </c>
      <c r="L21" s="1018">
        <v>101.53792429512619</v>
      </c>
      <c r="M21" s="1018">
        <v>101.48373492792552</v>
      </c>
      <c r="N21" s="1018">
        <v>101.44963577441354</v>
      </c>
      <c r="O21" s="1018">
        <v>101.44124923663873</v>
      </c>
      <c r="P21" s="1018">
        <v>101.42332353630408</v>
      </c>
      <c r="Q21" s="1018">
        <v>101.42169765564832</v>
      </c>
      <c r="R21" s="1018">
        <v>101.41502381747294</v>
      </c>
      <c r="S21" s="1018">
        <v>101.37960463483124</v>
      </c>
      <c r="T21" s="1018">
        <v>101.37674334573076</v>
      </c>
      <c r="U21" s="1018">
        <v>101.36997583607987</v>
      </c>
      <c r="V21" s="1018">
        <v>101.3562183021844</v>
      </c>
      <c r="W21" s="1018">
        <v>101.34127388927162</v>
      </c>
      <c r="X21" s="1019">
        <v>101.34127388927162</v>
      </c>
    </row>
    <row r="22" ht="19.899999999999999" customHeight="1">
      <c r="A22" s="1012" t="s">
        <v>1139</v>
      </c>
      <c r="B22" s="1013">
        <v>17</v>
      </c>
      <c r="C22" s="1014">
        <v>101.59999999999999</v>
      </c>
      <c r="D22" s="1015">
        <v>100.40000000000001</v>
      </c>
      <c r="E22" s="1018">
        <v>106.90000000000001</v>
      </c>
      <c r="F22" s="1018">
        <v>106.80998405807742</v>
      </c>
      <c r="G22" s="1018">
        <v>104.45259418916912</v>
      </c>
      <c r="H22" s="1018">
        <v>102.98719560024102</v>
      </c>
      <c r="I22" s="1018">
        <v>103.41804246416869</v>
      </c>
      <c r="J22" s="1018">
        <v>103.50573157035736</v>
      </c>
      <c r="K22" s="1018">
        <v>103.53439187635911</v>
      </c>
      <c r="L22" s="1018">
        <v>103.74592012488985</v>
      </c>
      <c r="M22" s="1018">
        <v>103.84234724503709</v>
      </c>
      <c r="N22" s="1018">
        <v>103.86234532320644</v>
      </c>
      <c r="O22" s="1018">
        <v>103.86079982171698</v>
      </c>
      <c r="P22" s="1018">
        <v>103.81163532058493</v>
      </c>
      <c r="Q22" s="1018">
        <v>103.84618385390705</v>
      </c>
      <c r="R22" s="1018">
        <v>103.85463585991633</v>
      </c>
      <c r="S22" s="1018">
        <v>103.82101129570995</v>
      </c>
      <c r="T22" s="1018">
        <v>103.84456830274007</v>
      </c>
      <c r="U22" s="1018">
        <v>103.80371407783295</v>
      </c>
      <c r="V22" s="1018">
        <v>103.7485681235633</v>
      </c>
      <c r="W22" s="1018">
        <v>103.74827579070944</v>
      </c>
      <c r="X22" s="1019">
        <v>103.74827579070944</v>
      </c>
    </row>
    <row r="23" ht="33">
      <c r="A23" s="1012" t="s">
        <v>1140</v>
      </c>
      <c r="B23" s="1013">
        <v>18</v>
      </c>
      <c r="C23" s="1014">
        <v>90.900000000000006</v>
      </c>
      <c r="D23" s="1015">
        <v>86.799999999999997</v>
      </c>
      <c r="E23" s="1018">
        <v>97.200000000000003</v>
      </c>
      <c r="F23" s="1018">
        <v>105</v>
      </c>
      <c r="G23" s="1018">
        <v>96.700000000000003</v>
      </c>
      <c r="H23" s="1018">
        <v>96.439999999999998</v>
      </c>
      <c r="I23" s="1018">
        <v>98.531847377160958</v>
      </c>
      <c r="J23" s="1018">
        <v>98.763310924023216</v>
      </c>
      <c r="K23" s="1018">
        <v>98.85376131332599</v>
      </c>
      <c r="L23" s="1018">
        <v>98.882351962613782</v>
      </c>
      <c r="M23" s="1018">
        <v>98.559585327487852</v>
      </c>
      <c r="N23" s="1018">
        <v>98.518650017359988</v>
      </c>
      <c r="O23" s="1018">
        <v>98.561293236557646</v>
      </c>
      <c r="P23" s="1018">
        <v>98.573476136388507</v>
      </c>
      <c r="Q23" s="1018">
        <v>98.575914730600019</v>
      </c>
      <c r="R23" s="1018">
        <v>98.598483874734498</v>
      </c>
      <c r="S23" s="1018">
        <v>98.577027290395804</v>
      </c>
      <c r="T23" s="1018">
        <v>98.598265292226188</v>
      </c>
      <c r="U23" s="1018">
        <v>98.593840477663591</v>
      </c>
      <c r="V23" s="1018">
        <v>98.553461214859709</v>
      </c>
      <c r="W23" s="1018">
        <v>98.545407664066062</v>
      </c>
      <c r="X23" s="1019">
        <v>98.545407664066062</v>
      </c>
    </row>
    <row r="24" ht="19.899999999999999" customHeight="1">
      <c r="A24" s="1012" t="s">
        <v>1141</v>
      </c>
      <c r="B24" s="1013">
        <v>19</v>
      </c>
      <c r="C24" s="1022">
        <v>100.90000000000001</v>
      </c>
      <c r="D24" s="1023">
        <v>96.799999999999997</v>
      </c>
      <c r="E24" s="1018">
        <v>101.09999999999999</v>
      </c>
      <c r="F24" s="1018">
        <v>101.90000000000001</v>
      </c>
      <c r="G24" s="1018">
        <v>102.3</v>
      </c>
      <c r="H24" s="1018">
        <v>102.59999999999999</v>
      </c>
      <c r="I24" s="1018">
        <v>102.3</v>
      </c>
      <c r="J24" s="1018">
        <v>102</v>
      </c>
      <c r="K24" s="1018">
        <v>101.8</v>
      </c>
      <c r="L24" s="1018">
        <v>101.7</v>
      </c>
      <c r="M24" s="1018">
        <v>101.90000000000001</v>
      </c>
      <c r="N24" s="1018">
        <v>102.2</v>
      </c>
      <c r="O24" s="1018">
        <v>102.58630940014481</v>
      </c>
      <c r="P24" s="1018">
        <v>102.59898982153946</v>
      </c>
      <c r="Q24" s="1018">
        <v>102.60152800232086</v>
      </c>
      <c r="R24" s="1018">
        <v>102.62501881831004</v>
      </c>
      <c r="S24" s="1018">
        <v>102.39624196028548</v>
      </c>
      <c r="T24" s="1018">
        <v>102.41830279569464</v>
      </c>
      <c r="U24" s="1018">
        <v>102.31046692498913</v>
      </c>
      <c r="V24" s="1018">
        <v>102.16536817037813</v>
      </c>
      <c r="W24" s="1018">
        <v>102.05383055472392</v>
      </c>
      <c r="X24" s="1019">
        <v>102.05383055472392</v>
      </c>
    </row>
    <row r="25" ht="33">
      <c r="A25" s="1012" t="s">
        <v>195</v>
      </c>
      <c r="B25" s="1013">
        <v>20</v>
      </c>
      <c r="C25" s="1014">
        <v>105.8</v>
      </c>
      <c r="D25" s="1015">
        <v>110.90000000000001</v>
      </c>
      <c r="E25" s="1018">
        <v>105.09999999999999</v>
      </c>
      <c r="F25" s="1018">
        <v>105.3</v>
      </c>
      <c r="G25" s="1018">
        <v>103.7</v>
      </c>
      <c r="H25" s="1018">
        <v>104.7</v>
      </c>
      <c r="I25" s="1018">
        <v>106.40000000000001</v>
      </c>
      <c r="J25" s="1018">
        <v>106.8</v>
      </c>
      <c r="K25" s="1018">
        <v>107.09999999999999</v>
      </c>
      <c r="L25" s="1018">
        <v>107.3</v>
      </c>
      <c r="M25" s="1018">
        <v>106.90000000000001</v>
      </c>
      <c r="N25" s="1018">
        <v>105.7</v>
      </c>
      <c r="O25" s="1018">
        <v>105.3</v>
      </c>
      <c r="P25" s="1018">
        <v>105.09999999999999</v>
      </c>
      <c r="Q25" s="1018">
        <v>105.09999999999999</v>
      </c>
      <c r="R25" s="1018">
        <v>105.40000000000001</v>
      </c>
      <c r="S25" s="1018">
        <v>104.90000000000001</v>
      </c>
      <c r="T25" s="1018">
        <v>104.8</v>
      </c>
      <c r="U25" s="1018">
        <v>104.7</v>
      </c>
      <c r="V25" s="1018">
        <v>104.7</v>
      </c>
      <c r="W25" s="1018">
        <v>104.7</v>
      </c>
      <c r="X25" s="1019">
        <v>104.59999999999999</v>
      </c>
    </row>
    <row r="26" ht="61.5" customHeight="1">
      <c r="A26" s="1012" t="s">
        <v>1142</v>
      </c>
      <c r="B26" s="1013">
        <v>21</v>
      </c>
      <c r="C26" s="1014">
        <v>108.5</v>
      </c>
      <c r="D26" s="1015">
        <v>127.5</v>
      </c>
      <c r="E26" s="1018">
        <v>112.7</v>
      </c>
      <c r="F26" s="1018">
        <v>109</v>
      </c>
      <c r="G26" s="1018">
        <v>109.5</v>
      </c>
      <c r="H26" s="1018">
        <v>109.3</v>
      </c>
      <c r="I26" s="1018">
        <v>109</v>
      </c>
      <c r="J26" s="1018">
        <v>108.7</v>
      </c>
      <c r="K26" s="1018">
        <v>108.5</v>
      </c>
      <c r="L26" s="1018">
        <v>108.3</v>
      </c>
      <c r="M26" s="1018">
        <v>109</v>
      </c>
      <c r="N26" s="1018">
        <v>109.4537043648366</v>
      </c>
      <c r="O26" s="1018">
        <v>109.91390292872659</v>
      </c>
      <c r="P26" s="1018">
        <v>109.92748909450656</v>
      </c>
      <c r="Q26" s="1018">
        <v>109.93020857391519</v>
      </c>
      <c r="R26" s="1018">
        <v>110.1618662767976</v>
      </c>
      <c r="S26" s="1018">
        <v>110.13789331816996</v>
      </c>
      <c r="T26" s="1018">
        <v>110.16162205948203</v>
      </c>
      <c r="U26" s="1018">
        <v>110.05343869025067</v>
      </c>
      <c r="V26" s="1018">
        <v>110.00836613093242</v>
      </c>
      <c r="W26" s="1018">
        <v>109.99937651297847</v>
      </c>
      <c r="X26" s="1019">
        <v>109.99937651297847</v>
      </c>
    </row>
    <row r="27" ht="33">
      <c r="A27" s="1012" t="s">
        <v>201</v>
      </c>
      <c r="B27" s="1013">
        <v>22</v>
      </c>
      <c r="C27" s="1014">
        <v>98</v>
      </c>
      <c r="D27" s="1015">
        <v>105.5</v>
      </c>
      <c r="E27" s="1018">
        <v>103.8</v>
      </c>
      <c r="F27" s="1018">
        <v>106</v>
      </c>
      <c r="G27" s="1018">
        <v>104.3</v>
      </c>
      <c r="H27" s="1018">
        <v>105</v>
      </c>
      <c r="I27" s="1018">
        <v>106.2</v>
      </c>
      <c r="J27" s="1018">
        <v>106.5</v>
      </c>
      <c r="K27" s="1018">
        <v>106.7</v>
      </c>
      <c r="L27" s="1018">
        <v>107</v>
      </c>
      <c r="M27" s="1018">
        <v>105.2</v>
      </c>
      <c r="N27" s="1018">
        <v>105.2</v>
      </c>
      <c r="O27" s="1018">
        <v>105.3</v>
      </c>
      <c r="P27" s="1018">
        <v>105.5</v>
      </c>
      <c r="Q27" s="1018">
        <v>105.3</v>
      </c>
      <c r="R27" s="1018">
        <v>105.7</v>
      </c>
      <c r="S27" s="1018">
        <v>105.8</v>
      </c>
      <c r="T27" s="1018">
        <v>106</v>
      </c>
      <c r="U27" s="1018">
        <v>106.2</v>
      </c>
      <c r="V27" s="1018">
        <v>106.3</v>
      </c>
      <c r="W27" s="1018">
        <v>106.5</v>
      </c>
      <c r="X27" s="1019">
        <v>106.59999999999999</v>
      </c>
    </row>
    <row r="28" ht="33">
      <c r="A28" s="1012" t="s">
        <v>1143</v>
      </c>
      <c r="B28" s="1013">
        <v>23</v>
      </c>
      <c r="C28" s="1014">
        <v>93.900000000000006</v>
      </c>
      <c r="D28" s="1015">
        <v>98.099999999999994</v>
      </c>
      <c r="E28" s="1018">
        <v>111.2</v>
      </c>
      <c r="F28" s="1018">
        <v>101.59999999999999</v>
      </c>
      <c r="G28" s="1018">
        <v>101.90000000000001</v>
      </c>
      <c r="H28" s="1018">
        <v>101.90000000000001</v>
      </c>
      <c r="I28" s="1018">
        <v>102</v>
      </c>
      <c r="J28" s="1018">
        <v>101.90000000000001</v>
      </c>
      <c r="K28" s="1018">
        <v>102.09999999999999</v>
      </c>
      <c r="L28" s="1018">
        <v>101.90000000000001</v>
      </c>
      <c r="M28" s="1018">
        <v>102.3</v>
      </c>
      <c r="N28" s="1018">
        <v>102.59999999999999</v>
      </c>
      <c r="O28" s="1018">
        <v>102.59999999999999</v>
      </c>
      <c r="P28" s="1018">
        <v>102.5</v>
      </c>
      <c r="Q28" s="1018">
        <v>102.40000000000001</v>
      </c>
      <c r="R28" s="1018">
        <v>102.09999999999999</v>
      </c>
      <c r="S28" s="1018">
        <v>102.09999999999999</v>
      </c>
      <c r="T28" s="1018">
        <v>101.8</v>
      </c>
      <c r="U28" s="1018">
        <v>101.8</v>
      </c>
      <c r="V28" s="1018">
        <v>101.8</v>
      </c>
      <c r="W28" s="1018">
        <v>101.90000000000001</v>
      </c>
      <c r="X28" s="1019">
        <v>101.8</v>
      </c>
    </row>
    <row r="29" ht="16.5">
      <c r="A29" s="1012" t="s">
        <v>1144</v>
      </c>
      <c r="B29" s="1013">
        <v>24</v>
      </c>
      <c r="C29" s="1014">
        <v>104</v>
      </c>
      <c r="D29" s="1015">
        <v>99.700000000000003</v>
      </c>
      <c r="E29" s="1018">
        <v>100.09999999999999</v>
      </c>
      <c r="F29" s="1018">
        <v>103.3</v>
      </c>
      <c r="G29" s="1018">
        <v>102</v>
      </c>
      <c r="H29" s="1018">
        <v>102.40000000000001</v>
      </c>
      <c r="I29" s="1018">
        <v>103</v>
      </c>
      <c r="J29" s="1018">
        <v>103.90000000000001</v>
      </c>
      <c r="K29" s="1018">
        <v>104.09999999999999</v>
      </c>
      <c r="L29" s="1018">
        <v>104.3</v>
      </c>
      <c r="M29" s="1018">
        <v>103.90000000000001</v>
      </c>
      <c r="N29" s="1018">
        <v>103.5</v>
      </c>
      <c r="O29" s="1018">
        <v>103.09999999999999</v>
      </c>
      <c r="P29" s="1018">
        <v>102.60136630032416</v>
      </c>
      <c r="Q29" s="1018">
        <v>102.2</v>
      </c>
      <c r="R29" s="1018">
        <v>102.09999999999999</v>
      </c>
      <c r="S29" s="1018">
        <v>102.09999999999999</v>
      </c>
      <c r="T29" s="1018">
        <v>102.09999999999999</v>
      </c>
      <c r="U29" s="1018">
        <v>102</v>
      </c>
      <c r="V29" s="1018">
        <v>102</v>
      </c>
      <c r="W29" s="1018">
        <v>102</v>
      </c>
      <c r="X29" s="1019">
        <v>102</v>
      </c>
    </row>
    <row r="30" ht="33">
      <c r="A30" s="1012" t="s">
        <v>1145</v>
      </c>
      <c r="B30" s="1013">
        <v>25</v>
      </c>
      <c r="C30" s="1014">
        <v>103.5</v>
      </c>
      <c r="D30" s="1015">
        <v>112.7</v>
      </c>
      <c r="E30" s="1018">
        <v>103.40000000000001</v>
      </c>
      <c r="F30" s="1018">
        <v>103.09999999999999</v>
      </c>
      <c r="G30" s="1018">
        <v>102.20588819608916</v>
      </c>
      <c r="H30" s="1018">
        <v>102.60676791761932</v>
      </c>
      <c r="I30" s="1018">
        <v>102.55566103968377</v>
      </c>
      <c r="J30" s="1018">
        <v>102.89999410408703</v>
      </c>
      <c r="K30" s="1018">
        <v>102.99423299137106</v>
      </c>
      <c r="L30" s="1018">
        <v>103.12756288456893</v>
      </c>
      <c r="M30" s="1018">
        <v>103.00375426962079</v>
      </c>
      <c r="N30" s="1018">
        <v>102.96089007053402</v>
      </c>
      <c r="O30" s="1018">
        <v>103.0055426560813</v>
      </c>
      <c r="P30" s="1018">
        <v>103.01829961925499</v>
      </c>
      <c r="Q30" s="1018">
        <v>103.02085312104714</v>
      </c>
      <c r="R30" s="1018">
        <v>103.04448573270628</v>
      </c>
      <c r="S30" s="1018">
        <v>103.02201810512649</v>
      </c>
      <c r="T30" s="1018">
        <v>103.04425685049863</v>
      </c>
      <c r="U30" s="1018">
        <v>103.03962353682051</v>
      </c>
      <c r="V30" s="1018">
        <v>102.99734158624054</v>
      </c>
      <c r="W30" s="1018">
        <v>102.98890854876028</v>
      </c>
      <c r="X30" s="1019">
        <v>102.98890854876028</v>
      </c>
    </row>
    <row r="31" ht="36" customHeight="1">
      <c r="A31" s="1012" t="s">
        <v>199</v>
      </c>
      <c r="B31" s="1013">
        <v>26</v>
      </c>
      <c r="C31" s="1014">
        <v>106.09999999999999</v>
      </c>
      <c r="D31" s="1015">
        <v>108.5</v>
      </c>
      <c r="E31" s="1018">
        <v>98.299999999999997</v>
      </c>
      <c r="F31" s="1018">
        <v>98.900000000000006</v>
      </c>
      <c r="G31" s="1018">
        <v>102.54888403205346</v>
      </c>
      <c r="H31" s="1018">
        <v>102.91533487191114</v>
      </c>
      <c r="I31" s="1018">
        <v>104.5</v>
      </c>
      <c r="J31" s="1018">
        <v>102.41962530237997</v>
      </c>
      <c r="K31" s="1018">
        <v>102.54584299191102</v>
      </c>
      <c r="L31" s="1018">
        <v>102.64312802331304</v>
      </c>
      <c r="M31" s="1018">
        <v>102.7</v>
      </c>
      <c r="N31" s="1018">
        <v>102.69543218211768</v>
      </c>
      <c r="O31" s="1018">
        <v>102.8</v>
      </c>
      <c r="P31" s="1018">
        <v>103</v>
      </c>
      <c r="Q31" s="1018">
        <v>103.09999999999999</v>
      </c>
      <c r="R31" s="1018">
        <v>103.09999999999999</v>
      </c>
      <c r="S31" s="1018">
        <v>103.2</v>
      </c>
      <c r="T31" s="1018">
        <v>103.40000000000001</v>
      </c>
      <c r="U31" s="1018">
        <v>103.40000000000001</v>
      </c>
      <c r="V31" s="1018">
        <v>103.40000000000001</v>
      </c>
      <c r="W31" s="1018">
        <v>103.5</v>
      </c>
      <c r="X31" s="1019">
        <v>103.5</v>
      </c>
    </row>
    <row r="32" ht="21.75" customHeight="1">
      <c r="A32" s="1012" t="s">
        <v>196</v>
      </c>
      <c r="B32" s="1013">
        <v>27</v>
      </c>
      <c r="C32" s="1014">
        <v>90.5</v>
      </c>
      <c r="D32" s="1015">
        <v>108.09999999999999</v>
      </c>
      <c r="E32" s="1018">
        <v>104.7</v>
      </c>
      <c r="F32" s="1018">
        <v>101.85163893413835</v>
      </c>
      <c r="G32" s="1018">
        <v>102.29029576086978</v>
      </c>
      <c r="H32" s="1018">
        <v>102.59803748463187</v>
      </c>
      <c r="I32" s="1018">
        <v>102.90000000000001</v>
      </c>
      <c r="J32" s="1018">
        <v>102.49791984781554</v>
      </c>
      <c r="K32" s="1018">
        <v>102.71099391830219</v>
      </c>
      <c r="L32" s="1018">
        <v>102.80962484257691</v>
      </c>
      <c r="M32" s="1018">
        <v>103</v>
      </c>
      <c r="N32" s="1018">
        <v>103.20057639030452</v>
      </c>
      <c r="O32" s="1018">
        <v>102.89768971906994</v>
      </c>
      <c r="P32" s="1018">
        <v>102.59714578064209</v>
      </c>
      <c r="Q32" s="1018">
        <v>102.37823528332972</v>
      </c>
      <c r="R32" s="1018">
        <v>102.27656682251393</v>
      </c>
      <c r="S32" s="1018">
        <v>102.21078719593805</v>
      </c>
      <c r="T32" s="1018">
        <v>102.23754284481512</v>
      </c>
      <c r="U32" s="1018">
        <v>102.25770046043152</v>
      </c>
      <c r="V32" s="1018">
        <v>102.2556771666822</v>
      </c>
      <c r="W32" s="1018">
        <v>102.29758316729323</v>
      </c>
      <c r="X32" s="1019">
        <v>102.197583167293</v>
      </c>
    </row>
    <row r="33" ht="36.75" customHeight="1">
      <c r="A33" s="1012" t="s">
        <v>1146</v>
      </c>
      <c r="B33" s="1013">
        <v>28</v>
      </c>
      <c r="C33" s="1014">
        <v>95.299999999999997</v>
      </c>
      <c r="D33" s="1015">
        <v>101.5</v>
      </c>
      <c r="E33" s="1018">
        <v>106.8</v>
      </c>
      <c r="F33" s="1018">
        <v>100.1603280355471</v>
      </c>
      <c r="G33" s="1018">
        <v>102.2</v>
      </c>
      <c r="H33" s="1018">
        <v>103.2</v>
      </c>
      <c r="I33" s="1018">
        <v>104.2</v>
      </c>
      <c r="J33" s="1018">
        <v>103.8</v>
      </c>
      <c r="K33" s="1018">
        <v>103.40000000000001</v>
      </c>
      <c r="L33" s="1018">
        <v>103</v>
      </c>
      <c r="M33" s="1018">
        <v>103</v>
      </c>
      <c r="N33" s="1018">
        <v>102.93978120263714</v>
      </c>
      <c r="O33" s="1018">
        <v>102.50088310782871</v>
      </c>
      <c r="P33" s="1018">
        <v>102.3</v>
      </c>
      <c r="Q33" s="1018">
        <v>102.2</v>
      </c>
      <c r="R33" s="1018">
        <v>102.09999999999999</v>
      </c>
      <c r="S33" s="1018">
        <v>102</v>
      </c>
      <c r="T33" s="1018">
        <v>102.2</v>
      </c>
      <c r="U33" s="1018">
        <v>102</v>
      </c>
      <c r="V33" s="1018">
        <v>101.90000000000001</v>
      </c>
      <c r="W33" s="1018">
        <v>102.09999999999999</v>
      </c>
      <c r="X33" s="1019">
        <v>101.90000000000001</v>
      </c>
    </row>
    <row r="34" ht="36.75" customHeight="1">
      <c r="A34" s="1012" t="s">
        <v>1147</v>
      </c>
      <c r="B34" s="1013">
        <v>29</v>
      </c>
      <c r="C34" s="1014">
        <v>76.900000000000006</v>
      </c>
      <c r="D34" s="1015">
        <v>105.8</v>
      </c>
      <c r="E34" s="1018">
        <v>114.5</v>
      </c>
      <c r="F34" s="1018">
        <v>111.2</v>
      </c>
      <c r="G34" s="1018">
        <v>106.40000000000001</v>
      </c>
      <c r="H34" s="1018">
        <v>106.7</v>
      </c>
      <c r="I34" s="1018">
        <v>106.90000000000001</v>
      </c>
      <c r="J34" s="1018">
        <v>106.90000000000001</v>
      </c>
      <c r="K34" s="1018">
        <v>106.90000000000001</v>
      </c>
      <c r="L34" s="1018">
        <v>106.90000000000001</v>
      </c>
      <c r="M34" s="1018">
        <v>106.40000000000001</v>
      </c>
      <c r="N34" s="1018">
        <v>106</v>
      </c>
      <c r="O34" s="1018">
        <v>105.40000000000001</v>
      </c>
      <c r="P34" s="1018">
        <v>104.75596689624786</v>
      </c>
      <c r="Q34" s="1018">
        <v>104.61281858313927</v>
      </c>
      <c r="R34" s="1018">
        <v>104.53086283241635</v>
      </c>
      <c r="S34" s="1018">
        <v>104.50074139295532</v>
      </c>
      <c r="T34" s="1018">
        <v>104.53938462730051</v>
      </c>
      <c r="U34" s="1018">
        <v>104.56849830971139</v>
      </c>
      <c r="V34" s="1018">
        <v>104.56557606271738</v>
      </c>
      <c r="W34" s="1018">
        <v>104.62610097876488</v>
      </c>
      <c r="X34" s="1019">
        <v>104.5</v>
      </c>
    </row>
    <row r="35" ht="33">
      <c r="A35" s="1012" t="s">
        <v>1148</v>
      </c>
      <c r="B35" s="1013">
        <v>30</v>
      </c>
      <c r="C35" s="1014">
        <v>105.40000000000001</v>
      </c>
      <c r="D35" s="1015">
        <v>108.09999999999999</v>
      </c>
      <c r="E35" s="1018">
        <v>106.3</v>
      </c>
      <c r="F35" s="1018">
        <v>108</v>
      </c>
      <c r="G35" s="1018">
        <v>101.74155135128802</v>
      </c>
      <c r="H35" s="1018">
        <v>102.52383963930718</v>
      </c>
      <c r="I35" s="1018">
        <v>102.55983963930719</v>
      </c>
      <c r="J35" s="1018">
        <v>103.76370381934102</v>
      </c>
      <c r="K35" s="1018">
        <v>104.01705998631672</v>
      </c>
      <c r="L35" s="1018">
        <v>104.11746073645993</v>
      </c>
      <c r="M35" s="1018">
        <v>104.06373372609247</v>
      </c>
      <c r="N35" s="1018">
        <v>103.7</v>
      </c>
      <c r="O35" s="1018">
        <v>103.3</v>
      </c>
      <c r="P35" s="1018">
        <v>102.5</v>
      </c>
      <c r="Q35" s="1018">
        <v>102.40000000000001</v>
      </c>
      <c r="R35" s="1018">
        <v>102.09999999999999</v>
      </c>
      <c r="S35" s="1018">
        <v>102</v>
      </c>
      <c r="T35" s="1018">
        <v>102</v>
      </c>
      <c r="U35" s="1018">
        <v>102</v>
      </c>
      <c r="V35" s="1018">
        <v>102.09999999999999</v>
      </c>
      <c r="W35" s="1018">
        <v>102.09999999999999</v>
      </c>
      <c r="X35" s="1019">
        <v>102</v>
      </c>
    </row>
    <row r="36" ht="16.5">
      <c r="A36" s="1012" t="s">
        <v>1149</v>
      </c>
      <c r="B36" s="1013">
        <v>31</v>
      </c>
      <c r="C36" s="1014">
        <v>92.799999999999997</v>
      </c>
      <c r="D36" s="1015">
        <v>70.900000000000006</v>
      </c>
      <c r="E36" s="1018">
        <v>108.8</v>
      </c>
      <c r="F36" s="1018">
        <v>105.2</v>
      </c>
      <c r="G36" s="1018">
        <v>104</v>
      </c>
      <c r="H36" s="1018">
        <v>103.09999999999999</v>
      </c>
      <c r="I36" s="1018">
        <v>102.8</v>
      </c>
      <c r="J36" s="1018">
        <v>102.38290870657904</v>
      </c>
      <c r="K36" s="1018">
        <v>102.47667403161543</v>
      </c>
      <c r="L36" s="1018">
        <v>102.50631250574622</v>
      </c>
      <c r="M36" s="1018">
        <v>102.87153525677248</v>
      </c>
      <c r="N36" s="1018">
        <v>102.93701390159384</v>
      </c>
      <c r="O36" s="1018">
        <v>102.99978113166257</v>
      </c>
      <c r="P36" s="1018">
        <v>103.06922078901722</v>
      </c>
      <c r="Q36" s="1018">
        <v>103.1860777070486</v>
      </c>
      <c r="R36" s="1018">
        <v>103.17414097642435</v>
      </c>
      <c r="S36" s="1018">
        <v>103.26442061300884</v>
      </c>
      <c r="T36" s="1018">
        <v>103.34062440420041</v>
      </c>
      <c r="U36" s="1018">
        <v>103.3980360834465</v>
      </c>
      <c r="V36" s="1018">
        <v>103.39227346280892</v>
      </c>
      <c r="W36" s="1018">
        <v>103.51162755266515</v>
      </c>
      <c r="X36" s="1019">
        <v>103.51162755266515</v>
      </c>
    </row>
    <row r="37" ht="16.5">
      <c r="A37" s="1012" t="s">
        <v>1150</v>
      </c>
      <c r="B37" s="1013">
        <v>32</v>
      </c>
      <c r="C37" s="1014">
        <v>90.099999999999994</v>
      </c>
      <c r="D37" s="1015">
        <v>77.700000000000003</v>
      </c>
      <c r="E37" s="1018">
        <v>110.3</v>
      </c>
      <c r="F37" s="1018">
        <v>110.09999999999999</v>
      </c>
      <c r="G37" s="1018">
        <v>102.40000000000001</v>
      </c>
      <c r="H37" s="1018">
        <v>102.84</v>
      </c>
      <c r="I37" s="1018">
        <v>103.69058284193378</v>
      </c>
      <c r="J37" s="1018">
        <v>103.93416489910297</v>
      </c>
      <c r="K37" s="1018">
        <v>104.02935091088231</v>
      </c>
      <c r="L37" s="1018">
        <v>104.05943845280298</v>
      </c>
      <c r="M37" s="1018">
        <v>103.92618054950812</v>
      </c>
      <c r="N37" s="1018">
        <v>103.98617719109829</v>
      </c>
      <c r="O37" s="1018">
        <v>104.05182810586118</v>
      </c>
      <c r="P37" s="1018">
        <v>104.07501150609481</v>
      </c>
      <c r="Q37" s="1018">
        <v>104.14984079913656</v>
      </c>
      <c r="R37" s="1018">
        <v>104.17368610430063</v>
      </c>
      <c r="S37" s="1018">
        <v>104.15101626807262</v>
      </c>
      <c r="T37" s="1018">
        <v>104.1734551621531</v>
      </c>
      <c r="U37" s="1018">
        <v>104.16878014865189</v>
      </c>
      <c r="V37" s="1018">
        <v>104.1261176605167</v>
      </c>
      <c r="W37" s="1018">
        <v>104.11760872569911</v>
      </c>
      <c r="X37" s="1019">
        <v>104.11760872569911</v>
      </c>
    </row>
    <row r="38" ht="19.899999999999999" customHeight="1">
      <c r="A38" s="1012" t="s">
        <v>1151</v>
      </c>
      <c r="B38" s="1013">
        <v>33</v>
      </c>
      <c r="C38" s="1024">
        <v>94.299999999999997</v>
      </c>
      <c r="D38" s="1025">
        <v>98.799999999999997</v>
      </c>
      <c r="E38" s="1020">
        <v>92.099999999999994</v>
      </c>
      <c r="F38" s="1020">
        <v>102.34</v>
      </c>
      <c r="G38" s="1020">
        <v>102.3</v>
      </c>
      <c r="H38" s="1020">
        <v>102.44</v>
      </c>
      <c r="I38" s="1020">
        <v>103.38618697406424</v>
      </c>
      <c r="J38" s="1020">
        <v>103.2191502486598</v>
      </c>
      <c r="K38" s="1020">
        <v>103.39293657420576</v>
      </c>
      <c r="L38" s="1020">
        <v>103.45872602829979</v>
      </c>
      <c r="M38" s="1020">
        <v>103.65200795209458</v>
      </c>
      <c r="N38" s="1020">
        <v>103.37955431767202</v>
      </c>
      <c r="O38" s="1020">
        <v>102.90375868098869</v>
      </c>
      <c r="P38" s="1020">
        <v>102.35983972035929</v>
      </c>
      <c r="Q38" s="1020">
        <v>102.2463720114914</v>
      </c>
      <c r="R38" s="1020">
        <v>102.08700530991899</v>
      </c>
      <c r="S38" s="1020">
        <v>102.01091182060389</v>
      </c>
      <c r="T38" s="1020">
        <v>102.08982318342737</v>
      </c>
      <c r="U38" s="1020">
        <v>102.03331677441123</v>
      </c>
      <c r="V38" s="1020">
        <v>102.03235048473854</v>
      </c>
      <c r="W38" s="1020">
        <v>102.11849739031159</v>
      </c>
      <c r="X38" s="1021">
        <v>101.9776</v>
      </c>
    </row>
    <row r="39" ht="42" customHeight="1">
      <c r="A39" s="1006" t="s">
        <v>1152</v>
      </c>
      <c r="B39" s="1007" t="s">
        <v>1153</v>
      </c>
      <c r="C39" s="1008">
        <v>99</v>
      </c>
      <c r="D39" s="1009">
        <v>102</v>
      </c>
      <c r="E39" s="1026">
        <v>99.599999999999994</v>
      </c>
      <c r="F39" s="1026">
        <v>101.59192012182683</v>
      </c>
      <c r="G39" s="1026">
        <v>101.01671870129636</v>
      </c>
      <c r="H39" s="1026">
        <v>101.90000000000001</v>
      </c>
      <c r="I39" s="1026">
        <v>102.3</v>
      </c>
      <c r="J39" s="1026">
        <v>102.40000000000001</v>
      </c>
      <c r="K39" s="1026">
        <v>102.40000000000001</v>
      </c>
      <c r="L39" s="1026">
        <v>102.5</v>
      </c>
      <c r="M39" s="1026">
        <v>102.08562978532602</v>
      </c>
      <c r="N39" s="1026">
        <v>102.20583317821099</v>
      </c>
      <c r="O39" s="1026">
        <v>102.05357571456275</v>
      </c>
      <c r="P39" s="1026">
        <v>101.9381176118668</v>
      </c>
      <c r="Q39" s="1026">
        <v>101.93741724659327</v>
      </c>
      <c r="R39" s="1026">
        <v>101.87097484600999</v>
      </c>
      <c r="S39" s="1026">
        <v>101.83069380702943</v>
      </c>
      <c r="T39" s="1026">
        <v>101.7197706281169</v>
      </c>
      <c r="U39" s="1026">
        <v>101.67904964959551</v>
      </c>
      <c r="V39" s="1026">
        <v>101.46458617318616</v>
      </c>
      <c r="W39" s="1026">
        <v>101.36252102543507</v>
      </c>
      <c r="X39" s="1027">
        <v>101.36252102543507</v>
      </c>
    </row>
    <row r="40" ht="54" customHeight="1">
      <c r="A40" s="1028" t="s">
        <v>1154</v>
      </c>
      <c r="B40" s="1029" t="s">
        <v>1155</v>
      </c>
      <c r="C40" s="1030">
        <v>95.200000000000003</v>
      </c>
      <c r="D40" s="1031">
        <v>100.8</v>
      </c>
      <c r="E40" s="1032">
        <v>97.900000000000006</v>
      </c>
      <c r="F40" s="1032">
        <v>99.5</v>
      </c>
      <c r="G40" s="1032">
        <v>100.2</v>
      </c>
      <c r="H40" s="1032">
        <v>100.34</v>
      </c>
      <c r="I40" s="1032">
        <v>100.5</v>
      </c>
      <c r="J40" s="1032">
        <v>100.5</v>
      </c>
      <c r="K40" s="1032">
        <v>100.59999999999999</v>
      </c>
      <c r="L40" s="1032">
        <v>100.90000000000001</v>
      </c>
      <c r="M40" s="1032">
        <v>100.8</v>
      </c>
      <c r="N40" s="1032">
        <v>100.8</v>
      </c>
      <c r="O40" s="1032">
        <v>100.90000000000001</v>
      </c>
      <c r="P40" s="1032">
        <v>100.90000000000001</v>
      </c>
      <c r="Q40" s="1032">
        <v>100.90000000000001</v>
      </c>
      <c r="R40" s="1032">
        <v>100.90000000000001</v>
      </c>
      <c r="S40" s="1032">
        <v>100.90000000000001</v>
      </c>
      <c r="T40" s="1032">
        <v>100.90000000000001</v>
      </c>
      <c r="U40" s="1032">
        <v>100.90000000000001</v>
      </c>
      <c r="V40" s="1032">
        <v>100.90000000000001</v>
      </c>
      <c r="W40" s="1032">
        <v>100.90000000000001</v>
      </c>
      <c r="X40" s="1033">
        <v>100.90000000000001</v>
      </c>
    </row>
    <row r="41" ht="16.5">
      <c r="A41" s="1034"/>
      <c r="B41" s="1035"/>
      <c r="C41" s="1035"/>
      <c r="D41" s="1035"/>
      <c r="E41" s="1035"/>
      <c r="F41" s="1035"/>
      <c r="G41" s="1035"/>
      <c r="H41" s="1035"/>
      <c r="I41" s="1035"/>
      <c r="J41" s="1035"/>
      <c r="K41" s="1035"/>
      <c r="L41" s="1035"/>
      <c r="M41" s="1035"/>
      <c r="N41" s="1035"/>
      <c r="O41" s="1035"/>
      <c r="P41" s="1035"/>
      <c r="Q41" s="1035"/>
      <c r="R41" s="1035"/>
      <c r="S41" s="1035"/>
      <c r="T41" s="1035"/>
      <c r="U41" s="1035"/>
      <c r="V41" s="1035"/>
      <c r="W41" s="1035"/>
      <c r="X41" s="1035"/>
    </row>
    <row r="42" ht="16.5">
      <c r="A42" s="1034"/>
      <c r="B42" s="1035"/>
      <c r="C42" s="1035"/>
      <c r="D42" s="1035"/>
      <c r="E42" s="1035"/>
      <c r="F42" s="1035"/>
      <c r="G42" s="1035"/>
      <c r="H42" s="1035"/>
      <c r="I42" s="1035"/>
      <c r="J42" s="1035"/>
      <c r="K42" s="1035"/>
      <c r="L42" s="1035"/>
      <c r="M42" s="1035"/>
      <c r="N42" s="1035"/>
      <c r="O42" s="1035"/>
      <c r="P42" s="1035"/>
      <c r="Q42" s="1035"/>
      <c r="R42" s="1035"/>
      <c r="S42" s="1035"/>
      <c r="T42" s="1035"/>
      <c r="U42" s="1035"/>
      <c r="V42" s="1035"/>
      <c r="W42" s="1035"/>
      <c r="X42" s="1035"/>
    </row>
    <row r="43" ht="16.5">
      <c r="B43" s="1035"/>
      <c r="C43" s="1035"/>
      <c r="D43" s="1035"/>
      <c r="E43" s="1035"/>
      <c r="F43" s="1035"/>
      <c r="G43" s="1035"/>
      <c r="H43" s="1035"/>
      <c r="I43" s="1035"/>
      <c r="J43" s="1035"/>
      <c r="K43" s="1035"/>
      <c r="L43" s="1035"/>
      <c r="M43" s="1035"/>
      <c r="N43" s="1035"/>
      <c r="O43" s="1035"/>
      <c r="P43" s="1035"/>
      <c r="Q43" s="1035"/>
      <c r="R43" s="1035"/>
      <c r="S43" s="1035"/>
      <c r="T43" s="1035"/>
      <c r="U43" s="1035"/>
      <c r="V43" s="1035"/>
      <c r="W43" s="1035"/>
      <c r="X43" s="1035"/>
    </row>
    <row r="44" ht="16.5">
      <c r="B44" s="1035"/>
      <c r="C44" s="1035"/>
      <c r="D44" s="1035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5"/>
      <c r="W44" s="1035"/>
      <c r="X44" s="1035"/>
    </row>
    <row r="45" ht="16.5">
      <c r="B45" s="1035"/>
      <c r="C45" s="1035"/>
      <c r="D45" s="1035"/>
      <c r="E45" s="1035"/>
      <c r="F45" s="1035"/>
      <c r="G45" s="1035"/>
      <c r="H45" s="1035"/>
      <c r="I45" s="1035"/>
      <c r="J45" s="1035"/>
      <c r="K45" s="1035"/>
      <c r="L45" s="1035"/>
      <c r="M45" s="1035"/>
      <c r="N45" s="1035"/>
      <c r="O45" s="1035"/>
      <c r="P45" s="1035"/>
      <c r="Q45" s="1035"/>
      <c r="R45" s="1035"/>
      <c r="S45" s="1035"/>
      <c r="T45" s="1035"/>
      <c r="U45" s="1035"/>
      <c r="V45" s="1035"/>
      <c r="W45" s="1035"/>
      <c r="X45" s="1035"/>
    </row>
    <row r="46" ht="16.5">
      <c r="A46" s="967"/>
      <c r="B46" s="1035"/>
      <c r="C46" s="1035"/>
      <c r="D46" s="1035"/>
      <c r="E46" s="1035"/>
      <c r="F46" s="1035"/>
      <c r="G46" s="1035"/>
      <c r="H46" s="1035"/>
      <c r="I46" s="1035"/>
      <c r="J46" s="1035"/>
      <c r="K46" s="1035"/>
      <c r="L46" s="1035"/>
      <c r="M46" s="1035"/>
      <c r="N46" s="1035"/>
      <c r="O46" s="1035"/>
      <c r="P46" s="1035"/>
      <c r="Q46" s="1035"/>
      <c r="R46" s="1035"/>
      <c r="S46" s="1035"/>
      <c r="T46" s="1035"/>
      <c r="U46" s="1035"/>
      <c r="V46" s="1035"/>
      <c r="W46" s="1035"/>
      <c r="X46" s="1035"/>
    </row>
    <row r="47" ht="16.5">
      <c r="A47" s="967"/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35"/>
    </row>
    <row r="48" ht="16.5">
      <c r="A48" s="967"/>
      <c r="B48" s="1035"/>
      <c r="C48" s="1035"/>
      <c r="D48" s="1035"/>
      <c r="E48" s="1035"/>
      <c r="F48" s="1035"/>
      <c r="G48" s="1035"/>
      <c r="H48" s="1035"/>
      <c r="I48" s="1035"/>
      <c r="J48" s="1035"/>
      <c r="K48" s="1035"/>
      <c r="L48" s="1035"/>
      <c r="M48" s="1035"/>
      <c r="N48" s="1035"/>
      <c r="O48" s="1035"/>
      <c r="P48" s="1035"/>
      <c r="Q48" s="1035"/>
      <c r="R48" s="1035"/>
      <c r="S48" s="1035"/>
      <c r="T48" s="1035"/>
      <c r="U48" s="1035"/>
      <c r="V48" s="1035"/>
      <c r="W48" s="1035"/>
      <c r="X48" s="1035"/>
    </row>
    <row r="49" ht="16.5">
      <c r="A49" s="967"/>
      <c r="B49" s="1035"/>
      <c r="C49" s="1035"/>
      <c r="D49" s="1035"/>
      <c r="E49" s="1035"/>
      <c r="F49" s="1035"/>
      <c r="G49" s="1035"/>
      <c r="H49" s="1035"/>
      <c r="I49" s="1035"/>
      <c r="J49" s="1035"/>
      <c r="K49" s="1035"/>
      <c r="L49" s="1035"/>
      <c r="M49" s="1035"/>
      <c r="N49" s="1035"/>
      <c r="O49" s="1035"/>
      <c r="P49" s="1035"/>
      <c r="Q49" s="1035"/>
      <c r="R49" s="1035"/>
      <c r="S49" s="1035"/>
      <c r="T49" s="1035"/>
      <c r="U49" s="1035"/>
      <c r="V49" s="1035"/>
      <c r="W49" s="1035"/>
      <c r="X49" s="1035"/>
    </row>
    <row r="50" ht="16.5">
      <c r="A50" s="967"/>
      <c r="B50" s="1035"/>
      <c r="C50" s="1035"/>
      <c r="D50" s="1035"/>
      <c r="E50" s="1035"/>
      <c r="F50" s="1035"/>
      <c r="G50" s="1035"/>
      <c r="H50" s="1035"/>
      <c r="I50" s="1035"/>
      <c r="J50" s="1035"/>
      <c r="K50" s="1035"/>
      <c r="L50" s="1035"/>
      <c r="M50" s="1035"/>
      <c r="N50" s="1035"/>
      <c r="O50" s="1035"/>
      <c r="P50" s="1035"/>
      <c r="Q50" s="1035"/>
      <c r="R50" s="1035"/>
      <c r="S50" s="1035"/>
      <c r="T50" s="1035"/>
      <c r="U50" s="1035"/>
      <c r="V50" s="1035"/>
      <c r="W50" s="1035"/>
      <c r="X50" s="1035"/>
    </row>
    <row r="51" ht="16.5">
      <c r="A51" s="967"/>
      <c r="B51" s="1035"/>
      <c r="C51" s="1035"/>
      <c r="D51" s="1035"/>
      <c r="E51" s="1035"/>
      <c r="F51" s="1035"/>
      <c r="G51" s="1035"/>
      <c r="H51" s="1035"/>
      <c r="I51" s="1035"/>
      <c r="J51" s="1035"/>
      <c r="K51" s="1035"/>
      <c r="L51" s="1035"/>
      <c r="M51" s="1035"/>
      <c r="N51" s="1035"/>
      <c r="O51" s="1035"/>
      <c r="P51" s="1035"/>
      <c r="Q51" s="1035"/>
      <c r="R51" s="1035"/>
      <c r="S51" s="1035"/>
      <c r="T51" s="1035"/>
      <c r="U51" s="1035"/>
      <c r="V51" s="1035"/>
      <c r="W51" s="1035"/>
      <c r="X51" s="1035"/>
    </row>
    <row r="52" ht="16.5">
      <c r="A52" s="967"/>
      <c r="B52" s="1035"/>
      <c r="C52" s="1035"/>
      <c r="D52" s="1035"/>
      <c r="E52" s="1035"/>
      <c r="F52" s="1035"/>
      <c r="G52" s="1035"/>
      <c r="H52" s="1035"/>
      <c r="I52" s="1035"/>
      <c r="J52" s="1035"/>
      <c r="K52" s="1035"/>
      <c r="L52" s="1035"/>
      <c r="M52" s="1035"/>
      <c r="N52" s="1035"/>
      <c r="O52" s="1035"/>
      <c r="P52" s="1035"/>
      <c r="Q52" s="1035"/>
      <c r="R52" s="1035"/>
      <c r="S52" s="1035"/>
      <c r="T52" s="1035"/>
      <c r="U52" s="1035"/>
      <c r="V52" s="1035"/>
      <c r="W52" s="1035"/>
      <c r="X52" s="1035"/>
    </row>
    <row r="53" ht="16.5">
      <c r="A53" s="967"/>
      <c r="B53" s="1035"/>
      <c r="C53" s="1035"/>
      <c r="D53" s="1035"/>
      <c r="E53" s="1035"/>
      <c r="F53" s="1035"/>
      <c r="G53" s="1035"/>
      <c r="H53" s="1035"/>
      <c r="I53" s="1035"/>
      <c r="J53" s="1035"/>
      <c r="K53" s="1035"/>
      <c r="L53" s="1035"/>
      <c r="M53" s="1035"/>
      <c r="N53" s="1035"/>
      <c r="O53" s="1035"/>
      <c r="P53" s="1035"/>
      <c r="Q53" s="1035"/>
      <c r="R53" s="1035"/>
      <c r="S53" s="1035"/>
      <c r="T53" s="1035"/>
      <c r="U53" s="1035"/>
      <c r="V53" s="1035"/>
      <c r="W53" s="1035"/>
      <c r="X53" s="1035"/>
    </row>
    <row r="54" ht="16.5">
      <c r="A54" s="967"/>
      <c r="B54" s="1035"/>
      <c r="C54" s="1035"/>
      <c r="D54" s="1035"/>
      <c r="E54" s="1035"/>
      <c r="F54" s="1035"/>
      <c r="G54" s="1035"/>
      <c r="H54" s="1035"/>
      <c r="I54" s="1035"/>
      <c r="J54" s="1035"/>
      <c r="K54" s="1035"/>
      <c r="L54" s="1035"/>
      <c r="M54" s="1035"/>
      <c r="N54" s="1035"/>
      <c r="O54" s="1035"/>
      <c r="P54" s="1035"/>
      <c r="Q54" s="1035"/>
      <c r="R54" s="1035"/>
      <c r="S54" s="1035"/>
      <c r="T54" s="1035"/>
      <c r="U54" s="1035"/>
      <c r="V54" s="1035"/>
      <c r="W54" s="1035"/>
      <c r="X54" s="1035"/>
    </row>
    <row r="55" ht="16.5">
      <c r="A55" s="967"/>
      <c r="B55" s="1035"/>
      <c r="C55" s="1035"/>
      <c r="D55" s="1035"/>
      <c r="E55" s="1035"/>
      <c r="F55" s="1035"/>
      <c r="G55" s="1035"/>
      <c r="H55" s="1035"/>
      <c r="I55" s="1035"/>
      <c r="J55" s="1035"/>
      <c r="K55" s="1035"/>
      <c r="L55" s="1035"/>
      <c r="M55" s="1035"/>
      <c r="N55" s="1035"/>
      <c r="O55" s="1035"/>
      <c r="P55" s="1035"/>
      <c r="Q55" s="1035"/>
      <c r="R55" s="1035"/>
      <c r="S55" s="1035"/>
      <c r="T55" s="1035"/>
      <c r="U55" s="1035"/>
      <c r="V55" s="1035"/>
      <c r="W55" s="1035"/>
      <c r="X55" s="1035"/>
    </row>
    <row r="56" ht="16.5">
      <c r="A56" s="967"/>
      <c r="B56" s="1035"/>
      <c r="C56" s="1035"/>
      <c r="D56" s="1035"/>
      <c r="E56" s="1035"/>
      <c r="F56" s="1035"/>
      <c r="G56" s="1035"/>
      <c r="H56" s="1035"/>
      <c r="I56" s="1035"/>
      <c r="J56" s="1035"/>
      <c r="K56" s="1035"/>
      <c r="L56" s="1035"/>
      <c r="M56" s="1035"/>
      <c r="N56" s="1035"/>
      <c r="O56" s="1035"/>
      <c r="P56" s="1035"/>
      <c r="Q56" s="1035"/>
      <c r="R56" s="1035"/>
      <c r="S56" s="1035"/>
      <c r="T56" s="1035"/>
      <c r="U56" s="1035"/>
      <c r="V56" s="1035"/>
      <c r="W56" s="1035"/>
      <c r="X56" s="1035"/>
    </row>
    <row r="57" ht="16.5">
      <c r="A57" s="967"/>
      <c r="G57" s="1035"/>
      <c r="H57" s="1035"/>
      <c r="I57" s="1035"/>
      <c r="J57" s="1035"/>
      <c r="K57" s="1035"/>
      <c r="L57" s="1035"/>
      <c r="M57" s="1035"/>
      <c r="N57" s="1035"/>
      <c r="O57" s="1035"/>
      <c r="P57" s="1035"/>
      <c r="Q57" s="1035"/>
      <c r="R57" s="1035"/>
      <c r="S57" s="1035"/>
      <c r="T57" s="1035"/>
      <c r="U57" s="1035"/>
      <c r="V57" s="1035"/>
      <c r="W57" s="1035"/>
      <c r="X57" s="1035"/>
    </row>
    <row r="58" ht="16.5">
      <c r="A58" s="967"/>
      <c r="G58" s="1035"/>
      <c r="H58" s="1035"/>
      <c r="I58" s="1035"/>
      <c r="J58" s="1035"/>
      <c r="K58" s="1035"/>
      <c r="L58" s="1035"/>
      <c r="M58" s="1035"/>
      <c r="N58" s="1035"/>
      <c r="O58" s="1035"/>
      <c r="P58" s="1035"/>
      <c r="Q58" s="1035"/>
      <c r="R58" s="1035"/>
      <c r="S58" s="1035"/>
      <c r="T58" s="1035"/>
      <c r="U58" s="1035"/>
      <c r="V58" s="1035"/>
      <c r="W58" s="1035"/>
      <c r="X58" s="1035"/>
    </row>
    <row r="59" ht="16.5">
      <c r="A59" s="967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</row>
    <row r="60" ht="16.5">
      <c r="A60" s="967"/>
      <c r="G60" s="1035"/>
      <c r="H60" s="1035"/>
      <c r="I60" s="1035"/>
      <c r="J60" s="1035"/>
      <c r="K60" s="1035"/>
      <c r="L60" s="1035"/>
      <c r="M60" s="1035"/>
      <c r="N60" s="1035"/>
      <c r="O60" s="1035"/>
      <c r="P60" s="1035"/>
      <c r="Q60" s="1035"/>
      <c r="R60" s="1035"/>
      <c r="S60" s="1035"/>
      <c r="T60" s="1035"/>
      <c r="U60" s="1035"/>
      <c r="V60" s="1035"/>
      <c r="W60" s="1035"/>
      <c r="X60" s="1035"/>
    </row>
    <row r="61" ht="16.5">
      <c r="A61" s="967"/>
      <c r="G61" s="1035"/>
      <c r="H61" s="1035"/>
      <c r="I61" s="1035"/>
      <c r="J61" s="1035"/>
      <c r="K61" s="1035"/>
      <c r="L61" s="1035"/>
      <c r="M61" s="1035"/>
      <c r="N61" s="1035"/>
      <c r="O61" s="1035"/>
      <c r="P61" s="1035"/>
      <c r="Q61" s="1035"/>
      <c r="R61" s="1035"/>
      <c r="S61" s="1035"/>
      <c r="T61" s="1035"/>
      <c r="U61" s="1035"/>
      <c r="V61" s="1035"/>
      <c r="W61" s="1035"/>
      <c r="X61" s="1035"/>
    </row>
    <row r="62" ht="16.5">
      <c r="A62" s="967"/>
      <c r="G62" s="1035"/>
      <c r="H62" s="1035"/>
      <c r="I62" s="1035"/>
      <c r="J62" s="1035"/>
      <c r="K62" s="1035"/>
      <c r="L62" s="1035"/>
      <c r="M62" s="1035"/>
      <c r="N62" s="1035"/>
      <c r="O62" s="1035"/>
      <c r="P62" s="1035"/>
      <c r="Q62" s="1035"/>
      <c r="R62" s="1035"/>
      <c r="S62" s="1035"/>
      <c r="T62" s="1035"/>
      <c r="U62" s="1035"/>
      <c r="V62" s="1035"/>
      <c r="W62" s="1035"/>
      <c r="X62" s="1035"/>
    </row>
    <row r="63" ht="16.5">
      <c r="A63" s="967"/>
      <c r="G63" s="1035"/>
      <c r="H63" s="1035"/>
      <c r="I63" s="1035"/>
      <c r="J63" s="1035"/>
      <c r="K63" s="1035"/>
      <c r="L63" s="1035"/>
      <c r="M63" s="1035"/>
      <c r="N63" s="1035"/>
      <c r="O63" s="1035"/>
      <c r="P63" s="1035"/>
      <c r="Q63" s="1035"/>
      <c r="R63" s="1035"/>
      <c r="S63" s="1035"/>
      <c r="T63" s="1035"/>
      <c r="U63" s="1035"/>
      <c r="V63" s="1035"/>
      <c r="W63" s="1035"/>
      <c r="X63" s="1035"/>
    </row>
  </sheetData>
  <mergeCells count="5">
    <mergeCell ref="A4:A6"/>
    <mergeCell ref="B4:B6"/>
    <mergeCell ref="C4:L4"/>
    <mergeCell ref="C5:E5"/>
    <mergeCell ref="F5:X5"/>
  </mergeCells>
  <printOptions headings="0" gridLines="0"/>
  <pageMargins left="0.19685039370078738" right="0.19685039370078738" top="0.39370078740157477" bottom="0.19685039370078738" header="0.31496062992125984" footer="0.31496062992125984"/>
  <pageSetup paperSize="9" scale="3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Zeros="0" showRuler="1" zoomScale="70" workbookViewId="0">
      <pane xSplit="1" ySplit="2" topLeftCell="B3" activePane="bottomRight" state="frozen"/>
      <selection activeCell="B3" activeCellId="0" sqref="B3"/>
    </sheetView>
  </sheetViews>
  <sheetFormatPr defaultColWidth="13.42578125" defaultRowHeight="14.25"/>
  <cols>
    <col customWidth="1" min="1" max="1" style="1036" width="62.7109375"/>
    <col customWidth="1" min="2" max="3" style="1036" width="8"/>
    <col customWidth="1" min="4" max="4" style="1036" width="8.28515625"/>
    <col customWidth="1" min="5" max="15" style="1036" width="8"/>
    <col customWidth="1" min="16" max="16" style="1036" width="8.7109375"/>
    <col customWidth="1" min="17" max="17" style="1036" width="8"/>
    <col customWidth="1" min="18" max="18" style="1036" width="7.140625"/>
    <col customWidth="1" min="19" max="19" style="1036" width="7.7109375"/>
    <col customWidth="1" min="20" max="20" style="1036" width="7.85546875"/>
    <col customWidth="1" min="21" max="21" style="1036" width="7.7109375"/>
    <col customWidth="1" min="22" max="27" style="1036" width="13.42578125"/>
    <col min="28" max="16384" style="1036" width="13.42578125"/>
  </cols>
  <sheetData>
    <row r="1" ht="28.350000000000001" customHeight="1">
      <c r="A1" s="1037" t="s">
        <v>1303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7"/>
      <c r="U1" s="1038"/>
    </row>
    <row r="2" s="1039" customFormat="1" ht="21.600000000000001" customHeight="1">
      <c r="A2" s="1040"/>
      <c r="B2" s="1041">
        <v>2017</v>
      </c>
      <c r="C2" s="1041">
        <v>2018</v>
      </c>
      <c r="D2" s="1041">
        <v>2019</v>
      </c>
      <c r="E2" s="1041">
        <v>2020</v>
      </c>
      <c r="F2" s="1041">
        <v>2021</v>
      </c>
      <c r="G2" s="1041">
        <v>2022</v>
      </c>
      <c r="H2" s="1041">
        <v>2023</v>
      </c>
      <c r="I2" s="1041">
        <v>2024</v>
      </c>
      <c r="J2" s="1042">
        <v>2025</v>
      </c>
      <c r="K2" s="1042">
        <v>2026</v>
      </c>
      <c r="L2" s="1042">
        <v>2027</v>
      </c>
      <c r="M2" s="1042">
        <v>2028</v>
      </c>
      <c r="N2" s="1042">
        <v>2029</v>
      </c>
      <c r="O2" s="1043">
        <v>2030</v>
      </c>
      <c r="P2" s="1043">
        <v>2031</v>
      </c>
      <c r="Q2" s="1043">
        <v>2032</v>
      </c>
      <c r="R2" s="1043">
        <v>2033</v>
      </c>
      <c r="S2" s="1043">
        <v>2034</v>
      </c>
      <c r="T2" s="1044">
        <v>2035</v>
      </c>
      <c r="U2" s="1043">
        <v>2036</v>
      </c>
    </row>
    <row r="3" s="1045" customFormat="1" ht="16.5">
      <c r="A3" s="1046" t="s">
        <v>1200</v>
      </c>
      <c r="B3" s="1047">
        <v>108.40592448861526</v>
      </c>
      <c r="C3" s="1047">
        <v>114.07374141700963</v>
      </c>
      <c r="D3" s="1047">
        <v>103.01973084462229</v>
      </c>
      <c r="E3" s="1047">
        <v>103.18317382882265</v>
      </c>
      <c r="F3" s="1047">
        <v>103.92033555793867</v>
      </c>
      <c r="G3" s="1047">
        <v>104.30230451323645</v>
      </c>
      <c r="H3" s="1047">
        <v>104.46420869161194</v>
      </c>
      <c r="I3" s="1047">
        <v>104.67685506991056</v>
      </c>
      <c r="J3" s="1047">
        <v>104.52346536389869</v>
      </c>
      <c r="K3" s="1047">
        <v>104.4554379407241</v>
      </c>
      <c r="L3" s="1047">
        <v>104.41937147024851</v>
      </c>
      <c r="M3" s="1047">
        <v>104.39288940219357</v>
      </c>
      <c r="N3" s="1047">
        <v>104.36937628341931</v>
      </c>
      <c r="O3" s="1047">
        <v>104.33169242348153</v>
      </c>
      <c r="P3" s="1047">
        <v>104.28821111917618</v>
      </c>
      <c r="Q3" s="1047">
        <v>104.25173105246026</v>
      </c>
      <c r="R3" s="1047">
        <v>104.18757990549989</v>
      </c>
      <c r="S3" s="1047">
        <v>104.15575523547813</v>
      </c>
      <c r="T3" s="1047">
        <v>104.13089904436706</v>
      </c>
      <c r="U3" s="1047">
        <v>104.1202401560377</v>
      </c>
    </row>
    <row r="4" s="1045" customFormat="1" ht="16.5">
      <c r="A4" s="1048" t="s">
        <v>1304</v>
      </c>
      <c r="B4" s="1047">
        <v>115.14413577847469</v>
      </c>
      <c r="C4" s="1047">
        <v>125.75365333271074</v>
      </c>
      <c r="D4" s="1047">
        <v>99.302432592073103</v>
      </c>
      <c r="E4" s="1047">
        <v>100.4270525767752</v>
      </c>
      <c r="F4" s="1047">
        <v>103.07562434919701</v>
      </c>
      <c r="G4" s="1047">
        <v>103.95324755704326</v>
      </c>
      <c r="H4" s="1047">
        <v>104.1026258908671</v>
      </c>
      <c r="I4" s="1047">
        <v>104.33329201912913</v>
      </c>
      <c r="J4" s="1047">
        <v>104.18563750224644</v>
      </c>
      <c r="K4" s="1047">
        <v>104.05414861444548</v>
      </c>
      <c r="L4" s="1047">
        <v>104.01627571526394</v>
      </c>
      <c r="M4" s="1047">
        <v>103.98177238016757</v>
      </c>
      <c r="N4" s="1047">
        <v>103.96306275325939</v>
      </c>
      <c r="O4" s="1047">
        <v>103.87663858053473</v>
      </c>
      <c r="P4" s="1047">
        <v>103.84132463805027</v>
      </c>
      <c r="Q4" s="1047">
        <v>103.78222444323981</v>
      </c>
      <c r="R4" s="1047">
        <v>103.67143383062958</v>
      </c>
      <c r="S4" s="1047">
        <v>103.65901030891769</v>
      </c>
      <c r="T4" s="1047">
        <v>103.64594815152766</v>
      </c>
      <c r="U4" s="1047">
        <v>103.6136669598727</v>
      </c>
    </row>
    <row r="5" s="1049" customFormat="1" ht="24.75" customHeight="1">
      <c r="A5" s="1050" t="s">
        <v>1205</v>
      </c>
      <c r="B5" s="1051">
        <v>116.93632288355869</v>
      </c>
      <c r="C5" s="1051">
        <v>128.30055345987296</v>
      </c>
      <c r="D5" s="1051">
        <v>98.687989335104618</v>
      </c>
      <c r="E5" s="1051">
        <v>99.961230492861077</v>
      </c>
      <c r="F5" s="1051">
        <v>102.94970801883068</v>
      </c>
      <c r="G5" s="1051">
        <v>103.90583268562786</v>
      </c>
      <c r="H5" s="1051">
        <v>104.07488043055555</v>
      </c>
      <c r="I5" s="1051">
        <v>104.30617413673036</v>
      </c>
      <c r="J5" s="1051">
        <v>104.15509823564979</v>
      </c>
      <c r="K5" s="1051">
        <v>104.03210305711571</v>
      </c>
      <c r="L5" s="1051">
        <v>103.99798366442539</v>
      </c>
      <c r="M5" s="1051">
        <v>103.99007837187267</v>
      </c>
      <c r="N5" s="1051">
        <v>103.9819402746266</v>
      </c>
      <c r="O5" s="1051">
        <v>103.89994148860563</v>
      </c>
      <c r="P5" s="1051">
        <v>103.8357434687168</v>
      </c>
      <c r="Q5" s="1051">
        <v>103.77829668618095</v>
      </c>
      <c r="R5" s="1051">
        <v>103.6574457295373</v>
      </c>
      <c r="S5" s="1051">
        <v>103.64853054677752</v>
      </c>
      <c r="T5" s="1051">
        <v>103.63936419494961</v>
      </c>
      <c r="U5" s="1051">
        <v>103.60586745973951</v>
      </c>
    </row>
    <row r="6" s="1049" customFormat="1">
      <c r="A6" s="1052" t="s">
        <v>630</v>
      </c>
      <c r="B6" s="1051">
        <v>128.35865697124237</v>
      </c>
      <c r="C6" s="1051">
        <v>113.19937498185841</v>
      </c>
      <c r="D6" s="1051">
        <v>105.1130064483681</v>
      </c>
      <c r="E6" s="1051">
        <v>105.15537114757628</v>
      </c>
      <c r="F6" s="1051">
        <v>104.83766161943524</v>
      </c>
      <c r="G6" s="1051">
        <v>104.63232462140503</v>
      </c>
      <c r="H6" s="1051">
        <v>104.6909140299374</v>
      </c>
      <c r="I6" s="1051">
        <v>104.78158750495159</v>
      </c>
      <c r="J6" s="1051">
        <v>104.30125294302154</v>
      </c>
      <c r="K6" s="1051">
        <v>104.27602500726807</v>
      </c>
      <c r="L6" s="1051">
        <v>104.19218626091042</v>
      </c>
      <c r="M6" s="1051">
        <v>104.18021267761171</v>
      </c>
      <c r="N6" s="1051">
        <v>104.16778480851778</v>
      </c>
      <c r="O6" s="1051">
        <v>104.15533764713345</v>
      </c>
      <c r="P6" s="1051">
        <v>104.05627593061996</v>
      </c>
      <c r="Q6" s="1051">
        <v>103.93732189834833</v>
      </c>
      <c r="R6" s="1051">
        <v>103.82932749884483</v>
      </c>
      <c r="S6" s="1051">
        <v>103.818726271266</v>
      </c>
      <c r="T6" s="1051">
        <v>103.80784651519772</v>
      </c>
      <c r="U6" s="1051">
        <v>103.70433857072763</v>
      </c>
    </row>
    <row r="7" s="1049" customFormat="1">
      <c r="A7" s="1052" t="s">
        <v>1207</v>
      </c>
      <c r="B7" s="1051">
        <v>115.8460338738677</v>
      </c>
      <c r="C7" s="1051">
        <v>130.02813907705496</v>
      </c>
      <c r="D7" s="1051">
        <v>98.011264647590679</v>
      </c>
      <c r="E7" s="1051">
        <v>99.37537410505395</v>
      </c>
      <c r="F7" s="1051">
        <v>102.71567195952946</v>
      </c>
      <c r="G7" s="1051">
        <v>103.7972716447926</v>
      </c>
      <c r="H7" s="1051">
        <v>103.97583650781857</v>
      </c>
      <c r="I7" s="1051">
        <v>104.20602304395908</v>
      </c>
      <c r="J7" s="1051">
        <v>104.13692056777239</v>
      </c>
      <c r="K7" s="1051">
        <v>104.001717931611</v>
      </c>
      <c r="L7" s="1051">
        <v>103.97372822552967</v>
      </c>
      <c r="M7" s="1051">
        <v>103.96628115751534</v>
      </c>
      <c r="N7" s="1051">
        <v>103.95863210546308</v>
      </c>
      <c r="O7" s="1051">
        <v>103.86784588095723</v>
      </c>
      <c r="P7" s="1051">
        <v>103.80795246875044</v>
      </c>
      <c r="Q7" s="1051">
        <v>103.7582087515931</v>
      </c>
      <c r="R7" s="1051">
        <v>103.6356962847875</v>
      </c>
      <c r="S7" s="1051">
        <v>103.62695421179961</v>
      </c>
      <c r="T7" s="1051">
        <v>103.61796554730698</v>
      </c>
      <c r="U7" s="1051">
        <v>103.59333789595502</v>
      </c>
    </row>
    <row r="8" s="1049" customFormat="1" ht="30">
      <c r="A8" s="1053" t="s">
        <v>1208</v>
      </c>
      <c r="B8" s="1051">
        <v>95.103666336744183</v>
      </c>
      <c r="C8" s="1051">
        <v>104.27394095219765</v>
      </c>
      <c r="D8" s="1051">
        <v>104.46112910699219</v>
      </c>
      <c r="E8" s="1051">
        <v>104.44476024717318</v>
      </c>
      <c r="F8" s="1051">
        <v>104.15230873971413</v>
      </c>
      <c r="G8" s="1051">
        <v>104.30910508576558</v>
      </c>
      <c r="H8" s="1051">
        <v>104.28152329986222</v>
      </c>
      <c r="I8" s="1051">
        <v>104.45863131389672</v>
      </c>
      <c r="J8" s="1051">
        <v>104.42750761767751</v>
      </c>
      <c r="K8" s="1051">
        <v>104.22829333444847</v>
      </c>
      <c r="L8" s="1051">
        <v>104.16049833496854</v>
      </c>
      <c r="M8" s="1051">
        <v>103.91638644440874</v>
      </c>
      <c r="N8" s="1051">
        <v>103.81435086430989</v>
      </c>
      <c r="O8" s="1051">
        <v>103.6927683732161</v>
      </c>
      <c r="P8" s="1051">
        <v>103.88545050760102</v>
      </c>
      <c r="Q8" s="1051">
        <v>103.81326323767196</v>
      </c>
      <c r="R8" s="1051">
        <v>103.78193647849497</v>
      </c>
      <c r="S8" s="1051">
        <v>103.74169861228056</v>
      </c>
      <c r="T8" s="1051">
        <v>103.69785078669668</v>
      </c>
      <c r="U8" s="1051">
        <v>103.6751172877657</v>
      </c>
    </row>
    <row r="9" s="1049" customFormat="1">
      <c r="A9" s="1054" t="s">
        <v>634</v>
      </c>
      <c r="B9" s="1051">
        <v>107.90733096123395</v>
      </c>
      <c r="C9" s="1051">
        <v>106.92454524610039</v>
      </c>
      <c r="D9" s="1051">
        <v>104.90126553116346</v>
      </c>
      <c r="E9" s="1051">
        <v>104.74073115111938</v>
      </c>
      <c r="F9" s="1051">
        <v>104.46422018077996</v>
      </c>
      <c r="G9" s="1051">
        <v>104.52775474591714</v>
      </c>
      <c r="H9" s="1051">
        <v>104.49140934287963</v>
      </c>
      <c r="I9" s="1051">
        <v>104.61458189486339</v>
      </c>
      <c r="J9" s="1051">
        <v>104.58504045075686</v>
      </c>
      <c r="K9" s="1051">
        <v>104.28881433978647</v>
      </c>
      <c r="L9" s="1051">
        <v>104.19946422816915</v>
      </c>
      <c r="M9" s="1051">
        <v>103.85405432777786</v>
      </c>
      <c r="N9" s="1051">
        <v>103.73276237001491</v>
      </c>
      <c r="O9" s="1051">
        <v>103.57381680280086</v>
      </c>
      <c r="P9" s="1051">
        <v>103.8885169098738</v>
      </c>
      <c r="Q9" s="1051">
        <v>103.80929108936849</v>
      </c>
      <c r="R9" s="1051">
        <v>103.77993365369937</v>
      </c>
      <c r="S9" s="1051">
        <v>103.74970301048965</v>
      </c>
      <c r="T9" s="1051">
        <v>103.70461380561615</v>
      </c>
      <c r="U9" s="1051">
        <v>103.67563777457477</v>
      </c>
    </row>
    <row r="10" s="1049" customFormat="1">
      <c r="A10" s="1054" t="s">
        <v>636</v>
      </c>
      <c r="B10" s="1051">
        <v>78.452732397735048</v>
      </c>
      <c r="C10" s="1051">
        <v>99.633299402753096</v>
      </c>
      <c r="D10" s="1051">
        <v>103.68293150630252</v>
      </c>
      <c r="E10" s="1051">
        <v>103.9404773094532</v>
      </c>
      <c r="F10" s="1051">
        <v>103.59072912371016</v>
      </c>
      <c r="G10" s="1051">
        <v>103.82967522250534</v>
      </c>
      <c r="H10" s="1051">
        <v>103.9024061310229</v>
      </c>
      <c r="I10" s="1051">
        <v>104.11888696338039</v>
      </c>
      <c r="J10" s="1051">
        <v>104.10875564125173</v>
      </c>
      <c r="K10" s="1051">
        <v>104.10527488476788</v>
      </c>
      <c r="L10" s="1051">
        <v>104.08115439788452</v>
      </c>
      <c r="M10" s="1051">
        <v>104.04345391085519</v>
      </c>
      <c r="N10" s="1051">
        <v>103.98037074944448</v>
      </c>
      <c r="O10" s="1051">
        <v>103.93423991345009</v>
      </c>
      <c r="P10" s="1051">
        <v>103.8792473011287</v>
      </c>
      <c r="Q10" s="1051">
        <v>103.82129944838898</v>
      </c>
      <c r="R10" s="1051">
        <v>103.78598800407642</v>
      </c>
      <c r="S10" s="1051">
        <v>103.72550741454042</v>
      </c>
      <c r="T10" s="1051">
        <v>103.68416744452752</v>
      </c>
      <c r="U10" s="1051">
        <v>103.67406400022725</v>
      </c>
    </row>
    <row r="11" s="1055" customFormat="1" ht="16.5">
      <c r="A11" s="1046" t="s">
        <v>1305</v>
      </c>
      <c r="B11" s="1047">
        <v>106.2311859304355</v>
      </c>
      <c r="C11" s="1047">
        <v>109.77119240677875</v>
      </c>
      <c r="D11" s="1047">
        <v>104.00239868937362</v>
      </c>
      <c r="E11" s="1047">
        <v>103.97516140004883</v>
      </c>
      <c r="F11" s="1047">
        <v>104.229011138318</v>
      </c>
      <c r="G11" s="1047">
        <v>104.47227927839245</v>
      </c>
      <c r="H11" s="1047">
        <v>104.65620346288466</v>
      </c>
      <c r="I11" s="1047">
        <v>104.85908459861098</v>
      </c>
      <c r="J11" s="1047">
        <v>104.72529993571958</v>
      </c>
      <c r="K11" s="1047">
        <v>104.66905149791006</v>
      </c>
      <c r="L11" s="1047">
        <v>104.62764846222134</v>
      </c>
      <c r="M11" s="1047">
        <v>104.59904394832979</v>
      </c>
      <c r="N11" s="1047">
        <v>104.56907143271226</v>
      </c>
      <c r="O11" s="1047">
        <v>104.54082127044867</v>
      </c>
      <c r="P11" s="1047">
        <v>104.48707989426582</v>
      </c>
      <c r="Q11" s="1047">
        <v>104.45167234450523</v>
      </c>
      <c r="R11" s="1047">
        <v>104.39224597800556</v>
      </c>
      <c r="S11" s="1047">
        <v>104.34833135628281</v>
      </c>
      <c r="T11" s="1047">
        <v>104.31639215528898</v>
      </c>
      <c r="U11" s="1047">
        <v>104.31306678907288</v>
      </c>
    </row>
    <row r="12" s="1049" customFormat="1" ht="28.5">
      <c r="A12" s="1056" t="s">
        <v>1210</v>
      </c>
      <c r="B12" s="1051">
        <v>95.633310176064938</v>
      </c>
      <c r="C12" s="1051">
        <v>101.38618621074681</v>
      </c>
      <c r="D12" s="1051">
        <v>104.04444805744232</v>
      </c>
      <c r="E12" s="1051">
        <v>103.90867375038175</v>
      </c>
      <c r="F12" s="1051">
        <v>103.67685585644955</v>
      </c>
      <c r="G12" s="1051">
        <v>103.9570026279455</v>
      </c>
      <c r="H12" s="1051">
        <v>103.92023135103918</v>
      </c>
      <c r="I12" s="1051">
        <v>104.08670503527995</v>
      </c>
      <c r="J12" s="1051">
        <v>103.85166605262224</v>
      </c>
      <c r="K12" s="1051">
        <v>103.90510074289092</v>
      </c>
      <c r="L12" s="1051">
        <v>103.87278001166777</v>
      </c>
      <c r="M12" s="1051">
        <v>103.81017844670092</v>
      </c>
      <c r="N12" s="1051">
        <v>103.78844373755126</v>
      </c>
      <c r="O12" s="1051">
        <v>103.7591622603419</v>
      </c>
      <c r="P12" s="1051">
        <v>103.75440001684494</v>
      </c>
      <c r="Q12" s="1051">
        <v>103.78314223138061</v>
      </c>
      <c r="R12" s="1051">
        <v>103.78964455360979</v>
      </c>
      <c r="S12" s="1051">
        <v>103.7873557253243</v>
      </c>
      <c r="T12" s="1051">
        <v>103.77537071974844</v>
      </c>
      <c r="U12" s="1051">
        <v>103.76703107183766</v>
      </c>
    </row>
    <row r="13" s="1049" customFormat="1" ht="42.75">
      <c r="A13" s="1056" t="s">
        <v>1211</v>
      </c>
      <c r="B13" s="1051">
        <v>97.856545823333803</v>
      </c>
      <c r="C13" s="1051">
        <v>104.09408126214976</v>
      </c>
      <c r="D13" s="1051">
        <v>104.79428631372112</v>
      </c>
      <c r="E13" s="1051">
        <v>104.66203247191919</v>
      </c>
      <c r="F13" s="1051">
        <v>103.90366446109383</v>
      </c>
      <c r="G13" s="1051">
        <v>104.12495601065876</v>
      </c>
      <c r="H13" s="1051">
        <v>104.05425702716443</v>
      </c>
      <c r="I13" s="1051">
        <v>104.19898844116481</v>
      </c>
      <c r="J13" s="1051">
        <v>104.03445272435795</v>
      </c>
      <c r="K13" s="1051">
        <v>104.03962629414259</v>
      </c>
      <c r="L13" s="1051">
        <v>104.02706363919881</v>
      </c>
      <c r="M13" s="1051">
        <v>104.01570398539526</v>
      </c>
      <c r="N13" s="1051">
        <v>104.00496215662739</v>
      </c>
      <c r="O13" s="1051">
        <v>103.99187276116244</v>
      </c>
      <c r="P13" s="1051">
        <v>103.9855536825267</v>
      </c>
      <c r="Q13" s="1051">
        <v>103.98387209649923</v>
      </c>
      <c r="R13" s="1051">
        <v>103.97888761530085</v>
      </c>
      <c r="S13" s="1051">
        <v>103.96910039598779</v>
      </c>
      <c r="T13" s="1051">
        <v>103.95745708339479</v>
      </c>
      <c r="U13" s="1051">
        <v>103.95145067996316</v>
      </c>
    </row>
    <row r="14" s="1049" customFormat="1" ht="42.75">
      <c r="A14" s="1056" t="s">
        <v>654</v>
      </c>
      <c r="B14" s="1051">
        <v>100.53441673667265</v>
      </c>
      <c r="C14" s="1051">
        <v>110.90962954559048</v>
      </c>
      <c r="D14" s="1051">
        <v>106.1265373327748</v>
      </c>
      <c r="E14" s="1051">
        <v>105.80310919081552</v>
      </c>
      <c r="F14" s="1051">
        <v>105.46490578996641</v>
      </c>
      <c r="G14" s="1051">
        <v>105.53144337620166</v>
      </c>
      <c r="H14" s="1051">
        <v>105.5639347044427</v>
      </c>
      <c r="I14" s="1051">
        <v>105.69714239397454</v>
      </c>
      <c r="J14" s="1051">
        <v>105.24573601295604</v>
      </c>
      <c r="K14" s="1051">
        <v>105.24687777765742</v>
      </c>
      <c r="L14" s="1051">
        <v>105.20719011180471</v>
      </c>
      <c r="M14" s="1051">
        <v>105.09885852702206</v>
      </c>
      <c r="N14" s="1051">
        <v>105.08424132761743</v>
      </c>
      <c r="O14" s="1051">
        <v>105.00001961658701</v>
      </c>
      <c r="P14" s="1051">
        <v>104.97259991804565</v>
      </c>
      <c r="Q14" s="1051">
        <v>104.84403651649271</v>
      </c>
      <c r="R14" s="1051">
        <v>104.68699796960362</v>
      </c>
      <c r="S14" s="1051">
        <v>104.53795006358878</v>
      </c>
      <c r="T14" s="1051">
        <v>104.40334180926098</v>
      </c>
      <c r="U14" s="1051">
        <v>104.39589083265442</v>
      </c>
    </row>
    <row r="15" s="1049" customFormat="1">
      <c r="A15" s="1057" t="s">
        <v>656</v>
      </c>
      <c r="B15" s="1051">
        <v>92.711172337376837</v>
      </c>
      <c r="C15" s="1051">
        <v>109.34490629611216</v>
      </c>
      <c r="D15" s="1051">
        <v>106.27949356171965</v>
      </c>
      <c r="E15" s="1051">
        <v>106.13328463280254</v>
      </c>
      <c r="F15" s="1051">
        <v>105.53631083428709</v>
      </c>
      <c r="G15" s="1051">
        <v>105.46838827213551</v>
      </c>
      <c r="H15" s="1051">
        <v>105.58941955059633</v>
      </c>
      <c r="I15" s="1051">
        <v>105.6507805034953</v>
      </c>
      <c r="J15" s="1051">
        <v>105.45276955184504</v>
      </c>
      <c r="K15" s="1051">
        <v>105.34784289194324</v>
      </c>
      <c r="L15" s="1051">
        <v>105.32000079599372</v>
      </c>
      <c r="M15" s="1051">
        <v>105.39431710604721</v>
      </c>
      <c r="N15" s="1051">
        <v>105.29285783377138</v>
      </c>
      <c r="O15" s="1051">
        <v>105.24856817278898</v>
      </c>
      <c r="P15" s="1051">
        <v>105.2113534262988</v>
      </c>
      <c r="Q15" s="1051">
        <v>105.16919852233993</v>
      </c>
      <c r="R15" s="1051">
        <v>105.09202636283683</v>
      </c>
      <c r="S15" s="1051">
        <v>105.04273115739042</v>
      </c>
      <c r="T15" s="1051">
        <v>104.99089692205106</v>
      </c>
      <c r="U15" s="1051">
        <v>104.98630271495674</v>
      </c>
    </row>
    <row r="16" s="1049" customFormat="1">
      <c r="A16" s="1056" t="s">
        <v>1212</v>
      </c>
      <c r="B16" s="1051">
        <v>117.63963155631896</v>
      </c>
      <c r="C16" s="1051">
        <v>126.15306150793477</v>
      </c>
      <c r="D16" s="1051">
        <v>98.860034403256009</v>
      </c>
      <c r="E16" s="1051">
        <v>99.551103224535183</v>
      </c>
      <c r="F16" s="1051">
        <v>102.50948700665863</v>
      </c>
      <c r="G16" s="1051">
        <v>103.22229958386258</v>
      </c>
      <c r="H16" s="1051">
        <v>103.58997947892171</v>
      </c>
      <c r="I16" s="1051">
        <v>103.91798211439448</v>
      </c>
      <c r="J16" s="1051">
        <v>103.8328709267638</v>
      </c>
      <c r="K16" s="1051">
        <v>103.78259333571238</v>
      </c>
      <c r="L16" s="1051">
        <v>103.75526278475488</v>
      </c>
      <c r="M16" s="1051">
        <v>103.73971199549618</v>
      </c>
      <c r="N16" s="1051">
        <v>103.72340939344204</v>
      </c>
      <c r="O16" s="1051">
        <v>103.65568020776273</v>
      </c>
      <c r="P16" s="1051">
        <v>103.56692502508555</v>
      </c>
      <c r="Q16" s="1051">
        <v>103.53960917310371</v>
      </c>
      <c r="R16" s="1051">
        <v>103.40052086561373</v>
      </c>
      <c r="S16" s="1051">
        <v>103.29817100272756</v>
      </c>
      <c r="T16" s="1051">
        <v>103.28800648343113</v>
      </c>
      <c r="U16" s="1051">
        <v>103.28432579231306</v>
      </c>
    </row>
    <row r="17" s="1049" customFormat="1" ht="58.700000000000003" customHeight="1">
      <c r="A17" s="1056" t="s">
        <v>1213</v>
      </c>
      <c r="B17" s="1051">
        <v>99.466044922241593</v>
      </c>
      <c r="C17" s="1051">
        <v>107.24720236253791</v>
      </c>
      <c r="D17" s="1051">
        <v>107.07236435150558</v>
      </c>
      <c r="E17" s="1051">
        <v>106.62290868125162</v>
      </c>
      <c r="F17" s="1051">
        <v>105.67507734182904</v>
      </c>
      <c r="G17" s="1051">
        <v>105.76943733074712</v>
      </c>
      <c r="H17" s="1051">
        <v>105.86383127465841</v>
      </c>
      <c r="I17" s="1051">
        <v>105.90724367240159</v>
      </c>
      <c r="J17" s="1051">
        <v>105.86290581532658</v>
      </c>
      <c r="K17" s="1051">
        <v>105.81640743064939</v>
      </c>
      <c r="L17" s="1051">
        <v>105.79471654577983</v>
      </c>
      <c r="M17" s="1051">
        <v>105.73192313424408</v>
      </c>
      <c r="N17" s="1051">
        <v>105.63197816589422</v>
      </c>
      <c r="O17" s="1051">
        <v>105.58734605306107</v>
      </c>
      <c r="P17" s="1051">
        <v>105.55115046122327</v>
      </c>
      <c r="Q17" s="1051">
        <v>105.47022117855889</v>
      </c>
      <c r="R17" s="1051">
        <v>105.39138738798502</v>
      </c>
      <c r="S17" s="1051">
        <v>105.35641652123266</v>
      </c>
      <c r="T17" s="1051">
        <v>105.31948278713465</v>
      </c>
      <c r="U17" s="1051">
        <v>105.31872169507294</v>
      </c>
    </row>
    <row r="18" s="1049" customFormat="1" ht="26.449999999999999" customHeight="1">
      <c r="A18" s="1056" t="s">
        <v>668</v>
      </c>
      <c r="B18" s="1051">
        <v>94.797306961676654</v>
      </c>
      <c r="C18" s="1051">
        <v>104.76654757001684</v>
      </c>
      <c r="D18" s="1051">
        <v>104.61423766655746</v>
      </c>
      <c r="E18" s="1051">
        <v>104.46861133260997</v>
      </c>
      <c r="F18" s="1051">
        <v>104.16741724802154</v>
      </c>
      <c r="G18" s="1051">
        <v>104.34549739094656</v>
      </c>
      <c r="H18" s="1051">
        <v>104.53628376392166</v>
      </c>
      <c r="I18" s="1051">
        <v>104.47515597598327</v>
      </c>
      <c r="J18" s="1051">
        <v>104.41621793329357</v>
      </c>
      <c r="K18" s="1051">
        <v>104.43087046488962</v>
      </c>
      <c r="L18" s="1051">
        <v>104.41204878215395</v>
      </c>
      <c r="M18" s="1051">
        <v>104.38335737491398</v>
      </c>
      <c r="N18" s="1051">
        <v>104.3266030946471</v>
      </c>
      <c r="O18" s="1051">
        <v>104.26076257594488</v>
      </c>
      <c r="P18" s="1051">
        <v>104.18735109072655</v>
      </c>
      <c r="Q18" s="1051">
        <v>104.13509980318825</v>
      </c>
      <c r="R18" s="1051">
        <v>104.12040526723843</v>
      </c>
      <c r="S18" s="1051">
        <v>104.03392185078202</v>
      </c>
      <c r="T18" s="1051">
        <v>103.97721453436574</v>
      </c>
      <c r="U18" s="1051">
        <v>103.96174594631789</v>
      </c>
    </row>
    <row r="19" s="1058" customFormat="1" ht="28.5">
      <c r="A19" s="1056" t="s">
        <v>672</v>
      </c>
      <c r="B19" s="1051">
        <v>103.41621317632359</v>
      </c>
      <c r="C19" s="1051">
        <v>101.21921254742124</v>
      </c>
      <c r="D19" s="1051">
        <v>105.45769282561746</v>
      </c>
      <c r="E19" s="1051">
        <v>105.23567537591276</v>
      </c>
      <c r="F19" s="1051">
        <v>104.4868301693992</v>
      </c>
      <c r="G19" s="1051">
        <v>104.51269318554183</v>
      </c>
      <c r="H19" s="1051">
        <v>104.63412857679997</v>
      </c>
      <c r="I19" s="1051">
        <v>104.74613773983678</v>
      </c>
      <c r="J19" s="1051">
        <v>104.5698427160162</v>
      </c>
      <c r="K19" s="1051">
        <v>104.49298396162564</v>
      </c>
      <c r="L19" s="1051">
        <v>104.4191174535127</v>
      </c>
      <c r="M19" s="1051">
        <v>104.40213784649112</v>
      </c>
      <c r="N19" s="1051">
        <v>104.38721188637277</v>
      </c>
      <c r="O19" s="1051">
        <v>104.38003873311095</v>
      </c>
      <c r="P19" s="1051">
        <v>104.31406720523316</v>
      </c>
      <c r="Q19" s="1051">
        <v>104.26528877129049</v>
      </c>
      <c r="R19" s="1051">
        <v>104.21779402402278</v>
      </c>
      <c r="S19" s="1051">
        <v>104.18090426457111</v>
      </c>
      <c r="T19" s="1051">
        <v>104.12243748174998</v>
      </c>
      <c r="U19" s="1051">
        <v>104.11459801847595</v>
      </c>
    </row>
    <row r="20" s="1049" customFormat="1" ht="28.5">
      <c r="A20" s="1056" t="s">
        <v>1214</v>
      </c>
      <c r="B20" s="1051">
        <v>111.57573248051493</v>
      </c>
      <c r="C20" s="1051">
        <v>118.61548445316015</v>
      </c>
      <c r="D20" s="1051">
        <v>107.2099494241142</v>
      </c>
      <c r="E20" s="1051">
        <v>106.59468817918957</v>
      </c>
      <c r="F20" s="1051">
        <v>105.42845317838503</v>
      </c>
      <c r="G20" s="1051">
        <v>105.49094230602746</v>
      </c>
      <c r="H20" s="1051">
        <v>105.73039634893979</v>
      </c>
      <c r="I20" s="1051">
        <v>105.74691426349156</v>
      </c>
      <c r="J20" s="1051">
        <v>105.66804574035777</v>
      </c>
      <c r="K20" s="1051">
        <v>105.51948340286637</v>
      </c>
      <c r="L20" s="1051">
        <v>105.36535732220005</v>
      </c>
      <c r="M20" s="1051">
        <v>105.3407876185897</v>
      </c>
      <c r="N20" s="1051">
        <v>105.31577257266714</v>
      </c>
      <c r="O20" s="1051">
        <v>105.30132514436266</v>
      </c>
      <c r="P20" s="1051">
        <v>105.16439392449105</v>
      </c>
      <c r="Q20" s="1051">
        <v>105.06034253968411</v>
      </c>
      <c r="R20" s="1051">
        <v>104.96286541876003</v>
      </c>
      <c r="S20" s="1051">
        <v>104.9018613095956</v>
      </c>
      <c r="T20" s="1051">
        <v>104.7895421730101</v>
      </c>
      <c r="U20" s="1051">
        <v>104.78579175793264</v>
      </c>
    </row>
    <row r="21" s="1049" customFormat="1" ht="28.5">
      <c r="A21" s="1056" t="s">
        <v>1215</v>
      </c>
      <c r="B21" s="1051">
        <v>106.04808595670289</v>
      </c>
      <c r="C21" s="1051">
        <v>114.12706658218544</v>
      </c>
      <c r="D21" s="1051">
        <v>104.8289008520009</v>
      </c>
      <c r="E21" s="1051">
        <v>105.10794698223003</v>
      </c>
      <c r="F21" s="1051">
        <v>103.1959017095225</v>
      </c>
      <c r="G21" s="1051">
        <v>104.23764848383159</v>
      </c>
      <c r="H21" s="1051">
        <v>104.70487295589281</v>
      </c>
      <c r="I21" s="1051">
        <v>104.78940876527412</v>
      </c>
      <c r="J21" s="1051">
        <v>104.63885192342991</v>
      </c>
      <c r="K21" s="1051">
        <v>104.51621064471301</v>
      </c>
      <c r="L21" s="1051">
        <v>104.43877432199538</v>
      </c>
      <c r="M21" s="1051">
        <v>104.40962582957057</v>
      </c>
      <c r="N21" s="1051">
        <v>104.31960538400452</v>
      </c>
      <c r="O21" s="1051">
        <v>104.25421460815653</v>
      </c>
      <c r="P21" s="1051">
        <v>104.16481354785135</v>
      </c>
      <c r="Q21" s="1051">
        <v>104.03717246202274</v>
      </c>
      <c r="R21" s="1051">
        <v>104.03090658651858</v>
      </c>
      <c r="S21" s="1051">
        <v>104.02348261154447</v>
      </c>
      <c r="T21" s="1051">
        <v>104.01584123328722</v>
      </c>
      <c r="U21" s="1051">
        <v>103.96855557936486</v>
      </c>
    </row>
    <row r="22" s="1049" customFormat="1">
      <c r="A22" s="1056" t="s">
        <v>1216</v>
      </c>
      <c r="B22" s="1051">
        <v>107.71909740481243</v>
      </c>
      <c r="C22" s="1051">
        <v>105.5466817123021</v>
      </c>
      <c r="D22" s="1051">
        <v>105.8873734909894</v>
      </c>
      <c r="E22" s="1051">
        <v>105.70604064482734</v>
      </c>
      <c r="F22" s="1051">
        <v>105.17886689212585</v>
      </c>
      <c r="G22" s="1051">
        <v>105.18253794207307</v>
      </c>
      <c r="H22" s="1051">
        <v>105.28327983442367</v>
      </c>
      <c r="I22" s="1051">
        <v>105.4185338436654</v>
      </c>
      <c r="J22" s="1051">
        <v>105.36956702628598</v>
      </c>
      <c r="K22" s="1051">
        <v>105.23723212040116</v>
      </c>
      <c r="L22" s="1051">
        <v>105.19644497380908</v>
      </c>
      <c r="M22" s="1051">
        <v>105.15662435494743</v>
      </c>
      <c r="N22" s="1051">
        <v>105.13596716161967</v>
      </c>
      <c r="O22" s="1051">
        <v>105.13612365356389</v>
      </c>
      <c r="P22" s="1051">
        <v>105.09238441692979</v>
      </c>
      <c r="Q22" s="1051">
        <v>105.07206850389694</v>
      </c>
      <c r="R22" s="1051">
        <v>105.03082979989752</v>
      </c>
      <c r="S22" s="1051">
        <v>104.99431424184635</v>
      </c>
      <c r="T22" s="1051">
        <v>104.95806627885204</v>
      </c>
      <c r="U22" s="1051">
        <v>104.94765047230644</v>
      </c>
    </row>
    <row r="23" ht="28.5">
      <c r="A23" s="1059" t="s">
        <v>1306</v>
      </c>
      <c r="B23" s="1051">
        <v>107.04189995968693</v>
      </c>
      <c r="C23" s="1051">
        <v>104.7283011751514</v>
      </c>
      <c r="D23" s="1051">
        <v>106.14639141792451</v>
      </c>
      <c r="E23" s="1051">
        <v>104.21085884406911</v>
      </c>
      <c r="F23" s="1051">
        <v>104.03368576059584</v>
      </c>
      <c r="G23" s="1051">
        <v>104.0332213518043</v>
      </c>
      <c r="H23" s="1051">
        <v>103.93143203785024</v>
      </c>
      <c r="I23" s="1051">
        <v>103.94599881514883</v>
      </c>
      <c r="J23" s="1060">
        <v>103.93645563600003</v>
      </c>
      <c r="K23" s="1060">
        <v>103.92519847885667</v>
      </c>
      <c r="L23" s="1060">
        <v>103.91978686834182</v>
      </c>
      <c r="M23" s="1060">
        <v>103.91606211054875</v>
      </c>
      <c r="N23" s="1060">
        <v>103.91718515483934</v>
      </c>
      <c r="O23" s="1060">
        <v>103.91673134361812</v>
      </c>
      <c r="P23" s="1060">
        <v>103.9162947330791</v>
      </c>
      <c r="Q23" s="1060">
        <v>103.91515206386879</v>
      </c>
      <c r="R23" s="1060">
        <v>103.91342487929836</v>
      </c>
      <c r="S23" s="1060">
        <v>103.91550172322923</v>
      </c>
      <c r="T23" s="1060">
        <v>103.90622165752472</v>
      </c>
      <c r="U23" s="1060">
        <v>103.88320922933563</v>
      </c>
    </row>
    <row r="24" s="1045" customFormat="1" ht="28.5">
      <c r="A24" s="1046" t="s">
        <v>1220</v>
      </c>
      <c r="B24" s="1047">
        <v>114.15788308086756</v>
      </c>
      <c r="C24" s="1047">
        <v>112.06858876538048</v>
      </c>
      <c r="D24" s="1047">
        <v>104.9482521213489</v>
      </c>
      <c r="E24" s="1047">
        <v>104.00647154043152</v>
      </c>
      <c r="F24" s="1047">
        <v>104.04408026602701</v>
      </c>
      <c r="G24" s="1047">
        <v>104.04417910930088</v>
      </c>
      <c r="H24" s="1047">
        <v>103.97920103999998</v>
      </c>
      <c r="I24" s="1047">
        <v>104.04675415648362</v>
      </c>
      <c r="J24" s="1047">
        <v>104.0396786372674</v>
      </c>
      <c r="K24" s="1047">
        <v>104.02212989871285</v>
      </c>
      <c r="L24" s="1047">
        <v>104.01647672167982</v>
      </c>
      <c r="M24" s="1047">
        <v>104.0181811998079</v>
      </c>
      <c r="N24" s="1047">
        <v>104.01749243685583</v>
      </c>
      <c r="O24" s="1047">
        <v>104.01682977989702</v>
      </c>
      <c r="P24" s="1047">
        <v>104.01509551643748</v>
      </c>
      <c r="Q24" s="1047">
        <v>104.01247411641961</v>
      </c>
      <c r="R24" s="1047">
        <v>104.01562620497502</v>
      </c>
      <c r="S24" s="1047">
        <v>104.00154156988721</v>
      </c>
      <c r="T24" s="1047">
        <v>103.98717004576912</v>
      </c>
      <c r="U24" s="1047">
        <v>103.97249131748165</v>
      </c>
    </row>
    <row r="25" s="1061" customFormat="1" ht="16.5">
      <c r="A25" s="1062" t="s">
        <v>223</v>
      </c>
      <c r="B25" s="1063">
        <v>100.286691519698</v>
      </c>
      <c r="C25" s="1063">
        <v>100.20196609918692</v>
      </c>
      <c r="D25" s="1063">
        <v>104.18201220058782</v>
      </c>
      <c r="E25" s="1063">
        <v>104.10552724580459</v>
      </c>
      <c r="F25" s="1063">
        <v>103.77994037898503</v>
      </c>
      <c r="G25" s="1063">
        <v>103.72464613281109</v>
      </c>
      <c r="H25" s="1063">
        <v>103.78613761431134</v>
      </c>
      <c r="I25" s="1063">
        <v>103.89229055966378</v>
      </c>
      <c r="J25" s="1063">
        <v>103.88447526469913</v>
      </c>
      <c r="K25" s="1063">
        <v>103.93769566684914</v>
      </c>
      <c r="L25" s="1063">
        <v>103.98067759124122</v>
      </c>
      <c r="M25" s="1063">
        <v>103.99420731294698</v>
      </c>
      <c r="N25" s="1063">
        <v>104.02182850595401</v>
      </c>
      <c r="O25" s="1063">
        <v>104.04617309760373</v>
      </c>
      <c r="P25" s="1063">
        <v>104.0627201722303</v>
      </c>
      <c r="Q25" s="1063">
        <v>104.07601046146993</v>
      </c>
      <c r="R25" s="1063">
        <v>104.07861480313723</v>
      </c>
      <c r="S25" s="1063">
        <v>104.0748428293896</v>
      </c>
      <c r="T25" s="1063">
        <v>104.06264395057443</v>
      </c>
      <c r="U25" s="1063">
        <v>104.05447020575028</v>
      </c>
      <c r="V25" s="1045"/>
      <c r="W25" s="1045"/>
      <c r="X25" s="1045"/>
      <c r="Y25" s="1045"/>
      <c r="Z25" s="1045"/>
      <c r="AA25" s="1045"/>
    </row>
    <row r="26" s="1045" customFormat="1" ht="16.5">
      <c r="A26" s="1062" t="s">
        <v>1307</v>
      </c>
      <c r="B26" s="1063">
        <v>104.41587229748035</v>
      </c>
      <c r="C26" s="1063">
        <v>104.49153341106152</v>
      </c>
      <c r="D26" s="1063">
        <v>104.50100830592109</v>
      </c>
      <c r="E26" s="1063">
        <v>104.40205484081922</v>
      </c>
      <c r="F26" s="1063">
        <v>104.28937094602033</v>
      </c>
      <c r="G26" s="1063">
        <v>104.09612999857984</v>
      </c>
      <c r="H26" s="1063">
        <v>103.99256560545949</v>
      </c>
      <c r="I26" s="1063">
        <v>103.95555110870404</v>
      </c>
      <c r="J26" s="1063">
        <v>103.91529357976842</v>
      </c>
      <c r="K26" s="1063">
        <v>103.86178739628653</v>
      </c>
      <c r="L26" s="1063">
        <v>103.83840830879092</v>
      </c>
      <c r="M26" s="1063">
        <v>103.75415048969491</v>
      </c>
      <c r="N26" s="1063">
        <v>103.72101546352636</v>
      </c>
      <c r="O26" s="1063">
        <v>103.68782652206285</v>
      </c>
      <c r="P26" s="1063">
        <v>103.69562800874226</v>
      </c>
      <c r="Q26" s="1063">
        <v>103.6620612605941</v>
      </c>
      <c r="R26" s="1063">
        <v>103.62918661415685</v>
      </c>
      <c r="S26" s="1063">
        <v>103.5939916226574</v>
      </c>
      <c r="T26" s="1063">
        <v>103.55869226654687</v>
      </c>
      <c r="U26" s="1063">
        <v>103.52588508193573</v>
      </c>
    </row>
    <row r="27" s="1061" customFormat="1" ht="16.5">
      <c r="A27" s="1062" t="s">
        <v>1308</v>
      </c>
      <c r="B27" s="1063">
        <v>103.69498560435535</v>
      </c>
      <c r="C27" s="1063">
        <v>104.93430351985597</v>
      </c>
      <c r="D27" s="1063">
        <v>105.15839994603182</v>
      </c>
      <c r="E27" s="1063">
        <v>104.73948503041726</v>
      </c>
      <c r="F27" s="1063">
        <v>104.03913562221676</v>
      </c>
      <c r="G27" s="1063">
        <v>104.14531611678484</v>
      </c>
      <c r="H27" s="1063">
        <v>104.22692230461428</v>
      </c>
      <c r="I27" s="1063">
        <v>104.32837501843417</v>
      </c>
      <c r="J27" s="1063">
        <v>104.27282874476363</v>
      </c>
      <c r="K27" s="1063">
        <v>104.27753173133661</v>
      </c>
      <c r="L27" s="1063">
        <v>104.23773699551478</v>
      </c>
      <c r="M27" s="1063">
        <v>104.19752386948538</v>
      </c>
      <c r="N27" s="1063">
        <v>104.15929963399321</v>
      </c>
      <c r="O27" s="1063">
        <v>104.12647484098208</v>
      </c>
      <c r="P27" s="1063">
        <v>104.10112118602116</v>
      </c>
      <c r="Q27" s="1063">
        <v>104.06222481109592</v>
      </c>
      <c r="R27" s="1063">
        <v>104.03752455637851</v>
      </c>
      <c r="S27" s="1063">
        <v>104.00931436000997</v>
      </c>
      <c r="T27" s="1063">
        <v>103.9776029154237</v>
      </c>
      <c r="U27" s="1063">
        <v>103.96604663138361</v>
      </c>
      <c r="V27" s="1045"/>
      <c r="W27" s="1045"/>
      <c r="X27" s="1045"/>
      <c r="Y27" s="1045"/>
      <c r="Z27" s="1045"/>
      <c r="AA27" s="1045"/>
    </row>
    <row r="28" s="1061" customFormat="1" ht="16.5">
      <c r="A28" s="1062" t="s">
        <v>426</v>
      </c>
      <c r="B28" s="1063">
        <v>106</v>
      </c>
      <c r="C28" s="1063">
        <v>105.20490024156956</v>
      </c>
      <c r="D28" s="1063">
        <v>105.12707418504186</v>
      </c>
      <c r="E28" s="1063">
        <v>105.14851585156619</v>
      </c>
      <c r="F28" s="1063">
        <v>104.92561698970755</v>
      </c>
      <c r="G28" s="1063">
        <v>104.82626610049097</v>
      </c>
      <c r="H28" s="1063">
        <v>104.72731054849902</v>
      </c>
      <c r="I28" s="1063">
        <v>104.72731065474261</v>
      </c>
      <c r="J28" s="1063">
        <v>104.59155433700016</v>
      </c>
      <c r="K28" s="1063">
        <v>104.59081279929137</v>
      </c>
      <c r="L28" s="1063">
        <v>104.54967706327878</v>
      </c>
      <c r="M28" s="1063">
        <v>104.50441546831985</v>
      </c>
      <c r="N28" s="1063">
        <v>104.46082217759459</v>
      </c>
      <c r="O28" s="1063">
        <v>104.41246303384426</v>
      </c>
      <c r="P28" s="1063">
        <v>104.38850963900089</v>
      </c>
      <c r="Q28" s="1063">
        <v>104.34767479224111</v>
      </c>
      <c r="R28" s="1063">
        <v>104.32984226786385</v>
      </c>
      <c r="S28" s="1063">
        <v>104.27641388212535</v>
      </c>
      <c r="T28" s="1063">
        <v>104.24135326618273</v>
      </c>
      <c r="U28" s="1063">
        <v>104.22583362771185</v>
      </c>
      <c r="V28" s="1045"/>
      <c r="W28" s="1045"/>
      <c r="X28" s="1045"/>
      <c r="Y28" s="1045"/>
      <c r="Z28" s="1045"/>
      <c r="AA28" s="1045"/>
    </row>
    <row r="29" s="1061" customFormat="1" ht="16.5">
      <c r="A29" s="1062" t="s">
        <v>563</v>
      </c>
      <c r="B29" s="1063">
        <v>103.97483497417524</v>
      </c>
      <c r="C29" s="1063">
        <v>102.46329811206176</v>
      </c>
      <c r="D29" s="1063">
        <v>104.71338924442979</v>
      </c>
      <c r="E29" s="1063">
        <v>103.62253268579065</v>
      </c>
      <c r="F29" s="1063">
        <v>104.03861705094401</v>
      </c>
      <c r="G29" s="1063">
        <v>104.00300853372919</v>
      </c>
      <c r="H29" s="1063">
        <v>103.96772121959013</v>
      </c>
      <c r="I29" s="1063">
        <v>103.9767196864682</v>
      </c>
      <c r="J29" s="1063">
        <v>103.98727260793838</v>
      </c>
      <c r="K29" s="1063">
        <v>104.01694357730985</v>
      </c>
      <c r="L29" s="1063">
        <v>104.01956963755589</v>
      </c>
      <c r="M29" s="1063">
        <v>104.0267622111114</v>
      </c>
      <c r="N29" s="1063">
        <v>104.04859160078178</v>
      </c>
      <c r="O29" s="1063">
        <v>104.06042414141677</v>
      </c>
      <c r="P29" s="1063">
        <v>104.08416176715178</v>
      </c>
      <c r="Q29" s="1063">
        <v>104.10202623689364</v>
      </c>
      <c r="R29" s="1063">
        <v>104.11949079451337</v>
      </c>
      <c r="S29" s="1063">
        <v>104.12472890874064</v>
      </c>
      <c r="T29" s="1063">
        <v>104.14003213484317</v>
      </c>
      <c r="U29" s="1063">
        <v>104.14454913212286</v>
      </c>
      <c r="V29" s="1045"/>
      <c r="W29" s="1045"/>
      <c r="X29" s="1045"/>
      <c r="Y29" s="1045"/>
      <c r="Z29" s="1045"/>
      <c r="AA29" s="1045"/>
    </row>
    <row r="30" s="1061" customFormat="1" ht="16.5">
      <c r="A30" s="1064" t="s">
        <v>430</v>
      </c>
      <c r="B30" s="1063">
        <v>105.187243566326</v>
      </c>
      <c r="C30" s="1063">
        <v>104.04172361127351</v>
      </c>
      <c r="D30" s="1063">
        <v>105.35378906968742</v>
      </c>
      <c r="E30" s="1063">
        <v>104.31295891328432</v>
      </c>
      <c r="F30" s="1063">
        <v>104.43212252714005</v>
      </c>
      <c r="G30" s="1063">
        <v>104.25278431934363</v>
      </c>
      <c r="H30" s="1063">
        <v>104.15503634805413</v>
      </c>
      <c r="I30" s="1063">
        <v>104.17015312178322</v>
      </c>
      <c r="J30" s="1063">
        <v>104.11454930345562</v>
      </c>
      <c r="K30" s="1063">
        <v>104.21106960578324</v>
      </c>
      <c r="L30" s="1063">
        <v>104.13093370305697</v>
      </c>
      <c r="M30" s="1063">
        <v>104.06565462003208</v>
      </c>
      <c r="N30" s="1063">
        <v>103.98188131130104</v>
      </c>
      <c r="O30" s="1063">
        <v>103.898208454677</v>
      </c>
      <c r="P30" s="1063">
        <v>103.86022257593005</v>
      </c>
      <c r="Q30" s="1063">
        <v>103.86022257593017</v>
      </c>
      <c r="R30" s="1063">
        <v>103.8557424048561</v>
      </c>
      <c r="S30" s="1063">
        <v>103.84753420325802</v>
      </c>
      <c r="T30" s="1063">
        <v>103.83932797135742</v>
      </c>
      <c r="U30" s="1063">
        <v>103.83112370868164</v>
      </c>
      <c r="V30" s="1045"/>
      <c r="W30" s="1045"/>
      <c r="X30" s="1045"/>
      <c r="Y30" s="1045"/>
      <c r="Z30" s="1045"/>
      <c r="AA30" s="1045"/>
    </row>
    <row r="31" s="1045" customFormat="1" ht="15">
      <c r="A31" s="1065" t="s">
        <v>1309</v>
      </c>
      <c r="B31" s="1047">
        <v>103.68000000000001</v>
      </c>
      <c r="C31" s="1047">
        <v>102.727</v>
      </c>
      <c r="D31" s="1047">
        <v>104.75700000000001</v>
      </c>
      <c r="E31" s="1047">
        <v>103.60899999999999</v>
      </c>
      <c r="F31" s="1047">
        <v>104.04300000000001</v>
      </c>
      <c r="G31" s="1047">
        <v>104.011</v>
      </c>
      <c r="H31" s="1047">
        <v>103.986</v>
      </c>
      <c r="I31" s="1047">
        <v>104</v>
      </c>
      <c r="J31" s="1047">
        <v>103.95099999999999</v>
      </c>
      <c r="K31" s="1047">
        <v>104.02200000000001</v>
      </c>
      <c r="L31" s="1047">
        <v>104.01600000000001</v>
      </c>
      <c r="M31" s="1047">
        <v>104.018</v>
      </c>
      <c r="N31" s="1047">
        <v>104.017</v>
      </c>
      <c r="O31" s="1047">
        <v>104.017</v>
      </c>
      <c r="P31" s="1047">
        <v>104.015</v>
      </c>
      <c r="Q31" s="1047">
        <v>104.012</v>
      </c>
      <c r="R31" s="1047">
        <v>104.01600000000001</v>
      </c>
      <c r="S31" s="1047">
        <v>104.002</v>
      </c>
      <c r="T31" s="1047">
        <v>103.98699999999999</v>
      </c>
      <c r="U31" s="1047">
        <v>103.97199999999999</v>
      </c>
    </row>
    <row r="32" s="1066" customFormat="1" ht="17.25">
      <c r="A32" s="1067" t="s">
        <v>1310</v>
      </c>
      <c r="B32" s="1063"/>
      <c r="C32" s="1063"/>
      <c r="D32" s="1063"/>
      <c r="E32" s="1063"/>
      <c r="F32" s="1051"/>
      <c r="G32" s="1051"/>
      <c r="H32" s="1051"/>
      <c r="I32" s="1068"/>
      <c r="J32" s="1068"/>
      <c r="K32" s="1068"/>
      <c r="L32" s="1068"/>
      <c r="M32" s="1068"/>
      <c r="N32" s="1068"/>
      <c r="O32" s="1068"/>
      <c r="P32" s="1068"/>
      <c r="Q32" s="1068"/>
      <c r="R32" s="1068"/>
      <c r="S32" s="1068"/>
      <c r="T32" s="1068"/>
      <c r="U32" s="1068"/>
    </row>
    <row r="33" s="1069" customFormat="1" ht="16.5">
      <c r="A33" s="1070"/>
      <c r="B33" s="1051"/>
      <c r="C33" s="1071"/>
      <c r="D33" s="1071"/>
      <c r="E33" s="1071"/>
      <c r="F33" s="1051"/>
      <c r="G33" s="1051"/>
      <c r="H33" s="1051"/>
      <c r="I33" s="1051"/>
      <c r="J33" s="1051"/>
      <c r="K33" s="1051"/>
      <c r="L33" s="1051"/>
      <c r="M33" s="1051"/>
      <c r="N33" s="1051"/>
      <c r="O33" s="1051"/>
    </row>
    <row r="34" s="1072" customFormat="1" ht="16.5">
      <c r="A34" s="1070"/>
      <c r="B34" s="1051"/>
      <c r="C34" s="1051"/>
      <c r="D34" s="1051"/>
      <c r="E34" s="1051"/>
      <c r="F34" s="1073"/>
      <c r="G34" s="1073"/>
      <c r="H34" s="1073"/>
      <c r="I34" s="1073"/>
      <c r="J34" s="1073"/>
      <c r="K34" s="1073"/>
      <c r="L34" s="1073"/>
      <c r="M34" s="1073"/>
      <c r="N34" s="1073"/>
      <c r="O34" s="1073"/>
    </row>
    <row r="35" ht="15" customHeight="1">
      <c r="A35" s="1070"/>
      <c r="B35" s="1063"/>
      <c r="C35" s="1063"/>
      <c r="D35" s="1063"/>
      <c r="E35" s="1063"/>
      <c r="F35" s="1051"/>
      <c r="G35" s="1051"/>
      <c r="H35" s="1051"/>
      <c r="I35" s="1051"/>
      <c r="J35" s="1051"/>
      <c r="K35" s="1051"/>
      <c r="L35" s="1051"/>
      <c r="M35" s="1051"/>
      <c r="N35" s="1051"/>
      <c r="O35" s="1051"/>
    </row>
    <row r="36" ht="15" customHeight="1">
      <c r="A36" s="1070"/>
      <c r="B36" s="1074"/>
      <c r="C36" s="1075"/>
      <c r="D36" s="1075"/>
      <c r="E36" s="1075"/>
      <c r="F36" s="1074"/>
      <c r="G36" s="1074"/>
      <c r="H36" s="1074"/>
      <c r="I36" s="1074"/>
      <c r="J36" s="1074"/>
      <c r="K36" s="1074"/>
      <c r="L36" s="1074"/>
      <c r="M36" s="1074"/>
      <c r="N36" s="1074"/>
      <c r="O36" s="1074"/>
    </row>
    <row r="37" ht="15" customHeight="1">
      <c r="A37" s="1070"/>
      <c r="B37" s="1063"/>
      <c r="C37" s="1063"/>
      <c r="D37" s="1063"/>
      <c r="E37" s="1063"/>
      <c r="F37" s="1076"/>
      <c r="G37" s="1076"/>
      <c r="H37" s="1076"/>
      <c r="I37" s="1076"/>
      <c r="J37" s="1076"/>
      <c r="K37" s="1076"/>
      <c r="L37" s="1076"/>
      <c r="M37" s="1076"/>
      <c r="N37" s="1076"/>
      <c r="O37" s="1076"/>
    </row>
    <row r="38" ht="12.75" customHeight="1">
      <c r="A38" s="1070"/>
      <c r="B38" s="1077"/>
      <c r="C38" s="1077"/>
      <c r="D38" s="1077"/>
    </row>
    <row r="39" ht="12.75" customHeight="1">
      <c r="A39" s="1070"/>
      <c r="B39" s="1077"/>
      <c r="C39" s="1077"/>
      <c r="D39" s="1077"/>
    </row>
    <row r="40" ht="12.75" customHeight="1">
      <c r="A40" s="1078"/>
      <c r="B40" s="1077"/>
      <c r="C40" s="1077"/>
      <c r="D40" s="1077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</row>
    <row r="41" ht="12.75" customHeight="1">
      <c r="A41" s="1070"/>
      <c r="B41" s="1077"/>
      <c r="C41" s="1077"/>
      <c r="D41" s="1077"/>
      <c r="F41" s="1051"/>
      <c r="G41" s="1051"/>
      <c r="H41" s="1051"/>
      <c r="I41" s="1051"/>
      <c r="J41" s="1051"/>
      <c r="K41" s="1051"/>
      <c r="L41" s="1051"/>
      <c r="M41" s="1051"/>
      <c r="N41" s="1051"/>
      <c r="O41" s="1051"/>
    </row>
    <row r="42" ht="12.75" customHeight="1">
      <c r="A42" s="1070"/>
      <c r="B42" s="1077"/>
      <c r="C42" s="1077"/>
      <c r="D42" s="1077"/>
    </row>
    <row r="43" ht="12.75" customHeight="1">
      <c r="A43" s="1070"/>
      <c r="B43" s="1077"/>
      <c r="C43" s="1077"/>
      <c r="D43" s="1077"/>
    </row>
    <row r="44" ht="20.100000000000001" customHeight="1">
      <c r="B44" s="1079"/>
      <c r="C44" s="1079"/>
      <c r="D44" s="1079"/>
      <c r="E44" s="1080"/>
      <c r="F44" s="1081"/>
      <c r="G44" s="1081"/>
      <c r="H44" s="1081"/>
      <c r="I44" s="1081"/>
      <c r="J44" s="1081"/>
      <c r="K44" s="1081"/>
      <c r="L44" s="1081"/>
      <c r="M44" s="1081"/>
      <c r="N44" s="1081"/>
      <c r="O44" s="1081"/>
    </row>
    <row r="45" ht="15.75">
      <c r="A45" s="1080"/>
      <c r="B45" s="1079"/>
      <c r="C45" s="1079"/>
      <c r="D45" s="1079"/>
      <c r="E45" s="1082"/>
      <c r="F45" s="1081"/>
      <c r="G45" s="1081"/>
      <c r="H45" s="1081"/>
      <c r="I45" s="1081"/>
      <c r="J45" s="1081"/>
      <c r="K45" s="1081"/>
      <c r="L45" s="1081"/>
      <c r="M45" s="1081"/>
      <c r="N45" s="1081"/>
      <c r="O45" s="1081"/>
    </row>
    <row r="46" ht="15.75">
      <c r="A46" s="1079"/>
      <c r="B46" s="1083"/>
      <c r="C46" s="1083"/>
      <c r="D46" s="1083"/>
      <c r="E46" s="1082"/>
      <c r="F46" s="1081"/>
      <c r="G46" s="1081"/>
      <c r="H46" s="1081"/>
      <c r="I46" s="1081"/>
      <c r="J46" s="1081"/>
      <c r="K46" s="1081"/>
      <c r="L46" s="1081"/>
      <c r="M46" s="1081"/>
      <c r="N46" s="1081"/>
      <c r="O46" s="1081"/>
    </row>
    <row r="47">
      <c r="A47" s="1079"/>
      <c r="B47" s="1083"/>
      <c r="C47" s="1083"/>
      <c r="D47" s="1083"/>
      <c r="E47" s="1082"/>
      <c r="F47" s="1082"/>
      <c r="G47" s="1084"/>
      <c r="H47" s="1083"/>
      <c r="I47" s="1083"/>
      <c r="J47" s="1083"/>
      <c r="K47" s="1083"/>
      <c r="L47" s="1083"/>
      <c r="M47" s="1083"/>
      <c r="N47" s="1083"/>
      <c r="O47" s="1083"/>
    </row>
    <row r="48">
      <c r="A48" s="1079"/>
      <c r="B48" s="1083"/>
      <c r="C48" s="1083"/>
      <c r="D48" s="1083"/>
      <c r="E48" s="1082"/>
      <c r="F48" s="1082"/>
      <c r="G48" s="1084"/>
      <c r="H48" s="1083"/>
      <c r="I48" s="1083"/>
      <c r="J48" s="1083"/>
      <c r="K48" s="1083"/>
      <c r="L48" s="1083"/>
      <c r="M48" s="1083"/>
      <c r="N48" s="1083"/>
      <c r="O48" s="1083"/>
    </row>
    <row r="49" ht="21.199999999999999" customHeight="1">
      <c r="A49" s="1079"/>
      <c r="B49" s="1083"/>
      <c r="C49" s="1083"/>
      <c r="D49" s="1083"/>
      <c r="E49" s="1082"/>
      <c r="F49" s="1082"/>
      <c r="G49" s="1084"/>
      <c r="H49" s="1083"/>
      <c r="I49" s="1083"/>
      <c r="J49" s="1083"/>
      <c r="K49" s="1083"/>
      <c r="L49" s="1083"/>
      <c r="M49" s="1083"/>
      <c r="N49" s="1083"/>
      <c r="O49" s="1083"/>
    </row>
    <row r="50">
      <c r="A50" s="1085"/>
      <c r="B50" s="1086"/>
      <c r="C50" s="1086"/>
      <c r="D50" s="1086"/>
      <c r="E50" s="1082"/>
      <c r="F50" s="1082"/>
      <c r="G50" s="1087"/>
      <c r="H50" s="1086"/>
      <c r="I50" s="1086"/>
      <c r="J50" s="1086"/>
      <c r="K50" s="1086"/>
      <c r="L50" s="1086"/>
      <c r="M50" s="1086"/>
      <c r="N50" s="1086"/>
      <c r="O50" s="1086"/>
    </row>
    <row r="51">
      <c r="A51" s="1085"/>
      <c r="B51" s="1088"/>
      <c r="C51" s="1088"/>
      <c r="D51" s="1088"/>
      <c r="E51" s="1082"/>
      <c r="F51" s="1082"/>
      <c r="G51" s="1087"/>
      <c r="H51" s="1088"/>
      <c r="I51" s="1088"/>
      <c r="J51" s="1088"/>
      <c r="K51" s="1088"/>
      <c r="L51" s="1088"/>
      <c r="M51" s="1088"/>
      <c r="N51" s="1088"/>
      <c r="O51" s="1088"/>
    </row>
    <row r="52" ht="18.75" customHeight="1">
      <c r="A52" s="1085"/>
      <c r="B52" s="1089"/>
      <c r="C52" s="1089"/>
      <c r="D52" s="1089"/>
      <c r="E52" s="1082"/>
      <c r="F52" s="1082"/>
      <c r="G52" s="1087"/>
      <c r="H52" s="1089"/>
      <c r="I52" s="1089"/>
      <c r="J52" s="1089"/>
      <c r="K52" s="1089"/>
      <c r="L52" s="1089"/>
      <c r="M52" s="1089"/>
      <c r="N52" s="1089"/>
      <c r="O52" s="1089"/>
    </row>
    <row r="53">
      <c r="A53" s="1085"/>
      <c r="B53" s="1089"/>
      <c r="C53" s="1089"/>
      <c r="D53" s="1089"/>
      <c r="E53" s="1082"/>
      <c r="F53" s="1082"/>
      <c r="G53" s="1087"/>
      <c r="L53" s="1089"/>
      <c r="M53" s="1089"/>
      <c r="N53" s="1089"/>
      <c r="O53" s="1089"/>
    </row>
    <row r="54">
      <c r="A54" s="1085"/>
      <c r="B54" s="1089"/>
      <c r="C54" s="1089"/>
      <c r="D54" s="1089"/>
      <c r="E54" s="1082"/>
      <c r="F54" s="1082"/>
      <c r="G54" s="1087"/>
      <c r="H54" s="1089"/>
      <c r="I54" s="1089"/>
      <c r="J54" s="1089"/>
      <c r="K54" s="1089"/>
      <c r="L54" s="1089"/>
      <c r="M54" s="1089"/>
      <c r="N54" s="1089"/>
      <c r="O54" s="1089"/>
    </row>
    <row r="55">
      <c r="A55" s="1085"/>
      <c r="B55" s="1090"/>
      <c r="C55" s="1090"/>
      <c r="D55" s="1090"/>
      <c r="E55" s="1082"/>
      <c r="F55" s="1082"/>
      <c r="G55" s="1087"/>
      <c r="H55" s="1090"/>
      <c r="I55" s="1090"/>
      <c r="J55" s="1090"/>
      <c r="K55" s="1090"/>
      <c r="L55" s="1090"/>
      <c r="M55" s="1090"/>
      <c r="N55" s="1090"/>
      <c r="O55" s="1090"/>
    </row>
    <row r="56">
      <c r="A56" s="1085"/>
      <c r="B56" s="1089"/>
      <c r="C56" s="1089"/>
      <c r="D56" s="1089"/>
      <c r="E56" s="1082"/>
      <c r="F56" s="1082"/>
      <c r="G56" s="1087"/>
      <c r="H56" s="1089"/>
      <c r="I56" s="1089"/>
      <c r="J56" s="1089"/>
      <c r="K56" s="1089"/>
      <c r="L56" s="1089"/>
      <c r="M56" s="1089"/>
      <c r="N56" s="1089"/>
      <c r="O56" s="1089"/>
    </row>
    <row r="57">
      <c r="A57" s="1085"/>
      <c r="B57" s="1090"/>
      <c r="C57" s="1090"/>
      <c r="D57" s="1090"/>
      <c r="E57" s="1082"/>
      <c r="F57" s="1082"/>
      <c r="G57" s="1087"/>
      <c r="H57" s="1090"/>
      <c r="I57" s="1090"/>
      <c r="J57" s="1090"/>
      <c r="K57" s="1090"/>
      <c r="L57" s="1090"/>
      <c r="M57" s="1090"/>
      <c r="N57" s="1090"/>
      <c r="O57" s="1090"/>
    </row>
    <row r="58">
      <c r="A58" s="1091"/>
      <c r="B58" s="1082"/>
      <c r="C58" s="1082"/>
      <c r="D58" s="1082"/>
      <c r="E58" s="1082"/>
      <c r="F58" s="1082"/>
      <c r="G58" s="1087"/>
      <c r="H58" s="1082"/>
      <c r="I58" s="1082"/>
      <c r="J58" s="1082"/>
      <c r="K58" s="1082"/>
      <c r="L58" s="1082"/>
      <c r="M58" s="1082"/>
      <c r="N58" s="1082"/>
      <c r="O58" s="1082"/>
    </row>
    <row r="59">
      <c r="A59" s="1085"/>
      <c r="E59" s="1082"/>
      <c r="F59" s="1082"/>
      <c r="G59" s="1087"/>
    </row>
    <row r="60">
      <c r="A60" s="1085"/>
    </row>
    <row r="61">
      <c r="A61" s="1085"/>
      <c r="B61" s="1092"/>
      <c r="C61" s="1092"/>
      <c r="D61" s="1092"/>
      <c r="E61" s="1092"/>
      <c r="F61" s="1092"/>
      <c r="G61" s="1092"/>
      <c r="H61" s="1092"/>
      <c r="I61" s="1092"/>
      <c r="J61" s="1092"/>
      <c r="K61" s="1092"/>
      <c r="L61" s="1092"/>
      <c r="M61" s="1092"/>
      <c r="N61" s="1092"/>
      <c r="O61" s="1092"/>
    </row>
    <row r="62">
      <c r="A62" s="1085"/>
      <c r="B62" s="1092"/>
      <c r="C62" s="1092"/>
      <c r="D62" s="1092"/>
      <c r="E62" s="1092"/>
      <c r="F62" s="1092"/>
      <c r="G62" s="1092"/>
      <c r="H62" s="1092"/>
      <c r="I62" s="1092"/>
      <c r="J62" s="1092"/>
      <c r="K62" s="1092"/>
      <c r="L62" s="1092"/>
      <c r="M62" s="1092"/>
      <c r="N62" s="1092"/>
      <c r="O62" s="1092"/>
    </row>
    <row r="63" ht="42" customHeight="1">
      <c r="A63" s="1091"/>
      <c r="B63" s="1093"/>
      <c r="C63" s="1093"/>
      <c r="D63" s="1093"/>
      <c r="E63" s="1093"/>
      <c r="F63" s="1093"/>
      <c r="G63" s="1093"/>
      <c r="H63" s="1093"/>
      <c r="I63" s="1093"/>
      <c r="J63" s="1093"/>
      <c r="K63" s="1093"/>
      <c r="L63" s="1093"/>
      <c r="M63" s="1093"/>
      <c r="N63" s="1093"/>
      <c r="O63" s="1093"/>
    </row>
    <row r="64">
      <c r="A64" s="1085"/>
      <c r="B64" s="1093"/>
      <c r="C64" s="1093"/>
      <c r="D64" s="1093"/>
      <c r="E64" s="1093"/>
      <c r="F64" s="1093"/>
      <c r="G64" s="1093"/>
      <c r="H64" s="1093"/>
      <c r="I64" s="1093"/>
      <c r="J64" s="1093"/>
      <c r="K64" s="1093"/>
      <c r="L64" s="1093"/>
      <c r="M64" s="1093"/>
      <c r="N64" s="1093"/>
      <c r="O64" s="1093"/>
    </row>
    <row r="65">
      <c r="A65" s="1085"/>
      <c r="B65" s="1093"/>
      <c r="C65" s="1093"/>
      <c r="D65" s="1093"/>
      <c r="E65" s="1093"/>
      <c r="F65" s="1093"/>
      <c r="G65" s="1093"/>
      <c r="H65" s="1093"/>
      <c r="I65" s="1093"/>
      <c r="J65" s="1093"/>
      <c r="K65" s="1093"/>
      <c r="L65" s="1093"/>
      <c r="M65" s="1093"/>
      <c r="N65" s="1093"/>
      <c r="O65" s="1093"/>
    </row>
    <row r="66">
      <c r="A66" s="1091"/>
      <c r="B66" s="1092"/>
      <c r="C66" s="1092"/>
      <c r="D66" s="1092"/>
      <c r="E66" s="1092"/>
      <c r="F66" s="1092"/>
      <c r="G66" s="1092"/>
      <c r="H66" s="1092"/>
      <c r="I66" s="1092"/>
      <c r="J66" s="1092"/>
      <c r="K66" s="1092"/>
      <c r="L66" s="1092"/>
      <c r="M66" s="1092"/>
      <c r="N66" s="1092"/>
      <c r="O66" s="1092"/>
    </row>
    <row r="67">
      <c r="A67" s="1091"/>
      <c r="B67" s="1092"/>
      <c r="C67" s="1092"/>
      <c r="D67" s="1092"/>
      <c r="E67" s="1092"/>
      <c r="F67" s="1092"/>
      <c r="G67" s="1092"/>
      <c r="H67" s="1092"/>
      <c r="I67" s="1092"/>
      <c r="J67" s="1092"/>
      <c r="K67" s="1092"/>
      <c r="L67" s="1092"/>
      <c r="M67" s="1092"/>
      <c r="N67" s="1092"/>
      <c r="O67" s="1092"/>
    </row>
    <row r="68">
      <c r="A68" s="1091"/>
      <c r="B68" s="1092"/>
      <c r="C68" s="1092"/>
      <c r="D68" s="1092"/>
      <c r="E68" s="1092"/>
      <c r="F68" s="1092"/>
      <c r="G68" s="1092"/>
      <c r="H68" s="1092"/>
      <c r="I68" s="1092"/>
      <c r="J68" s="1092"/>
      <c r="K68" s="1092"/>
      <c r="L68" s="1092"/>
      <c r="M68" s="1092"/>
      <c r="N68" s="1092"/>
      <c r="O68" s="1092"/>
    </row>
    <row r="69">
      <c r="A69" s="1091"/>
      <c r="B69" s="1092"/>
      <c r="C69" s="1092"/>
      <c r="D69" s="1092"/>
      <c r="E69" s="1092"/>
      <c r="F69" s="1092"/>
      <c r="G69" s="1092"/>
      <c r="H69" s="1092"/>
      <c r="I69" s="1092"/>
      <c r="J69" s="1092"/>
      <c r="K69" s="1092"/>
      <c r="L69" s="1092"/>
      <c r="M69" s="1092"/>
      <c r="N69" s="1092"/>
      <c r="O69" s="1092"/>
    </row>
    <row r="70">
      <c r="A70" s="1085"/>
    </row>
    <row r="71">
      <c r="A71" s="1085"/>
    </row>
    <row r="72">
      <c r="A72" s="1085"/>
      <c r="B72" s="1082"/>
      <c r="C72" s="1094"/>
      <c r="D72" s="1094"/>
      <c r="E72" s="1094"/>
      <c r="F72" s="1094"/>
      <c r="G72" s="1094"/>
      <c r="H72" s="1094"/>
      <c r="I72" s="1094"/>
      <c r="J72" s="1094"/>
      <c r="K72" s="1094"/>
      <c r="L72" s="1094"/>
      <c r="M72" s="1094"/>
      <c r="N72" s="1094"/>
      <c r="O72" s="1094"/>
    </row>
    <row r="73">
      <c r="A73" s="1095"/>
      <c r="B73" s="1082"/>
      <c r="C73" s="1082"/>
      <c r="D73" s="1082"/>
      <c r="E73" s="1082"/>
      <c r="F73" s="1082"/>
      <c r="G73" s="1082"/>
      <c r="H73" s="1082"/>
      <c r="I73" s="1082"/>
      <c r="J73" s="1082"/>
      <c r="K73" s="1082"/>
      <c r="L73" s="1082"/>
      <c r="M73" s="1082"/>
      <c r="N73" s="1082"/>
      <c r="O73" s="1082"/>
    </row>
    <row r="74">
      <c r="A74" s="1095"/>
      <c r="B74" s="1082"/>
      <c r="C74" s="1082"/>
      <c r="D74" s="1082"/>
      <c r="E74" s="1082"/>
      <c r="F74" s="1082"/>
      <c r="G74" s="1082"/>
      <c r="H74" s="1082"/>
      <c r="I74" s="1082"/>
      <c r="J74" s="1082"/>
      <c r="K74" s="1082"/>
      <c r="L74" s="1082"/>
      <c r="M74" s="1082"/>
      <c r="N74" s="1082"/>
      <c r="O74" s="1082"/>
    </row>
    <row r="76">
      <c r="A76" s="1091"/>
    </row>
    <row r="77">
      <c r="A77" s="1096"/>
    </row>
    <row r="79">
      <c r="A79" s="1085"/>
    </row>
    <row r="80">
      <c r="A80" s="1085"/>
    </row>
    <row r="81">
      <c r="A81" s="1085"/>
    </row>
    <row r="82">
      <c r="A82" s="1085"/>
    </row>
    <row r="83">
      <c r="A83" s="1085"/>
    </row>
    <row r="84">
      <c r="A84" s="1085"/>
    </row>
    <row r="85">
      <c r="A85" s="1085"/>
    </row>
    <row r="86">
      <c r="A86" s="1085"/>
    </row>
    <row r="87">
      <c r="A87" s="1085"/>
    </row>
    <row r="88">
      <c r="A88" s="1085"/>
    </row>
    <row r="89">
      <c r="A89" s="1085"/>
    </row>
    <row r="90">
      <c r="A90" s="1085"/>
    </row>
    <row r="91">
      <c r="A91" s="1085"/>
    </row>
    <row r="92">
      <c r="A92" s="1085"/>
    </row>
    <row r="93">
      <c r="A93" s="1085"/>
    </row>
    <row r="94">
      <c r="A94" s="1085"/>
    </row>
  </sheetData>
  <mergeCells count="1">
    <mergeCell ref="A1:T1"/>
  </mergeCells>
  <printOptions headings="0" gridLines="1"/>
  <pageMargins left="0" right="0" top="0.39370078740157477" bottom="0.39370078740157477" header="0" footer="0"/>
  <pageSetup paperSize="9" scale="63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54" zoomScale="100" workbookViewId="0">
      <selection activeCell="B174" activeCellId="0" sqref="B174:M174"/>
    </sheetView>
  </sheetViews>
  <sheetFormatPr defaultRowHeight="14.25"/>
  <cols>
    <col customWidth="1" min="1" max="1" width="41.85546875"/>
    <col customWidth="1" min="2" max="2" width="18.28515625"/>
    <col customWidth="1" min="3" max="3" width="18.5703125"/>
    <col customWidth="1" min="4" max="4" width="9.140625"/>
    <col customWidth="1" min="15" max="15" width="60.28515625"/>
  </cols>
  <sheetData>
    <row r="1">
      <c r="A1" s="23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6"/>
      <c r="H2" s="6"/>
      <c r="I2" s="6"/>
      <c r="J2" s="6"/>
      <c r="K2" s="6"/>
      <c r="L2" s="6"/>
      <c r="M2" s="4"/>
      <c r="O2" s="3" t="s">
        <v>5</v>
      </c>
    </row>
    <row r="3">
      <c r="A3" s="7"/>
      <c r="B3" s="8">
        <v>2019</v>
      </c>
      <c r="C3" s="8">
        <v>2020</v>
      </c>
      <c r="D3" s="8">
        <v>2021</v>
      </c>
      <c r="E3" s="8">
        <v>2022</v>
      </c>
      <c r="F3" s="8">
        <v>2023</v>
      </c>
      <c r="G3" s="8">
        <v>2024</v>
      </c>
      <c r="H3" s="8">
        <v>2025</v>
      </c>
      <c r="I3" s="8">
        <v>2026</v>
      </c>
      <c r="J3" s="8">
        <v>2027</v>
      </c>
      <c r="K3" s="8">
        <v>2028</v>
      </c>
      <c r="L3" s="8">
        <v>2029</v>
      </c>
      <c r="M3" s="8">
        <v>2030</v>
      </c>
      <c r="O3" s="7"/>
    </row>
    <row r="4" ht="15.75" customHeight="1">
      <c r="A4" s="9" t="s">
        <v>6</v>
      </c>
      <c r="B4" s="10" t="e">
        <f>#REF!</f>
        <v>#REF!</v>
      </c>
      <c r="C4" s="10" t="e">
        <f>#REF!</f>
        <v>#REF!</v>
      </c>
      <c r="D4" s="10" t="e">
        <f>#REF!</f>
        <v>#REF!</v>
      </c>
      <c r="E4" s="10" t="e">
        <f>#REF!</f>
        <v>#REF!</v>
      </c>
      <c r="F4" s="10" t="e">
        <f>#REF!</f>
        <v>#REF!</v>
      </c>
      <c r="G4" s="10" t="e">
        <f>#REF!</f>
        <v>#REF!</v>
      </c>
      <c r="H4" s="10" t="e">
        <f>#REF!</f>
        <v>#REF!</v>
      </c>
      <c r="I4" s="10" t="e">
        <f>#REF!</f>
        <v>#REF!</v>
      </c>
      <c r="J4" s="10" t="e">
        <f>#REF!</f>
        <v>#REF!</v>
      </c>
      <c r="K4" s="10" t="e">
        <f>#REF!</f>
        <v>#REF!</v>
      </c>
      <c r="L4" s="10" t="e">
        <f>#REF!</f>
        <v>#REF!</v>
      </c>
      <c r="M4" s="10" t="e">
        <f>#REF!</f>
        <v>#REF!</v>
      </c>
      <c r="O4" s="11" t="s">
        <v>7</v>
      </c>
    </row>
    <row r="5">
      <c r="A5" s="12" t="s">
        <v>8</v>
      </c>
      <c r="B5" s="13" t="e">
        <f>SUM(B6:B8)</f>
        <v>#REF!</v>
      </c>
      <c r="C5" s="13" t="e">
        <f>SUM(C6:C8)</f>
        <v>#REF!</v>
      </c>
      <c r="D5" s="13" t="e">
        <f t="shared" ref="D5:M5" si="315">SUM(D6:D8)</f>
        <v>#REF!</v>
      </c>
      <c r="E5" s="13" t="e">
        <f t="shared" si="315"/>
        <v>#REF!</v>
      </c>
      <c r="F5" s="13" t="e">
        <f t="shared" si="315"/>
        <v>#REF!</v>
      </c>
      <c r="G5" s="13" t="e">
        <f t="shared" si="315"/>
        <v>#REF!</v>
      </c>
      <c r="H5" s="13" t="e">
        <f t="shared" si="315"/>
        <v>#REF!</v>
      </c>
      <c r="I5" s="13" t="e">
        <f t="shared" si="315"/>
        <v>#REF!</v>
      </c>
      <c r="J5" s="13" t="e">
        <f t="shared" si="315"/>
        <v>#REF!</v>
      </c>
      <c r="K5" s="13" t="e">
        <f t="shared" si="315"/>
        <v>#REF!</v>
      </c>
      <c r="L5" s="13" t="e">
        <f t="shared" si="315"/>
        <v>#REF!</v>
      </c>
      <c r="M5" s="13" t="e">
        <f t="shared" si="315"/>
        <v>#REF!</v>
      </c>
      <c r="O5" s="14"/>
    </row>
    <row r="6">
      <c r="A6" s="9" t="s">
        <v>9</v>
      </c>
      <c r="B6" s="10" t="e">
        <f>B$4*'ЦП по МО help'!$R60</f>
        <v>#REF!</v>
      </c>
      <c r="C6" s="10" t="e">
        <f>C$4*'ЦП по МО help'!R60</f>
        <v>#REF!</v>
      </c>
      <c r="D6" s="10" t="e">
        <f>D$4*'ЦП по МО help'!S60</f>
        <v>#REF!</v>
      </c>
      <c r="E6" s="10" t="e">
        <f>E$4*'ЦП по МО help'!T60</f>
        <v>#REF!</v>
      </c>
      <c r="F6" s="10" t="e">
        <f>F$4*'ЦП по МО help'!U60</f>
        <v>#REF!</v>
      </c>
      <c r="G6" s="10" t="e">
        <f>G$4*'ЦП по МО help'!V60</f>
        <v>#REF!</v>
      </c>
      <c r="H6" s="10" t="e">
        <f>H$4*'ЦП по МО help'!W60</f>
        <v>#REF!</v>
      </c>
      <c r="I6" s="10" t="e">
        <f>I$4*'ЦП по МО help'!X60</f>
        <v>#REF!</v>
      </c>
      <c r="J6" s="10" t="e">
        <f>J$4*'ЦП по МО help'!Y60</f>
        <v>#REF!</v>
      </c>
      <c r="K6" s="10" t="e">
        <f>K$4*'ЦП по МО help'!Z60</f>
        <v>#REF!</v>
      </c>
      <c r="L6" s="10" t="e">
        <f>L$4*'ЦП по МО help'!AA60</f>
        <v>#REF!</v>
      </c>
      <c r="M6" s="10" t="e">
        <f>M$4*'ЦП по МО help'!AB60</f>
        <v>#REF!</v>
      </c>
      <c r="O6" s="14"/>
    </row>
    <row r="7" s="1" customFormat="1">
      <c r="A7" s="9" t="s">
        <v>10</v>
      </c>
      <c r="B7" s="10" t="e">
        <f>B$4*'ЦП по МО help'!$R61</f>
        <v>#REF!</v>
      </c>
      <c r="C7" s="10" t="e">
        <f>C$4*'ЦП по МО help'!R61</f>
        <v>#REF!</v>
      </c>
      <c r="D7" s="10" t="e">
        <f>D$4*'ЦП по МО help'!S61</f>
        <v>#REF!</v>
      </c>
      <c r="E7" s="10" t="e">
        <f>E$4*'ЦП по МО help'!T61</f>
        <v>#REF!</v>
      </c>
      <c r="F7" s="10" t="e">
        <f>F$4*'ЦП по МО help'!U61</f>
        <v>#REF!</v>
      </c>
      <c r="G7" s="10" t="e">
        <f>G$4*'ЦП по МО help'!V61</f>
        <v>#REF!</v>
      </c>
      <c r="H7" s="10" t="e">
        <f>H$4*'ЦП по МО help'!W61</f>
        <v>#REF!</v>
      </c>
      <c r="I7" s="10" t="e">
        <f>I$4*'ЦП по МО help'!X61</f>
        <v>#REF!</v>
      </c>
      <c r="J7" s="10" t="e">
        <f>J$4*'ЦП по МО help'!Y61</f>
        <v>#REF!</v>
      </c>
      <c r="K7" s="10" t="e">
        <f>K$4*'ЦП по МО help'!Z61</f>
        <v>#REF!</v>
      </c>
      <c r="L7" s="10" t="e">
        <f>L$4*'ЦП по МО help'!AA61</f>
        <v>#REF!</v>
      </c>
      <c r="M7" s="10" t="e">
        <f>M$4*'ЦП по МО help'!AB61</f>
        <v>#REF!</v>
      </c>
      <c r="O7" s="14"/>
    </row>
    <row r="8">
      <c r="A8" s="9" t="s">
        <v>11</v>
      </c>
      <c r="B8" s="10" t="e">
        <f>B$4*'ЦП по МО help'!$R62</f>
        <v>#REF!</v>
      </c>
      <c r="C8" s="10" t="e">
        <f>C$4*'ЦП по МО help'!R62</f>
        <v>#REF!</v>
      </c>
      <c r="D8" s="10" t="e">
        <f>D$4*'ЦП по МО help'!S62</f>
        <v>#REF!</v>
      </c>
      <c r="E8" s="10" t="e">
        <f>E$4*'ЦП по МО help'!T62</f>
        <v>#REF!</v>
      </c>
      <c r="F8" s="10" t="e">
        <f>F$4*'ЦП по МО help'!U62</f>
        <v>#REF!</v>
      </c>
      <c r="G8" s="10" t="e">
        <f>G$4*'ЦП по МО help'!V62</f>
        <v>#REF!</v>
      </c>
      <c r="H8" s="10" t="e">
        <f>H$4*'ЦП по МО help'!W62</f>
        <v>#REF!</v>
      </c>
      <c r="I8" s="10" t="e">
        <f>I$4*'ЦП по МО help'!X62</f>
        <v>#REF!</v>
      </c>
      <c r="J8" s="10" t="e">
        <f>J$4*'ЦП по МО help'!Y62</f>
        <v>#REF!</v>
      </c>
      <c r="K8" s="10" t="e">
        <f>K$4*'ЦП по МО help'!Z62</f>
        <v>#REF!</v>
      </c>
      <c r="L8" s="10" t="e">
        <f>L$4*'ЦП по МО help'!AA62</f>
        <v>#REF!</v>
      </c>
      <c r="M8" s="10" t="e">
        <f>M$4*'ЦП по МО help'!AB62</f>
        <v>#REF!</v>
      </c>
      <c r="O8" s="14"/>
    </row>
    <row r="9">
      <c r="A9" s="12" t="s">
        <v>69</v>
      </c>
      <c r="B9" s="13" t="e">
        <f>SUM(B10:B21)</f>
        <v>#REF!</v>
      </c>
      <c r="C9" s="13" t="e">
        <f>SUM(C10:C21)</f>
        <v>#REF!</v>
      </c>
      <c r="D9" s="13" t="e">
        <f t="shared" ref="D9:M9" si="316">SUM(D10:D21)</f>
        <v>#REF!</v>
      </c>
      <c r="E9" s="13" t="e">
        <f t="shared" si="316"/>
        <v>#REF!</v>
      </c>
      <c r="F9" s="13" t="e">
        <f t="shared" si="316"/>
        <v>#REF!</v>
      </c>
      <c r="G9" s="13" t="e">
        <f t="shared" si="316"/>
        <v>#REF!</v>
      </c>
      <c r="H9" s="13" t="e">
        <f t="shared" si="316"/>
        <v>#REF!</v>
      </c>
      <c r="I9" s="13" t="e">
        <f t="shared" si="316"/>
        <v>#REF!</v>
      </c>
      <c r="J9" s="13" t="e">
        <f t="shared" si="316"/>
        <v>#REF!</v>
      </c>
      <c r="K9" s="13" t="e">
        <f t="shared" si="316"/>
        <v>#REF!</v>
      </c>
      <c r="L9" s="13" t="e">
        <f t="shared" si="316"/>
        <v>#REF!</v>
      </c>
      <c r="M9" s="13" t="e">
        <f t="shared" si="316"/>
        <v>#REF!</v>
      </c>
      <c r="O9" s="14"/>
    </row>
    <row r="10">
      <c r="A10" s="9" t="s">
        <v>13</v>
      </c>
      <c r="B10" s="10" t="e">
        <f>B$4*'ЦП по МО help'!$R64</f>
        <v>#REF!</v>
      </c>
      <c r="C10" s="10" t="e">
        <f>C$4*'ЦП по МО help'!R64</f>
        <v>#REF!</v>
      </c>
      <c r="D10" s="10" t="e">
        <f>D$4*'ЦП по МО help'!S64</f>
        <v>#REF!</v>
      </c>
      <c r="E10" s="10" t="e">
        <f>E$4*'ЦП по МО help'!T64</f>
        <v>#REF!</v>
      </c>
      <c r="F10" s="10" t="e">
        <f>F$4*'ЦП по МО help'!U64</f>
        <v>#REF!</v>
      </c>
      <c r="G10" s="10" t="e">
        <f>G$4*'ЦП по МО help'!V64</f>
        <v>#REF!</v>
      </c>
      <c r="H10" s="10" t="e">
        <f>H$4*'ЦП по МО help'!W64</f>
        <v>#REF!</v>
      </c>
      <c r="I10" s="10" t="e">
        <f>I$4*'ЦП по МО help'!X64</f>
        <v>#REF!</v>
      </c>
      <c r="J10" s="10" t="e">
        <f>J$4*'ЦП по МО help'!Y64</f>
        <v>#REF!</v>
      </c>
      <c r="K10" s="10" t="e">
        <f>K$4*'ЦП по МО help'!Z64</f>
        <v>#REF!</v>
      </c>
      <c r="L10" s="10" t="e">
        <f>L$4*'ЦП по МО help'!AA64</f>
        <v>#REF!</v>
      </c>
      <c r="M10" s="10" t="e">
        <f>M$4*'ЦП по МО help'!AB64</f>
        <v>#REF!</v>
      </c>
      <c r="O10" s="14"/>
    </row>
    <row r="11">
      <c r="A11" s="9" t="s">
        <v>22</v>
      </c>
      <c r="B11" s="10" t="e">
        <f>B$4*'ЦП по МО help'!$R65</f>
        <v>#REF!</v>
      </c>
      <c r="C11" s="10" t="e">
        <f>C$4*'ЦП по МО help'!R65</f>
        <v>#REF!</v>
      </c>
      <c r="D11" s="10" t="e">
        <f>D$4*'ЦП по МО help'!S65</f>
        <v>#REF!</v>
      </c>
      <c r="E11" s="10" t="e">
        <f>E$4*'ЦП по МО help'!T65</f>
        <v>#REF!</v>
      </c>
      <c r="F11" s="10" t="e">
        <f>F$4*'ЦП по МО help'!U65</f>
        <v>#REF!</v>
      </c>
      <c r="G11" s="10" t="e">
        <f>G$4*'ЦП по МО help'!V65</f>
        <v>#REF!</v>
      </c>
      <c r="H11" s="10" t="e">
        <f>H$4*'ЦП по МО help'!W65</f>
        <v>#REF!</v>
      </c>
      <c r="I11" s="10" t="e">
        <f>I$4*'ЦП по МО help'!X65</f>
        <v>#REF!</v>
      </c>
      <c r="J11" s="10" t="e">
        <f>J$4*'ЦП по МО help'!Y65</f>
        <v>#REF!</v>
      </c>
      <c r="K11" s="10" t="e">
        <f>K$4*'ЦП по МО help'!Z65</f>
        <v>#REF!</v>
      </c>
      <c r="L11" s="10" t="e">
        <f>L$4*'ЦП по МО help'!AA65</f>
        <v>#REF!</v>
      </c>
      <c r="M11" s="10" t="e">
        <f>M$4*'ЦП по МО help'!AB65</f>
        <v>#REF!</v>
      </c>
      <c r="O11" s="14"/>
    </row>
    <row r="12">
      <c r="A12" s="9" t="s">
        <v>17</v>
      </c>
      <c r="B12" s="10" t="e">
        <f>B$4*'ЦП по МО help'!$R66</f>
        <v>#REF!</v>
      </c>
      <c r="C12" s="10" t="e">
        <f>C$4*'ЦП по МО help'!R66</f>
        <v>#REF!</v>
      </c>
      <c r="D12" s="10" t="e">
        <f>D$4*'ЦП по МО help'!S66</f>
        <v>#REF!</v>
      </c>
      <c r="E12" s="10" t="e">
        <f>E$4*'ЦП по МО help'!T66</f>
        <v>#REF!</v>
      </c>
      <c r="F12" s="10" t="e">
        <f>F$4*'ЦП по МО help'!U66</f>
        <v>#REF!</v>
      </c>
      <c r="G12" s="10" t="e">
        <f>G$4*'ЦП по МО help'!V66</f>
        <v>#REF!</v>
      </c>
      <c r="H12" s="10" t="e">
        <f>H$4*'ЦП по МО help'!W66</f>
        <v>#REF!</v>
      </c>
      <c r="I12" s="10" t="e">
        <f>I$4*'ЦП по МО help'!X66</f>
        <v>#REF!</v>
      </c>
      <c r="J12" s="10" t="e">
        <f>J$4*'ЦП по МО help'!Y66</f>
        <v>#REF!</v>
      </c>
      <c r="K12" s="10" t="e">
        <f>K$4*'ЦП по МО help'!Z66</f>
        <v>#REF!</v>
      </c>
      <c r="L12" s="10" t="e">
        <f>L$4*'ЦП по МО help'!AA66</f>
        <v>#REF!</v>
      </c>
      <c r="M12" s="10" t="e">
        <f>M$4*'ЦП по МО help'!AB66</f>
        <v>#REF!</v>
      </c>
      <c r="O12" s="14"/>
    </row>
    <row r="13">
      <c r="A13" s="9" t="s">
        <v>15</v>
      </c>
      <c r="B13" s="10" t="e">
        <f>B$4*'ЦП по МО help'!$R67</f>
        <v>#REF!</v>
      </c>
      <c r="C13" s="10" t="e">
        <f>C$4*'ЦП по МО help'!R67</f>
        <v>#REF!</v>
      </c>
      <c r="D13" s="10" t="e">
        <f>D$4*'ЦП по МО help'!S67</f>
        <v>#REF!</v>
      </c>
      <c r="E13" s="10" t="e">
        <f>E$4*'ЦП по МО help'!T67</f>
        <v>#REF!</v>
      </c>
      <c r="F13" s="10" t="e">
        <f>F$4*'ЦП по МО help'!U67</f>
        <v>#REF!</v>
      </c>
      <c r="G13" s="10" t="e">
        <f>G$4*'ЦП по МО help'!V67</f>
        <v>#REF!</v>
      </c>
      <c r="H13" s="10" t="e">
        <f>H$4*'ЦП по МО help'!W67</f>
        <v>#REF!</v>
      </c>
      <c r="I13" s="10" t="e">
        <f>I$4*'ЦП по МО help'!X67</f>
        <v>#REF!</v>
      </c>
      <c r="J13" s="10" t="e">
        <f>J$4*'ЦП по МО help'!Y67</f>
        <v>#REF!</v>
      </c>
      <c r="K13" s="10" t="e">
        <f>K$4*'ЦП по МО help'!Z67</f>
        <v>#REF!</v>
      </c>
      <c r="L13" s="10" t="e">
        <f>L$4*'ЦП по МО help'!AA67</f>
        <v>#REF!</v>
      </c>
      <c r="M13" s="10" t="e">
        <f>M$4*'ЦП по МО help'!AB67</f>
        <v>#REF!</v>
      </c>
      <c r="O13" s="14"/>
    </row>
    <row r="14">
      <c r="A14" s="9" t="s">
        <v>16</v>
      </c>
      <c r="B14" s="10" t="e">
        <f>B$4*'ЦП по МО help'!$R68</f>
        <v>#REF!</v>
      </c>
      <c r="C14" s="10" t="e">
        <f>C$4*'ЦП по МО help'!R68</f>
        <v>#REF!</v>
      </c>
      <c r="D14" s="10" t="e">
        <f>D$4*'ЦП по МО help'!S68</f>
        <v>#REF!</v>
      </c>
      <c r="E14" s="10" t="e">
        <f>E$4*'ЦП по МО help'!T68</f>
        <v>#REF!</v>
      </c>
      <c r="F14" s="10" t="e">
        <f>F$4*'ЦП по МО help'!U68</f>
        <v>#REF!</v>
      </c>
      <c r="G14" s="10" t="e">
        <f>G$4*'ЦП по МО help'!V68</f>
        <v>#REF!</v>
      </c>
      <c r="H14" s="10" t="e">
        <f>H$4*'ЦП по МО help'!W68</f>
        <v>#REF!</v>
      </c>
      <c r="I14" s="10" t="e">
        <f>I$4*'ЦП по МО help'!X68</f>
        <v>#REF!</v>
      </c>
      <c r="J14" s="10" t="e">
        <f>J$4*'ЦП по МО help'!Y68</f>
        <v>#REF!</v>
      </c>
      <c r="K14" s="10" t="e">
        <f>K$4*'ЦП по МО help'!Z68</f>
        <v>#REF!</v>
      </c>
      <c r="L14" s="10" t="e">
        <f>L$4*'ЦП по МО help'!AA68</f>
        <v>#REF!</v>
      </c>
      <c r="M14" s="10" t="e">
        <f>M$4*'ЦП по МО help'!AB68</f>
        <v>#REF!</v>
      </c>
      <c r="O14" s="14"/>
    </row>
    <row r="15">
      <c r="A15" s="9" t="s">
        <v>23</v>
      </c>
      <c r="B15" s="10" t="e">
        <f>B$4*'ЦП по МО help'!$R69</f>
        <v>#REF!</v>
      </c>
      <c r="C15" s="10" t="e">
        <f>C$4*'ЦП по МО help'!R69</f>
        <v>#REF!</v>
      </c>
      <c r="D15" s="10" t="e">
        <f>D$4*'ЦП по МО help'!S69</f>
        <v>#REF!</v>
      </c>
      <c r="E15" s="10" t="e">
        <f>E$4*'ЦП по МО help'!T69</f>
        <v>#REF!</v>
      </c>
      <c r="F15" s="10" t="e">
        <f>F$4*'ЦП по МО help'!U69</f>
        <v>#REF!</v>
      </c>
      <c r="G15" s="10" t="e">
        <f>G$4*'ЦП по МО help'!V69</f>
        <v>#REF!</v>
      </c>
      <c r="H15" s="10" t="e">
        <f>H$4*'ЦП по МО help'!W69</f>
        <v>#REF!</v>
      </c>
      <c r="I15" s="10" t="e">
        <f>I$4*'ЦП по МО help'!X69</f>
        <v>#REF!</v>
      </c>
      <c r="J15" s="10" t="e">
        <f>J$4*'ЦП по МО help'!Y69</f>
        <v>#REF!</v>
      </c>
      <c r="K15" s="10" t="e">
        <f>K$4*'ЦП по МО help'!Z69</f>
        <v>#REF!</v>
      </c>
      <c r="L15" s="10" t="e">
        <f>L$4*'ЦП по МО help'!AA69</f>
        <v>#REF!</v>
      </c>
      <c r="M15" s="10" t="e">
        <f>M$4*'ЦП по МО help'!AB69</f>
        <v>#REF!</v>
      </c>
      <c r="O15" s="14"/>
    </row>
    <row r="16">
      <c r="A16" s="9" t="s">
        <v>14</v>
      </c>
      <c r="B16" s="10" t="e">
        <f>B$4*'ЦП по МО help'!$R70</f>
        <v>#REF!</v>
      </c>
      <c r="C16" s="10" t="e">
        <f>C$4*'ЦП по МО help'!R70</f>
        <v>#REF!</v>
      </c>
      <c r="D16" s="10" t="e">
        <f>D$4*'ЦП по МО help'!S70</f>
        <v>#REF!</v>
      </c>
      <c r="E16" s="10" t="e">
        <f>E$4*'ЦП по МО help'!T70</f>
        <v>#REF!</v>
      </c>
      <c r="F16" s="10" t="e">
        <f>F$4*'ЦП по МО help'!U70</f>
        <v>#REF!</v>
      </c>
      <c r="G16" s="10" t="e">
        <f>G$4*'ЦП по МО help'!V70</f>
        <v>#REF!</v>
      </c>
      <c r="H16" s="10" t="e">
        <f>H$4*'ЦП по МО help'!W70</f>
        <v>#REF!</v>
      </c>
      <c r="I16" s="10" t="e">
        <f>I$4*'ЦП по МО help'!X70</f>
        <v>#REF!</v>
      </c>
      <c r="J16" s="10" t="e">
        <f>J$4*'ЦП по МО help'!Y70</f>
        <v>#REF!</v>
      </c>
      <c r="K16" s="10" t="e">
        <f>K$4*'ЦП по МО help'!Z70</f>
        <v>#REF!</v>
      </c>
      <c r="L16" s="10" t="e">
        <f>L$4*'ЦП по МО help'!AA70</f>
        <v>#REF!</v>
      </c>
      <c r="M16" s="10" t="e">
        <f>M$4*'ЦП по МО help'!AB70</f>
        <v>#REF!</v>
      </c>
      <c r="O16" s="14"/>
    </row>
    <row r="17">
      <c r="A17" s="9" t="s">
        <v>21</v>
      </c>
      <c r="B17" s="10" t="e">
        <f>B$4*'ЦП по МО help'!$R71</f>
        <v>#REF!</v>
      </c>
      <c r="C17" s="10" t="e">
        <f>C$4*'ЦП по МО help'!R71</f>
        <v>#REF!</v>
      </c>
      <c r="D17" s="10" t="e">
        <f>D$4*'ЦП по МО help'!S71</f>
        <v>#REF!</v>
      </c>
      <c r="E17" s="10" t="e">
        <f>E$4*'ЦП по МО help'!T71</f>
        <v>#REF!</v>
      </c>
      <c r="F17" s="10" t="e">
        <f>F$4*'ЦП по МО help'!U71</f>
        <v>#REF!</v>
      </c>
      <c r="G17" s="10" t="e">
        <f>G$4*'ЦП по МО help'!V71</f>
        <v>#REF!</v>
      </c>
      <c r="H17" s="10" t="e">
        <f>H$4*'ЦП по МО help'!W71</f>
        <v>#REF!</v>
      </c>
      <c r="I17" s="10" t="e">
        <f>I$4*'ЦП по МО help'!X71</f>
        <v>#REF!</v>
      </c>
      <c r="J17" s="10" t="e">
        <f>J$4*'ЦП по МО help'!Y71</f>
        <v>#REF!</v>
      </c>
      <c r="K17" s="10" t="e">
        <f>K$4*'ЦП по МО help'!Z71</f>
        <v>#REF!</v>
      </c>
      <c r="L17" s="10" t="e">
        <f>L$4*'ЦП по МО help'!AA71</f>
        <v>#REF!</v>
      </c>
      <c r="M17" s="10" t="e">
        <f>M$4*'ЦП по МО help'!AB71</f>
        <v>#REF!</v>
      </c>
      <c r="O17" s="14"/>
    </row>
    <row r="18">
      <c r="A18" s="9" t="s">
        <v>18</v>
      </c>
      <c r="B18" s="10" t="e">
        <f>B$4*'ЦП по МО help'!$R72</f>
        <v>#REF!</v>
      </c>
      <c r="C18" s="10" t="e">
        <f>C$4*'ЦП по МО help'!R72</f>
        <v>#REF!</v>
      </c>
      <c r="D18" s="10" t="e">
        <f>D$4*'ЦП по МО help'!S72</f>
        <v>#REF!</v>
      </c>
      <c r="E18" s="10" t="e">
        <f>E$4*'ЦП по МО help'!T72</f>
        <v>#REF!</v>
      </c>
      <c r="F18" s="10" t="e">
        <f>F$4*'ЦП по МО help'!U72</f>
        <v>#REF!</v>
      </c>
      <c r="G18" s="10" t="e">
        <f>G$4*'ЦП по МО help'!V72</f>
        <v>#REF!</v>
      </c>
      <c r="H18" s="10" t="e">
        <f>H$4*'ЦП по МО help'!W72</f>
        <v>#REF!</v>
      </c>
      <c r="I18" s="10" t="e">
        <f>I$4*'ЦП по МО help'!X72</f>
        <v>#REF!</v>
      </c>
      <c r="J18" s="10" t="e">
        <f>J$4*'ЦП по МО help'!Y72</f>
        <v>#REF!</v>
      </c>
      <c r="K18" s="10" t="e">
        <f>K$4*'ЦП по МО help'!Z72</f>
        <v>#REF!</v>
      </c>
      <c r="L18" s="10" t="e">
        <f>L$4*'ЦП по МО help'!AA72</f>
        <v>#REF!</v>
      </c>
      <c r="M18" s="10" t="e">
        <f>M$4*'ЦП по МО help'!AB72</f>
        <v>#REF!</v>
      </c>
      <c r="O18" s="14"/>
    </row>
    <row r="19">
      <c r="A19" s="9" t="s">
        <v>20</v>
      </c>
      <c r="B19" s="10" t="e">
        <f>B$4*'ЦП по МО help'!$R73</f>
        <v>#REF!</v>
      </c>
      <c r="C19" s="10" t="e">
        <f>C$4*'ЦП по МО help'!R73</f>
        <v>#REF!</v>
      </c>
      <c r="D19" s="10" t="e">
        <f>D$4*'ЦП по МО help'!S73</f>
        <v>#REF!</v>
      </c>
      <c r="E19" s="10" t="e">
        <f>E$4*'ЦП по МО help'!T73</f>
        <v>#REF!</v>
      </c>
      <c r="F19" s="10" t="e">
        <f>F$4*'ЦП по МО help'!U73</f>
        <v>#REF!</v>
      </c>
      <c r="G19" s="10" t="e">
        <f>G$4*'ЦП по МО help'!V73</f>
        <v>#REF!</v>
      </c>
      <c r="H19" s="10" t="e">
        <f>H$4*'ЦП по МО help'!W73</f>
        <v>#REF!</v>
      </c>
      <c r="I19" s="10" t="e">
        <f>I$4*'ЦП по МО help'!X73</f>
        <v>#REF!</v>
      </c>
      <c r="J19" s="10" t="e">
        <f>J$4*'ЦП по МО help'!Y73</f>
        <v>#REF!</v>
      </c>
      <c r="K19" s="10" t="e">
        <f>K$4*'ЦП по МО help'!Z73</f>
        <v>#REF!</v>
      </c>
      <c r="L19" s="10" t="e">
        <f>L$4*'ЦП по МО help'!AA73</f>
        <v>#REF!</v>
      </c>
      <c r="M19" s="10" t="e">
        <f>M$4*'ЦП по МО help'!AB73</f>
        <v>#REF!</v>
      </c>
      <c r="O19" s="14"/>
    </row>
    <row r="20">
      <c r="A20" s="9" t="s">
        <v>24</v>
      </c>
      <c r="B20" s="10" t="e">
        <f>B$4*'ЦП по МО help'!$R74</f>
        <v>#REF!</v>
      </c>
      <c r="C20" s="10" t="e">
        <f>C$4*'ЦП по МО help'!R74</f>
        <v>#REF!</v>
      </c>
      <c r="D20" s="10" t="e">
        <f>D$4*'ЦП по МО help'!S74</f>
        <v>#REF!</v>
      </c>
      <c r="E20" s="10" t="e">
        <f>E$4*'ЦП по МО help'!T74</f>
        <v>#REF!</v>
      </c>
      <c r="F20" s="10" t="e">
        <f>F$4*'ЦП по МО help'!U74</f>
        <v>#REF!</v>
      </c>
      <c r="G20" s="10" t="e">
        <f>G$4*'ЦП по МО help'!V74</f>
        <v>#REF!</v>
      </c>
      <c r="H20" s="10" t="e">
        <f>H$4*'ЦП по МО help'!W74</f>
        <v>#REF!</v>
      </c>
      <c r="I20" s="10" t="e">
        <f>I$4*'ЦП по МО help'!X74</f>
        <v>#REF!</v>
      </c>
      <c r="J20" s="10" t="e">
        <f>J$4*'ЦП по МО help'!Y74</f>
        <v>#REF!</v>
      </c>
      <c r="K20" s="10" t="e">
        <f>K$4*'ЦП по МО help'!Z74</f>
        <v>#REF!</v>
      </c>
      <c r="L20" s="10" t="e">
        <f>L$4*'ЦП по МО help'!AA74</f>
        <v>#REF!</v>
      </c>
      <c r="M20" s="10" t="e">
        <f>M$4*'ЦП по МО help'!AB74</f>
        <v>#REF!</v>
      </c>
      <c r="O20" s="14"/>
    </row>
    <row r="21">
      <c r="A21" s="9" t="s">
        <v>25</v>
      </c>
      <c r="B21" s="10" t="e">
        <f>B$4*'ЦП по МО help'!$R75</f>
        <v>#REF!</v>
      </c>
      <c r="C21" s="10" t="e">
        <f>C$4*'ЦП по МО help'!R75</f>
        <v>#REF!</v>
      </c>
      <c r="D21" s="10" t="e">
        <f>D$4*'ЦП по МО help'!S75</f>
        <v>#REF!</v>
      </c>
      <c r="E21" s="10" t="e">
        <f>E$4*'ЦП по МО help'!T75</f>
        <v>#REF!</v>
      </c>
      <c r="F21" s="10" t="e">
        <f>F$4*'ЦП по МО help'!U75</f>
        <v>#REF!</v>
      </c>
      <c r="G21" s="10" t="e">
        <f>G$4*'ЦП по МО help'!V75</f>
        <v>#REF!</v>
      </c>
      <c r="H21" s="10" t="e">
        <f>H$4*'ЦП по МО help'!W75</f>
        <v>#REF!</v>
      </c>
      <c r="I21" s="10" t="e">
        <f>I$4*'ЦП по МО help'!X75</f>
        <v>#REF!</v>
      </c>
      <c r="J21" s="10" t="e">
        <f>J$4*'ЦП по МО help'!Y75</f>
        <v>#REF!</v>
      </c>
      <c r="K21" s="10" t="e">
        <f>K$4*'ЦП по МО help'!Z75</f>
        <v>#REF!</v>
      </c>
      <c r="L21" s="10" t="e">
        <f>L$4*'ЦП по МО help'!AA75</f>
        <v>#REF!</v>
      </c>
      <c r="M21" s="10" t="e">
        <f>M$4*'ЦП по МО help'!AB75</f>
        <v>#REF!</v>
      </c>
      <c r="O21" s="14"/>
    </row>
    <row r="22">
      <c r="A22" s="12" t="s">
        <v>70</v>
      </c>
      <c r="B22" s="13" t="e">
        <f>SUM(B23:B27)</f>
        <v>#REF!</v>
      </c>
      <c r="C22" s="13" t="e">
        <f>SUM(C23:C27)</f>
        <v>#REF!</v>
      </c>
      <c r="D22" s="13" t="e">
        <f t="shared" ref="D22:M22" si="317">SUM(D23:D27)</f>
        <v>#REF!</v>
      </c>
      <c r="E22" s="13" t="e">
        <f t="shared" si="317"/>
        <v>#REF!</v>
      </c>
      <c r="F22" s="13" t="e">
        <f t="shared" si="317"/>
        <v>#REF!</v>
      </c>
      <c r="G22" s="13" t="e">
        <f t="shared" si="317"/>
        <v>#REF!</v>
      </c>
      <c r="H22" s="13" t="e">
        <f t="shared" si="317"/>
        <v>#REF!</v>
      </c>
      <c r="I22" s="13" t="e">
        <f t="shared" si="317"/>
        <v>#REF!</v>
      </c>
      <c r="J22" s="13" t="e">
        <f t="shared" si="317"/>
        <v>#REF!</v>
      </c>
      <c r="K22" s="13" t="e">
        <f t="shared" si="317"/>
        <v>#REF!</v>
      </c>
      <c r="L22" s="13" t="e">
        <f t="shared" si="317"/>
        <v>#REF!</v>
      </c>
      <c r="M22" s="13" t="e">
        <f t="shared" si="317"/>
        <v>#REF!</v>
      </c>
      <c r="O22" s="14"/>
    </row>
    <row r="23">
      <c r="A23" s="9" t="s">
        <v>32</v>
      </c>
      <c r="B23" s="10" t="e">
        <f>B$4*'ЦП по МО help'!$R77</f>
        <v>#REF!</v>
      </c>
      <c r="C23" s="10" t="e">
        <f>C$4*'ЦП по МО help'!R77</f>
        <v>#REF!</v>
      </c>
      <c r="D23" s="10" t="e">
        <f>D$4*'ЦП по МО help'!S77</f>
        <v>#REF!</v>
      </c>
      <c r="E23" s="10" t="e">
        <f>E$4*'ЦП по МО help'!T77</f>
        <v>#REF!</v>
      </c>
      <c r="F23" s="10" t="e">
        <f>F$4*'ЦП по МО help'!U77</f>
        <v>#REF!</v>
      </c>
      <c r="G23" s="10" t="e">
        <f>G$4*'ЦП по МО help'!V77</f>
        <v>#REF!</v>
      </c>
      <c r="H23" s="10" t="e">
        <f>H$4*'ЦП по МО help'!W77</f>
        <v>#REF!</v>
      </c>
      <c r="I23" s="10" t="e">
        <f>I$4*'ЦП по МО help'!X77</f>
        <v>#REF!</v>
      </c>
      <c r="J23" s="10" t="e">
        <f>J$4*'ЦП по МО help'!Y77</f>
        <v>#REF!</v>
      </c>
      <c r="K23" s="10" t="e">
        <f>K$4*'ЦП по МО help'!Z77</f>
        <v>#REF!</v>
      </c>
      <c r="L23" s="10" t="e">
        <f>L$4*'ЦП по МО help'!AA77</f>
        <v>#REF!</v>
      </c>
      <c r="M23" s="10" t="e">
        <f>M$4*'ЦП по МО help'!AB77</f>
        <v>#REF!</v>
      </c>
      <c r="O23" s="14"/>
    </row>
    <row r="24">
      <c r="A24" s="9" t="s">
        <v>30</v>
      </c>
      <c r="B24" s="10" t="e">
        <f>B$4*'ЦП по МО help'!$R78</f>
        <v>#REF!</v>
      </c>
      <c r="C24" s="10" t="e">
        <f>C$4*'ЦП по МО help'!R78</f>
        <v>#REF!</v>
      </c>
      <c r="D24" s="10" t="e">
        <f>D$4*'ЦП по МО help'!S78</f>
        <v>#REF!</v>
      </c>
      <c r="E24" s="10" t="e">
        <f>E$4*'ЦП по МО help'!T78</f>
        <v>#REF!</v>
      </c>
      <c r="F24" s="10" t="e">
        <f>F$4*'ЦП по МО help'!U78</f>
        <v>#REF!</v>
      </c>
      <c r="G24" s="10" t="e">
        <f>G$4*'ЦП по МО help'!V78</f>
        <v>#REF!</v>
      </c>
      <c r="H24" s="10" t="e">
        <f>H$4*'ЦП по МО help'!W78</f>
        <v>#REF!</v>
      </c>
      <c r="I24" s="10" t="e">
        <f>I$4*'ЦП по МО help'!X78</f>
        <v>#REF!</v>
      </c>
      <c r="J24" s="10" t="e">
        <f>J$4*'ЦП по МО help'!Y78</f>
        <v>#REF!</v>
      </c>
      <c r="K24" s="10" t="e">
        <f>K$4*'ЦП по МО help'!Z78</f>
        <v>#REF!</v>
      </c>
      <c r="L24" s="10" t="e">
        <f>L$4*'ЦП по МО help'!AA78</f>
        <v>#REF!</v>
      </c>
      <c r="M24" s="10" t="e">
        <f>M$4*'ЦП по МО help'!AB78</f>
        <v>#REF!</v>
      </c>
      <c r="O24" s="14"/>
    </row>
    <row r="25">
      <c r="A25" s="9" t="s">
        <v>28</v>
      </c>
      <c r="B25" s="10" t="e">
        <f>B$4*'ЦП по МО help'!$R79</f>
        <v>#REF!</v>
      </c>
      <c r="C25" s="10" t="e">
        <f>C$4*'ЦП по МО help'!R79</f>
        <v>#REF!</v>
      </c>
      <c r="D25" s="10" t="e">
        <f>D$4*'ЦП по МО help'!S79</f>
        <v>#REF!</v>
      </c>
      <c r="E25" s="10" t="e">
        <f>E$4*'ЦП по МО help'!T79</f>
        <v>#REF!</v>
      </c>
      <c r="F25" s="10" t="e">
        <f>F$4*'ЦП по МО help'!U79</f>
        <v>#REF!</v>
      </c>
      <c r="G25" s="10" t="e">
        <f>G$4*'ЦП по МО help'!V79</f>
        <v>#REF!</v>
      </c>
      <c r="H25" s="10" t="e">
        <f>H$4*'ЦП по МО help'!W79</f>
        <v>#REF!</v>
      </c>
      <c r="I25" s="10" t="e">
        <f>I$4*'ЦП по МО help'!X79</f>
        <v>#REF!</v>
      </c>
      <c r="J25" s="10" t="e">
        <f>J$4*'ЦП по МО help'!Y79</f>
        <v>#REF!</v>
      </c>
      <c r="K25" s="10" t="e">
        <f>K$4*'ЦП по МО help'!Z79</f>
        <v>#REF!</v>
      </c>
      <c r="L25" s="10" t="e">
        <f>L$4*'ЦП по МО help'!AA79</f>
        <v>#REF!</v>
      </c>
      <c r="M25" s="10" t="e">
        <f>M$4*'ЦП по МО help'!AB79</f>
        <v>#REF!</v>
      </c>
      <c r="O25" s="14"/>
    </row>
    <row r="26">
      <c r="A26" s="9" t="s">
        <v>27</v>
      </c>
      <c r="B26" s="10" t="e">
        <f>B$4*'ЦП по МО help'!$R80</f>
        <v>#REF!</v>
      </c>
      <c r="C26" s="10" t="e">
        <f>C$4*'ЦП по МО help'!R80</f>
        <v>#REF!</v>
      </c>
      <c r="D26" s="10" t="e">
        <f>D$4*'ЦП по МО help'!S80</f>
        <v>#REF!</v>
      </c>
      <c r="E26" s="10" t="e">
        <f>E$4*'ЦП по МО help'!T80</f>
        <v>#REF!</v>
      </c>
      <c r="F26" s="10" t="e">
        <f>F$4*'ЦП по МО help'!U80</f>
        <v>#REF!</v>
      </c>
      <c r="G26" s="10" t="e">
        <f>G$4*'ЦП по МО help'!V80</f>
        <v>#REF!</v>
      </c>
      <c r="H26" s="10" t="e">
        <f>H$4*'ЦП по МО help'!W80</f>
        <v>#REF!</v>
      </c>
      <c r="I26" s="10" t="e">
        <f>I$4*'ЦП по МО help'!X80</f>
        <v>#REF!</v>
      </c>
      <c r="J26" s="10" t="e">
        <f>J$4*'ЦП по МО help'!Y80</f>
        <v>#REF!</v>
      </c>
      <c r="K26" s="10" t="e">
        <f>K$4*'ЦП по МО help'!Z80</f>
        <v>#REF!</v>
      </c>
      <c r="L26" s="10" t="e">
        <f>L$4*'ЦП по МО help'!AA80</f>
        <v>#REF!</v>
      </c>
      <c r="M26" s="10" t="e">
        <f>M$4*'ЦП по МО help'!AB80</f>
        <v>#REF!</v>
      </c>
      <c r="O26" s="14"/>
    </row>
    <row r="27">
      <c r="A27" s="9" t="s">
        <v>29</v>
      </c>
      <c r="B27" s="10" t="e">
        <f>B$4*'ЦП по МО help'!$R81</f>
        <v>#REF!</v>
      </c>
      <c r="C27" s="10" t="e">
        <f>C$4*'ЦП по МО help'!R81</f>
        <v>#REF!</v>
      </c>
      <c r="D27" s="10" t="e">
        <f>D$4*'ЦП по МО help'!S81</f>
        <v>#REF!</v>
      </c>
      <c r="E27" s="10" t="e">
        <f>E$4*'ЦП по МО help'!T81</f>
        <v>#REF!</v>
      </c>
      <c r="F27" s="10" t="e">
        <f>F$4*'ЦП по МО help'!U81</f>
        <v>#REF!</v>
      </c>
      <c r="G27" s="10" t="e">
        <f>G$4*'ЦП по МО help'!V81</f>
        <v>#REF!</v>
      </c>
      <c r="H27" s="10" t="e">
        <f>H$4*'ЦП по МО help'!W81</f>
        <v>#REF!</v>
      </c>
      <c r="I27" s="10" t="e">
        <f>I$4*'ЦП по МО help'!X81</f>
        <v>#REF!</v>
      </c>
      <c r="J27" s="10" t="e">
        <f>J$4*'ЦП по МО help'!Y81</f>
        <v>#REF!</v>
      </c>
      <c r="K27" s="10" t="e">
        <f>K$4*'ЦП по МО help'!Z81</f>
        <v>#REF!</v>
      </c>
      <c r="L27" s="10" t="e">
        <f>L$4*'ЦП по МО help'!AA81</f>
        <v>#REF!</v>
      </c>
      <c r="M27" s="10" t="e">
        <f>M$4*'ЦП по МО help'!AB81</f>
        <v>#REF!</v>
      </c>
      <c r="O27" s="15"/>
    </row>
    <row r="28">
      <c r="B28" s="16"/>
    </row>
    <row r="29" ht="15.75">
      <c r="A29" s="2" t="s">
        <v>33</v>
      </c>
    </row>
    <row r="30">
      <c r="A30" s="3" t="s">
        <v>1</v>
      </c>
      <c r="B30" s="4" t="s">
        <v>2</v>
      </c>
      <c r="C30" s="4" t="s">
        <v>3</v>
      </c>
      <c r="D30" s="5" t="s">
        <v>4</v>
      </c>
      <c r="E30" s="6"/>
      <c r="F30" s="6"/>
      <c r="G30" s="6"/>
      <c r="H30" s="6"/>
      <c r="I30" s="6"/>
      <c r="J30" s="6"/>
      <c r="K30" s="6"/>
      <c r="L30" s="6"/>
      <c r="M30" s="4"/>
      <c r="O30" s="3" t="s">
        <v>5</v>
      </c>
    </row>
    <row r="31">
      <c r="A31" s="7"/>
      <c r="B31" s="8">
        <v>2019</v>
      </c>
      <c r="C31" s="8">
        <v>2020</v>
      </c>
      <c r="D31" s="8">
        <v>2021</v>
      </c>
      <c r="E31" s="8">
        <v>2022</v>
      </c>
      <c r="F31" s="8">
        <v>2023</v>
      </c>
      <c r="G31" s="8">
        <v>2024</v>
      </c>
      <c r="H31" s="8">
        <v>2025</v>
      </c>
      <c r="I31" s="8">
        <v>2026</v>
      </c>
      <c r="J31" s="8">
        <v>2027</v>
      </c>
      <c r="K31" s="8">
        <v>2028</v>
      </c>
      <c r="L31" s="8">
        <v>2029</v>
      </c>
      <c r="M31" s="8">
        <v>2030</v>
      </c>
      <c r="O31" s="7"/>
    </row>
    <row r="32">
      <c r="A32" s="9" t="s">
        <v>6</v>
      </c>
      <c r="B32" s="10">
        <f>'ЦП по МО help'!F138</f>
        <v>24.899999999999999</v>
      </c>
      <c r="C32" s="10" t="e">
        <f>'ЦП по МО help'!R138/'ЦП по МО old struc'!C4</f>
        <v>#REF!</v>
      </c>
      <c r="D32" s="10" t="e">
        <f>'ЦП по МО help'!S138/'ЦП по МО old struc'!D4</f>
        <v>#REF!</v>
      </c>
      <c r="E32" s="10" t="e">
        <f>'ЦП по МО help'!T138/'ЦП по МО old struc'!E4</f>
        <v>#REF!</v>
      </c>
      <c r="F32" s="10" t="e">
        <f>'ЦП по МО help'!U138/'ЦП по МО old struc'!F4</f>
        <v>#REF!</v>
      </c>
      <c r="G32" s="10" t="e">
        <f>'ЦП по МО help'!V138/'ЦП по МО old struc'!G4</f>
        <v>#REF!</v>
      </c>
      <c r="H32" s="10" t="e">
        <f>'ЦП по МО help'!W138/'ЦП по МО old struc'!H4</f>
        <v>#REF!</v>
      </c>
      <c r="I32" s="10" t="e">
        <f>'ЦП по МО help'!X138/'ЦП по МО old struc'!I4</f>
        <v>#REF!</v>
      </c>
      <c r="J32" s="10" t="e">
        <f>'ЦП по МО help'!Y138/'ЦП по МО old struc'!J4</f>
        <v>#REF!</v>
      </c>
      <c r="K32" s="10" t="e">
        <f>'ЦП по МО help'!Z138/'ЦП по МО old struc'!K4</f>
        <v>#REF!</v>
      </c>
      <c r="L32" s="10" t="e">
        <f>'ЦП по МО help'!AA138/'ЦП по МО old struc'!L4</f>
        <v>#REF!</v>
      </c>
      <c r="M32" s="10" t="e">
        <f>'ЦП по МО help'!AB138/'ЦП по МО old struc'!M4</f>
        <v>#REF!</v>
      </c>
      <c r="O32" s="11" t="s">
        <v>154</v>
      </c>
    </row>
    <row r="33">
      <c r="A33" s="12" t="s">
        <v>8</v>
      </c>
      <c r="B33" s="13">
        <f>'ЦП по МО help'!F139</f>
        <v>24.492557904062775</v>
      </c>
      <c r="C33" s="13" t="e">
        <f>'ЦП по МО help'!R139/'ЦП по МО old struc'!C5</f>
        <v>#REF!</v>
      </c>
      <c r="D33" s="13" t="e">
        <f>'ЦП по МО help'!S139/'ЦП по МО old struc'!D5</f>
        <v>#REF!</v>
      </c>
      <c r="E33" s="13" t="e">
        <f>'ЦП по МО help'!T139/'ЦП по МО old struc'!E5</f>
        <v>#REF!</v>
      </c>
      <c r="F33" s="13" t="e">
        <f>'ЦП по МО help'!U139/'ЦП по МО old struc'!F5</f>
        <v>#REF!</v>
      </c>
      <c r="G33" s="13" t="e">
        <f>'ЦП по МО help'!V139/'ЦП по МО old struc'!G5</f>
        <v>#REF!</v>
      </c>
      <c r="H33" s="13" t="e">
        <f>'ЦП по МО help'!W139/'ЦП по МО old struc'!H5</f>
        <v>#REF!</v>
      </c>
      <c r="I33" s="13" t="e">
        <f>'ЦП по МО help'!X139/'ЦП по МО old struc'!I5</f>
        <v>#REF!</v>
      </c>
      <c r="J33" s="13" t="e">
        <f>'ЦП по МО help'!Y139/'ЦП по МО old struc'!J5</f>
        <v>#REF!</v>
      </c>
      <c r="K33" s="13" t="e">
        <f>'ЦП по МО help'!Z139/'ЦП по МО old struc'!K5</f>
        <v>#REF!</v>
      </c>
      <c r="L33" s="13" t="e">
        <f>'ЦП по МО help'!AA139/'ЦП по МО old struc'!L5</f>
        <v>#REF!</v>
      </c>
      <c r="M33" s="13" t="e">
        <f>'ЦП по МО help'!AB139/'ЦП по МО old struc'!M5</f>
        <v>#REF!</v>
      </c>
      <c r="O33" s="14"/>
    </row>
    <row r="34">
      <c r="A34" s="9" t="s">
        <v>9</v>
      </c>
      <c r="B34" s="10">
        <f>'ЦП по МО help'!F140</f>
        <v>23.899999999999999</v>
      </c>
      <c r="C34" s="10" t="e">
        <f>'ЦП по МО help'!R140/'ЦП по МО old struc'!C6</f>
        <v>#REF!</v>
      </c>
      <c r="D34" s="10" t="e">
        <f>'ЦП по МО help'!S140/'ЦП по МО old struc'!D6</f>
        <v>#REF!</v>
      </c>
      <c r="E34" s="10" t="e">
        <f>'ЦП по МО help'!T140/'ЦП по МО old struc'!E6</f>
        <v>#REF!</v>
      </c>
      <c r="F34" s="10" t="e">
        <f>'ЦП по МО help'!U140/'ЦП по МО old struc'!F6</f>
        <v>#REF!</v>
      </c>
      <c r="G34" s="10" t="e">
        <f>'ЦП по МО help'!V140/'ЦП по МО old struc'!G6</f>
        <v>#REF!</v>
      </c>
      <c r="H34" s="10" t="e">
        <f>'ЦП по МО help'!W140/'ЦП по МО old struc'!H6</f>
        <v>#REF!</v>
      </c>
      <c r="I34" s="10" t="e">
        <f>'ЦП по МО help'!X140/'ЦП по МО old struc'!I6</f>
        <v>#REF!</v>
      </c>
      <c r="J34" s="10" t="e">
        <f>'ЦП по МО help'!Y140/'ЦП по МО old struc'!J6</f>
        <v>#REF!</v>
      </c>
      <c r="K34" s="10" t="e">
        <f>'ЦП по МО help'!Z140/'ЦП по МО old struc'!K6</f>
        <v>#REF!</v>
      </c>
      <c r="L34" s="10" t="e">
        <f>'ЦП по МО help'!AA140/'ЦП по МО old struc'!L6</f>
        <v>#REF!</v>
      </c>
      <c r="M34" s="10" t="e">
        <f>'ЦП по МО help'!AB140/'ЦП по МО old struc'!M6</f>
        <v>#REF!</v>
      </c>
      <c r="O34" s="14"/>
    </row>
    <row r="35" s="1" customFormat="1">
      <c r="A35" s="9" t="s">
        <v>10</v>
      </c>
      <c r="B35" s="10" t="str">
        <f>'ЦП по МО help'!F141</f>
        <v>-</v>
      </c>
      <c r="C35" s="10" t="e">
        <f>'ЦП по МО help'!R141/'ЦП по МО old struc'!C7</f>
        <v>#REF!</v>
      </c>
      <c r="D35" s="10" t="e">
        <f>'ЦП по МО help'!S141/'ЦП по МО old struc'!D7</f>
        <v>#REF!</v>
      </c>
      <c r="E35" s="10" t="e">
        <f>'ЦП по МО help'!T141/'ЦП по МО old struc'!E7</f>
        <v>#REF!</v>
      </c>
      <c r="F35" s="10" t="e">
        <f>'ЦП по МО help'!U141/'ЦП по МО old struc'!F7</f>
        <v>#REF!</v>
      </c>
      <c r="G35" s="10" t="e">
        <f>'ЦП по МО help'!V141/'ЦП по МО old struc'!G7</f>
        <v>#REF!</v>
      </c>
      <c r="H35" s="10" t="e">
        <f>'ЦП по МО help'!W141/'ЦП по МО old struc'!H7</f>
        <v>#REF!</v>
      </c>
      <c r="I35" s="10" t="e">
        <f>'ЦП по МО help'!X141/'ЦП по МО old struc'!I7</f>
        <v>#REF!</v>
      </c>
      <c r="J35" s="10" t="e">
        <f>'ЦП по МО help'!Y141/'ЦП по МО old struc'!J7</f>
        <v>#REF!</v>
      </c>
      <c r="K35" s="10" t="e">
        <f>'ЦП по МО help'!Z141/'ЦП по МО old struc'!K7</f>
        <v>#REF!</v>
      </c>
      <c r="L35" s="10" t="e">
        <f>'ЦП по МО help'!AA141/'ЦП по МО old struc'!L7</f>
        <v>#REF!</v>
      </c>
      <c r="M35" s="10" t="e">
        <f>'ЦП по МО help'!AB141/'ЦП по МО old struc'!M7</f>
        <v>#REF!</v>
      </c>
      <c r="O35" s="14"/>
    </row>
    <row r="36">
      <c r="A36" s="9" t="s">
        <v>11</v>
      </c>
      <c r="B36" s="10">
        <f>'ЦП по МО help'!F142</f>
        <v>31.399999999999999</v>
      </c>
      <c r="C36" s="10" t="e">
        <f>'ЦП по МО help'!R142/'ЦП по МО old struc'!C8</f>
        <v>#REF!</v>
      </c>
      <c r="D36" s="10" t="e">
        <f>'ЦП по МО help'!S142/'ЦП по МО old struc'!D8</f>
        <v>#REF!</v>
      </c>
      <c r="E36" s="10" t="e">
        <f>'ЦП по МО help'!T142/'ЦП по МО old struc'!E8</f>
        <v>#REF!</v>
      </c>
      <c r="F36" s="10" t="e">
        <f>'ЦП по МО help'!U142/'ЦП по МО old struc'!F8</f>
        <v>#REF!</v>
      </c>
      <c r="G36" s="10" t="e">
        <f>'ЦП по МО help'!V142/'ЦП по МО old struc'!G8</f>
        <v>#REF!</v>
      </c>
      <c r="H36" s="10" t="e">
        <f>'ЦП по МО help'!W142/'ЦП по МО old struc'!H8</f>
        <v>#REF!</v>
      </c>
      <c r="I36" s="10" t="e">
        <f>'ЦП по МО help'!X142/'ЦП по МО old struc'!I8</f>
        <v>#REF!</v>
      </c>
      <c r="J36" s="10" t="e">
        <f>'ЦП по МО help'!Y142/'ЦП по МО old struc'!J8</f>
        <v>#REF!</v>
      </c>
      <c r="K36" s="10" t="e">
        <f>'ЦП по МО help'!Z142/'ЦП по МО old struc'!K8</f>
        <v>#REF!</v>
      </c>
      <c r="L36" s="10" t="e">
        <f>'ЦП по МО help'!AA142/'ЦП по МО old struc'!L8</f>
        <v>#REF!</v>
      </c>
      <c r="M36" s="10" t="e">
        <f>'ЦП по МО help'!AB142/'ЦП по МО old struc'!M8</f>
        <v>#REF!</v>
      </c>
      <c r="O36" s="14"/>
    </row>
    <row r="37">
      <c r="A37" s="12" t="s">
        <v>69</v>
      </c>
      <c r="B37" s="13">
        <f>'ЦП по МО help'!F143</f>
        <v>26.809332688588011</v>
      </c>
      <c r="C37" s="13" t="e">
        <f>'ЦП по МО help'!R143/'ЦП по МО old struc'!C9</f>
        <v>#REF!</v>
      </c>
      <c r="D37" s="13" t="e">
        <f>'ЦП по МО help'!S143/'ЦП по МО old struc'!D9</f>
        <v>#REF!</v>
      </c>
      <c r="E37" s="13" t="e">
        <f>'ЦП по МО help'!T143/'ЦП по МО old struc'!E9</f>
        <v>#REF!</v>
      </c>
      <c r="F37" s="13" t="e">
        <f>'ЦП по МО help'!U143/'ЦП по МО old struc'!F9</f>
        <v>#REF!</v>
      </c>
      <c r="G37" s="13" t="e">
        <f>'ЦП по МО help'!V143/'ЦП по МО old struc'!G9</f>
        <v>#REF!</v>
      </c>
      <c r="H37" s="13" t="e">
        <f>'ЦП по МО help'!W143/'ЦП по МО old struc'!H9</f>
        <v>#REF!</v>
      </c>
      <c r="I37" s="13" t="e">
        <f>'ЦП по МО help'!X143/'ЦП по МО old struc'!I9</f>
        <v>#REF!</v>
      </c>
      <c r="J37" s="13" t="e">
        <f>'ЦП по МО help'!Y143/'ЦП по МО old struc'!J9</f>
        <v>#REF!</v>
      </c>
      <c r="K37" s="13" t="e">
        <f>'ЦП по МО help'!Z143/'ЦП по МО old struc'!K9</f>
        <v>#REF!</v>
      </c>
      <c r="L37" s="13" t="e">
        <f>'ЦП по МО help'!AA143/'ЦП по МО old struc'!L9</f>
        <v>#REF!</v>
      </c>
      <c r="M37" s="13" t="e">
        <f>'ЦП по МО help'!AB143/'ЦП по МО old struc'!M9</f>
        <v>#REF!</v>
      </c>
      <c r="O37" s="14"/>
    </row>
    <row r="38">
      <c r="A38" s="9" t="s">
        <v>13</v>
      </c>
      <c r="B38" s="10">
        <f>'ЦП по МО help'!F144</f>
        <v>32.5</v>
      </c>
      <c r="C38" s="10" t="e">
        <f>'ЦП по МО help'!R144/'ЦП по МО old struc'!C10</f>
        <v>#REF!</v>
      </c>
      <c r="D38" s="10" t="e">
        <f>'ЦП по МО help'!S144/'ЦП по МО old struc'!D10</f>
        <v>#REF!</v>
      </c>
      <c r="E38" s="10" t="e">
        <f>'ЦП по МО help'!T144/'ЦП по МО old struc'!E10</f>
        <v>#REF!</v>
      </c>
      <c r="F38" s="10" t="e">
        <f>'ЦП по МО help'!U144/'ЦП по МО old struc'!F10</f>
        <v>#REF!</v>
      </c>
      <c r="G38" s="10" t="e">
        <f>'ЦП по МО help'!V144/'ЦП по МО old struc'!G10</f>
        <v>#REF!</v>
      </c>
      <c r="H38" s="10" t="e">
        <f>'ЦП по МО help'!W144/'ЦП по МО old struc'!H10</f>
        <v>#REF!</v>
      </c>
      <c r="I38" s="10" t="e">
        <f>'ЦП по МО help'!X144/'ЦП по МО old struc'!I10</f>
        <v>#REF!</v>
      </c>
      <c r="J38" s="10" t="e">
        <f>'ЦП по МО help'!Y144/'ЦП по МО old struc'!J10</f>
        <v>#REF!</v>
      </c>
      <c r="K38" s="10" t="e">
        <f>'ЦП по МО help'!Z144/'ЦП по МО old struc'!K10</f>
        <v>#REF!</v>
      </c>
      <c r="L38" s="10" t="e">
        <f>'ЦП по МО help'!AA144/'ЦП по МО old struc'!L10</f>
        <v>#REF!</v>
      </c>
      <c r="M38" s="10" t="e">
        <f>'ЦП по МО help'!AB144/'ЦП по МО old struc'!M10</f>
        <v>#REF!</v>
      </c>
      <c r="O38" s="14"/>
    </row>
    <row r="39">
      <c r="A39" s="9" t="s">
        <v>22</v>
      </c>
      <c r="B39" s="10">
        <f>'ЦП по МО help'!F145</f>
        <v>28.5</v>
      </c>
      <c r="C39" s="10" t="e">
        <f>'ЦП по МО help'!R145/'ЦП по МО old struc'!C11</f>
        <v>#REF!</v>
      </c>
      <c r="D39" s="10" t="e">
        <f>'ЦП по МО help'!S145/'ЦП по МО old struc'!D11</f>
        <v>#REF!</v>
      </c>
      <c r="E39" s="10" t="e">
        <f>'ЦП по МО help'!T145/'ЦП по МО old struc'!E11</f>
        <v>#REF!</v>
      </c>
      <c r="F39" s="10" t="e">
        <f>'ЦП по МО help'!U145/'ЦП по МО old struc'!F11</f>
        <v>#REF!</v>
      </c>
      <c r="G39" s="10" t="e">
        <f>'ЦП по МО help'!V145/'ЦП по МО old struc'!G11</f>
        <v>#REF!</v>
      </c>
      <c r="H39" s="10" t="e">
        <f>'ЦП по МО help'!W145/'ЦП по МО old struc'!H11</f>
        <v>#REF!</v>
      </c>
      <c r="I39" s="10" t="e">
        <f>'ЦП по МО help'!X145/'ЦП по МО old struc'!I11</f>
        <v>#REF!</v>
      </c>
      <c r="J39" s="10" t="e">
        <f>'ЦП по МО help'!Y145/'ЦП по МО old struc'!J11</f>
        <v>#REF!</v>
      </c>
      <c r="K39" s="10" t="e">
        <f>'ЦП по МО help'!Z145/'ЦП по МО old struc'!K11</f>
        <v>#REF!</v>
      </c>
      <c r="L39" s="10" t="e">
        <f>'ЦП по МО help'!AA145/'ЦП по МО old struc'!L11</f>
        <v>#REF!</v>
      </c>
      <c r="M39" s="10" t="e">
        <f>'ЦП по МО help'!AB145/'ЦП по МО old struc'!M11</f>
        <v>#REF!</v>
      </c>
      <c r="O39" s="14"/>
    </row>
    <row r="40">
      <c r="A40" s="9" t="s">
        <v>17</v>
      </c>
      <c r="B40" s="10">
        <f>'ЦП по МО help'!F146</f>
        <v>23.699999999999999</v>
      </c>
      <c r="C40" s="10" t="e">
        <f>'ЦП по МО help'!R146/'ЦП по МО old struc'!C12</f>
        <v>#REF!</v>
      </c>
      <c r="D40" s="10" t="e">
        <f>'ЦП по МО help'!S146/'ЦП по МО old struc'!D12</f>
        <v>#REF!</v>
      </c>
      <c r="E40" s="10" t="e">
        <f>'ЦП по МО help'!T146/'ЦП по МО old struc'!E12</f>
        <v>#REF!</v>
      </c>
      <c r="F40" s="10" t="e">
        <f>'ЦП по МО help'!U146/'ЦП по МО old struc'!F12</f>
        <v>#REF!</v>
      </c>
      <c r="G40" s="10" t="e">
        <f>'ЦП по МО help'!V146/'ЦП по МО old struc'!G12</f>
        <v>#REF!</v>
      </c>
      <c r="H40" s="10" t="e">
        <f>'ЦП по МО help'!W146/'ЦП по МО old struc'!H12</f>
        <v>#REF!</v>
      </c>
      <c r="I40" s="10" t="e">
        <f>'ЦП по МО help'!X146/'ЦП по МО old struc'!I12</f>
        <v>#REF!</v>
      </c>
      <c r="J40" s="10" t="e">
        <f>'ЦП по МО help'!Y146/'ЦП по МО old struc'!J12</f>
        <v>#REF!</v>
      </c>
      <c r="K40" s="10" t="e">
        <f>'ЦП по МО help'!Z146/'ЦП по МО old struc'!K12</f>
        <v>#REF!</v>
      </c>
      <c r="L40" s="10" t="e">
        <f>'ЦП по МО help'!AA146/'ЦП по МО old struc'!L12</f>
        <v>#REF!</v>
      </c>
      <c r="M40" s="10" t="e">
        <f>'ЦП по МО help'!AB146/'ЦП по МО old struc'!M12</f>
        <v>#REF!</v>
      </c>
      <c r="O40" s="14"/>
    </row>
    <row r="41">
      <c r="A41" s="9" t="s">
        <v>15</v>
      </c>
      <c r="B41" s="10">
        <f>'ЦП по МО help'!F147</f>
        <v>27.300000000000001</v>
      </c>
      <c r="C41" s="10" t="e">
        <f>'ЦП по МО help'!R147/'ЦП по МО old struc'!C13</f>
        <v>#REF!</v>
      </c>
      <c r="D41" s="10" t="e">
        <f>'ЦП по МО help'!S147/'ЦП по МО old struc'!D13</f>
        <v>#REF!</v>
      </c>
      <c r="E41" s="10" t="e">
        <f>'ЦП по МО help'!T147/'ЦП по МО old struc'!E13</f>
        <v>#REF!</v>
      </c>
      <c r="F41" s="10" t="e">
        <f>'ЦП по МО help'!U147/'ЦП по МО old struc'!F13</f>
        <v>#REF!</v>
      </c>
      <c r="G41" s="10" t="e">
        <f>'ЦП по МО help'!V147/'ЦП по МО old struc'!G13</f>
        <v>#REF!</v>
      </c>
      <c r="H41" s="10" t="e">
        <f>'ЦП по МО help'!W147/'ЦП по МО old struc'!H13</f>
        <v>#REF!</v>
      </c>
      <c r="I41" s="10" t="e">
        <f>'ЦП по МО help'!X147/'ЦП по МО old struc'!I13</f>
        <v>#REF!</v>
      </c>
      <c r="J41" s="10" t="e">
        <f>'ЦП по МО help'!Y147/'ЦП по МО old struc'!J13</f>
        <v>#REF!</v>
      </c>
      <c r="K41" s="10" t="e">
        <f>'ЦП по МО help'!Z147/'ЦП по МО old struc'!K13</f>
        <v>#REF!</v>
      </c>
      <c r="L41" s="10" t="e">
        <f>'ЦП по МО help'!AA147/'ЦП по МО old struc'!L13</f>
        <v>#REF!</v>
      </c>
      <c r="M41" s="10" t="e">
        <f>'ЦП по МО help'!AB147/'ЦП по МО old struc'!M13</f>
        <v>#REF!</v>
      </c>
      <c r="O41" s="14"/>
    </row>
    <row r="42">
      <c r="A42" s="9" t="s">
        <v>16</v>
      </c>
      <c r="B42" s="10">
        <f>'ЦП по МО help'!F148</f>
        <v>26.5</v>
      </c>
      <c r="C42" s="10" t="e">
        <f>'ЦП по МО help'!R148/'ЦП по МО old struc'!C14</f>
        <v>#REF!</v>
      </c>
      <c r="D42" s="10" t="e">
        <f>'ЦП по МО help'!S148/'ЦП по МО old struc'!D14</f>
        <v>#REF!</v>
      </c>
      <c r="E42" s="10" t="e">
        <f>'ЦП по МО help'!T148/'ЦП по МО old struc'!E14</f>
        <v>#REF!</v>
      </c>
      <c r="F42" s="10" t="e">
        <f>'ЦП по МО help'!U148/'ЦП по МО old struc'!F14</f>
        <v>#REF!</v>
      </c>
      <c r="G42" s="10" t="e">
        <f>'ЦП по МО help'!V148/'ЦП по МО old struc'!G14</f>
        <v>#REF!</v>
      </c>
      <c r="H42" s="10" t="e">
        <f>'ЦП по МО help'!W148/'ЦП по МО old struc'!H14</f>
        <v>#REF!</v>
      </c>
      <c r="I42" s="10" t="e">
        <f>'ЦП по МО help'!X148/'ЦП по МО old struc'!I14</f>
        <v>#REF!</v>
      </c>
      <c r="J42" s="10" t="e">
        <f>'ЦП по МО help'!Y148/'ЦП по МО old struc'!J14</f>
        <v>#REF!</v>
      </c>
      <c r="K42" s="10" t="e">
        <f>'ЦП по МО help'!Z148/'ЦП по МО old struc'!K14</f>
        <v>#REF!</v>
      </c>
      <c r="L42" s="10" t="e">
        <f>'ЦП по МО help'!AA148/'ЦП по МО old struc'!L14</f>
        <v>#REF!</v>
      </c>
      <c r="M42" s="10" t="e">
        <f>'ЦП по МО help'!AB148/'ЦП по МО old struc'!M14</f>
        <v>#REF!</v>
      </c>
      <c r="O42" s="14"/>
    </row>
    <row r="43">
      <c r="A43" s="9" t="s">
        <v>23</v>
      </c>
      <c r="B43" s="10">
        <f>'ЦП по МО help'!F149</f>
        <v>27.699999999999999</v>
      </c>
      <c r="C43" s="10" t="e">
        <f>'ЦП по МО help'!R149/'ЦП по МО old struc'!C15</f>
        <v>#REF!</v>
      </c>
      <c r="D43" s="10" t="e">
        <f>'ЦП по МО help'!S149/'ЦП по МО old struc'!D15</f>
        <v>#REF!</v>
      </c>
      <c r="E43" s="10" t="e">
        <f>'ЦП по МО help'!T149/'ЦП по МО old struc'!E15</f>
        <v>#REF!</v>
      </c>
      <c r="F43" s="10" t="e">
        <f>'ЦП по МО help'!U149/'ЦП по МО old struc'!F15</f>
        <v>#REF!</v>
      </c>
      <c r="G43" s="10" t="e">
        <f>'ЦП по МО help'!V149/'ЦП по МО old struc'!G15</f>
        <v>#REF!</v>
      </c>
      <c r="H43" s="10" t="e">
        <f>'ЦП по МО help'!W149/'ЦП по МО old struc'!H15</f>
        <v>#REF!</v>
      </c>
      <c r="I43" s="10" t="e">
        <f>'ЦП по МО help'!X149/'ЦП по МО old struc'!I15</f>
        <v>#REF!</v>
      </c>
      <c r="J43" s="10" t="e">
        <f>'ЦП по МО help'!Y149/'ЦП по МО old struc'!J15</f>
        <v>#REF!</v>
      </c>
      <c r="K43" s="10" t="e">
        <f>'ЦП по МО help'!Z149/'ЦП по МО old struc'!K15</f>
        <v>#REF!</v>
      </c>
      <c r="L43" s="10" t="e">
        <f>'ЦП по МО help'!AA149/'ЦП по МО old struc'!L15</f>
        <v>#REF!</v>
      </c>
      <c r="M43" s="10" t="e">
        <f>'ЦП по МО help'!AB149/'ЦП по МО old struc'!M15</f>
        <v>#REF!</v>
      </c>
      <c r="O43" s="14"/>
    </row>
    <row r="44">
      <c r="A44" s="9" t="s">
        <v>14</v>
      </c>
      <c r="B44" s="10">
        <f>'ЦП по МО help'!F150</f>
        <v>24</v>
      </c>
      <c r="C44" s="10" t="e">
        <f>'ЦП по МО help'!R150/'ЦП по МО old struc'!C16</f>
        <v>#REF!</v>
      </c>
      <c r="D44" s="10" t="e">
        <f>'ЦП по МО help'!S150/'ЦП по МО old struc'!D16</f>
        <v>#REF!</v>
      </c>
      <c r="E44" s="10" t="e">
        <f>'ЦП по МО help'!T150/'ЦП по МО old struc'!E16</f>
        <v>#REF!</v>
      </c>
      <c r="F44" s="10" t="e">
        <f>'ЦП по МО help'!U150/'ЦП по МО old struc'!F16</f>
        <v>#REF!</v>
      </c>
      <c r="G44" s="10" t="e">
        <f>'ЦП по МО help'!V150/'ЦП по МО old struc'!G16</f>
        <v>#REF!</v>
      </c>
      <c r="H44" s="10" t="e">
        <f>'ЦП по МО help'!W150/'ЦП по МО old struc'!H16</f>
        <v>#REF!</v>
      </c>
      <c r="I44" s="10" t="e">
        <f>'ЦП по МО help'!X150/'ЦП по МО old struc'!I16</f>
        <v>#REF!</v>
      </c>
      <c r="J44" s="10" t="e">
        <f>'ЦП по МО help'!Y150/'ЦП по МО old struc'!J16</f>
        <v>#REF!</v>
      </c>
      <c r="K44" s="10" t="e">
        <f>'ЦП по МО help'!Z150/'ЦП по МО old struc'!K16</f>
        <v>#REF!</v>
      </c>
      <c r="L44" s="10" t="e">
        <f>'ЦП по МО help'!AA150/'ЦП по МО old struc'!L16</f>
        <v>#REF!</v>
      </c>
      <c r="M44" s="10" t="e">
        <f>'ЦП по МО help'!AB150/'ЦП по МО old struc'!M16</f>
        <v>#REF!</v>
      </c>
      <c r="O44" s="14"/>
    </row>
    <row r="45">
      <c r="A45" s="9" t="s">
        <v>21</v>
      </c>
      <c r="B45" s="10">
        <f>'ЦП по МО help'!F151</f>
        <v>23.5</v>
      </c>
      <c r="C45" s="10" t="e">
        <f>'ЦП по МО help'!R151/'ЦП по МО old struc'!C17</f>
        <v>#REF!</v>
      </c>
      <c r="D45" s="10" t="e">
        <f>'ЦП по МО help'!S151/'ЦП по МО old struc'!D17</f>
        <v>#REF!</v>
      </c>
      <c r="E45" s="10" t="e">
        <f>'ЦП по МО help'!T151/'ЦП по МО old struc'!E17</f>
        <v>#REF!</v>
      </c>
      <c r="F45" s="10" t="e">
        <f>'ЦП по МО help'!U151/'ЦП по МО old struc'!F17</f>
        <v>#REF!</v>
      </c>
      <c r="G45" s="10" t="e">
        <f>'ЦП по МО help'!V151/'ЦП по МО old struc'!G17</f>
        <v>#REF!</v>
      </c>
      <c r="H45" s="10" t="e">
        <f>'ЦП по МО help'!W151/'ЦП по МО old struc'!H17</f>
        <v>#REF!</v>
      </c>
      <c r="I45" s="10" t="e">
        <f>'ЦП по МО help'!X151/'ЦП по МО old struc'!I17</f>
        <v>#REF!</v>
      </c>
      <c r="J45" s="10" t="e">
        <f>'ЦП по МО help'!Y151/'ЦП по МО old struc'!J17</f>
        <v>#REF!</v>
      </c>
      <c r="K45" s="10" t="e">
        <f>'ЦП по МО help'!Z151/'ЦП по МО old struc'!K17</f>
        <v>#REF!</v>
      </c>
      <c r="L45" s="10" t="e">
        <f>'ЦП по МО help'!AA151/'ЦП по МО old struc'!L17</f>
        <v>#REF!</v>
      </c>
      <c r="M45" s="10" t="e">
        <f>'ЦП по МО help'!AB151/'ЦП по МО old struc'!M17</f>
        <v>#REF!</v>
      </c>
      <c r="O45" s="14"/>
    </row>
    <row r="46">
      <c r="A46" s="9" t="s">
        <v>18</v>
      </c>
      <c r="B46" s="10">
        <f>'ЦП по МО help'!F152</f>
        <v>25.399999999999999</v>
      </c>
      <c r="C46" s="10" t="e">
        <f>'ЦП по МО help'!R152/'ЦП по МО old struc'!C18</f>
        <v>#REF!</v>
      </c>
      <c r="D46" s="10" t="e">
        <f>'ЦП по МО help'!S152/'ЦП по МО old struc'!D18</f>
        <v>#REF!</v>
      </c>
      <c r="E46" s="10" t="e">
        <f>'ЦП по МО help'!T152/'ЦП по МО old struc'!E18</f>
        <v>#REF!</v>
      </c>
      <c r="F46" s="10" t="e">
        <f>'ЦП по МО help'!U152/'ЦП по МО old struc'!F18</f>
        <v>#REF!</v>
      </c>
      <c r="G46" s="10" t="e">
        <f>'ЦП по МО help'!V152/'ЦП по МО old struc'!G18</f>
        <v>#REF!</v>
      </c>
      <c r="H46" s="10" t="e">
        <f>'ЦП по МО help'!W152/'ЦП по МО old struc'!H18</f>
        <v>#REF!</v>
      </c>
      <c r="I46" s="10" t="e">
        <f>'ЦП по МО help'!X152/'ЦП по МО old struc'!I18</f>
        <v>#REF!</v>
      </c>
      <c r="J46" s="10" t="e">
        <f>'ЦП по МО help'!Y152/'ЦП по МО old struc'!J18</f>
        <v>#REF!</v>
      </c>
      <c r="K46" s="10" t="e">
        <f>'ЦП по МО help'!Z152/'ЦП по МО old struc'!K18</f>
        <v>#REF!</v>
      </c>
      <c r="L46" s="10" t="e">
        <f>'ЦП по МО help'!AA152/'ЦП по МО old struc'!L18</f>
        <v>#REF!</v>
      </c>
      <c r="M46" s="10" t="e">
        <f>'ЦП по МО help'!AB152/'ЦП по МО old struc'!M18</f>
        <v>#REF!</v>
      </c>
      <c r="O46" s="14"/>
    </row>
    <row r="47">
      <c r="A47" s="9" t="s">
        <v>20</v>
      </c>
      <c r="B47" s="10">
        <f>'ЦП по МО help'!F153</f>
        <v>22.300000000000001</v>
      </c>
      <c r="C47" s="10" t="e">
        <f>'ЦП по МО help'!R153/'ЦП по МО old struc'!C19</f>
        <v>#REF!</v>
      </c>
      <c r="D47" s="10" t="e">
        <f>'ЦП по МО help'!S153/'ЦП по МО old struc'!D19</f>
        <v>#REF!</v>
      </c>
      <c r="E47" s="10" t="e">
        <f>'ЦП по МО help'!T153/'ЦП по МО old struc'!E19</f>
        <v>#REF!</v>
      </c>
      <c r="F47" s="10" t="e">
        <f>'ЦП по МО help'!U153/'ЦП по МО old struc'!F19</f>
        <v>#REF!</v>
      </c>
      <c r="G47" s="10" t="e">
        <f>'ЦП по МО help'!V153/'ЦП по МО old struc'!G19</f>
        <v>#REF!</v>
      </c>
      <c r="H47" s="10" t="e">
        <f>'ЦП по МО help'!W153/'ЦП по МО old struc'!H19</f>
        <v>#REF!</v>
      </c>
      <c r="I47" s="10" t="e">
        <f>'ЦП по МО help'!X153/'ЦП по МО old struc'!I19</f>
        <v>#REF!</v>
      </c>
      <c r="J47" s="10" t="e">
        <f>'ЦП по МО help'!Y153/'ЦП по МО old struc'!J19</f>
        <v>#REF!</v>
      </c>
      <c r="K47" s="10" t="e">
        <f>'ЦП по МО help'!Z153/'ЦП по МО old struc'!K19</f>
        <v>#REF!</v>
      </c>
      <c r="L47" s="10" t="e">
        <f>'ЦП по МО help'!AA153/'ЦП по МО old struc'!L19</f>
        <v>#REF!</v>
      </c>
      <c r="M47" s="10" t="e">
        <f>'ЦП по МО help'!AB153/'ЦП по МО old struc'!M19</f>
        <v>#REF!</v>
      </c>
      <c r="O47" s="14"/>
    </row>
    <row r="48">
      <c r="A48" s="9" t="s">
        <v>24</v>
      </c>
      <c r="B48" s="10">
        <f>'ЦП по МО help'!F154</f>
        <v>27.300000000000001</v>
      </c>
      <c r="C48" s="10" t="e">
        <f>'ЦП по МО help'!R154/'ЦП по МО old struc'!C20</f>
        <v>#REF!</v>
      </c>
      <c r="D48" s="10" t="e">
        <f>'ЦП по МО help'!S154/'ЦП по МО old struc'!D20</f>
        <v>#REF!</v>
      </c>
      <c r="E48" s="10" t="e">
        <f>'ЦП по МО help'!T154/'ЦП по МО old struc'!E20</f>
        <v>#REF!</v>
      </c>
      <c r="F48" s="10" t="e">
        <f>'ЦП по МО help'!U154/'ЦП по МО old struc'!F20</f>
        <v>#REF!</v>
      </c>
      <c r="G48" s="10" t="e">
        <f>'ЦП по МО help'!V154/'ЦП по МО old struc'!G20</f>
        <v>#REF!</v>
      </c>
      <c r="H48" s="10" t="e">
        <f>'ЦП по МО help'!W154/'ЦП по МО old struc'!H20</f>
        <v>#REF!</v>
      </c>
      <c r="I48" s="10" t="e">
        <f>'ЦП по МО help'!X154/'ЦП по МО old struc'!I20</f>
        <v>#REF!</v>
      </c>
      <c r="J48" s="10" t="e">
        <f>'ЦП по МО help'!Y154/'ЦП по МО old struc'!J20</f>
        <v>#REF!</v>
      </c>
      <c r="K48" s="10" t="e">
        <f>'ЦП по МО help'!Z154/'ЦП по МО old struc'!K20</f>
        <v>#REF!</v>
      </c>
      <c r="L48" s="10" t="e">
        <f>'ЦП по МО help'!AA154/'ЦП по МО old struc'!L20</f>
        <v>#REF!</v>
      </c>
      <c r="M48" s="10" t="e">
        <f>'ЦП по МО help'!AB154/'ЦП по МО old struc'!M20</f>
        <v>#REF!</v>
      </c>
      <c r="O48" s="14"/>
    </row>
    <row r="49">
      <c r="A49" s="9" t="s">
        <v>25</v>
      </c>
      <c r="B49" s="10">
        <f>'ЦП по МО help'!F155</f>
        <v>21.5</v>
      </c>
      <c r="C49" s="10" t="e">
        <f>'ЦП по МО help'!R155/'ЦП по МО old struc'!C21</f>
        <v>#REF!</v>
      </c>
      <c r="D49" s="10" t="e">
        <f>'ЦП по МО help'!S155/'ЦП по МО old struc'!D21</f>
        <v>#REF!</v>
      </c>
      <c r="E49" s="10" t="e">
        <f>'ЦП по МО help'!T155/'ЦП по МО old struc'!E21</f>
        <v>#REF!</v>
      </c>
      <c r="F49" s="10" t="e">
        <f>'ЦП по МО help'!U155/'ЦП по МО old struc'!F21</f>
        <v>#REF!</v>
      </c>
      <c r="G49" s="10" t="e">
        <f>'ЦП по МО help'!V155/'ЦП по МО old struc'!G21</f>
        <v>#REF!</v>
      </c>
      <c r="H49" s="10" t="e">
        <f>'ЦП по МО help'!W155/'ЦП по МО old struc'!H21</f>
        <v>#REF!</v>
      </c>
      <c r="I49" s="10" t="e">
        <f>'ЦП по МО help'!X155/'ЦП по МО old struc'!I21</f>
        <v>#REF!</v>
      </c>
      <c r="J49" s="10" t="e">
        <f>'ЦП по МО help'!Y155/'ЦП по МО old struc'!J21</f>
        <v>#REF!</v>
      </c>
      <c r="K49" s="10" t="e">
        <f>'ЦП по МО help'!Z155/'ЦП по МО old struc'!K21</f>
        <v>#REF!</v>
      </c>
      <c r="L49" s="10" t="e">
        <f>'ЦП по МО help'!AA155/'ЦП по МО old struc'!L21</f>
        <v>#REF!</v>
      </c>
      <c r="M49" s="10" t="e">
        <f>'ЦП по МО help'!AB155/'ЦП по МО old struc'!M21</f>
        <v>#REF!</v>
      </c>
      <c r="O49" s="14"/>
    </row>
    <row r="50">
      <c r="A50" s="12" t="s">
        <v>70</v>
      </c>
      <c r="B50" s="13">
        <f>'ЦП по МО help'!F156</f>
        <v>24.014927184466021</v>
      </c>
      <c r="C50" s="13" t="e">
        <f>'ЦП по МО help'!R156/'ЦП по МО old struc'!C22</f>
        <v>#REF!</v>
      </c>
      <c r="D50" s="13" t="e">
        <f>'ЦП по МО help'!S156/'ЦП по МО old struc'!D22</f>
        <v>#REF!</v>
      </c>
      <c r="E50" s="13" t="e">
        <f>'ЦП по МО help'!T156/'ЦП по МО old struc'!E22</f>
        <v>#REF!</v>
      </c>
      <c r="F50" s="13" t="e">
        <f>'ЦП по МО help'!U156/'ЦП по МО old struc'!F22</f>
        <v>#REF!</v>
      </c>
      <c r="G50" s="13" t="e">
        <f>'ЦП по МО help'!V156/'ЦП по МО old struc'!G22</f>
        <v>#REF!</v>
      </c>
      <c r="H50" s="13" t="e">
        <f>'ЦП по МО help'!W156/'ЦП по МО old struc'!H22</f>
        <v>#REF!</v>
      </c>
      <c r="I50" s="13" t="e">
        <f>'ЦП по МО help'!X156/'ЦП по МО old struc'!I22</f>
        <v>#REF!</v>
      </c>
      <c r="J50" s="13" t="e">
        <f>'ЦП по МО help'!Y156/'ЦП по МО old struc'!J22</f>
        <v>#REF!</v>
      </c>
      <c r="K50" s="13" t="e">
        <f>'ЦП по МО help'!Z156/'ЦП по МО old struc'!K22</f>
        <v>#REF!</v>
      </c>
      <c r="L50" s="13" t="e">
        <f>'ЦП по МО help'!AA156/'ЦП по МО old struc'!L22</f>
        <v>#REF!</v>
      </c>
      <c r="M50" s="13" t="e">
        <f>'ЦП по МО help'!AB156/'ЦП по МО old struc'!M22</f>
        <v>#REF!</v>
      </c>
      <c r="O50" s="14"/>
    </row>
    <row r="51">
      <c r="A51" s="9" t="s">
        <v>32</v>
      </c>
      <c r="B51" s="10">
        <f>'ЦП по МО help'!F157</f>
        <v>29.800000000000001</v>
      </c>
      <c r="C51" s="10" t="e">
        <f>'ЦП по МО help'!R157/'ЦП по МО old struc'!C23</f>
        <v>#REF!</v>
      </c>
      <c r="D51" s="10" t="e">
        <f>'ЦП по МО help'!S157/'ЦП по МО old struc'!D23</f>
        <v>#REF!</v>
      </c>
      <c r="E51" s="10" t="e">
        <f>'ЦП по МО help'!T157/'ЦП по МО old struc'!E23</f>
        <v>#REF!</v>
      </c>
      <c r="F51" s="10" t="e">
        <f>'ЦП по МО help'!U157/'ЦП по МО old struc'!F23</f>
        <v>#REF!</v>
      </c>
      <c r="G51" s="10" t="e">
        <f>'ЦП по МО help'!V157/'ЦП по МО old struc'!G23</f>
        <v>#REF!</v>
      </c>
      <c r="H51" s="10" t="e">
        <f>'ЦП по МО help'!W157/'ЦП по МО old struc'!H23</f>
        <v>#REF!</v>
      </c>
      <c r="I51" s="10" t="e">
        <f>'ЦП по МО help'!X157/'ЦП по МО old struc'!I23</f>
        <v>#REF!</v>
      </c>
      <c r="J51" s="10" t="e">
        <f>'ЦП по МО help'!Y157/'ЦП по МО old struc'!J23</f>
        <v>#REF!</v>
      </c>
      <c r="K51" s="10" t="e">
        <f>'ЦП по МО help'!Z157/'ЦП по МО old struc'!K23</f>
        <v>#REF!</v>
      </c>
      <c r="L51" s="10" t="e">
        <f>'ЦП по МО help'!AA157/'ЦП по МО old struc'!L23</f>
        <v>#REF!</v>
      </c>
      <c r="M51" s="10" t="e">
        <f>'ЦП по МО help'!AB157/'ЦП по МО old struc'!M23</f>
        <v>#REF!</v>
      </c>
      <c r="O51" s="14"/>
    </row>
    <row r="52">
      <c r="A52" s="9" t="s">
        <v>30</v>
      </c>
      <c r="B52" s="10">
        <f>'ЦП по МО help'!F158</f>
        <v>21.100000000000001</v>
      </c>
      <c r="C52" s="10" t="e">
        <f>'ЦП по МО help'!R158/'ЦП по МО old struc'!C24</f>
        <v>#REF!</v>
      </c>
      <c r="D52" s="10" t="e">
        <f>'ЦП по МО help'!S158/'ЦП по МО old struc'!D24</f>
        <v>#REF!</v>
      </c>
      <c r="E52" s="10" t="e">
        <f>'ЦП по МО help'!T158/'ЦП по МО old struc'!E24</f>
        <v>#REF!</v>
      </c>
      <c r="F52" s="10" t="e">
        <f>'ЦП по МО help'!U158/'ЦП по МО old struc'!F24</f>
        <v>#REF!</v>
      </c>
      <c r="G52" s="10" t="e">
        <f>'ЦП по МО help'!V158/'ЦП по МО old struc'!G24</f>
        <v>#REF!</v>
      </c>
      <c r="H52" s="10" t="e">
        <f>'ЦП по МО help'!W158/'ЦП по МО old struc'!H24</f>
        <v>#REF!</v>
      </c>
      <c r="I52" s="10" t="e">
        <f>'ЦП по МО help'!X158/'ЦП по МО old struc'!I24</f>
        <v>#REF!</v>
      </c>
      <c r="J52" s="10" t="e">
        <f>'ЦП по МО help'!Y158/'ЦП по МО old struc'!J24</f>
        <v>#REF!</v>
      </c>
      <c r="K52" s="10" t="e">
        <f>'ЦП по МО help'!Z158/'ЦП по МО old struc'!K24</f>
        <v>#REF!</v>
      </c>
      <c r="L52" s="10" t="e">
        <f>'ЦП по МО help'!AA158/'ЦП по МО old struc'!L24</f>
        <v>#REF!</v>
      </c>
      <c r="M52" s="10" t="e">
        <f>'ЦП по МО help'!AB158/'ЦП по МО old struc'!M24</f>
        <v>#REF!</v>
      </c>
      <c r="O52" s="14"/>
    </row>
    <row r="53">
      <c r="A53" s="9" t="s">
        <v>28</v>
      </c>
      <c r="B53" s="10">
        <f>'ЦП по МО help'!F159</f>
        <v>30.199999999999999</v>
      </c>
      <c r="C53" s="10" t="e">
        <f>'ЦП по МО help'!R159/'ЦП по МО old struc'!C25</f>
        <v>#REF!</v>
      </c>
      <c r="D53" s="10" t="e">
        <f>'ЦП по МО help'!S159/'ЦП по МО old struc'!D25</f>
        <v>#REF!</v>
      </c>
      <c r="E53" s="10" t="e">
        <f>'ЦП по МО help'!T159/'ЦП по МО old struc'!E25</f>
        <v>#REF!</v>
      </c>
      <c r="F53" s="10" t="e">
        <f>'ЦП по МО help'!U159/'ЦП по МО old struc'!F25</f>
        <v>#REF!</v>
      </c>
      <c r="G53" s="10" t="e">
        <f>'ЦП по МО help'!V159/'ЦП по МО old struc'!G25</f>
        <v>#REF!</v>
      </c>
      <c r="H53" s="10" t="e">
        <f>'ЦП по МО help'!W159/'ЦП по МО old struc'!H25</f>
        <v>#REF!</v>
      </c>
      <c r="I53" s="10" t="e">
        <f>'ЦП по МО help'!X159/'ЦП по МО old struc'!I25</f>
        <v>#REF!</v>
      </c>
      <c r="J53" s="10" t="e">
        <f>'ЦП по МО help'!Y159/'ЦП по МО old struc'!J25</f>
        <v>#REF!</v>
      </c>
      <c r="K53" s="10" t="e">
        <f>'ЦП по МО help'!Z159/'ЦП по МО old struc'!K25</f>
        <v>#REF!</v>
      </c>
      <c r="L53" s="10" t="e">
        <f>'ЦП по МО help'!AA159/'ЦП по МО old struc'!L25</f>
        <v>#REF!</v>
      </c>
      <c r="M53" s="10" t="e">
        <f>'ЦП по МО help'!AB159/'ЦП по МО old struc'!M25</f>
        <v>#REF!</v>
      </c>
      <c r="O53" s="14"/>
    </row>
    <row r="54">
      <c r="A54" s="9" t="s">
        <v>27</v>
      </c>
      <c r="B54" s="10">
        <f>'ЦП по МО help'!F160</f>
        <v>25.800000000000001</v>
      </c>
      <c r="C54" s="10" t="e">
        <f>'ЦП по МО help'!R160/'ЦП по МО old struc'!C26</f>
        <v>#REF!</v>
      </c>
      <c r="D54" s="10" t="e">
        <f>'ЦП по МО help'!S160/'ЦП по МО old struc'!D26</f>
        <v>#REF!</v>
      </c>
      <c r="E54" s="10" t="e">
        <f>'ЦП по МО help'!T160/'ЦП по МО old struc'!E26</f>
        <v>#REF!</v>
      </c>
      <c r="F54" s="10" t="e">
        <f>'ЦП по МО help'!U160/'ЦП по МО old struc'!F26</f>
        <v>#REF!</v>
      </c>
      <c r="G54" s="10" t="e">
        <f>'ЦП по МО help'!V160/'ЦП по МО old struc'!G26</f>
        <v>#REF!</v>
      </c>
      <c r="H54" s="10" t="e">
        <f>'ЦП по МО help'!W160/'ЦП по МО old struc'!H26</f>
        <v>#REF!</v>
      </c>
      <c r="I54" s="10" t="e">
        <f>'ЦП по МО help'!X160/'ЦП по МО old struc'!I26</f>
        <v>#REF!</v>
      </c>
      <c r="J54" s="10" t="e">
        <f>'ЦП по МО help'!Y160/'ЦП по МО old struc'!J26</f>
        <v>#REF!</v>
      </c>
      <c r="K54" s="10" t="e">
        <f>'ЦП по МО help'!Z160/'ЦП по МО old struc'!K26</f>
        <v>#REF!</v>
      </c>
      <c r="L54" s="10" t="e">
        <f>'ЦП по МО help'!AA160/'ЦП по МО old struc'!L26</f>
        <v>#REF!</v>
      </c>
      <c r="M54" s="10" t="e">
        <f>'ЦП по МО help'!AB160/'ЦП по МО old struc'!M26</f>
        <v>#REF!</v>
      </c>
      <c r="O54" s="14"/>
    </row>
    <row r="55">
      <c r="A55" s="9" t="s">
        <v>29</v>
      </c>
      <c r="B55" s="10">
        <f>'ЦП по МО help'!F161</f>
        <v>25.699999999999999</v>
      </c>
      <c r="C55" s="10" t="e">
        <f>'ЦП по МО help'!R161/'ЦП по МО old struc'!C27</f>
        <v>#REF!</v>
      </c>
      <c r="D55" s="10" t="e">
        <f>'ЦП по МО help'!S161/'ЦП по МО old struc'!D27</f>
        <v>#REF!</v>
      </c>
      <c r="E55" s="10" t="e">
        <f>'ЦП по МО help'!T161/'ЦП по МО old struc'!E27</f>
        <v>#REF!</v>
      </c>
      <c r="F55" s="10" t="e">
        <f>'ЦП по МО help'!U161/'ЦП по МО old struc'!F27</f>
        <v>#REF!</v>
      </c>
      <c r="G55" s="10" t="e">
        <f>'ЦП по МО help'!V161/'ЦП по МО old struc'!G27</f>
        <v>#REF!</v>
      </c>
      <c r="H55" s="10" t="e">
        <f>'ЦП по МО help'!W161/'ЦП по МО old struc'!H27</f>
        <v>#REF!</v>
      </c>
      <c r="I55" s="10" t="e">
        <f>'ЦП по МО help'!X161/'ЦП по МО old struc'!I27</f>
        <v>#REF!</v>
      </c>
      <c r="J55" s="10" t="e">
        <f>'ЦП по МО help'!Y161/'ЦП по МО old struc'!J27</f>
        <v>#REF!</v>
      </c>
      <c r="K55" s="10" t="e">
        <f>'ЦП по МО help'!Z161/'ЦП по МО old struc'!K27</f>
        <v>#REF!</v>
      </c>
      <c r="L55" s="10" t="e">
        <f>'ЦП по МО help'!AA161/'ЦП по МО old struc'!L27</f>
        <v>#REF!</v>
      </c>
      <c r="M55" s="10" t="e">
        <f>'ЦП по МО help'!AB161/'ЦП по МО old struc'!M27</f>
        <v>#REF!</v>
      </c>
      <c r="O55" s="15"/>
    </row>
    <row r="57">
      <c r="A57" t="s">
        <v>35</v>
      </c>
    </row>
    <row r="58">
      <c r="A58" s="3" t="s">
        <v>1</v>
      </c>
      <c r="B58" s="4" t="s">
        <v>2</v>
      </c>
      <c r="C58" s="4" t="s">
        <v>3</v>
      </c>
      <c r="D58" s="5" t="s">
        <v>4</v>
      </c>
      <c r="E58" s="6"/>
      <c r="F58" s="6"/>
      <c r="G58" s="6"/>
      <c r="H58" s="6"/>
      <c r="I58" s="6"/>
      <c r="J58" s="6"/>
      <c r="K58" s="6"/>
      <c r="L58" s="6"/>
      <c r="M58" s="4"/>
      <c r="O58" s="3" t="s">
        <v>5</v>
      </c>
    </row>
    <row r="59">
      <c r="A59" s="7"/>
      <c r="B59" s="8">
        <v>2019</v>
      </c>
      <c r="C59" s="8">
        <v>2020</v>
      </c>
      <c r="D59" s="8">
        <v>2021</v>
      </c>
      <c r="E59" s="8">
        <v>2022</v>
      </c>
      <c r="F59" s="8">
        <v>2023</v>
      </c>
      <c r="G59" s="8">
        <v>2024</v>
      </c>
      <c r="H59" s="8">
        <v>2025</v>
      </c>
      <c r="I59" s="8">
        <v>2026</v>
      </c>
      <c r="J59" s="8">
        <v>2027</v>
      </c>
      <c r="K59" s="8">
        <v>2028</v>
      </c>
      <c r="L59" s="8">
        <v>2029</v>
      </c>
      <c r="M59" s="8">
        <v>2030</v>
      </c>
      <c r="O59" s="7"/>
    </row>
    <row r="60">
      <c r="A60" s="9" t="s">
        <v>6</v>
      </c>
      <c r="B60" s="17">
        <f>'ЦП по МО help'!B264</f>
        <v>45525.900000000001</v>
      </c>
      <c r="C60" s="17" t="e">
        <f>'ЦП по МО help'!C264</f>
        <v>#REF!</v>
      </c>
      <c r="D60" s="17" t="e">
        <f>'ЦП по МО help'!D264</f>
        <v>#REF!</v>
      </c>
      <c r="E60" s="17" t="e">
        <f>'ЦП по МО help'!E264</f>
        <v>#REF!</v>
      </c>
      <c r="F60" s="17" t="e">
        <f>'ЦП по МО help'!F264</f>
        <v>#REF!</v>
      </c>
      <c r="G60" s="17" t="e">
        <f>'ЦП по МО help'!G264</f>
        <v>#REF!</v>
      </c>
      <c r="H60" s="17" t="e">
        <f>'ЦП по МО help'!H264</f>
        <v>#REF!</v>
      </c>
      <c r="I60" s="17" t="e">
        <f>'ЦП по МО help'!I264</f>
        <v>#REF!</v>
      </c>
      <c r="J60" s="17" t="e">
        <f>'ЦП по МО help'!J264</f>
        <v>#REF!</v>
      </c>
      <c r="K60" s="17" t="e">
        <f>'ЦП по МО help'!K264</f>
        <v>#REF!</v>
      </c>
      <c r="L60" s="17" t="e">
        <f>'ЦП по МО help'!L264</f>
        <v>#REF!</v>
      </c>
      <c r="M60" s="17" t="e">
        <f>'ЦП по МО help'!M264</f>
        <v>#REF!</v>
      </c>
      <c r="O60" s="11" t="s">
        <v>68</v>
      </c>
    </row>
    <row r="61">
      <c r="A61" s="12" t="s">
        <v>8</v>
      </c>
      <c r="B61" s="18">
        <f>'ЦП по МО help'!B265</f>
        <v>50536.735188866798</v>
      </c>
      <c r="C61" s="18" t="e">
        <f>'ЦП по МО help'!C265</f>
        <v>#REF!</v>
      </c>
      <c r="D61" s="18" t="e">
        <f>'ЦП по МО help'!D265</f>
        <v>#REF!</v>
      </c>
      <c r="E61" s="18" t="e">
        <f>'ЦП по МО help'!E265</f>
        <v>#REF!</v>
      </c>
      <c r="F61" s="18" t="e">
        <f>'ЦП по МО help'!F265</f>
        <v>#REF!</v>
      </c>
      <c r="G61" s="18" t="e">
        <f>'ЦП по МО help'!G265</f>
        <v>#REF!</v>
      </c>
      <c r="H61" s="18" t="e">
        <f>'ЦП по МО help'!H265</f>
        <v>#REF!</v>
      </c>
      <c r="I61" s="18" t="e">
        <f>'ЦП по МО help'!I265</f>
        <v>#REF!</v>
      </c>
      <c r="J61" s="18" t="e">
        <f>'ЦП по МО help'!J265</f>
        <v>#REF!</v>
      </c>
      <c r="K61" s="18" t="e">
        <f>'ЦП по МО help'!K265</f>
        <v>#REF!</v>
      </c>
      <c r="L61" s="18" t="e">
        <f>'ЦП по МО help'!L265</f>
        <v>#REF!</v>
      </c>
      <c r="M61" s="18" t="e">
        <f>'ЦП по МО help'!M265</f>
        <v>#REF!</v>
      </c>
      <c r="O61" s="14"/>
    </row>
    <row r="62">
      <c r="A62" s="9" t="s">
        <v>9</v>
      </c>
      <c r="B62" s="17">
        <f>'ЦП по МО help'!B266</f>
        <v>51825</v>
      </c>
      <c r="C62" s="17" t="e">
        <f>'ЦП по МО help'!C266</f>
        <v>#REF!</v>
      </c>
      <c r="D62" s="17" t="e">
        <f>'ЦП по МО help'!D266</f>
        <v>#REF!</v>
      </c>
      <c r="E62" s="17" t="e">
        <f>'ЦП по МО help'!E266</f>
        <v>#REF!</v>
      </c>
      <c r="F62" s="17" t="e">
        <f>'ЦП по МО help'!F266</f>
        <v>#REF!</v>
      </c>
      <c r="G62" s="17" t="e">
        <f>'ЦП по МО help'!G266</f>
        <v>#REF!</v>
      </c>
      <c r="H62" s="17" t="e">
        <f>'ЦП по МО help'!H266</f>
        <v>#REF!</v>
      </c>
      <c r="I62" s="17" t="e">
        <f>'ЦП по МО help'!I266</f>
        <v>#REF!</v>
      </c>
      <c r="J62" s="17" t="e">
        <f>'ЦП по МО help'!J266</f>
        <v>#REF!</v>
      </c>
      <c r="K62" s="17" t="e">
        <f>'ЦП по МО help'!K266</f>
        <v>#REF!</v>
      </c>
      <c r="L62" s="17" t="e">
        <f>'ЦП по МО help'!L266</f>
        <v>#REF!</v>
      </c>
      <c r="M62" s="17" t="e">
        <f>'ЦП по МО help'!M266</f>
        <v>#REF!</v>
      </c>
      <c r="O62" s="14"/>
    </row>
    <row r="63">
      <c r="A63" s="9" t="s">
        <v>11</v>
      </c>
      <c r="B63" s="17">
        <f>'ЦП по МО help'!B267</f>
        <v>37317.599999999999</v>
      </c>
      <c r="C63" s="17" t="e">
        <f>'ЦП по МО help'!C267</f>
        <v>#REF!</v>
      </c>
      <c r="D63" s="17" t="e">
        <f>'ЦП по МО help'!D267</f>
        <v>#REF!</v>
      </c>
      <c r="E63" s="17" t="e">
        <f>'ЦП по МО help'!E267</f>
        <v>#REF!</v>
      </c>
      <c r="F63" s="17" t="e">
        <f>'ЦП по МО help'!F267</f>
        <v>#REF!</v>
      </c>
      <c r="G63" s="17" t="e">
        <f>'ЦП по МО help'!G267</f>
        <v>#REF!</v>
      </c>
      <c r="H63" s="17" t="e">
        <f>'ЦП по МО help'!H267</f>
        <v>#REF!</v>
      </c>
      <c r="I63" s="17" t="e">
        <f>'ЦП по МО help'!I267</f>
        <v>#REF!</v>
      </c>
      <c r="J63" s="17" t="e">
        <f>'ЦП по МО help'!J267</f>
        <v>#REF!</v>
      </c>
      <c r="K63" s="17" t="e">
        <f>'ЦП по МО help'!K267</f>
        <v>#REF!</v>
      </c>
      <c r="L63" s="17" t="e">
        <f>'ЦП по МО help'!L267</f>
        <v>#REF!</v>
      </c>
      <c r="M63" s="17" t="e">
        <f>'ЦП по МО help'!M267</f>
        <v>#REF!</v>
      </c>
      <c r="O63" s="14"/>
    </row>
    <row r="64">
      <c r="A64" s="12" t="s">
        <v>69</v>
      </c>
      <c r="B64" s="18">
        <f>'ЦП по МО help'!B268</f>
        <v>104164.77326203207</v>
      </c>
      <c r="C64" s="18" t="e">
        <f>'ЦП по МО help'!C268</f>
        <v>#REF!</v>
      </c>
      <c r="D64" s="18" t="e">
        <f>'ЦП по МО help'!D268</f>
        <v>#REF!</v>
      </c>
      <c r="E64" s="18" t="e">
        <f>'ЦП по МО help'!E268</f>
        <v>#REF!</v>
      </c>
      <c r="F64" s="18" t="e">
        <f>'ЦП по МО help'!F268</f>
        <v>#REF!</v>
      </c>
      <c r="G64" s="18" t="e">
        <f>'ЦП по МО help'!G268</f>
        <v>#REF!</v>
      </c>
      <c r="H64" s="18" t="e">
        <f>'ЦП по МО help'!H268</f>
        <v>#REF!</v>
      </c>
      <c r="I64" s="18" t="e">
        <f>'ЦП по МО help'!I268</f>
        <v>#REF!</v>
      </c>
      <c r="J64" s="18" t="e">
        <f>'ЦП по МО help'!J268</f>
        <v>#REF!</v>
      </c>
      <c r="K64" s="18" t="e">
        <f>'ЦП по МО help'!K268</f>
        <v>#REF!</v>
      </c>
      <c r="L64" s="18" t="e">
        <f>'ЦП по МО help'!L268</f>
        <v>#REF!</v>
      </c>
      <c r="M64" s="18" t="e">
        <f>'ЦП по МО help'!M268</f>
        <v>#REF!</v>
      </c>
      <c r="O64" s="14"/>
    </row>
    <row r="65">
      <c r="A65" s="9" t="s">
        <v>13</v>
      </c>
      <c r="B65" s="17">
        <f>'ЦП по МО help'!B269</f>
        <v>31990.799999999999</v>
      </c>
      <c r="C65" s="17" t="e">
        <f>'ЦП по МО help'!C269</f>
        <v>#REF!</v>
      </c>
      <c r="D65" s="17" t="e">
        <f>'ЦП по МО help'!D269</f>
        <v>#REF!</v>
      </c>
      <c r="E65" s="17" t="e">
        <f>'ЦП по МО help'!E269</f>
        <v>#REF!</v>
      </c>
      <c r="F65" s="17" t="e">
        <f>'ЦП по МО help'!F269</f>
        <v>#REF!</v>
      </c>
      <c r="G65" s="17" t="e">
        <f>'ЦП по МО help'!G269</f>
        <v>#REF!</v>
      </c>
      <c r="H65" s="17" t="e">
        <f>'ЦП по МО help'!H269</f>
        <v>#REF!</v>
      </c>
      <c r="I65" s="17" t="e">
        <f>'ЦП по МО help'!I269</f>
        <v>#REF!</v>
      </c>
      <c r="J65" s="17" t="e">
        <f>'ЦП по МО help'!J269</f>
        <v>#REF!</v>
      </c>
      <c r="K65" s="17" t="e">
        <f>'ЦП по МО help'!K269</f>
        <v>#REF!</v>
      </c>
      <c r="L65" s="17" t="e">
        <f>'ЦП по МО help'!L269</f>
        <v>#REF!</v>
      </c>
      <c r="M65" s="17" t="e">
        <f>'ЦП по МО help'!M269</f>
        <v>#REF!</v>
      </c>
      <c r="O65" s="14"/>
    </row>
    <row r="66">
      <c r="A66" s="9" t="s">
        <v>22</v>
      </c>
      <c r="B66" s="17">
        <f>'ЦП по МО help'!B270</f>
        <v>47635.800000000003</v>
      </c>
      <c r="C66" s="17" t="e">
        <f>'ЦП по МО help'!C270</f>
        <v>#REF!</v>
      </c>
      <c r="D66" s="17" t="e">
        <f>'ЦП по МО help'!D270</f>
        <v>#REF!</v>
      </c>
      <c r="E66" s="17" t="e">
        <f>'ЦП по МО help'!E270</f>
        <v>#REF!</v>
      </c>
      <c r="F66" s="17" t="e">
        <f>'ЦП по МО help'!F270</f>
        <v>#REF!</v>
      </c>
      <c r="G66" s="17" t="e">
        <f>'ЦП по МО help'!G270</f>
        <v>#REF!</v>
      </c>
      <c r="H66" s="17" t="e">
        <f>'ЦП по МО help'!H270</f>
        <v>#REF!</v>
      </c>
      <c r="I66" s="17" t="e">
        <f>'ЦП по МО help'!I270</f>
        <v>#REF!</v>
      </c>
      <c r="J66" s="17" t="e">
        <f>'ЦП по МО help'!J270</f>
        <v>#REF!</v>
      </c>
      <c r="K66" s="17" t="e">
        <f>'ЦП по МО help'!K270</f>
        <v>#REF!</v>
      </c>
      <c r="L66" s="17" t="e">
        <f>'ЦП по МО help'!L270</f>
        <v>#REF!</v>
      </c>
      <c r="M66" s="17" t="e">
        <f>'ЦП по МО help'!M270</f>
        <v>#REF!</v>
      </c>
      <c r="O66" s="14"/>
    </row>
    <row r="67">
      <c r="A67" s="9" t="s">
        <v>17</v>
      </c>
      <c r="B67" s="17">
        <f>'ЦП по МО help'!B271</f>
        <v>42399.300000000003</v>
      </c>
      <c r="C67" s="17" t="e">
        <f>'ЦП по МО help'!C271</f>
        <v>#REF!</v>
      </c>
      <c r="D67" s="17" t="e">
        <f>'ЦП по МО help'!D271</f>
        <v>#REF!</v>
      </c>
      <c r="E67" s="17" t="e">
        <f>'ЦП по МО help'!E271</f>
        <v>#REF!</v>
      </c>
      <c r="F67" s="17" t="e">
        <f>'ЦП по МО help'!F271</f>
        <v>#REF!</v>
      </c>
      <c r="G67" s="17" t="e">
        <f>'ЦП по МО help'!G271</f>
        <v>#REF!</v>
      </c>
      <c r="H67" s="17" t="e">
        <f>'ЦП по МО help'!H271</f>
        <v>#REF!</v>
      </c>
      <c r="I67" s="17" t="e">
        <f>'ЦП по МО help'!I271</f>
        <v>#REF!</v>
      </c>
      <c r="J67" s="17" t="e">
        <f>'ЦП по МО help'!J271</f>
        <v>#REF!</v>
      </c>
      <c r="K67" s="17" t="e">
        <f>'ЦП по МО help'!K271</f>
        <v>#REF!</v>
      </c>
      <c r="L67" s="17" t="e">
        <f>'ЦП по МО help'!L271</f>
        <v>#REF!</v>
      </c>
      <c r="M67" s="17" t="e">
        <f>'ЦП по МО help'!M271</f>
        <v>#REF!</v>
      </c>
      <c r="O67" s="14"/>
    </row>
    <row r="68">
      <c r="A68" s="9" t="s">
        <v>15</v>
      </c>
      <c r="B68" s="17">
        <f>'ЦП по МО help'!B272</f>
        <v>30074.700000000001</v>
      </c>
      <c r="C68" s="17" t="e">
        <f>'ЦП по МО help'!C272</f>
        <v>#REF!</v>
      </c>
      <c r="D68" s="17" t="e">
        <f>'ЦП по МО help'!D272</f>
        <v>#REF!</v>
      </c>
      <c r="E68" s="17" t="e">
        <f>'ЦП по МО help'!E272</f>
        <v>#REF!</v>
      </c>
      <c r="F68" s="17" t="e">
        <f>'ЦП по МО help'!F272</f>
        <v>#REF!</v>
      </c>
      <c r="G68" s="17" t="e">
        <f>'ЦП по МО help'!G272</f>
        <v>#REF!</v>
      </c>
      <c r="H68" s="17" t="e">
        <f>'ЦП по МО help'!H272</f>
        <v>#REF!</v>
      </c>
      <c r="I68" s="17" t="e">
        <f>'ЦП по МО help'!I272</f>
        <v>#REF!</v>
      </c>
      <c r="J68" s="17" t="e">
        <f>'ЦП по МО help'!J272</f>
        <v>#REF!</v>
      </c>
      <c r="K68" s="17" t="e">
        <f>'ЦП по МО help'!K272</f>
        <v>#REF!</v>
      </c>
      <c r="L68" s="17" t="e">
        <f>'ЦП по МО help'!L272</f>
        <v>#REF!</v>
      </c>
      <c r="M68" s="17" t="e">
        <f>'ЦП по МО help'!M272</f>
        <v>#REF!</v>
      </c>
      <c r="O68" s="14"/>
    </row>
    <row r="69">
      <c r="A69" s="9" t="s">
        <v>16</v>
      </c>
      <c r="B69" s="17">
        <f>'ЦП по МО help'!B273</f>
        <v>30485.599999999999</v>
      </c>
      <c r="C69" s="17" t="e">
        <f>'ЦП по МО help'!C273</f>
        <v>#REF!</v>
      </c>
      <c r="D69" s="17" t="e">
        <f>'ЦП по МО help'!D273</f>
        <v>#REF!</v>
      </c>
      <c r="E69" s="17" t="e">
        <f>'ЦП по МО help'!E273</f>
        <v>#REF!</v>
      </c>
      <c r="F69" s="17" t="e">
        <f>'ЦП по МО help'!F273</f>
        <v>#REF!</v>
      </c>
      <c r="G69" s="17" t="e">
        <f>'ЦП по МО help'!G273</f>
        <v>#REF!</v>
      </c>
      <c r="H69" s="17" t="e">
        <f>'ЦП по МО help'!H273</f>
        <v>#REF!</v>
      </c>
      <c r="I69" s="17" t="e">
        <f>'ЦП по МО help'!I273</f>
        <v>#REF!</v>
      </c>
      <c r="J69" s="17" t="e">
        <f>'ЦП по МО help'!J273</f>
        <v>#REF!</v>
      </c>
      <c r="K69" s="17" t="e">
        <f>'ЦП по МО help'!K273</f>
        <v>#REF!</v>
      </c>
      <c r="L69" s="17" t="e">
        <f>'ЦП по МО help'!L273</f>
        <v>#REF!</v>
      </c>
      <c r="M69" s="17" t="e">
        <f>'ЦП по МО help'!M273</f>
        <v>#REF!</v>
      </c>
      <c r="O69" s="14"/>
    </row>
    <row r="70">
      <c r="A70" s="9" t="s">
        <v>23</v>
      </c>
      <c r="B70" s="17">
        <f>'ЦП по МО help'!B274</f>
        <v>40099.400000000001</v>
      </c>
      <c r="C70" s="17" t="e">
        <f>'ЦП по МО help'!C274</f>
        <v>#REF!</v>
      </c>
      <c r="D70" s="17" t="e">
        <f>'ЦП по МО help'!D274</f>
        <v>#REF!</v>
      </c>
      <c r="E70" s="17" t="e">
        <f>'ЦП по МО help'!E274</f>
        <v>#REF!</v>
      </c>
      <c r="F70" s="17" t="e">
        <f>'ЦП по МО help'!F274</f>
        <v>#REF!</v>
      </c>
      <c r="G70" s="17" t="e">
        <f>'ЦП по МО help'!G274</f>
        <v>#REF!</v>
      </c>
      <c r="H70" s="17" t="e">
        <f>'ЦП по МО help'!H274</f>
        <v>#REF!</v>
      </c>
      <c r="I70" s="17" t="e">
        <f>'ЦП по МО help'!I274</f>
        <v>#REF!</v>
      </c>
      <c r="J70" s="17" t="e">
        <f>'ЦП по МО help'!J274</f>
        <v>#REF!</v>
      </c>
      <c r="K70" s="17" t="e">
        <f>'ЦП по МО help'!K274</f>
        <v>#REF!</v>
      </c>
      <c r="L70" s="17" t="e">
        <f>'ЦП по МО help'!L274</f>
        <v>#REF!</v>
      </c>
      <c r="M70" s="17" t="e">
        <f>'ЦП по МО help'!M274</f>
        <v>#REF!</v>
      </c>
      <c r="O70" s="14"/>
    </row>
    <row r="71">
      <c r="A71" s="9" t="s">
        <v>14</v>
      </c>
      <c r="B71" s="17">
        <f>'ЦП по МО help'!B275</f>
        <v>39925</v>
      </c>
      <c r="C71" s="17" t="e">
        <f>'ЦП по МО help'!C275</f>
        <v>#REF!</v>
      </c>
      <c r="D71" s="17" t="e">
        <f>'ЦП по МО help'!D275</f>
        <v>#REF!</v>
      </c>
      <c r="E71" s="17" t="e">
        <f>'ЦП по МО help'!E275</f>
        <v>#REF!</v>
      </c>
      <c r="F71" s="17" t="e">
        <f>'ЦП по МО help'!F275</f>
        <v>#REF!</v>
      </c>
      <c r="G71" s="17" t="e">
        <f>'ЦП по МО help'!G275</f>
        <v>#REF!</v>
      </c>
      <c r="H71" s="17" t="e">
        <f>'ЦП по МО help'!H275</f>
        <v>#REF!</v>
      </c>
      <c r="I71" s="17" t="e">
        <f>'ЦП по МО help'!I275</f>
        <v>#REF!</v>
      </c>
      <c r="J71" s="17" t="e">
        <f>'ЦП по МО help'!J275</f>
        <v>#REF!</v>
      </c>
      <c r="K71" s="17" t="e">
        <f>'ЦП по МО help'!K275</f>
        <v>#REF!</v>
      </c>
      <c r="L71" s="17" t="e">
        <f>'ЦП по МО help'!L275</f>
        <v>#REF!</v>
      </c>
      <c r="M71" s="17" t="e">
        <f>'ЦП по МО help'!M275</f>
        <v>#REF!</v>
      </c>
      <c r="O71" s="14"/>
    </row>
    <row r="72">
      <c r="A72" s="9" t="s">
        <v>21</v>
      </c>
      <c r="B72" s="17">
        <f>'ЦП по МО help'!B276</f>
        <v>32783.5</v>
      </c>
      <c r="C72" s="17" t="e">
        <f>'ЦП по МО help'!C276</f>
        <v>#REF!</v>
      </c>
      <c r="D72" s="17" t="e">
        <f>'ЦП по МО help'!D276</f>
        <v>#REF!</v>
      </c>
      <c r="E72" s="17" t="e">
        <f>'ЦП по МО help'!E276</f>
        <v>#REF!</v>
      </c>
      <c r="F72" s="17" t="e">
        <f>'ЦП по МО help'!F276</f>
        <v>#REF!</v>
      </c>
      <c r="G72" s="17" t="e">
        <f>'ЦП по МО help'!G276</f>
        <v>#REF!</v>
      </c>
      <c r="H72" s="17" t="e">
        <f>'ЦП по МО help'!H276</f>
        <v>#REF!</v>
      </c>
      <c r="I72" s="17" t="e">
        <f>'ЦП по МО help'!I276</f>
        <v>#REF!</v>
      </c>
      <c r="J72" s="17" t="e">
        <f>'ЦП по МО help'!J276</f>
        <v>#REF!</v>
      </c>
      <c r="K72" s="17" t="e">
        <f>'ЦП по МО help'!K276</f>
        <v>#REF!</v>
      </c>
      <c r="L72" s="17" t="e">
        <f>'ЦП по МО help'!L276</f>
        <v>#REF!</v>
      </c>
      <c r="M72" s="17" t="e">
        <f>'ЦП по МО help'!M276</f>
        <v>#REF!</v>
      </c>
      <c r="O72" s="14"/>
    </row>
    <row r="73">
      <c r="A73" s="9" t="s">
        <v>18</v>
      </c>
      <c r="B73" s="17">
        <f>'ЦП по МО help'!B277</f>
        <v>31768.700000000001</v>
      </c>
      <c r="C73" s="17" t="e">
        <f>'ЦП по МО help'!C277</f>
        <v>#REF!</v>
      </c>
      <c r="D73" s="17" t="e">
        <f>'ЦП по МО help'!D277</f>
        <v>#REF!</v>
      </c>
      <c r="E73" s="17" t="e">
        <f>'ЦП по МО help'!E277</f>
        <v>#REF!</v>
      </c>
      <c r="F73" s="17" t="e">
        <f>'ЦП по МО help'!F277</f>
        <v>#REF!</v>
      </c>
      <c r="G73" s="17" t="e">
        <f>'ЦП по МО help'!G277</f>
        <v>#REF!</v>
      </c>
      <c r="H73" s="17" t="e">
        <f>'ЦП по МО help'!H277</f>
        <v>#REF!</v>
      </c>
      <c r="I73" s="17" t="e">
        <f>'ЦП по МО help'!I277</f>
        <v>#REF!</v>
      </c>
      <c r="J73" s="17" t="e">
        <f>'ЦП по МО help'!J277</f>
        <v>#REF!</v>
      </c>
      <c r="K73" s="17" t="e">
        <f>'ЦП по МО help'!K277</f>
        <v>#REF!</v>
      </c>
      <c r="L73" s="17" t="e">
        <f>'ЦП по МО help'!L277</f>
        <v>#REF!</v>
      </c>
      <c r="M73" s="17" t="e">
        <f>'ЦП по МО help'!M277</f>
        <v>#REF!</v>
      </c>
      <c r="O73" s="14"/>
    </row>
    <row r="74">
      <c r="A74" s="9" t="s">
        <v>20</v>
      </c>
      <c r="B74" s="17">
        <f>'ЦП по МО help'!B278</f>
        <v>39652.800000000003</v>
      </c>
      <c r="C74" s="17" t="e">
        <f>'ЦП по МО help'!C278</f>
        <v>#REF!</v>
      </c>
      <c r="D74" s="17" t="e">
        <f>'ЦП по МО help'!D278</f>
        <v>#REF!</v>
      </c>
      <c r="E74" s="17" t="e">
        <f>'ЦП по МО help'!E278</f>
        <v>#REF!</v>
      </c>
      <c r="F74" s="17" t="e">
        <f>'ЦП по МО help'!F278</f>
        <v>#REF!</v>
      </c>
      <c r="G74" s="17" t="e">
        <f>'ЦП по МО help'!G278</f>
        <v>#REF!</v>
      </c>
      <c r="H74" s="17" t="e">
        <f>'ЦП по МО help'!H278</f>
        <v>#REF!</v>
      </c>
      <c r="I74" s="17" t="e">
        <f>'ЦП по МО help'!I278</f>
        <v>#REF!</v>
      </c>
      <c r="J74" s="17" t="e">
        <f>'ЦП по МО help'!J278</f>
        <v>#REF!</v>
      </c>
      <c r="K74" s="17" t="e">
        <f>'ЦП по МО help'!K278</f>
        <v>#REF!</v>
      </c>
      <c r="L74" s="17" t="e">
        <f>'ЦП по МО help'!L278</f>
        <v>#REF!</v>
      </c>
      <c r="M74" s="17" t="e">
        <f>'ЦП по МО help'!M278</f>
        <v>#REF!</v>
      </c>
      <c r="O74" s="14"/>
    </row>
    <row r="75">
      <c r="A75" s="9" t="s">
        <v>24</v>
      </c>
      <c r="B75" s="17">
        <f>'ЦП по МО help'!B279</f>
        <v>42329</v>
      </c>
      <c r="C75" s="17" t="e">
        <f>'ЦП по МО help'!C279</f>
        <v>#REF!</v>
      </c>
      <c r="D75" s="17" t="e">
        <f>'ЦП по МО help'!D279</f>
        <v>#REF!</v>
      </c>
      <c r="E75" s="17" t="e">
        <f>'ЦП по МО help'!E279</f>
        <v>#REF!</v>
      </c>
      <c r="F75" s="17" t="e">
        <f>'ЦП по МО help'!F279</f>
        <v>#REF!</v>
      </c>
      <c r="G75" s="17" t="e">
        <f>'ЦП по МО help'!G279</f>
        <v>#REF!</v>
      </c>
      <c r="H75" s="17" t="e">
        <f>'ЦП по МО help'!H279</f>
        <v>#REF!</v>
      </c>
      <c r="I75" s="17" t="e">
        <f>'ЦП по МО help'!I279</f>
        <v>#REF!</v>
      </c>
      <c r="J75" s="17" t="e">
        <f>'ЦП по МО help'!J279</f>
        <v>#REF!</v>
      </c>
      <c r="K75" s="17" t="e">
        <f>'ЦП по МО help'!K279</f>
        <v>#REF!</v>
      </c>
      <c r="L75" s="17" t="e">
        <f>'ЦП по МО help'!L279</f>
        <v>#REF!</v>
      </c>
      <c r="M75" s="17" t="e">
        <f>'ЦП по МО help'!M279</f>
        <v>#REF!</v>
      </c>
      <c r="O75" s="14"/>
    </row>
    <row r="76">
      <c r="A76" s="9" t="s">
        <v>25</v>
      </c>
      <c r="B76" s="17">
        <f>'ЦП по МО help'!B280</f>
        <v>42586.800000000003</v>
      </c>
      <c r="C76" s="17" t="e">
        <f>'ЦП по МО help'!C280</f>
        <v>#REF!</v>
      </c>
      <c r="D76" s="17" t="e">
        <f>'ЦП по МО help'!D280</f>
        <v>#REF!</v>
      </c>
      <c r="E76" s="17" t="e">
        <f>'ЦП по МО help'!E280</f>
        <v>#REF!</v>
      </c>
      <c r="F76" s="17" t="e">
        <f>'ЦП по МО help'!F280</f>
        <v>#REF!</v>
      </c>
      <c r="G76" s="17" t="e">
        <f>'ЦП по МО help'!G280</f>
        <v>#REF!</v>
      </c>
      <c r="H76" s="17" t="e">
        <f>'ЦП по МО help'!H280</f>
        <v>#REF!</v>
      </c>
      <c r="I76" s="17" t="e">
        <f>'ЦП по МО help'!I280</f>
        <v>#REF!</v>
      </c>
      <c r="J76" s="17" t="e">
        <f>'ЦП по МО help'!J280</f>
        <v>#REF!</v>
      </c>
      <c r="K76" s="17" t="e">
        <f>'ЦП по МО help'!K280</f>
        <v>#REF!</v>
      </c>
      <c r="L76" s="17" t="e">
        <f>'ЦП по МО help'!L280</f>
        <v>#REF!</v>
      </c>
      <c r="M76" s="17" t="e">
        <f>'ЦП по МО help'!M280</f>
        <v>#REF!</v>
      </c>
      <c r="O76" s="14"/>
    </row>
    <row r="77">
      <c r="A77" s="12" t="s">
        <v>70</v>
      </c>
      <c r="B77" s="18">
        <f>'ЦП по МО help'!B281</f>
        <v>3016815.7857142864</v>
      </c>
      <c r="C77" s="18" t="e">
        <f>'ЦП по МО help'!C281</f>
        <v>#REF!</v>
      </c>
      <c r="D77" s="18" t="e">
        <f>'ЦП по МО help'!D281</f>
        <v>#REF!</v>
      </c>
      <c r="E77" s="18" t="e">
        <f>'ЦП по МО help'!E281</f>
        <v>#REF!</v>
      </c>
      <c r="F77" s="18" t="e">
        <f>'ЦП по МО help'!F281</f>
        <v>#REF!</v>
      </c>
      <c r="G77" s="18" t="e">
        <f>'ЦП по МО help'!G281</f>
        <v>#REF!</v>
      </c>
      <c r="H77" s="18" t="e">
        <f>'ЦП по МО help'!H281</f>
        <v>#REF!</v>
      </c>
      <c r="I77" s="18" t="e">
        <f>'ЦП по МО help'!I281</f>
        <v>#REF!</v>
      </c>
      <c r="J77" s="18" t="e">
        <f>'ЦП по МО help'!J281</f>
        <v>#REF!</v>
      </c>
      <c r="K77" s="18" t="e">
        <f>'ЦП по МО help'!K281</f>
        <v>#REF!</v>
      </c>
      <c r="L77" s="18" t="e">
        <f>'ЦП по МО help'!L281</f>
        <v>#REF!</v>
      </c>
      <c r="M77" s="18" t="e">
        <f>'ЦП по МО help'!M281</f>
        <v>#REF!</v>
      </c>
      <c r="O77" s="14"/>
    </row>
    <row r="78">
      <c r="A78" s="9" t="s">
        <v>32</v>
      </c>
      <c r="B78" s="17">
        <f>'ЦП по МО help'!B282</f>
        <v>49735.099999999999</v>
      </c>
      <c r="C78" s="17" t="e">
        <f>'ЦП по МО help'!C282</f>
        <v>#REF!</v>
      </c>
      <c r="D78" s="17" t="e">
        <f>'ЦП по МО help'!D282</f>
        <v>#REF!</v>
      </c>
      <c r="E78" s="17" t="e">
        <f>'ЦП по МО help'!E282</f>
        <v>#REF!</v>
      </c>
      <c r="F78" s="17" t="e">
        <f>'ЦП по МО help'!F282</f>
        <v>#REF!</v>
      </c>
      <c r="G78" s="17" t="e">
        <f>'ЦП по МО help'!G282</f>
        <v>#REF!</v>
      </c>
      <c r="H78" s="17" t="e">
        <f>'ЦП по МО help'!H282</f>
        <v>#REF!</v>
      </c>
      <c r="I78" s="17" t="e">
        <f>'ЦП по МО help'!I282</f>
        <v>#REF!</v>
      </c>
      <c r="J78" s="17" t="e">
        <f>'ЦП по МО help'!J282</f>
        <v>#REF!</v>
      </c>
      <c r="K78" s="17" t="e">
        <f>'ЦП по МО help'!K282</f>
        <v>#REF!</v>
      </c>
      <c r="L78" s="17" t="e">
        <f>'ЦП по МО help'!L282</f>
        <v>#REF!</v>
      </c>
      <c r="M78" s="17" t="e">
        <f>'ЦП по МО help'!M282</f>
        <v>#REF!</v>
      </c>
      <c r="O78" s="14"/>
    </row>
    <row r="79">
      <c r="A79" s="9" t="s">
        <v>30</v>
      </c>
      <c r="B79" s="17">
        <f>'ЦП по МО help'!B283</f>
        <v>68270.600000000006</v>
      </c>
      <c r="C79" s="17" t="e">
        <f>'ЦП по МО help'!C283</f>
        <v>#REF!</v>
      </c>
      <c r="D79" s="17" t="e">
        <f>'ЦП по МО help'!D283</f>
        <v>#REF!</v>
      </c>
      <c r="E79" s="17" t="e">
        <f>'ЦП по МО help'!E283</f>
        <v>#REF!</v>
      </c>
      <c r="F79" s="17" t="e">
        <f>'ЦП по МО help'!F283</f>
        <v>#REF!</v>
      </c>
      <c r="G79" s="17" t="e">
        <f>'ЦП по МО help'!G283</f>
        <v>#REF!</v>
      </c>
      <c r="H79" s="17" t="e">
        <f>'ЦП по МО help'!H283</f>
        <v>#REF!</v>
      </c>
      <c r="I79" s="17" t="e">
        <f>'ЦП по МО help'!I283</f>
        <v>#REF!</v>
      </c>
      <c r="J79" s="17" t="e">
        <f>'ЦП по МО help'!J283</f>
        <v>#REF!</v>
      </c>
      <c r="K79" s="17" t="e">
        <f>'ЦП по МО help'!K283</f>
        <v>#REF!</v>
      </c>
      <c r="L79" s="17" t="e">
        <f>'ЦП по МО help'!L283</f>
        <v>#REF!</v>
      </c>
      <c r="M79" s="17" t="e">
        <f>'ЦП по МО help'!M283</f>
        <v>#REF!</v>
      </c>
      <c r="O79" s="14"/>
    </row>
    <row r="80">
      <c r="A80" s="9" t="s">
        <v>28</v>
      </c>
      <c r="B80" s="17">
        <f>'ЦП по МО help'!B284</f>
        <v>72326.899999999994</v>
      </c>
      <c r="C80" s="17" t="e">
        <f>'ЦП по МО help'!C284</f>
        <v>#REF!</v>
      </c>
      <c r="D80" s="17" t="e">
        <f>'ЦП по МО help'!D284</f>
        <v>#REF!</v>
      </c>
      <c r="E80" s="17" t="e">
        <f>'ЦП по МО help'!E284</f>
        <v>#REF!</v>
      </c>
      <c r="F80" s="17" t="e">
        <f>'ЦП по МО help'!F284</f>
        <v>#REF!</v>
      </c>
      <c r="G80" s="17" t="e">
        <f>'ЦП по МО help'!G284</f>
        <v>#REF!</v>
      </c>
      <c r="H80" s="17" t="e">
        <f>'ЦП по МО help'!H284</f>
        <v>#REF!</v>
      </c>
      <c r="I80" s="17" t="e">
        <f>'ЦП по МО help'!I284</f>
        <v>#REF!</v>
      </c>
      <c r="J80" s="17" t="e">
        <f>'ЦП по МО help'!J284</f>
        <v>#REF!</v>
      </c>
      <c r="K80" s="17" t="e">
        <f>'ЦП по МО help'!K284</f>
        <v>#REF!</v>
      </c>
      <c r="L80" s="17" t="e">
        <f>'ЦП по МО help'!L284</f>
        <v>#REF!</v>
      </c>
      <c r="M80" s="17" t="e">
        <f>'ЦП по МО help'!M284</f>
        <v>#REF!</v>
      </c>
      <c r="O80" s="14"/>
    </row>
    <row r="81">
      <c r="A81" s="9" t="s">
        <v>27</v>
      </c>
      <c r="B81" s="17">
        <f>'ЦП по МО help'!B285</f>
        <v>61460.599999999999</v>
      </c>
      <c r="C81" s="17" t="e">
        <f>'ЦП по МО help'!C285</f>
        <v>#REF!</v>
      </c>
      <c r="D81" s="17" t="e">
        <f>'ЦП по МО help'!D285</f>
        <v>#REF!</v>
      </c>
      <c r="E81" s="17" t="e">
        <f>'ЦП по МО help'!E285</f>
        <v>#REF!</v>
      </c>
      <c r="F81" s="17" t="e">
        <f>'ЦП по МО help'!F285</f>
        <v>#REF!</v>
      </c>
      <c r="G81" s="17" t="e">
        <f>'ЦП по МО help'!G285</f>
        <v>#REF!</v>
      </c>
      <c r="H81" s="17" t="e">
        <f>'ЦП по МО help'!H285</f>
        <v>#REF!</v>
      </c>
      <c r="I81" s="17" t="e">
        <f>'ЦП по МО help'!I285</f>
        <v>#REF!</v>
      </c>
      <c r="J81" s="17" t="e">
        <f>'ЦП по МО help'!J285</f>
        <v>#REF!</v>
      </c>
      <c r="K81" s="17" t="e">
        <f>'ЦП по МО help'!K285</f>
        <v>#REF!</v>
      </c>
      <c r="L81" s="17" t="e">
        <f>'ЦП по МО help'!L285</f>
        <v>#REF!</v>
      </c>
      <c r="M81" s="17" t="e">
        <f>'ЦП по МО help'!M285</f>
        <v>#REF!</v>
      </c>
      <c r="O81" s="14"/>
    </row>
    <row r="82">
      <c r="A82" s="9" t="s">
        <v>29</v>
      </c>
      <c r="B82" s="17">
        <f>'ЦП по МО help'!B286</f>
        <v>64253.5</v>
      </c>
      <c r="C82" s="17" t="e">
        <f>'ЦП по МО help'!C286</f>
        <v>#REF!</v>
      </c>
      <c r="D82" s="17" t="e">
        <f>'ЦП по МО help'!D286</f>
        <v>#REF!</v>
      </c>
      <c r="E82" s="17" t="e">
        <f>'ЦП по МО help'!E286</f>
        <v>#REF!</v>
      </c>
      <c r="F82" s="17" t="e">
        <f>'ЦП по МО help'!F286</f>
        <v>#REF!</v>
      </c>
      <c r="G82" s="17" t="e">
        <f>'ЦП по МО help'!G286</f>
        <v>#REF!</v>
      </c>
      <c r="H82" s="17" t="e">
        <f>'ЦП по МО help'!H286</f>
        <v>#REF!</v>
      </c>
      <c r="I82" s="17" t="e">
        <f>'ЦП по МО help'!I286</f>
        <v>#REF!</v>
      </c>
      <c r="J82" s="17" t="e">
        <f>'ЦП по МО help'!J286</f>
        <v>#REF!</v>
      </c>
      <c r="K82" s="17" t="e">
        <f>'ЦП по МО help'!K286</f>
        <v>#REF!</v>
      </c>
      <c r="L82" s="17" t="e">
        <f>'ЦП по МО help'!L286</f>
        <v>#REF!</v>
      </c>
      <c r="M82" s="17" t="e">
        <f>'ЦП по МО help'!M286</f>
        <v>#REF!</v>
      </c>
      <c r="O82" s="15"/>
    </row>
    <row r="84" ht="15.75">
      <c r="A84" s="2" t="s">
        <v>37</v>
      </c>
    </row>
    <row r="85">
      <c r="A85" s="3" t="s">
        <v>1</v>
      </c>
      <c r="B85" s="4" t="s">
        <v>2</v>
      </c>
      <c r="C85" s="4" t="s">
        <v>3</v>
      </c>
      <c r="D85" s="5" t="s">
        <v>4</v>
      </c>
      <c r="E85" s="6"/>
      <c r="F85" s="6"/>
      <c r="G85" s="6"/>
      <c r="H85" s="6"/>
      <c r="I85" s="6"/>
      <c r="J85" s="6"/>
      <c r="K85" s="6"/>
      <c r="L85" s="6"/>
      <c r="M85" s="4"/>
      <c r="O85" s="3" t="s">
        <v>5</v>
      </c>
    </row>
    <row r="86">
      <c r="A86" s="7"/>
      <c r="B86" s="8">
        <v>2019</v>
      </c>
      <c r="C86" s="8">
        <v>2020</v>
      </c>
      <c r="D86" s="8">
        <v>2021</v>
      </c>
      <c r="E86" s="8">
        <v>2022</v>
      </c>
      <c r="F86" s="8">
        <v>2023</v>
      </c>
      <c r="G86" s="8">
        <v>2024</v>
      </c>
      <c r="H86" s="8">
        <v>2025</v>
      </c>
      <c r="I86" s="8">
        <v>2026</v>
      </c>
      <c r="J86" s="8">
        <v>2027</v>
      </c>
      <c r="K86" s="8">
        <v>2028</v>
      </c>
      <c r="L86" s="8">
        <v>2029</v>
      </c>
      <c r="M86" s="8">
        <v>2030</v>
      </c>
      <c r="O86" s="7"/>
    </row>
    <row r="87">
      <c r="A87" s="9" t="s">
        <v>6</v>
      </c>
      <c r="B87" s="17" t="e">
        <f>#REF!</f>
        <v>#REF!</v>
      </c>
      <c r="C87" s="17" t="e">
        <f>#REF!</f>
        <v>#REF!</v>
      </c>
      <c r="D87" s="17" t="e">
        <f>#REF!</f>
        <v>#REF!</v>
      </c>
      <c r="E87" s="17" t="e">
        <f>#REF!</f>
        <v>#REF!</v>
      </c>
      <c r="F87" s="17" t="e">
        <f>#REF!</f>
        <v>#REF!</v>
      </c>
      <c r="G87" s="17" t="e">
        <f>#REF!</f>
        <v>#REF!</v>
      </c>
      <c r="H87" s="17" t="e">
        <f>#REF!</f>
        <v>#REF!</v>
      </c>
      <c r="I87" s="17" t="e">
        <f>#REF!</f>
        <v>#REF!</v>
      </c>
      <c r="J87" s="17" t="e">
        <f>#REF!</f>
        <v>#REF!</v>
      </c>
      <c r="K87" s="17" t="e">
        <f>#REF!</f>
        <v>#REF!</v>
      </c>
      <c r="L87" s="17" t="e">
        <f>#REF!</f>
        <v>#REF!</v>
      </c>
      <c r="M87" s="17" t="e">
        <f>#REF!</f>
        <v>#REF!</v>
      </c>
      <c r="O87" s="11" t="s">
        <v>38</v>
      </c>
    </row>
    <row r="88">
      <c r="A88" s="12" t="s">
        <v>8</v>
      </c>
      <c r="B88" s="18" t="e">
        <f>B$87*'ЦП по МО help'!G406</f>
        <v>#REF!</v>
      </c>
      <c r="C88" s="18" t="e">
        <f>C$87*'ЦП по МО help'!H406</f>
        <v>#REF!</v>
      </c>
      <c r="D88" s="18" t="e">
        <f>D$87*'ЦП по МО help'!I406</f>
        <v>#REF!</v>
      </c>
      <c r="E88" s="18" t="e">
        <f>E$87*'ЦП по МО help'!J406</f>
        <v>#REF!</v>
      </c>
      <c r="F88" s="18" t="e">
        <f>F$87*'ЦП по МО help'!K406</f>
        <v>#REF!</v>
      </c>
      <c r="G88" s="18" t="e">
        <f>G$87*'ЦП по МО help'!L406</f>
        <v>#REF!</v>
      </c>
      <c r="H88" s="18" t="e">
        <f>H$87*'ЦП по МО help'!M406</f>
        <v>#REF!</v>
      </c>
      <c r="I88" s="18" t="e">
        <f>I$87*'ЦП по МО help'!N406</f>
        <v>#REF!</v>
      </c>
      <c r="J88" s="18" t="e">
        <f>J$87*'ЦП по МО help'!O406</f>
        <v>#REF!</v>
      </c>
      <c r="K88" s="18" t="e">
        <f>K$87*'ЦП по МО help'!P406</f>
        <v>#REF!</v>
      </c>
      <c r="L88" s="18" t="e">
        <f>L$87*'ЦП по МО help'!Q406</f>
        <v>#REF!</v>
      </c>
      <c r="M88" s="18" t="e">
        <f>M$87*'ЦП по МО help'!R406</f>
        <v>#REF!</v>
      </c>
      <c r="O88" s="14"/>
    </row>
    <row r="89">
      <c r="A89" s="9" t="s">
        <v>9</v>
      </c>
      <c r="B89" s="17" t="e">
        <f>B$87*'ЦП по МО help'!G407</f>
        <v>#REF!</v>
      </c>
      <c r="C89" s="17" t="e">
        <f>C$87*'ЦП по МО help'!H407</f>
        <v>#REF!</v>
      </c>
      <c r="D89" s="17" t="e">
        <f>D$87*'ЦП по МО help'!I407</f>
        <v>#REF!</v>
      </c>
      <c r="E89" s="17" t="e">
        <f>E$87*'ЦП по МО help'!J407</f>
        <v>#REF!</v>
      </c>
      <c r="F89" s="17" t="e">
        <f>F$87*'ЦП по МО help'!K407</f>
        <v>#REF!</v>
      </c>
      <c r="G89" s="17" t="e">
        <f>G$87*'ЦП по МО help'!L407</f>
        <v>#REF!</v>
      </c>
      <c r="H89" s="17" t="e">
        <f>H$87*'ЦП по МО help'!M407</f>
        <v>#REF!</v>
      </c>
      <c r="I89" s="17" t="e">
        <f>I$87*'ЦП по МО help'!N407</f>
        <v>#REF!</v>
      </c>
      <c r="J89" s="17" t="e">
        <f>J$87*'ЦП по МО help'!O407</f>
        <v>#REF!</v>
      </c>
      <c r="K89" s="17" t="e">
        <f>K$87*'ЦП по МО help'!P407</f>
        <v>#REF!</v>
      </c>
      <c r="L89" s="17" t="e">
        <f>L$87*'ЦП по МО help'!Q407</f>
        <v>#REF!</v>
      </c>
      <c r="M89" s="17" t="e">
        <f>M$87*'ЦП по МО help'!R407</f>
        <v>#REF!</v>
      </c>
      <c r="O89" s="14"/>
    </row>
    <row r="90">
      <c r="A90" s="9" t="s">
        <v>11</v>
      </c>
      <c r="B90" s="17" t="e">
        <f>B$87*'ЦП по МО help'!G408</f>
        <v>#REF!</v>
      </c>
      <c r="C90" s="17" t="e">
        <f>C$87*'ЦП по МО help'!H408</f>
        <v>#REF!</v>
      </c>
      <c r="D90" s="17" t="e">
        <f>D$87*'ЦП по МО help'!I408</f>
        <v>#REF!</v>
      </c>
      <c r="E90" s="17" t="e">
        <f>E$87*'ЦП по МО help'!J408</f>
        <v>#REF!</v>
      </c>
      <c r="F90" s="17" t="e">
        <f>F$87*'ЦП по МО help'!K408</f>
        <v>#REF!</v>
      </c>
      <c r="G90" s="17" t="e">
        <f>G$87*'ЦП по МО help'!L408</f>
        <v>#REF!</v>
      </c>
      <c r="H90" s="17" t="e">
        <f>H$87*'ЦП по МО help'!M408</f>
        <v>#REF!</v>
      </c>
      <c r="I90" s="17" t="e">
        <f>I$87*'ЦП по МО help'!N408</f>
        <v>#REF!</v>
      </c>
      <c r="J90" s="17" t="e">
        <f>J$87*'ЦП по МО help'!O408</f>
        <v>#REF!</v>
      </c>
      <c r="K90" s="17" t="e">
        <f>K$87*'ЦП по МО help'!P408</f>
        <v>#REF!</v>
      </c>
      <c r="L90" s="17" t="e">
        <f>L$87*'ЦП по МО help'!Q408</f>
        <v>#REF!</v>
      </c>
      <c r="M90" s="17" t="e">
        <f>M$87*'ЦП по МО help'!R408</f>
        <v>#REF!</v>
      </c>
      <c r="O90" s="14"/>
    </row>
    <row r="91">
      <c r="A91" s="12" t="s">
        <v>69</v>
      </c>
      <c r="B91" s="18" t="e">
        <f>B$87*'ЦП по МО help'!G409</f>
        <v>#REF!</v>
      </c>
      <c r="C91" s="18" t="e">
        <f>C$87*'ЦП по МО help'!H409</f>
        <v>#REF!</v>
      </c>
      <c r="D91" s="18" t="e">
        <f>D$87*'ЦП по МО help'!I409</f>
        <v>#REF!</v>
      </c>
      <c r="E91" s="18" t="e">
        <f>E$87*'ЦП по МО help'!J409</f>
        <v>#REF!</v>
      </c>
      <c r="F91" s="18" t="e">
        <f>F$87*'ЦП по МО help'!K409</f>
        <v>#REF!</v>
      </c>
      <c r="G91" s="18" t="e">
        <f>G$87*'ЦП по МО help'!L409</f>
        <v>#REF!</v>
      </c>
      <c r="H91" s="18" t="e">
        <f>H$87*'ЦП по МО help'!M409</f>
        <v>#REF!</v>
      </c>
      <c r="I91" s="18" t="e">
        <f>I$87*'ЦП по МО help'!N409</f>
        <v>#REF!</v>
      </c>
      <c r="J91" s="18" t="e">
        <f>J$87*'ЦП по МО help'!O409</f>
        <v>#REF!</v>
      </c>
      <c r="K91" s="18" t="e">
        <f>K$87*'ЦП по МО help'!P409</f>
        <v>#REF!</v>
      </c>
      <c r="L91" s="18" t="e">
        <f>L$87*'ЦП по МО help'!Q409</f>
        <v>#REF!</v>
      </c>
      <c r="M91" s="18" t="e">
        <f>M$87*'ЦП по МО help'!R409</f>
        <v>#REF!</v>
      </c>
      <c r="O91" s="14"/>
    </row>
    <row r="92">
      <c r="A92" s="9" t="s">
        <v>13</v>
      </c>
      <c r="B92" s="17" t="e">
        <f>B$87*'ЦП по МО help'!G410</f>
        <v>#REF!</v>
      </c>
      <c r="C92" s="17" t="e">
        <f>C$87*'ЦП по МО help'!H410</f>
        <v>#REF!</v>
      </c>
      <c r="D92" s="17" t="e">
        <f>D$87*'ЦП по МО help'!I410</f>
        <v>#REF!</v>
      </c>
      <c r="E92" s="17" t="e">
        <f>E$87*'ЦП по МО help'!J410</f>
        <v>#REF!</v>
      </c>
      <c r="F92" s="17" t="e">
        <f>F$87*'ЦП по МО help'!K410</f>
        <v>#REF!</v>
      </c>
      <c r="G92" s="17" t="e">
        <f>G$87*'ЦП по МО help'!L410</f>
        <v>#REF!</v>
      </c>
      <c r="H92" s="17" t="e">
        <f>H$87*'ЦП по МО help'!M410</f>
        <v>#REF!</v>
      </c>
      <c r="I92" s="17" t="e">
        <f>I$87*'ЦП по МО help'!N410</f>
        <v>#REF!</v>
      </c>
      <c r="J92" s="17" t="e">
        <f>J$87*'ЦП по МО help'!O410</f>
        <v>#REF!</v>
      </c>
      <c r="K92" s="17" t="e">
        <f>K$87*'ЦП по МО help'!P410</f>
        <v>#REF!</v>
      </c>
      <c r="L92" s="17" t="e">
        <f>L$87*'ЦП по МО help'!Q410</f>
        <v>#REF!</v>
      </c>
      <c r="M92" s="17" t="e">
        <f>M$87*'ЦП по МО help'!R410</f>
        <v>#REF!</v>
      </c>
      <c r="O92" s="14"/>
    </row>
    <row r="93">
      <c r="A93" s="9" t="s">
        <v>22</v>
      </c>
      <c r="B93" s="17" t="e">
        <f>B$87*'ЦП по МО help'!G411</f>
        <v>#REF!</v>
      </c>
      <c r="C93" s="17" t="e">
        <f>C$87*'ЦП по МО help'!H411</f>
        <v>#REF!</v>
      </c>
      <c r="D93" s="17" t="e">
        <f>D$87*'ЦП по МО help'!I411</f>
        <v>#REF!</v>
      </c>
      <c r="E93" s="17" t="e">
        <f>E$87*'ЦП по МО help'!J411</f>
        <v>#REF!</v>
      </c>
      <c r="F93" s="17" t="e">
        <f>F$87*'ЦП по МО help'!K411</f>
        <v>#REF!</v>
      </c>
      <c r="G93" s="17" t="e">
        <f>G$87*'ЦП по МО help'!L411</f>
        <v>#REF!</v>
      </c>
      <c r="H93" s="17" t="e">
        <f>H$87*'ЦП по МО help'!M411</f>
        <v>#REF!</v>
      </c>
      <c r="I93" s="17" t="e">
        <f>I$87*'ЦП по МО help'!N411</f>
        <v>#REF!</v>
      </c>
      <c r="J93" s="17" t="e">
        <f>J$87*'ЦП по МО help'!O411</f>
        <v>#REF!</v>
      </c>
      <c r="K93" s="17" t="e">
        <f>K$87*'ЦП по МО help'!P411</f>
        <v>#REF!</v>
      </c>
      <c r="L93" s="17" t="e">
        <f>L$87*'ЦП по МО help'!Q411</f>
        <v>#REF!</v>
      </c>
      <c r="M93" s="17" t="e">
        <f>M$87*'ЦП по МО help'!R411</f>
        <v>#REF!</v>
      </c>
      <c r="O93" s="14"/>
    </row>
    <row r="94">
      <c r="A94" s="9" t="s">
        <v>17</v>
      </c>
      <c r="B94" s="17" t="e">
        <f>B$87*'ЦП по МО help'!G412</f>
        <v>#REF!</v>
      </c>
      <c r="C94" s="17" t="e">
        <f>C$87*'ЦП по МО help'!H412</f>
        <v>#REF!</v>
      </c>
      <c r="D94" s="17" t="e">
        <f>D$87*'ЦП по МО help'!I412</f>
        <v>#REF!</v>
      </c>
      <c r="E94" s="17" t="e">
        <f>E$87*'ЦП по МО help'!J412</f>
        <v>#REF!</v>
      </c>
      <c r="F94" s="17" t="e">
        <f>F$87*'ЦП по МО help'!K412</f>
        <v>#REF!</v>
      </c>
      <c r="G94" s="17" t="e">
        <f>G$87*'ЦП по МО help'!L412</f>
        <v>#REF!</v>
      </c>
      <c r="H94" s="17" t="e">
        <f>H$87*'ЦП по МО help'!M412</f>
        <v>#REF!</v>
      </c>
      <c r="I94" s="17" t="e">
        <f>I$87*'ЦП по МО help'!N412</f>
        <v>#REF!</v>
      </c>
      <c r="J94" s="17" t="e">
        <f>J$87*'ЦП по МО help'!O412</f>
        <v>#REF!</v>
      </c>
      <c r="K94" s="17" t="e">
        <f>K$87*'ЦП по МО help'!P412</f>
        <v>#REF!</v>
      </c>
      <c r="L94" s="17" t="e">
        <f>L$87*'ЦП по МО help'!Q412</f>
        <v>#REF!</v>
      </c>
      <c r="M94" s="17" t="e">
        <f>M$87*'ЦП по МО help'!R412</f>
        <v>#REF!</v>
      </c>
      <c r="O94" s="14"/>
    </row>
    <row r="95">
      <c r="A95" s="9" t="s">
        <v>15</v>
      </c>
      <c r="B95" s="17" t="e">
        <f>B$87*'ЦП по МО help'!G413</f>
        <v>#REF!</v>
      </c>
      <c r="C95" s="17" t="e">
        <f>C$87*'ЦП по МО help'!H413</f>
        <v>#REF!</v>
      </c>
      <c r="D95" s="17" t="e">
        <f>D$87*'ЦП по МО help'!I413</f>
        <v>#REF!</v>
      </c>
      <c r="E95" s="17" t="e">
        <f>E$87*'ЦП по МО help'!J413</f>
        <v>#REF!</v>
      </c>
      <c r="F95" s="17" t="e">
        <f>F$87*'ЦП по МО help'!K413</f>
        <v>#REF!</v>
      </c>
      <c r="G95" s="17" t="e">
        <f>G$87*'ЦП по МО help'!L413</f>
        <v>#REF!</v>
      </c>
      <c r="H95" s="17" t="e">
        <f>H$87*'ЦП по МО help'!M413</f>
        <v>#REF!</v>
      </c>
      <c r="I95" s="17" t="e">
        <f>I$87*'ЦП по МО help'!N413</f>
        <v>#REF!</v>
      </c>
      <c r="J95" s="17" t="e">
        <f>J$87*'ЦП по МО help'!O413</f>
        <v>#REF!</v>
      </c>
      <c r="K95" s="17" t="e">
        <f>K$87*'ЦП по МО help'!P413</f>
        <v>#REF!</v>
      </c>
      <c r="L95" s="17" t="e">
        <f>L$87*'ЦП по МО help'!Q413</f>
        <v>#REF!</v>
      </c>
      <c r="M95" s="17" t="e">
        <f>M$87*'ЦП по МО help'!R413</f>
        <v>#REF!</v>
      </c>
      <c r="O95" s="14"/>
    </row>
    <row r="96">
      <c r="A96" s="9" t="s">
        <v>16</v>
      </c>
      <c r="B96" s="17" t="e">
        <f>B$87*'ЦП по МО help'!G414</f>
        <v>#REF!</v>
      </c>
      <c r="C96" s="17" t="e">
        <f>C$87*'ЦП по МО help'!H414</f>
        <v>#REF!</v>
      </c>
      <c r="D96" s="17" t="e">
        <f>D$87*'ЦП по МО help'!I414</f>
        <v>#REF!</v>
      </c>
      <c r="E96" s="17" t="e">
        <f>E$87*'ЦП по МО help'!J414</f>
        <v>#REF!</v>
      </c>
      <c r="F96" s="17" t="e">
        <f>F$87*'ЦП по МО help'!K414</f>
        <v>#REF!</v>
      </c>
      <c r="G96" s="17" t="e">
        <f>G$87*'ЦП по МО help'!L414</f>
        <v>#REF!</v>
      </c>
      <c r="H96" s="17" t="e">
        <f>H$87*'ЦП по МО help'!M414</f>
        <v>#REF!</v>
      </c>
      <c r="I96" s="17" t="e">
        <f>I$87*'ЦП по МО help'!N414</f>
        <v>#REF!</v>
      </c>
      <c r="J96" s="17" t="e">
        <f>J$87*'ЦП по МО help'!O414</f>
        <v>#REF!</v>
      </c>
      <c r="K96" s="17" t="e">
        <f>K$87*'ЦП по МО help'!P414</f>
        <v>#REF!</v>
      </c>
      <c r="L96" s="17" t="e">
        <f>L$87*'ЦП по МО help'!Q414</f>
        <v>#REF!</v>
      </c>
      <c r="M96" s="17" t="e">
        <f>M$87*'ЦП по МО help'!R414</f>
        <v>#REF!</v>
      </c>
      <c r="O96" s="14"/>
    </row>
    <row r="97">
      <c r="A97" s="9" t="s">
        <v>23</v>
      </c>
      <c r="B97" s="17" t="e">
        <f>B$87*'ЦП по МО help'!G415</f>
        <v>#REF!</v>
      </c>
      <c r="C97" s="17" t="e">
        <f>C$87*'ЦП по МО help'!H415</f>
        <v>#REF!</v>
      </c>
      <c r="D97" s="17" t="e">
        <f>D$87*'ЦП по МО help'!I415</f>
        <v>#REF!</v>
      </c>
      <c r="E97" s="17" t="e">
        <f>E$87*'ЦП по МО help'!J415</f>
        <v>#REF!</v>
      </c>
      <c r="F97" s="17" t="e">
        <f>F$87*'ЦП по МО help'!K415</f>
        <v>#REF!</v>
      </c>
      <c r="G97" s="17" t="e">
        <f>G$87*'ЦП по МО help'!L415</f>
        <v>#REF!</v>
      </c>
      <c r="H97" s="17" t="e">
        <f>H$87*'ЦП по МО help'!M415</f>
        <v>#REF!</v>
      </c>
      <c r="I97" s="17" t="e">
        <f>I$87*'ЦП по МО help'!N415</f>
        <v>#REF!</v>
      </c>
      <c r="J97" s="17" t="e">
        <f>J$87*'ЦП по МО help'!O415</f>
        <v>#REF!</v>
      </c>
      <c r="K97" s="17" t="e">
        <f>K$87*'ЦП по МО help'!P415</f>
        <v>#REF!</v>
      </c>
      <c r="L97" s="17" t="e">
        <f>L$87*'ЦП по МО help'!Q415</f>
        <v>#REF!</v>
      </c>
      <c r="M97" s="17" t="e">
        <f>M$87*'ЦП по МО help'!R415</f>
        <v>#REF!</v>
      </c>
      <c r="O97" s="14"/>
    </row>
    <row r="98">
      <c r="A98" s="9" t="s">
        <v>14</v>
      </c>
      <c r="B98" s="17" t="e">
        <f>B$87*'ЦП по МО help'!G416</f>
        <v>#REF!</v>
      </c>
      <c r="C98" s="17" t="e">
        <f>C$87*'ЦП по МО help'!H416</f>
        <v>#REF!</v>
      </c>
      <c r="D98" s="17" t="e">
        <f>D$87*'ЦП по МО help'!I416</f>
        <v>#REF!</v>
      </c>
      <c r="E98" s="17" t="e">
        <f>E$87*'ЦП по МО help'!J416</f>
        <v>#REF!</v>
      </c>
      <c r="F98" s="17" t="e">
        <f>F$87*'ЦП по МО help'!K416</f>
        <v>#REF!</v>
      </c>
      <c r="G98" s="17" t="e">
        <f>G$87*'ЦП по МО help'!L416</f>
        <v>#REF!</v>
      </c>
      <c r="H98" s="17" t="e">
        <f>H$87*'ЦП по МО help'!M416</f>
        <v>#REF!</v>
      </c>
      <c r="I98" s="17" t="e">
        <f>I$87*'ЦП по МО help'!N416</f>
        <v>#REF!</v>
      </c>
      <c r="J98" s="17" t="e">
        <f>J$87*'ЦП по МО help'!O416</f>
        <v>#REF!</v>
      </c>
      <c r="K98" s="17" t="e">
        <f>K$87*'ЦП по МО help'!P416</f>
        <v>#REF!</v>
      </c>
      <c r="L98" s="17" t="e">
        <f>L$87*'ЦП по МО help'!Q416</f>
        <v>#REF!</v>
      </c>
      <c r="M98" s="17" t="e">
        <f>M$87*'ЦП по МО help'!R416</f>
        <v>#REF!</v>
      </c>
      <c r="O98" s="14"/>
    </row>
    <row r="99">
      <c r="A99" s="9" t="s">
        <v>21</v>
      </c>
      <c r="B99" s="17" t="e">
        <f>B$87*'ЦП по МО help'!G417</f>
        <v>#REF!</v>
      </c>
      <c r="C99" s="17" t="e">
        <f>C$87*'ЦП по МО help'!H417</f>
        <v>#REF!</v>
      </c>
      <c r="D99" s="17" t="e">
        <f>D$87*'ЦП по МО help'!I417</f>
        <v>#REF!</v>
      </c>
      <c r="E99" s="17" t="e">
        <f>E$87*'ЦП по МО help'!J417</f>
        <v>#REF!</v>
      </c>
      <c r="F99" s="17" t="e">
        <f>F$87*'ЦП по МО help'!K417</f>
        <v>#REF!</v>
      </c>
      <c r="G99" s="17" t="e">
        <f>G$87*'ЦП по МО help'!L417</f>
        <v>#REF!</v>
      </c>
      <c r="H99" s="17" t="e">
        <f>H$87*'ЦП по МО help'!M417</f>
        <v>#REF!</v>
      </c>
      <c r="I99" s="17" t="e">
        <f>I$87*'ЦП по МО help'!N417</f>
        <v>#REF!</v>
      </c>
      <c r="J99" s="17" t="e">
        <f>J$87*'ЦП по МО help'!O417</f>
        <v>#REF!</v>
      </c>
      <c r="K99" s="17" t="e">
        <f>K$87*'ЦП по МО help'!P417</f>
        <v>#REF!</v>
      </c>
      <c r="L99" s="17" t="e">
        <f>L$87*'ЦП по МО help'!Q417</f>
        <v>#REF!</v>
      </c>
      <c r="M99" s="17" t="e">
        <f>M$87*'ЦП по МО help'!R417</f>
        <v>#REF!</v>
      </c>
      <c r="O99" s="14"/>
    </row>
    <row r="100">
      <c r="A100" s="9" t="s">
        <v>18</v>
      </c>
      <c r="B100" s="17" t="e">
        <f>B$87*'ЦП по МО help'!G418</f>
        <v>#REF!</v>
      </c>
      <c r="C100" s="17" t="e">
        <f>C$87*'ЦП по МО help'!H418</f>
        <v>#REF!</v>
      </c>
      <c r="D100" s="17" t="e">
        <f>D$87*'ЦП по МО help'!I418</f>
        <v>#REF!</v>
      </c>
      <c r="E100" s="17" t="e">
        <f>E$87*'ЦП по МО help'!J418</f>
        <v>#REF!</v>
      </c>
      <c r="F100" s="17" t="e">
        <f>F$87*'ЦП по МО help'!K418</f>
        <v>#REF!</v>
      </c>
      <c r="G100" s="17" t="e">
        <f>G$87*'ЦП по МО help'!L418</f>
        <v>#REF!</v>
      </c>
      <c r="H100" s="17" t="e">
        <f>H$87*'ЦП по МО help'!M418</f>
        <v>#REF!</v>
      </c>
      <c r="I100" s="17" t="e">
        <f>I$87*'ЦП по МО help'!N418</f>
        <v>#REF!</v>
      </c>
      <c r="J100" s="17" t="e">
        <f>J$87*'ЦП по МО help'!O418</f>
        <v>#REF!</v>
      </c>
      <c r="K100" s="17" t="e">
        <f>K$87*'ЦП по МО help'!P418</f>
        <v>#REF!</v>
      </c>
      <c r="L100" s="17" t="e">
        <f>L$87*'ЦП по МО help'!Q418</f>
        <v>#REF!</v>
      </c>
      <c r="M100" s="17" t="e">
        <f>M$87*'ЦП по МО help'!R418</f>
        <v>#REF!</v>
      </c>
      <c r="O100" s="14"/>
    </row>
    <row r="101">
      <c r="A101" s="9" t="s">
        <v>20</v>
      </c>
      <c r="B101" s="17" t="e">
        <f>B$87*'ЦП по МО help'!G419</f>
        <v>#REF!</v>
      </c>
      <c r="C101" s="17" t="e">
        <f>C$87*'ЦП по МО help'!H419</f>
        <v>#REF!</v>
      </c>
      <c r="D101" s="17" t="e">
        <f>D$87*'ЦП по МО help'!I419</f>
        <v>#REF!</v>
      </c>
      <c r="E101" s="17" t="e">
        <f>E$87*'ЦП по МО help'!J419</f>
        <v>#REF!</v>
      </c>
      <c r="F101" s="17" t="e">
        <f>F$87*'ЦП по МО help'!K419</f>
        <v>#REF!</v>
      </c>
      <c r="G101" s="17" t="e">
        <f>G$87*'ЦП по МО help'!L419</f>
        <v>#REF!</v>
      </c>
      <c r="H101" s="17" t="e">
        <f>H$87*'ЦП по МО help'!M419</f>
        <v>#REF!</v>
      </c>
      <c r="I101" s="17" t="e">
        <f>I$87*'ЦП по МО help'!N419</f>
        <v>#REF!</v>
      </c>
      <c r="J101" s="17" t="e">
        <f>J$87*'ЦП по МО help'!O419</f>
        <v>#REF!</v>
      </c>
      <c r="K101" s="17" t="e">
        <f>K$87*'ЦП по МО help'!P419</f>
        <v>#REF!</v>
      </c>
      <c r="L101" s="17" t="e">
        <f>L$87*'ЦП по МО help'!Q419</f>
        <v>#REF!</v>
      </c>
      <c r="M101" s="17" t="e">
        <f>M$87*'ЦП по МО help'!R419</f>
        <v>#REF!</v>
      </c>
      <c r="O101" s="14"/>
    </row>
    <row r="102">
      <c r="A102" s="9" t="s">
        <v>24</v>
      </c>
      <c r="B102" s="17" t="e">
        <f>B$87*'ЦП по МО help'!G420</f>
        <v>#REF!</v>
      </c>
      <c r="C102" s="17" t="e">
        <f>C$87*'ЦП по МО help'!H420</f>
        <v>#REF!</v>
      </c>
      <c r="D102" s="17" t="e">
        <f>D$87*'ЦП по МО help'!I420</f>
        <v>#REF!</v>
      </c>
      <c r="E102" s="17" t="e">
        <f>E$87*'ЦП по МО help'!J420</f>
        <v>#REF!</v>
      </c>
      <c r="F102" s="17" t="e">
        <f>F$87*'ЦП по МО help'!K420</f>
        <v>#REF!</v>
      </c>
      <c r="G102" s="17" t="e">
        <f>G$87*'ЦП по МО help'!L420</f>
        <v>#REF!</v>
      </c>
      <c r="H102" s="17" t="e">
        <f>H$87*'ЦП по МО help'!M420</f>
        <v>#REF!</v>
      </c>
      <c r="I102" s="17" t="e">
        <f>I$87*'ЦП по МО help'!N420</f>
        <v>#REF!</v>
      </c>
      <c r="J102" s="17" t="e">
        <f>J$87*'ЦП по МО help'!O420</f>
        <v>#REF!</v>
      </c>
      <c r="K102" s="17" t="e">
        <f>K$87*'ЦП по МО help'!P420</f>
        <v>#REF!</v>
      </c>
      <c r="L102" s="17" t="e">
        <f>L$87*'ЦП по МО help'!Q420</f>
        <v>#REF!</v>
      </c>
      <c r="M102" s="17" t="e">
        <f>M$87*'ЦП по МО help'!R420</f>
        <v>#REF!</v>
      </c>
      <c r="O102" s="14"/>
    </row>
    <row r="103">
      <c r="A103" s="9" t="s">
        <v>25</v>
      </c>
      <c r="B103" s="17" t="e">
        <f>B$87*'ЦП по МО help'!G421</f>
        <v>#REF!</v>
      </c>
      <c r="C103" s="17" t="e">
        <f>C$87*'ЦП по МО help'!H421</f>
        <v>#REF!</v>
      </c>
      <c r="D103" s="17" t="e">
        <f>D$87*'ЦП по МО help'!I421</f>
        <v>#REF!</v>
      </c>
      <c r="E103" s="17" t="e">
        <f>E$87*'ЦП по МО help'!J421</f>
        <v>#REF!</v>
      </c>
      <c r="F103" s="17" t="e">
        <f>F$87*'ЦП по МО help'!K421</f>
        <v>#REF!</v>
      </c>
      <c r="G103" s="17" t="e">
        <f>G$87*'ЦП по МО help'!L421</f>
        <v>#REF!</v>
      </c>
      <c r="H103" s="17" t="e">
        <f>H$87*'ЦП по МО help'!M421</f>
        <v>#REF!</v>
      </c>
      <c r="I103" s="17" t="e">
        <f>I$87*'ЦП по МО help'!N421</f>
        <v>#REF!</v>
      </c>
      <c r="J103" s="17" t="e">
        <f>J$87*'ЦП по МО help'!O421</f>
        <v>#REF!</v>
      </c>
      <c r="K103" s="17" t="e">
        <f>K$87*'ЦП по МО help'!P421</f>
        <v>#REF!</v>
      </c>
      <c r="L103" s="17" t="e">
        <f>L$87*'ЦП по МО help'!Q421</f>
        <v>#REF!</v>
      </c>
      <c r="M103" s="17" t="e">
        <f>M$87*'ЦП по МО help'!R421</f>
        <v>#REF!</v>
      </c>
      <c r="O103" s="14"/>
    </row>
    <row r="104">
      <c r="A104" s="12" t="s">
        <v>70</v>
      </c>
      <c r="B104" s="18" t="e">
        <f>B$87*'ЦП по МО help'!G422</f>
        <v>#REF!</v>
      </c>
      <c r="C104" s="18" t="e">
        <f>C$87*'ЦП по МО help'!H422</f>
        <v>#REF!</v>
      </c>
      <c r="D104" s="18" t="e">
        <f>D$87*'ЦП по МО help'!I422</f>
        <v>#REF!</v>
      </c>
      <c r="E104" s="18" t="e">
        <f>E$87*'ЦП по МО help'!J422</f>
        <v>#REF!</v>
      </c>
      <c r="F104" s="18" t="e">
        <f>F$87*'ЦП по МО help'!K422</f>
        <v>#REF!</v>
      </c>
      <c r="G104" s="18" t="e">
        <f>G$87*'ЦП по МО help'!L422</f>
        <v>#REF!</v>
      </c>
      <c r="H104" s="18" t="e">
        <f>H$87*'ЦП по МО help'!M422</f>
        <v>#REF!</v>
      </c>
      <c r="I104" s="18" t="e">
        <f>I$87*'ЦП по МО help'!N422</f>
        <v>#REF!</v>
      </c>
      <c r="J104" s="18" t="e">
        <f>J$87*'ЦП по МО help'!O422</f>
        <v>#REF!</v>
      </c>
      <c r="K104" s="18" t="e">
        <f>K$87*'ЦП по МО help'!P422</f>
        <v>#REF!</v>
      </c>
      <c r="L104" s="18" t="e">
        <f>L$87*'ЦП по МО help'!Q422</f>
        <v>#REF!</v>
      </c>
      <c r="M104" s="18" t="e">
        <f>M$87*'ЦП по МО help'!R422</f>
        <v>#REF!</v>
      </c>
      <c r="O104" s="14"/>
    </row>
    <row r="105">
      <c r="A105" s="9" t="s">
        <v>32</v>
      </c>
      <c r="B105" s="17" t="e">
        <f>B$87*'ЦП по МО help'!G423</f>
        <v>#REF!</v>
      </c>
      <c r="C105" s="17" t="e">
        <f>C$87*'ЦП по МО help'!H423</f>
        <v>#REF!</v>
      </c>
      <c r="D105" s="17" t="e">
        <f>D$87*'ЦП по МО help'!I423</f>
        <v>#REF!</v>
      </c>
      <c r="E105" s="17" t="e">
        <f>E$87*'ЦП по МО help'!J423</f>
        <v>#REF!</v>
      </c>
      <c r="F105" s="17" t="e">
        <f>F$87*'ЦП по МО help'!K423</f>
        <v>#REF!</v>
      </c>
      <c r="G105" s="17" t="e">
        <f>G$87*'ЦП по МО help'!L423</f>
        <v>#REF!</v>
      </c>
      <c r="H105" s="17" t="e">
        <f>H$87*'ЦП по МО help'!M423</f>
        <v>#REF!</v>
      </c>
      <c r="I105" s="17" t="e">
        <f>I$87*'ЦП по МО help'!N423</f>
        <v>#REF!</v>
      </c>
      <c r="J105" s="17" t="e">
        <f>J$87*'ЦП по МО help'!O423</f>
        <v>#REF!</v>
      </c>
      <c r="K105" s="17" t="e">
        <f>K$87*'ЦП по МО help'!P423</f>
        <v>#REF!</v>
      </c>
      <c r="L105" s="17" t="e">
        <f>L$87*'ЦП по МО help'!Q423</f>
        <v>#REF!</v>
      </c>
      <c r="M105" s="17" t="e">
        <f>M$87*'ЦП по МО help'!R423</f>
        <v>#REF!</v>
      </c>
      <c r="O105" s="14"/>
    </row>
    <row r="106">
      <c r="A106" s="9" t="s">
        <v>30</v>
      </c>
      <c r="B106" s="17" t="e">
        <f>B$87*'ЦП по МО help'!G424</f>
        <v>#REF!</v>
      </c>
      <c r="C106" s="17" t="e">
        <f>C$87*'ЦП по МО help'!H424</f>
        <v>#REF!</v>
      </c>
      <c r="D106" s="17" t="e">
        <f>D$87*'ЦП по МО help'!I424</f>
        <v>#REF!</v>
      </c>
      <c r="E106" s="17" t="e">
        <f>E$87*'ЦП по МО help'!J424</f>
        <v>#REF!</v>
      </c>
      <c r="F106" s="17" t="e">
        <f>F$87*'ЦП по МО help'!K424</f>
        <v>#REF!</v>
      </c>
      <c r="G106" s="17" t="e">
        <f>G$87*'ЦП по МО help'!L424</f>
        <v>#REF!</v>
      </c>
      <c r="H106" s="17" t="e">
        <f>H$87*'ЦП по МО help'!M424</f>
        <v>#REF!</v>
      </c>
      <c r="I106" s="17" t="e">
        <f>I$87*'ЦП по МО help'!N424</f>
        <v>#REF!</v>
      </c>
      <c r="J106" s="17" t="e">
        <f>J$87*'ЦП по МО help'!O424</f>
        <v>#REF!</v>
      </c>
      <c r="K106" s="17" t="e">
        <f>K$87*'ЦП по МО help'!P424</f>
        <v>#REF!</v>
      </c>
      <c r="L106" s="17" t="e">
        <f>L$87*'ЦП по МО help'!Q424</f>
        <v>#REF!</v>
      </c>
      <c r="M106" s="17" t="e">
        <f>M$87*'ЦП по МО help'!R424</f>
        <v>#REF!</v>
      </c>
      <c r="O106" s="14"/>
    </row>
    <row r="107">
      <c r="A107" s="9" t="s">
        <v>28</v>
      </c>
      <c r="B107" s="17" t="e">
        <f>B$87*'ЦП по МО help'!G425</f>
        <v>#REF!</v>
      </c>
      <c r="C107" s="17" t="e">
        <f>C$87*'ЦП по МО help'!H425</f>
        <v>#REF!</v>
      </c>
      <c r="D107" s="17" t="e">
        <f>D$87*'ЦП по МО help'!I425</f>
        <v>#REF!</v>
      </c>
      <c r="E107" s="17" t="e">
        <f>E$87*'ЦП по МО help'!J425</f>
        <v>#REF!</v>
      </c>
      <c r="F107" s="17" t="e">
        <f>F$87*'ЦП по МО help'!K425</f>
        <v>#REF!</v>
      </c>
      <c r="G107" s="17" t="e">
        <f>G$87*'ЦП по МО help'!L425</f>
        <v>#REF!</v>
      </c>
      <c r="H107" s="17" t="e">
        <f>H$87*'ЦП по МО help'!M425</f>
        <v>#REF!</v>
      </c>
      <c r="I107" s="17" t="e">
        <f>I$87*'ЦП по МО help'!N425</f>
        <v>#REF!</v>
      </c>
      <c r="J107" s="17" t="e">
        <f>J$87*'ЦП по МО help'!O425</f>
        <v>#REF!</v>
      </c>
      <c r="K107" s="17" t="e">
        <f>K$87*'ЦП по МО help'!P425</f>
        <v>#REF!</v>
      </c>
      <c r="L107" s="17" t="e">
        <f>L$87*'ЦП по МО help'!Q425</f>
        <v>#REF!</v>
      </c>
      <c r="M107" s="17" t="e">
        <f>M$87*'ЦП по МО help'!R425</f>
        <v>#REF!</v>
      </c>
      <c r="O107" s="14"/>
    </row>
    <row r="108">
      <c r="A108" s="9" t="s">
        <v>27</v>
      </c>
      <c r="B108" s="17" t="e">
        <f>B$87*'ЦП по МО help'!G426</f>
        <v>#REF!</v>
      </c>
      <c r="C108" s="17" t="e">
        <f>C$87*'ЦП по МО help'!H426</f>
        <v>#REF!</v>
      </c>
      <c r="D108" s="17" t="e">
        <f>D$87*'ЦП по МО help'!I426</f>
        <v>#REF!</v>
      </c>
      <c r="E108" s="17" t="e">
        <f>E$87*'ЦП по МО help'!J426</f>
        <v>#REF!</v>
      </c>
      <c r="F108" s="17" t="e">
        <f>F$87*'ЦП по МО help'!K426</f>
        <v>#REF!</v>
      </c>
      <c r="G108" s="17" t="e">
        <f>G$87*'ЦП по МО help'!L426</f>
        <v>#REF!</v>
      </c>
      <c r="H108" s="17" t="e">
        <f>H$87*'ЦП по МО help'!M426</f>
        <v>#REF!</v>
      </c>
      <c r="I108" s="17" t="e">
        <f>I$87*'ЦП по МО help'!N426</f>
        <v>#REF!</v>
      </c>
      <c r="J108" s="17" t="e">
        <f>J$87*'ЦП по МО help'!O426</f>
        <v>#REF!</v>
      </c>
      <c r="K108" s="17" t="e">
        <f>K$87*'ЦП по МО help'!P426</f>
        <v>#REF!</v>
      </c>
      <c r="L108" s="17" t="e">
        <f>L$87*'ЦП по МО help'!Q426</f>
        <v>#REF!</v>
      </c>
      <c r="M108" s="17" t="e">
        <f>M$87*'ЦП по МО help'!R426</f>
        <v>#REF!</v>
      </c>
      <c r="O108" s="14"/>
    </row>
    <row r="109">
      <c r="A109" s="9" t="s">
        <v>29</v>
      </c>
      <c r="B109" s="17" t="e">
        <f>B$87*'ЦП по МО help'!G427</f>
        <v>#REF!</v>
      </c>
      <c r="C109" s="17" t="e">
        <f>C$87*'ЦП по МО help'!H427</f>
        <v>#REF!</v>
      </c>
      <c r="D109" s="17" t="e">
        <f>D$87*'ЦП по МО help'!I427</f>
        <v>#REF!</v>
      </c>
      <c r="E109" s="17" t="e">
        <f>E$87*'ЦП по МО help'!J427</f>
        <v>#REF!</v>
      </c>
      <c r="F109" s="17" t="e">
        <f>F$87*'ЦП по МО help'!K427</f>
        <v>#REF!</v>
      </c>
      <c r="G109" s="17" t="e">
        <f>G$87*'ЦП по МО help'!L427</f>
        <v>#REF!</v>
      </c>
      <c r="H109" s="17" t="e">
        <f>H$87*'ЦП по МО help'!M427</f>
        <v>#REF!</v>
      </c>
      <c r="I109" s="17" t="e">
        <f>I$87*'ЦП по МО help'!N427</f>
        <v>#REF!</v>
      </c>
      <c r="J109" s="17" t="e">
        <f>J$87*'ЦП по МО help'!O427</f>
        <v>#REF!</v>
      </c>
      <c r="K109" s="17" t="e">
        <f>K$87*'ЦП по МО help'!P427</f>
        <v>#REF!</v>
      </c>
      <c r="L109" s="17" t="e">
        <f>L$87*'ЦП по МО help'!Q427</f>
        <v>#REF!</v>
      </c>
      <c r="M109" s="17" t="e">
        <f>M$87*'ЦП по МО help'!R427</f>
        <v>#REF!</v>
      </c>
      <c r="O109" s="15"/>
    </row>
    <row r="111">
      <c r="A111" s="1" t="s">
        <v>39</v>
      </c>
    </row>
    <row r="112">
      <c r="A112" s="3" t="s">
        <v>1</v>
      </c>
      <c r="B112" s="4" t="s">
        <v>2</v>
      </c>
      <c r="C112" s="4" t="s">
        <v>3</v>
      </c>
      <c r="D112" s="5" t="s">
        <v>4</v>
      </c>
      <c r="E112" s="6"/>
      <c r="F112" s="6"/>
      <c r="G112" s="6"/>
      <c r="H112" s="6"/>
      <c r="I112" s="6"/>
      <c r="J112" s="6"/>
      <c r="K112" s="6"/>
      <c r="L112" s="6"/>
      <c r="M112" s="4"/>
      <c r="O112" s="3" t="s">
        <v>5</v>
      </c>
    </row>
    <row r="113">
      <c r="A113" s="7"/>
      <c r="B113" s="8">
        <v>2019</v>
      </c>
      <c r="C113" s="8">
        <v>2020</v>
      </c>
      <c r="D113" s="8">
        <v>2021</v>
      </c>
      <c r="E113" s="8">
        <v>2022</v>
      </c>
      <c r="F113" s="8">
        <v>2023</v>
      </c>
      <c r="G113" s="8">
        <v>2024</v>
      </c>
      <c r="H113" s="8">
        <v>2025</v>
      </c>
      <c r="I113" s="8">
        <v>2026</v>
      </c>
      <c r="J113" s="8">
        <v>2027</v>
      </c>
      <c r="K113" s="8">
        <v>2028</v>
      </c>
      <c r="L113" s="8">
        <v>2029</v>
      </c>
      <c r="M113" s="8">
        <v>2030</v>
      </c>
      <c r="O113" s="7"/>
    </row>
    <row r="114">
      <c r="A114" s="9" t="s">
        <v>6</v>
      </c>
      <c r="B114" s="17" t="e">
        <f>'ЦП по МО help'!AI492</f>
        <v>#REF!</v>
      </c>
      <c r="C114" s="17" t="e">
        <f>'ЦП по МО help'!AJ492</f>
        <v>#REF!</v>
      </c>
      <c r="D114" s="17" t="e">
        <f>'ЦП по МО help'!AK492</f>
        <v>#REF!</v>
      </c>
      <c r="E114" s="17" t="e">
        <f>'ЦП по МО help'!AL492</f>
        <v>#REF!</v>
      </c>
      <c r="F114" s="17" t="e">
        <f>'ЦП по МО help'!AM492</f>
        <v>#REF!</v>
      </c>
      <c r="G114" s="17" t="e">
        <f>'ЦП по МО help'!AN492</f>
        <v>#REF!</v>
      </c>
      <c r="H114" s="17" t="e">
        <f>'ЦП по МО help'!AO492</f>
        <v>#REF!</v>
      </c>
      <c r="I114" s="17" t="e">
        <f>'ЦП по МО help'!AP492</f>
        <v>#REF!</v>
      </c>
      <c r="J114" s="17" t="e">
        <f>'ЦП по МО help'!AQ492</f>
        <v>#REF!</v>
      </c>
      <c r="K114" s="17" t="e">
        <f>'ЦП по МО help'!AR492</f>
        <v>#REF!</v>
      </c>
      <c r="L114" s="17" t="e">
        <f>'ЦП по МО help'!AS492</f>
        <v>#REF!</v>
      </c>
      <c r="M114" s="17" t="e">
        <f>'ЦП по МО help'!AT492</f>
        <v>#REF!</v>
      </c>
      <c r="O114" s="11" t="s">
        <v>40</v>
      </c>
    </row>
    <row r="115">
      <c r="A115" s="12" t="s">
        <v>8</v>
      </c>
      <c r="B115" s="18" t="str">
        <f>'ЦП по МО help'!AI493</f>
        <v>-</v>
      </c>
      <c r="C115" s="18" t="e">
        <f>'ЦП по МО help'!AJ493</f>
        <v>#REF!</v>
      </c>
      <c r="D115" s="18" t="e">
        <f>'ЦП по МО help'!AK493</f>
        <v>#REF!</v>
      </c>
      <c r="E115" s="18" t="e">
        <f>'ЦП по МО help'!AL493</f>
        <v>#REF!</v>
      </c>
      <c r="F115" s="18" t="e">
        <f>'ЦП по МО help'!AM493</f>
        <v>#REF!</v>
      </c>
      <c r="G115" s="18" t="e">
        <f>'ЦП по МО help'!AN493</f>
        <v>#REF!</v>
      </c>
      <c r="H115" s="18" t="e">
        <f>'ЦП по МО help'!AO493</f>
        <v>#REF!</v>
      </c>
      <c r="I115" s="18" t="e">
        <f>'ЦП по МО help'!AP493</f>
        <v>#REF!</v>
      </c>
      <c r="J115" s="18" t="e">
        <f>'ЦП по МО help'!AQ493</f>
        <v>#REF!</v>
      </c>
      <c r="K115" s="18" t="e">
        <f>'ЦП по МО help'!AR493</f>
        <v>#REF!</v>
      </c>
      <c r="L115" s="18" t="e">
        <f>'ЦП по МО help'!AS493</f>
        <v>#REF!</v>
      </c>
      <c r="M115" s="18" t="e">
        <f>'ЦП по МО help'!AT493</f>
        <v>#REF!</v>
      </c>
      <c r="O115" s="14"/>
    </row>
    <row r="116">
      <c r="A116" s="9" t="s">
        <v>9</v>
      </c>
      <c r="B116" s="17" t="e">
        <f>'ЦП по МО help'!AI494</f>
        <v>#REF!</v>
      </c>
      <c r="C116" s="17" t="e">
        <f>'ЦП по МО help'!AJ494</f>
        <v>#REF!</v>
      </c>
      <c r="D116" s="17" t="e">
        <f>'ЦП по МО help'!AK494</f>
        <v>#REF!</v>
      </c>
      <c r="E116" s="17" t="e">
        <f>'ЦП по МО help'!AL494</f>
        <v>#REF!</v>
      </c>
      <c r="F116" s="17" t="e">
        <f>'ЦП по МО help'!AM494</f>
        <v>#REF!</v>
      </c>
      <c r="G116" s="17" t="e">
        <f>'ЦП по МО help'!AN494</f>
        <v>#REF!</v>
      </c>
      <c r="H116" s="17" t="e">
        <f>'ЦП по МО help'!AO494</f>
        <v>#REF!</v>
      </c>
      <c r="I116" s="17" t="e">
        <f>'ЦП по МО help'!AP494</f>
        <v>#REF!</v>
      </c>
      <c r="J116" s="17" t="e">
        <f>'ЦП по МО help'!AQ494</f>
        <v>#REF!</v>
      </c>
      <c r="K116" s="17" t="e">
        <f>'ЦП по МО help'!AR494</f>
        <v>#REF!</v>
      </c>
      <c r="L116" s="17" t="e">
        <f>'ЦП по МО help'!AS494</f>
        <v>#REF!</v>
      </c>
      <c r="M116" s="17" t="e">
        <f>'ЦП по МО help'!AT494</f>
        <v>#REF!</v>
      </c>
      <c r="O116" s="14"/>
    </row>
    <row r="117">
      <c r="A117" s="9" t="s">
        <v>11</v>
      </c>
      <c r="B117" s="17" t="e">
        <f>'ЦП по МО help'!AI495</f>
        <v>#REF!</v>
      </c>
      <c r="C117" s="17" t="e">
        <f>'ЦП по МО help'!AJ495</f>
        <v>#REF!</v>
      </c>
      <c r="D117" s="17" t="e">
        <f>'ЦП по МО help'!AK495</f>
        <v>#REF!</v>
      </c>
      <c r="E117" s="17" t="e">
        <f>'ЦП по МО help'!AL495</f>
        <v>#REF!</v>
      </c>
      <c r="F117" s="17" t="e">
        <f>'ЦП по МО help'!AM495</f>
        <v>#REF!</v>
      </c>
      <c r="G117" s="17" t="e">
        <f>'ЦП по МО help'!AN495</f>
        <v>#REF!</v>
      </c>
      <c r="H117" s="17" t="e">
        <f>'ЦП по МО help'!AO495</f>
        <v>#REF!</v>
      </c>
      <c r="I117" s="17" t="e">
        <f>'ЦП по МО help'!AP495</f>
        <v>#REF!</v>
      </c>
      <c r="J117" s="17" t="e">
        <f>'ЦП по МО help'!AQ495</f>
        <v>#REF!</v>
      </c>
      <c r="K117" s="17" t="e">
        <f>'ЦП по МО help'!AR495</f>
        <v>#REF!</v>
      </c>
      <c r="L117" s="17" t="e">
        <f>'ЦП по МО help'!AS495</f>
        <v>#REF!</v>
      </c>
      <c r="M117" s="17" t="e">
        <f>'ЦП по МО help'!AT495</f>
        <v>#REF!</v>
      </c>
      <c r="O117" s="14"/>
    </row>
    <row r="118">
      <c r="A118" s="12" t="s">
        <v>69</v>
      </c>
      <c r="B118" s="18" t="str">
        <f>'ЦП по МО help'!AI496</f>
        <v>-</v>
      </c>
      <c r="C118" s="18" t="e">
        <f>'ЦП по МО help'!AJ496</f>
        <v>#REF!</v>
      </c>
      <c r="D118" s="18" t="e">
        <f>'ЦП по МО help'!AK496</f>
        <v>#REF!</v>
      </c>
      <c r="E118" s="18" t="e">
        <f>'ЦП по МО help'!AL496</f>
        <v>#REF!</v>
      </c>
      <c r="F118" s="18" t="e">
        <f>'ЦП по МО help'!AM496</f>
        <v>#REF!</v>
      </c>
      <c r="G118" s="18" t="e">
        <f>'ЦП по МО help'!AN496</f>
        <v>#REF!</v>
      </c>
      <c r="H118" s="18" t="e">
        <f>'ЦП по МО help'!AO496</f>
        <v>#REF!</v>
      </c>
      <c r="I118" s="18" t="e">
        <f>'ЦП по МО help'!AP496</f>
        <v>#REF!</v>
      </c>
      <c r="J118" s="18" t="e">
        <f>'ЦП по МО help'!AQ496</f>
        <v>#REF!</v>
      </c>
      <c r="K118" s="18" t="e">
        <f>'ЦП по МО help'!AR496</f>
        <v>#REF!</v>
      </c>
      <c r="L118" s="18" t="e">
        <f>'ЦП по МО help'!AS496</f>
        <v>#REF!</v>
      </c>
      <c r="M118" s="18" t="e">
        <f>'ЦП по МО help'!AT496</f>
        <v>#REF!</v>
      </c>
      <c r="O118" s="14"/>
    </row>
    <row r="119">
      <c r="A119" s="9" t="s">
        <v>13</v>
      </c>
      <c r="B119" s="17" t="e">
        <f>'ЦП по МО help'!AI497</f>
        <v>#REF!</v>
      </c>
      <c r="C119" s="17" t="e">
        <f>'ЦП по МО help'!AJ497</f>
        <v>#REF!</v>
      </c>
      <c r="D119" s="17" t="e">
        <f>'ЦП по МО help'!AK497</f>
        <v>#REF!</v>
      </c>
      <c r="E119" s="17" t="e">
        <f>'ЦП по МО help'!AL497</f>
        <v>#REF!</v>
      </c>
      <c r="F119" s="17" t="e">
        <f>'ЦП по МО help'!AM497</f>
        <v>#REF!</v>
      </c>
      <c r="G119" s="17" t="e">
        <f>'ЦП по МО help'!AN497</f>
        <v>#REF!</v>
      </c>
      <c r="H119" s="17" t="e">
        <f>'ЦП по МО help'!AO497</f>
        <v>#REF!</v>
      </c>
      <c r="I119" s="17" t="e">
        <f>'ЦП по МО help'!AP497</f>
        <v>#REF!</v>
      </c>
      <c r="J119" s="17" t="e">
        <f>'ЦП по МО help'!AQ497</f>
        <v>#REF!</v>
      </c>
      <c r="K119" s="17" t="e">
        <f>'ЦП по МО help'!AR497</f>
        <v>#REF!</v>
      </c>
      <c r="L119" s="17" t="e">
        <f>'ЦП по МО help'!AS497</f>
        <v>#REF!</v>
      </c>
      <c r="M119" s="17" t="e">
        <f>'ЦП по МО help'!AT497</f>
        <v>#REF!</v>
      </c>
      <c r="O119" s="14"/>
    </row>
    <row r="120">
      <c r="A120" s="9" t="s">
        <v>22</v>
      </c>
      <c r="B120" s="17" t="e">
        <f>'ЦП по МО help'!AI498</f>
        <v>#REF!</v>
      </c>
      <c r="C120" s="17" t="e">
        <f>'ЦП по МО help'!AJ498</f>
        <v>#REF!</v>
      </c>
      <c r="D120" s="17" t="e">
        <f>'ЦП по МО help'!AK498</f>
        <v>#REF!</v>
      </c>
      <c r="E120" s="17" t="e">
        <f>'ЦП по МО help'!AL498</f>
        <v>#REF!</v>
      </c>
      <c r="F120" s="17" t="e">
        <f>'ЦП по МО help'!AM498</f>
        <v>#REF!</v>
      </c>
      <c r="G120" s="17" t="e">
        <f>'ЦП по МО help'!AN498</f>
        <v>#REF!</v>
      </c>
      <c r="H120" s="17" t="e">
        <f>'ЦП по МО help'!AO498</f>
        <v>#REF!</v>
      </c>
      <c r="I120" s="17" t="e">
        <f>'ЦП по МО help'!AP498</f>
        <v>#REF!</v>
      </c>
      <c r="J120" s="17" t="e">
        <f>'ЦП по МО help'!AQ498</f>
        <v>#REF!</v>
      </c>
      <c r="K120" s="17" t="e">
        <f>'ЦП по МО help'!AR498</f>
        <v>#REF!</v>
      </c>
      <c r="L120" s="17" t="e">
        <f>'ЦП по МО help'!AS498</f>
        <v>#REF!</v>
      </c>
      <c r="M120" s="17" t="e">
        <f>'ЦП по МО help'!AT498</f>
        <v>#REF!</v>
      </c>
      <c r="O120" s="14"/>
    </row>
    <row r="121">
      <c r="A121" s="9" t="s">
        <v>17</v>
      </c>
      <c r="B121" s="17" t="str">
        <f>'ЦП по МО help'!AI499</f>
        <v>-</v>
      </c>
      <c r="C121" s="17" t="e">
        <f>'ЦП по МО help'!AJ499</f>
        <v>#REF!</v>
      </c>
      <c r="D121" s="17" t="e">
        <f>'ЦП по МО help'!AK499</f>
        <v>#REF!</v>
      </c>
      <c r="E121" s="17" t="e">
        <f>'ЦП по МО help'!AL499</f>
        <v>#REF!</v>
      </c>
      <c r="F121" s="17" t="e">
        <f>'ЦП по МО help'!AM499</f>
        <v>#REF!</v>
      </c>
      <c r="G121" s="17" t="e">
        <f>'ЦП по МО help'!AN499</f>
        <v>#REF!</v>
      </c>
      <c r="H121" s="17" t="e">
        <f>'ЦП по МО help'!AO499</f>
        <v>#REF!</v>
      </c>
      <c r="I121" s="17" t="e">
        <f>'ЦП по МО help'!AP499</f>
        <v>#REF!</v>
      </c>
      <c r="J121" s="17" t="e">
        <f>'ЦП по МО help'!AQ499</f>
        <v>#REF!</v>
      </c>
      <c r="K121" s="17" t="e">
        <f>'ЦП по МО help'!AR499</f>
        <v>#REF!</v>
      </c>
      <c r="L121" s="17" t="e">
        <f>'ЦП по МО help'!AS499</f>
        <v>#REF!</v>
      </c>
      <c r="M121" s="17" t="e">
        <f>'ЦП по МО help'!AT499</f>
        <v>#REF!</v>
      </c>
      <c r="O121" s="14"/>
    </row>
    <row r="122">
      <c r="A122" s="9" t="s">
        <v>15</v>
      </c>
      <c r="B122" s="17" t="e">
        <f>'ЦП по МО help'!AI500</f>
        <v>#REF!</v>
      </c>
      <c r="C122" s="17" t="e">
        <f>'ЦП по МО help'!AJ500</f>
        <v>#REF!</v>
      </c>
      <c r="D122" s="17" t="e">
        <f>'ЦП по МО help'!AK500</f>
        <v>#REF!</v>
      </c>
      <c r="E122" s="17" t="e">
        <f>'ЦП по МО help'!AL500</f>
        <v>#REF!</v>
      </c>
      <c r="F122" s="17" t="e">
        <f>'ЦП по МО help'!AM500</f>
        <v>#REF!</v>
      </c>
      <c r="G122" s="17" t="e">
        <f>'ЦП по МО help'!AN500</f>
        <v>#REF!</v>
      </c>
      <c r="H122" s="17" t="e">
        <f>'ЦП по МО help'!AO500</f>
        <v>#REF!</v>
      </c>
      <c r="I122" s="17" t="e">
        <f>'ЦП по МО help'!AP500</f>
        <v>#REF!</v>
      </c>
      <c r="J122" s="17" t="e">
        <f>'ЦП по МО help'!AQ500</f>
        <v>#REF!</v>
      </c>
      <c r="K122" s="17" t="e">
        <f>'ЦП по МО help'!AR500</f>
        <v>#REF!</v>
      </c>
      <c r="L122" s="17" t="e">
        <f>'ЦП по МО help'!AS500</f>
        <v>#REF!</v>
      </c>
      <c r="M122" s="17" t="e">
        <f>'ЦП по МО help'!AT500</f>
        <v>#REF!</v>
      </c>
      <c r="O122" s="14"/>
    </row>
    <row r="123">
      <c r="A123" s="9" t="s">
        <v>16</v>
      </c>
      <c r="B123" s="17" t="e">
        <f>'ЦП по МО help'!AI501</f>
        <v>#REF!</v>
      </c>
      <c r="C123" s="17" t="e">
        <f>'ЦП по МО help'!AJ501</f>
        <v>#REF!</v>
      </c>
      <c r="D123" s="17" t="e">
        <f>'ЦП по МО help'!AK501</f>
        <v>#REF!</v>
      </c>
      <c r="E123" s="17" t="e">
        <f>'ЦП по МО help'!AL501</f>
        <v>#REF!</v>
      </c>
      <c r="F123" s="17" t="e">
        <f>'ЦП по МО help'!AM501</f>
        <v>#REF!</v>
      </c>
      <c r="G123" s="17" t="e">
        <f>'ЦП по МО help'!AN501</f>
        <v>#REF!</v>
      </c>
      <c r="H123" s="17" t="e">
        <f>'ЦП по МО help'!AO501</f>
        <v>#REF!</v>
      </c>
      <c r="I123" s="17" t="e">
        <f>'ЦП по МО help'!AP501</f>
        <v>#REF!</v>
      </c>
      <c r="J123" s="17" t="e">
        <f>'ЦП по МО help'!AQ501</f>
        <v>#REF!</v>
      </c>
      <c r="K123" s="17" t="e">
        <f>'ЦП по МО help'!AR501</f>
        <v>#REF!</v>
      </c>
      <c r="L123" s="17" t="e">
        <f>'ЦП по МО help'!AS501</f>
        <v>#REF!</v>
      </c>
      <c r="M123" s="17" t="e">
        <f>'ЦП по МО help'!AT501</f>
        <v>#REF!</v>
      </c>
      <c r="O123" s="14"/>
    </row>
    <row r="124">
      <c r="A124" s="9" t="s">
        <v>23</v>
      </c>
      <c r="B124" s="17" t="e">
        <f>'ЦП по МО help'!AI502</f>
        <v>#REF!</v>
      </c>
      <c r="C124" s="17" t="e">
        <f>'ЦП по МО help'!AJ502</f>
        <v>#REF!</v>
      </c>
      <c r="D124" s="17" t="e">
        <f>'ЦП по МО help'!AK502</f>
        <v>#REF!</v>
      </c>
      <c r="E124" s="17" t="e">
        <f>'ЦП по МО help'!AL502</f>
        <v>#REF!</v>
      </c>
      <c r="F124" s="17" t="e">
        <f>'ЦП по МО help'!AM502</f>
        <v>#REF!</v>
      </c>
      <c r="G124" s="17" t="e">
        <f>'ЦП по МО help'!AN502</f>
        <v>#REF!</v>
      </c>
      <c r="H124" s="17" t="e">
        <f>'ЦП по МО help'!AO502</f>
        <v>#REF!</v>
      </c>
      <c r="I124" s="17" t="e">
        <f>'ЦП по МО help'!AP502</f>
        <v>#REF!</v>
      </c>
      <c r="J124" s="17" t="e">
        <f>'ЦП по МО help'!AQ502</f>
        <v>#REF!</v>
      </c>
      <c r="K124" s="17" t="e">
        <f>'ЦП по МО help'!AR502</f>
        <v>#REF!</v>
      </c>
      <c r="L124" s="17" t="e">
        <f>'ЦП по МО help'!AS502</f>
        <v>#REF!</v>
      </c>
      <c r="M124" s="17" t="e">
        <f>'ЦП по МО help'!AT502</f>
        <v>#REF!</v>
      </c>
      <c r="O124" s="14"/>
    </row>
    <row r="125">
      <c r="A125" s="9" t="s">
        <v>14</v>
      </c>
      <c r="B125" s="17" t="str">
        <f>'ЦП по МО help'!AI503</f>
        <v>-</v>
      </c>
      <c r="C125" s="17" t="e">
        <f>'ЦП по МО help'!AJ503</f>
        <v>#REF!</v>
      </c>
      <c r="D125" s="17" t="e">
        <f>'ЦП по МО help'!AK503</f>
        <v>#REF!</v>
      </c>
      <c r="E125" s="17" t="e">
        <f>'ЦП по МО help'!AL503</f>
        <v>#REF!</v>
      </c>
      <c r="F125" s="17" t="e">
        <f>'ЦП по МО help'!AM503</f>
        <v>#REF!</v>
      </c>
      <c r="G125" s="17" t="e">
        <f>'ЦП по МО help'!AN503</f>
        <v>#REF!</v>
      </c>
      <c r="H125" s="17" t="e">
        <f>'ЦП по МО help'!AO503</f>
        <v>#REF!</v>
      </c>
      <c r="I125" s="17" t="e">
        <f>'ЦП по МО help'!AP503</f>
        <v>#REF!</v>
      </c>
      <c r="J125" s="17" t="e">
        <f>'ЦП по МО help'!AQ503</f>
        <v>#REF!</v>
      </c>
      <c r="K125" s="17" t="e">
        <f>'ЦП по МО help'!AR503</f>
        <v>#REF!</v>
      </c>
      <c r="L125" s="17" t="e">
        <f>'ЦП по МО help'!AS503</f>
        <v>#REF!</v>
      </c>
      <c r="M125" s="17" t="e">
        <f>'ЦП по МО help'!AT503</f>
        <v>#REF!</v>
      </c>
      <c r="O125" s="14"/>
    </row>
    <row r="126">
      <c r="A126" s="9" t="s">
        <v>21</v>
      </c>
      <c r="B126" s="17" t="e">
        <f>'ЦП по МО help'!AI504</f>
        <v>#REF!</v>
      </c>
      <c r="C126" s="17" t="e">
        <f>'ЦП по МО help'!AJ504</f>
        <v>#REF!</v>
      </c>
      <c r="D126" s="17" t="e">
        <f>'ЦП по МО help'!AK504</f>
        <v>#REF!</v>
      </c>
      <c r="E126" s="17" t="e">
        <f>'ЦП по МО help'!AL504</f>
        <v>#REF!</v>
      </c>
      <c r="F126" s="17" t="e">
        <f>'ЦП по МО help'!AM504</f>
        <v>#REF!</v>
      </c>
      <c r="G126" s="17" t="e">
        <f>'ЦП по МО help'!AN504</f>
        <v>#REF!</v>
      </c>
      <c r="H126" s="17" t="e">
        <f>'ЦП по МО help'!AO504</f>
        <v>#REF!</v>
      </c>
      <c r="I126" s="17" t="e">
        <f>'ЦП по МО help'!AP504</f>
        <v>#REF!</v>
      </c>
      <c r="J126" s="17" t="e">
        <f>'ЦП по МО help'!AQ504</f>
        <v>#REF!</v>
      </c>
      <c r="K126" s="17" t="e">
        <f>'ЦП по МО help'!AR504</f>
        <v>#REF!</v>
      </c>
      <c r="L126" s="17" t="e">
        <f>'ЦП по МО help'!AS504</f>
        <v>#REF!</v>
      </c>
      <c r="M126" s="17" t="e">
        <f>'ЦП по МО help'!AT504</f>
        <v>#REF!</v>
      </c>
      <c r="O126" s="14"/>
    </row>
    <row r="127">
      <c r="A127" s="9" t="s">
        <v>18</v>
      </c>
      <c r="B127" s="17" t="e">
        <f>'ЦП по МО help'!AI505</f>
        <v>#REF!</v>
      </c>
      <c r="C127" s="17" t="e">
        <f>'ЦП по МО help'!AJ505</f>
        <v>#REF!</v>
      </c>
      <c r="D127" s="17" t="e">
        <f>'ЦП по МО help'!AK505</f>
        <v>#REF!</v>
      </c>
      <c r="E127" s="17" t="e">
        <f>'ЦП по МО help'!AL505</f>
        <v>#REF!</v>
      </c>
      <c r="F127" s="17" t="e">
        <f>'ЦП по МО help'!AM505</f>
        <v>#REF!</v>
      </c>
      <c r="G127" s="17" t="e">
        <f>'ЦП по МО help'!AN505</f>
        <v>#REF!</v>
      </c>
      <c r="H127" s="17" t="e">
        <f>'ЦП по МО help'!AO505</f>
        <v>#REF!</v>
      </c>
      <c r="I127" s="17" t="e">
        <f>'ЦП по МО help'!AP505</f>
        <v>#REF!</v>
      </c>
      <c r="J127" s="17" t="e">
        <f>'ЦП по МО help'!AQ505</f>
        <v>#REF!</v>
      </c>
      <c r="K127" s="17" t="e">
        <f>'ЦП по МО help'!AR505</f>
        <v>#REF!</v>
      </c>
      <c r="L127" s="17" t="e">
        <f>'ЦП по МО help'!AS505</f>
        <v>#REF!</v>
      </c>
      <c r="M127" s="17" t="e">
        <f>'ЦП по МО help'!AT505</f>
        <v>#REF!</v>
      </c>
      <c r="O127" s="14"/>
    </row>
    <row r="128">
      <c r="A128" s="9" t="s">
        <v>20</v>
      </c>
      <c r="B128" s="17" t="str">
        <f>'ЦП по МО help'!AI506</f>
        <v>-</v>
      </c>
      <c r="C128" s="17" t="e">
        <f>'ЦП по МО help'!AJ506</f>
        <v>#REF!</v>
      </c>
      <c r="D128" s="17" t="e">
        <f>'ЦП по МО help'!AK506</f>
        <v>#REF!</v>
      </c>
      <c r="E128" s="17" t="e">
        <f>'ЦП по МО help'!AL506</f>
        <v>#REF!</v>
      </c>
      <c r="F128" s="17" t="e">
        <f>'ЦП по МО help'!AM506</f>
        <v>#REF!</v>
      </c>
      <c r="G128" s="17" t="e">
        <f>'ЦП по МО help'!AN506</f>
        <v>#REF!</v>
      </c>
      <c r="H128" s="17" t="e">
        <f>'ЦП по МО help'!AO506</f>
        <v>#REF!</v>
      </c>
      <c r="I128" s="17" t="e">
        <f>'ЦП по МО help'!AP506</f>
        <v>#REF!</v>
      </c>
      <c r="J128" s="17" t="e">
        <f>'ЦП по МО help'!AQ506</f>
        <v>#REF!</v>
      </c>
      <c r="K128" s="17" t="e">
        <f>'ЦП по МО help'!AR506</f>
        <v>#REF!</v>
      </c>
      <c r="L128" s="17" t="e">
        <f>'ЦП по МО help'!AS506</f>
        <v>#REF!</v>
      </c>
      <c r="M128" s="17" t="e">
        <f>'ЦП по МО help'!AT506</f>
        <v>#REF!</v>
      </c>
      <c r="O128" s="14"/>
    </row>
    <row r="129">
      <c r="A129" s="9" t="s">
        <v>24</v>
      </c>
      <c r="B129" s="17" t="str">
        <f>'ЦП по МО help'!AI507</f>
        <v>-</v>
      </c>
      <c r="C129" s="17" t="e">
        <f>'ЦП по МО help'!AJ507</f>
        <v>#REF!</v>
      </c>
      <c r="D129" s="17" t="e">
        <f>'ЦП по МО help'!AK507</f>
        <v>#REF!</v>
      </c>
      <c r="E129" s="17" t="e">
        <f>'ЦП по МО help'!AL507</f>
        <v>#REF!</v>
      </c>
      <c r="F129" s="17" t="e">
        <f>'ЦП по МО help'!AM507</f>
        <v>#REF!</v>
      </c>
      <c r="G129" s="17" t="e">
        <f>'ЦП по МО help'!AN507</f>
        <v>#REF!</v>
      </c>
      <c r="H129" s="17" t="e">
        <f>'ЦП по МО help'!AO507</f>
        <v>#REF!</v>
      </c>
      <c r="I129" s="17" t="e">
        <f>'ЦП по МО help'!AP507</f>
        <v>#REF!</v>
      </c>
      <c r="J129" s="17" t="e">
        <f>'ЦП по МО help'!AQ507</f>
        <v>#REF!</v>
      </c>
      <c r="K129" s="17" t="e">
        <f>'ЦП по МО help'!AR507</f>
        <v>#REF!</v>
      </c>
      <c r="L129" s="17" t="e">
        <f>'ЦП по МО help'!AS507</f>
        <v>#REF!</v>
      </c>
      <c r="M129" s="17" t="e">
        <f>'ЦП по МО help'!AT507</f>
        <v>#REF!</v>
      </c>
      <c r="O129" s="14"/>
    </row>
    <row r="130">
      <c r="A130" s="9" t="s">
        <v>25</v>
      </c>
      <c r="B130" s="17" t="str">
        <f>'ЦП по МО help'!AI508</f>
        <v>-</v>
      </c>
      <c r="C130" s="17" t="e">
        <f>'ЦП по МО help'!AJ508</f>
        <v>#REF!</v>
      </c>
      <c r="D130" s="17" t="e">
        <f>'ЦП по МО help'!AK508</f>
        <v>#REF!</v>
      </c>
      <c r="E130" s="17" t="e">
        <f>'ЦП по МО help'!AL508</f>
        <v>#REF!</v>
      </c>
      <c r="F130" s="17" t="e">
        <f>'ЦП по МО help'!AM508</f>
        <v>#REF!</v>
      </c>
      <c r="G130" s="17" t="e">
        <f>'ЦП по МО help'!AN508</f>
        <v>#REF!</v>
      </c>
      <c r="H130" s="17" t="e">
        <f>'ЦП по МО help'!AO508</f>
        <v>#REF!</v>
      </c>
      <c r="I130" s="17" t="e">
        <f>'ЦП по МО help'!AP508</f>
        <v>#REF!</v>
      </c>
      <c r="J130" s="17" t="e">
        <f>'ЦП по МО help'!AQ508</f>
        <v>#REF!</v>
      </c>
      <c r="K130" s="17" t="e">
        <f>'ЦП по МО help'!AR508</f>
        <v>#REF!</v>
      </c>
      <c r="L130" s="17" t="e">
        <f>'ЦП по МО help'!AS508</f>
        <v>#REF!</v>
      </c>
      <c r="M130" s="17" t="e">
        <f>'ЦП по МО help'!AT508</f>
        <v>#REF!</v>
      </c>
      <c r="O130" s="14"/>
    </row>
    <row r="131">
      <c r="A131" s="12" t="s">
        <v>70</v>
      </c>
      <c r="B131" s="18" t="str">
        <f>'ЦП по МО help'!AI509</f>
        <v>-</v>
      </c>
      <c r="C131" s="18" t="e">
        <f>'ЦП по МО help'!AJ509</f>
        <v>#REF!</v>
      </c>
      <c r="D131" s="18" t="e">
        <f>'ЦП по МО help'!AK509</f>
        <v>#REF!</v>
      </c>
      <c r="E131" s="18" t="e">
        <f>'ЦП по МО help'!AL509</f>
        <v>#REF!</v>
      </c>
      <c r="F131" s="18" t="e">
        <f>'ЦП по МО help'!AM509</f>
        <v>#REF!</v>
      </c>
      <c r="G131" s="18" t="e">
        <f>'ЦП по МО help'!AN509</f>
        <v>#REF!</v>
      </c>
      <c r="H131" s="18" t="e">
        <f>'ЦП по МО help'!AO509</f>
        <v>#REF!</v>
      </c>
      <c r="I131" s="18" t="e">
        <f>'ЦП по МО help'!AP509</f>
        <v>#REF!</v>
      </c>
      <c r="J131" s="18" t="e">
        <f>'ЦП по МО help'!AQ509</f>
        <v>#REF!</v>
      </c>
      <c r="K131" s="18" t="e">
        <f>'ЦП по МО help'!AR509</f>
        <v>#REF!</v>
      </c>
      <c r="L131" s="18" t="e">
        <f>'ЦП по МО help'!AS509</f>
        <v>#REF!</v>
      </c>
      <c r="M131" s="18" t="e">
        <f>'ЦП по МО help'!AT509</f>
        <v>#REF!</v>
      </c>
      <c r="O131" s="14"/>
    </row>
    <row r="132">
      <c r="A132" s="9" t="s">
        <v>32</v>
      </c>
      <c r="B132" s="17" t="str">
        <f>'ЦП по МО help'!AI510</f>
        <v>-</v>
      </c>
      <c r="C132" s="17" t="e">
        <f>'ЦП по МО help'!AJ510</f>
        <v>#REF!</v>
      </c>
      <c r="D132" s="17" t="e">
        <f>'ЦП по МО help'!AK510</f>
        <v>#REF!</v>
      </c>
      <c r="E132" s="17" t="e">
        <f>'ЦП по МО help'!AL510</f>
        <v>#REF!</v>
      </c>
      <c r="F132" s="17" t="e">
        <f>'ЦП по МО help'!AM510</f>
        <v>#REF!</v>
      </c>
      <c r="G132" s="17" t="e">
        <f>'ЦП по МО help'!AN510</f>
        <v>#REF!</v>
      </c>
      <c r="H132" s="17" t="e">
        <f>'ЦП по МО help'!AO510</f>
        <v>#REF!</v>
      </c>
      <c r="I132" s="17" t="e">
        <f>'ЦП по МО help'!AP510</f>
        <v>#REF!</v>
      </c>
      <c r="J132" s="17" t="e">
        <f>'ЦП по МО help'!AQ510</f>
        <v>#REF!</v>
      </c>
      <c r="K132" s="17" t="e">
        <f>'ЦП по МО help'!AR510</f>
        <v>#REF!</v>
      </c>
      <c r="L132" s="17" t="e">
        <f>'ЦП по МО help'!AS510</f>
        <v>#REF!</v>
      </c>
      <c r="M132" s="17" t="e">
        <f>'ЦП по МО help'!AT510</f>
        <v>#REF!</v>
      </c>
      <c r="O132" s="14"/>
    </row>
    <row r="133">
      <c r="A133" s="9" t="s">
        <v>30</v>
      </c>
      <c r="B133" s="17" t="e">
        <f>'ЦП по МО help'!AI511</f>
        <v>#REF!</v>
      </c>
      <c r="C133" s="17" t="e">
        <f>'ЦП по МО help'!AJ511</f>
        <v>#REF!</v>
      </c>
      <c r="D133" s="17" t="e">
        <f>'ЦП по МО help'!AK511</f>
        <v>#REF!</v>
      </c>
      <c r="E133" s="17" t="e">
        <f>'ЦП по МО help'!AL511</f>
        <v>#REF!</v>
      </c>
      <c r="F133" s="17" t="e">
        <f>'ЦП по МО help'!AM511</f>
        <v>#REF!</v>
      </c>
      <c r="G133" s="17" t="e">
        <f>'ЦП по МО help'!AN511</f>
        <v>#REF!</v>
      </c>
      <c r="H133" s="17" t="e">
        <f>'ЦП по МО help'!AO511</f>
        <v>#REF!</v>
      </c>
      <c r="I133" s="17" t="e">
        <f>'ЦП по МО help'!AP511</f>
        <v>#REF!</v>
      </c>
      <c r="J133" s="17" t="e">
        <f>'ЦП по МО help'!AQ511</f>
        <v>#REF!</v>
      </c>
      <c r="K133" s="17" t="e">
        <f>'ЦП по МО help'!AR511</f>
        <v>#REF!</v>
      </c>
      <c r="L133" s="17" t="e">
        <f>'ЦП по МО help'!AS511</f>
        <v>#REF!</v>
      </c>
      <c r="M133" s="17" t="e">
        <f>'ЦП по МО help'!AT511</f>
        <v>#REF!</v>
      </c>
      <c r="O133" s="14"/>
    </row>
    <row r="134">
      <c r="A134" s="9" t="s">
        <v>28</v>
      </c>
      <c r="B134" s="17" t="e">
        <f>'ЦП по МО help'!AI512</f>
        <v>#REF!</v>
      </c>
      <c r="C134" s="17" t="e">
        <f>'ЦП по МО help'!AJ512</f>
        <v>#REF!</v>
      </c>
      <c r="D134" s="17" t="e">
        <f>'ЦП по МО help'!AK512</f>
        <v>#REF!</v>
      </c>
      <c r="E134" s="17" t="e">
        <f>'ЦП по МО help'!AL512</f>
        <v>#REF!</v>
      </c>
      <c r="F134" s="17" t="e">
        <f>'ЦП по МО help'!AM512</f>
        <v>#REF!</v>
      </c>
      <c r="G134" s="17" t="e">
        <f>'ЦП по МО help'!AN512</f>
        <v>#REF!</v>
      </c>
      <c r="H134" s="17" t="e">
        <f>'ЦП по МО help'!AO512</f>
        <v>#REF!</v>
      </c>
      <c r="I134" s="17" t="e">
        <f>'ЦП по МО help'!AP512</f>
        <v>#REF!</v>
      </c>
      <c r="J134" s="17" t="e">
        <f>'ЦП по МО help'!AQ512</f>
        <v>#REF!</v>
      </c>
      <c r="K134" s="17" t="e">
        <f>'ЦП по МО help'!AR512</f>
        <v>#REF!</v>
      </c>
      <c r="L134" s="17" t="e">
        <f>'ЦП по МО help'!AS512</f>
        <v>#REF!</v>
      </c>
      <c r="M134" s="17" t="e">
        <f>'ЦП по МО help'!AT512</f>
        <v>#REF!</v>
      </c>
      <c r="O134" s="14"/>
    </row>
    <row r="135">
      <c r="A135" s="9" t="s">
        <v>27</v>
      </c>
      <c r="B135" s="17" t="e">
        <f>'ЦП по МО help'!AI513</f>
        <v>#REF!</v>
      </c>
      <c r="C135" s="17" t="e">
        <f>'ЦП по МО help'!AJ513</f>
        <v>#REF!</v>
      </c>
      <c r="D135" s="17" t="e">
        <f>'ЦП по МО help'!AK513</f>
        <v>#REF!</v>
      </c>
      <c r="E135" s="17" t="e">
        <f>'ЦП по МО help'!AL513</f>
        <v>#REF!</v>
      </c>
      <c r="F135" s="17" t="e">
        <f>'ЦП по МО help'!AM513</f>
        <v>#REF!</v>
      </c>
      <c r="G135" s="17" t="e">
        <f>'ЦП по МО help'!AN513</f>
        <v>#REF!</v>
      </c>
      <c r="H135" s="17" t="e">
        <f>'ЦП по МО help'!AO513</f>
        <v>#REF!</v>
      </c>
      <c r="I135" s="17" t="e">
        <f>'ЦП по МО help'!AP513</f>
        <v>#REF!</v>
      </c>
      <c r="J135" s="17" t="e">
        <f>'ЦП по МО help'!AQ513</f>
        <v>#REF!</v>
      </c>
      <c r="K135" s="17" t="e">
        <f>'ЦП по МО help'!AR513</f>
        <v>#REF!</v>
      </c>
      <c r="L135" s="17" t="e">
        <f>'ЦП по МО help'!AS513</f>
        <v>#REF!</v>
      </c>
      <c r="M135" s="17" t="e">
        <f>'ЦП по МО help'!AT513</f>
        <v>#REF!</v>
      </c>
      <c r="O135" s="14"/>
    </row>
    <row r="136">
      <c r="A136" s="9" t="s">
        <v>29</v>
      </c>
      <c r="B136" s="17" t="e">
        <f>'ЦП по МО help'!AI514</f>
        <v>#REF!</v>
      </c>
      <c r="C136" s="17" t="e">
        <f>'ЦП по МО help'!AJ514</f>
        <v>#REF!</v>
      </c>
      <c r="D136" s="17" t="e">
        <f>'ЦП по МО help'!AK514</f>
        <v>#REF!</v>
      </c>
      <c r="E136" s="17" t="e">
        <f>'ЦП по МО help'!AL514</f>
        <v>#REF!</v>
      </c>
      <c r="F136" s="17" t="e">
        <f>'ЦП по МО help'!AM514</f>
        <v>#REF!</v>
      </c>
      <c r="G136" s="17" t="e">
        <f>'ЦП по МО help'!AN514</f>
        <v>#REF!</v>
      </c>
      <c r="H136" s="17" t="e">
        <f>'ЦП по МО help'!AO514</f>
        <v>#REF!</v>
      </c>
      <c r="I136" s="17" t="e">
        <f>'ЦП по МО help'!AP514</f>
        <v>#REF!</v>
      </c>
      <c r="J136" s="17" t="e">
        <f>'ЦП по МО help'!AQ514</f>
        <v>#REF!</v>
      </c>
      <c r="K136" s="17" t="e">
        <f>'ЦП по МО help'!AR514</f>
        <v>#REF!</v>
      </c>
      <c r="L136" s="17" t="e">
        <f>'ЦП по МО help'!AS514</f>
        <v>#REF!</v>
      </c>
      <c r="M136" s="17" t="e">
        <f>'ЦП по МО help'!AT514</f>
        <v>#REF!</v>
      </c>
      <c r="O136" s="15"/>
    </row>
    <row r="138">
      <c r="A138" t="s">
        <v>41</v>
      </c>
    </row>
    <row r="139">
      <c r="A139" s="3" t="s">
        <v>1</v>
      </c>
      <c r="B139" s="4" t="s">
        <v>2</v>
      </c>
      <c r="C139" s="4" t="s">
        <v>3</v>
      </c>
      <c r="D139" s="5" t="s">
        <v>4</v>
      </c>
      <c r="E139" s="6"/>
      <c r="F139" s="6"/>
      <c r="G139" s="6"/>
      <c r="H139" s="6"/>
      <c r="I139" s="6"/>
      <c r="J139" s="6"/>
      <c r="K139" s="6"/>
      <c r="L139" s="6"/>
      <c r="M139" s="4"/>
      <c r="O139" s="3" t="s">
        <v>5</v>
      </c>
    </row>
    <row r="140">
      <c r="A140" s="7"/>
      <c r="B140" s="8">
        <v>2019</v>
      </c>
      <c r="C140" s="8">
        <v>2020</v>
      </c>
      <c r="D140" s="8">
        <v>2021</v>
      </c>
      <c r="E140" s="8">
        <v>2022</v>
      </c>
      <c r="F140" s="8">
        <v>2023</v>
      </c>
      <c r="G140" s="8">
        <v>2024</v>
      </c>
      <c r="H140" s="8">
        <v>2025</v>
      </c>
      <c r="I140" s="8">
        <v>2026</v>
      </c>
      <c r="J140" s="8">
        <v>2027</v>
      </c>
      <c r="K140" s="8">
        <v>2028</v>
      </c>
      <c r="L140" s="8">
        <v>2029</v>
      </c>
      <c r="M140" s="8">
        <v>2030</v>
      </c>
      <c r="O140" s="7"/>
    </row>
    <row r="141">
      <c r="A141" s="9" t="s">
        <v>6</v>
      </c>
      <c r="B141" s="17" t="e">
        <f>#REF!</f>
        <v>#REF!</v>
      </c>
      <c r="C141" s="17" t="e">
        <f>#REF!</f>
        <v>#REF!</v>
      </c>
      <c r="D141" s="17" t="e">
        <f>#REF!</f>
        <v>#REF!</v>
      </c>
      <c r="E141" s="17" t="e">
        <f>#REF!</f>
        <v>#REF!</v>
      </c>
      <c r="F141" s="17" t="e">
        <f>#REF!</f>
        <v>#REF!</v>
      </c>
      <c r="G141" s="17" t="e">
        <f>#REF!</f>
        <v>#REF!</v>
      </c>
      <c r="H141" s="17" t="e">
        <f>#REF!</f>
        <v>#REF!</v>
      </c>
      <c r="I141" s="17" t="e">
        <f>#REF!</f>
        <v>#REF!</v>
      </c>
      <c r="J141" s="17" t="e">
        <f>#REF!</f>
        <v>#REF!</v>
      </c>
      <c r="K141" s="17" t="e">
        <f>#REF!</f>
        <v>#REF!</v>
      </c>
      <c r="L141" s="17" t="e">
        <f>#REF!</f>
        <v>#REF!</v>
      </c>
      <c r="M141" s="17" t="e">
        <f>#REF!</f>
        <v>#REF!</v>
      </c>
      <c r="O141" s="11" t="s">
        <v>42</v>
      </c>
    </row>
    <row r="142">
      <c r="A142" s="12" t="s">
        <v>8</v>
      </c>
      <c r="B142" s="18" t="e">
        <f>B$141*'ЦП по МО help'!$D555</f>
        <v>#REF!</v>
      </c>
      <c r="C142" s="18" t="e">
        <f>C$141*'ЦП по МО help'!$D555</f>
        <v>#REF!</v>
      </c>
      <c r="D142" s="18" t="e">
        <f>D$141*'ЦП по МО help'!$D555</f>
        <v>#REF!</v>
      </c>
      <c r="E142" s="18" t="e">
        <f>E$141*'ЦП по МО help'!$D555</f>
        <v>#REF!</v>
      </c>
      <c r="F142" s="18" t="e">
        <f>F$141*'ЦП по МО help'!$D555</f>
        <v>#REF!</v>
      </c>
      <c r="G142" s="18" t="e">
        <f>G$141*'ЦП по МО help'!$D555</f>
        <v>#REF!</v>
      </c>
      <c r="H142" s="18" t="e">
        <f>H$141*'ЦП по МО help'!$D555</f>
        <v>#REF!</v>
      </c>
      <c r="I142" s="18" t="e">
        <f>I$141*'ЦП по МО help'!$D555</f>
        <v>#REF!</v>
      </c>
      <c r="J142" s="18" t="e">
        <f>J$141*'ЦП по МО help'!$D555</f>
        <v>#REF!</v>
      </c>
      <c r="K142" s="18" t="e">
        <f>K$141*'ЦП по МО help'!$D555</f>
        <v>#REF!</v>
      </c>
      <c r="L142" s="18" t="e">
        <f>L$141*'ЦП по МО help'!$D555</f>
        <v>#REF!</v>
      </c>
      <c r="M142" s="18" t="e">
        <f>M$141*'ЦП по МО help'!$D555</f>
        <v>#REF!</v>
      </c>
      <c r="O142" s="14"/>
    </row>
    <row r="143">
      <c r="A143" s="9" t="s">
        <v>9</v>
      </c>
      <c r="B143" s="17" t="e">
        <f>B$141*'ЦП по МО help'!$D556</f>
        <v>#REF!</v>
      </c>
      <c r="C143" s="17" t="e">
        <f>C$141*'ЦП по МО help'!$D556</f>
        <v>#REF!</v>
      </c>
      <c r="D143" s="17" t="e">
        <f>D$141*'ЦП по МО help'!$D556</f>
        <v>#REF!</v>
      </c>
      <c r="E143" s="17" t="e">
        <f>E$141*'ЦП по МО help'!$D556</f>
        <v>#REF!</v>
      </c>
      <c r="F143" s="17" t="e">
        <f>F$141*'ЦП по МО help'!$D556</f>
        <v>#REF!</v>
      </c>
      <c r="G143" s="17" t="e">
        <f>G$141*'ЦП по МО help'!$D556</f>
        <v>#REF!</v>
      </c>
      <c r="H143" s="17" t="e">
        <f>H$141*'ЦП по МО help'!$D556</f>
        <v>#REF!</v>
      </c>
      <c r="I143" s="17" t="e">
        <f>I$141*'ЦП по МО help'!$D556</f>
        <v>#REF!</v>
      </c>
      <c r="J143" s="17" t="e">
        <f>J$141*'ЦП по МО help'!$D556</f>
        <v>#REF!</v>
      </c>
      <c r="K143" s="17" t="e">
        <f>K$141*'ЦП по МО help'!$D556</f>
        <v>#REF!</v>
      </c>
      <c r="L143" s="17" t="e">
        <f>L$141*'ЦП по МО help'!$D556</f>
        <v>#REF!</v>
      </c>
      <c r="M143" s="17" t="e">
        <f>M$141*'ЦП по МО help'!$D556</f>
        <v>#REF!</v>
      </c>
      <c r="O143" s="14"/>
    </row>
    <row r="144">
      <c r="A144" s="9" t="s">
        <v>11</v>
      </c>
      <c r="B144" s="17" t="e">
        <f>B$141*'ЦП по МО help'!$D557</f>
        <v>#REF!</v>
      </c>
      <c r="C144" s="17" t="e">
        <f>C$141*'ЦП по МО help'!$D557</f>
        <v>#REF!</v>
      </c>
      <c r="D144" s="17" t="e">
        <f>D$141*'ЦП по МО help'!$D557</f>
        <v>#REF!</v>
      </c>
      <c r="E144" s="17" t="e">
        <f>E$141*'ЦП по МО help'!$D557</f>
        <v>#REF!</v>
      </c>
      <c r="F144" s="17" t="e">
        <f>F$141*'ЦП по МО help'!$D557</f>
        <v>#REF!</v>
      </c>
      <c r="G144" s="17" t="e">
        <f>G$141*'ЦП по МО help'!$D557</f>
        <v>#REF!</v>
      </c>
      <c r="H144" s="17" t="e">
        <f>H$141*'ЦП по МО help'!$D557</f>
        <v>#REF!</v>
      </c>
      <c r="I144" s="17" t="e">
        <f>I$141*'ЦП по МО help'!$D557</f>
        <v>#REF!</v>
      </c>
      <c r="J144" s="17" t="e">
        <f>J$141*'ЦП по МО help'!$D557</f>
        <v>#REF!</v>
      </c>
      <c r="K144" s="17" t="e">
        <f>K$141*'ЦП по МО help'!$D557</f>
        <v>#REF!</v>
      </c>
      <c r="L144" s="17" t="e">
        <f>L$141*'ЦП по МО help'!$D557</f>
        <v>#REF!</v>
      </c>
      <c r="M144" s="17" t="e">
        <f>M$141*'ЦП по МО help'!$D557</f>
        <v>#REF!</v>
      </c>
      <c r="O144" s="14"/>
    </row>
    <row r="145">
      <c r="A145" s="12" t="s">
        <v>69</v>
      </c>
      <c r="B145" s="18" t="e">
        <f>B$141*'ЦП по МО help'!$D558</f>
        <v>#REF!</v>
      </c>
      <c r="C145" s="18" t="e">
        <f>C$141*'ЦП по МО help'!$D558</f>
        <v>#REF!</v>
      </c>
      <c r="D145" s="18" t="e">
        <f>D$141*'ЦП по МО help'!$D558</f>
        <v>#REF!</v>
      </c>
      <c r="E145" s="18" t="e">
        <f>E$141*'ЦП по МО help'!$D558</f>
        <v>#REF!</v>
      </c>
      <c r="F145" s="18" t="e">
        <f>F$141*'ЦП по МО help'!$D558</f>
        <v>#REF!</v>
      </c>
      <c r="G145" s="18" t="e">
        <f>G$141*'ЦП по МО help'!$D558</f>
        <v>#REF!</v>
      </c>
      <c r="H145" s="18" t="e">
        <f>H$141*'ЦП по МО help'!$D558</f>
        <v>#REF!</v>
      </c>
      <c r="I145" s="18" t="e">
        <f>I$141*'ЦП по МО help'!$D558</f>
        <v>#REF!</v>
      </c>
      <c r="J145" s="18" t="e">
        <f>J$141*'ЦП по МО help'!$D558</f>
        <v>#REF!</v>
      </c>
      <c r="K145" s="18" t="e">
        <f>K$141*'ЦП по МО help'!$D558</f>
        <v>#REF!</v>
      </c>
      <c r="L145" s="18" t="e">
        <f>L$141*'ЦП по МО help'!$D558</f>
        <v>#REF!</v>
      </c>
      <c r="M145" s="18" t="e">
        <f>M$141*'ЦП по МО help'!$D558</f>
        <v>#REF!</v>
      </c>
      <c r="O145" s="14"/>
    </row>
    <row r="146">
      <c r="A146" s="9" t="s">
        <v>13</v>
      </c>
      <c r="B146" s="17" t="e">
        <f>B$141*'ЦП по МО help'!$D559</f>
        <v>#REF!</v>
      </c>
      <c r="C146" s="17" t="e">
        <f>C$141*'ЦП по МО help'!$D559</f>
        <v>#REF!</v>
      </c>
      <c r="D146" s="17" t="e">
        <f>D$141*'ЦП по МО help'!$D559</f>
        <v>#REF!</v>
      </c>
      <c r="E146" s="17" t="e">
        <f>E$141*'ЦП по МО help'!$D559</f>
        <v>#REF!</v>
      </c>
      <c r="F146" s="17" t="e">
        <f>F$141*'ЦП по МО help'!$D559</f>
        <v>#REF!</v>
      </c>
      <c r="G146" s="17" t="e">
        <f>G$141*'ЦП по МО help'!$D559</f>
        <v>#REF!</v>
      </c>
      <c r="H146" s="17" t="e">
        <f>H$141*'ЦП по МО help'!$D559</f>
        <v>#REF!</v>
      </c>
      <c r="I146" s="17" t="e">
        <f>I$141*'ЦП по МО help'!$D559</f>
        <v>#REF!</v>
      </c>
      <c r="J146" s="17" t="e">
        <f>J$141*'ЦП по МО help'!$D559</f>
        <v>#REF!</v>
      </c>
      <c r="K146" s="17" t="e">
        <f>K$141*'ЦП по МО help'!$D559</f>
        <v>#REF!</v>
      </c>
      <c r="L146" s="17" t="e">
        <f>L$141*'ЦП по МО help'!$D559</f>
        <v>#REF!</v>
      </c>
      <c r="M146" s="17" t="e">
        <f>M$141*'ЦП по МО help'!$D559</f>
        <v>#REF!</v>
      </c>
      <c r="O146" s="14"/>
    </row>
    <row r="147">
      <c r="A147" s="9" t="s">
        <v>22</v>
      </c>
      <c r="B147" s="17" t="e">
        <f>B$141*'ЦП по МО help'!$D560</f>
        <v>#REF!</v>
      </c>
      <c r="C147" s="17" t="e">
        <f>C$141*'ЦП по МО help'!$D560</f>
        <v>#REF!</v>
      </c>
      <c r="D147" s="17" t="e">
        <f>D$141*'ЦП по МО help'!$D560</f>
        <v>#REF!</v>
      </c>
      <c r="E147" s="17" t="e">
        <f>E$141*'ЦП по МО help'!$D560</f>
        <v>#REF!</v>
      </c>
      <c r="F147" s="17" t="e">
        <f>F$141*'ЦП по МО help'!$D560</f>
        <v>#REF!</v>
      </c>
      <c r="G147" s="17" t="e">
        <f>G$141*'ЦП по МО help'!$D560</f>
        <v>#REF!</v>
      </c>
      <c r="H147" s="17" t="e">
        <f>H$141*'ЦП по МО help'!$D560</f>
        <v>#REF!</v>
      </c>
      <c r="I147" s="17" t="e">
        <f>I$141*'ЦП по МО help'!$D560</f>
        <v>#REF!</v>
      </c>
      <c r="J147" s="17" t="e">
        <f>J$141*'ЦП по МО help'!$D560</f>
        <v>#REF!</v>
      </c>
      <c r="K147" s="17" t="e">
        <f>K$141*'ЦП по МО help'!$D560</f>
        <v>#REF!</v>
      </c>
      <c r="L147" s="17" t="e">
        <f>L$141*'ЦП по МО help'!$D560</f>
        <v>#REF!</v>
      </c>
      <c r="M147" s="17" t="e">
        <f>M$141*'ЦП по МО help'!$D560</f>
        <v>#REF!</v>
      </c>
      <c r="O147" s="14"/>
    </row>
    <row r="148">
      <c r="A148" s="9" t="s">
        <v>17</v>
      </c>
      <c r="B148" s="17" t="e">
        <f>B$141*'ЦП по МО help'!$D561</f>
        <v>#REF!</v>
      </c>
      <c r="C148" s="17" t="e">
        <f>C$141*'ЦП по МО help'!$D561</f>
        <v>#REF!</v>
      </c>
      <c r="D148" s="17" t="e">
        <f>D$141*'ЦП по МО help'!$D561</f>
        <v>#REF!</v>
      </c>
      <c r="E148" s="17" t="e">
        <f>E$141*'ЦП по МО help'!$D561</f>
        <v>#REF!</v>
      </c>
      <c r="F148" s="17" t="e">
        <f>F$141*'ЦП по МО help'!$D561</f>
        <v>#REF!</v>
      </c>
      <c r="G148" s="17" t="e">
        <f>G$141*'ЦП по МО help'!$D561</f>
        <v>#REF!</v>
      </c>
      <c r="H148" s="17" t="e">
        <f>H$141*'ЦП по МО help'!$D561</f>
        <v>#REF!</v>
      </c>
      <c r="I148" s="17" t="e">
        <f>I$141*'ЦП по МО help'!$D561</f>
        <v>#REF!</v>
      </c>
      <c r="J148" s="17" t="e">
        <f>J$141*'ЦП по МО help'!$D561</f>
        <v>#REF!</v>
      </c>
      <c r="K148" s="17" t="e">
        <f>K$141*'ЦП по МО help'!$D561</f>
        <v>#REF!</v>
      </c>
      <c r="L148" s="17" t="e">
        <f>L$141*'ЦП по МО help'!$D561</f>
        <v>#REF!</v>
      </c>
      <c r="M148" s="17" t="e">
        <f>M$141*'ЦП по МО help'!$D561</f>
        <v>#REF!</v>
      </c>
      <c r="O148" s="14"/>
    </row>
    <row r="149">
      <c r="A149" s="9" t="s">
        <v>15</v>
      </c>
      <c r="B149" s="17" t="e">
        <f>B$141*'ЦП по МО help'!$D562</f>
        <v>#REF!</v>
      </c>
      <c r="C149" s="17" t="e">
        <f>C$141*'ЦП по МО help'!$D562</f>
        <v>#REF!</v>
      </c>
      <c r="D149" s="17" t="e">
        <f>D$141*'ЦП по МО help'!$D562</f>
        <v>#REF!</v>
      </c>
      <c r="E149" s="17" t="e">
        <f>E$141*'ЦП по МО help'!$D562</f>
        <v>#REF!</v>
      </c>
      <c r="F149" s="17" t="e">
        <f>F$141*'ЦП по МО help'!$D562</f>
        <v>#REF!</v>
      </c>
      <c r="G149" s="17" t="e">
        <f>G$141*'ЦП по МО help'!$D562</f>
        <v>#REF!</v>
      </c>
      <c r="H149" s="17" t="e">
        <f>H$141*'ЦП по МО help'!$D562</f>
        <v>#REF!</v>
      </c>
      <c r="I149" s="17" t="e">
        <f>I$141*'ЦП по МО help'!$D562</f>
        <v>#REF!</v>
      </c>
      <c r="J149" s="17" t="e">
        <f>J$141*'ЦП по МО help'!$D562</f>
        <v>#REF!</v>
      </c>
      <c r="K149" s="17" t="e">
        <f>K$141*'ЦП по МО help'!$D562</f>
        <v>#REF!</v>
      </c>
      <c r="L149" s="17" t="e">
        <f>L$141*'ЦП по МО help'!$D562</f>
        <v>#REF!</v>
      </c>
      <c r="M149" s="17" t="e">
        <f>M$141*'ЦП по МО help'!$D562</f>
        <v>#REF!</v>
      </c>
      <c r="O149" s="14"/>
    </row>
    <row r="150">
      <c r="A150" s="9" t="s">
        <v>16</v>
      </c>
      <c r="B150" s="17" t="e">
        <f>B$141*'ЦП по МО help'!$D563</f>
        <v>#REF!</v>
      </c>
      <c r="C150" s="17" t="e">
        <f>C$141*'ЦП по МО help'!$D563</f>
        <v>#REF!</v>
      </c>
      <c r="D150" s="17" t="e">
        <f>D$141*'ЦП по МО help'!$D563</f>
        <v>#REF!</v>
      </c>
      <c r="E150" s="17" t="e">
        <f>E$141*'ЦП по МО help'!$D563</f>
        <v>#REF!</v>
      </c>
      <c r="F150" s="17" t="e">
        <f>F$141*'ЦП по МО help'!$D563</f>
        <v>#REF!</v>
      </c>
      <c r="G150" s="17" t="e">
        <f>G$141*'ЦП по МО help'!$D563</f>
        <v>#REF!</v>
      </c>
      <c r="H150" s="17" t="e">
        <f>H$141*'ЦП по МО help'!$D563</f>
        <v>#REF!</v>
      </c>
      <c r="I150" s="17" t="e">
        <f>I$141*'ЦП по МО help'!$D563</f>
        <v>#REF!</v>
      </c>
      <c r="J150" s="17" t="e">
        <f>J$141*'ЦП по МО help'!$D563</f>
        <v>#REF!</v>
      </c>
      <c r="K150" s="17" t="e">
        <f>K$141*'ЦП по МО help'!$D563</f>
        <v>#REF!</v>
      </c>
      <c r="L150" s="17" t="e">
        <f>L$141*'ЦП по МО help'!$D563</f>
        <v>#REF!</v>
      </c>
      <c r="M150" s="17" t="e">
        <f>M$141*'ЦП по МО help'!$D563</f>
        <v>#REF!</v>
      </c>
      <c r="O150" s="14"/>
    </row>
    <row r="151">
      <c r="A151" s="9" t="s">
        <v>23</v>
      </c>
      <c r="B151" s="17" t="e">
        <f>B$141*'ЦП по МО help'!$D564</f>
        <v>#REF!</v>
      </c>
      <c r="C151" s="17" t="e">
        <f>C$141*'ЦП по МО help'!$D564</f>
        <v>#REF!</v>
      </c>
      <c r="D151" s="17" t="e">
        <f>D$141*'ЦП по МО help'!$D564</f>
        <v>#REF!</v>
      </c>
      <c r="E151" s="17" t="e">
        <f>E$141*'ЦП по МО help'!$D564</f>
        <v>#REF!</v>
      </c>
      <c r="F151" s="17" t="e">
        <f>F$141*'ЦП по МО help'!$D564</f>
        <v>#REF!</v>
      </c>
      <c r="G151" s="17" t="e">
        <f>G$141*'ЦП по МО help'!$D564</f>
        <v>#REF!</v>
      </c>
      <c r="H151" s="17" t="e">
        <f>H$141*'ЦП по МО help'!$D564</f>
        <v>#REF!</v>
      </c>
      <c r="I151" s="17" t="e">
        <f>I$141*'ЦП по МО help'!$D564</f>
        <v>#REF!</v>
      </c>
      <c r="J151" s="17" t="e">
        <f>J$141*'ЦП по МО help'!$D564</f>
        <v>#REF!</v>
      </c>
      <c r="K151" s="17" t="e">
        <f>K$141*'ЦП по МО help'!$D564</f>
        <v>#REF!</v>
      </c>
      <c r="L151" s="17" t="e">
        <f>L$141*'ЦП по МО help'!$D564</f>
        <v>#REF!</v>
      </c>
      <c r="M151" s="17" t="e">
        <f>M$141*'ЦП по МО help'!$D564</f>
        <v>#REF!</v>
      </c>
      <c r="O151" s="14"/>
    </row>
    <row r="152">
      <c r="A152" s="9" t="s">
        <v>14</v>
      </c>
      <c r="B152" s="17" t="e">
        <f>B$141*'ЦП по МО help'!$D565</f>
        <v>#REF!</v>
      </c>
      <c r="C152" s="17" t="e">
        <f>C$141*'ЦП по МО help'!$D565</f>
        <v>#REF!</v>
      </c>
      <c r="D152" s="17" t="e">
        <f>D$141*'ЦП по МО help'!$D565</f>
        <v>#REF!</v>
      </c>
      <c r="E152" s="17" t="e">
        <f>E$141*'ЦП по МО help'!$D565</f>
        <v>#REF!</v>
      </c>
      <c r="F152" s="17" t="e">
        <f>F$141*'ЦП по МО help'!$D565</f>
        <v>#REF!</v>
      </c>
      <c r="G152" s="17" t="e">
        <f>G$141*'ЦП по МО help'!$D565</f>
        <v>#REF!</v>
      </c>
      <c r="H152" s="17" t="e">
        <f>H$141*'ЦП по МО help'!$D565</f>
        <v>#REF!</v>
      </c>
      <c r="I152" s="17" t="e">
        <f>I$141*'ЦП по МО help'!$D565</f>
        <v>#REF!</v>
      </c>
      <c r="J152" s="17" t="e">
        <f>J$141*'ЦП по МО help'!$D565</f>
        <v>#REF!</v>
      </c>
      <c r="K152" s="17" t="e">
        <f>K$141*'ЦП по МО help'!$D565</f>
        <v>#REF!</v>
      </c>
      <c r="L152" s="17" t="e">
        <f>L$141*'ЦП по МО help'!$D565</f>
        <v>#REF!</v>
      </c>
      <c r="M152" s="17" t="e">
        <f>M$141*'ЦП по МО help'!$D565</f>
        <v>#REF!</v>
      </c>
      <c r="O152" s="14"/>
    </row>
    <row r="153">
      <c r="A153" s="9" t="s">
        <v>21</v>
      </c>
      <c r="B153" s="17" t="e">
        <f>B$141*'ЦП по МО help'!$D566</f>
        <v>#REF!</v>
      </c>
      <c r="C153" s="17" t="e">
        <f>C$141*'ЦП по МО help'!$D566</f>
        <v>#REF!</v>
      </c>
      <c r="D153" s="17" t="e">
        <f>D$141*'ЦП по МО help'!$D566</f>
        <v>#REF!</v>
      </c>
      <c r="E153" s="17" t="e">
        <f>E$141*'ЦП по МО help'!$D566</f>
        <v>#REF!</v>
      </c>
      <c r="F153" s="17" t="e">
        <f>F$141*'ЦП по МО help'!$D566</f>
        <v>#REF!</v>
      </c>
      <c r="G153" s="17" t="e">
        <f>G$141*'ЦП по МО help'!$D566</f>
        <v>#REF!</v>
      </c>
      <c r="H153" s="17" t="e">
        <f>H$141*'ЦП по МО help'!$D566</f>
        <v>#REF!</v>
      </c>
      <c r="I153" s="17" t="e">
        <f>I$141*'ЦП по МО help'!$D566</f>
        <v>#REF!</v>
      </c>
      <c r="J153" s="17" t="e">
        <f>J$141*'ЦП по МО help'!$D566</f>
        <v>#REF!</v>
      </c>
      <c r="K153" s="17" t="e">
        <f>K$141*'ЦП по МО help'!$D566</f>
        <v>#REF!</v>
      </c>
      <c r="L153" s="17" t="e">
        <f>L$141*'ЦП по МО help'!$D566</f>
        <v>#REF!</v>
      </c>
      <c r="M153" s="17" t="e">
        <f>M$141*'ЦП по МО help'!$D566</f>
        <v>#REF!</v>
      </c>
      <c r="O153" s="14"/>
    </row>
    <row r="154">
      <c r="A154" s="9" t="s">
        <v>18</v>
      </c>
      <c r="B154" s="17" t="e">
        <f>B$141*'ЦП по МО help'!$D567</f>
        <v>#REF!</v>
      </c>
      <c r="C154" s="17" t="e">
        <f>C$141*'ЦП по МО help'!$D567</f>
        <v>#REF!</v>
      </c>
      <c r="D154" s="17" t="e">
        <f>D$141*'ЦП по МО help'!$D567</f>
        <v>#REF!</v>
      </c>
      <c r="E154" s="17" t="e">
        <f>E$141*'ЦП по МО help'!$D567</f>
        <v>#REF!</v>
      </c>
      <c r="F154" s="17" t="e">
        <f>F$141*'ЦП по МО help'!$D567</f>
        <v>#REF!</v>
      </c>
      <c r="G154" s="17" t="e">
        <f>G$141*'ЦП по МО help'!$D567</f>
        <v>#REF!</v>
      </c>
      <c r="H154" s="17" t="e">
        <f>H$141*'ЦП по МО help'!$D567</f>
        <v>#REF!</v>
      </c>
      <c r="I154" s="17" t="e">
        <f>I$141*'ЦП по МО help'!$D567</f>
        <v>#REF!</v>
      </c>
      <c r="J154" s="17" t="e">
        <f>J$141*'ЦП по МО help'!$D567</f>
        <v>#REF!</v>
      </c>
      <c r="K154" s="17" t="e">
        <f>K$141*'ЦП по МО help'!$D567</f>
        <v>#REF!</v>
      </c>
      <c r="L154" s="17" t="e">
        <f>L$141*'ЦП по МО help'!$D567</f>
        <v>#REF!</v>
      </c>
      <c r="M154" s="17" t="e">
        <f>M$141*'ЦП по МО help'!$D567</f>
        <v>#REF!</v>
      </c>
      <c r="O154" s="14"/>
    </row>
    <row r="155">
      <c r="A155" s="9" t="s">
        <v>20</v>
      </c>
      <c r="B155" s="17" t="e">
        <f>B$141*'ЦП по МО help'!$D568</f>
        <v>#REF!</v>
      </c>
      <c r="C155" s="17" t="e">
        <f>C$141*'ЦП по МО help'!$D568</f>
        <v>#REF!</v>
      </c>
      <c r="D155" s="17" t="e">
        <f>D$141*'ЦП по МО help'!$D568</f>
        <v>#REF!</v>
      </c>
      <c r="E155" s="17" t="e">
        <f>E$141*'ЦП по МО help'!$D568</f>
        <v>#REF!</v>
      </c>
      <c r="F155" s="17" t="e">
        <f>F$141*'ЦП по МО help'!$D568</f>
        <v>#REF!</v>
      </c>
      <c r="G155" s="17" t="e">
        <f>G$141*'ЦП по МО help'!$D568</f>
        <v>#REF!</v>
      </c>
      <c r="H155" s="17" t="e">
        <f>H$141*'ЦП по МО help'!$D568</f>
        <v>#REF!</v>
      </c>
      <c r="I155" s="17" t="e">
        <f>I$141*'ЦП по МО help'!$D568</f>
        <v>#REF!</v>
      </c>
      <c r="J155" s="17" t="e">
        <f>J$141*'ЦП по МО help'!$D568</f>
        <v>#REF!</v>
      </c>
      <c r="K155" s="17" t="e">
        <f>K$141*'ЦП по МО help'!$D568</f>
        <v>#REF!</v>
      </c>
      <c r="L155" s="17" t="e">
        <f>L$141*'ЦП по МО help'!$D568</f>
        <v>#REF!</v>
      </c>
      <c r="M155" s="17" t="e">
        <f>M$141*'ЦП по МО help'!$D568</f>
        <v>#REF!</v>
      </c>
      <c r="O155" s="14"/>
    </row>
    <row r="156">
      <c r="A156" s="9" t="s">
        <v>24</v>
      </c>
      <c r="B156" s="17" t="e">
        <f>B$141*'ЦП по МО help'!$D569</f>
        <v>#REF!</v>
      </c>
      <c r="C156" s="17" t="e">
        <f>C$141*'ЦП по МО help'!$D569</f>
        <v>#REF!</v>
      </c>
      <c r="D156" s="17" t="e">
        <f>D$141*'ЦП по МО help'!$D569</f>
        <v>#REF!</v>
      </c>
      <c r="E156" s="17" t="e">
        <f>E$141*'ЦП по МО help'!$D569</f>
        <v>#REF!</v>
      </c>
      <c r="F156" s="17" t="e">
        <f>F$141*'ЦП по МО help'!$D569</f>
        <v>#REF!</v>
      </c>
      <c r="G156" s="17" t="e">
        <f>G$141*'ЦП по МО help'!$D569</f>
        <v>#REF!</v>
      </c>
      <c r="H156" s="17" t="e">
        <f>H$141*'ЦП по МО help'!$D569</f>
        <v>#REF!</v>
      </c>
      <c r="I156" s="17" t="e">
        <f>I$141*'ЦП по МО help'!$D569</f>
        <v>#REF!</v>
      </c>
      <c r="J156" s="17" t="e">
        <f>J$141*'ЦП по МО help'!$D569</f>
        <v>#REF!</v>
      </c>
      <c r="K156" s="17" t="e">
        <f>K$141*'ЦП по МО help'!$D569</f>
        <v>#REF!</v>
      </c>
      <c r="L156" s="17" t="e">
        <f>L$141*'ЦП по МО help'!$D569</f>
        <v>#REF!</v>
      </c>
      <c r="M156" s="17" t="e">
        <f>M$141*'ЦП по МО help'!$D569</f>
        <v>#REF!</v>
      </c>
      <c r="O156" s="14"/>
    </row>
    <row r="157">
      <c r="A157" s="9" t="s">
        <v>25</v>
      </c>
      <c r="B157" s="17" t="e">
        <f>B$141*'ЦП по МО help'!$D570</f>
        <v>#REF!</v>
      </c>
      <c r="C157" s="17" t="e">
        <f>C$141*'ЦП по МО help'!$D570</f>
        <v>#REF!</v>
      </c>
      <c r="D157" s="17" t="e">
        <f>D$141*'ЦП по МО help'!$D570</f>
        <v>#REF!</v>
      </c>
      <c r="E157" s="17" t="e">
        <f>E$141*'ЦП по МО help'!$D570</f>
        <v>#REF!</v>
      </c>
      <c r="F157" s="17" t="e">
        <f>F$141*'ЦП по МО help'!$D570</f>
        <v>#REF!</v>
      </c>
      <c r="G157" s="17" t="e">
        <f>G$141*'ЦП по МО help'!$D570</f>
        <v>#REF!</v>
      </c>
      <c r="H157" s="17" t="e">
        <f>H$141*'ЦП по МО help'!$D570</f>
        <v>#REF!</v>
      </c>
      <c r="I157" s="17" t="e">
        <f>I$141*'ЦП по МО help'!$D570</f>
        <v>#REF!</v>
      </c>
      <c r="J157" s="17" t="e">
        <f>J$141*'ЦП по МО help'!$D570</f>
        <v>#REF!</v>
      </c>
      <c r="K157" s="17" t="e">
        <f>K$141*'ЦП по МО help'!$D570</f>
        <v>#REF!</v>
      </c>
      <c r="L157" s="17" t="e">
        <f>L$141*'ЦП по МО help'!$D570</f>
        <v>#REF!</v>
      </c>
      <c r="M157" s="17" t="e">
        <f>M$141*'ЦП по МО help'!$D570</f>
        <v>#REF!</v>
      </c>
      <c r="O157" s="14"/>
    </row>
    <row r="158">
      <c r="A158" s="12" t="s">
        <v>70</v>
      </c>
      <c r="B158" s="18" t="e">
        <f>B$141*'ЦП по МО help'!$D571</f>
        <v>#REF!</v>
      </c>
      <c r="C158" s="18" t="e">
        <f>C$141*'ЦП по МО help'!$D571</f>
        <v>#REF!</v>
      </c>
      <c r="D158" s="18" t="e">
        <f>D$141*'ЦП по МО help'!$D571</f>
        <v>#REF!</v>
      </c>
      <c r="E158" s="18" t="e">
        <f>E$141*'ЦП по МО help'!$D571</f>
        <v>#REF!</v>
      </c>
      <c r="F158" s="18" t="e">
        <f>F$141*'ЦП по МО help'!$D571</f>
        <v>#REF!</v>
      </c>
      <c r="G158" s="18" t="e">
        <f>G$141*'ЦП по МО help'!$D571</f>
        <v>#REF!</v>
      </c>
      <c r="H158" s="18" t="e">
        <f>H$141*'ЦП по МО help'!$D571</f>
        <v>#REF!</v>
      </c>
      <c r="I158" s="18" t="e">
        <f>I$141*'ЦП по МО help'!$D571</f>
        <v>#REF!</v>
      </c>
      <c r="J158" s="18" t="e">
        <f>J$141*'ЦП по МО help'!$D571</f>
        <v>#REF!</v>
      </c>
      <c r="K158" s="18" t="e">
        <f>K$141*'ЦП по МО help'!$D571</f>
        <v>#REF!</v>
      </c>
      <c r="L158" s="18" t="e">
        <f>L$141*'ЦП по МО help'!$D571</f>
        <v>#REF!</v>
      </c>
      <c r="M158" s="18" t="e">
        <f>M$141*'ЦП по МО help'!$D571</f>
        <v>#REF!</v>
      </c>
      <c r="O158" s="14"/>
    </row>
    <row r="159">
      <c r="A159" s="9" t="s">
        <v>32</v>
      </c>
      <c r="B159" s="17" t="e">
        <f>B$141*'ЦП по МО help'!$D572</f>
        <v>#REF!</v>
      </c>
      <c r="C159" s="17" t="e">
        <f>C$141*'ЦП по МО help'!$D572</f>
        <v>#REF!</v>
      </c>
      <c r="D159" s="17" t="e">
        <f>D$141*'ЦП по МО help'!$D572</f>
        <v>#REF!</v>
      </c>
      <c r="E159" s="17" t="e">
        <f>E$141*'ЦП по МО help'!$D572</f>
        <v>#REF!</v>
      </c>
      <c r="F159" s="17" t="e">
        <f>F$141*'ЦП по МО help'!$D572</f>
        <v>#REF!</v>
      </c>
      <c r="G159" s="17" t="e">
        <f>G$141*'ЦП по МО help'!$D572</f>
        <v>#REF!</v>
      </c>
      <c r="H159" s="17" t="e">
        <f>H$141*'ЦП по МО help'!$D572</f>
        <v>#REF!</v>
      </c>
      <c r="I159" s="17" t="e">
        <f>I$141*'ЦП по МО help'!$D572</f>
        <v>#REF!</v>
      </c>
      <c r="J159" s="17" t="e">
        <f>J$141*'ЦП по МО help'!$D572</f>
        <v>#REF!</v>
      </c>
      <c r="K159" s="17" t="e">
        <f>K$141*'ЦП по МО help'!$D572</f>
        <v>#REF!</v>
      </c>
      <c r="L159" s="17" t="e">
        <f>L$141*'ЦП по МО help'!$D572</f>
        <v>#REF!</v>
      </c>
      <c r="M159" s="17" t="e">
        <f>M$141*'ЦП по МО help'!$D572</f>
        <v>#REF!</v>
      </c>
      <c r="O159" s="14"/>
    </row>
    <row r="160">
      <c r="A160" s="9" t="s">
        <v>30</v>
      </c>
      <c r="B160" s="17" t="e">
        <f>B$141*'ЦП по МО help'!$D573</f>
        <v>#REF!</v>
      </c>
      <c r="C160" s="17" t="e">
        <f>C$141*'ЦП по МО help'!$D573</f>
        <v>#REF!</v>
      </c>
      <c r="D160" s="17" t="e">
        <f>D$141*'ЦП по МО help'!$D573</f>
        <v>#REF!</v>
      </c>
      <c r="E160" s="17" t="e">
        <f>E$141*'ЦП по МО help'!$D573</f>
        <v>#REF!</v>
      </c>
      <c r="F160" s="17" t="e">
        <f>F$141*'ЦП по МО help'!$D573</f>
        <v>#REF!</v>
      </c>
      <c r="G160" s="17" t="e">
        <f>G$141*'ЦП по МО help'!$D573</f>
        <v>#REF!</v>
      </c>
      <c r="H160" s="17" t="e">
        <f>H$141*'ЦП по МО help'!$D573</f>
        <v>#REF!</v>
      </c>
      <c r="I160" s="17" t="e">
        <f>I$141*'ЦП по МО help'!$D573</f>
        <v>#REF!</v>
      </c>
      <c r="J160" s="17" t="e">
        <f>J$141*'ЦП по МО help'!$D573</f>
        <v>#REF!</v>
      </c>
      <c r="K160" s="17" t="e">
        <f>K$141*'ЦП по МО help'!$D573</f>
        <v>#REF!</v>
      </c>
      <c r="L160" s="17" t="e">
        <f>L$141*'ЦП по МО help'!$D573</f>
        <v>#REF!</v>
      </c>
      <c r="M160" s="17" t="e">
        <f>M$141*'ЦП по МО help'!$D573</f>
        <v>#REF!</v>
      </c>
      <c r="O160" s="14"/>
    </row>
    <row r="161">
      <c r="A161" s="9" t="s">
        <v>28</v>
      </c>
      <c r="B161" s="17" t="e">
        <f>B$141*'ЦП по МО help'!$D574</f>
        <v>#REF!</v>
      </c>
      <c r="C161" s="17" t="e">
        <f>C$141*'ЦП по МО help'!$D574</f>
        <v>#REF!</v>
      </c>
      <c r="D161" s="17" t="e">
        <f>D$141*'ЦП по МО help'!$D574</f>
        <v>#REF!</v>
      </c>
      <c r="E161" s="17" t="e">
        <f>E$141*'ЦП по МО help'!$D574</f>
        <v>#REF!</v>
      </c>
      <c r="F161" s="17" t="e">
        <f>F$141*'ЦП по МО help'!$D574</f>
        <v>#REF!</v>
      </c>
      <c r="G161" s="17" t="e">
        <f>G$141*'ЦП по МО help'!$D574</f>
        <v>#REF!</v>
      </c>
      <c r="H161" s="17" t="e">
        <f>H$141*'ЦП по МО help'!$D574</f>
        <v>#REF!</v>
      </c>
      <c r="I161" s="17" t="e">
        <f>I$141*'ЦП по МО help'!$D574</f>
        <v>#REF!</v>
      </c>
      <c r="J161" s="17" t="e">
        <f>J$141*'ЦП по МО help'!$D574</f>
        <v>#REF!</v>
      </c>
      <c r="K161" s="17" t="e">
        <f>K$141*'ЦП по МО help'!$D574</f>
        <v>#REF!</v>
      </c>
      <c r="L161" s="17" t="e">
        <f>L$141*'ЦП по МО help'!$D574</f>
        <v>#REF!</v>
      </c>
      <c r="M161" s="17" t="e">
        <f>M$141*'ЦП по МО help'!$D574</f>
        <v>#REF!</v>
      </c>
      <c r="O161" s="14"/>
    </row>
    <row r="162">
      <c r="A162" s="9" t="s">
        <v>27</v>
      </c>
      <c r="B162" s="17" t="e">
        <f>B$141*'ЦП по МО help'!$D575</f>
        <v>#REF!</v>
      </c>
      <c r="C162" s="17" t="e">
        <f>C$141*'ЦП по МО help'!$D575</f>
        <v>#REF!</v>
      </c>
      <c r="D162" s="17" t="e">
        <f>D$141*'ЦП по МО help'!$D575</f>
        <v>#REF!</v>
      </c>
      <c r="E162" s="17" t="e">
        <f>E$141*'ЦП по МО help'!$D575</f>
        <v>#REF!</v>
      </c>
      <c r="F162" s="17" t="e">
        <f>F$141*'ЦП по МО help'!$D575</f>
        <v>#REF!</v>
      </c>
      <c r="G162" s="17" t="e">
        <f>G$141*'ЦП по МО help'!$D575</f>
        <v>#REF!</v>
      </c>
      <c r="H162" s="17" t="e">
        <f>H$141*'ЦП по МО help'!$D575</f>
        <v>#REF!</v>
      </c>
      <c r="I162" s="17" t="e">
        <f>I$141*'ЦП по МО help'!$D575</f>
        <v>#REF!</v>
      </c>
      <c r="J162" s="17" t="e">
        <f>J$141*'ЦП по МО help'!$D575</f>
        <v>#REF!</v>
      </c>
      <c r="K162" s="17" t="e">
        <f>K$141*'ЦП по МО help'!$D575</f>
        <v>#REF!</v>
      </c>
      <c r="L162" s="17" t="e">
        <f>L$141*'ЦП по МО help'!$D575</f>
        <v>#REF!</v>
      </c>
      <c r="M162" s="17" t="e">
        <f>M$141*'ЦП по МО help'!$D575</f>
        <v>#REF!</v>
      </c>
      <c r="O162" s="14"/>
    </row>
    <row r="163">
      <c r="A163" s="9" t="s">
        <v>29</v>
      </c>
      <c r="B163" s="17" t="e">
        <f>B$141*'ЦП по МО help'!$D576</f>
        <v>#REF!</v>
      </c>
      <c r="C163" s="17" t="e">
        <f>C$141*'ЦП по МО help'!$D576</f>
        <v>#REF!</v>
      </c>
      <c r="D163" s="17" t="e">
        <f>D$141*'ЦП по МО help'!$D576</f>
        <v>#REF!</v>
      </c>
      <c r="E163" s="17" t="e">
        <f>E$141*'ЦП по МО help'!$D576</f>
        <v>#REF!</v>
      </c>
      <c r="F163" s="17" t="e">
        <f>F$141*'ЦП по МО help'!$D576</f>
        <v>#REF!</v>
      </c>
      <c r="G163" s="17" t="e">
        <f>G$141*'ЦП по МО help'!$D576</f>
        <v>#REF!</v>
      </c>
      <c r="H163" s="17" t="e">
        <f>H$141*'ЦП по МО help'!$D576</f>
        <v>#REF!</v>
      </c>
      <c r="I163" s="17" t="e">
        <f>I$141*'ЦП по МО help'!$D576</f>
        <v>#REF!</v>
      </c>
      <c r="J163" s="17" t="e">
        <f>J$141*'ЦП по МО help'!$D576</f>
        <v>#REF!</v>
      </c>
      <c r="K163" s="17" t="e">
        <f>K$141*'ЦП по МО help'!$D576</f>
        <v>#REF!</v>
      </c>
      <c r="L163" s="17" t="e">
        <f>L$141*'ЦП по МО help'!$D576</f>
        <v>#REF!</v>
      </c>
      <c r="M163" s="17" t="e">
        <f>M$141*'ЦП по МО help'!$D576</f>
        <v>#REF!</v>
      </c>
      <c r="O163" s="15"/>
    </row>
    <row r="165" ht="15">
      <c r="A165" s="2" t="s">
        <v>43</v>
      </c>
    </row>
    <row r="166">
      <c r="A166" s="3" t="s">
        <v>1</v>
      </c>
      <c r="B166" s="4" t="s">
        <v>2</v>
      </c>
      <c r="C166" s="4" t="s">
        <v>3</v>
      </c>
      <c r="D166" s="5" t="s">
        <v>4</v>
      </c>
      <c r="E166" s="6"/>
      <c r="F166" s="6"/>
      <c r="G166" s="6"/>
      <c r="H166" s="6"/>
      <c r="I166" s="6"/>
      <c r="J166" s="6"/>
      <c r="K166" s="6"/>
      <c r="L166" s="6"/>
      <c r="M166" s="4"/>
      <c r="O166" s="3" t="s">
        <v>5</v>
      </c>
    </row>
    <row r="167">
      <c r="A167" s="7"/>
      <c r="B167" s="8">
        <v>2019</v>
      </c>
      <c r="C167" s="8">
        <v>2020</v>
      </c>
      <c r="D167" s="8">
        <v>2021</v>
      </c>
      <c r="E167" s="8">
        <v>2022</v>
      </c>
      <c r="F167" s="8">
        <v>2023</v>
      </c>
      <c r="G167" s="8">
        <v>2024</v>
      </c>
      <c r="H167" s="8">
        <v>2025</v>
      </c>
      <c r="I167" s="8">
        <v>2026</v>
      </c>
      <c r="J167" s="8">
        <v>2027</v>
      </c>
      <c r="K167" s="8">
        <v>2028</v>
      </c>
      <c r="L167" s="8">
        <v>2029</v>
      </c>
      <c r="M167" s="8">
        <v>2030</v>
      </c>
      <c r="O167" s="7"/>
    </row>
    <row r="168">
      <c r="A168" s="9" t="s">
        <v>6</v>
      </c>
      <c r="B168" s="17" t="e">
        <f>#REF!</f>
        <v>#REF!</v>
      </c>
      <c r="C168" s="17" t="e">
        <f>#REF!</f>
        <v>#REF!</v>
      </c>
      <c r="D168" s="17" t="e">
        <f>#REF!</f>
        <v>#REF!</v>
      </c>
      <c r="E168" s="17" t="e">
        <f>#REF!</f>
        <v>#REF!</v>
      </c>
      <c r="F168" s="17" t="e">
        <f>#REF!</f>
        <v>#REF!</v>
      </c>
      <c r="G168" s="17" t="e">
        <f>#REF!</f>
        <v>#REF!</v>
      </c>
      <c r="H168" s="17" t="e">
        <f>#REF!</f>
        <v>#REF!</v>
      </c>
      <c r="I168" s="17" t="e">
        <f>#REF!</f>
        <v>#REF!</v>
      </c>
      <c r="J168" s="17" t="e">
        <f>#REF!</f>
        <v>#REF!</v>
      </c>
      <c r="K168" s="17" t="e">
        <f>#REF!</f>
        <v>#REF!</v>
      </c>
      <c r="L168" s="17" t="e">
        <f>#REF!</f>
        <v>#REF!</v>
      </c>
      <c r="M168" s="17" t="e">
        <f>#REF!</f>
        <v>#REF!</v>
      </c>
      <c r="O168" s="11" t="s">
        <v>44</v>
      </c>
    </row>
    <row r="169">
      <c r="A169" s="9" t="s">
        <v>27</v>
      </c>
      <c r="B169" s="17" t="e">
        <f>'ЦП по МО help'!$L$471*'ЦП по МО old struc'!B168</f>
        <v>#REF!</v>
      </c>
      <c r="C169" s="17" t="e">
        <f>'ЦП по МО help'!$L$471*'ЦП по МО old struc'!C168</f>
        <v>#REF!</v>
      </c>
      <c r="D169" s="17" t="e">
        <f>'ЦП по МО help'!$L$471*'ЦП по МО old struc'!D168</f>
        <v>#REF!</v>
      </c>
      <c r="E169" s="17" t="e">
        <f>'ЦП по МО help'!$L$471*'ЦП по МО old struc'!E168</f>
        <v>#REF!</v>
      </c>
      <c r="F169" s="17" t="e">
        <f>'ЦП по МО help'!$L$471*'ЦП по МО old struc'!F168</f>
        <v>#REF!</v>
      </c>
      <c r="G169" s="17" t="e">
        <f>'ЦП по МО help'!$L$471*'ЦП по МО old struc'!G168</f>
        <v>#REF!</v>
      </c>
      <c r="H169" s="17" t="e">
        <f>'ЦП по МО help'!$L$471*'ЦП по МО old struc'!H168</f>
        <v>#REF!</v>
      </c>
      <c r="I169" s="17" t="e">
        <f>'ЦП по МО help'!$L$471*'ЦП по МО old struc'!I168</f>
        <v>#REF!</v>
      </c>
      <c r="J169" s="17" t="e">
        <f>'ЦП по МО help'!$L$471*'ЦП по МО old struc'!J168</f>
        <v>#REF!</v>
      </c>
      <c r="K169" s="17" t="e">
        <f>'ЦП по МО help'!$L$471*'ЦП по МО old struc'!K168</f>
        <v>#REF!</v>
      </c>
      <c r="L169" s="17" t="e">
        <f>'ЦП по МО help'!$L$471*'ЦП по МО old struc'!L168</f>
        <v>#REF!</v>
      </c>
      <c r="M169" s="17" t="e">
        <f>'ЦП по МО help'!$L$471*'ЦП по МО old struc'!M168</f>
        <v>#REF!</v>
      </c>
      <c r="O169" s="14"/>
    </row>
    <row r="170">
      <c r="A170" s="9" t="s">
        <v>29</v>
      </c>
      <c r="B170" s="17" t="e">
        <f>B168*'ЦП по МО help'!$L$476</f>
        <v>#REF!</v>
      </c>
      <c r="C170" s="17" t="e">
        <f>C168*'ЦП по МО help'!$L$476</f>
        <v>#REF!</v>
      </c>
      <c r="D170" s="17" t="e">
        <f>D168*'ЦП по МО help'!$L$476</f>
        <v>#REF!</v>
      </c>
      <c r="E170" s="17" t="e">
        <f>E168*'ЦП по МО help'!$L$476</f>
        <v>#REF!</v>
      </c>
      <c r="F170" s="17" t="e">
        <f>F168*'ЦП по МО help'!$L$476</f>
        <v>#REF!</v>
      </c>
      <c r="G170" s="17" t="e">
        <f>G168*'ЦП по МО help'!$L$476</f>
        <v>#REF!</v>
      </c>
      <c r="H170" s="17" t="e">
        <f>H168*'ЦП по МО help'!$L$476</f>
        <v>#REF!</v>
      </c>
      <c r="I170" s="17" t="e">
        <f>I168*'ЦП по МО help'!$L$476</f>
        <v>#REF!</v>
      </c>
      <c r="J170" s="17" t="e">
        <f>J168*'ЦП по МО help'!$L$476</f>
        <v>#REF!</v>
      </c>
      <c r="K170" s="17" t="e">
        <f>K168*'ЦП по МО help'!$L$476</f>
        <v>#REF!</v>
      </c>
      <c r="L170" s="17" t="e">
        <f>L168*'ЦП по МО help'!$L$476</f>
        <v>#REF!</v>
      </c>
      <c r="M170" s="17" t="e">
        <f>M168*'ЦП по МО help'!$L$476</f>
        <v>#REF!</v>
      </c>
      <c r="O170" s="14"/>
    </row>
    <row r="171">
      <c r="A171" s="9" t="s">
        <v>28</v>
      </c>
      <c r="B171" s="17" t="e">
        <f>B168*'ЦП по МО help'!$L$466</f>
        <v>#REF!</v>
      </c>
      <c r="C171" s="17" t="e">
        <f>C168*'ЦП по МО help'!$L$466</f>
        <v>#REF!</v>
      </c>
      <c r="D171" s="17" t="e">
        <f>D168*'ЦП по МО help'!$L$466</f>
        <v>#REF!</v>
      </c>
      <c r="E171" s="17" t="e">
        <f>E168*'ЦП по МО help'!$L$466</f>
        <v>#REF!</v>
      </c>
      <c r="F171" s="17" t="e">
        <f>F168*'ЦП по МО help'!$L$466</f>
        <v>#REF!</v>
      </c>
      <c r="G171" s="17" t="e">
        <f>G168*'ЦП по МО help'!$L$466</f>
        <v>#REF!</v>
      </c>
      <c r="H171" s="17" t="e">
        <f>H168*'ЦП по МО help'!$L$466</f>
        <v>#REF!</v>
      </c>
      <c r="I171" s="17" t="e">
        <f>I168*'ЦП по МО help'!$L$466</f>
        <v>#REF!</v>
      </c>
      <c r="J171" s="17" t="e">
        <f>J168*'ЦП по МО help'!$L$466</f>
        <v>#REF!</v>
      </c>
      <c r="K171" s="17" t="e">
        <f>K168*'ЦП по МО help'!$L$466</f>
        <v>#REF!</v>
      </c>
      <c r="L171" s="17" t="e">
        <f>L168*'ЦП по МО help'!$L$466</f>
        <v>#REF!</v>
      </c>
      <c r="M171" s="17" t="e">
        <f>M168*'ЦП по МО help'!$L$466</f>
        <v>#REF!</v>
      </c>
      <c r="O171" s="14"/>
    </row>
    <row r="172">
      <c r="O172" s="14"/>
    </row>
    <row r="173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O173" s="14"/>
    </row>
    <row r="174">
      <c r="A174" s="1" t="s">
        <v>29</v>
      </c>
      <c r="B174" s="232">
        <v>63989.400000000001</v>
      </c>
      <c r="C174" s="232">
        <v>40207.599999999999</v>
      </c>
      <c r="D174" s="232">
        <v>58458.699999999997</v>
      </c>
      <c r="E174" s="232">
        <v>60618.900000000001</v>
      </c>
      <c r="F174" s="232">
        <v>62928.599999999999</v>
      </c>
      <c r="G174" s="232">
        <v>66293.300000000003</v>
      </c>
      <c r="H174" s="232">
        <v>69871.5</v>
      </c>
      <c r="I174" s="232">
        <v>73665.399999999994</v>
      </c>
      <c r="J174" s="232">
        <v>78027.899999999994</v>
      </c>
      <c r="K174" s="232">
        <v>82678.699999999997</v>
      </c>
      <c r="L174" s="232">
        <v>87572.899999999994</v>
      </c>
      <c r="M174" s="232">
        <v>93224.800000000003</v>
      </c>
      <c r="O174" s="14"/>
    </row>
    <row r="175">
      <c r="O175" s="14"/>
    </row>
    <row r="176">
      <c r="B176" s="232" t="e">
        <f>B168-B169-B174-B171</f>
        <v>#REF!</v>
      </c>
      <c r="C176" s="232" t="e">
        <f t="shared" ref="C176:M176" si="318">C168-C169-C174-C171</f>
        <v>#REF!</v>
      </c>
      <c r="D176" s="232" t="e">
        <f t="shared" si="318"/>
        <v>#REF!</v>
      </c>
      <c r="E176" s="232" t="e">
        <f t="shared" si="318"/>
        <v>#REF!</v>
      </c>
      <c r="F176" s="232" t="e">
        <f t="shared" si="318"/>
        <v>#REF!</v>
      </c>
      <c r="G176" s="232" t="e">
        <f t="shared" si="318"/>
        <v>#REF!</v>
      </c>
      <c r="H176" s="232" t="e">
        <f t="shared" si="318"/>
        <v>#REF!</v>
      </c>
      <c r="I176" s="232" t="e">
        <f t="shared" si="318"/>
        <v>#REF!</v>
      </c>
      <c r="J176" s="232" t="e">
        <f t="shared" si="318"/>
        <v>#REF!</v>
      </c>
      <c r="K176" s="232" t="e">
        <f t="shared" si="318"/>
        <v>#REF!</v>
      </c>
      <c r="L176" s="232" t="e">
        <f t="shared" si="318"/>
        <v>#REF!</v>
      </c>
      <c r="M176" s="232" t="e">
        <f t="shared" si="318"/>
        <v>#REF!</v>
      </c>
      <c r="O176" s="14"/>
    </row>
    <row r="177">
      <c r="O177" s="14"/>
    </row>
    <row r="178">
      <c r="B178" s="232" t="e">
        <f>B170-B174</f>
        <v>#REF!</v>
      </c>
      <c r="C178" s="232" t="e">
        <f t="shared" ref="C178:M178" si="319">C170-C174</f>
        <v>#REF!</v>
      </c>
      <c r="D178" s="232" t="e">
        <f t="shared" si="319"/>
        <v>#REF!</v>
      </c>
      <c r="E178" s="232" t="e">
        <f t="shared" si="319"/>
        <v>#REF!</v>
      </c>
      <c r="F178" s="232" t="e">
        <f t="shared" si="319"/>
        <v>#REF!</v>
      </c>
      <c r="G178" s="232" t="e">
        <f t="shared" si="319"/>
        <v>#REF!</v>
      </c>
      <c r="H178" s="232" t="e">
        <f t="shared" si="319"/>
        <v>#REF!</v>
      </c>
      <c r="I178" s="232" t="e">
        <f t="shared" si="319"/>
        <v>#REF!</v>
      </c>
      <c r="J178" s="232" t="e">
        <f t="shared" si="319"/>
        <v>#REF!</v>
      </c>
      <c r="K178" s="232" t="e">
        <f t="shared" si="319"/>
        <v>#REF!</v>
      </c>
      <c r="L178" s="232" t="e">
        <f t="shared" si="319"/>
        <v>#REF!</v>
      </c>
      <c r="M178" s="232" t="e">
        <f t="shared" si="319"/>
        <v>#REF!</v>
      </c>
      <c r="O178" s="14"/>
    </row>
    <row r="179">
      <c r="O179" s="14"/>
    </row>
    <row r="180">
      <c r="O180" s="14"/>
    </row>
    <row r="181">
      <c r="O181" s="14"/>
    </row>
    <row r="182">
      <c r="O182" s="14"/>
    </row>
    <row r="183">
      <c r="O183" s="14"/>
    </row>
    <row r="184">
      <c r="O184" s="14"/>
    </row>
    <row r="185">
      <c r="O185" s="14"/>
    </row>
    <row r="186">
      <c r="O186" s="14"/>
    </row>
    <row r="187">
      <c r="O187" s="14"/>
    </row>
    <row r="188">
      <c r="O188" s="14"/>
    </row>
    <row r="189">
      <c r="O189" s="14"/>
    </row>
    <row r="190">
      <c r="O190" s="15"/>
    </row>
    <row r="192">
      <c r="A192" s="1" t="s">
        <v>45</v>
      </c>
    </row>
    <row r="193" ht="21">
      <c r="A193" s="3" t="s">
        <v>1</v>
      </c>
      <c r="B193" s="4" t="s">
        <v>2</v>
      </c>
      <c r="C193" s="4" t="s">
        <v>3</v>
      </c>
      <c r="D193" s="5" t="s">
        <v>4</v>
      </c>
      <c r="E193" s="6"/>
      <c r="F193" s="6"/>
      <c r="G193" s="6"/>
      <c r="H193" s="6"/>
      <c r="I193" s="6"/>
      <c r="J193" s="6"/>
      <c r="K193" s="6"/>
      <c r="L193" s="6"/>
      <c r="M193" s="4"/>
      <c r="O193" s="3" t="s">
        <v>5</v>
      </c>
    </row>
    <row r="194">
      <c r="A194" s="7"/>
      <c r="B194" s="8">
        <v>2019</v>
      </c>
      <c r="C194" s="8">
        <v>2020</v>
      </c>
      <c r="D194" s="8">
        <v>2021</v>
      </c>
      <c r="E194" s="8">
        <v>2022</v>
      </c>
      <c r="F194" s="8">
        <v>2023</v>
      </c>
      <c r="G194" s="8">
        <v>2024</v>
      </c>
      <c r="H194" s="8">
        <v>2025</v>
      </c>
      <c r="I194" s="8">
        <v>2026</v>
      </c>
      <c r="J194" s="8">
        <v>2027</v>
      </c>
      <c r="K194" s="8">
        <v>2028</v>
      </c>
      <c r="L194" s="8">
        <v>2029</v>
      </c>
      <c r="M194" s="8">
        <v>2030</v>
      </c>
      <c r="O194" s="7"/>
    </row>
    <row r="195" ht="15.75" customHeight="1">
      <c r="A195" s="9" t="s">
        <v>46</v>
      </c>
      <c r="B195" s="17">
        <f>'ЦП по МО help'!B732</f>
        <v>3423.5116877300002</v>
      </c>
      <c r="C195" s="17" t="e">
        <f>'ЦП по МО help'!C732</f>
        <v>#REF!</v>
      </c>
      <c r="D195" s="17" t="e">
        <f>'ЦП по МО help'!D732</f>
        <v>#REF!</v>
      </c>
      <c r="E195" s="17" t="e">
        <f>'ЦП по МО help'!E732</f>
        <v>#REF!</v>
      </c>
      <c r="F195" s="17" t="e">
        <f>'ЦП по МО help'!F732</f>
        <v>#REF!</v>
      </c>
      <c r="G195" s="17" t="e">
        <f>'ЦП по МО help'!G732</f>
        <v>#REF!</v>
      </c>
      <c r="H195" s="17" t="e">
        <f>'ЦП по МО help'!H732</f>
        <v>#REF!</v>
      </c>
      <c r="I195" s="17" t="e">
        <f>'ЦП по МО help'!I732</f>
        <v>#REF!</v>
      </c>
      <c r="J195" s="17" t="e">
        <f>'ЦП по МО help'!J732</f>
        <v>#REF!</v>
      </c>
      <c r="K195" s="17" t="e">
        <f>'ЦП по МО help'!K732</f>
        <v>#REF!</v>
      </c>
      <c r="L195" s="17" t="e">
        <f>'ЦП по МО help'!L732</f>
        <v>#REF!</v>
      </c>
      <c r="M195" s="17" t="e">
        <f>'ЦП по МО help'!M732</f>
        <v>#REF!</v>
      </c>
      <c r="O195" s="11" t="s">
        <v>47</v>
      </c>
    </row>
    <row r="196">
      <c r="A196" s="9" t="s">
        <v>48</v>
      </c>
      <c r="B196" s="17">
        <f>'ЦП по МО help'!B733</f>
        <v>1430.25473584</v>
      </c>
      <c r="C196" s="17" t="e">
        <f>'ЦП по МО help'!C733</f>
        <v>#REF!</v>
      </c>
      <c r="D196" s="17" t="e">
        <f>'ЦП по МО help'!D733</f>
        <v>#REF!</v>
      </c>
      <c r="E196" s="17" t="e">
        <f>'ЦП по МО help'!E733</f>
        <v>#REF!</v>
      </c>
      <c r="F196" s="17" t="e">
        <f>'ЦП по МО help'!F733</f>
        <v>#REF!</v>
      </c>
      <c r="G196" s="17" t="e">
        <f>'ЦП по МО help'!G733</f>
        <v>#REF!</v>
      </c>
      <c r="H196" s="17" t="e">
        <f>'ЦП по МО help'!H733</f>
        <v>#REF!</v>
      </c>
      <c r="I196" s="17" t="e">
        <f>'ЦП по МО help'!I733</f>
        <v>#REF!</v>
      </c>
      <c r="J196" s="17" t="e">
        <f>'ЦП по МО help'!J733</f>
        <v>#REF!</v>
      </c>
      <c r="K196" s="17" t="e">
        <f>'ЦП по МО help'!K733</f>
        <v>#REF!</v>
      </c>
      <c r="L196" s="17" t="e">
        <f>'ЦП по МО help'!L733</f>
        <v>#REF!</v>
      </c>
      <c r="M196" s="17" t="e">
        <f>'ЦП по МО help'!M733</f>
        <v>#REF!</v>
      </c>
      <c r="O196" s="14"/>
    </row>
    <row r="197">
      <c r="A197" s="12" t="s">
        <v>8</v>
      </c>
      <c r="B197" s="18">
        <f>'ЦП по МО help'!B734</f>
        <v>1219.5653375100001</v>
      </c>
      <c r="C197" s="18" t="e">
        <f>'ЦП по МО help'!C734</f>
        <v>#REF!</v>
      </c>
      <c r="D197" s="18" t="e">
        <f>'ЦП по МО help'!D734</f>
        <v>#REF!</v>
      </c>
      <c r="E197" s="18" t="e">
        <f>'ЦП по МО help'!E734</f>
        <v>#REF!</v>
      </c>
      <c r="F197" s="18" t="e">
        <f>'ЦП по МО help'!F734</f>
        <v>#REF!</v>
      </c>
      <c r="G197" s="18" t="e">
        <f>'ЦП по МО help'!G734</f>
        <v>#REF!</v>
      </c>
      <c r="H197" s="18" t="e">
        <f>'ЦП по МО help'!H734</f>
        <v>#REF!</v>
      </c>
      <c r="I197" s="18" t="e">
        <f>'ЦП по МО help'!I734</f>
        <v>#REF!</v>
      </c>
      <c r="J197" s="18" t="e">
        <f>'ЦП по МО help'!J734</f>
        <v>#REF!</v>
      </c>
      <c r="K197" s="18" t="e">
        <f>'ЦП по МО help'!K734</f>
        <v>#REF!</v>
      </c>
      <c r="L197" s="18" t="e">
        <f>'ЦП по МО help'!L734</f>
        <v>#REF!</v>
      </c>
      <c r="M197" s="18" t="e">
        <f>'ЦП по МО help'!M734</f>
        <v>#REF!</v>
      </c>
      <c r="O197" s="14"/>
    </row>
    <row r="198">
      <c r="A198" s="9" t="s">
        <v>9</v>
      </c>
      <c r="B198" s="17">
        <f>'ЦП по МО help'!B735</f>
        <v>1063.25209997</v>
      </c>
      <c r="C198" s="17" t="e">
        <f>'ЦП по МО help'!C735</f>
        <v>#REF!</v>
      </c>
      <c r="D198" s="17" t="e">
        <f>'ЦП по МО help'!D735</f>
        <v>#REF!</v>
      </c>
      <c r="E198" s="17" t="e">
        <f>'ЦП по МО help'!E735</f>
        <v>#REF!</v>
      </c>
      <c r="F198" s="17" t="e">
        <f>'ЦП по МО help'!F735</f>
        <v>#REF!</v>
      </c>
      <c r="G198" s="17" t="e">
        <f>'ЦП по МО help'!G735</f>
        <v>#REF!</v>
      </c>
      <c r="H198" s="17" t="e">
        <f>'ЦП по МО help'!H735</f>
        <v>#REF!</v>
      </c>
      <c r="I198" s="17" t="e">
        <f>'ЦП по МО help'!I735</f>
        <v>#REF!</v>
      </c>
      <c r="J198" s="17" t="e">
        <f>'ЦП по МО help'!J735</f>
        <v>#REF!</v>
      </c>
      <c r="K198" s="17" t="e">
        <f>'ЦП по МО help'!K735</f>
        <v>#REF!</v>
      </c>
      <c r="L198" s="17" t="e">
        <f>'ЦП по МО help'!L735</f>
        <v>#REF!</v>
      </c>
      <c r="M198" s="17" t="e">
        <f>'ЦП по МО help'!M735</f>
        <v>#REF!</v>
      </c>
      <c r="O198" s="14"/>
    </row>
    <row r="199">
      <c r="A199" s="9" t="s">
        <v>125</v>
      </c>
      <c r="B199" s="17">
        <f>'ЦП по МО help'!B736</f>
        <v>102.81228471999999</v>
      </c>
      <c r="C199" s="17" t="e">
        <f>'ЦП по МО help'!C736</f>
        <v>#REF!</v>
      </c>
      <c r="D199" s="17" t="e">
        <f>'ЦП по МО help'!D736</f>
        <v>#REF!</v>
      </c>
      <c r="E199" s="17" t="e">
        <f>'ЦП по МО help'!E736</f>
        <v>#REF!</v>
      </c>
      <c r="F199" s="17" t="e">
        <f>'ЦП по МО help'!F736</f>
        <v>#REF!</v>
      </c>
      <c r="G199" s="17" t="e">
        <f>'ЦП по МО help'!G736</f>
        <v>#REF!</v>
      </c>
      <c r="H199" s="17" t="e">
        <f>'ЦП по МО help'!H736</f>
        <v>#REF!</v>
      </c>
      <c r="I199" s="17" t="e">
        <f>'ЦП по МО help'!I736</f>
        <v>#REF!</v>
      </c>
      <c r="J199" s="17" t="e">
        <f>'ЦП по МО help'!J736</f>
        <v>#REF!</v>
      </c>
      <c r="K199" s="17" t="e">
        <f>'ЦП по МО help'!K736</f>
        <v>#REF!</v>
      </c>
      <c r="L199" s="17" t="e">
        <f>'ЦП по МО help'!L736</f>
        <v>#REF!</v>
      </c>
      <c r="M199" s="17" t="e">
        <f>'ЦП по МО help'!M736</f>
        <v>#REF!</v>
      </c>
      <c r="O199" s="14"/>
    </row>
    <row r="200">
      <c r="A200" s="9" t="s">
        <v>11</v>
      </c>
      <c r="B200" s="17">
        <f>'ЦП по МО help'!B737</f>
        <v>53.500952820000002</v>
      </c>
      <c r="C200" s="17" t="e">
        <f>'ЦП по МО help'!C737</f>
        <v>#REF!</v>
      </c>
      <c r="D200" s="17" t="e">
        <f>'ЦП по МО help'!D737</f>
        <v>#REF!</v>
      </c>
      <c r="E200" s="17" t="e">
        <f>'ЦП по МО help'!E737</f>
        <v>#REF!</v>
      </c>
      <c r="F200" s="17" t="e">
        <f>'ЦП по МО help'!F737</f>
        <v>#REF!</v>
      </c>
      <c r="G200" s="17" t="e">
        <f>'ЦП по МО help'!G737</f>
        <v>#REF!</v>
      </c>
      <c r="H200" s="17" t="e">
        <f>'ЦП по МО help'!H737</f>
        <v>#REF!</v>
      </c>
      <c r="I200" s="17" t="e">
        <f>'ЦП по МО help'!I737</f>
        <v>#REF!</v>
      </c>
      <c r="J200" s="17" t="e">
        <f>'ЦП по МО help'!J737</f>
        <v>#REF!</v>
      </c>
      <c r="K200" s="17" t="e">
        <f>'ЦП по МО help'!K737</f>
        <v>#REF!</v>
      </c>
      <c r="L200" s="17" t="e">
        <f>'ЦП по МО help'!L737</f>
        <v>#REF!</v>
      </c>
      <c r="M200" s="17" t="e">
        <f>'ЦП по МО help'!M737</f>
        <v>#REF!</v>
      </c>
      <c r="O200" s="14"/>
    </row>
    <row r="201">
      <c r="A201" s="12" t="s">
        <v>69</v>
      </c>
      <c r="B201" s="18">
        <f>'ЦП по МО help'!B738</f>
        <v>132.46480600000001</v>
      </c>
      <c r="C201" s="18" t="e">
        <f>'ЦП по МО help'!C738</f>
        <v>#REF!</v>
      </c>
      <c r="D201" s="18" t="e">
        <f>'ЦП по МО help'!D738</f>
        <v>#REF!</v>
      </c>
      <c r="E201" s="18" t="e">
        <f>'ЦП по МО help'!E738</f>
        <v>#REF!</v>
      </c>
      <c r="F201" s="18" t="e">
        <f>'ЦП по МО help'!F738</f>
        <v>#REF!</v>
      </c>
      <c r="G201" s="18" t="e">
        <f>'ЦП по МО help'!G738</f>
        <v>#REF!</v>
      </c>
      <c r="H201" s="18" t="e">
        <f>'ЦП по МО help'!H738</f>
        <v>#REF!</v>
      </c>
      <c r="I201" s="18" t="e">
        <f>'ЦП по МО help'!I738</f>
        <v>#REF!</v>
      </c>
      <c r="J201" s="18" t="e">
        <f>'ЦП по МО help'!J738</f>
        <v>#REF!</v>
      </c>
      <c r="K201" s="18" t="e">
        <f>'ЦП по МО help'!K738</f>
        <v>#REF!</v>
      </c>
      <c r="L201" s="18" t="e">
        <f>'ЦП по МО help'!L738</f>
        <v>#REF!</v>
      </c>
      <c r="M201" s="18" t="e">
        <f>'ЦП по МО help'!M738</f>
        <v>#REF!</v>
      </c>
      <c r="O201" s="14"/>
    </row>
    <row r="202">
      <c r="A202" s="9" t="s">
        <v>13</v>
      </c>
      <c r="B202" s="17">
        <f>'ЦП по МО help'!B739</f>
        <v>31.773594380000002</v>
      </c>
      <c r="C202" s="17" t="e">
        <f>'ЦП по МО help'!C739</f>
        <v>#REF!</v>
      </c>
      <c r="D202" s="17" t="e">
        <f>'ЦП по МО help'!D739</f>
        <v>#REF!</v>
      </c>
      <c r="E202" s="17" t="e">
        <f>'ЦП по МО help'!E739</f>
        <v>#REF!</v>
      </c>
      <c r="F202" s="17" t="e">
        <f>'ЦП по МО help'!F739</f>
        <v>#REF!</v>
      </c>
      <c r="G202" s="17" t="e">
        <f>'ЦП по МО help'!G739</f>
        <v>#REF!</v>
      </c>
      <c r="H202" s="17" t="e">
        <f>'ЦП по МО help'!H739</f>
        <v>#REF!</v>
      </c>
      <c r="I202" s="17" t="e">
        <f>'ЦП по МО help'!I739</f>
        <v>#REF!</v>
      </c>
      <c r="J202" s="17" t="e">
        <f>'ЦП по МО help'!J739</f>
        <v>#REF!</v>
      </c>
      <c r="K202" s="17" t="e">
        <f>'ЦП по МО help'!K739</f>
        <v>#REF!</v>
      </c>
      <c r="L202" s="17" t="e">
        <f>'ЦП по МО help'!L739</f>
        <v>#REF!</v>
      </c>
      <c r="M202" s="17" t="e">
        <f>'ЦП по МО help'!M739</f>
        <v>#REF!</v>
      </c>
      <c r="O202" s="14"/>
    </row>
    <row r="203">
      <c r="A203" s="9" t="s">
        <v>22</v>
      </c>
      <c r="B203" s="17">
        <f>'ЦП по МО help'!B740</f>
        <v>23.668850460000002</v>
      </c>
      <c r="C203" s="17" t="e">
        <f>'ЦП по МО help'!C740</f>
        <v>#REF!</v>
      </c>
      <c r="D203" s="17" t="e">
        <f>'ЦП по МО help'!D740</f>
        <v>#REF!</v>
      </c>
      <c r="E203" s="17" t="e">
        <f>'ЦП по МО help'!E740</f>
        <v>#REF!</v>
      </c>
      <c r="F203" s="17" t="e">
        <f>'ЦП по МО help'!F740</f>
        <v>#REF!</v>
      </c>
      <c r="G203" s="17" t="e">
        <f>'ЦП по МО help'!G740</f>
        <v>#REF!</v>
      </c>
      <c r="H203" s="17" t="e">
        <f>'ЦП по МО help'!H740</f>
        <v>#REF!</v>
      </c>
      <c r="I203" s="17" t="e">
        <f>'ЦП по МО help'!I740</f>
        <v>#REF!</v>
      </c>
      <c r="J203" s="17" t="e">
        <f>'ЦП по МО help'!J740</f>
        <v>#REF!</v>
      </c>
      <c r="K203" s="17" t="e">
        <f>'ЦП по МО help'!K740</f>
        <v>#REF!</v>
      </c>
      <c r="L203" s="17" t="e">
        <f>'ЦП по МО help'!L740</f>
        <v>#REF!</v>
      </c>
      <c r="M203" s="17" t="e">
        <f>'ЦП по МО help'!M740</f>
        <v>#REF!</v>
      </c>
      <c r="O203" s="14"/>
    </row>
    <row r="204">
      <c r="A204" s="9" t="s">
        <v>17</v>
      </c>
      <c r="B204" s="17">
        <f>'ЦП по МО help'!B741</f>
        <v>4.06323246</v>
      </c>
      <c r="C204" s="17" t="e">
        <f>'ЦП по МО help'!C741</f>
        <v>#REF!</v>
      </c>
      <c r="D204" s="17" t="e">
        <f>'ЦП по МО help'!D741</f>
        <v>#REF!</v>
      </c>
      <c r="E204" s="17" t="e">
        <f>'ЦП по МО help'!E741</f>
        <v>#REF!</v>
      </c>
      <c r="F204" s="17" t="e">
        <f>'ЦП по МО help'!F741</f>
        <v>#REF!</v>
      </c>
      <c r="G204" s="17" t="e">
        <f>'ЦП по МО help'!G741</f>
        <v>#REF!</v>
      </c>
      <c r="H204" s="17" t="e">
        <f>'ЦП по МО help'!H741</f>
        <v>#REF!</v>
      </c>
      <c r="I204" s="17" t="e">
        <f>'ЦП по МО help'!I741</f>
        <v>#REF!</v>
      </c>
      <c r="J204" s="17" t="e">
        <f>'ЦП по МО help'!J741</f>
        <v>#REF!</v>
      </c>
      <c r="K204" s="17" t="e">
        <f>'ЦП по МО help'!K741</f>
        <v>#REF!</v>
      </c>
      <c r="L204" s="17" t="e">
        <f>'ЦП по МО help'!L741</f>
        <v>#REF!</v>
      </c>
      <c r="M204" s="17" t="e">
        <f>'ЦП по МО help'!M741</f>
        <v>#REF!</v>
      </c>
      <c r="O204" s="14"/>
    </row>
    <row r="205">
      <c r="A205" s="9" t="s">
        <v>15</v>
      </c>
      <c r="B205" s="17">
        <f>'ЦП по МО help'!B742</f>
        <v>9.2888449200000007</v>
      </c>
      <c r="C205" s="17" t="e">
        <f>'ЦП по МО help'!C742</f>
        <v>#REF!</v>
      </c>
      <c r="D205" s="17" t="e">
        <f>'ЦП по МО help'!D742</f>
        <v>#REF!</v>
      </c>
      <c r="E205" s="17" t="e">
        <f>'ЦП по МО help'!E742</f>
        <v>#REF!</v>
      </c>
      <c r="F205" s="17" t="e">
        <f>'ЦП по МО help'!F742</f>
        <v>#REF!</v>
      </c>
      <c r="G205" s="17" t="e">
        <f>'ЦП по МО help'!G742</f>
        <v>#REF!</v>
      </c>
      <c r="H205" s="17" t="e">
        <f>'ЦП по МО help'!H742</f>
        <v>#REF!</v>
      </c>
      <c r="I205" s="17" t="e">
        <f>'ЦП по МО help'!I742</f>
        <v>#REF!</v>
      </c>
      <c r="J205" s="17" t="e">
        <f>'ЦП по МО help'!J742</f>
        <v>#REF!</v>
      </c>
      <c r="K205" s="17" t="e">
        <f>'ЦП по МО help'!K742</f>
        <v>#REF!</v>
      </c>
      <c r="L205" s="17" t="e">
        <f>'ЦП по МО help'!L742</f>
        <v>#REF!</v>
      </c>
      <c r="M205" s="17" t="e">
        <f>'ЦП по МО help'!M742</f>
        <v>#REF!</v>
      </c>
      <c r="O205" s="14"/>
    </row>
    <row r="206">
      <c r="A206" s="9" t="s">
        <v>16</v>
      </c>
      <c r="B206" s="17">
        <f>'ЦП по МО help'!B743</f>
        <v>9.9779924399999995</v>
      </c>
      <c r="C206" s="17" t="e">
        <f>'ЦП по МО help'!C743</f>
        <v>#REF!</v>
      </c>
      <c r="D206" s="17" t="e">
        <f>'ЦП по МО help'!D743</f>
        <v>#REF!</v>
      </c>
      <c r="E206" s="17" t="e">
        <f>'ЦП по МО help'!E743</f>
        <v>#REF!</v>
      </c>
      <c r="F206" s="17" t="e">
        <f>'ЦП по МО help'!F743</f>
        <v>#REF!</v>
      </c>
      <c r="G206" s="17" t="e">
        <f>'ЦП по МО help'!G743</f>
        <v>#REF!</v>
      </c>
      <c r="H206" s="17" t="e">
        <f>'ЦП по МО help'!H743</f>
        <v>#REF!</v>
      </c>
      <c r="I206" s="17" t="e">
        <f>'ЦП по МО help'!I743</f>
        <v>#REF!</v>
      </c>
      <c r="J206" s="17" t="e">
        <f>'ЦП по МО help'!J743</f>
        <v>#REF!</v>
      </c>
      <c r="K206" s="17" t="e">
        <f>'ЦП по МО help'!K743</f>
        <v>#REF!</v>
      </c>
      <c r="L206" s="17" t="e">
        <f>'ЦП по МО help'!L743</f>
        <v>#REF!</v>
      </c>
      <c r="M206" s="17" t="e">
        <f>'ЦП по МО help'!M743</f>
        <v>#REF!</v>
      </c>
      <c r="O206" s="14"/>
    </row>
    <row r="207">
      <c r="A207" s="9" t="s">
        <v>23</v>
      </c>
      <c r="B207" s="17">
        <f>'ЦП по МО help'!B744</f>
        <v>4.7486978600000009</v>
      </c>
      <c r="C207" s="17" t="e">
        <f>'ЦП по МО help'!C744</f>
        <v>#REF!</v>
      </c>
      <c r="D207" s="17" t="e">
        <f>'ЦП по МО help'!D744</f>
        <v>#REF!</v>
      </c>
      <c r="E207" s="17" t="e">
        <f>'ЦП по МО help'!E744</f>
        <v>#REF!</v>
      </c>
      <c r="F207" s="17" t="e">
        <f>'ЦП по МО help'!F744</f>
        <v>#REF!</v>
      </c>
      <c r="G207" s="17" t="e">
        <f>'ЦП по МО help'!G744</f>
        <v>#REF!</v>
      </c>
      <c r="H207" s="17" t="e">
        <f>'ЦП по МО help'!H744</f>
        <v>#REF!</v>
      </c>
      <c r="I207" s="17" t="e">
        <f>'ЦП по МО help'!I744</f>
        <v>#REF!</v>
      </c>
      <c r="J207" s="17" t="e">
        <f>'ЦП по МО help'!J744</f>
        <v>#REF!</v>
      </c>
      <c r="K207" s="17" t="e">
        <f>'ЦП по МО help'!K744</f>
        <v>#REF!</v>
      </c>
      <c r="L207" s="17" t="e">
        <f>'ЦП по МО help'!L744</f>
        <v>#REF!</v>
      </c>
      <c r="M207" s="17" t="e">
        <f>'ЦП по МО help'!M744</f>
        <v>#REF!</v>
      </c>
      <c r="O207" s="14"/>
    </row>
    <row r="208">
      <c r="A208" s="9" t="s">
        <v>14</v>
      </c>
      <c r="B208" s="17">
        <f>'ЦП по МО help'!B745</f>
        <v>12.673690919999999</v>
      </c>
      <c r="C208" s="17" t="e">
        <f>'ЦП по МО help'!C745</f>
        <v>#REF!</v>
      </c>
      <c r="D208" s="17" t="e">
        <f>'ЦП по МО help'!D745</f>
        <v>#REF!</v>
      </c>
      <c r="E208" s="17" t="e">
        <f>'ЦП по МО help'!E745</f>
        <v>#REF!</v>
      </c>
      <c r="F208" s="17" t="e">
        <f>'ЦП по МО help'!F745</f>
        <v>#REF!</v>
      </c>
      <c r="G208" s="17" t="e">
        <f>'ЦП по МО help'!G745</f>
        <v>#REF!</v>
      </c>
      <c r="H208" s="17" t="e">
        <f>'ЦП по МО help'!H745</f>
        <v>#REF!</v>
      </c>
      <c r="I208" s="17" t="e">
        <f>'ЦП по МО help'!I745</f>
        <v>#REF!</v>
      </c>
      <c r="J208" s="17" t="e">
        <f>'ЦП по МО help'!J745</f>
        <v>#REF!</v>
      </c>
      <c r="K208" s="17" t="e">
        <f>'ЦП по МО help'!K745</f>
        <v>#REF!</v>
      </c>
      <c r="L208" s="17" t="e">
        <f>'ЦП по МО help'!L745</f>
        <v>#REF!</v>
      </c>
      <c r="M208" s="17" t="e">
        <f>'ЦП по МО help'!M745</f>
        <v>#REF!</v>
      </c>
      <c r="O208" s="14"/>
    </row>
    <row r="209">
      <c r="A209" s="9" t="s">
        <v>21</v>
      </c>
      <c r="B209" s="17">
        <f>'ЦП по МО help'!B746</f>
        <v>8.7744397700000007</v>
      </c>
      <c r="C209" s="17" t="e">
        <f>'ЦП по МО help'!C746</f>
        <v>#REF!</v>
      </c>
      <c r="D209" s="17" t="e">
        <f>'ЦП по МО help'!D746</f>
        <v>#REF!</v>
      </c>
      <c r="E209" s="17" t="e">
        <f>'ЦП по МО help'!E746</f>
        <v>#REF!</v>
      </c>
      <c r="F209" s="17" t="e">
        <f>'ЦП по МО help'!F746</f>
        <v>#REF!</v>
      </c>
      <c r="G209" s="17" t="e">
        <f>'ЦП по МО help'!G746</f>
        <v>#REF!</v>
      </c>
      <c r="H209" s="17" t="e">
        <f>'ЦП по МО help'!H746</f>
        <v>#REF!</v>
      </c>
      <c r="I209" s="17" t="e">
        <f>'ЦП по МО help'!I746</f>
        <v>#REF!</v>
      </c>
      <c r="J209" s="17" t="e">
        <f>'ЦП по МО help'!J746</f>
        <v>#REF!</v>
      </c>
      <c r="K209" s="17" t="e">
        <f>'ЦП по МО help'!K746</f>
        <v>#REF!</v>
      </c>
      <c r="L209" s="17" t="e">
        <f>'ЦП по МО help'!L746</f>
        <v>#REF!</v>
      </c>
      <c r="M209" s="17" t="e">
        <f>'ЦП по МО help'!M746</f>
        <v>#REF!</v>
      </c>
      <c r="O209" s="14"/>
    </row>
    <row r="210">
      <c r="A210" s="9" t="s">
        <v>18</v>
      </c>
      <c r="B210" s="17">
        <f>'ЦП по МО help'!B747</f>
        <v>9.18595571</v>
      </c>
      <c r="C210" s="17" t="e">
        <f>'ЦП по МО help'!C747</f>
        <v>#REF!</v>
      </c>
      <c r="D210" s="17" t="e">
        <f>'ЦП по МО help'!D747</f>
        <v>#REF!</v>
      </c>
      <c r="E210" s="17" t="e">
        <f>'ЦП по МО help'!E747</f>
        <v>#REF!</v>
      </c>
      <c r="F210" s="17" t="e">
        <f>'ЦП по МО help'!F747</f>
        <v>#REF!</v>
      </c>
      <c r="G210" s="17" t="e">
        <f>'ЦП по МО help'!G747</f>
        <v>#REF!</v>
      </c>
      <c r="H210" s="17" t="e">
        <f>'ЦП по МО help'!H747</f>
        <v>#REF!</v>
      </c>
      <c r="I210" s="17" t="e">
        <f>'ЦП по МО help'!I747</f>
        <v>#REF!</v>
      </c>
      <c r="J210" s="17" t="e">
        <f>'ЦП по МО help'!J747</f>
        <v>#REF!</v>
      </c>
      <c r="K210" s="17" t="e">
        <f>'ЦП по МО help'!K747</f>
        <v>#REF!</v>
      </c>
      <c r="L210" s="17" t="e">
        <f>'ЦП по МО help'!L747</f>
        <v>#REF!</v>
      </c>
      <c r="M210" s="17" t="e">
        <f>'ЦП по МО help'!M747</f>
        <v>#REF!</v>
      </c>
      <c r="O210" s="14"/>
    </row>
    <row r="211">
      <c r="A211" s="9" t="s">
        <v>20</v>
      </c>
      <c r="B211" s="17">
        <f>'ЦП по МО help'!B748</f>
        <v>6.3030369200000003</v>
      </c>
      <c r="C211" s="17" t="e">
        <f>'ЦП по МО help'!C748</f>
        <v>#REF!</v>
      </c>
      <c r="D211" s="17" t="e">
        <f>'ЦП по МО help'!D748</f>
        <v>#REF!</v>
      </c>
      <c r="E211" s="17" t="e">
        <f>'ЦП по МО help'!E748</f>
        <v>#REF!</v>
      </c>
      <c r="F211" s="17" t="e">
        <f>'ЦП по МО help'!F748</f>
        <v>#REF!</v>
      </c>
      <c r="G211" s="17" t="e">
        <f>'ЦП по МО help'!G748</f>
        <v>#REF!</v>
      </c>
      <c r="H211" s="17" t="e">
        <f>'ЦП по МО help'!H748</f>
        <v>#REF!</v>
      </c>
      <c r="I211" s="17" t="e">
        <f>'ЦП по МО help'!I748</f>
        <v>#REF!</v>
      </c>
      <c r="J211" s="17" t="e">
        <f>'ЦП по МО help'!J748</f>
        <v>#REF!</v>
      </c>
      <c r="K211" s="17" t="e">
        <f>'ЦП по МО help'!K748</f>
        <v>#REF!</v>
      </c>
      <c r="L211" s="17" t="e">
        <f>'ЦП по МО help'!L748</f>
        <v>#REF!</v>
      </c>
      <c r="M211" s="17" t="e">
        <f>'ЦП по МО help'!M748</f>
        <v>#REF!</v>
      </c>
      <c r="O211" s="14"/>
    </row>
    <row r="212">
      <c r="A212" s="9" t="s">
        <v>24</v>
      </c>
      <c r="B212" s="17">
        <f>'ЦП по МО help'!B749</f>
        <v>7.0049043500000003</v>
      </c>
      <c r="C212" s="17" t="e">
        <f>'ЦП по МО help'!C749</f>
        <v>#REF!</v>
      </c>
      <c r="D212" s="17" t="e">
        <f>'ЦП по МО help'!D749</f>
        <v>#REF!</v>
      </c>
      <c r="E212" s="17" t="e">
        <f>'ЦП по МО help'!E749</f>
        <v>#REF!</v>
      </c>
      <c r="F212" s="17" t="e">
        <f>'ЦП по МО help'!F749</f>
        <v>#REF!</v>
      </c>
      <c r="G212" s="17" t="e">
        <f>'ЦП по МО help'!G749</f>
        <v>#REF!</v>
      </c>
      <c r="H212" s="17" t="e">
        <f>'ЦП по МО help'!H749</f>
        <v>#REF!</v>
      </c>
      <c r="I212" s="17" t="e">
        <f>'ЦП по МО help'!I749</f>
        <v>#REF!</v>
      </c>
      <c r="J212" s="17" t="e">
        <f>'ЦП по МО help'!J749</f>
        <v>#REF!</v>
      </c>
      <c r="K212" s="17" t="e">
        <f>'ЦП по МО help'!K749</f>
        <v>#REF!</v>
      </c>
      <c r="L212" s="17" t="e">
        <f>'ЦП по МО help'!L749</f>
        <v>#REF!</v>
      </c>
      <c r="M212" s="17" t="e">
        <f>'ЦП по МО help'!M749</f>
        <v>#REF!</v>
      </c>
      <c r="O212" s="14"/>
    </row>
    <row r="213">
      <c r="A213" s="9" t="s">
        <v>25</v>
      </c>
      <c r="B213" s="17">
        <f>'ЦП по МО help'!B750</f>
        <v>5.0015658099999998</v>
      </c>
      <c r="C213" s="17" t="e">
        <f>'ЦП по МО help'!C750</f>
        <v>#REF!</v>
      </c>
      <c r="D213" s="17" t="e">
        <f>'ЦП по МО help'!D750</f>
        <v>#REF!</v>
      </c>
      <c r="E213" s="17" t="e">
        <f>'ЦП по МО help'!E750</f>
        <v>#REF!</v>
      </c>
      <c r="F213" s="17" t="e">
        <f>'ЦП по МО help'!F750</f>
        <v>#REF!</v>
      </c>
      <c r="G213" s="17" t="e">
        <f>'ЦП по МО help'!G750</f>
        <v>#REF!</v>
      </c>
      <c r="H213" s="17" t="e">
        <f>'ЦП по МО help'!H750</f>
        <v>#REF!</v>
      </c>
      <c r="I213" s="17" t="e">
        <f>'ЦП по МО help'!I750</f>
        <v>#REF!</v>
      </c>
      <c r="J213" s="17" t="e">
        <f>'ЦП по МО help'!J750</f>
        <v>#REF!</v>
      </c>
      <c r="K213" s="17" t="e">
        <f>'ЦП по МО help'!K750</f>
        <v>#REF!</v>
      </c>
      <c r="L213" s="17" t="e">
        <f>'ЦП по МО help'!L750</f>
        <v>#REF!</v>
      </c>
      <c r="M213" s="17" t="e">
        <f>'ЦП по МО help'!M750</f>
        <v>#REF!</v>
      </c>
      <c r="O213" s="14"/>
    </row>
    <row r="214">
      <c r="A214" s="12" t="s">
        <v>70</v>
      </c>
      <c r="B214" s="18">
        <f>'ЦП по МО help'!B751</f>
        <v>78.224592329999993</v>
      </c>
      <c r="C214" s="18" t="e">
        <f>'ЦП по МО help'!C751</f>
        <v>#REF!</v>
      </c>
      <c r="D214" s="18" t="e">
        <f>'ЦП по МО help'!D751</f>
        <v>#REF!</v>
      </c>
      <c r="E214" s="18" t="e">
        <f>'ЦП по МО help'!E751</f>
        <v>#REF!</v>
      </c>
      <c r="F214" s="18" t="e">
        <f>'ЦП по МО help'!F751</f>
        <v>#REF!</v>
      </c>
      <c r="G214" s="18" t="e">
        <f>'ЦП по МО help'!G751</f>
        <v>#REF!</v>
      </c>
      <c r="H214" s="18" t="e">
        <f>'ЦП по МО help'!H751</f>
        <v>#REF!</v>
      </c>
      <c r="I214" s="18" t="e">
        <f>'ЦП по МО help'!I751</f>
        <v>#REF!</v>
      </c>
      <c r="J214" s="18" t="e">
        <f>'ЦП по МО help'!J751</f>
        <v>#REF!</v>
      </c>
      <c r="K214" s="18" t="e">
        <f>'ЦП по МО help'!K751</f>
        <v>#REF!</v>
      </c>
      <c r="L214" s="18" t="e">
        <f>'ЦП по МО help'!L751</f>
        <v>#REF!</v>
      </c>
      <c r="M214" s="18" t="e">
        <f>'ЦП по МО help'!M751</f>
        <v>#REF!</v>
      </c>
      <c r="O214" s="14"/>
    </row>
    <row r="215">
      <c r="A215" s="9" t="s">
        <v>32</v>
      </c>
      <c r="B215" s="17">
        <f>'ЦП по МО help'!B752</f>
        <v>2.9606539199999999</v>
      </c>
      <c r="C215" s="17" t="e">
        <f>'ЦП по МО help'!C752</f>
        <v>#REF!</v>
      </c>
      <c r="D215" s="17" t="e">
        <f>'ЦП по МО help'!D752</f>
        <v>#REF!</v>
      </c>
      <c r="E215" s="17" t="e">
        <f>'ЦП по МО help'!E752</f>
        <v>#REF!</v>
      </c>
      <c r="F215" s="17" t="e">
        <f>'ЦП по МО help'!F752</f>
        <v>#REF!</v>
      </c>
      <c r="G215" s="17" t="e">
        <f>'ЦП по МО help'!G752</f>
        <v>#REF!</v>
      </c>
      <c r="H215" s="17" t="e">
        <f>'ЦП по МО help'!H752</f>
        <v>#REF!</v>
      </c>
      <c r="I215" s="17" t="e">
        <f>'ЦП по МО help'!I752</f>
        <v>#REF!</v>
      </c>
      <c r="J215" s="17" t="e">
        <f>'ЦП по МО help'!J752</f>
        <v>#REF!</v>
      </c>
      <c r="K215" s="17" t="e">
        <f>'ЦП по МО help'!K752</f>
        <v>#REF!</v>
      </c>
      <c r="L215" s="17" t="e">
        <f>'ЦП по МО help'!L752</f>
        <v>#REF!</v>
      </c>
      <c r="M215" s="17" t="e">
        <f>'ЦП по МО help'!M752</f>
        <v>#REF!</v>
      </c>
      <c r="O215" s="14"/>
    </row>
    <row r="216">
      <c r="A216" s="9" t="s">
        <v>30</v>
      </c>
      <c r="B216" s="17">
        <f>'ЦП по МО help'!B753</f>
        <v>41.768396469999999</v>
      </c>
      <c r="C216" s="17" t="e">
        <f>'ЦП по МО help'!C753</f>
        <v>#REF!</v>
      </c>
      <c r="D216" s="17" t="e">
        <f>'ЦП по МО help'!D753</f>
        <v>#REF!</v>
      </c>
      <c r="E216" s="17" t="e">
        <f>'ЦП по МО help'!E753</f>
        <v>#REF!</v>
      </c>
      <c r="F216" s="17" t="e">
        <f>'ЦП по МО help'!F753</f>
        <v>#REF!</v>
      </c>
      <c r="G216" s="17" t="e">
        <f>'ЦП по МО help'!G753</f>
        <v>#REF!</v>
      </c>
      <c r="H216" s="17" t="e">
        <f>'ЦП по МО help'!H753</f>
        <v>#REF!</v>
      </c>
      <c r="I216" s="17" t="e">
        <f>'ЦП по МО help'!I753</f>
        <v>#REF!</v>
      </c>
      <c r="J216" s="17" t="e">
        <f>'ЦП по МО help'!J753</f>
        <v>#REF!</v>
      </c>
      <c r="K216" s="17" t="e">
        <f>'ЦП по МО help'!K753</f>
        <v>#REF!</v>
      </c>
      <c r="L216" s="17" t="e">
        <f>'ЦП по МО help'!L753</f>
        <v>#REF!</v>
      </c>
      <c r="M216" s="17" t="e">
        <f>'ЦП по МО help'!M753</f>
        <v>#REF!</v>
      </c>
      <c r="O216" s="14"/>
    </row>
    <row r="217">
      <c r="A217" s="9" t="s">
        <v>28</v>
      </c>
      <c r="B217" s="17">
        <f>'ЦП по МО help'!B754</f>
        <v>6.7734706099999995</v>
      </c>
      <c r="C217" s="17" t="e">
        <f>'ЦП по МО help'!C754</f>
        <v>#REF!</v>
      </c>
      <c r="D217" s="17" t="e">
        <f>'ЦП по МО help'!D754</f>
        <v>#REF!</v>
      </c>
      <c r="E217" s="17" t="e">
        <f>'ЦП по МО help'!E754</f>
        <v>#REF!</v>
      </c>
      <c r="F217" s="17" t="e">
        <f>'ЦП по МО help'!F754</f>
        <v>#REF!</v>
      </c>
      <c r="G217" s="17" t="e">
        <f>'ЦП по МО help'!G754</f>
        <v>#REF!</v>
      </c>
      <c r="H217" s="17" t="e">
        <f>'ЦП по МО help'!H754</f>
        <v>#REF!</v>
      </c>
      <c r="I217" s="17" t="e">
        <f>'ЦП по МО help'!I754</f>
        <v>#REF!</v>
      </c>
      <c r="J217" s="17" t="e">
        <f>'ЦП по МО help'!J754</f>
        <v>#REF!</v>
      </c>
      <c r="K217" s="17" t="e">
        <f>'ЦП по МО help'!K754</f>
        <v>#REF!</v>
      </c>
      <c r="L217" s="17" t="e">
        <f>'ЦП по МО help'!L754</f>
        <v>#REF!</v>
      </c>
      <c r="M217" s="17" t="e">
        <f>'ЦП по МО help'!M754</f>
        <v>#REF!</v>
      </c>
      <c r="O217" s="14"/>
    </row>
    <row r="218">
      <c r="A218" s="9" t="s">
        <v>27</v>
      </c>
      <c r="B218" s="17">
        <f>'ЦП по МО help'!B755</f>
        <v>15.688159729999999</v>
      </c>
      <c r="C218" s="17" t="e">
        <f>'ЦП по МО help'!C755</f>
        <v>#REF!</v>
      </c>
      <c r="D218" s="17" t="e">
        <f>'ЦП по МО help'!D755</f>
        <v>#REF!</v>
      </c>
      <c r="E218" s="17" t="e">
        <f>'ЦП по МО help'!E755</f>
        <v>#REF!</v>
      </c>
      <c r="F218" s="17" t="e">
        <f>'ЦП по МО help'!F755</f>
        <v>#REF!</v>
      </c>
      <c r="G218" s="17" t="e">
        <f>'ЦП по МО help'!G755</f>
        <v>#REF!</v>
      </c>
      <c r="H218" s="17" t="e">
        <f>'ЦП по МО help'!H755</f>
        <v>#REF!</v>
      </c>
      <c r="I218" s="17" t="e">
        <f>'ЦП по МО help'!I755</f>
        <v>#REF!</v>
      </c>
      <c r="J218" s="17" t="e">
        <f>'ЦП по МО help'!J755</f>
        <v>#REF!</v>
      </c>
      <c r="K218" s="17" t="e">
        <f>'ЦП по МО help'!K755</f>
        <v>#REF!</v>
      </c>
      <c r="L218" s="17" t="e">
        <f>'ЦП по МО help'!L755</f>
        <v>#REF!</v>
      </c>
      <c r="M218" s="17" t="e">
        <f>'ЦП по МО help'!M755</f>
        <v>#REF!</v>
      </c>
      <c r="O218" s="14"/>
    </row>
    <row r="219">
      <c r="A219" s="9" t="s">
        <v>29</v>
      </c>
      <c r="B219" s="17">
        <f>'ЦП по МО help'!B756</f>
        <v>11.0339116</v>
      </c>
      <c r="C219" s="17" t="e">
        <f>'ЦП по МО help'!C756</f>
        <v>#REF!</v>
      </c>
      <c r="D219" s="17" t="e">
        <f>'ЦП по МО help'!D756</f>
        <v>#REF!</v>
      </c>
      <c r="E219" s="17" t="e">
        <f>'ЦП по МО help'!E756</f>
        <v>#REF!</v>
      </c>
      <c r="F219" s="17" t="e">
        <f>'ЦП по МО help'!F756</f>
        <v>#REF!</v>
      </c>
      <c r="G219" s="17" t="e">
        <f>'ЦП по МО help'!G756</f>
        <v>#REF!</v>
      </c>
      <c r="H219" s="17" t="e">
        <f>'ЦП по МО help'!H756</f>
        <v>#REF!</v>
      </c>
      <c r="I219" s="17" t="e">
        <f>'ЦП по МО help'!I756</f>
        <v>#REF!</v>
      </c>
      <c r="J219" s="17" t="e">
        <f>'ЦП по МО help'!J756</f>
        <v>#REF!</v>
      </c>
      <c r="K219" s="17" t="e">
        <f>'ЦП по МО help'!K756</f>
        <v>#REF!</v>
      </c>
      <c r="L219" s="17" t="e">
        <f>'ЦП по МО help'!L756</f>
        <v>#REF!</v>
      </c>
      <c r="M219" s="17" t="e">
        <f>'ЦП по МО help'!M756</f>
        <v>#REF!</v>
      </c>
      <c r="O219" s="15"/>
    </row>
    <row r="222" ht="21">
      <c r="A222" s="3" t="s">
        <v>1</v>
      </c>
      <c r="B222" s="4" t="s">
        <v>2</v>
      </c>
      <c r="C222" s="4" t="s">
        <v>3</v>
      </c>
      <c r="D222" s="5" t="s">
        <v>4</v>
      </c>
      <c r="E222" s="6"/>
      <c r="F222" s="6"/>
      <c r="G222" s="6"/>
      <c r="H222" s="6"/>
      <c r="I222" s="6"/>
      <c r="J222" s="6"/>
      <c r="K222" s="6"/>
      <c r="L222" s="6"/>
      <c r="M222" s="4"/>
    </row>
    <row r="223">
      <c r="A223" s="7"/>
      <c r="B223" s="8">
        <v>2019</v>
      </c>
      <c r="C223" s="8">
        <v>2020</v>
      </c>
      <c r="D223" s="8">
        <v>2021</v>
      </c>
      <c r="E223" s="8">
        <v>2022</v>
      </c>
      <c r="F223" s="8">
        <v>2023</v>
      </c>
      <c r="G223" s="8">
        <v>2024</v>
      </c>
      <c r="H223" s="8">
        <v>2025</v>
      </c>
      <c r="I223" s="8">
        <v>2026</v>
      </c>
      <c r="J223" s="8">
        <v>2027</v>
      </c>
      <c r="K223" s="8">
        <v>2028</v>
      </c>
      <c r="L223" s="8">
        <v>2029</v>
      </c>
      <c r="M223" s="8">
        <v>2030</v>
      </c>
    </row>
    <row r="224">
      <c r="A224" s="9" t="s">
        <v>46</v>
      </c>
      <c r="B224" s="17">
        <f>INDEX('ЦП по МО old struc'!$B$195:$B$219,MATCH($A224,'ЦП по МО old struc'!$A$195:$A$219,0))</f>
        <v>3423.5116877300002</v>
      </c>
      <c r="C224" s="17">
        <f>INDEX('ЦП по МО old struc'!$B$195:$B$219,MATCH($A224,'ЦП по МО old struc'!$A$195:$A$219,0))</f>
        <v>3423.5116877300002</v>
      </c>
      <c r="D224" s="17">
        <f>INDEX('ЦП по МО old struc'!$B$195:$B$219,MATCH($A224,'ЦП по МО old struc'!$A$195:$A$219,0))</f>
        <v>3423.5116877300002</v>
      </c>
      <c r="E224" s="17">
        <f>INDEX('ЦП по МО old struc'!$B$195:$B$219,MATCH($A224,'ЦП по МО old struc'!$A$195:$A$219,0))</f>
        <v>3423.5116877300002</v>
      </c>
      <c r="F224" s="17">
        <f>INDEX('ЦП по МО old struc'!$B$195:$B$219,MATCH($A224,'ЦП по МО old struc'!$A$195:$A$219,0))</f>
        <v>3423.5116877300002</v>
      </c>
      <c r="G224" s="17">
        <f>INDEX('ЦП по МО old struc'!$B$195:$B$219,MATCH($A224,'ЦП по МО old struc'!$A$195:$A$219,0))</f>
        <v>3423.5116877300002</v>
      </c>
      <c r="H224" s="17">
        <f>INDEX('ЦП по МО old struc'!$B$195:$B$219,MATCH($A224,'ЦП по МО old struc'!$A$195:$A$219,0))</f>
        <v>3423.5116877300002</v>
      </c>
      <c r="I224" s="17">
        <f>INDEX('ЦП по МО old struc'!$B$195:$B$219,MATCH($A224,'ЦП по МО old struc'!$A$195:$A$219,0))</f>
        <v>3423.5116877300002</v>
      </c>
      <c r="J224" s="17">
        <f>INDEX('ЦП по МО old struc'!$B$195:$B$219,MATCH($A224,'ЦП по МО old struc'!$A$195:$A$219,0))</f>
        <v>3423.5116877300002</v>
      </c>
      <c r="K224" s="17">
        <f>INDEX('ЦП по МО old struc'!$B$195:$B$219,MATCH($A224,'ЦП по МО old struc'!$A$195:$A$219,0))</f>
        <v>3423.5116877300002</v>
      </c>
      <c r="L224" s="17">
        <f>INDEX('ЦП по МО old struc'!$B$195:$B$219,MATCH($A224,'ЦП по МО old struc'!$A$195:$A$219,0))</f>
        <v>3423.5116877300002</v>
      </c>
      <c r="M224" s="17">
        <f>INDEX('ЦП по МО old struc'!$B$195:$B$219,MATCH($A224,'ЦП по МО old struc'!$A$195:$A$219,0))</f>
        <v>3423.5116877300002</v>
      </c>
    </row>
    <row r="225">
      <c r="A225" s="9" t="s">
        <v>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>
      <c r="A226" s="12" t="s">
        <v>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>
      <c r="A227" s="9" t="s">
        <v>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>
      <c r="A228" s="9" t="s">
        <v>11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>
      <c r="A229" s="12" t="s">
        <v>12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>
      <c r="A230" s="9" t="s">
        <v>13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>
      <c r="A231" s="9" t="s">
        <v>14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>
      <c r="A232" s="9" t="s">
        <v>15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>
      <c r="A233" s="9" t="s">
        <v>16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>
      <c r="A234" s="9" t="s">
        <v>17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>
      <c r="A235" s="9" t="s">
        <v>18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>
      <c r="A236" s="12" t="s">
        <v>19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>
      <c r="A237" s="9" t="s">
        <v>20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>
      <c r="A238" s="9" t="s">
        <v>21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>
      <c r="A239" s="9" t="s">
        <v>22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>
      <c r="A240" s="9" t="s">
        <v>23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>
      <c r="A241" s="9" t="s">
        <v>24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>
      <c r="A242" s="9" t="s">
        <v>25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>
      <c r="A243" s="12" t="s">
        <v>26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>
      <c r="A244" s="9" t="s">
        <v>27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>
      <c r="A245" s="9" t="s">
        <v>28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>
      <c r="A246" s="9" t="s">
        <v>29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>
      <c r="A247" s="9" t="s">
        <v>30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>
      <c r="A248" s="12" t="s">
        <v>31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>
      <c r="A249" s="9" t="s">
        <v>32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</sheetData>
  <mergeCells count="34">
    <mergeCell ref="A2:A3"/>
    <mergeCell ref="D2:M2"/>
    <mergeCell ref="O2:O3"/>
    <mergeCell ref="O4:O27"/>
    <mergeCell ref="A30:A31"/>
    <mergeCell ref="D30:M30"/>
    <mergeCell ref="O30:O31"/>
    <mergeCell ref="O32:O55"/>
    <mergeCell ref="A58:A59"/>
    <mergeCell ref="D58:M58"/>
    <mergeCell ref="O58:O59"/>
    <mergeCell ref="O60:O82"/>
    <mergeCell ref="A85:A86"/>
    <mergeCell ref="D85:M85"/>
    <mergeCell ref="O85:O86"/>
    <mergeCell ref="O87:O109"/>
    <mergeCell ref="A112:A113"/>
    <mergeCell ref="D112:M112"/>
    <mergeCell ref="O112:O113"/>
    <mergeCell ref="O114:O136"/>
    <mergeCell ref="A139:A140"/>
    <mergeCell ref="D139:M139"/>
    <mergeCell ref="O139:O140"/>
    <mergeCell ref="O141:O163"/>
    <mergeCell ref="A166:A167"/>
    <mergeCell ref="D166:M166"/>
    <mergeCell ref="O166:O167"/>
    <mergeCell ref="O168:O190"/>
    <mergeCell ref="A193:A194"/>
    <mergeCell ref="D193:M193"/>
    <mergeCell ref="O193:O194"/>
    <mergeCell ref="O195:O219"/>
    <mergeCell ref="A222:A223"/>
    <mergeCell ref="D222:M2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Zeros="0" showRuler="1" zoomScale="70" workbookViewId="0">
      <pane xSplit="1" ySplit="2" topLeftCell="B3" activePane="bottomRight" state="frozen"/>
      <selection activeCell="B3" activeCellId="0" sqref="B3"/>
    </sheetView>
  </sheetViews>
  <sheetFormatPr defaultColWidth="13.42578125" defaultRowHeight="14.25"/>
  <cols>
    <col customWidth="1" min="1" max="1" style="1036" width="62.7109375"/>
    <col customWidth="1" min="2" max="3" style="1036" width="8"/>
    <col customWidth="1" min="4" max="4" style="1036" width="8.28515625"/>
    <col customWidth="1" min="5" max="15" style="1036" width="8"/>
    <col customWidth="1" min="16" max="16" style="1036" width="8.7109375"/>
    <col customWidth="1" min="17" max="17" style="1036" width="8"/>
    <col customWidth="1" min="18" max="18" style="1036" width="7.140625"/>
    <col customWidth="1" min="19" max="19" style="1036" width="7.7109375"/>
    <col customWidth="1" min="20" max="20" style="1036" width="8.42578125"/>
    <col customWidth="1" min="21" max="21" style="1036" width="9.28515625"/>
    <col customWidth="1" min="22" max="26" style="1036" width="13.42578125"/>
    <col min="27" max="16384" style="1036" width="13.42578125"/>
  </cols>
  <sheetData>
    <row r="1" ht="28.350000000000001" customHeight="1">
      <c r="A1" s="1037" t="s">
        <v>1311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7"/>
      <c r="U1" s="1038"/>
    </row>
    <row r="2" s="1039" customFormat="1" ht="21.600000000000001" customHeight="1">
      <c r="A2" s="1097"/>
      <c r="B2" s="1041">
        <v>2017</v>
      </c>
      <c r="C2" s="1041">
        <v>2018</v>
      </c>
      <c r="D2" s="1041">
        <v>2019</v>
      </c>
      <c r="E2" s="1041">
        <v>2020</v>
      </c>
      <c r="F2" s="1041">
        <v>2021</v>
      </c>
      <c r="G2" s="1041">
        <v>2022</v>
      </c>
      <c r="H2" s="1041">
        <v>2023</v>
      </c>
      <c r="I2" s="1041">
        <v>2024</v>
      </c>
      <c r="J2" s="1042">
        <v>2025</v>
      </c>
      <c r="K2" s="1042">
        <v>2026</v>
      </c>
      <c r="L2" s="1042">
        <v>2027</v>
      </c>
      <c r="M2" s="1042">
        <v>2028</v>
      </c>
      <c r="N2" s="1042">
        <v>2029</v>
      </c>
      <c r="O2" s="1043">
        <v>2030</v>
      </c>
      <c r="P2" s="1043">
        <v>2031</v>
      </c>
      <c r="Q2" s="1043">
        <v>2032</v>
      </c>
      <c r="R2" s="1043">
        <v>2033</v>
      </c>
      <c r="S2" s="1043">
        <v>2034</v>
      </c>
      <c r="T2" s="1044">
        <v>2035</v>
      </c>
      <c r="U2" s="1044">
        <v>2036</v>
      </c>
    </row>
    <row r="3" s="1045" customFormat="1" ht="16.5">
      <c r="A3" s="1046" t="s">
        <v>1200</v>
      </c>
      <c r="B3" s="1047">
        <v>108.40592448861526</v>
      </c>
      <c r="C3" s="1047">
        <v>114.07374141700963</v>
      </c>
      <c r="D3" s="1047">
        <v>104.87084059110614</v>
      </c>
      <c r="E3" s="1047">
        <v>103.57294284326241</v>
      </c>
      <c r="F3" s="1047">
        <v>103.5628029034289</v>
      </c>
      <c r="G3" s="1047">
        <v>104.24068502776242</v>
      </c>
      <c r="H3" s="1047">
        <v>104.35191240743966</v>
      </c>
      <c r="I3" s="1047">
        <v>104.52405384530601</v>
      </c>
      <c r="J3" s="1047">
        <v>104.315</v>
      </c>
      <c r="K3" s="1047">
        <v>104.245</v>
      </c>
      <c r="L3" s="1047">
        <v>104.265</v>
      </c>
      <c r="M3" s="1047">
        <v>104.298</v>
      </c>
      <c r="N3" s="1047">
        <v>104.32299999999999</v>
      </c>
      <c r="O3" s="1047">
        <v>104.345</v>
      </c>
      <c r="P3" s="1047">
        <v>104.22402071580997</v>
      </c>
      <c r="Q3" s="1047">
        <v>104.19824540436747</v>
      </c>
      <c r="R3" s="1047">
        <v>104.17016377203306</v>
      </c>
      <c r="S3" s="1047">
        <v>104.15649208894935</v>
      </c>
      <c r="T3" s="1047">
        <v>104.13086895879881</v>
      </c>
      <c r="U3" s="1047">
        <v>104.09271699079055</v>
      </c>
    </row>
    <row r="4" s="1045" customFormat="1" ht="16.5">
      <c r="A4" s="1048" t="s">
        <v>1304</v>
      </c>
      <c r="B4" s="1047">
        <v>115.14413577847469</v>
      </c>
      <c r="C4" s="1047">
        <v>125.75365333271074</v>
      </c>
      <c r="D4" s="1047">
        <v>105.0750745336988</v>
      </c>
      <c r="E4" s="1047">
        <v>102.33237235642724</v>
      </c>
      <c r="F4" s="1047">
        <v>102.68407565592726</v>
      </c>
      <c r="G4" s="1047">
        <v>103.56376448298145</v>
      </c>
      <c r="H4" s="1047">
        <v>103.75610803840945</v>
      </c>
      <c r="I4" s="1047">
        <v>104.17890695400051</v>
      </c>
      <c r="J4" s="1047">
        <v>104.00143367468098</v>
      </c>
      <c r="K4" s="1047">
        <v>103.82629122719919</v>
      </c>
      <c r="L4" s="1047">
        <v>103.84722860957119</v>
      </c>
      <c r="M4" s="1047">
        <v>103.62120026002482</v>
      </c>
      <c r="N4" s="1047">
        <v>103.7144334483342</v>
      </c>
      <c r="O4" s="1047">
        <v>103.76734385983146</v>
      </c>
      <c r="P4" s="1047">
        <v>103.49168214813452</v>
      </c>
      <c r="Q4" s="1047">
        <v>103.52853744292374</v>
      </c>
      <c r="R4" s="1047">
        <v>103.54935908462528</v>
      </c>
      <c r="S4" s="1047">
        <v>103.60486282887177</v>
      </c>
      <c r="T4" s="1047">
        <v>103.61503475931173</v>
      </c>
      <c r="U4" s="1047">
        <v>103.62528749645945</v>
      </c>
    </row>
    <row r="5" s="1049" customFormat="1" ht="19.5" customHeight="1">
      <c r="A5" s="1050" t="s">
        <v>1205</v>
      </c>
      <c r="B5" s="1051">
        <v>116.93632288355869</v>
      </c>
      <c r="C5" s="1051">
        <v>128.30055345987296</v>
      </c>
      <c r="D5" s="1051">
        <v>105.24433026962741</v>
      </c>
      <c r="E5" s="1051">
        <v>102.1681807032556</v>
      </c>
      <c r="F5" s="1051">
        <v>102.55477078858422</v>
      </c>
      <c r="G5" s="1051">
        <v>103.48274723172403</v>
      </c>
      <c r="H5" s="1051">
        <v>103.67469860910077</v>
      </c>
      <c r="I5" s="1051">
        <v>104.13058531400851</v>
      </c>
      <c r="J5" s="1051">
        <v>103.96625915745214</v>
      </c>
      <c r="K5" s="1051">
        <v>103.7754341403041</v>
      </c>
      <c r="L5" s="1051">
        <v>103.80161752251709</v>
      </c>
      <c r="M5" s="1051">
        <v>103.5386025226328</v>
      </c>
      <c r="N5" s="1051">
        <v>103.6588891123524</v>
      </c>
      <c r="O5" s="1051">
        <v>103.72003643464009</v>
      </c>
      <c r="P5" s="1051">
        <v>103.42060460645975</v>
      </c>
      <c r="Q5" s="1051">
        <v>103.4782219350091</v>
      </c>
      <c r="R5" s="1051">
        <v>103.50759996761658</v>
      </c>
      <c r="S5" s="1051">
        <v>103.57753498855344</v>
      </c>
      <c r="T5" s="1051">
        <v>103.60025050575075</v>
      </c>
      <c r="U5" s="1051">
        <v>103.61639486643107</v>
      </c>
    </row>
    <row r="6" s="1049" customFormat="1">
      <c r="A6" s="1052" t="s">
        <v>630</v>
      </c>
      <c r="B6" s="1051">
        <v>128.35865697124237</v>
      </c>
      <c r="C6" s="1051">
        <v>113.19937498185841</v>
      </c>
      <c r="D6" s="1051">
        <v>104.7476318936319</v>
      </c>
      <c r="E6" s="1051">
        <v>104.2447676143635</v>
      </c>
      <c r="F6" s="1051">
        <v>104.31592618097835</v>
      </c>
      <c r="G6" s="1051">
        <v>104.74252518015096</v>
      </c>
      <c r="H6" s="1051">
        <v>104.84533210864386</v>
      </c>
      <c r="I6" s="1051">
        <v>104.87864015731425</v>
      </c>
      <c r="J6" s="1051">
        <v>104.52189152512442</v>
      </c>
      <c r="K6" s="1051">
        <v>104.47789573017734</v>
      </c>
      <c r="L6" s="1051">
        <v>104.29214516552157</v>
      </c>
      <c r="M6" s="1051">
        <v>104.22911989201958</v>
      </c>
      <c r="N6" s="1051">
        <v>104.12187798222028</v>
      </c>
      <c r="O6" s="1051">
        <v>104.03640704750815</v>
      </c>
      <c r="P6" s="1051">
        <v>103.9342781638789</v>
      </c>
      <c r="Q6" s="1051">
        <v>103.82742693696665</v>
      </c>
      <c r="R6" s="1051">
        <v>103.82089974028598</v>
      </c>
      <c r="S6" s="1051">
        <v>103.81506558851676</v>
      </c>
      <c r="T6" s="1051">
        <v>103.79892467039893</v>
      </c>
      <c r="U6" s="1051">
        <v>103.80900321440033</v>
      </c>
    </row>
    <row r="7" s="1049" customFormat="1">
      <c r="A7" s="1052" t="s">
        <v>1207</v>
      </c>
      <c r="B7" s="1051">
        <v>115.8460338738677</v>
      </c>
      <c r="C7" s="1051">
        <v>130.02813907705496</v>
      </c>
      <c r="D7" s="1051">
        <v>105.32067049822638</v>
      </c>
      <c r="E7" s="1051">
        <v>101.94377831788388</v>
      </c>
      <c r="F7" s="1051">
        <v>102.36805263357236</v>
      </c>
      <c r="G7" s="1051">
        <v>103.34582572154443</v>
      </c>
      <c r="H7" s="1051">
        <v>103.54537664245773</v>
      </c>
      <c r="I7" s="1051">
        <v>104.0464612342584</v>
      </c>
      <c r="J7" s="1051">
        <v>103.9031099422979</v>
      </c>
      <c r="K7" s="1051">
        <v>103.69512190449889</v>
      </c>
      <c r="L7" s="1051">
        <v>103.7451122841919</v>
      </c>
      <c r="M7" s="1051">
        <v>103.4586404970016</v>
      </c>
      <c r="N7" s="1051">
        <v>103.60487564789049</v>
      </c>
      <c r="O7" s="1051">
        <v>103.68294365171573</v>
      </c>
      <c r="P7" s="1051">
        <v>103.36017378211538</v>
      </c>
      <c r="Q7" s="1051">
        <v>103.4369117311856</v>
      </c>
      <c r="R7" s="1051">
        <v>103.47039734921327</v>
      </c>
      <c r="S7" s="1051">
        <v>103.54923399614076</v>
      </c>
      <c r="T7" s="1051">
        <v>103.57651836108805</v>
      </c>
      <c r="U7" s="1051">
        <v>103.59333789595502</v>
      </c>
    </row>
    <row r="8" s="1049" customFormat="1" ht="30">
      <c r="A8" s="1053" t="s">
        <v>1208</v>
      </c>
      <c r="B8" s="1051">
        <v>95.103666336744183</v>
      </c>
      <c r="C8" s="1051">
        <v>104.27394095219765</v>
      </c>
      <c r="D8" s="1051">
        <v>103.54223147821573</v>
      </c>
      <c r="E8" s="1051">
        <v>103.81505720733848</v>
      </c>
      <c r="F8" s="1051">
        <v>103.8354274418039</v>
      </c>
      <c r="G8" s="1051">
        <v>104.24219436186846</v>
      </c>
      <c r="H8" s="1051">
        <v>104.42705587424163</v>
      </c>
      <c r="I8" s="1051">
        <v>104.56004542253385</v>
      </c>
      <c r="J8" s="1051">
        <v>104.30562228053206</v>
      </c>
      <c r="K8" s="1051">
        <v>104.26467147360543</v>
      </c>
      <c r="L8" s="1051">
        <v>104.23854433341364</v>
      </c>
      <c r="M8" s="1051">
        <v>104.32686888756865</v>
      </c>
      <c r="N8" s="1051">
        <v>104.18538752890086</v>
      </c>
      <c r="O8" s="1051">
        <v>104.16643109312351</v>
      </c>
      <c r="P8" s="1051">
        <v>104.08872540578196</v>
      </c>
      <c r="Q8" s="1051">
        <v>103.94846912593628</v>
      </c>
      <c r="R8" s="1051">
        <v>103.89630273876172</v>
      </c>
      <c r="S8" s="1051">
        <v>103.83105892142807</v>
      </c>
      <c r="T8" s="1051">
        <v>103.7371071577205</v>
      </c>
      <c r="U8" s="1051">
        <v>103.69861636294726</v>
      </c>
    </row>
    <row r="9" s="1049" customFormat="1">
      <c r="A9" s="1054" t="s">
        <v>634</v>
      </c>
      <c r="B9" s="1051">
        <v>107.90733096123395</v>
      </c>
      <c r="C9" s="1051">
        <v>106.92454524610039</v>
      </c>
      <c r="D9" s="1051">
        <v>103.69648956991612</v>
      </c>
      <c r="E9" s="1051">
        <v>103.94322048393403</v>
      </c>
      <c r="F9" s="1051">
        <v>104.04264819490041</v>
      </c>
      <c r="G9" s="1051">
        <v>104.4926266196065</v>
      </c>
      <c r="H9" s="1051">
        <v>104.73844783442436</v>
      </c>
      <c r="I9" s="1051">
        <v>104.80658575944599</v>
      </c>
      <c r="J9" s="1051">
        <v>104.55231124681399</v>
      </c>
      <c r="K9" s="1051">
        <v>104.50953668999215</v>
      </c>
      <c r="L9" s="1051">
        <v>104.45025405233433</v>
      </c>
      <c r="M9" s="1051">
        <v>104.59254984802422</v>
      </c>
      <c r="N9" s="1051">
        <v>104.39796905009359</v>
      </c>
      <c r="O9" s="1051">
        <v>104.38150028396647</v>
      </c>
      <c r="P9" s="1051">
        <v>104.29359178682829</v>
      </c>
      <c r="Q9" s="1051">
        <v>104.12706846310891</v>
      </c>
      <c r="R9" s="1051">
        <v>104.06128468307337</v>
      </c>
      <c r="S9" s="1051">
        <v>104.00142944134923</v>
      </c>
      <c r="T9" s="1051">
        <v>103.92320002216026</v>
      </c>
      <c r="U9" s="1051">
        <v>103.86473894324619</v>
      </c>
    </row>
    <row r="10" s="1049" customFormat="1">
      <c r="A10" s="1054" t="s">
        <v>636</v>
      </c>
      <c r="B10" s="1051">
        <v>78.452732397735048</v>
      </c>
      <c r="C10" s="1051">
        <v>99.633299402753096</v>
      </c>
      <c r="D10" s="1051">
        <v>103.41547083673038</v>
      </c>
      <c r="E10" s="1051">
        <v>103.54182897533788</v>
      </c>
      <c r="F10" s="1051">
        <v>103.46027008831682</v>
      </c>
      <c r="G10" s="1051">
        <v>103.74646603600706</v>
      </c>
      <c r="H10" s="1051">
        <v>103.84153117429737</v>
      </c>
      <c r="I10" s="1051">
        <v>104.0542317278575</v>
      </c>
      <c r="J10" s="1051">
        <v>103.81492789458979</v>
      </c>
      <c r="K10" s="1051">
        <v>103.77414517934017</v>
      </c>
      <c r="L10" s="1051">
        <v>103.81143137431334</v>
      </c>
      <c r="M10" s="1051">
        <v>103.78757349855405</v>
      </c>
      <c r="N10" s="1051">
        <v>103.75052981620257</v>
      </c>
      <c r="O10" s="1051">
        <v>103.72373917372229</v>
      </c>
      <c r="P10" s="1051">
        <v>103.66436050170556</v>
      </c>
      <c r="Q10" s="1051">
        <v>103.57626879219025</v>
      </c>
      <c r="R10" s="1051">
        <v>103.55065261833309</v>
      </c>
      <c r="S10" s="1051">
        <v>103.4723591609843</v>
      </c>
      <c r="T10" s="1051">
        <v>103.34330207593473</v>
      </c>
      <c r="U10" s="1051">
        <v>103.34509925118525</v>
      </c>
    </row>
    <row r="11" s="1055" customFormat="1" ht="16.5">
      <c r="A11" s="1046" t="s">
        <v>1305</v>
      </c>
      <c r="B11" s="1047">
        <v>106.2311859304355</v>
      </c>
      <c r="C11" s="1047">
        <v>109.77119240677875</v>
      </c>
      <c r="D11" s="1047">
        <v>104.71387596677329</v>
      </c>
      <c r="E11" s="1047">
        <v>103.94088540382738</v>
      </c>
      <c r="F11" s="1047">
        <v>103.81728385599129</v>
      </c>
      <c r="G11" s="1047">
        <v>104.53480492359274</v>
      </c>
      <c r="H11" s="1047">
        <v>104.62065173415876</v>
      </c>
      <c r="I11" s="1047">
        <v>104.73724073986396</v>
      </c>
      <c r="J11" s="1047">
        <v>104.48294523811674</v>
      </c>
      <c r="K11" s="1047">
        <v>104.43911259697015</v>
      </c>
      <c r="L11" s="1047">
        <v>104.4593580638014</v>
      </c>
      <c r="M11" s="1047">
        <v>104.59158733636227</v>
      </c>
      <c r="N11" s="1047">
        <v>104.59622564082932</v>
      </c>
      <c r="O11" s="1047">
        <v>104.60816021014325</v>
      </c>
      <c r="P11" s="1047">
        <v>104.52060937550259</v>
      </c>
      <c r="Q11" s="1047">
        <v>104.46617599479045</v>
      </c>
      <c r="R11" s="1047">
        <v>104.41502521412609</v>
      </c>
      <c r="S11" s="1047">
        <v>104.3726203961415</v>
      </c>
      <c r="T11" s="1047">
        <v>104.32914554053905</v>
      </c>
      <c r="U11" s="1047">
        <v>104.22976065023096</v>
      </c>
    </row>
    <row r="12" s="1049" customFormat="1" ht="28.5">
      <c r="A12" s="1056" t="s">
        <v>1210</v>
      </c>
      <c r="B12" s="1051">
        <v>95.633310176064938</v>
      </c>
      <c r="C12" s="1051">
        <v>101.38618621074681</v>
      </c>
      <c r="D12" s="1051">
        <v>103.74020601951442</v>
      </c>
      <c r="E12" s="1051">
        <v>103.53256986701551</v>
      </c>
      <c r="F12" s="1051">
        <v>103.60307233003158</v>
      </c>
      <c r="G12" s="1051">
        <v>103.94241850149864</v>
      </c>
      <c r="H12" s="1051">
        <v>103.8949355363202</v>
      </c>
      <c r="I12" s="1051">
        <v>104.11128810398458</v>
      </c>
      <c r="J12" s="1051">
        <v>103.93480249348683</v>
      </c>
      <c r="K12" s="1051">
        <v>103.99240099494345</v>
      </c>
      <c r="L12" s="1051">
        <v>104.25342727389209</v>
      </c>
      <c r="M12" s="1051">
        <v>104.26717197263449</v>
      </c>
      <c r="N12" s="1051">
        <v>104.28977250715232</v>
      </c>
      <c r="O12" s="1051">
        <v>104.31938190389424</v>
      </c>
      <c r="P12" s="1051">
        <v>104.26611910798351</v>
      </c>
      <c r="Q12" s="1051">
        <v>104.20253331416733</v>
      </c>
      <c r="R12" s="1051">
        <v>104.1602132709682</v>
      </c>
      <c r="S12" s="1051">
        <v>104.10141366131279</v>
      </c>
      <c r="T12" s="1051">
        <v>104.01791656781511</v>
      </c>
      <c r="U12" s="1051">
        <v>104.03850840573796</v>
      </c>
    </row>
    <row r="13" s="1049" customFormat="1" ht="42.75">
      <c r="A13" s="1056" t="s">
        <v>1211</v>
      </c>
      <c r="B13" s="1051">
        <v>97.856545823333803</v>
      </c>
      <c r="C13" s="1051">
        <v>104.09408126214976</v>
      </c>
      <c r="D13" s="1051">
        <v>104.42503734182989</v>
      </c>
      <c r="E13" s="1051">
        <v>104.12664667045961</v>
      </c>
      <c r="F13" s="1051">
        <v>103.84836596581354</v>
      </c>
      <c r="G13" s="1051">
        <v>104.14830142531919</v>
      </c>
      <c r="H13" s="1051">
        <v>104.12109441901951</v>
      </c>
      <c r="I13" s="1051">
        <v>104.23440580156131</v>
      </c>
      <c r="J13" s="1051">
        <v>104.02035216644242</v>
      </c>
      <c r="K13" s="1051">
        <v>104.02217187497182</v>
      </c>
      <c r="L13" s="1051">
        <v>104.00019520515421</v>
      </c>
      <c r="M13" s="1051">
        <v>103.95042010548059</v>
      </c>
      <c r="N13" s="1051">
        <v>103.96142589536154</v>
      </c>
      <c r="O13" s="1051">
        <v>104.00609555887708</v>
      </c>
      <c r="P13" s="1051">
        <v>103.77745066844034</v>
      </c>
      <c r="Q13" s="1051">
        <v>103.67976997536078</v>
      </c>
      <c r="R13" s="1051">
        <v>103.67221623362764</v>
      </c>
      <c r="S13" s="1051">
        <v>103.71659266169961</v>
      </c>
      <c r="T13" s="1051">
        <v>103.65435158366698</v>
      </c>
      <c r="U13" s="1051">
        <v>103.59775541328929</v>
      </c>
    </row>
    <row r="14" s="1049" customFormat="1" ht="42.75">
      <c r="A14" s="1056" t="s">
        <v>654</v>
      </c>
      <c r="B14" s="1051">
        <v>100.53441673667265</v>
      </c>
      <c r="C14" s="1051">
        <v>110.90962954559048</v>
      </c>
      <c r="D14" s="1051">
        <v>105.90782928321387</v>
      </c>
      <c r="E14" s="1051">
        <v>105.34784841808438</v>
      </c>
      <c r="F14" s="1051">
        <v>104.94905917323152</v>
      </c>
      <c r="G14" s="1051">
        <v>105.32003197610089</v>
      </c>
      <c r="H14" s="1051">
        <v>105.39719336731299</v>
      </c>
      <c r="I14" s="1051">
        <v>105.51660156383996</v>
      </c>
      <c r="J14" s="1051">
        <v>105.27717843947755</v>
      </c>
      <c r="K14" s="1051">
        <v>105.1587939604937</v>
      </c>
      <c r="L14" s="1051">
        <v>105.17069147713624</v>
      </c>
      <c r="M14" s="1051">
        <v>105.04343279001401</v>
      </c>
      <c r="N14" s="1051">
        <v>105.0277505785171</v>
      </c>
      <c r="O14" s="1051">
        <v>105.10395354357887</v>
      </c>
      <c r="P14" s="1051">
        <v>104.89027769214536</v>
      </c>
      <c r="Q14" s="1051">
        <v>104.87098918941477</v>
      </c>
      <c r="R14" s="1051">
        <v>104.81943054079088</v>
      </c>
      <c r="S14" s="1051">
        <v>104.78705273600917</v>
      </c>
      <c r="T14" s="1051">
        <v>104.76920558954451</v>
      </c>
      <c r="U14" s="1051">
        <v>104.66557630607315</v>
      </c>
    </row>
    <row r="15" s="1049" customFormat="1">
      <c r="A15" s="1057" t="s">
        <v>656</v>
      </c>
      <c r="B15" s="1051">
        <v>92.711172337376837</v>
      </c>
      <c r="C15" s="1051">
        <v>109.34490629611216</v>
      </c>
      <c r="D15" s="1051">
        <v>106.0512134290948</v>
      </c>
      <c r="E15" s="1051">
        <v>105.73750209809394</v>
      </c>
      <c r="F15" s="1051">
        <v>105.37781675256213</v>
      </c>
      <c r="G15" s="1051">
        <v>105.63917865650525</v>
      </c>
      <c r="H15" s="1051">
        <v>105.6385535247019</v>
      </c>
      <c r="I15" s="1051">
        <v>105.62354785235686</v>
      </c>
      <c r="J15" s="1051">
        <v>105.37745356515269</v>
      </c>
      <c r="K15" s="1051">
        <v>105.29623614583878</v>
      </c>
      <c r="L15" s="1051">
        <v>105.37664171035399</v>
      </c>
      <c r="M15" s="1051">
        <v>105.16319810414637</v>
      </c>
      <c r="N15" s="1051">
        <v>105.16955268647432</v>
      </c>
      <c r="O15" s="1051">
        <v>105.32370764612885</v>
      </c>
      <c r="P15" s="1051">
        <v>105.30741397900003</v>
      </c>
      <c r="Q15" s="1051">
        <v>105.20605219759358</v>
      </c>
      <c r="R15" s="1051">
        <v>105.02570230880218</v>
      </c>
      <c r="S15" s="1051">
        <v>104.88025791485762</v>
      </c>
      <c r="T15" s="1051">
        <v>104.7324472207318</v>
      </c>
      <c r="U15" s="1051">
        <v>104.6803674359378</v>
      </c>
    </row>
    <row r="16" s="1049" customFormat="1">
      <c r="A16" s="1056" t="s">
        <v>1212</v>
      </c>
      <c r="B16" s="1051">
        <v>117.63963155631896</v>
      </c>
      <c r="C16" s="1051">
        <v>126.15306150793477</v>
      </c>
      <c r="D16" s="1051">
        <v>103.34105041746309</v>
      </c>
      <c r="E16" s="1051">
        <v>101.47476909211903</v>
      </c>
      <c r="F16" s="1051">
        <v>101.33950193194714</v>
      </c>
      <c r="G16" s="1051">
        <v>103.24390232383342</v>
      </c>
      <c r="H16" s="1051">
        <v>103.34753869430475</v>
      </c>
      <c r="I16" s="1051">
        <v>103.49334947458448</v>
      </c>
      <c r="J16" s="1051">
        <v>103.15438737214608</v>
      </c>
      <c r="K16" s="1051">
        <v>103.07678077053066</v>
      </c>
      <c r="L16" s="1051">
        <v>103.11723997057037</v>
      </c>
      <c r="M16" s="1051">
        <v>103.51775184707097</v>
      </c>
      <c r="N16" s="1051">
        <v>103.61747277605249</v>
      </c>
      <c r="O16" s="1051">
        <v>103.61479175978113</v>
      </c>
      <c r="P16" s="1051">
        <v>103.53132323049896</v>
      </c>
      <c r="Q16" s="1051">
        <v>103.54071377820422</v>
      </c>
      <c r="R16" s="1051">
        <v>103.51273092445355</v>
      </c>
      <c r="S16" s="1051">
        <v>103.55068947447329</v>
      </c>
      <c r="T16" s="1051">
        <v>103.59850999974866</v>
      </c>
      <c r="U16" s="1051">
        <v>103.49552937350637</v>
      </c>
    </row>
    <row r="17" s="1049" customFormat="1" ht="58.700000000000003" customHeight="1">
      <c r="A17" s="1056" t="s">
        <v>1213</v>
      </c>
      <c r="B17" s="1051">
        <v>99.466044922241593</v>
      </c>
      <c r="C17" s="1051">
        <v>107.24720236253791</v>
      </c>
      <c r="D17" s="1051">
        <v>106.31208013222913</v>
      </c>
      <c r="E17" s="1051">
        <v>105.73827673577586</v>
      </c>
      <c r="F17" s="1051">
        <v>105.5370157686913</v>
      </c>
      <c r="G17" s="1051">
        <v>105.74415295863255</v>
      </c>
      <c r="H17" s="1051">
        <v>105.84437356233319</v>
      </c>
      <c r="I17" s="1051">
        <v>105.90635181748141</v>
      </c>
      <c r="J17" s="1051">
        <v>105.66901218708477</v>
      </c>
      <c r="K17" s="1051">
        <v>105.5811616207334</v>
      </c>
      <c r="L17" s="1051">
        <v>105.66427660724136</v>
      </c>
      <c r="M17" s="1051">
        <v>105.67183001213621</v>
      </c>
      <c r="N17" s="1051">
        <v>105.67933240001892</v>
      </c>
      <c r="O17" s="1051">
        <v>105.70854871004285</v>
      </c>
      <c r="P17" s="1051">
        <v>105.64973692914963</v>
      </c>
      <c r="Q17" s="1051">
        <v>105.44734804567342</v>
      </c>
      <c r="R17" s="1051">
        <v>105.38903461663745</v>
      </c>
      <c r="S17" s="1051">
        <v>105.25379824069157</v>
      </c>
      <c r="T17" s="1051">
        <v>105.21824369074176</v>
      </c>
      <c r="U17" s="1051">
        <v>105.01511966817277</v>
      </c>
    </row>
    <row r="18" s="1049" customFormat="1" ht="26.449999999999999" customHeight="1">
      <c r="A18" s="1056" t="s">
        <v>668</v>
      </c>
      <c r="B18" s="1051">
        <v>94.797306961676654</v>
      </c>
      <c r="C18" s="1051">
        <v>104.76654757001684</v>
      </c>
      <c r="D18" s="1051">
        <v>104.61423766655746</v>
      </c>
      <c r="E18" s="1051">
        <v>104.05309994936944</v>
      </c>
      <c r="F18" s="1051">
        <v>104.14157286021283</v>
      </c>
      <c r="G18" s="1051">
        <v>104.34634080953506</v>
      </c>
      <c r="H18" s="1051">
        <v>104.53914279301857</v>
      </c>
      <c r="I18" s="1051">
        <v>104.47949169357331</v>
      </c>
      <c r="J18" s="1051">
        <v>104.35016607791164</v>
      </c>
      <c r="K18" s="1051">
        <v>104.33721776401734</v>
      </c>
      <c r="L18" s="1051">
        <v>104.3811186836858</v>
      </c>
      <c r="M18" s="1051">
        <v>104.3420850572052</v>
      </c>
      <c r="N18" s="1051">
        <v>104.27553997188961</v>
      </c>
      <c r="O18" s="1051">
        <v>104.20506507160444</v>
      </c>
      <c r="P18" s="1051">
        <v>104.13426115417977</v>
      </c>
      <c r="Q18" s="1051">
        <v>104.09064253398932</v>
      </c>
      <c r="R18" s="1051">
        <v>104.08198137058935</v>
      </c>
      <c r="S18" s="1051">
        <v>104.01179884831923</v>
      </c>
      <c r="T18" s="1051">
        <v>103.97971165888882</v>
      </c>
      <c r="U18" s="1051">
        <v>103.8949637672426</v>
      </c>
    </row>
    <row r="19" s="1058" customFormat="1" ht="28.5">
      <c r="A19" s="1056" t="s">
        <v>672</v>
      </c>
      <c r="B19" s="1051">
        <v>103.41621317632359</v>
      </c>
      <c r="C19" s="1051">
        <v>101.21921254742124</v>
      </c>
      <c r="D19" s="1051">
        <v>105.25406861743039</v>
      </c>
      <c r="E19" s="1051">
        <v>104.63261262733761</v>
      </c>
      <c r="F19" s="1051">
        <v>104.03714743871603</v>
      </c>
      <c r="G19" s="1051">
        <v>104.44303194535132</v>
      </c>
      <c r="H19" s="1051">
        <v>104.54335536923513</v>
      </c>
      <c r="I19" s="1051">
        <v>104.64191272716035</v>
      </c>
      <c r="J19" s="1051">
        <v>104.1801637836613</v>
      </c>
      <c r="K19" s="1051">
        <v>104.08820627502037</v>
      </c>
      <c r="L19" s="1051">
        <v>103.9964591433986</v>
      </c>
      <c r="M19" s="1051">
        <v>104.22320683037447</v>
      </c>
      <c r="N19" s="1051">
        <v>104.18440479832647</v>
      </c>
      <c r="O19" s="1051">
        <v>104.13288332149912</v>
      </c>
      <c r="P19" s="1051">
        <v>104.06872981682179</v>
      </c>
      <c r="Q19" s="1051">
        <v>104.01672998018599</v>
      </c>
      <c r="R19" s="1051">
        <v>103.96145317486116</v>
      </c>
      <c r="S19" s="1051">
        <v>103.99157930763165</v>
      </c>
      <c r="T19" s="1051">
        <v>103.89689328742655</v>
      </c>
      <c r="U19" s="1051">
        <v>103.81125624839153</v>
      </c>
    </row>
    <row r="20" s="1049" customFormat="1" ht="28.5">
      <c r="A20" s="1056" t="s">
        <v>1214</v>
      </c>
      <c r="B20" s="1051">
        <v>111.57573248051493</v>
      </c>
      <c r="C20" s="1051">
        <v>118.61548445316015</v>
      </c>
      <c r="D20" s="1051">
        <v>106.14148363320319</v>
      </c>
      <c r="E20" s="1051">
        <v>104.86731084123053</v>
      </c>
      <c r="F20" s="1051">
        <v>105.14277800449736</v>
      </c>
      <c r="G20" s="1051">
        <v>105.44574954773258</v>
      </c>
      <c r="H20" s="1051">
        <v>105.54769777958499</v>
      </c>
      <c r="I20" s="1051">
        <v>105.63853602551529</v>
      </c>
      <c r="J20" s="1051">
        <v>105.47369494422537</v>
      </c>
      <c r="K20" s="1051">
        <v>105.28343906011212</v>
      </c>
      <c r="L20" s="1051">
        <v>105.12912889566461</v>
      </c>
      <c r="M20" s="1051">
        <v>105.49538565299403</v>
      </c>
      <c r="N20" s="1051">
        <v>105.42196396605711</v>
      </c>
      <c r="O20" s="1051">
        <v>105.39450319098458</v>
      </c>
      <c r="P20" s="1051">
        <v>105.2516844311055</v>
      </c>
      <c r="Q20" s="1051">
        <v>105.12987339848343</v>
      </c>
      <c r="R20" s="1051">
        <v>105.01278677185968</v>
      </c>
      <c r="S20" s="1051">
        <v>104.85580516813152</v>
      </c>
      <c r="T20" s="1051">
        <v>104.63733035961224</v>
      </c>
      <c r="U20" s="1051">
        <v>104.48352732625662</v>
      </c>
    </row>
    <row r="21" s="1049" customFormat="1" ht="28.5">
      <c r="A21" s="1056" t="s">
        <v>1215</v>
      </c>
      <c r="B21" s="1051">
        <v>106.04808595670289</v>
      </c>
      <c r="C21" s="1051">
        <v>114.12706658218544</v>
      </c>
      <c r="D21" s="1051">
        <v>104.13213337564152</v>
      </c>
      <c r="E21" s="1051">
        <v>104.73170472889626</v>
      </c>
      <c r="F21" s="1051">
        <v>104.74016871185157</v>
      </c>
      <c r="G21" s="1051">
        <v>105.24705158368526</v>
      </c>
      <c r="H21" s="1051">
        <v>105.44159236038521</v>
      </c>
      <c r="I21" s="1051">
        <v>105.57344946129383</v>
      </c>
      <c r="J21" s="1051">
        <v>105.3796159736001</v>
      </c>
      <c r="K21" s="1051">
        <v>105.19570117851374</v>
      </c>
      <c r="L21" s="1051">
        <v>105.21688094157092</v>
      </c>
      <c r="M21" s="1051">
        <v>105.26259294054545</v>
      </c>
      <c r="N21" s="1051">
        <v>105.15991686436786</v>
      </c>
      <c r="O21" s="1051">
        <v>105.16782818829196</v>
      </c>
      <c r="P21" s="1051">
        <v>105.09766841735981</v>
      </c>
      <c r="Q21" s="1051">
        <v>105.04236253411958</v>
      </c>
      <c r="R21" s="1051">
        <v>104.93552316553179</v>
      </c>
      <c r="S21" s="1051">
        <v>104.92803463425355</v>
      </c>
      <c r="T21" s="1051">
        <v>104.92032680922885</v>
      </c>
      <c r="U21" s="1051">
        <v>104.87262997570717</v>
      </c>
    </row>
    <row r="22" s="1049" customFormat="1">
      <c r="A22" s="1056" t="s">
        <v>1216</v>
      </c>
      <c r="B22" s="1051">
        <v>107.71909740481243</v>
      </c>
      <c r="C22" s="1051">
        <v>105.5466817123021</v>
      </c>
      <c r="D22" s="1051">
        <v>105.42983205665944</v>
      </c>
      <c r="E22" s="1051">
        <v>105.13644759170558</v>
      </c>
      <c r="F22" s="1051">
        <v>104.74495786209168</v>
      </c>
      <c r="G22" s="1051">
        <v>105.04582786758219</v>
      </c>
      <c r="H22" s="1051">
        <v>105.14182978830944</v>
      </c>
      <c r="I22" s="1051">
        <v>105.2523365187142</v>
      </c>
      <c r="J22" s="1051">
        <v>104.9740603323833</v>
      </c>
      <c r="K22" s="1051">
        <v>104.99574477918206</v>
      </c>
      <c r="L22" s="1051">
        <v>104.85547363600999</v>
      </c>
      <c r="M22" s="1051">
        <v>104.82340444363848</v>
      </c>
      <c r="N22" s="1051">
        <v>104.7907747729933</v>
      </c>
      <c r="O22" s="1051">
        <v>104.81262891282924</v>
      </c>
      <c r="P22" s="1051">
        <v>104.68226029695674</v>
      </c>
      <c r="Q22" s="1051">
        <v>104.66665924088856</v>
      </c>
      <c r="R22" s="1051">
        <v>104.62057899836077</v>
      </c>
      <c r="S22" s="1051">
        <v>104.58390918989704</v>
      </c>
      <c r="T22" s="1051">
        <v>104.54833128731289</v>
      </c>
      <c r="U22" s="1051">
        <v>104.41422714852045</v>
      </c>
    </row>
    <row r="23" ht="28.5">
      <c r="A23" s="1059" t="s">
        <v>1306</v>
      </c>
      <c r="B23" s="1051">
        <v>107.04189995968693</v>
      </c>
      <c r="C23" s="1051">
        <v>104.7283011751514</v>
      </c>
      <c r="D23" s="1051">
        <v>106.14639141792451</v>
      </c>
      <c r="E23" s="1051">
        <v>104.21085884406911</v>
      </c>
      <c r="F23" s="1051">
        <v>104.03368576059584</v>
      </c>
      <c r="G23" s="1051">
        <v>104.0332213518043</v>
      </c>
      <c r="H23" s="1051">
        <v>103.93143203785024</v>
      </c>
      <c r="I23" s="1051">
        <v>103.94599881514883</v>
      </c>
      <c r="J23" s="1060">
        <v>103.95001512020147</v>
      </c>
      <c r="K23" s="1060">
        <v>103.95227156447987</v>
      </c>
      <c r="L23" s="1060">
        <v>103.94883365246994</v>
      </c>
      <c r="M23" s="1060">
        <v>103.94093164594106</v>
      </c>
      <c r="N23" s="1060">
        <v>103.93302339662172</v>
      </c>
      <c r="O23" s="1060">
        <v>103.92721974118773</v>
      </c>
      <c r="P23" s="1060">
        <v>103.92487234687547</v>
      </c>
      <c r="Q23" s="1060">
        <v>103.92789574585781</v>
      </c>
      <c r="R23" s="1060">
        <v>103.93327422549312</v>
      </c>
      <c r="S23" s="1060">
        <v>103.93767710180769</v>
      </c>
      <c r="T23" s="1060">
        <v>103.94531213762718</v>
      </c>
      <c r="U23" s="1060">
        <v>103.94531213762718</v>
      </c>
    </row>
    <row r="24" s="1045" customFormat="1" ht="28.5">
      <c r="A24" s="1046" t="s">
        <v>1220</v>
      </c>
      <c r="B24" s="1047">
        <v>114.15788308086756</v>
      </c>
      <c r="C24" s="1047">
        <v>112.06858876538048</v>
      </c>
      <c r="D24" s="1047">
        <v>104.9482521213489</v>
      </c>
      <c r="E24" s="1047">
        <v>104.00647154043152</v>
      </c>
      <c r="F24" s="1047">
        <v>104.04408026602701</v>
      </c>
      <c r="G24" s="1047">
        <v>104.04417910930088</v>
      </c>
      <c r="H24" s="1047">
        <v>103.97920103999998</v>
      </c>
      <c r="I24" s="1047">
        <v>104.04675415648362</v>
      </c>
      <c r="J24" s="1047">
        <v>103.99238906632527</v>
      </c>
      <c r="K24" s="1047">
        <v>103.98717385791207</v>
      </c>
      <c r="L24" s="1047">
        <v>103.97518675329411</v>
      </c>
      <c r="M24" s="1047">
        <v>103.96319017855207</v>
      </c>
      <c r="N24" s="1047">
        <v>103.95438620900335</v>
      </c>
      <c r="O24" s="1047">
        <v>103.95082528291481</v>
      </c>
      <c r="P24" s="1047">
        <v>103.9554116876173</v>
      </c>
      <c r="Q24" s="1047">
        <v>103.96357067835444</v>
      </c>
      <c r="R24" s="1047">
        <v>103.97024970839699</v>
      </c>
      <c r="S24" s="1047">
        <v>103.98183182653317</v>
      </c>
      <c r="T24" s="1047">
        <v>103.99339791253144</v>
      </c>
      <c r="U24" s="1047">
        <v>103.99339791253144</v>
      </c>
    </row>
    <row r="25" s="1061" customFormat="1" ht="16.5">
      <c r="A25" s="1062" t="s">
        <v>223</v>
      </c>
      <c r="B25" s="1063">
        <v>100.286691519698</v>
      </c>
      <c r="C25" s="1063">
        <v>100.20196609918692</v>
      </c>
      <c r="D25" s="1063">
        <v>103.90490155806225</v>
      </c>
      <c r="E25" s="1063">
        <v>103.28796875197533</v>
      </c>
      <c r="F25" s="1063">
        <v>103.4089253221828</v>
      </c>
      <c r="G25" s="1063">
        <v>103.61386549104559</v>
      </c>
      <c r="H25" s="1063">
        <v>103.92785937192698</v>
      </c>
      <c r="I25" s="1063">
        <v>104.07616407841959</v>
      </c>
      <c r="J25" s="1063">
        <v>104.21457033639172</v>
      </c>
      <c r="K25" s="1063">
        <v>104.29743274246182</v>
      </c>
      <c r="L25" s="1063">
        <v>104.43287632418776</v>
      </c>
      <c r="M25" s="1063">
        <v>104.47879117816663</v>
      </c>
      <c r="N25" s="1063">
        <v>104.56762685052999</v>
      </c>
      <c r="O25" s="1063">
        <v>104.66394885090719</v>
      </c>
      <c r="P25" s="1063">
        <v>104.59683647745548</v>
      </c>
      <c r="Q25" s="1063">
        <v>104.56454016690775</v>
      </c>
      <c r="R25" s="1063">
        <v>104.4969194106082</v>
      </c>
      <c r="S25" s="1063">
        <v>104.39396716372663</v>
      </c>
      <c r="T25" s="1063">
        <v>104.29306019473827</v>
      </c>
      <c r="U25" s="1063">
        <v>104.28247081497942</v>
      </c>
      <c r="V25" s="1045"/>
      <c r="W25" s="1045"/>
      <c r="X25" s="1045"/>
      <c r="Y25" s="1045"/>
      <c r="Z25" s="1045"/>
    </row>
    <row r="26" s="1045" customFormat="1" ht="16.5">
      <c r="A26" s="1062" t="s">
        <v>1307</v>
      </c>
      <c r="B26" s="1063">
        <v>104.41587229748035</v>
      </c>
      <c r="C26" s="1063">
        <v>104.49153341106152</v>
      </c>
      <c r="D26" s="1063">
        <v>104.50100830592109</v>
      </c>
      <c r="E26" s="1063">
        <v>104.40205484081922</v>
      </c>
      <c r="F26" s="1063">
        <v>104.28937094602033</v>
      </c>
      <c r="G26" s="1063">
        <v>104.09612999857984</v>
      </c>
      <c r="H26" s="1063">
        <v>103.99256560545949</v>
      </c>
      <c r="I26" s="1063">
        <v>103.95555110870404</v>
      </c>
      <c r="J26" s="1063">
        <v>103.94165103004615</v>
      </c>
      <c r="K26" s="1063">
        <v>103.89901779035739</v>
      </c>
      <c r="L26" s="1063">
        <v>103.86642683439861</v>
      </c>
      <c r="M26" s="1063">
        <v>103.83810308363587</v>
      </c>
      <c r="N26" s="1063">
        <v>103.80603079266204</v>
      </c>
      <c r="O26" s="1063">
        <v>103.79881790749351</v>
      </c>
      <c r="P26" s="1063">
        <v>103.77018843509569</v>
      </c>
      <c r="Q26" s="1063">
        <v>103.7380338510894</v>
      </c>
      <c r="R26" s="1063">
        <v>103.70562133918352</v>
      </c>
      <c r="S26" s="1063">
        <v>103.6737843960895</v>
      </c>
      <c r="T26" s="1063">
        <v>103.64187644511708</v>
      </c>
      <c r="U26" s="1063">
        <v>103.61098774758723</v>
      </c>
    </row>
    <row r="27" s="1061" customFormat="1" ht="16.5">
      <c r="A27" s="1062" t="s">
        <v>1308</v>
      </c>
      <c r="B27" s="1063">
        <v>103.69498560435535</v>
      </c>
      <c r="C27" s="1063">
        <v>104.93430351985597</v>
      </c>
      <c r="D27" s="1063">
        <v>105.04290538713221</v>
      </c>
      <c r="E27" s="1063">
        <v>104.35592158531719</v>
      </c>
      <c r="F27" s="1063">
        <v>104.23771168266786</v>
      </c>
      <c r="G27" s="1063">
        <v>104.32005515472041</v>
      </c>
      <c r="H27" s="1063">
        <v>104.3900921854208</v>
      </c>
      <c r="I27" s="1063">
        <v>104.43006462723064</v>
      </c>
      <c r="J27" s="1063">
        <v>104.33006462723064</v>
      </c>
      <c r="K27" s="1063">
        <v>104.23006462723065</v>
      </c>
      <c r="L27" s="1063">
        <v>104.13006462723065</v>
      </c>
      <c r="M27" s="1063">
        <v>104.03006462723066</v>
      </c>
      <c r="N27" s="1063">
        <v>104.03006462723066</v>
      </c>
      <c r="O27" s="1063">
        <v>104.03006462723066</v>
      </c>
      <c r="P27" s="1063">
        <v>104.03006462723066</v>
      </c>
      <c r="Q27" s="1063">
        <v>104.03006462723066</v>
      </c>
      <c r="R27" s="1063">
        <v>104.03006462723066</v>
      </c>
      <c r="S27" s="1063">
        <v>104.03006462723066</v>
      </c>
      <c r="T27" s="1063">
        <v>104.03006462723066</v>
      </c>
      <c r="U27" s="1063">
        <v>104.03006462723066</v>
      </c>
      <c r="V27" s="1045"/>
      <c r="W27" s="1045"/>
      <c r="X27" s="1045"/>
      <c r="Y27" s="1045"/>
      <c r="Z27" s="1045"/>
    </row>
    <row r="28" s="1061" customFormat="1" ht="16.5">
      <c r="A28" s="1062" t="s">
        <v>426</v>
      </c>
      <c r="B28" s="1063">
        <v>106</v>
      </c>
      <c r="C28" s="1063">
        <v>105.20490024156956</v>
      </c>
      <c r="D28" s="1063">
        <v>105.02184187855033</v>
      </c>
      <c r="E28" s="1063">
        <v>105.05236902216575</v>
      </c>
      <c r="F28" s="1063">
        <v>105.12714234840305</v>
      </c>
      <c r="G28" s="1063">
        <v>105.03633877804704</v>
      </c>
      <c r="H28" s="1063">
        <v>104.92673300748723</v>
      </c>
      <c r="I28" s="1063">
        <v>104.72731065474261</v>
      </c>
      <c r="J28" s="1063">
        <v>104.59423080876481</v>
      </c>
      <c r="K28" s="1063">
        <v>104.60841788467178</v>
      </c>
      <c r="L28" s="1063">
        <v>104.60498238005394</v>
      </c>
      <c r="M28" s="1063">
        <v>104.61543786962289</v>
      </c>
      <c r="N28" s="1063">
        <v>104.60146939774303</v>
      </c>
      <c r="O28" s="1063">
        <v>104.65545624062253</v>
      </c>
      <c r="P28" s="1063">
        <v>104.51334550401226</v>
      </c>
      <c r="Q28" s="1063">
        <v>104.48145091589475</v>
      </c>
      <c r="R28" s="1063">
        <v>104.36301700416995</v>
      </c>
      <c r="S28" s="1063">
        <v>104.2258269089634</v>
      </c>
      <c r="T28" s="1063">
        <v>104.10743463259816</v>
      </c>
      <c r="U28" s="1063">
        <v>104.05223722631891</v>
      </c>
      <c r="V28" s="1045"/>
      <c r="W28" s="1045"/>
      <c r="X28" s="1045"/>
      <c r="Y28" s="1045"/>
      <c r="Z28" s="1045"/>
    </row>
    <row r="29" s="1061" customFormat="1" ht="16.5">
      <c r="A29" s="1062" t="s">
        <v>563</v>
      </c>
      <c r="B29" s="1063">
        <v>103.97483497417524</v>
      </c>
      <c r="C29" s="1063">
        <v>102.46329811206176</v>
      </c>
      <c r="D29" s="1063">
        <v>104.60380517543548</v>
      </c>
      <c r="E29" s="1063">
        <v>103.43907131151944</v>
      </c>
      <c r="F29" s="1063">
        <v>104.00904477270694</v>
      </c>
      <c r="G29" s="1063">
        <v>103.89503985550925</v>
      </c>
      <c r="H29" s="1063">
        <v>103.96141743967992</v>
      </c>
      <c r="I29" s="1063">
        <v>103.96408876666068</v>
      </c>
      <c r="J29" s="1063">
        <v>103.9479914414069</v>
      </c>
      <c r="K29" s="1063">
        <v>103.92133224453568</v>
      </c>
      <c r="L29" s="1063">
        <v>103.89771033866248</v>
      </c>
      <c r="M29" s="1063">
        <v>103.87394369188182</v>
      </c>
      <c r="N29" s="1063">
        <v>103.85267397797152</v>
      </c>
      <c r="O29" s="1063">
        <v>103.83341066741002</v>
      </c>
      <c r="P29" s="1063">
        <v>103.80876279926932</v>
      </c>
      <c r="Q29" s="1063">
        <v>103.79829567005392</v>
      </c>
      <c r="R29" s="1063">
        <v>103.78708697121716</v>
      </c>
      <c r="S29" s="1063">
        <v>103.78760984723617</v>
      </c>
      <c r="T29" s="1063">
        <v>103.79661011766807</v>
      </c>
      <c r="U29" s="1063">
        <v>103.7935421521436</v>
      </c>
      <c r="V29" s="1045"/>
      <c r="W29" s="1045"/>
      <c r="X29" s="1045"/>
      <c r="Y29" s="1045"/>
      <c r="Z29" s="1045"/>
    </row>
    <row r="30" s="1061" customFormat="1" ht="16.5">
      <c r="A30" s="1064" t="s">
        <v>430</v>
      </c>
      <c r="B30" s="1063">
        <v>105.187243566326</v>
      </c>
      <c r="C30" s="1063">
        <v>104.04172361127351</v>
      </c>
      <c r="D30" s="1063">
        <v>105.19254365720738</v>
      </c>
      <c r="E30" s="1063">
        <v>104.07319164148232</v>
      </c>
      <c r="F30" s="1063">
        <v>104.40196101913423</v>
      </c>
      <c r="G30" s="1063">
        <v>104.25415638152251</v>
      </c>
      <c r="H30" s="1063">
        <v>104.15154583417581</v>
      </c>
      <c r="I30" s="1063">
        <v>104.08402303747842</v>
      </c>
      <c r="J30" s="1063">
        <v>104.08442699809865</v>
      </c>
      <c r="K30" s="1063">
        <v>104.13342789708386</v>
      </c>
      <c r="L30" s="1063">
        <v>104.15022475836919</v>
      </c>
      <c r="M30" s="1063">
        <v>104.16702565142953</v>
      </c>
      <c r="N30" s="1063">
        <v>104.1884184578315</v>
      </c>
      <c r="O30" s="1063">
        <v>104.22281502747298</v>
      </c>
      <c r="P30" s="1063">
        <v>104.26946109261854</v>
      </c>
      <c r="Q30" s="1063">
        <v>104.31996077757303</v>
      </c>
      <c r="R30" s="1063">
        <v>104.36589688645894</v>
      </c>
      <c r="S30" s="1063">
        <v>104.39883109543908</v>
      </c>
      <c r="T30" s="1063">
        <v>104.41031426889654</v>
      </c>
      <c r="U30" s="1063">
        <v>104.39985755239492</v>
      </c>
      <c r="V30" s="1045"/>
      <c r="W30" s="1045"/>
      <c r="X30" s="1045"/>
      <c r="Y30" s="1045"/>
      <c r="Z30" s="1045"/>
    </row>
    <row r="31" s="1045" customFormat="1" ht="15">
      <c r="A31" s="1065" t="s">
        <v>1309</v>
      </c>
      <c r="B31" s="1047">
        <v>103.68333439177863</v>
      </c>
      <c r="C31" s="1047">
        <v>102.72703489693991</v>
      </c>
      <c r="D31" s="1047">
        <v>104.64508694363997</v>
      </c>
      <c r="E31" s="1047">
        <v>103.42057222413483</v>
      </c>
      <c r="F31" s="1047">
        <v>104.01121287538824</v>
      </c>
      <c r="G31" s="1047">
        <v>103.99513515174199</v>
      </c>
      <c r="H31" s="1047">
        <v>103.97992743489628</v>
      </c>
      <c r="I31" s="1047">
        <v>103.98896610868395</v>
      </c>
      <c r="J31" s="1047">
        <v>103.992</v>
      </c>
      <c r="K31" s="1047">
        <v>103.98699999999999</v>
      </c>
      <c r="L31" s="1047">
        <v>103.97499999999999</v>
      </c>
      <c r="M31" s="1047">
        <v>103.96299999999999</v>
      </c>
      <c r="N31" s="1047">
        <v>103.955</v>
      </c>
      <c r="O31" s="1047">
        <v>103.95099999999999</v>
      </c>
      <c r="P31" s="1047">
        <v>103.955</v>
      </c>
      <c r="Q31" s="1047">
        <v>103.964</v>
      </c>
      <c r="R31" s="1047">
        <v>103.97</v>
      </c>
      <c r="S31" s="1047">
        <v>103.982</v>
      </c>
      <c r="T31" s="1047">
        <v>103.99299999999999</v>
      </c>
      <c r="U31" s="1047">
        <v>104.001</v>
      </c>
    </row>
    <row r="32" s="1066" customFormat="1" ht="17.25">
      <c r="A32" s="1098" t="s">
        <v>1310</v>
      </c>
      <c r="B32" s="1063"/>
      <c r="C32" s="1063"/>
      <c r="D32" s="1063"/>
      <c r="E32" s="1063"/>
      <c r="F32" s="1051"/>
      <c r="G32" s="1051"/>
      <c r="H32" s="1051"/>
      <c r="I32" s="1068"/>
      <c r="J32" s="1068"/>
      <c r="K32" s="1068"/>
      <c r="L32" s="1068"/>
      <c r="M32" s="1068"/>
      <c r="N32" s="1068"/>
      <c r="O32" s="1068"/>
      <c r="P32" s="1068"/>
      <c r="Q32" s="1068"/>
      <c r="R32" s="1068"/>
      <c r="S32" s="1068"/>
      <c r="T32" s="1068"/>
      <c r="U32" s="1068"/>
    </row>
    <row r="33" s="1069" customFormat="1" ht="16.5">
      <c r="A33" s="1070"/>
      <c r="B33" s="1099"/>
      <c r="C33" s="1099"/>
      <c r="D33" s="1099"/>
      <c r="E33" s="1099"/>
      <c r="F33" s="1099"/>
      <c r="G33" s="1099"/>
      <c r="H33" s="1099"/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099"/>
      <c r="T33" s="1099"/>
      <c r="U33" s="1099"/>
    </row>
    <row r="34" s="1072" customFormat="1" ht="16.5">
      <c r="A34" s="1070"/>
      <c r="B34" s="1051"/>
      <c r="C34" s="1051"/>
      <c r="D34" s="1051"/>
      <c r="E34" s="1051"/>
      <c r="F34" s="1073"/>
      <c r="G34" s="1073"/>
      <c r="H34" s="1073"/>
      <c r="I34" s="1073"/>
      <c r="J34" s="1073"/>
      <c r="K34" s="1073"/>
      <c r="L34" s="1073"/>
      <c r="M34" s="1073"/>
      <c r="N34" s="1073"/>
      <c r="O34" s="1073"/>
    </row>
    <row r="35" ht="15" customHeight="1">
      <c r="A35" s="1070"/>
      <c r="B35" s="1063"/>
      <c r="C35" s="1063"/>
      <c r="D35" s="1063"/>
      <c r="E35" s="1063"/>
      <c r="F35" s="1051"/>
      <c r="G35" s="1051"/>
      <c r="H35" s="1051"/>
      <c r="I35" s="1051"/>
      <c r="J35" s="1051"/>
      <c r="K35" s="1051"/>
      <c r="L35" s="1051"/>
      <c r="M35" s="1051"/>
      <c r="N35" s="1051"/>
      <c r="O35" s="1051"/>
    </row>
    <row r="36" ht="15" customHeight="1">
      <c r="A36" s="1070"/>
      <c r="B36" s="1074"/>
      <c r="C36" s="1075"/>
      <c r="D36" s="1075"/>
      <c r="E36" s="1075"/>
      <c r="F36" s="1074"/>
      <c r="G36" s="1074"/>
      <c r="H36" s="1074"/>
      <c r="I36" s="1074"/>
      <c r="J36" s="1074"/>
      <c r="K36" s="1074"/>
      <c r="L36" s="1074"/>
      <c r="M36" s="1074"/>
      <c r="N36" s="1074"/>
      <c r="O36" s="1074"/>
    </row>
    <row r="37" ht="15" customHeight="1">
      <c r="A37" s="1070"/>
      <c r="B37" s="1063"/>
      <c r="C37" s="1063"/>
      <c r="D37" s="1063"/>
      <c r="E37" s="1063"/>
      <c r="F37" s="1076"/>
      <c r="G37" s="1076"/>
      <c r="H37" s="1076"/>
      <c r="I37" s="1076"/>
      <c r="J37" s="1076"/>
      <c r="K37" s="1076"/>
      <c r="L37" s="1076"/>
      <c r="M37" s="1076"/>
      <c r="N37" s="1076"/>
      <c r="O37" s="1076"/>
    </row>
    <row r="38" ht="12.75" customHeight="1">
      <c r="A38" s="1070"/>
      <c r="B38" s="1077"/>
      <c r="C38" s="1077"/>
      <c r="D38" s="1077"/>
    </row>
    <row r="39" ht="12.75" customHeight="1">
      <c r="A39" s="1070"/>
      <c r="B39" s="1077"/>
      <c r="C39" s="1077"/>
      <c r="D39" s="1077"/>
    </row>
    <row r="40" ht="12.75" customHeight="1">
      <c r="A40" s="1078"/>
      <c r="B40" s="1077"/>
      <c r="C40" s="1077"/>
      <c r="D40" s="1077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</row>
    <row r="41" ht="12.75" customHeight="1">
      <c r="A41" s="1070"/>
      <c r="B41" s="1077"/>
      <c r="C41" s="1077"/>
      <c r="D41" s="1077"/>
      <c r="F41" s="1051"/>
      <c r="G41" s="1051"/>
      <c r="H41" s="1051"/>
      <c r="I41" s="1051"/>
      <c r="J41" s="1051"/>
      <c r="K41" s="1051"/>
      <c r="L41" s="1051"/>
      <c r="M41" s="1051"/>
      <c r="N41" s="1051"/>
      <c r="O41" s="1051"/>
    </row>
    <row r="42" ht="12.75" customHeight="1">
      <c r="A42" s="1070"/>
      <c r="B42" s="1077"/>
      <c r="C42" s="1077"/>
      <c r="D42" s="1077"/>
    </row>
    <row r="43" ht="12.75" customHeight="1">
      <c r="A43" s="1070"/>
      <c r="B43" s="1077"/>
      <c r="C43" s="1077"/>
      <c r="D43" s="1077"/>
    </row>
    <row r="44" ht="20.100000000000001" customHeight="1">
      <c r="B44" s="1079"/>
      <c r="C44" s="1079"/>
      <c r="D44" s="1079"/>
      <c r="E44" s="1080"/>
      <c r="F44" s="1081"/>
      <c r="G44" s="1081"/>
      <c r="H44" s="1081"/>
      <c r="I44" s="1081"/>
      <c r="J44" s="1081"/>
      <c r="K44" s="1081"/>
      <c r="L44" s="1081"/>
      <c r="M44" s="1081"/>
      <c r="N44" s="1081"/>
      <c r="O44" s="1081"/>
    </row>
    <row r="45" ht="15.75">
      <c r="A45" s="1080"/>
      <c r="B45" s="1079"/>
      <c r="C45" s="1079"/>
      <c r="D45" s="1079"/>
      <c r="E45" s="1082"/>
      <c r="F45" s="1081"/>
      <c r="G45" s="1081"/>
      <c r="H45" s="1081"/>
      <c r="I45" s="1081"/>
      <c r="J45" s="1081"/>
      <c r="K45" s="1081"/>
      <c r="L45" s="1081"/>
      <c r="M45" s="1081"/>
      <c r="N45" s="1081"/>
      <c r="O45" s="1081"/>
    </row>
    <row r="46" ht="15.75">
      <c r="A46" s="1079"/>
      <c r="B46" s="1083"/>
      <c r="C46" s="1083"/>
      <c r="D46" s="1083"/>
      <c r="E46" s="1082"/>
      <c r="F46" s="1081"/>
      <c r="G46" s="1081"/>
      <c r="H46" s="1081"/>
      <c r="I46" s="1081"/>
      <c r="J46" s="1081"/>
      <c r="K46" s="1081"/>
      <c r="L46" s="1081"/>
      <c r="M46" s="1081"/>
      <c r="N46" s="1081"/>
      <c r="O46" s="1081"/>
    </row>
    <row r="47">
      <c r="A47" s="1079"/>
      <c r="B47" s="1083"/>
      <c r="C47" s="1083"/>
      <c r="D47" s="1083"/>
      <c r="E47" s="1082"/>
      <c r="F47" s="1082"/>
      <c r="G47" s="1084"/>
      <c r="H47" s="1083"/>
      <c r="I47" s="1083"/>
      <c r="J47" s="1083"/>
      <c r="K47" s="1083"/>
      <c r="L47" s="1083"/>
      <c r="M47" s="1083"/>
      <c r="N47" s="1083"/>
      <c r="O47" s="1083"/>
    </row>
    <row r="48">
      <c r="A48" s="1079"/>
      <c r="B48" s="1083"/>
      <c r="C48" s="1083"/>
      <c r="D48" s="1083"/>
      <c r="E48" s="1082"/>
      <c r="F48" s="1082"/>
      <c r="G48" s="1084"/>
      <c r="H48" s="1083"/>
      <c r="I48" s="1083"/>
      <c r="J48" s="1083"/>
      <c r="K48" s="1083"/>
      <c r="L48" s="1083"/>
      <c r="M48" s="1083"/>
      <c r="N48" s="1083"/>
      <c r="O48" s="1083"/>
    </row>
    <row r="49" ht="21.199999999999999" customHeight="1">
      <c r="A49" s="1079"/>
      <c r="B49" s="1083"/>
      <c r="C49" s="1083"/>
      <c r="D49" s="1083"/>
      <c r="E49" s="1082"/>
      <c r="F49" s="1082"/>
      <c r="G49" s="1084"/>
      <c r="H49" s="1083"/>
      <c r="I49" s="1083"/>
      <c r="J49" s="1083"/>
      <c r="K49" s="1083"/>
      <c r="L49" s="1083"/>
      <c r="M49" s="1083"/>
      <c r="N49" s="1083"/>
      <c r="O49" s="1083"/>
    </row>
    <row r="50">
      <c r="A50" s="1085"/>
      <c r="B50" s="1086"/>
      <c r="C50" s="1086"/>
      <c r="D50" s="1086"/>
      <c r="E50" s="1082"/>
      <c r="F50" s="1082"/>
      <c r="G50" s="1087"/>
      <c r="H50" s="1086"/>
      <c r="I50" s="1086"/>
      <c r="J50" s="1086"/>
      <c r="K50" s="1086"/>
      <c r="L50" s="1086"/>
      <c r="M50" s="1086"/>
      <c r="N50" s="1086"/>
      <c r="O50" s="1086"/>
    </row>
    <row r="51">
      <c r="A51" s="1085"/>
      <c r="B51" s="1088"/>
      <c r="C51" s="1088"/>
      <c r="D51" s="1088"/>
      <c r="E51" s="1082"/>
      <c r="F51" s="1082"/>
      <c r="G51" s="1087"/>
      <c r="H51" s="1088"/>
      <c r="I51" s="1088"/>
      <c r="J51" s="1088"/>
      <c r="K51" s="1088"/>
      <c r="L51" s="1088"/>
      <c r="M51" s="1088"/>
      <c r="N51" s="1088"/>
      <c r="O51" s="1088"/>
    </row>
    <row r="52" ht="18.75" customHeight="1">
      <c r="A52" s="1085"/>
      <c r="B52" s="1089"/>
      <c r="C52" s="1089"/>
      <c r="D52" s="1089"/>
      <c r="E52" s="1082"/>
      <c r="F52" s="1082"/>
      <c r="G52" s="1087"/>
      <c r="H52" s="1089"/>
      <c r="I52" s="1089"/>
      <c r="J52" s="1089"/>
      <c r="K52" s="1089"/>
      <c r="L52" s="1089"/>
      <c r="M52" s="1089"/>
      <c r="N52" s="1089"/>
      <c r="O52" s="1089"/>
    </row>
    <row r="53">
      <c r="A53" s="1085"/>
      <c r="B53" s="1089"/>
      <c r="C53" s="1089"/>
      <c r="D53" s="1089"/>
      <c r="E53" s="1082"/>
      <c r="F53" s="1082"/>
      <c r="G53" s="1087"/>
      <c r="L53" s="1089"/>
      <c r="M53" s="1089"/>
      <c r="N53" s="1089"/>
      <c r="O53" s="1089"/>
    </row>
    <row r="54">
      <c r="A54" s="1085"/>
      <c r="B54" s="1089"/>
      <c r="C54" s="1089"/>
      <c r="D54" s="1089"/>
      <c r="E54" s="1082"/>
      <c r="F54" s="1082"/>
      <c r="G54" s="1087"/>
      <c r="H54" s="1089"/>
      <c r="I54" s="1089"/>
      <c r="J54" s="1089"/>
      <c r="K54" s="1089"/>
      <c r="L54" s="1089"/>
      <c r="M54" s="1089"/>
      <c r="N54" s="1089"/>
      <c r="O54" s="1089"/>
    </row>
    <row r="55">
      <c r="A55" s="1085"/>
      <c r="B55" s="1090"/>
      <c r="C55" s="1090"/>
      <c r="D55" s="1090"/>
      <c r="E55" s="1082"/>
      <c r="F55" s="1082"/>
      <c r="G55" s="1087"/>
      <c r="H55" s="1090"/>
      <c r="I55" s="1090"/>
      <c r="J55" s="1090"/>
      <c r="K55" s="1090"/>
      <c r="L55" s="1090"/>
      <c r="M55" s="1090"/>
      <c r="N55" s="1090"/>
      <c r="O55" s="1090"/>
    </row>
    <row r="56">
      <c r="A56" s="1085"/>
      <c r="B56" s="1089"/>
      <c r="C56" s="1089"/>
      <c r="D56" s="1089"/>
      <c r="E56" s="1082"/>
      <c r="F56" s="1082"/>
      <c r="G56" s="1087"/>
      <c r="H56" s="1089"/>
      <c r="I56" s="1089"/>
      <c r="J56" s="1089"/>
      <c r="K56" s="1089"/>
      <c r="L56" s="1089"/>
      <c r="M56" s="1089"/>
      <c r="N56" s="1089"/>
      <c r="O56" s="1089"/>
    </row>
    <row r="57">
      <c r="A57" s="1085"/>
      <c r="B57" s="1090"/>
      <c r="C57" s="1090"/>
      <c r="D57" s="1090"/>
      <c r="E57" s="1082"/>
      <c r="F57" s="1082"/>
      <c r="G57" s="1087"/>
      <c r="H57" s="1090"/>
      <c r="I57" s="1090"/>
      <c r="J57" s="1090"/>
      <c r="K57" s="1090"/>
      <c r="L57" s="1090"/>
      <c r="M57" s="1090"/>
      <c r="N57" s="1090"/>
      <c r="O57" s="1090"/>
    </row>
    <row r="58">
      <c r="A58" s="1091"/>
      <c r="B58" s="1082"/>
      <c r="C58" s="1082"/>
      <c r="D58" s="1082"/>
      <c r="E58" s="1082"/>
      <c r="F58" s="1082"/>
      <c r="G58" s="1087"/>
      <c r="H58" s="1082"/>
      <c r="I58" s="1082"/>
      <c r="J58" s="1082"/>
      <c r="K58" s="1082"/>
      <c r="L58" s="1082"/>
      <c r="M58" s="1082"/>
      <c r="N58" s="1082"/>
      <c r="O58" s="1082"/>
    </row>
    <row r="59">
      <c r="A59" s="1085"/>
      <c r="E59" s="1082"/>
      <c r="F59" s="1082"/>
      <c r="G59" s="1087"/>
    </row>
    <row r="60">
      <c r="A60" s="1085"/>
    </row>
    <row r="61">
      <c r="A61" s="1085"/>
      <c r="B61" s="1092"/>
      <c r="C61" s="1092"/>
      <c r="D61" s="1092"/>
      <c r="E61" s="1092"/>
      <c r="F61" s="1092"/>
      <c r="G61" s="1092"/>
      <c r="H61" s="1092"/>
      <c r="I61" s="1092"/>
      <c r="J61" s="1092"/>
      <c r="K61" s="1092"/>
      <c r="L61" s="1092"/>
      <c r="M61" s="1092"/>
      <c r="N61" s="1092"/>
      <c r="O61" s="1092"/>
    </row>
    <row r="62">
      <c r="A62" s="1085"/>
      <c r="B62" s="1092"/>
      <c r="C62" s="1092"/>
      <c r="D62" s="1092"/>
      <c r="E62" s="1092"/>
      <c r="F62" s="1092"/>
      <c r="G62" s="1092"/>
      <c r="H62" s="1092"/>
      <c r="I62" s="1092"/>
      <c r="J62" s="1092"/>
      <c r="K62" s="1092"/>
      <c r="L62" s="1092"/>
      <c r="M62" s="1092"/>
      <c r="N62" s="1092"/>
      <c r="O62" s="1092"/>
    </row>
    <row r="63" ht="42" customHeight="1">
      <c r="A63" s="1091"/>
      <c r="B63" s="1093"/>
      <c r="C63" s="1093"/>
      <c r="D63" s="1093"/>
      <c r="E63" s="1093"/>
      <c r="F63" s="1093"/>
      <c r="G63" s="1093"/>
      <c r="H63" s="1093"/>
      <c r="I63" s="1093"/>
      <c r="J63" s="1093"/>
      <c r="K63" s="1093"/>
      <c r="L63" s="1093"/>
      <c r="M63" s="1093"/>
      <c r="N63" s="1093"/>
      <c r="O63" s="1093"/>
    </row>
    <row r="64">
      <c r="A64" s="1085"/>
      <c r="B64" s="1093"/>
      <c r="C64" s="1093"/>
      <c r="D64" s="1093"/>
      <c r="E64" s="1093"/>
      <c r="F64" s="1093"/>
      <c r="G64" s="1093"/>
      <c r="H64" s="1093"/>
      <c r="I64" s="1093"/>
      <c r="J64" s="1093"/>
      <c r="K64" s="1093"/>
      <c r="L64" s="1093"/>
      <c r="M64" s="1093"/>
      <c r="N64" s="1093"/>
      <c r="O64" s="1093"/>
    </row>
    <row r="65">
      <c r="A65" s="1085"/>
      <c r="B65" s="1093"/>
      <c r="C65" s="1093"/>
      <c r="D65" s="1093"/>
      <c r="E65" s="1093"/>
      <c r="F65" s="1093"/>
      <c r="G65" s="1093"/>
      <c r="H65" s="1093"/>
      <c r="I65" s="1093"/>
      <c r="J65" s="1093"/>
      <c r="K65" s="1093"/>
      <c r="L65" s="1093"/>
      <c r="M65" s="1093"/>
      <c r="N65" s="1093"/>
      <c r="O65" s="1093"/>
    </row>
    <row r="66">
      <c r="A66" s="1091"/>
      <c r="B66" s="1092"/>
      <c r="C66" s="1092"/>
      <c r="D66" s="1092"/>
      <c r="E66" s="1092"/>
      <c r="F66" s="1092"/>
      <c r="G66" s="1092"/>
      <c r="H66" s="1092"/>
      <c r="I66" s="1092"/>
      <c r="J66" s="1092"/>
      <c r="K66" s="1092"/>
      <c r="L66" s="1092"/>
      <c r="M66" s="1092"/>
      <c r="N66" s="1092"/>
      <c r="O66" s="1092"/>
    </row>
    <row r="67">
      <c r="A67" s="1091"/>
      <c r="B67" s="1092"/>
      <c r="C67" s="1092"/>
      <c r="D67" s="1092"/>
      <c r="E67" s="1092"/>
      <c r="F67" s="1092"/>
      <c r="G67" s="1092"/>
      <c r="H67" s="1092"/>
      <c r="I67" s="1092"/>
      <c r="J67" s="1092"/>
      <c r="K67" s="1092"/>
      <c r="L67" s="1092"/>
      <c r="M67" s="1092"/>
      <c r="N67" s="1092"/>
      <c r="O67" s="1092"/>
    </row>
    <row r="68">
      <c r="A68" s="1091"/>
      <c r="B68" s="1092"/>
      <c r="C68" s="1092"/>
      <c r="D68" s="1092"/>
      <c r="E68" s="1092"/>
      <c r="F68" s="1092"/>
      <c r="G68" s="1092"/>
      <c r="H68" s="1092"/>
      <c r="I68" s="1092"/>
      <c r="J68" s="1092"/>
      <c r="K68" s="1092"/>
      <c r="L68" s="1092"/>
      <c r="M68" s="1092"/>
      <c r="N68" s="1092"/>
      <c r="O68" s="1092"/>
    </row>
    <row r="69">
      <c r="A69" s="1091"/>
      <c r="B69" s="1092"/>
      <c r="C69" s="1092"/>
      <c r="D69" s="1092"/>
      <c r="E69" s="1092"/>
      <c r="F69" s="1092"/>
      <c r="G69" s="1092"/>
      <c r="H69" s="1092"/>
      <c r="I69" s="1092"/>
      <c r="J69" s="1092"/>
      <c r="K69" s="1092"/>
      <c r="L69" s="1092"/>
      <c r="M69" s="1092"/>
      <c r="N69" s="1092"/>
      <c r="O69" s="1092"/>
    </row>
    <row r="70">
      <c r="A70" s="1085"/>
    </row>
    <row r="71">
      <c r="A71" s="1085"/>
    </row>
    <row r="72">
      <c r="A72" s="1085"/>
      <c r="B72" s="1082"/>
      <c r="C72" s="1094"/>
      <c r="D72" s="1094"/>
      <c r="E72" s="1094"/>
      <c r="F72" s="1094"/>
      <c r="G72" s="1094"/>
      <c r="H72" s="1094"/>
      <c r="I72" s="1094"/>
      <c r="J72" s="1094"/>
      <c r="K72" s="1094"/>
      <c r="L72" s="1094"/>
      <c r="M72" s="1094"/>
      <c r="N72" s="1094"/>
      <c r="O72" s="1094"/>
    </row>
    <row r="73">
      <c r="A73" s="1095"/>
      <c r="B73" s="1082"/>
      <c r="C73" s="1082"/>
      <c r="D73" s="1082"/>
      <c r="E73" s="1082"/>
      <c r="F73" s="1082"/>
      <c r="G73" s="1082"/>
      <c r="H73" s="1082"/>
      <c r="I73" s="1082"/>
      <c r="J73" s="1082"/>
      <c r="K73" s="1082"/>
      <c r="L73" s="1082"/>
      <c r="M73" s="1082"/>
      <c r="N73" s="1082"/>
      <c r="O73" s="1082"/>
    </row>
    <row r="74">
      <c r="A74" s="1095"/>
      <c r="B74" s="1082"/>
      <c r="C74" s="1082"/>
      <c r="D74" s="1082"/>
      <c r="E74" s="1082"/>
      <c r="F74" s="1082"/>
      <c r="G74" s="1082"/>
      <c r="H74" s="1082"/>
      <c r="I74" s="1082"/>
      <c r="J74" s="1082"/>
      <c r="K74" s="1082"/>
      <c r="L74" s="1082"/>
      <c r="M74" s="1082"/>
      <c r="N74" s="1082"/>
      <c r="O74" s="1082"/>
    </row>
    <row r="76">
      <c r="A76" s="1091"/>
    </row>
    <row r="77">
      <c r="A77" s="1096"/>
    </row>
    <row r="79">
      <c r="A79" s="1085"/>
    </row>
    <row r="80">
      <c r="A80" s="1085"/>
    </row>
    <row r="81">
      <c r="A81" s="1085"/>
    </row>
    <row r="82">
      <c r="A82" s="1085"/>
    </row>
    <row r="83">
      <c r="A83" s="1085"/>
    </row>
    <row r="84">
      <c r="A84" s="1085"/>
    </row>
    <row r="85">
      <c r="A85" s="1085"/>
    </row>
    <row r="86">
      <c r="A86" s="1085"/>
    </row>
    <row r="87">
      <c r="A87" s="1085"/>
    </row>
    <row r="88">
      <c r="A88" s="1085"/>
    </row>
    <row r="89">
      <c r="A89" s="1085"/>
    </row>
    <row r="90">
      <c r="A90" s="1085"/>
    </row>
    <row r="91">
      <c r="A91" s="1085"/>
    </row>
    <row r="92">
      <c r="A92" s="1085"/>
    </row>
    <row r="93">
      <c r="A93" s="1085"/>
    </row>
    <row r="94">
      <c r="A94" s="1085"/>
    </row>
  </sheetData>
  <mergeCells count="1">
    <mergeCell ref="A1:T1"/>
  </mergeCells>
  <printOptions headings="0" gridLines="1"/>
  <pageMargins left="0" right="0" top="0.39370078740157477" bottom="0.39370078740157477" header="0" footer="0"/>
  <pageSetup paperSize="9" scale="6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Zeros="0" showRuler="1" zoomScale="70" workbookViewId="0">
      <pane xSplit="1" ySplit="2" topLeftCell="B3" activePane="bottomRight" state="frozen"/>
      <selection activeCell="B3" activeCellId="0" sqref="B3"/>
    </sheetView>
  </sheetViews>
  <sheetFormatPr defaultColWidth="13.42578125" defaultRowHeight="14.25"/>
  <cols>
    <col customWidth="1" min="1" max="1" style="1036" width="62.7109375"/>
    <col customWidth="1" min="2" max="3" style="1036" width="8"/>
    <col customWidth="1" min="4" max="4" style="1036" width="8.28515625"/>
    <col customWidth="1" min="5" max="15" style="1036" width="8"/>
    <col customWidth="1" min="16" max="16" style="1036" width="8.7109375"/>
    <col customWidth="1" min="17" max="17" style="1036" width="8"/>
    <col customWidth="1" min="18" max="18" style="1036" width="7.140625"/>
    <col customWidth="1" min="19" max="19" style="1036" width="7.7109375"/>
    <col customWidth="1" min="20" max="20" style="1036" width="8.42578125"/>
    <col customWidth="1" min="21" max="21" style="1036" width="9.28515625"/>
    <col customWidth="1" min="22" max="26" style="1036" width="13.42578125"/>
    <col min="27" max="16384" style="1036" width="13.42578125"/>
  </cols>
  <sheetData>
    <row r="1" ht="28.350000000000001" customHeight="1">
      <c r="A1" s="1037" t="s">
        <v>1312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7"/>
      <c r="U1" s="1038"/>
    </row>
    <row r="2" s="1039" customFormat="1" ht="21.600000000000001" customHeight="1">
      <c r="A2" s="1097"/>
      <c r="B2" s="1041">
        <v>2017</v>
      </c>
      <c r="C2" s="1041">
        <v>2018</v>
      </c>
      <c r="D2" s="1041">
        <v>2019</v>
      </c>
      <c r="E2" s="1041">
        <v>2020</v>
      </c>
      <c r="F2" s="1041">
        <v>2021</v>
      </c>
      <c r="G2" s="1041">
        <v>2022</v>
      </c>
      <c r="H2" s="1041">
        <v>2023</v>
      </c>
      <c r="I2" s="1041">
        <v>2024</v>
      </c>
      <c r="J2" s="1042">
        <v>2025</v>
      </c>
      <c r="K2" s="1042">
        <v>2026</v>
      </c>
      <c r="L2" s="1042">
        <v>2027</v>
      </c>
      <c r="M2" s="1042">
        <v>2028</v>
      </c>
      <c r="N2" s="1042">
        <v>2029</v>
      </c>
      <c r="O2" s="1043">
        <v>2030</v>
      </c>
      <c r="P2" s="1043">
        <v>2031</v>
      </c>
      <c r="Q2" s="1043">
        <v>2032</v>
      </c>
      <c r="R2" s="1043">
        <v>2033</v>
      </c>
      <c r="S2" s="1043">
        <v>2034</v>
      </c>
      <c r="T2" s="1044">
        <v>2035</v>
      </c>
      <c r="U2" s="1044">
        <v>2036</v>
      </c>
    </row>
    <row r="3" s="1045" customFormat="1" ht="16.5">
      <c r="A3" s="1046" t="s">
        <v>1200</v>
      </c>
      <c r="B3" s="1047">
        <f>'ДС Дефл Минэк баз'!B3*'ДС Дефл Минэк баз'!B3/'ДС Дефл Минэк кон'!B3</f>
        <v>108.40592448861526</v>
      </c>
      <c r="C3" s="1047">
        <f>'ДС Дефл Минэк баз'!C3*'ДС Дефл Минэк баз'!C3/'ДС Дефл Минэк кон'!C3</f>
        <v>114.07374141700963</v>
      </c>
      <c r="D3" s="1047">
        <f>'ДС Дефл Минэк баз'!D3*'ДС Дефл Минэк баз'!D3/'ДС Дефл Минэк кон'!D3</f>
        <v>106.75521199790919</v>
      </c>
      <c r="E3" s="1047">
        <f>'ДС Дефл Минэк баз'!E3*'ДС Дефл Минэк баз'!E3/'ДС Дефл Минэк кон'!E3</f>
        <v>103.9641841896627</v>
      </c>
      <c r="F3" s="1047">
        <f>'ДС Дефл Минэк баз'!F3*'ДС Дефл Минэк баз'!F3/'ДС Дефл Минэк кон'!F3</f>
        <v>103.20650032192029</v>
      </c>
      <c r="G3" s="1047">
        <f>'ДС Дефл Минэк баз'!G3*'ДС Дефл Минэк баз'!G3/'ДС Дефл Минэк кон'!G3</f>
        <v>104.17910194571216</v>
      </c>
      <c r="H3" s="1047">
        <f>'ДС Дефл Минэк баз'!H3*'ДС Дефл Минэк баз'!H3/'ДС Дефл Минэк кон'!H3</f>
        <v>104.23973683882724</v>
      </c>
      <c r="I3" s="1047">
        <f>'ДС Дефл Минэк баз'!I3*'ДС Дефл Минэк баз'!I3/'ДС Дефл Минэк кон'!I3</f>
        <v>104.37147567110001</v>
      </c>
      <c r="J3" s="1047">
        <f>'ДС Дефл Минэк баз'!J3*'ДС Дефл Минэк баз'!J3/'ДС Дефл Минэк кон'!J3</f>
        <v>104.10695040693128</v>
      </c>
      <c r="K3" s="1047">
        <f>'ДС Дефл Минэк баз'!K3*'ДС Дефл Минэк баз'!K3/'ДС Дефл Минэк кон'!K3</f>
        <v>104.03498601161166</v>
      </c>
      <c r="L3" s="1047">
        <f>'ДС Дефл Минэк баз'!L3*'ДС Дефл Минэк баз'!L3/'ДС Дефл Минэк кон'!L3</f>
        <v>104.11085674938633</v>
      </c>
      <c r="M3" s="1047">
        <f>'ДС Дефл Минэк баз'!M3*'ДС Дефл Минэк баз'!M3/'ДС Дефл Минэк кон'!M3</f>
        <v>104.2031968488787</v>
      </c>
      <c r="N3" s="1047">
        <f>'ДС Дефл Минэк баз'!N3*'ДС Дефл Минэк баз'!N3/'ДС Дефл Минэк кон'!N3</f>
        <v>104.27664432377161</v>
      </c>
      <c r="O3" s="1047">
        <f>'ДС Дефл Минэк баз'!O3*'ДС Дефл Минэк баз'!O3/'ДС Дефл Минэк кон'!O3</f>
        <v>104.35830927390867</v>
      </c>
      <c r="P3" s="1047">
        <f>'ДС Дефл Минэк баз'!P3*'ДС Дефл Минэк баз'!P3/'ДС Дефл Минэк кон'!P3</f>
        <v>104.15986982225834</v>
      </c>
      <c r="Q3" s="1047">
        <f>'ДС Дефл Минэк баз'!Q3*'ДС Дефл Минэк баз'!Q3/'ДС Дефл Минэк кон'!Q3</f>
        <v>104.144787196726</v>
      </c>
      <c r="R3" s="1047">
        <f>'ДС Дефл Минэк баз'!R3*'ДС Дефл Минэк баз'!R3/'ДС Дефл Минэк кон'!R3</f>
        <v>104.15275054987012</v>
      </c>
      <c r="S3" s="1047">
        <f>'ДС Дефл Минэк баз'!S3*'ДС Дефл Минэк баз'!S3/'ДС Дефл Минэк кон'!S3</f>
        <v>104.15722894763347</v>
      </c>
      <c r="T3" s="1047">
        <f>'ДС Дефл Минэк баз'!T3*'ДС Дефл Минэк баз'!T3/'ДС Дефл Минэк кон'!T3</f>
        <v>104.13083887323926</v>
      </c>
      <c r="U3" s="1047">
        <f>'ДС Дефл Минэк баз'!U3*'ДС Дефл Минэк баз'!U3/'ДС Дефл Минэк кон'!U3</f>
        <v>104.06520110102245</v>
      </c>
    </row>
    <row r="4" s="1045" customFormat="1" ht="16.5">
      <c r="A4" s="1048" t="s">
        <v>1304</v>
      </c>
      <c r="B4" s="1047">
        <f>'ДС Дефл Минэк баз'!B4*'ДС Дефл Минэк баз'!B4/'ДС Дефл Минэк кон'!B4</f>
        <v>115.14413577847469</v>
      </c>
      <c r="C4" s="1047">
        <f>'ДС Дефл Минэк баз'!C4*'ДС Дефл Минэк баз'!C4/'ДС Дефл Минэк кон'!C4</f>
        <v>125.75365333271074</v>
      </c>
      <c r="D4" s="1047">
        <f>'ДС Дефл Минэк баз'!D4*'ДС Дефл Минэк баз'!D4/'ДС Дефл Минэк кон'!D4</f>
        <v>111.18329128569299</v>
      </c>
      <c r="E4" s="1047">
        <f>'ДС Дефл Минэк баз'!E4*'ДС Дефл Минэк баз'!E4/'ДС Дефл Минэк кон'!E4</f>
        <v>104.27384019947046</v>
      </c>
      <c r="F4" s="1047">
        <f>'ДС Дефл Минэк баз'!F4*'ДС Дефл Минэк баз'!F4/'ДС Дефл Минэк кон'!F4</f>
        <v>102.29401432089733</v>
      </c>
      <c r="G4" s="1047">
        <f>'ДС Дефл Минэк баз'!G4*'ДС Дефл Минэк баз'!G4/'ДС Дефл Минэк кон'!G4</f>
        <v>103.17574069055391</v>
      </c>
      <c r="H4" s="1047">
        <f>'ДС Дефл Минэк баз'!H4*'ДС Дефл Минэк баз'!H4/'ДС Дефл Минэк кон'!H4</f>
        <v>103.41074361143981</v>
      </c>
      <c r="I4" s="1047">
        <f>'ДС Дефл Минэк баз'!I4*'ДС Дефл Минэк баз'!I4/'ДС Дефл Минэк кон'!I4</f>
        <v>104.02475033702946</v>
      </c>
      <c r="J4" s="1047">
        <f>'ДС Дефл Минэк баз'!J4*'ДС Дефл Минэк баз'!J4/'ДС Дефл Минэк кон'!J4</f>
        <v>103.81755552588376</v>
      </c>
      <c r="K4" s="1047">
        <f>'ДС Дефл Минэк баз'!K4*'ДС Дефл Минэк баз'!K4/'ДС Дефл Минэк кон'!K4</f>
        <v>103.59893280121119</v>
      </c>
      <c r="L4" s="1047">
        <f>'ДС Дефл Минэк баз'!L4*'ДС Дефл Минэк баз'!L4/'ДС Дефл Минэк кон'!L4</f>
        <v>103.67845623899798</v>
      </c>
      <c r="M4" s="1047">
        <f>'ДС Дефл Минэк баз'!M4*'ДС Дефл Минэк баз'!M4/'ДС Дефл Минэк кон'!M4</f>
        <v>103.26187847684832</v>
      </c>
      <c r="N4" s="1047">
        <f>'ДС Дефл Минэк баз'!N4*'ДС Дефл Минэк баз'!N4/'ДС Дефл Минэк кон'!N4</f>
        <v>103.46639874431467</v>
      </c>
      <c r="O4" s="1047">
        <f>'ДС Дефл Минэк баз'!O4*'ДС Дефл Минэк баз'!O4/'ДС Дефл Минэк кон'!O4</f>
        <v>103.65816413453173</v>
      </c>
      <c r="P4" s="1047">
        <f>'ДС Дефл Минэк баз'!P4*'ДС Дефл Минэк баз'!P4/'ДС Дефл Минэк кон'!P4</f>
        <v>103.14321693394383</v>
      </c>
      <c r="Q4" s="1047">
        <f>'ДС Дефл Минэк баз'!Q4*'ДС Дефл Минэк баз'!Q4/'ДС Дефл Минэк кон'!Q4</f>
        <v>103.27547055934224</v>
      </c>
      <c r="R4" s="1047">
        <f>'ДС Дефл Минэк баз'!R4*'ДС Дефл Минэк баз'!R4/'ДС Дефл Минэк кон'!R4</f>
        <v>103.42742808355689</v>
      </c>
      <c r="S4" s="1047">
        <f>'ДС Дефл Минэк баз'!S4*'ДС Дефл Минэк баз'!S4/'ДС Дефл Минэк кон'!S4</f>
        <v>103.55074363338682</v>
      </c>
      <c r="T4" s="1047">
        <f>'ДС Дефл Минэк баз'!T4*'ДС Дефл Минэк баз'!T4/'ДС Дефл Минэк кон'!T4</f>
        <v>103.58413058730976</v>
      </c>
      <c r="U4" s="1047">
        <f>'ДС Дефл Минэк баз'!U4*'ДС Дефл Минэк баз'!U4/'ДС Дефл Минэк кон'!U4</f>
        <v>103.63690933631895</v>
      </c>
    </row>
    <row r="5" s="1049" customFormat="1" ht="19.5" customHeight="1">
      <c r="A5" s="1050" t="s">
        <v>1205</v>
      </c>
      <c r="B5" s="1051">
        <f>'ДС Дефл Минэк баз'!B5*'ДС Дефл Минэк баз'!B5/'ДС Дефл Минэк кон'!B5</f>
        <v>116.93632288355869</v>
      </c>
      <c r="C5" s="1051">
        <f>'ДС Дефл Минэк баз'!C5*'ДС Дефл Минэк баз'!C5/'ДС Дефл Минэк кон'!C5</f>
        <v>128.30055345987296</v>
      </c>
      <c r="D5" s="1051">
        <f>'ДС Дефл Минэк баз'!D5*'ДС Дефл Минэк баз'!D5/'ДС Дефл Минэк кон'!D5</f>
        <v>112.23624200399432</v>
      </c>
      <c r="E5" s="1051">
        <f>'ДС Дефл Минэк баз'!E5*'ДС Дефл Минэк баз'!E5/'ДС Дефл Минэк кон'!E5</f>
        <v>104.42385609647496</v>
      </c>
      <c r="F5" s="1051">
        <f>'ДС Дефл Минэк баз'!F5*'ДС Дефл Минэк баз'!F5/'ДС Дефл Минэк кон'!F5</f>
        <v>102.16134862252625</v>
      </c>
      <c r="G5" s="1051">
        <f>'ДС Дефл Минэк баз'!G5*'ДС Дефл Минэк баз'!G5/'ДС Дефл Минэк кон'!G5</f>
        <v>103.06138450402989</v>
      </c>
      <c r="H5" s="1051">
        <f>'ДС Дефл Минэк баз'!H5*'ДС Дефл Минэк баз'!H5/'ДС Дефл Минэк кон'!H5</f>
        <v>103.27605554022068</v>
      </c>
      <c r="I5" s="1051">
        <f>'ДС Дефл Минэк баз'!I5*'ДС Дефл Минэк баз'!I5/'ДС Дефл Минэк кон'!I5</f>
        <v>103.95529207718961</v>
      </c>
      <c r="J5" s="1051">
        <f>'ДС Дефл Минэк баз'!J5*'ДС Дефл Минэк баз'!J5/'ДС Дефл Минэк кон'!J5</f>
        <v>103.77776245517327</v>
      </c>
      <c r="K5" s="1051">
        <f>'ДС Дефл Минэк баз'!K5*'ДС Дефл Минэк баз'!K5/'ДС Дефл Минэк кон'!K5</f>
        <v>103.51939847929451</v>
      </c>
      <c r="L5" s="1051">
        <f>'ДС Дефл Минэк баз'!L5*'ДС Дефл Минэк баз'!L5/'ДС Дефл Минэк кон'!L5</f>
        <v>103.60562215377504</v>
      </c>
      <c r="M5" s="1051">
        <f>'ДС Дефл Минэк баз'!M5*'ДС Дефл Минэк баз'!M5/'ДС Дефл Минэк кон'!M5</f>
        <v>103.08908676848698</v>
      </c>
      <c r="N5" s="1051">
        <f>'ДС Дефл Минэк баз'!N5*'ДС Дефл Минэк баз'!N5/'ДС Дефл Минэк кон'!N5</f>
        <v>103.33684160564734</v>
      </c>
      <c r="O5" s="1051">
        <f>'ДС Дефл Минэк баз'!O5*'ДС Дефл Минэк баз'!O5/'ДС Дефл Минэк кон'!O5</f>
        <v>103.54044289026713</v>
      </c>
      <c r="P5" s="1051">
        <f>'ДС Дефл Минэк баз'!P5*'ДС Дефл Минэк баз'!P5/'ДС Дефл Минэк кон'!P5</f>
        <v>103.00712548360647</v>
      </c>
      <c r="Q5" s="1051">
        <f>'ДС Дефл Минэк баз'!Q5*'ДС Дефл Минэк баз'!Q5/'ДС Дефл Минэк кон'!Q5</f>
        <v>103.17901484942018</v>
      </c>
      <c r="R5" s="1051">
        <f>'ДС Дефл Минэк баз'!R5*'ДС Дефл Минэк баз'!R5/'ДС Дефл Минэк кон'!R5</f>
        <v>103.35797082064531</v>
      </c>
      <c r="S5" s="1051">
        <f>'ДС Дефл Минэк баз'!S5*'ДС Дефл Минэк баз'!S5/'ДС Дефл Минэк кон'!S5</f>
        <v>103.50658805976249</v>
      </c>
      <c r="T5" s="1051">
        <f>'ДС Дефл Минэк баз'!T5*'ДС Дефл Минэк баз'!T5/'ДС Дефл Минэк кон'!T5</f>
        <v>103.5611515781311</v>
      </c>
      <c r="U5" s="1051">
        <f>'ДС Дефл Минэк баз'!U5*'ДС Дефл Минэк баз'!U5/'ДС Дефл Минэк кон'!U5</f>
        <v>103.62692334281388</v>
      </c>
    </row>
    <row r="6" s="1049" customFormat="1">
      <c r="A6" s="1052" t="s">
        <v>630</v>
      </c>
      <c r="B6" s="1051">
        <f>'ДС Дефл Минэк баз'!B6*'ДС Дефл Минэк баз'!B6/'ДС Дефл Минэк кон'!B6</f>
        <v>128.35865697124237</v>
      </c>
      <c r="C6" s="1051">
        <f>'ДС Дефл Минэк баз'!C6*'ДС Дефл Минэк баз'!C6/'ДС Дефл Минэк кон'!C6</f>
        <v>113.19937498185841</v>
      </c>
      <c r="D6" s="1051">
        <f>'ДС Дефл Минэк баз'!D6*'ДС Дефл Минэк баз'!D6/'ДС Дефл Минэк кон'!D6</f>
        <v>104.38352738691127</v>
      </c>
      <c r="E6" s="1051">
        <f>'ДС Дефл Минэк баз'!E6*'ДС Дефл Минэк баз'!E6/'ДС Дефл Минэк кон'!E6</f>
        <v>103.3420495442103</v>
      </c>
      <c r="F6" s="1051">
        <f>'ДС Дефл Минэк баз'!F6*'ДС Дефл Минэк баз'!F6/'ДС Дефл Минэк кон'!F6</f>
        <v>103.79678721275494</v>
      </c>
      <c r="G6" s="1051">
        <f>'ДС Дефл Минэк баз'!G6*'ДС Дефл Минэк баз'!G6/'ДС Дефл Минэк кон'!G6</f>
        <v>104.85284180401533</v>
      </c>
      <c r="H6" s="1051">
        <f>'ДС Дефл Минэк баз'!H6*'ДС Дефл Минэк баз'!H6/'ДС Дефл Минэк кон'!H6</f>
        <v>104.99997795251267</v>
      </c>
      <c r="I6" s="1051">
        <f>'ДС Дефл Минэк баз'!I6*'ДС Дефл Минэк баз'!I6/'ДС Дефл Минэк кон'!I6</f>
        <v>104.97578270349848</v>
      </c>
      <c r="J6" s="1051">
        <f>'ДС Дефл Минэк баз'!J6*'ДС Дефл Минэк баз'!J6/'ДС Дефл Минэк кон'!J6</f>
        <v>104.74299684547385</v>
      </c>
      <c r="K6" s="1051">
        <f>'ДС Дефл Минэк баз'!K6*'ДС Дефл Минэк баз'!K6/'ДС Дефл Минэк кон'!K6</f>
        <v>104.68015725997404</v>
      </c>
      <c r="L6" s="1051">
        <f>'ДС Дефл Минэк баз'!L6*'ДС Дефл Минэк баз'!L6/'ДС Дефл Минэк кон'!L6</f>
        <v>104.39219996775202</v>
      </c>
      <c r="M6" s="1051">
        <f>'ДС Дефл Минэк баз'!M6*'ДС Дефл Минэк баз'!M6/'ДС Дефл Минэк кон'!M6</f>
        <v>104.27805006583174</v>
      </c>
      <c r="N6" s="1051">
        <f>'ДС Дефл Минэк баз'!N6*'ДС Дефл Минэк баз'!N6/'ДС Дефл Минэк кон'!N6</f>
        <v>104.07599138709794</v>
      </c>
      <c r="O6" s="1051">
        <f>'ДС Дефл Минэк баз'!O6*'ДС Дефл Минэк баз'!O6/'ДС Дефл Минэк кон'!O6</f>
        <v>103.91761224973274</v>
      </c>
      <c r="P6" s="1051">
        <f>'ДС Дефл Минэк баз'!P6*'ДС Дефл Минэк баз'!P6/'ДС Дефл Минэк кон'!P6</f>
        <v>103.81242342988581</v>
      </c>
      <c r="Q6" s="1051">
        <f>'ДС Дефл Минэк баз'!Q6*'ДС Дефл Минэк баз'!Q6/'ДС Дефл Минэк кон'!Q6</f>
        <v>103.71764816967497</v>
      </c>
      <c r="R6" s="1051">
        <f>'ДС Дефл Минэк баз'!R6*'ДС Дефл Минэк баз'!R6/'ДС Дефл Минэк кон'!R6</f>
        <v>103.81247266580277</v>
      </c>
      <c r="S6" s="1051">
        <f>'ДС Дефл Минэк баз'!S6*'ДС Дефл Минэк баз'!S6/'ДС Дефл Минэк кон'!S6</f>
        <v>103.81140503484441</v>
      </c>
      <c r="T6" s="1051">
        <f>'ДС Дефл Минэк баз'!T6*'ДС Дефл Минэк баз'!T6/'ДС Дефл Минэк кон'!T6</f>
        <v>103.79000359239491</v>
      </c>
      <c r="U6" s="1051">
        <f>'ДС Дефл Минэк баз'!U6*'ДС Дефл Минэк баз'!U6/'ДС Дефл Минэк кон'!U6</f>
        <v>103.91377349191427</v>
      </c>
    </row>
    <row r="7" s="1049" customFormat="1">
      <c r="A7" s="1052" t="s">
        <v>1207</v>
      </c>
      <c r="B7" s="1051">
        <f>'ДС Дефл Минэк баз'!B7*'ДС Дефл Минэк баз'!B7/'ДС Дефл Минэк кон'!B7</f>
        <v>115.84603387386771</v>
      </c>
      <c r="C7" s="1051">
        <f>'ДС Дефл Минэк баз'!C7*'ДС Дефл Минэк баз'!C7/'ДС Дефл Минэк кон'!C7</f>
        <v>130.02813907705496</v>
      </c>
      <c r="D7" s="1051">
        <f>'ДС Дефл Минэк баз'!D7*'ДС Дефл Минэк баз'!D7/'ДС Дефл Минэк кон'!D7</f>
        <v>113.1751913831534</v>
      </c>
      <c r="E7" s="1051">
        <f>'ДС Дефл Минэк баз'!E7*'ДС Дефл Минэк баз'!E7/'ДС Дефл Минэк кон'!E7</f>
        <v>104.57856416962477</v>
      </c>
      <c r="F7" s="1051">
        <f>'ДС Дефл Минэк баз'!F7*'ДС Дефл Минэк баз'!F7/'ДС Дефл Минэк кон'!F7</f>
        <v>102.02160975122386</v>
      </c>
      <c r="G7" s="1051">
        <f>'ДС Дефл Минэк баз'!G7*'ДС Дефл Минэк баз'!G7/'ДС Дефл Минэк кон'!G7</f>
        <v>102.89634327400606</v>
      </c>
      <c r="H7" s="1051">
        <f>'ДС Дефл Минэк баз'!H7*'ДС Дефл Минэк баз'!H7/'ДС Дефл Минэк кон'!H7</f>
        <v>103.11669888053466</v>
      </c>
      <c r="I7" s="1051">
        <f>'ДС Дефл Минэк баз'!I7*'ДС Дефл Минэк баз'!I7/'ДС Дефл Минэк кон'!I7</f>
        <v>103.88714374796986</v>
      </c>
      <c r="J7" s="1051">
        <f>'ДС Дефл Минэк баз'!J7*'ДС Дефл Минэк баз'!J7/'ДС Дефл Минэк кон'!J7</f>
        <v>103.66982427385389</v>
      </c>
      <c r="K7" s="1051">
        <f>'ДС Дефл Минэк баз'!K7*'ДС Дефл Минэк баз'!K7/'ДС Дефл Минэк кон'!K7</f>
        <v>103.38942971941663</v>
      </c>
      <c r="L7" s="1051">
        <f>'ДС Дефл Минэк баз'!L7*'ДС Дефл Минэк баз'!L7/'ДС Дефл Минэк кон'!L7</f>
        <v>103.51699902030474</v>
      </c>
      <c r="M7" s="1051">
        <f>'ДС Дефл Минэк баз'!M7*'ДС Дефл Минэк баз'!M7/'ДС Дефл Минэк кон'!M7</f>
        <v>102.95347851551087</v>
      </c>
      <c r="N7" s="1051">
        <f>'ДС Дефл Минэк баз'!N7*'ДС Дефл Минэк баз'!N7/'ДС Дефл Минэк кон'!N7</f>
        <v>103.25232297329138</v>
      </c>
      <c r="O7" s="1051">
        <f>'ДС Дефл Минэк баз'!O7*'ДС Дефл Минэк баз'!O7/'ДС Дефл Минэк кон'!O7</f>
        <v>103.49837057953039</v>
      </c>
      <c r="P7" s="1051">
        <f>'ДС Дефл Минэк баз'!P7*'ДС Дефл Минэк баз'!P7/'ДС Дефл Минэк кон'!P7</f>
        <v>102.91432660214659</v>
      </c>
      <c r="Q7" s="1051">
        <f>'ДС Дефл Минэк баз'!Q7*'ДС Дефл Минэк баз'!Q7/'ДС Дефл Минэк кон'!Q7</f>
        <v>103.11660963712239</v>
      </c>
      <c r="R7" s="1051">
        <f>'ДС Дефл Минэк баз'!R7*'ДС Дефл Минэк баз'!R7/'ДС Дефл Минэк кон'!R7</f>
        <v>103.30536206544129</v>
      </c>
      <c r="S7" s="1051">
        <f>'ДС Дефл Минэк баз'!S7*'ДС Дефл Минэк баз'!S7/'ДС Дефл Минэк кон'!S7</f>
        <v>103.47157207064363</v>
      </c>
      <c r="T7" s="1051">
        <f>'ДС Дефл Минэк баз'!T7*'ДС Дефл Минэк баз'!T7/'ДС Дефл Минэк кон'!T7</f>
        <v>103.5350877537436</v>
      </c>
      <c r="U7" s="1051">
        <f>'ДС Дефл Минэк баз'!U7*'ДС Дефл Минэк баз'!U7/'ДС Дефл Минэк кон'!U7</f>
        <v>103.59333789595503</v>
      </c>
    </row>
    <row r="8" s="1049" customFormat="1" ht="30">
      <c r="A8" s="1053" t="s">
        <v>1208</v>
      </c>
      <c r="B8" s="1051">
        <f>'ДС Дефл Минэк баз'!B8*'ДС Дефл Минэк баз'!B8/'ДС Дефл Минэк кон'!B8</f>
        <v>95.103666336744183</v>
      </c>
      <c r="C8" s="1051">
        <f>'ДС Дефл Минэк баз'!C8*'ДС Дефл Минэк баз'!C8/'ДС Дефл Минэк кон'!C8</f>
        <v>104.27394095219765</v>
      </c>
      <c r="D8" s="1051">
        <f>'ДС Дефл Минэк баз'!D8*'ДС Дефл Минэк баз'!D8/'ДС Дефл Минэк кон'!D8</f>
        <v>102.63141697911047</v>
      </c>
      <c r="E8" s="1051">
        <f>'ДС Дефл Минэк баз'!E8*'ДС Дефл Минэк баз'!E8/'ДС Дефл Минэк кон'!E8</f>
        <v>103.18915068077492</v>
      </c>
      <c r="F8" s="1051">
        <f>'ДС Дефл Минэк баз'!F8*'ДС Дефл Минэк баз'!F8/'ДС Дефл Минэк кон'!F8</f>
        <v>103.519510248849</v>
      </c>
      <c r="G8" s="1051">
        <f>'ДС Дефл Минэк баз'!G8*'ДС Дефл Минэк баз'!G8/'ДС Дефл Минэк кон'!G8</f>
        <v>104.17532655891259</v>
      </c>
      <c r="H8" s="1051">
        <f>'ДС Дефл Минэк баз'!H8*'ДС Дефл Минэк баз'!H8/'ДС Дефл Минэк кон'!H8</f>
        <v>104.57279155008654</v>
      </c>
      <c r="I8" s="1051">
        <f>'ДС Дефл Минэк баз'!I8*'ДС Дефл Минэк баз'!I8/'ДС Дефл Минэк кон'!I8</f>
        <v>104.66155798949175</v>
      </c>
      <c r="J8" s="1051">
        <f>'ДС Дефл Минэк баз'!J8*'ДС Дефл Минэк баз'!J8/'ДС Дефл Минэк кон'!J8</f>
        <v>104.18387920509285</v>
      </c>
      <c r="K8" s="1051">
        <f>'ДС Дефл Минэк баз'!K8*'ДС Дефл Минэк баз'!K8/'ДС Дефл Минэк кон'!K8</f>
        <v>104.30106230959323</v>
      </c>
      <c r="L8" s="1051">
        <f>'ДС Дефл Минэк баз'!L8*'ДС Дефл Минэк баз'!L8/'ДС Дефл Минэк кон'!L8</f>
        <v>104.3166488106292</v>
      </c>
      <c r="M8" s="1051">
        <f>'ДС Дефл Минэк баз'!M8*'ДС Дефл Минэк баз'!M8/'ДС Дефл Минэк кон'!M8</f>
        <v>104.73897278661158</v>
      </c>
      <c r="N8" s="1051">
        <f>'ДС Дефл Минэк баз'!N8*'ДС Дефл Минэк баз'!N8/'ДС Дефл Минэк кон'!N8</f>
        <v>104.55775029345128</v>
      </c>
      <c r="O8" s="1051">
        <f>'ДС Дефл Минэк баз'!O8*'ДС Дефл Минэк баз'!O8/'ДС Дефл Минэк кон'!O8</f>
        <v>104.64225747763115</v>
      </c>
      <c r="P8" s="1051">
        <f>'ДС Дефл Минэк баз'!P8*'ДС Дефл Минэк баз'!P8/'ДС Дефл Минэк кон'!P8</f>
        <v>104.29239805633368</v>
      </c>
      <c r="Q8" s="1051">
        <f>'ДС Дефл Минэк баз'!Q8*'ДС Дефл Минэк баз'!Q8/'ДС Дефл Минэк кон'!Q8</f>
        <v>104.08385110569077</v>
      </c>
      <c r="R8" s="1051">
        <f>'ДС Дефл Минэк баз'!R8*'ДС Дефл Минэк баз'!R8/'ДС Дефл Минэк кон'!R8</f>
        <v>104.01079502906732</v>
      </c>
      <c r="S8" s="1051">
        <f>'ДС Дефл Минэк баз'!S8*'ДС Дефл Минэк баз'!S8/'ДС Дефл Минэк кон'!S8</f>
        <v>103.9204962031426</v>
      </c>
      <c r="T8" s="1051">
        <f>'ДС Дефл Минэк баз'!T8*'ДС Дефл Минэк баз'!T8/'ДС Дефл Минэк кон'!T8</f>
        <v>103.7763783898302</v>
      </c>
      <c r="U8" s="1051">
        <f>'ДС Дефл Минэк баз'!U8*'ДС Дефл Минэк баз'!U8/'ДС Дефл Минэк кон'!U8</f>
        <v>103.72212076444578</v>
      </c>
    </row>
    <row r="9" s="1049" customFormat="1">
      <c r="A9" s="1054" t="s">
        <v>634</v>
      </c>
      <c r="B9" s="1051">
        <f>'ДС Дефл Минэк баз'!B9*'ДС Дефл Минэк баз'!B9/'ДС Дефл Минэк кон'!B9</f>
        <v>107.90733096123394</v>
      </c>
      <c r="C9" s="1051">
        <f>'ДС Дефл Минэк баз'!C9*'ДС Дефл Минэк баз'!C9/'ДС Дефл Минэк кон'!C9</f>
        <v>106.92454524610039</v>
      </c>
      <c r="D9" s="1051">
        <f>'ДС Дефл Минэк баз'!D9*'ДС Дефл Минэк баз'!D9/'ДС Дефл Минэк кон'!D9</f>
        <v>102.50555028746814</v>
      </c>
      <c r="E9" s="1051">
        <f>'ДС Дефл Минэк баз'!E9*'ДС Дефл Минэк баз'!E9/'ДС Дефл Минэк кон'!E9</f>
        <v>103.15178217520258</v>
      </c>
      <c r="F9" s="1051">
        <f>'ДС Дефл Минэк баз'!F9*'ДС Дефл Минэк баз'!F9/'ДС Дефл Минэк кон'!F9</f>
        <v>103.62277748950684</v>
      </c>
      <c r="G9" s="1051">
        <f>'ДС Дефл Минэк баз'!G9*'ДС Дефл Минэк баз'!G9/'ДС Дефл Минэк кон'!G9</f>
        <v>104.45751029863177</v>
      </c>
      <c r="H9" s="1051">
        <f>'ДС Дефл Минэк баз'!H9*'ДС Дефл Минэк баз'!H9/'ДС Дефл Минэк кон'!H9</f>
        <v>104.98607037413809</v>
      </c>
      <c r="I9" s="1051">
        <f>'ДС Дефл Минэк баз'!I9*'ДС Дефл Минэк баз'!I9/'ДС Дефл Минэк кон'!I9</f>
        <v>104.99894201738856</v>
      </c>
      <c r="J9" s="1051">
        <f>'ДС Дефл Минэк баз'!J9*'ДС Дефл Минэк баз'!J9/'ДС Дефл Минэк кон'!J9</f>
        <v>104.51959228526128</v>
      </c>
      <c r="K9" s="1051">
        <f>'ДС Дефл Минэк баз'!K9*'ДС Дефл Минэк баз'!K9/'ДС Дефл Минэк кон'!K9</f>
        <v>104.73072618862777</v>
      </c>
      <c r="L9" s="1051">
        <f>'ДС Дефл Минэк баз'!L9*'ДС Дефл Минэк баз'!L9/'ДС Дефл Минэк кон'!L9</f>
        <v>104.70164748359451</v>
      </c>
      <c r="M9" s="1051">
        <f>'ДС Дефл Минэк баз'!M9*'ДС Дефл Минэк баз'!M9/'ДС Дефл Минэк кон'!M9</f>
        <v>105.33629673411232</v>
      </c>
      <c r="N9" s="1051">
        <f>'ДС Дефл Минэк баз'!N9*'ДС Дефл Минэк баз'!N9/'ДС Дефл Минэк кон'!N9</f>
        <v>105.06744149845136</v>
      </c>
      <c r="O9" s="1051">
        <f>'ДС Дефл Минэк баз'!O9*'ДС Дефл Минэк баз'!O9/'ДС Дефл Минэк кон'!O9</f>
        <v>105.19548219678099</v>
      </c>
      <c r="P9" s="1051">
        <f>'ДС Дефл Минэк баз'!P9*'ДС Дефл Минэк баз'!P9/'ДС Дефл Минэк кон'!P9</f>
        <v>104.70024610355938</v>
      </c>
      <c r="Q9" s="1051">
        <f>'ДС Дефл Минэк баз'!Q9*'ДС Дефл Минэк баз'!Q9/'ДС Дефл Минэк кон'!Q9</f>
        <v>104.44581860583949</v>
      </c>
      <c r="R9" s="1051">
        <f>'ДС Дефл Минэк баз'!R9*'ДС Дефл Минэк баз'!R9/'ДС Дефл Минэк кон'!R9</f>
        <v>104.34339846492699</v>
      </c>
      <c r="S9" s="1051">
        <f>'ДС Дефл Минэк баз'!S9*'ДС Дефл Минэк баз'!S9/'ДС Дефл Минэк кон'!S9</f>
        <v>104.25376663247275</v>
      </c>
      <c r="T9" s="1051">
        <f>'ДС Дефл Минэк баз'!T9*'ДС Дефл Минэк баз'!T9/'ДС Дефл Минэк кон'!T9</f>
        <v>104.14224696973946</v>
      </c>
      <c r="U9" s="1051">
        <f>'ДС Дефл Минэк баз'!U9*'ДС Дефл Минэк баз'!U9/'ДС Дефл Минэк кон'!U9</f>
        <v>104.05418502662238</v>
      </c>
    </row>
    <row r="10" s="1049" customFormat="1">
      <c r="A10" s="1054" t="s">
        <v>636</v>
      </c>
      <c r="B10" s="1051">
        <f>'ДС Дефл Минэк баз'!B10*'ДС Дефл Минэк баз'!B10/'ДС Дефл Минэк кон'!B10</f>
        <v>78.452732397735048</v>
      </c>
      <c r="C10" s="1051">
        <f>'ДС Дефл Минэк баз'!C10*'ДС Дефл Минэк баз'!C10/'ДС Дефл Минэк кон'!C10</f>
        <v>99.633299402753096</v>
      </c>
      <c r="D10" s="1051">
        <f>'ДС Дефл Минэк баз'!D10*'ДС Дефл Минэк баз'!D10/'ДС Дефл Минэк кон'!D10</f>
        <v>103.14870010916439</v>
      </c>
      <c r="E10" s="1051">
        <f>'ДС Дефл Минэк баз'!E10*'ДС Дефл Минэк баз'!E10/'ДС Дефл Минэк кон'!E10</f>
        <v>103.14470959797171</v>
      </c>
      <c r="F10" s="1051">
        <f>'ДС Дефл Минэк баз'!F10*'ДС Дефл Минэк баз'!F10/'ДС Дефл Минэк кон'!F10</f>
        <v>103.32997534909225</v>
      </c>
      <c r="G10" s="1051">
        <f>'ДС Дефл Минэк баз'!G10*'ДС Дефл Минэк баз'!G10/'ДС Дефл Минэк кон'!G10</f>
        <v>103.66332353341879</v>
      </c>
      <c r="H10" s="1051">
        <f>'ДС Дефл Минэк баз'!H10*'ДС Дефл Минэк баз'!H10/'ДС Дефл Минэк кон'!H10</f>
        <v>103.78069188335182</v>
      </c>
      <c r="I10" s="1051">
        <f>'ДС Дефл Минэк баз'!I10*'ДС Дефл Минэк баз'!I10/'ДС Дефл Минэк кон'!I10</f>
        <v>103.9896166416255</v>
      </c>
      <c r="J10" s="1051">
        <f>'ДС Дефл Минэк баз'!J10*'ДС Дефл Минэк баз'!J10/'ДС Дефл Минэк кон'!J10</f>
        <v>103.52192942250879</v>
      </c>
      <c r="K10" s="1051">
        <f>'ДС Дефл Минэк баз'!K10*'ДС Дефл Минэк баз'!K10/'ДС Дефл Минэк кон'!K10</f>
        <v>103.44406870471116</v>
      </c>
      <c r="L10" s="1051">
        <f>'ДС Дефл Минэк баз'!L10*'ДС Дефл Минэк баз'!L10/'ДС Дефл Минэк кон'!L10</f>
        <v>103.54240732943687</v>
      </c>
      <c r="M10" s="1051">
        <f>'ДС Дефл Минэк баз'!M10*'ДС Дефл Минэк баз'!M10/'ДС Дефл Минэк кон'!M10</f>
        <v>103.53232238855824</v>
      </c>
      <c r="N10" s="1051">
        <f>'ДС Дефл Минэк баз'!N10*'ДС Дефл Минэк баз'!N10/'ДС Дефл Минэк кон'!N10</f>
        <v>103.52119692937571</v>
      </c>
      <c r="O10" s="1051">
        <f>'ДС Дефл Минэк баз'!O10*'ДС Дефл Минэк баз'!O10/'ДС Дефл Минэк кон'!O10</f>
        <v>103.51366476665892</v>
      </c>
      <c r="P10" s="1051">
        <f>'ДС Дефл Минэк баз'!P10*'ДС Дефл Минэк баз'!P10/'ДС Дефл Минэк кон'!P10</f>
        <v>103.4499182216428</v>
      </c>
      <c r="Q10" s="1051">
        <f>'ДС Дефл Минэк баз'!Q10*'ДС Дефл Минэк баз'!Q10/'ДС Дефл Минэк кон'!Q10</f>
        <v>103.33181643758085</v>
      </c>
      <c r="R10" s="1051">
        <f>'ДС Дефл Минэк баз'!R10*'ДС Дефл Минэк баз'!R10/'ДС Дефл Минэк кон'!R10</f>
        <v>103.31585085706882</v>
      </c>
      <c r="S10" s="1051">
        <f>'ДС Дефл Минэк баз'!S10*'ДС Дефл Минэк баз'!S10/'ДС Дефл Минэк кон'!S10</f>
        <v>103.21982873075703</v>
      </c>
      <c r="T10" s="1051">
        <f>'ДС Дефл Минэк баз'!T10*'ДС Дефл Минэк баз'!T10/'ДС Дефл Минэк кон'!T10</f>
        <v>103.00355731430025</v>
      </c>
      <c r="U10" s="1051">
        <f>'ДС Дефл Минэк баз'!U10*'ДС Дефл Минэк баз'!U10/'ДС Дефл Минэк кон'!U10</f>
        <v>103.01717832932563</v>
      </c>
    </row>
    <row r="11" s="1055" customFormat="1" ht="16.5">
      <c r="A11" s="1046" t="s">
        <v>1305</v>
      </c>
      <c r="B11" s="1047">
        <f>'ДС Дефл Минэк баз'!B11*'ДС Дефл Минэк баз'!B11/'ДС Дефл Минэк кон'!B11</f>
        <v>106.2311859304355</v>
      </c>
      <c r="C11" s="1047">
        <f>'ДС Дефл Минэк баз'!C11*'ДС Дефл Минэк баз'!C11/'ДС Дефл Минэк кон'!C11</f>
        <v>109.77119240677875</v>
      </c>
      <c r="D11" s="1047">
        <f>'ДС Дефл Минэк баз'!D11*'ДС Дефл Минэк баз'!D11/'ДС Дефл Минэк кон'!D11</f>
        <v>105.4302204388015</v>
      </c>
      <c r="E11" s="1047">
        <f>'ДС Дефл Минэк баз'!E11*'ДС Дефл Минэк баз'!E11/'ДС Дефл Минэк кон'!E11</f>
        <v>103.90662070688069</v>
      </c>
      <c r="F11" s="1047">
        <f>'ДС Дефл Минэк баз'!F11*'ДС Дефл Минэк баз'!F11/'ДС Дефл Минэк кон'!F11</f>
        <v>103.40718298605361</v>
      </c>
      <c r="G11" s="1047">
        <f>'ДС Дефл Минэк баз'!G11*'ДС Дефл Минэк баз'!G11/'ДС Дефл Минэк кон'!G11</f>
        <v>104.59736798978486</v>
      </c>
      <c r="H11" s="1047">
        <f>'ДС Дефл Минэк баз'!H11*'ДС Дефл Минэк баз'!H11/'ДС Дефл Минэк кон'!H11</f>
        <v>104.58511208236067</v>
      </c>
      <c r="I11" s="1047">
        <f>'ДС Дефл Минэк баз'!I11*'ДС Дефл Минэк баз'!I11/'ДС Дефл Минэк кон'!I11</f>
        <v>104.61553846089491</v>
      </c>
      <c r="J11" s="1047">
        <f>'ДС Дефл Минэк баз'!J11*'ДС Дефл Минэк баз'!J11/'ДС Дефл Минэк кон'!J11</f>
        <v>104.24115139638623</v>
      </c>
      <c r="K11" s="1047">
        <f>'ДС Дефл Минэк баз'!K11*'ДС Дефл Минэк баз'!K11/'ДС Дефл Минэк кон'!K11</f>
        <v>104.20967883004464</v>
      </c>
      <c r="L11" s="1047">
        <f>'ДС Дефл Минэк баз'!L11*'ДС Дефл Минэк баз'!L11/'ДС Дефл Минэк кон'!L11</f>
        <v>104.29133835538182</v>
      </c>
      <c r="M11" s="1047">
        <f>'ДС Дефл Минэк баз'!M11*'ДС Дефл Минэк баз'!M11/'ДС Дефл Минэк кон'!M11</f>
        <v>104.58413125595851</v>
      </c>
      <c r="N11" s="1047">
        <f>'ДС Дефл Минэк баз'!N11*'ДС Дефл Минэк баз'!N11/'ДС Дефл Минэк кон'!N11</f>
        <v>104.62338690027626</v>
      </c>
      <c r="O11" s="1047">
        <f>'ДС Дефл Минэк баз'!O11*'ДС Дефл Минэк баз'!O11/'ДС Дефл Минэк кон'!O11</f>
        <v>104.67554252555217</v>
      </c>
      <c r="P11" s="1047">
        <f>'ДС Дефл Минэк баз'!P11*'ДС Дефл Минэк баз'!P11/'ДС Дефл Минэк кон'!P11</f>
        <v>104.55414961621425</v>
      </c>
      <c r="Q11" s="1047">
        <f>'ДС Дефл Минэк баз'!Q11*'ДС Дефл Минэк баз'!Q11/'ДС Дефл Минэк кон'!Q11</f>
        <v>104.48068165898188</v>
      </c>
      <c r="R11" s="1047">
        <f>'ДС Дефл Минэк баз'!R11*'ДС Дефл Минэк баз'!R11/'ДС Дефл Минэк кон'!R11</f>
        <v>104.43780942086099</v>
      </c>
      <c r="S11" s="1047">
        <f>'ДС Дефл Минэк баз'!S11*'ДС Дефл Минэк баз'!S11/'ДС Дефл Минэк кон'!S11</f>
        <v>104.39691508973176</v>
      </c>
      <c r="T11" s="1047">
        <f>'ДС Дефл Минэк баз'!T11*'ДС Дефл Минэк баз'!T11/'ДС Дефл Минэк кон'!T11</f>
        <v>104.3419004849768</v>
      </c>
      <c r="U11" s="1047">
        <f>'ДС Дефл Минэк баз'!U11*'ДС Дефл Минэк баз'!U11/'ДС Дефл Минэк кон'!U11</f>
        <v>104.14652104104809</v>
      </c>
    </row>
    <row r="12" s="1049" customFormat="1" ht="28.5">
      <c r="A12" s="1056" t="s">
        <v>1210</v>
      </c>
      <c r="B12" s="1051">
        <f>'ДС Дефл Минэк баз'!B12*'ДС Дефл Минэк баз'!B12/'ДС Дефл Минэк кон'!B12</f>
        <v>95.633310176064938</v>
      </c>
      <c r="C12" s="1051">
        <f>'ДС Дефл Минэк баз'!C12*'ДС Дефл Минэк баз'!C12/'ДС Дефл Минэк кон'!C12</f>
        <v>101.38618621074681</v>
      </c>
      <c r="D12" s="1051">
        <f>'ДС Дефл Минэк баз'!D12*'ДС Дефл Минэк баз'!D12/'ДС Дефл Минэк кон'!D12</f>
        <v>103.43685363230186</v>
      </c>
      <c r="E12" s="1051">
        <f>'ДС Дефл Минэк баз'!E12*'ДС Дефл Минэк баз'!E12/'ДС Дефл Минэк кон'!E12</f>
        <v>103.15782731496047</v>
      </c>
      <c r="F12" s="1051">
        <f>'ДС Дефл Минэк баз'!F12*'ДС Дефл Минэк баз'!F12/'ДС Дефл Минэк кон'!F12</f>
        <v>103.52934131300664</v>
      </c>
      <c r="G12" s="1051">
        <f>'ДС Дефл Минэк баз'!G12*'ДС Дефл Минэк баз'!G12/'ДС Дефл Минэк кон'!G12</f>
        <v>103.92783642105867</v>
      </c>
      <c r="H12" s="1051">
        <f>'ДС Дефл Минэк баз'!H12*'ДС Дефл Минэк баз'!H12/'ДС Дефл Минэк кон'!H12</f>
        <v>103.86964587899941</v>
      </c>
      <c r="I12" s="1051">
        <f>'ДС Дефл Минэк баз'!I12*'ДС Дефл Минэк баз'!I12/'ДС Дефл Минэк кон'!I12</f>
        <v>104.13587697868783</v>
      </c>
      <c r="J12" s="1051">
        <f>'ДС Дефл Минэк баз'!J12*'ДС Дефл Минэк баз'!J12/'ДС Дефл Минэк кон'!J12</f>
        <v>104.01800548761977</v>
      </c>
      <c r="K12" s="1051">
        <f>'ДС Дефл Минэк баз'!K12*'ДС Дефл Минэк баз'!K12/'ДС Дефл Минэк кон'!K12</f>
        <v>104.07977459598418</v>
      </c>
      <c r="L12" s="1051">
        <f>'ДС Дефл Минэк баз'!L12*'ДС Дефл Минэк баз'!L12/'ДС Дефл Минэк кон'!L12</f>
        <v>104.63546943801681</v>
      </c>
      <c r="M12" s="1051">
        <f>'ДС Дефл Минэк баз'!M12*'ДС Дефл Минэк баз'!M12/'ДС Дефл Минэк кон'!M12</f>
        <v>104.72617727704557</v>
      </c>
      <c r="N12" s="1051">
        <f>'ДС Дефл Минэк баз'!N12*'ДС Дефл Минэк баз'!N12/'ДС Дефл Минэк кон'!N12</f>
        <v>104.79352284245164</v>
      </c>
      <c r="O12" s="1051">
        <f>'ДС Дефл Минэк баз'!O12*'ДС Дефл Минэк баз'!O12/'ДС Дефл Минэк кон'!O12</f>
        <v>104.88262630248687</v>
      </c>
      <c r="P12" s="1051">
        <f>'ДС Дефл Минэк баз'!P12*'ДС Дефл Минэк баз'!P12/'ДС Дефл Минэк кон'!P12</f>
        <v>104.78036200946838</v>
      </c>
      <c r="Q12" s="1051">
        <f>'ДС Дефл Минэк баз'!Q12*'ДС Дефл Минэк баз'!Q12/'ДС Дефл Минэк кон'!Q12</f>
        <v>104.62361917007942</v>
      </c>
      <c r="R12" s="1051">
        <f>'ДС Дефл Минэк баз'!R12*'ДС Дефл Минэк баз'!R12/'ДС Дефл Минэк кон'!R12</f>
        <v>104.53210506034286</v>
      </c>
      <c r="S12" s="1051">
        <f>'ДС Дефл Минэк баз'!S12*'ДС Дефл Минэк баз'!S12/'ДС Дефл Минэк кон'!S12</f>
        <v>104.41642192874068</v>
      </c>
      <c r="T12" s="1051">
        <f>'ДС Дефл Минэк баз'!T12*'ДС Дефл Минэк баз'!T12/'ДС Дефл Минэк кон'!T12</f>
        <v>104.26102929883297</v>
      </c>
      <c r="U12" s="1051">
        <f>'ДС Дефл Минэк баз'!U12*'ДС Дефл Минэк баз'!U12/'ДС Дефл Минэк кон'!U12</f>
        <v>104.31069598394282</v>
      </c>
    </row>
    <row r="13" s="1049" customFormat="1" ht="42.75">
      <c r="A13" s="1056" t="s">
        <v>1211</v>
      </c>
      <c r="B13" s="1051">
        <f>'ДС Дефл Минэк баз'!B13*'ДС Дефл Минэк баз'!B13/'ДС Дефл Минэк кон'!B13</f>
        <v>97.856545823333789</v>
      </c>
      <c r="C13" s="1051">
        <f>'ДС Дефл Минэк баз'!C13*'ДС Дефл Минэк баз'!C13/'ДС Дефл Минэк кон'!C13</f>
        <v>104.09408126214976</v>
      </c>
      <c r="D13" s="1051">
        <f>'ДС Дефл Минэк баз'!D13*'ДС Дефл Минэк баз'!D13/'ДС Дефл Минэк кон'!D13</f>
        <v>104.05708944090388</v>
      </c>
      <c r="E13" s="1051">
        <f>'ДС Дефл Минэк баз'!E13*'ДС Дефл Минэк баз'!E13/'ДС Дефл Минэк кон'!E13</f>
        <v>103.59399956945936</v>
      </c>
      <c r="F13" s="1051">
        <f>'ДС Дефл Минэк баз'!F13*'ДС Дефл Минэк баз'!F13/'ДС Дефл Минэк кон'!F13</f>
        <v>103.79309690090605</v>
      </c>
      <c r="G13" s="1051">
        <f>'ДС Дефл Минэк баз'!G13*'ДС Дефл Минэк баз'!G13/'ДС Дефл Минэк кон'!G13</f>
        <v>104.171652074156</v>
      </c>
      <c r="H13" s="1051">
        <f>'ДС Дефл Минэк баз'!H13*'ДС Дефл Минэк баз'!H13/'ДС Дефл Минэк кон'!H13</f>
        <v>104.18797474267843</v>
      </c>
      <c r="I13" s="1051">
        <f>'ДС Дефл Минэк баз'!I13*'ДС Дефл Минэк баз'!I13/'ДС Дефл Минэк кон'!I13</f>
        <v>104.26983520036083</v>
      </c>
      <c r="J13" s="1051">
        <f>'ДС Дефл Минэк баз'!J13*'ДС Дефл Минэк баз'!J13/'ДС Дефл Минэк кон'!J13</f>
        <v>104.00625351967967</v>
      </c>
      <c r="K13" s="1051">
        <f>'ДС Дефл Минэк баз'!K13*'ДС Дефл Минэк баз'!K13/'ДС Дефл Минэк кон'!K13</f>
        <v>104.00472038407712</v>
      </c>
      <c r="L13" s="1051">
        <f>'ДС Дефл Минэк баз'!L13*'ДС Дефл Минэк баз'!L13/'ДС Дефл Минэк кон'!L13</f>
        <v>103.97333371077245</v>
      </c>
      <c r="M13" s="1051">
        <f>'ДС Дефл Минэк баз'!M13*'ДС Дефл Минэк баз'!M13/'ДС Дефл Минэк кон'!M13</f>
        <v>103.88517720000355</v>
      </c>
      <c r="N13" s="1051">
        <f>'ДС Дефл Минэк баз'!N13*'ДС Дефл Минэк баз'!N13/'ДС Дефл Минэк кон'!N13</f>
        <v>103.91790785828429</v>
      </c>
      <c r="O13" s="1051">
        <f>'ДС Дефл Минэк баз'!O13*'ДС Дефл Минэк баз'!O13/'ДС Дефл Минэк кон'!O13</f>
        <v>104.02032030182042</v>
      </c>
      <c r="P13" s="1051">
        <f>'ДС Дефл Минэк баз'!P13*'ДС Дефл Минэк баз'!P13/'ДС Дефл Минэк кон'!P13</f>
        <v>103.56976412436292</v>
      </c>
      <c r="Q13" s="1051">
        <f>'ДС Дефл Минэк баз'!Q13*'ДС Дефл Минэк баз'!Q13/'ДС Дефл Минэк кон'!Q13</f>
        <v>103.37655720464002</v>
      </c>
      <c r="R13" s="1051">
        <f>'ДС Дефл Минэк баз'!R13*'ДС Дефл Минэк баз'!R13/'ДС Дефл Минэк кон'!R13</f>
        <v>103.36644933687914</v>
      </c>
      <c r="S13" s="1051">
        <f>'ДС Дефл Минэк баз'!S13*'ДС Дефл Минэк баз'!S13/'ДС Дефл Минэк кон'!S13</f>
        <v>103.46469818804013</v>
      </c>
      <c r="T13" s="1051">
        <f>'ДС Дефл Минэк баз'!T13*'ДС Дефл Минэк баз'!T13/'ДС Дефл Минэк кон'!T13</f>
        <v>103.3521298391458</v>
      </c>
      <c r="U13" s="1051">
        <f>'ДС Дефл Минэк баз'!U13*'ДС Дефл Минэк баз'!U13/'ДС Дефл Минэк кон'!U13</f>
        <v>103.24526359631092</v>
      </c>
    </row>
    <row r="14" s="1049" customFormat="1" ht="42.75">
      <c r="A14" s="1056" t="s">
        <v>654</v>
      </c>
      <c r="B14" s="1051">
        <f>'ДС Дефл Минэк баз'!B14*'ДС Дефл Минэк баз'!B14/'ДС Дефл Минэк кон'!B14</f>
        <v>100.53441673667265</v>
      </c>
      <c r="C14" s="1051">
        <f>'ДС Дефл Минэк баз'!C14*'ДС Дефл Минэк баз'!C14/'ДС Дефл Минэк кон'!C14</f>
        <v>110.90962954559048</v>
      </c>
      <c r="D14" s="1051">
        <f>'ДС Дефл Минэк баз'!D14*'ДС Дефл Минэк баз'!D14/'ДС Дефл Минэк кон'!D14</f>
        <v>105.68957195231526</v>
      </c>
      <c r="E14" s="1051">
        <f>'ДС Дефл Минэк баз'!E14*'ДС Дефл Минэк баз'!E14/'ДС Дефл Минэк кон'!E14</f>
        <v>104.89454658940292</v>
      </c>
      <c r="F14" s="1051">
        <f>'ДС Дефл Минэк баз'!F14*'ДС Дефл Минэк баз'!F14/'ДС Дефл Минэк кон'!F14</f>
        <v>104.43573564917854</v>
      </c>
      <c r="G14" s="1051">
        <f>'ДС Дефл Минэк баз'!G14*'ДС Дефл Минэк баз'!G14/'ДС Дефл Минэк кон'!G14</f>
        <v>105.10904409697797</v>
      </c>
      <c r="H14" s="1051">
        <f>'ДС Дефл Минэк баз'!H14*'ДС Дефл Минэк баз'!H14/'ДС Дефл Минэк кон'!H14</f>
        <v>105.23071540302541</v>
      </c>
      <c r="I14" s="1051">
        <f>'ДС Дефл Минэк баз'!I14*'ДС Дефл Минэк баз'!I14/'ДС Дефл Минэк кон'!I14</f>
        <v>105.33636911471366</v>
      </c>
      <c r="J14" s="1051">
        <f>'ДС Дефл Минэк баз'!J14*'ДС Дефл Минэк баз'!J14/'ДС Дефл Минэк кон'!J14</f>
        <v>105.30863025950251</v>
      </c>
      <c r="K14" s="1051">
        <f>'ДС Дефл Минэк баз'!K14*'ДС Дефл Минэк баз'!K14/'ДС Дефл Минэк кон'!K14</f>
        <v>105.07078386294057</v>
      </c>
      <c r="L14" s="1051">
        <f>'ДС Дефл Минэк баз'!L14*'ДС Дефл Минэк баз'!L14/'ДС Дефл Минэк кон'!L14</f>
        <v>105.13420550462834</v>
      </c>
      <c r="M14" s="1051">
        <f>'ДС Дефл Минэк баз'!M14*'ДС Дефл Минэк баз'!M14/'ДС Дефл Минэк кон'!M14</f>
        <v>104.98803628274609</v>
      </c>
      <c r="N14" s="1051">
        <f>'ДС Дефл Минэк баз'!N14*'ДС Дефл Минэк баз'!N14/'ДС Дефл Минэк кон'!N14</f>
        <v>104.97129019747857</v>
      </c>
      <c r="O14" s="1051">
        <f>'ДС Дефл Минэк баз'!O14*'ДС Дефл Минэк баз'!O14/'ДС Дефл Минэк кон'!O14</f>
        <v>105.20799034922941</v>
      </c>
      <c r="P14" s="1051">
        <f>'ДС Дефл Минэк баз'!P14*'ДС Дефл Минэк баз'!P14/'ДС Дефл Минэк кон'!P14</f>
        <v>104.80802002546226</v>
      </c>
      <c r="Q14" s="1051">
        <f>'ДС Дефл Минэк баз'!Q14*'ДС Дефл Минэк баз'!Q14/'ДС Дефл Минэк кон'!Q14</f>
        <v>104.89794879116752</v>
      </c>
      <c r="R14" s="1051">
        <f>'ДС Дефл Минэк баз'!R14*'ДС Дефл Минэк баз'!R14/'ДС Дефл Минэк кон'!R14</f>
        <v>104.95203064363203</v>
      </c>
      <c r="S14" s="1051">
        <f>'ДС Дефл Минэк баз'!S14*'ДС Дефл Минэк баз'!S14/'ДС Дефл Минэк кон'!S14</f>
        <v>105.03674899326043</v>
      </c>
      <c r="T14" s="1051">
        <f>'ДС Дефл Минэк баз'!T14*'ДС Дефл Минэк баз'!T14/'ДС Дефл Минэк кон'!T14</f>
        <v>105.13635147731046</v>
      </c>
      <c r="U14" s="1051">
        <f>'ДС Дефл Минэк баз'!U14*'ДС Дефл Минэк баз'!U14/'ДС Дефл Минэк кон'!U14</f>
        <v>104.935958456861</v>
      </c>
    </row>
    <row r="15" s="1049" customFormat="1">
      <c r="A15" s="1057" t="s">
        <v>656</v>
      </c>
      <c r="B15" s="1051">
        <f>'ДС Дефл Минэк баз'!B15*'ДС Дефл Минэк баз'!B15/'ДС Дефл Минэк кон'!B15</f>
        <v>92.711172337376837</v>
      </c>
      <c r="C15" s="1051">
        <f>'ДС Дефл Минэк баз'!C15*'ДС Дефл Минэк баз'!C15/'ДС Дефл Минэк кон'!C15</f>
        <v>109.34490629611216</v>
      </c>
      <c r="D15" s="1051">
        <f>'ДС Дефл Минэк баз'!D15*'ДС Дефл Минэк баз'!D15/'ДС Дефл Минэк кон'!D15</f>
        <v>105.82342362453988</v>
      </c>
      <c r="E15" s="1051">
        <f>'ДС Дефл Минэк баз'!E15*'ДС Дефл Минэк баз'!E15/'ДС Дефл Минэк кон'!E15</f>
        <v>105.34319547940285</v>
      </c>
      <c r="F15" s="1051">
        <f>'ДС Дефл Минэк баз'!F15*'ДС Дефл Минэк баз'!F15/'ДС Дефл Минэк кон'!F15</f>
        <v>105.21956069672363</v>
      </c>
      <c r="G15" s="1051">
        <f>'ДС Дефл Минэк баз'!G15*'ДС Дефл Минэк баз'!G15/'ДС Дефл Минэк кон'!G15</f>
        <v>105.81024561052652</v>
      </c>
      <c r="H15" s="1051">
        <f>'ДС Дефл Минэк баз'!H15*'ДС Дефл Минэк баз'!H15/'ДС Дефл Минэк кон'!H15</f>
        <v>105.68771036234268</v>
      </c>
      <c r="I15" s="1051">
        <f>'ДС Дефл Минэк баз'!I15*'ДС Дефл Минэк баз'!I15/'ДС Дефл Минэк кон'!I15</f>
        <v>105.5963222207339</v>
      </c>
      <c r="J15" s="1051">
        <f>'ДС Дефл Минэк баз'!J15*'ДС Дефл Минэк баз'!J15/'ДС Дефл Минэк кон'!J15</f>
        <v>105.30219137029412</v>
      </c>
      <c r="K15" s="1051">
        <f>'ДС Дефл Минэк баз'!K15*'ДС Дефл Минэк баз'!K15/'ДС Дефл Минэк кон'!K15</f>
        <v>105.24465468033019</v>
      </c>
      <c r="L15" s="1051">
        <f>'ДС Дефл Минэк баз'!L15*'ДС Дефл Минэк баз'!L15/'ДС Дефл Минэк кон'!L15</f>
        <v>105.4333130861001</v>
      </c>
      <c r="M15" s="1051">
        <f>'ДС Дефл Минэк баз'!M15*'ДС Дефл Минэк баз'!M15/'ДС Дефл Минэк кон'!M15</f>
        <v>104.93258592267482</v>
      </c>
      <c r="N15" s="1051">
        <f>'ДС Дефл Минэк баз'!N15*'ДС Дефл Минэк баз'!N15/'ДС Дефл Минэк кон'!N15</f>
        <v>105.04639193794905</v>
      </c>
      <c r="O15" s="1051">
        <f>'ДС Дефл Минэк баз'!O15*'ДС Дефл Минэк баз'!O15/'ДС Дефл Минэк кон'!O15</f>
        <v>105.39890076333822</v>
      </c>
      <c r="P15" s="1051">
        <f>'ДС Дефл Минэк баз'!P15*'ДС Дефл Минэк баз'!P15/'ДС Дефл Минэк кон'!P15</f>
        <v>105.4035622373479</v>
      </c>
      <c r="Q15" s="1051">
        <f>'ДС Дефл Минэк баз'!Q15*'ДС Дефл Минэк баз'!Q15/'ДС Дефл Минэк кон'!Q15</f>
        <v>105.24291878721189</v>
      </c>
      <c r="R15" s="1051">
        <f>'ДС Дефл Минэк баз'!R15*'ДС Дефл Минэк баз'!R15/'ДС Дефл Минэк кон'!R15</f>
        <v>104.95942011217855</v>
      </c>
      <c r="S15" s="1051">
        <f>'ДС Дефл Минэк баз'!S15*'ДС Дефл Минэк баз'!S15/'ДС Дефл Минэк кон'!S15</f>
        <v>104.71803597533503</v>
      </c>
      <c r="T15" s="1051">
        <f>'ДС Дефл Минэк баз'!T15*'ДС Дефл Минэк баз'!T15/'ДС Дефл Минэк кон'!T15</f>
        <v>104.47463372931331</v>
      </c>
      <c r="U15" s="1051">
        <f>'ДС Дефл Минэк баз'!U15*'ДС Дефл Минэк баз'!U15/'ДС Дефл Минэк кон'!U15</f>
        <v>104.3753236674543</v>
      </c>
    </row>
    <row r="16" s="1049" customFormat="1">
      <c r="A16" s="1056" t="s">
        <v>1212</v>
      </c>
      <c r="B16" s="1051">
        <f>'ДС Дефл Минэк баз'!B16*'ДС Дефл Минэк баз'!B16/'ДС Дефл Минэк кон'!B16</f>
        <v>117.63963155631896</v>
      </c>
      <c r="C16" s="1051">
        <f>'ДС Дефл Минэк баз'!C16*'ДС Дефл Минэк баз'!C16/'ДС Дефл Минэк кон'!C16</f>
        <v>126.15306150793477</v>
      </c>
      <c r="D16" s="1051">
        <f>'ДС Дефл Минэк баз'!D16*'ДС Дефл Минэк баз'!D16/'ДС Дефл Минэк кон'!D16</f>
        <v>108.02517686594005</v>
      </c>
      <c r="E16" s="1051">
        <f>'ДС Дефл Минэк баз'!E16*'ДС Дефл Минэк баз'!E16/'ДС Дефл Минэк кон'!E16</f>
        <v>103.43560672626545</v>
      </c>
      <c r="F16" s="1051">
        <f>'ДС Дефл Минэк баз'!F16*'ДС Дефл Минэк баз'!F16/'ДС Дефл Минэк кон'!F16</f>
        <v>100.18287040250272</v>
      </c>
      <c r="G16" s="1051">
        <f>'ДС Дефл Минэк баз'!G16*'ДС Дефл Минэк баз'!G16/'ДС Дефл Минэк кон'!G16</f>
        <v>103.26550958490462</v>
      </c>
      <c r="H16" s="1051">
        <f>'ДС Дефл Минэк баз'!H16*'ДС Дефл Минэк баз'!H16/'ДС Дефл Минэк кон'!H16</f>
        <v>103.10566531528377</v>
      </c>
      <c r="I16" s="1051">
        <f>'ДС Дефл Минэк баз'!I16*'ДС Дефл Минэк баз'!I16/'ДС Дефл Минэк кон'!I16</f>
        <v>103.07045198084951</v>
      </c>
      <c r="J16" s="1051">
        <f>'ДС Дефл Минэк баз'!J16*'ДС Дефл Минэк баз'!J16/'ДС Дефл Минэк кон'!J16</f>
        <v>102.48033728767878</v>
      </c>
      <c r="K16" s="1051">
        <f>'ДС Дефл Минэк баз'!K16*'ДС Дефл Минэк баз'!K16/'ДС Дефл Минэк кон'!K16</f>
        <v>102.37576834919923</v>
      </c>
      <c r="L16" s="1051">
        <f>'ДС Дефл Минэк баз'!L16*'ДС Дефл Минэк баз'!L16/'ДС Дефл Минэк кон'!L16</f>
        <v>102.48314055362368</v>
      </c>
      <c r="M16" s="1051">
        <f>'ДС Дефл Минэк баз'!M16*'ДС Дефл Минэк баз'!M16/'ДС Дефл Минэк кон'!M16</f>
        <v>103.29626660171365</v>
      </c>
      <c r="N16" s="1051">
        <f>'ДС Дефл Минэк баз'!N16*'ДС Дефл Минэк баз'!N16/'ДС Дефл Минэк кон'!N16</f>
        <v>103.51164435571286</v>
      </c>
      <c r="O16" s="1051">
        <f>'ДС Дефл Минэк баз'!O16*'ДС Дефл Минэк баз'!O16/'ДС Дефл Минэк кон'!O16</f>
        <v>103.5739194408257</v>
      </c>
      <c r="P16" s="1051">
        <f>'ДС Дефл Минэк баз'!P16*'ДС Дефл Минэк баз'!P16/'ДС Дефл Минэк кон'!P16</f>
        <v>103.49573367425754</v>
      </c>
      <c r="Q16" s="1051">
        <f>'ДС Дефл Минэк баз'!Q16*'ДС Дефл Минэк баз'!Q16/'ДС Дефл Минэк кон'!Q16</f>
        <v>103.54181839508912</v>
      </c>
      <c r="R16" s="1051">
        <f>'ДС Дефл Минэк баз'!R16*'ДС Дефл Минэк баз'!R16/'ДС Дефл Минэк кон'!R16</f>
        <v>103.62506275344694</v>
      </c>
      <c r="S16" s="1051">
        <f>'ДС Дефл Минэк баз'!S16*'ДС Дефл Минэк баз'!S16/'ДС Дефл Минэк кон'!S16</f>
        <v>103.80382524251725</v>
      </c>
      <c r="T16" s="1051">
        <f>'ДС Дефл Минэк баз'!T16*'ДС Дефл Минэк баз'!T16/'ДС Дефл Минэк кон'!T16</f>
        <v>103.9099469490651</v>
      </c>
      <c r="U16" s="1051">
        <f>'ДС Дефл Минэк баз'!U16*'ДС Дефл Минэк баз'!U16/'ДС Дефл Минэк кон'!U16</f>
        <v>103.70716483971579</v>
      </c>
    </row>
    <row r="17" s="1049" customFormat="1" ht="58.700000000000003" customHeight="1">
      <c r="A17" s="1056" t="s">
        <v>1213</v>
      </c>
      <c r="B17" s="1051">
        <f>'ДС Дефл Минэк баз'!B17*'ДС Дефл Минэк баз'!B17/'ДС Дефл Минэк кон'!B17</f>
        <v>99.466044922241579</v>
      </c>
      <c r="C17" s="1051">
        <f>'ДС Дефл Минэк баз'!C17*'ДС Дефл Минэк баз'!C17/'ДС Дефл Минэк кон'!C17</f>
        <v>107.24720236253791</v>
      </c>
      <c r="D17" s="1051">
        <f>'ДС Дефл Минэк баз'!D17*'ДС Дефл Минэк баз'!D17/'ДС Дефл Минэк кон'!D17</f>
        <v>105.55719443102578</v>
      </c>
      <c r="E17" s="1051">
        <f>'ДС Дефл Минэк баз'!E17*'ДС Дефл Минэк баз'!E17/'ДС Дефл Минэк кон'!E17</f>
        <v>104.86098442948867</v>
      </c>
      <c r="F17" s="1051">
        <f>'ДС Дефл Минэк баз'!F17*'ДС Дефл Минэк баз'!F17/'ДС Дефл Минэк кон'!F17</f>
        <v>105.39913456918998</v>
      </c>
      <c r="G17" s="1051">
        <f>'ДС Дефл Минэк баз'!G17*'ДС Дефл Минэк баз'!G17/'ДС Дефл Минэк кон'!G17</f>
        <v>105.71887463079211</v>
      </c>
      <c r="H17" s="1051">
        <f>'ДС Дефл Минэк баз'!H17*'ДС Дефл Минэк баз'!H17/'ДС Дефл Минэк кон'!H17</f>
        <v>105.8249194263245</v>
      </c>
      <c r="I17" s="1051">
        <f>'ДС Дефл Минэк баз'!I17*'ДС Дефл Минэк баз'!I17/'ДС Дефл Минэк кон'!I17</f>
        <v>105.90545997007162</v>
      </c>
      <c r="J17" s="1051">
        <f>'ДС Дефл Минэк баз'!J17*'ДС Дефл Минэк баз'!J17/'ДС Дефл Минэк кон'!J17</f>
        <v>105.47547368549269</v>
      </c>
      <c r="K17" s="1051">
        <f>'ДС Дефл Минэк баз'!K17*'ДС Дефл Минэк баз'!K17/'ДС Дефл Минэк кон'!K17</f>
        <v>105.34643879768142</v>
      </c>
      <c r="L17" s="1051">
        <f>'ДС Дефл Минэк баз'!L17*'ДС Дефл Минэк баз'!L17/'ДС Дефл Минэк кон'!L17</f>
        <v>105.53399749504773</v>
      </c>
      <c r="M17" s="1051">
        <f>'ДС Дефл Минэк баз'!M17*'ДС Дефл Минэк баз'!M17/'ДС Дефл Минэк кон'!M17</f>
        <v>105.6117710441723</v>
      </c>
      <c r="N17" s="1051">
        <f>'ДС Дефл Минэк баз'!N17*'ДС Дефл Минэк баз'!N17/'ДС Дефл Минэк кон'!N17</f>
        <v>105.72670786278601</v>
      </c>
      <c r="O17" s="1051">
        <f>'ДС Дефл Минэк баз'!O17*'ДС Дефл Минэк баз'!O17/'ДС Дефл Минэк кон'!O17</f>
        <v>105.82989049434063</v>
      </c>
      <c r="P17" s="1051">
        <f>'ДС Дефл Минэк баз'!P17*'ДС Дефл Минэк баз'!P17/'ДС Дефл Минэк кон'!P17</f>
        <v>105.74841547841868</v>
      </c>
      <c r="Q17" s="1051">
        <f>'ДС Дефл Минэк баз'!Q17*'ДС Дефл Минэк баз'!Q17/'ДС Дефл Минэк кон'!Q17</f>
        <v>105.42447987324221</v>
      </c>
      <c r="R17" s="1051">
        <f>'ДС Дефл Минэк баз'!R17*'ДС Дефл Минэк баз'!R17/'ДС Дефл Минэк кон'!R17</f>
        <v>105.38668189781345</v>
      </c>
      <c r="S17" s="1051">
        <f>'ДС Дефл Минэк баз'!S17*'ДС Дефл Минэк баз'!S17/'ДС Дефл Минэк кон'!S17</f>
        <v>105.15127991145718</v>
      </c>
      <c r="T17" s="1051">
        <f>'ДС Дефл Минэк баз'!T17*'ДС Дефл Минэк баз'!T17/'ДС Дефл Минэк кон'!T17</f>
        <v>105.11710191114504</v>
      </c>
      <c r="U17" s="1051">
        <f>'ДС Дефл Минэк баз'!U17*'ДС Дефл Минэк баз'!U17/'ДС Дефл Минэк кон'!U17</f>
        <v>104.71239283410873</v>
      </c>
    </row>
    <row r="18" s="1049" customFormat="1" ht="26.449999999999999" customHeight="1">
      <c r="A18" s="1056" t="s">
        <v>668</v>
      </c>
      <c r="B18" s="1051">
        <f>'ДС Дефл Минэк баз'!B18*'ДС Дефл Минэк баз'!B18/'ДС Дефл Минэк кон'!B18</f>
        <v>94.79730696167664</v>
      </c>
      <c r="C18" s="1051">
        <f>'ДС Дефл Минэк баз'!C18*'ДС Дефл Минэк баз'!C18/'ДС Дефл Минэк кон'!C18</f>
        <v>104.76654757001684</v>
      </c>
      <c r="D18" s="1051">
        <f>'ДС Дефл Минэк баз'!D18*'ДС Дефл Минэк баз'!D18/'ДС Дефл Минэк кон'!D18</f>
        <v>104.61423766655746</v>
      </c>
      <c r="E18" s="1051">
        <f>'ДС Дефл Минэк баз'!E18*'ДС Дефл Минэк баз'!E18/'ДС Дефл Минэк кон'!E18</f>
        <v>103.63924121286557</v>
      </c>
      <c r="F18" s="1051">
        <f>'ДС Дефл Минэк баз'!F18*'ДС Дефл Минэк баз'!F18/'ДС Дефл Минэк кон'!F18</f>
        <v>104.11573488450878</v>
      </c>
      <c r="G18" s="1051">
        <f>'ДС Дефл Минэк баз'!G18*'ДС Дефл Минэк баз'!G18/'ДС Дефл Минэк кон'!G18</f>
        <v>104.34718423494088</v>
      </c>
      <c r="H18" s="1051">
        <f>'ДС Дефл Минэк баз'!H18*'ДС Дефл Минэк баз'!H18/'ДС Дефл Минэк кон'!H18</f>
        <v>104.54200190030889</v>
      </c>
      <c r="I18" s="1051">
        <f>'ДС Дефл Минэк баз'!I18*'ДС Дефл Минэк баз'!I18/'ДС Дефл Минэк кон'!I18</f>
        <v>104.48382759109558</v>
      </c>
      <c r="J18" s="1051">
        <f>'ДС Дефл Минэк баз'!J18*'ДС Дефл Минэк баз'!J18/'ДС Дефл Минэк кон'!J18</f>
        <v>104.28415600576689</v>
      </c>
      <c r="K18" s="1051">
        <f>'ДС Дефл Минэк баз'!K18*'ДС Дефл Минэк баз'!K18/'ДС Дефл Минэк кон'!K18</f>
        <v>104.24364905007671</v>
      </c>
      <c r="L18" s="1051">
        <f>'ДС Дефл Минэк баз'!L18*'ДС Дефл Минэк баз'!L18/'ДС Дефл Минэк кон'!L18</f>
        <v>104.35019774767547</v>
      </c>
      <c r="M18" s="1051">
        <f>'ДС Дефл Минэк баз'!M18*'ДС Дефл Минэк баз'!M18/'ДС Дефл Минэк кон'!M18</f>
        <v>104.30082905823008</v>
      </c>
      <c r="N18" s="1051">
        <f>'ДС Дефл Минэк баз'!N18*'ДС Дефл Минэк баз'!N18/'ДС Дефл Минэк кон'!N18</f>
        <v>104.22450184220608</v>
      </c>
      <c r="O18" s="1051">
        <f>'ДС Дефл Минэк баз'!O18*'ДС Дефл Минэк баз'!O18/'ДС Дефл Минэк кон'!O18</f>
        <v>104.14939732162136</v>
      </c>
      <c r="P18" s="1051">
        <f>'ДС Дефл Минэк баз'!P18*'ДС Дефл Минэк баз'!P18/'ДС Дефл Минэк кон'!P18</f>
        <v>104.08119827025821</v>
      </c>
      <c r="Q18" s="1051">
        <f>'ДС Дефл Минэк баз'!Q18*'ДС Дефл Минэк баз'!Q18/'ДС Дефл Минэк кон'!Q18</f>
        <v>104.04620424445035</v>
      </c>
      <c r="R18" s="1051">
        <f>'ДС Дефл Минэк баз'!R18*'ДС Дефл Минэк баз'!R18/'ДС Дефл Минэк кон'!R18</f>
        <v>104.04357165363761</v>
      </c>
      <c r="S18" s="1051">
        <f>'ДС Дефл Минэк баз'!S18*'ДС Дефл Минэк баз'!S18/'ДС Дефл Минэк кон'!S18</f>
        <v>103.98968055035309</v>
      </c>
      <c r="T18" s="1051">
        <f>'ДС Дефл Минэк баз'!T18*'ДС Дефл Минэк баз'!T18/'ДС Дефл Минэк кон'!T18</f>
        <v>103.98220884338301</v>
      </c>
      <c r="U18" s="1051">
        <f>'ДС Дефл Минэк баз'!U18*'ДС Дефл Минэк баз'!U18/'ДС Дефл Минэк кон'!U18</f>
        <v>103.82822448721062</v>
      </c>
    </row>
    <row r="19" s="1058" customFormat="1" ht="28.5">
      <c r="A19" s="1056" t="s">
        <v>672</v>
      </c>
      <c r="B19" s="1051">
        <f>'ДС Дефл Минэк баз'!B19*'ДС Дефл Минэк баз'!B19/'ДС Дефл Минэк кон'!B19</f>
        <v>103.41621317632359</v>
      </c>
      <c r="C19" s="1051">
        <f>'ДС Дефл Минэк баз'!C19*'ДС Дефл Минэк баз'!C19/'ДС Дефл Минэк кон'!C19</f>
        <v>101.21921254742124</v>
      </c>
      <c r="D19" s="1051">
        <f>'ДС Дефл Минэк баз'!D19*'ДС Дефл Минэк баз'!D19/'ДС Дефл Минэк кон'!D19</f>
        <v>105.05083757940521</v>
      </c>
      <c r="E19" s="1051">
        <f>'ДС Дефл Минэк баз'!E19*'ДС Дефл Минэк баз'!E19/'ДС Дефл Минэк кон'!E19</f>
        <v>104.03300578549198</v>
      </c>
      <c r="F19" s="1051">
        <f>'ДС Дефл Минэк баз'!F19*'ДС Дефл Минэк баз'!F19/'ДС Дефл Минэк кон'!F19</f>
        <v>103.58940001947782</v>
      </c>
      <c r="G19" s="1051">
        <f>'ДС Дефл Минэк баз'!G19*'ДС Дефл Минэк баз'!G19/'ДС Дефл Минэк кон'!G19</f>
        <v>104.37341713673038</v>
      </c>
      <c r="H19" s="1051">
        <f>'ДС Дефл Минэк баз'!H19*'ДС Дефл Минэк баз'!H19/'ДС Дефл Минэк кон'!H19</f>
        <v>104.45266091011808</v>
      </c>
      <c r="I19" s="1051">
        <f>'ДС Дефл Минэк баз'!I19*'ДС Дефл Минэк баз'!I19/'ДС Дефл Минэк кон'!I19</f>
        <v>104.53779142096418</v>
      </c>
      <c r="J19" s="1051">
        <f>'ДС Дефл Минэк баз'!J19*'ДС Дефл Минэк баз'!J19/'ДС Дефл Минэк кон'!J19</f>
        <v>103.79193698766213</v>
      </c>
      <c r="K19" s="1051">
        <f>'ДС Дефл Минэк баз'!K19*'ДС Дефл Минэк баз'!K19/'ДС Дефл Минэк кон'!K19</f>
        <v>103.68499658819233</v>
      </c>
      <c r="L19" s="1051">
        <f>'ДС Дефл Минэк баз'!L19*'ДС Дефл Минэк баз'!L19/'ДС Дефл Минэк кон'!L19</f>
        <v>103.57551163156995</v>
      </c>
      <c r="M19" s="1051">
        <f>'ДС Дефл Минэк баз'!M19*'ДС Дефл Минэк баз'!M19/'ДС Дефл Минэк кон'!M19</f>
        <v>104.04458247760004</v>
      </c>
      <c r="N19" s="1051">
        <f>'ДС Дефл Минэк баз'!N19*'ДС Дефл Минэк баз'!N19/'ДС Дефл Минэк кон'!N19</f>
        <v>103.98199173090988</v>
      </c>
      <c r="O19" s="1051">
        <f>'ДС Дефл Минэк баз'!O19*'ДС Дефл Минэк баз'!O19/'ДС Дефл Минэк кон'!O19</f>
        <v>103.88631313478498</v>
      </c>
      <c r="P19" s="1051">
        <f>'ДС Дефл Минэк баз'!P19*'ДС Дефл Минэк баз'!P19/'ДС Дефл Минэк кон'!P19</f>
        <v>103.8239694400807</v>
      </c>
      <c r="Q19" s="1051">
        <f>'ДС Дефл Минэк баз'!Q19*'ДС Дефл Минэк баз'!Q19/'ДС Дефл Минэк кон'!Q19</f>
        <v>103.76876373021732</v>
      </c>
      <c r="R19" s="1051">
        <f>'ДС Дефл Минэк баз'!R19*'ДС Дефл Минэк баз'!R19/'ДС Дефл Минэк кон'!R19</f>
        <v>103.70574283828681</v>
      </c>
      <c r="S19" s="1051">
        <f>'ДС Дефл Минэк баз'!S19*'ДС Дефл Минэк баз'!S19/'ДС Дефл Минэк кон'!S19</f>
        <v>103.80259840548393</v>
      </c>
      <c r="T19" s="1051">
        <f>'ДС Дефл Минэк баз'!T19*'ДС Дефл Минэк баз'!T19/'ДС Дефл Минэк кон'!T19</f>
        <v>103.67183765430879</v>
      </c>
      <c r="U19" s="1051">
        <f>'ДС Дефл Минэк баз'!U19*'ДС Дефл Минэк баз'!U19/'ДС Дефл Минэк кон'!U19</f>
        <v>103.50879827588429</v>
      </c>
    </row>
    <row r="20" s="1049" customFormat="1" ht="28.5">
      <c r="A20" s="1056" t="s">
        <v>1214</v>
      </c>
      <c r="B20" s="1051">
        <f>'ДС Дефл Минэк баз'!B20*'ДС Дефл Минэк баз'!B20/'ДС Дефл Минэк кон'!B20</f>
        <v>111.57573248051493</v>
      </c>
      <c r="C20" s="1051">
        <f>'ДС Дефл Минэк баз'!C20*'ДС Дефл Минэк баз'!C20/'ДС Дефл Минэк кон'!C20</f>
        <v>118.61548445316015</v>
      </c>
      <c r="D20" s="1051">
        <f>'ДС Дефл Минэк баз'!D20*'ДС Дефл Минэк баз'!D20/'ДС Дефл Минэк кон'!D20</f>
        <v>105.08366628632633</v>
      </c>
      <c r="E20" s="1051">
        <f>'ДС Дефл Минэк баз'!E20*'ДС Дефл Минэк баз'!E20/'ДС Дефл Минэк кон'!E20</f>
        <v>103.16792582182566</v>
      </c>
      <c r="F20" s="1051">
        <f>'ДС Дефл Минэк баз'!F20*'ДС Дефл Минэк баз'!F20/'ДС Дефл Минэк кон'!F20</f>
        <v>104.85787691296143</v>
      </c>
      <c r="G20" s="1051">
        <f>'ДС Дефл Минэк баз'!G20*'ДС Дефл Минэк баз'!G20/'ДС Дефл Минэк кон'!G20</f>
        <v>105.40057615020324</v>
      </c>
      <c r="H20" s="1051">
        <f>'ДС Дефл Минэк баз'!H20*'ДС Дефл Минэк баз'!H20/'ДС Дефл Минэк кон'!H20</f>
        <v>105.36531490721418</v>
      </c>
      <c r="I20" s="1051">
        <f>'ДС Дефл Минэк баз'!I20*'ДС Дефл Минэк баз'!I20/'ДС Дефл Минэк кон'!I20</f>
        <v>105.53026886257652</v>
      </c>
      <c r="J20" s="1051">
        <f>'ДС Дефл Минэк баз'!J20*'ДС Дефл Минэк баз'!J20/'ДС Дефл Минэк кон'!J20</f>
        <v>105.27970160934525</v>
      </c>
      <c r="K20" s="1051">
        <f>'ДС Дефл Минэк баз'!K20*'ДС Дефл Минэк баз'!K20/'ДС Дефл Минэк кон'!K20</f>
        <v>105.04792274241967</v>
      </c>
      <c r="L20" s="1051">
        <f>'ДС Дефл Минэк баз'!L20*'ДС Дефл Минэк баз'!L20/'ДС Дефл Минэк кон'!L20</f>
        <v>104.89343009168178</v>
      </c>
      <c r="M20" s="1051">
        <f>'ДС Дефл Минэк баз'!M20*'ДС Дефл Минэк баз'!M20/'ДС Дефл Минэк кон'!M20</f>
        <v>105.65021057531881</v>
      </c>
      <c r="N20" s="1051">
        <f>'ДС Дефл Минэк баз'!N20*'ДС Дефл Минэк баз'!N20/'ДС Дефл Минэк кон'!N20</f>
        <v>105.5282624337414</v>
      </c>
      <c r="O20" s="1051">
        <f>'ДС Дефл Минэк баз'!O20*'ДС Дефл Минэк баз'!O20/'ДС Дефл Минэк кон'!O20</f>
        <v>105.48776368812038</v>
      </c>
      <c r="P20" s="1051">
        <f>'ДС Дефл Минэк баз'!P20*'ДС Дефл Минэк баз'!P20/'ДС Дефл Минэк кон'!P20</f>
        <v>105.33904739221012</v>
      </c>
      <c r="Q20" s="1051">
        <f>'ДС Дефл Минэк баз'!Q20*'ДС Дефл Минэк баз'!Q20/'ДС Дефл Минэк кон'!Q20</f>
        <v>105.1994502740785</v>
      </c>
      <c r="R20" s="1051">
        <f>'ДС Дефл Минэк баз'!R20*'ДС Дефл Минэк баз'!R20/'ДС Дефл Минэк кон'!R20</f>
        <v>105.06273186803728</v>
      </c>
      <c r="S20" s="1051">
        <f>'ДС Дефл Минэк баз'!S20*'ДС Дефл Минэк баз'!S20/'ДС Дефл Минэк кон'!S20</f>
        <v>104.80976924716821</v>
      </c>
      <c r="T20" s="1051">
        <f>'ДС Дефл Минэк баз'!T20*'ДС Дефл Минэк баз'!T20/'ДС Дефл Минэк кон'!T20</f>
        <v>104.485339641141</v>
      </c>
      <c r="U20" s="1051">
        <f>'ДС Дефл Минэк баз'!U20*'ДС Дефл Минэк баз'!U20/'ДС Дефл Минэк кон'!U20</f>
        <v>104.18213480464708</v>
      </c>
    </row>
    <row r="21" s="1049" customFormat="1" ht="28.5">
      <c r="A21" s="1056" t="s">
        <v>1215</v>
      </c>
      <c r="B21" s="1051">
        <f>'ДС Дефл Минэк баз'!B21*'ДС Дефл Минэк баз'!B21/'ДС Дефл Минэк кон'!B21</f>
        <v>106.04808595670289</v>
      </c>
      <c r="C21" s="1051">
        <f>'ДС Дефл Минэк баз'!C21*'ДС Дефл Минэк баз'!C21/'ДС Дефл Минэк кон'!C21</f>
        <v>114.12706658218544</v>
      </c>
      <c r="D21" s="1051">
        <f>'ДС Дефл Минэк баз'!D21*'ДС Дефл Минэк баз'!D21/'ДС Дефл Минэк кон'!D21</f>
        <v>103.43999711178334</v>
      </c>
      <c r="E21" s="1051">
        <f>'ДС Дефл Минэк баз'!E21*'ДС Дефл Минэк баз'!E21/'ДС Дефл Минэк кон'!E21</f>
        <v>104.35680926462324</v>
      </c>
      <c r="F21" s="1051">
        <f>'ДС Дефл Минэк баз'!F21*'ДС Дефл Минэк баз'!F21/'ДС Дефл Минэк кон'!F21</f>
        <v>106.30754477699202</v>
      </c>
      <c r="G21" s="1051">
        <f>'ДС Дефл Минэк баз'!G21*'ДС Дефл Минэк баз'!G21/'ДС Дефл Минэк кон'!G21</f>
        <v>106.26622941112358</v>
      </c>
      <c r="H21" s="1051">
        <f>'ДС Дефл Минэк баз'!H21*'ДС Дефл Минэк баз'!H21/'ДС Дефл Минэк кон'!H21</f>
        <v>106.18349543461173</v>
      </c>
      <c r="I21" s="1051">
        <f>'ДС Дефл Минэк баз'!I21*'ДС Дефл Минэк баз'!I21/'ДС Дефл Минэк кон'!I21</f>
        <v>106.36335639723472</v>
      </c>
      <c r="J21" s="1051">
        <f>'ДС Дефл Минэк баз'!J21*'ДС Дефл Минэк баз'!J21/'ДС Дефл Минэк кон'!J21</f>
        <v>106.12562407383332</v>
      </c>
      <c r="K21" s="1051">
        <f>'ДС Дефл Минэк баз'!K21*'ДС Дефл Минэк баз'!K21/'ДС Дефл Минэк кон'!K21</f>
        <v>105.87960927952895</v>
      </c>
      <c r="L21" s="1051">
        <f>'ДС Дефл Минэк баз'!L21*'ДС Дефл Минэк баз'!L21/'ДС Дефл Минэк кон'!L21</f>
        <v>106.00078473671998</v>
      </c>
      <c r="M21" s="1051">
        <f>'ДС Дефл Минэк баз'!M21*'ДС Дефл Минэк баз'!M21/'ДС Дефл Минэк кон'!M21</f>
        <v>106.12252830647405</v>
      </c>
      <c r="N21" s="1051">
        <f>'ДС Дефл Минэк баз'!N21*'ДС Дефл Минэк баз'!N21/'ДС Дефл Минэк кон'!N21</f>
        <v>106.00699719111853</v>
      </c>
      <c r="O21" s="1051">
        <f>'ДС Дефл Минэк баз'!O21*'ДС Дефл Минэк баз'!O21/'ДС Дефл Минэк кон'!O21</f>
        <v>106.08944806128515</v>
      </c>
      <c r="P21" s="1051">
        <f>'ДС Дефл Минэк баз'!P21*'ДС Дефл Минэк баз'!P21/'ДС Дефл Минэк кон'!P21</f>
        <v>106.03887753028239</v>
      </c>
      <c r="Q21" s="1051">
        <f>'ДС Дефл Минэк баз'!Q21*'ДС Дефл Минэк баз'!Q21/'ДС Дефл Минэк кон'!Q21</f>
        <v>106.05726458758933</v>
      </c>
      <c r="R21" s="1051">
        <f>'ДС Дефл Минэк баз'!R21*'ДС Дефл Минэк баз'!R21/'ДС Дефл Минэк кон'!R21</f>
        <v>105.84800597566687</v>
      </c>
      <c r="S21" s="1051">
        <f>'ДС Дефл Минэк баз'!S21*'ДС Дефл Минэк баз'!S21/'ДС Дефл Минэк кон'!S21</f>
        <v>105.84045232672531</v>
      </c>
      <c r="T21" s="1051">
        <f>'ДС Дефл Минэк баз'!T21*'ДС Дефл Минэк баз'!T21/'ДС Дефл Минэк кон'!T21</f>
        <v>105.83267747713521</v>
      </c>
      <c r="U21" s="1051">
        <f>'ДС Дефл Минэк баз'!U21*'ДС Дефл Минэк баз'!U21/'ДС Дефл Минэк кон'!U21</f>
        <v>105.78456588853942</v>
      </c>
    </row>
    <row r="22" s="1049" customFormat="1">
      <c r="A22" s="1056" t="s">
        <v>1216</v>
      </c>
      <c r="B22" s="1051">
        <f>'ДС Дефл Минэк баз'!B22*'ДС Дефл Минэк баз'!B22/'ДС Дефл Минэк кон'!B22</f>
        <v>107.71909740481243</v>
      </c>
      <c r="C22" s="1051">
        <f>'ДС Дефл Минэк баз'!C22*'ДС Дефл Минэк баз'!C22/'ДС Дефл Минэк кон'!C22</f>
        <v>105.5466817123021</v>
      </c>
      <c r="D22" s="1051">
        <f>'ДС Дефл Минэк баз'!D22*'ДС Дефл Минэк баз'!D22/'ДС Дефл Минэк кон'!D22</f>
        <v>104.97426766791317</v>
      </c>
      <c r="E22" s="1051">
        <f>'ДС Дефл Минэк баз'!E22*'ДС Дефл Минэк баз'!E22/'ДС Дефл Минэк кон'!E22</f>
        <v>104.56992376948287</v>
      </c>
      <c r="F22" s="1051">
        <f>'ДС Дефл Минэк баз'!F22*'ДС Дефл Минэк баз'!F22/'ДС Дефл Минэк кон'!F22</f>
        <v>104.31283889741863</v>
      </c>
      <c r="G22" s="1051">
        <f>'ДС Дефл Минэк баз'!G22*'ДС Дефл Минэк баз'!G22/'ДС Дефл Минэк кон'!G22</f>
        <v>104.90929548080292</v>
      </c>
      <c r="H22" s="1051">
        <f>'ДС Дефл Минэк баз'!H22*'ДС Дефл Минэк баз'!H22/'ДС Дефл Минэк кон'!H22</f>
        <v>105.00056978296499</v>
      </c>
      <c r="I22" s="1051">
        <f>'ДС Дефл Минэк баз'!I22*'ДС Дефл Минэк баз'!I22/'ДС Дефл Минэк кон'!I22</f>
        <v>105.08640121173852</v>
      </c>
      <c r="J22" s="1051">
        <f>'ДС Дефл Минэк баз'!J22*'ДС Дефл Минэк баз'!J22/'ДС Дефл Минэк кон'!J22</f>
        <v>104.58003818045357</v>
      </c>
      <c r="K22" s="1051">
        <f>'ДС Дефл Минэк баз'!K22*'ДС Дефл Минэк баз'!K22/'ДС Дефл Минэк кон'!K22</f>
        <v>104.75481157773645</v>
      </c>
      <c r="L22" s="1051">
        <f>'ДС Дефл Минэк баз'!L22*'ДС Дефл Минэк баз'!L22/'ДС Дефл Минэк кон'!L22</f>
        <v>104.51560748245195</v>
      </c>
      <c r="M22" s="1051">
        <f>'ДС Дефл Минэк баз'!M22*'ДС Дефл Минэк баз'!M22/'ДС Дефл Минэк кон'!M22</f>
        <v>104.49124043831713</v>
      </c>
      <c r="N22" s="1051">
        <f>'ДС Дефл Минэк баз'!N22*'ДС Дефл Минэк баз'!N22/'ДС Дефл Минэк кон'!N22</f>
        <v>104.44671575278863</v>
      </c>
      <c r="O22" s="1051">
        <f>'ДС Дефл Минэк баз'!O22*'ДС Дефл Минэк баз'!O22/'ДС Дефл Минэк кон'!O22</f>
        <v>104.49012953737578</v>
      </c>
      <c r="P22" s="1051">
        <f>'ДС Дефл Минэк баз'!P22*'ДС Дефл Минэк баз'!P22/'ДС Дефл Минэк кон'!P22</f>
        <v>104.2737366906148</v>
      </c>
      <c r="Q22" s="1051">
        <f>'ДС Дефл Минэк баз'!Q22*'ДС Дефл Минэк баз'!Q22/'ДС Дефл Минэк кон'!Q22</f>
        <v>104.2628142058703</v>
      </c>
      <c r="R22" s="1051">
        <f>'ДС Дефл Минэк баз'!R22*'ДС Дефл Минэк баз'!R22/'ДС Дефл Минэк кон'!R22</f>
        <v>104.21193063794043</v>
      </c>
      <c r="S22" s="1051">
        <f>'ДС Дефл Минэк баз'!S22*'ДС Дефл Минэк баз'!S22/'ДС Дефл Минэк кон'!S22</f>
        <v>104.17510834202184</v>
      </c>
      <c r="T22" s="1051">
        <f>'ДС Дефл Минэк баз'!T22*'ДС Дефл Минэк баз'!T22/'ДС Дефл Минэк кон'!T22</f>
        <v>104.14019581803291</v>
      </c>
      <c r="U22" s="1051">
        <f>'ДС Дефл Минэк баз'!U22*'ДС Дефл Минэк баз'!U22/'ДС Дефл Минэк кон'!U22</f>
        <v>103.88351508545425</v>
      </c>
    </row>
    <row r="23" ht="28.5">
      <c r="A23" s="1059" t="s">
        <v>1306</v>
      </c>
      <c r="B23" s="1051">
        <f>'ДС Дефл Минэк баз'!B23*'ДС Дефл Минэк баз'!B23/'ДС Дефл Минэк кон'!B23</f>
        <v>107.04189995968693</v>
      </c>
      <c r="C23" s="1051">
        <f>'ДС Дефл Минэк баз'!C23*'ДС Дефл Минэк баз'!C23/'ДС Дефл Минэк кон'!C23</f>
        <v>104.7283011751514</v>
      </c>
      <c r="D23" s="1051">
        <f>'ДС Дефл Минэк баз'!D23*'ДС Дефл Минэк баз'!D23/'ДС Дефл Минэк кон'!D23</f>
        <v>106.14639141792451</v>
      </c>
      <c r="E23" s="1051">
        <f>'ДС Дефл Минэк баз'!E23*'ДС Дефл Минэк баз'!E23/'ДС Дефл Минэк кон'!E23</f>
        <v>104.21085884406911</v>
      </c>
      <c r="F23" s="1051">
        <f>'ДС Дефл Минэк баз'!F23*'ДС Дефл Минэк баз'!F23/'ДС Дефл Минэк кон'!F23</f>
        <v>104.03368576059584</v>
      </c>
      <c r="G23" s="1051">
        <f>'ДС Дефл Минэк баз'!G23*'ДС Дефл Минэк баз'!G23/'ДС Дефл Минэк кон'!G23</f>
        <v>104.0332213518043</v>
      </c>
      <c r="H23" s="1051">
        <f>'ДС Дефл Минэк баз'!H23*'ДС Дефл Минэк баз'!H23/'ДС Дефл Минэк кон'!H23</f>
        <v>103.93143203785024</v>
      </c>
      <c r="I23" s="1051">
        <f>'ДС Дефл Минэк баз'!I23*'ДС Дефл Минэк баз'!I23/'ДС Дефл Минэк кон'!I23</f>
        <v>103.94599881514883</v>
      </c>
      <c r="J23" s="1060">
        <f>'ДС Дефл Минэк баз'!J23*'ДС Дефл Минэк баз'!J23/'ДС Дефл Минэк кон'!J23</f>
        <v>103.96357637336463</v>
      </c>
      <c r="K23" s="1060">
        <f>'ДС Дефл Минэк баз'!K23*'ДС Дефл Минэк баз'!K23/'ДС Дефл Минэк кон'!K23</f>
        <v>103.97935170279074</v>
      </c>
      <c r="L23" s="1060">
        <f>'ДС Дефл Минэк баз'!L23*'ДС Дефл Минэк баз'!L23/'ДС Дефл Минэк кон'!L23</f>
        <v>103.97788855551069</v>
      </c>
      <c r="M23" s="1060">
        <f>'ДС Дефл Минэк баз'!M23*'ДС Дефл Минэк баз'!M23/'ДС Дефл Минэк кон'!M23</f>
        <v>103.96580713319277</v>
      </c>
      <c r="N23" s="1060">
        <f>'ДС Дефл Минэк баз'!N23*'ДС Дефл Минэк баз'!N23/'ДС Дефл Минэк кон'!N23</f>
        <v>103.94886405234462</v>
      </c>
      <c r="O23" s="1060">
        <f>'ДС Дефл Минэк баз'!O23*'ДС Дефл Минэк баз'!O23/'ДС Дефл Минэк кон'!O23</f>
        <v>103.93770919735957</v>
      </c>
      <c r="P23" s="1060">
        <f>'ДС Дефл Минэк баз'!P23*'ДС Дефл Минэк баз'!P23/'ДС Дефл Минэк кон'!P23</f>
        <v>103.93345066869804</v>
      </c>
      <c r="Q23" s="1060">
        <f>'ДС Дефл Минэк баз'!Q23*'ДС Дефл Минэк баз'!Q23/'ДС Дефл Минэк кон'!Q23</f>
        <v>103.94064099067408</v>
      </c>
      <c r="R23" s="1060">
        <f>'ДС Дефл Минэк баз'!R23*'ДС Дефл Минэк баз'!R23/'ДС Дефл Минэк кон'!R23</f>
        <v>103.9531273632725</v>
      </c>
      <c r="S23" s="1060">
        <f>'ДС Дефл Минэк баз'!S23*'ДС Дефл Минэк баз'!S23/'ДС Дефл Минэк кон'!S23</f>
        <v>103.95985721257152</v>
      </c>
      <c r="T23" s="1060">
        <f>'ДС Дефл Минэк баз'!T23*'ДС Дефл Минэк баз'!T23/'ДС Дефл Минэк кон'!T23</f>
        <v>103.98441732392924</v>
      </c>
      <c r="U23" s="1060">
        <f>'ДС Дефл Минэк баз'!U23*'ДС Дефл Минэк баз'!U23/'ДС Дефл Минэк кон'!U23</f>
        <v>104.00745217194945</v>
      </c>
    </row>
    <row r="24" s="1045" customFormat="1" ht="28.5">
      <c r="A24" s="1046" t="s">
        <v>1220</v>
      </c>
      <c r="B24" s="1047">
        <f>'ДС Дефл Минэк баз'!B24*'ДС Дефл Минэк баз'!B24/'ДС Дефл Минэк кон'!B24</f>
        <v>114.15788308086756</v>
      </c>
      <c r="C24" s="1047">
        <f>'ДС Дефл Минэк баз'!C24*'ДС Дефл Минэк баз'!C24/'ДС Дефл Минэк кон'!C24</f>
        <v>112.06858876538048</v>
      </c>
      <c r="D24" s="1047">
        <f>'ДС Дефл Минэк баз'!D24*'ДС Дефл Минэк баз'!D24/'ДС Дефл Минэк кон'!D24</f>
        <v>104.9482521213489</v>
      </c>
      <c r="E24" s="1047">
        <f>'ДС Дефл Минэк баз'!E24*'ДС Дефл Минэк баз'!E24/'ДС Дефл Минэк кон'!E24</f>
        <v>104.00647154043152</v>
      </c>
      <c r="F24" s="1047">
        <f>'ДС Дефл Минэк баз'!F24*'ДС Дефл Минэк баз'!F24/'ДС Дефл Минэк кон'!F24</f>
        <v>104.04408026602701</v>
      </c>
      <c r="G24" s="1047">
        <f>'ДС Дефл Минэк баз'!G24*'ДС Дефл Минэк баз'!G24/'ДС Дефл Минэк кон'!G24</f>
        <v>104.04417910930088</v>
      </c>
      <c r="H24" s="1047">
        <f>'ДС Дефл Минэк баз'!H24*'ДС Дефл Минэк баз'!H24/'ДС Дефл Минэк кон'!H24</f>
        <v>103.97920103999998</v>
      </c>
      <c r="I24" s="1047">
        <f>'ДС Дефл Минэк баз'!I24*'ДС Дефл Минэк баз'!I24/'ДС Дефл Минэк кон'!I24</f>
        <v>104.04675415648363</v>
      </c>
      <c r="J24" s="1047">
        <f>'ДС Дефл Минэк баз'!J24*'ДС Дефл Минэк баз'!J24/'ДС Дефл Минэк кон'!J24</f>
        <v>103.94512099010083</v>
      </c>
      <c r="K24" s="1047">
        <f>'ДС Дефл Минэк баз'!K24*'ДС Дефл Минэк баз'!K24/'ДС Дефл Минэк кон'!K24</f>
        <v>103.95222956388854</v>
      </c>
      <c r="L24" s="1047">
        <f>'ДС Дефл Минэк баз'!L24*'ДС Дефл Минэк баз'!L24/'ДС Дефл Минэк кон'!L24</f>
        <v>103.93391317521062</v>
      </c>
      <c r="M24" s="1047">
        <f>'ДС Дефл Минэк баз'!M24*'ДС Дефл Минэк баз'!M24/'ДС Дефл Минэк кон'!M24</f>
        <v>103.90822822925639</v>
      </c>
      <c r="N24" s="1047">
        <f>'ДС Дефл Минэк баз'!N24*'ДС Дефл Минэк баз'!N24/'ДС Дефл Минэк кон'!N24</f>
        <v>103.89131826698048</v>
      </c>
      <c r="O24" s="1047">
        <f>'ДС Дефл Минэк баз'!O24*'ДС Дефл Минэк баз'!O24/'ДС Дефл Минэк кон'!O24</f>
        <v>103.88486266947808</v>
      </c>
      <c r="P24" s="1047">
        <f>'ДС Дефл Минэк баз'!P24*'ДС Дефл Минэк баз'!P24/'ДС Дефл Минэк кон'!P24</f>
        <v>103.89576210535915</v>
      </c>
      <c r="Q24" s="1047">
        <f>'ДС Дефл Минэк баз'!Q24*'ДС Дефл Минэк баз'!Q24/'ДС Дефл Минэк кон'!Q24</f>
        <v>103.9146902331685</v>
      </c>
      <c r="R24" s="1047">
        <f>'ДС Дефл Минэк баз'!R24*'ДС Дефл Минэк баз'!R24/'ДС Дефл Минэк кон'!R24</f>
        <v>103.92489300717584</v>
      </c>
      <c r="S24" s="1047">
        <f>'ДС Дефл Минэк баз'!S24*'ДС Дефл Минэк баз'!S24/'ДС Дефл Минэк кон'!S24</f>
        <v>103.96212581845052</v>
      </c>
      <c r="T24" s="1047">
        <f>'ДС Дефл Минэк баз'!T24*'ДС Дефл Минэк баз'!T24/'ДС Дефл Минэк кон'!T24</f>
        <v>103.9996261522852</v>
      </c>
      <c r="U24" s="1047">
        <f>'ДС Дефл Минэк баз'!U24*'ДС Дефл Минэк баз'!U24/'ДС Дефл Минэк кон'!U24</f>
        <v>104.01430871144045</v>
      </c>
    </row>
    <row r="25" s="1061" customFormat="1" ht="16.5">
      <c r="A25" s="1062" t="s">
        <v>223</v>
      </c>
      <c r="B25" s="1063">
        <f>'ДС Дефл Минэк баз'!B25*'ДС Дефл Минэк баз'!B25/'ДС Дефл Минэк кон'!B25</f>
        <v>100.286691519698</v>
      </c>
      <c r="C25" s="1063">
        <f>'ДС Дефл Минэк баз'!C25*'ДС Дефл Минэк баз'!C25/'ДС Дефл Минэк кон'!C25</f>
        <v>100.20196609918692</v>
      </c>
      <c r="D25" s="1063">
        <f>'ДС Дефл Минэк баз'!D25*'ДС Дефл Минэк баз'!D25/'ДС Дефл Минэк кон'!D25</f>
        <v>103.62852799391115</v>
      </c>
      <c r="E25" s="1063">
        <f>'ДС Дефл Минэк баз'!E25*'ДС Дефл Минэк баз'!E25/'ДС Дефл Минэк кон'!E25</f>
        <v>102.47683068469318</v>
      </c>
      <c r="F25" s="1063">
        <f>'ДС Дефл Минэк баз'!F25*'ДС Дефл Минэк баз'!F25/'ДС Дефл Минэк кон'!F25</f>
        <v>103.03923665053622</v>
      </c>
      <c r="G25" s="1063">
        <f>'ДС Дефл Минэк баз'!G25*'ДС Дефл Минэк баз'!G25/'ДС Дефл Минэк кон'!G25</f>
        <v>103.50320316591019</v>
      </c>
      <c r="H25" s="1063">
        <f>'ДС Дефл Минэк баз'!H25*'ДС Дефл Минэк баз'!H25/'ДС Дефл Минэк кон'!H25</f>
        <v>104.06977465304243</v>
      </c>
      <c r="I25" s="1063">
        <f>'ДС Дефл Минэк баз'!I25*'ДС Дефл Минэк баз'!I25/'ДС Дефл Минэк кон'!I25</f>
        <v>104.26036302527713</v>
      </c>
      <c r="J25" s="1063">
        <f>'ДС Дефл Минэк баз'!J25*'ДС Дефл Минэк баз'!J25/'ДС Дефл Минэк кон'!J25</f>
        <v>104.54571429201116</v>
      </c>
      <c r="K25" s="1063">
        <f>'ДС Дефл Минэк баз'!K25*'ДС Дефл Минэк баз'!K25/'ДС Дефл Минэк кон'!K25</f>
        <v>104.65841489824238</v>
      </c>
      <c r="L25" s="1063">
        <f>'ДС Дефл Минэк баз'!L25*'ДС Дефл Минэк баз'!L25/'ДС Дефл Минэк кон'!L25</f>
        <v>104.88704161187135</v>
      </c>
      <c r="M25" s="1063">
        <f>'ДС Дефл Минэк баз'!M25*'ДС Дефл Минэк баз'!M25/'ДС Дефл Минэк кон'!M25</f>
        <v>104.96563306840996</v>
      </c>
      <c r="N25" s="1063">
        <f>'ДС Дефл Минэк баз'!N25*'ДС Дефл Минэк баз'!N25/'ДС Дефл Минэк кон'!N25</f>
        <v>105.11628897703733</v>
      </c>
      <c r="O25" s="1063">
        <f>'ДС Дефл Минэк баз'!O25*'ДС Дефл Минэк баз'!O25/'ДС Дефл Минэк кон'!O25</f>
        <v>105.28539265724909</v>
      </c>
      <c r="P25" s="1063">
        <f>'ДС Дефл Минэк баз'!P25*'ДС Дефл Минэк баз'!P25/'ДС Дефл Минэк кон'!P25</f>
        <v>105.13369420849614</v>
      </c>
      <c r="Q25" s="1063">
        <f>'ДС Дефл Минэк баз'!Q25*'ДС Дефл Минэк баз'!Q25/'ДС Дефл Минэк кон'!Q25</f>
        <v>105.05536301628946</v>
      </c>
      <c r="R25" s="1063">
        <f>'ДС Дефл Минэк баз'!R25*'ДС Дефл Минэк баз'!R25/'ДС Дефл Минэк кон'!R25</f>
        <v>104.91690523515689</v>
      </c>
      <c r="S25" s="1063">
        <f>'ДС Дефл Минэк баз'!S25*'ДС Дефл Минэк баз'!S25/'ДС Дефл Минэк кон'!S25</f>
        <v>104.71407002791773</v>
      </c>
      <c r="T25" s="1063">
        <f>'ДС Дефл Минэк баз'!T25*'ДС Дефл Минэк баз'!T25/'ДС Дефл Минэк кон'!T25</f>
        <v>104.52398662818386</v>
      </c>
      <c r="U25" s="1063">
        <f>'ДС Дефл Минэк баз'!U25*'ДС Дефл Минэк баз'!U25/'ДС Дефл Минэк кон'!U25</f>
        <v>104.51097101137388</v>
      </c>
      <c r="V25" s="1045"/>
      <c r="W25" s="1045"/>
      <c r="X25" s="1045"/>
      <c r="Y25" s="1045"/>
      <c r="Z25" s="1045"/>
    </row>
    <row r="26" s="1045" customFormat="1" ht="16.5">
      <c r="A26" s="1062" t="s">
        <v>1307</v>
      </c>
      <c r="B26" s="1063">
        <f>'ДС Дефл Минэк баз'!B26*'ДС Дефл Минэк баз'!B26/'ДС Дефл Минэк кон'!B26</f>
        <v>104.41587229748033</v>
      </c>
      <c r="C26" s="1063">
        <f>'ДС Дефл Минэк баз'!C26*'ДС Дефл Минэк баз'!C26/'ДС Дефл Минэк кон'!C26</f>
        <v>104.49153341106152</v>
      </c>
      <c r="D26" s="1063">
        <f>'ДС Дефл Минэк баз'!D26*'ДС Дефл Минэк баз'!D26/'ДС Дефл Минэк кон'!D26</f>
        <v>104.50100830592109</v>
      </c>
      <c r="E26" s="1063">
        <f>'ДС Дефл Минэк баз'!E26*'ДС Дефл Минэк баз'!E26/'ДС Дефл Минэк кон'!E26</f>
        <v>104.40205484081922</v>
      </c>
      <c r="F26" s="1063">
        <f>'ДС Дефл Минэк баз'!F26*'ДС Дефл Минэк баз'!F26/'ДС Дефл Минэк кон'!F26</f>
        <v>104.28937094602033</v>
      </c>
      <c r="G26" s="1063">
        <f>'ДС Дефл Минэк баз'!G26*'ДС Дефл Минэк баз'!G26/'ДС Дефл Минэк кон'!G26</f>
        <v>104.09612999857984</v>
      </c>
      <c r="H26" s="1063">
        <f>'ДС Дефл Минэк баз'!H26*'ДС Дефл Минэк баз'!H26/'ДС Дефл Минэк кон'!H26</f>
        <v>103.99256560545949</v>
      </c>
      <c r="I26" s="1063">
        <f>'ДС Дефл Минэк баз'!I26*'ДС Дефл Минэк баз'!I26/'ДС Дефл Минэк кон'!I26</f>
        <v>103.95555110870404</v>
      </c>
      <c r="J26" s="1063">
        <f>'ДС Дефл Минэк баз'!J26*'ДС Дефл Минэк баз'!J26/'ДС Дефл Минэк кон'!J26</f>
        <v>103.96801516572273</v>
      </c>
      <c r="K26" s="1063">
        <f>'ДС Дефл Минэк баз'!K26*'ДС Дефл Минэк баз'!K26/'ДС Дефл Минэк кон'!K26</f>
        <v>103.93626153007035</v>
      </c>
      <c r="L26" s="1063">
        <f>'ДС Дефл Минэк баз'!L26*'ДС Дефл Минэк баз'!L26/'ДС Дефл Минэк кон'!L26</f>
        <v>103.89445292019323</v>
      </c>
      <c r="M26" s="1063">
        <f>'ДС Дефл Минэк баз'!M26*'ДС Дефл Минэк баз'!M26/'ДС Дефл Минэк кон'!M26</f>
        <v>103.92212360775598</v>
      </c>
      <c r="N26" s="1063">
        <f>'ДС Дефл Минэк баз'!N26*'ДС Дефл Минэк баз'!N26/'ДС Дефл Минэк кон'!N26</f>
        <v>103.89111580493915</v>
      </c>
      <c r="O26" s="1063">
        <f>'ДС Дефл Минэк баз'!O26*'ДС Дефл Минэк баз'!O26/'ДС Дефл Минэк кон'!O26</f>
        <v>103.9099281023163</v>
      </c>
      <c r="P26" s="1063">
        <f>'ДС Дефл Минэк баз'!P26*'ДС Дефл Минэк баз'!P26/'ДС Дефл Минэк кон'!P26</f>
        <v>103.84480247274678</v>
      </c>
      <c r="Q26" s="1063">
        <f>'ДС Дефл Минэк баз'!Q26*'ДС Дефл Минэк баз'!Q26/'ДС Дефл Минэк кон'!Q26</f>
        <v>103.81406212091845</v>
      </c>
      <c r="R26" s="1063">
        <f>'ДС Дефл Минэк баз'!R26*'ДС Дефл Минэк баз'!R26/'ДС Дефл Минэк кон'!R26</f>
        <v>103.78211244086798</v>
      </c>
      <c r="S26" s="1063">
        <f>'ДС Дефл Минэк баз'!S26*'ДС Дефл Минэк баз'!S26/'ДС Дефл Минэк кон'!S26</f>
        <v>103.75363862952129</v>
      </c>
      <c r="T26" s="1063">
        <f>'ДС Дефл Минэк баз'!T26*'ДС Дефл Минэк баз'!T26/'ДС Дефл Минэк кон'!T26</f>
        <v>103.72512744190809</v>
      </c>
      <c r="U26" s="1063">
        <f>'ДС Дефл Минэк баз'!U26*'ДС Дефл Минэк баз'!U26/'ДС Дефл Минэк кон'!U26</f>
        <v>103.69616037123713</v>
      </c>
    </row>
    <row r="27" s="1061" customFormat="1" ht="16.5">
      <c r="A27" s="1062" t="s">
        <v>1308</v>
      </c>
      <c r="B27" s="1063">
        <f>'ДС Дефл Минэк баз'!B27*'ДС Дефл Минэк баз'!B27/'ДС Дефл Минэк кон'!B27</f>
        <v>103.69498560435535</v>
      </c>
      <c r="C27" s="1063">
        <f>'ДС Дефл Минэк баз'!C27*'ДС Дефл Минэк баз'!C27/'ДС Дефл Минэк кон'!C27</f>
        <v>104.93430351985597</v>
      </c>
      <c r="D27" s="1063">
        <f>'ДС Дефл Минэк баз'!D27*'ДС Дефл Минэк баз'!D27/'ДС Дефл Минэк кон'!D27</f>
        <v>104.92753767490525</v>
      </c>
      <c r="E27" s="1063">
        <f>'ДС Дефл Минэк баз'!E27*'ДС Дефл Минэк баз'!E27/'ДС Дефл Минэк кон'!E27</f>
        <v>103.97376277683887</v>
      </c>
      <c r="F27" s="1063">
        <f>'ДС Дефл Минэк баз'!F27*'ДС Дефл Минэк баз'!F27/'ДС Дефл Минэк кон'!F27</f>
        <v>104.4366667586841</v>
      </c>
      <c r="G27" s="1063">
        <f>'ДС Дефл Минэк баз'!G27*'ДС Дефл Минэк баз'!G27/'ДС Дефл Минэк кон'!G27</f>
        <v>104.49508737656973</v>
      </c>
      <c r="H27" s="1063">
        <f>'ДС Дефл Минэк баз'!H27*'ДС Дефл Минэк баз'!H27/'ДС Дефл Минэк кон'!H27</f>
        <v>104.55351751279922</v>
      </c>
      <c r="I27" s="1063">
        <f>'ДС Дефл Минэк баз'!I27*'ДС Дефл Минэк баз'!I27/'ДС Дефл Минэк кон'!I27</f>
        <v>104.53185335361171</v>
      </c>
      <c r="J27" s="1063">
        <f>'ДС Дефл Минэк баз'!J27*'ДС Дефл Минэк баз'!J27/'ДС Дефл Минэк кон'!J27</f>
        <v>104.38733192676268</v>
      </c>
      <c r="K27" s="1063">
        <f>'ДС Дефл Минэк баз'!K27*'ДС Дефл Минэк баз'!K27/'ДС Дефл Минэк кон'!K27</f>
        <v>104.18261913013758</v>
      </c>
      <c r="L27" s="1063">
        <f>'ДС Дефл Минэк баз'!L27*'ДС Дефл Минэк баз'!L27/'ДС Дефл Минэк кон'!L27</f>
        <v>104.02250347911713</v>
      </c>
      <c r="M27" s="1063">
        <f>'ДС Дефл Минэк баз'!M27*'ДС Дефл Минэк баз'!M27/'ДС Дефл Минэк кон'!M27</f>
        <v>103.86287451419106</v>
      </c>
      <c r="N27" s="1063">
        <f>'ДС Дефл Минэк баз'!N27*'ДС Дефл Минэк баз'!N27/'ДС Дефл Минэк кон'!N27</f>
        <v>103.90098996800339</v>
      </c>
      <c r="O27" s="1063">
        <f>'ДС Дефл Минэк баз'!O27*'ДС Дефл Минэк баз'!O27/'ДС Дефл Минэк кон'!O27</f>
        <v>103.93374367924311</v>
      </c>
      <c r="P27" s="1063">
        <f>'ДС Дефл Минэк баз'!P27*'ДС Дефл Минэк баз'!P27/'ДС Дефл Минэк кон'!P27</f>
        <v>103.95905656969057</v>
      </c>
      <c r="Q27" s="1063">
        <f>'ДС Дефл Минэк баз'!Q27*'ДС Дефл Минэк баз'!Q27/'ДС Дефл Минэк кон'!Q27</f>
        <v>103.99791438239399</v>
      </c>
      <c r="R27" s="1063">
        <f>'ДС Дефл Минэк баз'!R27*'ДС Дефл Минэк баз'!R27/'ДС Дефл Минэк кон'!R27</f>
        <v>104.02260523299118</v>
      </c>
      <c r="S27" s="1063">
        <f>'ДС Дефл Минэк баз'!S27*'ДС Дефл Минэк баз'!S27/'ДС Дефл Минэк кон'!S27</f>
        <v>104.05081903421126</v>
      </c>
      <c r="T27" s="1063">
        <f>'ДС Дефл Минэк баз'!T27*'ДС Дефл Минэк баз'!T27/'ДС Дефл Минэк кон'!T27</f>
        <v>104.08255280849959</v>
      </c>
      <c r="U27" s="1063">
        <f>'ДС Дефл Минэк баз'!U27*'ДС Дефл Минэк баз'!U27/'ДС Дефл Минэк кон'!U27</f>
        <v>104.09412204271446</v>
      </c>
      <c r="V27" s="1045"/>
      <c r="W27" s="1045"/>
      <c r="X27" s="1045"/>
      <c r="Y27" s="1045"/>
      <c r="Z27" s="1045"/>
    </row>
    <row r="28" s="1061" customFormat="1" ht="16.5">
      <c r="A28" s="1062" t="s">
        <v>426</v>
      </c>
      <c r="B28" s="1063">
        <f>'ДС Дефл Минэк баз'!B28*'ДС Дефл Минэк баз'!B28/'ДС Дефл Минэк кон'!B28</f>
        <v>106</v>
      </c>
      <c r="C28" s="1063">
        <f>'ДС Дефл Минэк баз'!C28*'ДС Дефл Минэк баз'!C28/'ДС Дефл Минэк кон'!C28</f>
        <v>105.20490024156956</v>
      </c>
      <c r="D28" s="1063">
        <f>'ДС Дефл Минэк баз'!D28*'ДС Дефл Минэк баз'!D28/'ДС Дефл Минэк кон'!D28</f>
        <v>104.91671490970293</v>
      </c>
      <c r="E28" s="1063">
        <f>'ДС Дефл Минэк баз'!E28*'ДС Дефл Минэк баз'!E28/'ДС Дефл Минэк кон'!E28</f>
        <v>104.95631010853596</v>
      </c>
      <c r="F28" s="1063">
        <f>'ДС Дефл Минэк баз'!F28*'ДС Дефл Минэк баз'!F28/'ДС Дефл Минэк кон'!F28</f>
        <v>105.32905476672578</v>
      </c>
      <c r="G28" s="1063">
        <f>'ДС Дефл Минэк баз'!G28*'ДС Дефл Минэк баз'!G28/'ДС Дефл Минэк кон'!G28</f>
        <v>105.24683244293288</v>
      </c>
      <c r="H28" s="1063">
        <f>'ДС Дефл Минэк баз'!H28*'ДС Дефл Минэк баз'!H28/'ДС Дефл Минэк кон'!H28</f>
        <v>105.1265352080819</v>
      </c>
      <c r="I28" s="1063">
        <f>'ДС Дефл Минэк баз'!I28*'ДС Дефл Минэк баз'!I28/'ДС Дефл Минэк кон'!I28</f>
        <v>104.72731065474261</v>
      </c>
      <c r="J28" s="1063">
        <f>'ДС Дефл Минэк баз'!J28*'ДС Дефл Минэк баз'!J28/'ДС Дефл Минэк кон'!J28</f>
        <v>104.59690734901969</v>
      </c>
      <c r="K28" s="1063">
        <f>'ДС Дефл Минэк баз'!K28*'ДС Дефл Минэк баз'!K28/'ДС Дефл Минэк кон'!K28</f>
        <v>104.62602593340071</v>
      </c>
      <c r="L28" s="1063">
        <f>'ДС Дефл Минэк баз'!L28*'ДС Дефл Минэк баз'!L28/'ДС Дефл Минэк кон'!L28</f>
        <v>104.66031695256808</v>
      </c>
      <c r="M28" s="1063">
        <f>'ДС Дефл Минэк баз'!M28*'ДС Дефл Минэк баз'!M28/'ДС Дефл Минэк кон'!M28</f>
        <v>104.72657821784269</v>
      </c>
      <c r="N28" s="1063">
        <f>'ДС Дефл Минэк баз'!N28*'ДС Дефл Минэк баз'!N28/'ДС Дефл Минэк кон'!N28</f>
        <v>104.74230598688285</v>
      </c>
      <c r="O28" s="1063">
        <f>'ДС Дефл Минэк баз'!O28*'ДС Дефл Минэк баз'!O28/'ДС Дефл Минэк кон'!O28</f>
        <v>104.89901495171728</v>
      </c>
      <c r="P28" s="1063">
        <f>'ДС Дефл Минэк баз'!P28*'ДС Дефл Минэк баз'!P28/'ДС Дефл Минэк кон'!P28</f>
        <v>104.63833065741991</v>
      </c>
      <c r="Q28" s="1063">
        <f>'ДС Дефл Минэк баз'!Q28*'ДС Дефл Минэк баз'!Q28/'ДС Дефл Минэк кон'!Q28</f>
        <v>104.61539854362164</v>
      </c>
      <c r="R28" s="1063">
        <f>'ДС Дефл Минэк баз'!R28*'ДС Дефл Минэк баз'!R28/'ДС Дефл Минэк кон'!R28</f>
        <v>104.3962022893574</v>
      </c>
      <c r="S28" s="1063">
        <f>'ДС Дефл Минэк баз'!S28*'ДС Дефл Минэк баз'!S28/'ДС Дефл Минэк кон'!S28</f>
        <v>104.17526447674756</v>
      </c>
      <c r="T28" s="1063">
        <f>'ДС Дефл Минэк баз'!T28*'ДС Дефл Минэк баз'!T28/'ДС Дефл Минэк кон'!T28</f>
        <v>103.97368804398286</v>
      </c>
      <c r="U28" s="1063">
        <f>'ДС Дефл Минэк баз'!U28*'ДС Дефл Минэк баз'!U28/'ДС Дефл Минэк кон'!U28</f>
        <v>103.87892996351596</v>
      </c>
      <c r="V28" s="1045"/>
      <c r="W28" s="1045"/>
      <c r="X28" s="1045"/>
      <c r="Y28" s="1045"/>
      <c r="Z28" s="1045"/>
    </row>
    <row r="29" s="1061" customFormat="1" ht="16.5">
      <c r="A29" s="1062" t="s">
        <v>563</v>
      </c>
      <c r="B29" s="1063">
        <f>'ДС Дефл Минэк баз'!B29*'ДС Дефл Минэк баз'!B29/'ДС Дефл Минэк кон'!B29</f>
        <v>103.97483497417522</v>
      </c>
      <c r="C29" s="1063">
        <f>'ДС Дефл Минэк баз'!C29*'ДС Дефл Минэк баз'!C29/'ДС Дефл Минэк кон'!C29</f>
        <v>102.46329811206176</v>
      </c>
      <c r="D29" s="1063">
        <f>'ДС Дефл Минэк баз'!D29*'ДС Дефл Минэк баз'!D29/'ДС Дефл Минэк кон'!D29</f>
        <v>104.49433578774664</v>
      </c>
      <c r="E29" s="1063">
        <f>'ДС Дефл Минэк баз'!E29*'ДС Дефл Минэк баз'!E29/'ДС Дефл Минэк кон'!E29</f>
        <v>103.25593475150414</v>
      </c>
      <c r="F29" s="1063">
        <f>'ДС Дефл Минэк баз'!F29*'ДС Дефл Минэк баз'!F29/'ДС Дефл Минэк кон'!F29</f>
        <v>103.97948090019138</v>
      </c>
      <c r="G29" s="1063">
        <f>'ДС Дефл Минэк баз'!G29*'ДС Дефл Минэк баз'!G29/'ДС Дефл Минэк кон'!G29</f>
        <v>103.78718326284955</v>
      </c>
      <c r="H29" s="1063">
        <f>'ДС Дефл Минэк баз'!H29*'ДС Дефл Минэк баз'!H29/'ДС Дефл Минэк кон'!H29</f>
        <v>103.95511404198105</v>
      </c>
      <c r="I29" s="1063">
        <f>'ДС Дефл Минэк баз'!I29*'ДС Дефл Минэк баз'!I29/'ДС Дефл Минэк кон'!I29</f>
        <v>103.95145938123639</v>
      </c>
      <c r="J29" s="1063">
        <f>'ДС Дефл Минэк баз'!J29*'ДС Дефл Минэк баз'!J29/'ДС Дефл Минэк кон'!J29</f>
        <v>103.90872511332637</v>
      </c>
      <c r="K29" s="1063">
        <f>'ДС Дефл Минэк баз'!K29*'ДС Дефл Минэк баз'!K29/'ДС Дефл Минэк кон'!K29</f>
        <v>103.82580879674101</v>
      </c>
      <c r="L29" s="1063">
        <f>'ДС Дефл Минэк баз'!L29*'ДС Дефл Минэк баз'!L29/'ДС Дефл Минэк кон'!L29</f>
        <v>103.77599379837476</v>
      </c>
      <c r="M29" s="1063">
        <f>'ДС Дефл Минэк баз'!M29*'ДС Дефл Минэк баз'!M29/'ДС Дефл Минэк кон'!M29</f>
        <v>103.72134966776602</v>
      </c>
      <c r="N29" s="1063">
        <f>'ДС Дефл Минэк баз'!N29*'ДС Дефл Минэк баз'!N29/'ДС Дефл Минэк кон'!N29</f>
        <v>103.6571252569824</v>
      </c>
      <c r="O29" s="1063">
        <f>'ДС Дефл Минэк баз'!O29*'ДС Дефл Минэк баз'!O29/'ДС Дефл Минэк кон'!O29</f>
        <v>103.60689243564167</v>
      </c>
      <c r="P29" s="1063">
        <f>'ДС Дефл Минэк баз'!P29*'ДС Дефл Минэк баз'!P29/'ДС Дефл Минэк кон'!P29</f>
        <v>103.53409251661833</v>
      </c>
      <c r="Q29" s="1063">
        <f>'ДС Дефл Минэк баз'!Q29*'ДС Дефл Минэк баз'!Q29/'ДС Дефл Минэк кон'!Q29</f>
        <v>103.49545127479576</v>
      </c>
      <c r="R29" s="1063">
        <f>'ДС Дефл Минэк баз'!R29*'ДС Дефл Минэк баз'!R29/'ДС Дефл Минэк кон'!R29</f>
        <v>103.45574435462586</v>
      </c>
      <c r="S29" s="1063">
        <f>'ДС Дефл Минэк баз'!S29*'ДС Дефл Минэк баз'!S29/'ДС Дефл Минэк кон'!S29</f>
        <v>103.45158225807282</v>
      </c>
      <c r="T29" s="1063">
        <f>'ДС Дефл Минэк баз'!T29*'ДС Дефл Минэк баз'!T29/'ДС Дефл Минэк кон'!T29</f>
        <v>103.45432060140989</v>
      </c>
      <c r="U29" s="1063">
        <f>'ДС Дефл Минэк баз'!U29*'ДС Дефл Минэк баз'!U29/'ДС Дефл Минэк кон'!U29</f>
        <v>103.44371819999461</v>
      </c>
      <c r="V29" s="1045"/>
      <c r="W29" s="1045"/>
      <c r="X29" s="1045"/>
      <c r="Y29" s="1045"/>
      <c r="Z29" s="1045"/>
    </row>
    <row r="30" s="1061" customFormat="1" ht="16.5">
      <c r="A30" s="1064" t="s">
        <v>430</v>
      </c>
      <c r="B30" s="1063">
        <f>'ДС Дефл Минэк баз'!B30*'ДС Дефл Минэк баз'!B30/'ДС Дефл Минэк кон'!B30</f>
        <v>105.18724356632599</v>
      </c>
      <c r="C30" s="1063">
        <f>'ДС Дефл Минэк баз'!C30*'ДС Дефл Минэк баз'!C30/'ДС Дефл Минэк кон'!C30</f>
        <v>104.04172361127351</v>
      </c>
      <c r="D30" s="1063">
        <f>'ДС Дефл Минэк баз'!D30*'ДС Дефл Минэк баз'!D30/'ДС Дефл Минэк кон'!D30</f>
        <v>105.03154503303249</v>
      </c>
      <c r="E30" s="1063">
        <f>'ДС Дефл Минэк баз'!E30*'ДС Дефл Минэк баз'!E30/'ДС Дефл Минэк кон'!E30</f>
        <v>103.83397548380101</v>
      </c>
      <c r="F30" s="1063">
        <f>'ДС Дефл Минэк баз'!F30*'ДС Дефл Минэк баз'!F30/'ДС Дефл Минэк кон'!F30</f>
        <v>104.37180822220833</v>
      </c>
      <c r="G30" s="1063">
        <f>'ДС Дефл Минэк баз'!G30*'ДС Дефл Минэк баз'!G30/'ДС Дефл Минэк кон'!G30</f>
        <v>104.25552846175898</v>
      </c>
      <c r="H30" s="1063">
        <f>'ДС Дефл Минэк баз'!H30*'ДС Дефл Минэк баз'!H30/'ДС Дефл Минэк кон'!H30</f>
        <v>104.14805543727394</v>
      </c>
      <c r="I30" s="1063">
        <f>'ДС Дефл Минэк баз'!I30*'ДС Дефл Минэк баз'!I30/'ДС Дефл Минэк кон'!I30</f>
        <v>103.99796416734775</v>
      </c>
      <c r="J30" s="1063">
        <f>'ДС Дефл Минэк баз'!J30*'ДС Дефл Минэк баз'!J30/'ДС Дефл Минэк кон'!J30</f>
        <v>104.05431340769348</v>
      </c>
      <c r="K30" s="1063">
        <f>'ДС Дефл Минэк баз'!K30*'ДС Дефл Минэк баз'!K30/'ДС Дефл Минэк кон'!K30</f>
        <v>104.05584403478173</v>
      </c>
      <c r="L30" s="1063">
        <f>'ДС Дефл Минэк баз'!L30*'ДС Дефл Минэк баз'!L30/'ДС Дефл Минэк кон'!L30</f>
        <v>104.16951938749759</v>
      </c>
      <c r="M30" s="1063">
        <f>'ДС Дефл Минэк баз'!M30*'ДС Дефл Минэк баз'!M30/'ДС Дефл Минэк кон'!M30</f>
        <v>104.26849542900835</v>
      </c>
      <c r="N30" s="1063">
        <f>'ДС Дефл Минэк баз'!N30*'ДС Дефл Минэк баз'!N30/'ДС Дефл Минэк кон'!N30</f>
        <v>104.39536584499581</v>
      </c>
      <c r="O30" s="1063">
        <f>'ДС Дефл Минэк баз'!O30*'ДС Дефл Минэк баз'!O30/'ДС Дефл Минэк кон'!O30</f>
        <v>104.54843576046159</v>
      </c>
      <c r="P30" s="1063">
        <f>'ДС Дефл Минэк баз'!P30*'ДС Дефл Минэк баз'!P30/'ДС Дефл Минэк кон'!P30</f>
        <v>104.68031212427559</v>
      </c>
      <c r="Q30" s="1063">
        <f>'ДС Дефл Минэк баз'!Q30*'ДС Дефл Минэк баз'!Q30/'ДС Дефл Минэк кон'!Q30</f>
        <v>104.78173401446622</v>
      </c>
      <c r="R30" s="1063">
        <f>'ДС Дефл Минэк баз'!R30*'ДС Дефл Минэк баз'!R30/'ДС Дефл Минэк кон'!R30</f>
        <v>104.87855732092555</v>
      </c>
      <c r="S30" s="1063">
        <f>'ДС Дефл Минэк баз'!S30*'ДС Дефл Минэк баз'!S30/'ДС Дефл Минэк кон'!S30</f>
        <v>104.95305466532761</v>
      </c>
      <c r="T30" s="1063">
        <f>'ДС Дефл Минэк баз'!T30*'ДС Дефл Минэк баз'!T30/'ДС Дефл Минэк кон'!T30</f>
        <v>104.98444027620023</v>
      </c>
      <c r="U30" s="1063">
        <f>'ДС Дефл Минэк баз'!U30*'ДС Дефл Минэк баз'!U30/'ДС Дефл Минэк кон'!U30</f>
        <v>104.97170662951251</v>
      </c>
      <c r="V30" s="1045"/>
      <c r="W30" s="1045"/>
      <c r="X30" s="1045"/>
      <c r="Y30" s="1045"/>
      <c r="Z30" s="1045"/>
    </row>
    <row r="31" s="1045" customFormat="1" ht="15">
      <c r="A31" s="1065" t="s">
        <v>1309</v>
      </c>
      <c r="B31" s="1047">
        <f>'ДС Дефл Минэк баз'!B31*'ДС Дефл Минэк баз'!B31/'ДС Дефл Минэк кон'!B31</f>
        <v>103.68666889079266</v>
      </c>
      <c r="C31" s="1047">
        <f>'ДС Дефл Минэк баз'!C31*'ДС Дефл Минэк баз'!C31/'ДС Дефл Минэк кон'!C31</f>
        <v>102.72706979389167</v>
      </c>
      <c r="D31" s="1047">
        <f>'ДС Дефл Минэк баз'!D31*'ДС Дефл Минэк баз'!D31/'ДС Дефл Минэк кон'!D31</f>
        <v>104.53329344523009</v>
      </c>
      <c r="E31" s="1047">
        <f>'ДС Дефл Минэк баз'!E31*'ДС Дефл Минэк баз'!E31/'ДС Дефл Минэк кон'!E31</f>
        <v>103.23248713111302</v>
      </c>
      <c r="F31" s="1047">
        <f>'ДС Дефл Минэк баз'!F31*'ДС Дефл Минэк баз'!F31/'ДС Дефл Минэк кон'!F31</f>
        <v>103.97943546235045</v>
      </c>
      <c r="G31" s="1047">
        <f>'ДС Дефл Минэк баз'!G31*'ДС Дефл Минэк баз'!G31/'ДС Дефл Минэк кон'!G31</f>
        <v>103.97927272335698</v>
      </c>
      <c r="H31" s="1047">
        <f>'ДС Дефл Минэк баз'!H31*'ДС Дефл Минэк баз'!H31/'ДС Дефл Минэк кон'!H31</f>
        <v>103.97385522441768</v>
      </c>
      <c r="I31" s="1047">
        <f>'ДС Дефл Минэк баз'!I31*'ДС Дефл Минэк баз'!I31/'ДС Дефл Минэк кон'!I31</f>
        <v>103.9779333880098</v>
      </c>
      <c r="J31" s="1047">
        <f>'ДС Дефл Минэк баз'!J31*'ДС Дефл Минэк баз'!J31/'ДС Дефл Минэк кон'!J31</f>
        <v>104.03301617108062</v>
      </c>
      <c r="K31" s="1047">
        <f>'ДС Дефл Минэк баз'!K31*'ДС Дефл Минэк баз'!K31/'ДС Дефл Минэк кон'!K31</f>
        <v>103.95201177635499</v>
      </c>
      <c r="L31" s="1047">
        <f>'ДС Дефл Минэк баз'!L31*'ДС Дефл Минэк баз'!L31/'ДС Дефл Минэк кон'!L31</f>
        <v>103.9340161609752</v>
      </c>
      <c r="M31" s="1047">
        <f>'ДС Дефл Минэк баз'!M31*'ДС Дефл Минэк баз'!M31/'ДС Дефл Минэк кон'!M31</f>
        <v>103.90802908150511</v>
      </c>
      <c r="N31" s="1047">
        <f>'ДС Дефл Минэк баз'!N31*'ДС Дефл Минэк баз'!N31/'ДС Дефл Минэк кон'!N31</f>
        <v>103.89303695549765</v>
      </c>
      <c r="O31" s="1047">
        <f>'ДС Дефл Минэк баз'!O31*'ДС Дефл Минэк баз'!O31/'ДС Дефл Минэк кон'!O31</f>
        <v>103.88504187776998</v>
      </c>
      <c r="P31" s="1047">
        <f>'ДС Дефл Минэк баз'!P31*'ДС Дефл Минэк баз'!P31/'ДС Дефл Минэк кон'!P31</f>
        <v>103.89503461039273</v>
      </c>
      <c r="Q31" s="1047">
        <f>'ДС Дефл Минэк баз'!Q31*'ДС Дефл Минэк баз'!Q31/'ДС Дефл Минэк кон'!Q31</f>
        <v>103.91602215129022</v>
      </c>
      <c r="R31" s="1047">
        <f>'ДС Дефл Минэк баз'!R31*'ДС Дефл Минэк баз'!R31/'ДС Дефл Минэк кон'!R31</f>
        <v>103.92402034302414</v>
      </c>
      <c r="S31" s="1047">
        <f>'ДС Дефл Минэк баз'!S31*'ДС Дефл Минэк баз'!S31/'ДС Дефл Минэк кон'!S31</f>
        <v>103.96200384607988</v>
      </c>
      <c r="T31" s="1047">
        <f>'ДС Дефл Минэк баз'!T31*'ДС Дефл Минэк баз'!T31/'ДС Дефл Минэк кон'!T31</f>
        <v>103.99900034619711</v>
      </c>
      <c r="U31" s="1047">
        <f>'ДС Дефл Минэк баз'!U31*'ДС Дефл Минэк баз'!U31/'ДС Дефл Минэк кон'!U31</f>
        <v>104.0300080887162</v>
      </c>
    </row>
    <row r="32" s="1066" customFormat="1" ht="17.25">
      <c r="A32" s="1098" t="s">
        <v>1310</v>
      </c>
      <c r="B32" s="1063"/>
      <c r="C32" s="1063"/>
      <c r="D32" s="1063"/>
      <c r="E32" s="1063"/>
      <c r="F32" s="1051"/>
      <c r="G32" s="1051"/>
      <c r="H32" s="1051"/>
      <c r="I32" s="1068"/>
      <c r="J32" s="1068"/>
      <c r="K32" s="1068"/>
      <c r="L32" s="1068"/>
      <c r="M32" s="1068"/>
      <c r="N32" s="1068"/>
      <c r="O32" s="1068"/>
      <c r="P32" s="1068"/>
      <c r="Q32" s="1068"/>
      <c r="R32" s="1068"/>
      <c r="S32" s="1068"/>
      <c r="T32" s="1068"/>
      <c r="U32" s="1068"/>
    </row>
    <row r="33" s="1069" customFormat="1" ht="16.5">
      <c r="A33" s="1070"/>
      <c r="B33" s="1099"/>
      <c r="C33" s="1099"/>
      <c r="D33" s="1099"/>
      <c r="E33" s="1099"/>
      <c r="F33" s="1099"/>
      <c r="G33" s="1099"/>
      <c r="H33" s="1099"/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099"/>
      <c r="T33" s="1099"/>
      <c r="U33" s="1099"/>
    </row>
    <row r="34" s="1072" customFormat="1" ht="16.5">
      <c r="A34" s="1070"/>
      <c r="B34" s="1051"/>
      <c r="C34" s="1051"/>
      <c r="D34" s="1051"/>
      <c r="E34" s="1051"/>
      <c r="F34" s="1073"/>
      <c r="G34" s="1073"/>
      <c r="H34" s="1073"/>
      <c r="I34" s="1073"/>
      <c r="J34" s="1073"/>
      <c r="K34" s="1073"/>
      <c r="L34" s="1073"/>
      <c r="M34" s="1073"/>
      <c r="N34" s="1073"/>
      <c r="O34" s="1073"/>
    </row>
    <row r="35" ht="15" customHeight="1">
      <c r="A35" s="1070"/>
      <c r="B35" s="1063"/>
      <c r="C35" s="1063"/>
      <c r="D35" s="1063"/>
      <c r="E35" s="1063"/>
      <c r="F35" s="1051"/>
      <c r="G35" s="1051"/>
      <c r="H35" s="1051"/>
      <c r="I35" s="1051"/>
      <c r="J35" s="1051"/>
      <c r="K35" s="1051"/>
      <c r="L35" s="1051"/>
      <c r="M35" s="1051"/>
      <c r="N35" s="1051"/>
      <c r="O35" s="1051"/>
    </row>
    <row r="36" ht="15" customHeight="1">
      <c r="A36" s="1070"/>
      <c r="B36" s="1074"/>
      <c r="C36" s="1075"/>
      <c r="D36" s="1075"/>
      <c r="E36" s="1075"/>
      <c r="F36" s="1074"/>
      <c r="G36" s="1074"/>
      <c r="H36" s="1074"/>
      <c r="I36" s="1074"/>
      <c r="J36" s="1074"/>
      <c r="K36" s="1074"/>
      <c r="L36" s="1074"/>
      <c r="M36" s="1074"/>
      <c r="N36" s="1074"/>
      <c r="O36" s="1074"/>
    </row>
    <row r="37" ht="15" customHeight="1">
      <c r="A37" s="1070"/>
      <c r="B37" s="1063"/>
      <c r="C37" s="1063"/>
      <c r="D37" s="1063"/>
      <c r="E37" s="1063"/>
      <c r="F37" s="1076"/>
      <c r="G37" s="1076"/>
      <c r="H37" s="1076"/>
      <c r="I37" s="1076"/>
      <c r="J37" s="1076"/>
      <c r="K37" s="1076"/>
      <c r="L37" s="1076"/>
      <c r="M37" s="1076"/>
      <c r="N37" s="1076"/>
      <c r="O37" s="1076"/>
    </row>
    <row r="38" ht="12.75" customHeight="1">
      <c r="A38" s="1070"/>
      <c r="B38" s="1077"/>
      <c r="C38" s="1077"/>
      <c r="D38" s="1077"/>
    </row>
    <row r="39" ht="12.75" customHeight="1">
      <c r="A39" s="1070"/>
      <c r="B39" s="1077"/>
      <c r="C39" s="1077"/>
      <c r="D39" s="1077"/>
    </row>
    <row r="40" ht="12.75" customHeight="1">
      <c r="A40" s="1078"/>
      <c r="B40" s="1077"/>
      <c r="C40" s="1077"/>
      <c r="D40" s="1077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</row>
    <row r="41" ht="12.75" customHeight="1">
      <c r="A41" s="1070"/>
      <c r="B41" s="1077"/>
      <c r="C41" s="1077"/>
      <c r="D41" s="1077"/>
      <c r="F41" s="1051"/>
      <c r="G41" s="1051"/>
      <c r="H41" s="1051"/>
      <c r="I41" s="1051"/>
      <c r="J41" s="1051"/>
      <c r="K41" s="1051"/>
      <c r="L41" s="1051"/>
      <c r="M41" s="1051"/>
      <c r="N41" s="1051"/>
      <c r="O41" s="1051"/>
    </row>
    <row r="42" ht="12.75" customHeight="1">
      <c r="A42" s="1070"/>
      <c r="B42" s="1077"/>
      <c r="C42" s="1077"/>
      <c r="D42" s="1077"/>
    </row>
    <row r="43" ht="12.75" customHeight="1">
      <c r="A43" s="1070"/>
      <c r="B43" s="1077"/>
      <c r="C43" s="1077"/>
      <c r="D43" s="1077"/>
    </row>
    <row r="44" ht="20.100000000000001" customHeight="1">
      <c r="B44" s="1079"/>
      <c r="C44" s="1079"/>
      <c r="D44" s="1079"/>
      <c r="E44" s="1080"/>
      <c r="F44" s="1081"/>
      <c r="G44" s="1081"/>
      <c r="H44" s="1081"/>
      <c r="I44" s="1081"/>
      <c r="J44" s="1081"/>
      <c r="K44" s="1081"/>
      <c r="L44" s="1081"/>
      <c r="M44" s="1081"/>
      <c r="N44" s="1081"/>
      <c r="O44" s="1081"/>
    </row>
    <row r="45" ht="15.75">
      <c r="A45" s="1080"/>
      <c r="B45" s="1079"/>
      <c r="C45" s="1079"/>
      <c r="D45" s="1079"/>
      <c r="E45" s="1082"/>
      <c r="F45" s="1081"/>
      <c r="G45" s="1081"/>
      <c r="H45" s="1081"/>
      <c r="I45" s="1081"/>
      <c r="J45" s="1081"/>
      <c r="K45" s="1081"/>
      <c r="L45" s="1081"/>
      <c r="M45" s="1081"/>
      <c r="N45" s="1081"/>
      <c r="O45" s="1081"/>
    </row>
    <row r="46" ht="15.75">
      <c r="A46" s="1079"/>
      <c r="B46" s="1083"/>
      <c r="C46" s="1083"/>
      <c r="D46" s="1083"/>
      <c r="E46" s="1082"/>
      <c r="F46" s="1081"/>
      <c r="G46" s="1081"/>
      <c r="H46" s="1081"/>
      <c r="I46" s="1081"/>
      <c r="J46" s="1081"/>
      <c r="K46" s="1081"/>
      <c r="L46" s="1081"/>
      <c r="M46" s="1081"/>
      <c r="N46" s="1081"/>
      <c r="O46" s="1081"/>
    </row>
    <row r="47">
      <c r="A47" s="1079"/>
      <c r="B47" s="1083"/>
      <c r="C47" s="1083"/>
      <c r="D47" s="1083"/>
      <c r="E47" s="1082"/>
      <c r="F47" s="1082"/>
      <c r="G47" s="1084"/>
      <c r="H47" s="1083"/>
      <c r="I47" s="1083"/>
      <c r="J47" s="1083"/>
      <c r="K47" s="1083"/>
      <c r="L47" s="1083"/>
      <c r="M47" s="1083"/>
      <c r="N47" s="1083"/>
      <c r="O47" s="1083"/>
    </row>
    <row r="48">
      <c r="A48" s="1079"/>
      <c r="B48" s="1083"/>
      <c r="C48" s="1083"/>
      <c r="D48" s="1083"/>
      <c r="E48" s="1082"/>
      <c r="F48" s="1082"/>
      <c r="G48" s="1084"/>
      <c r="H48" s="1083"/>
      <c r="I48" s="1083"/>
      <c r="J48" s="1083"/>
      <c r="K48" s="1083"/>
      <c r="L48" s="1083"/>
      <c r="M48" s="1083"/>
      <c r="N48" s="1083"/>
      <c r="O48" s="1083"/>
    </row>
    <row r="49" ht="21.199999999999999" customHeight="1">
      <c r="A49" s="1079"/>
      <c r="B49" s="1083"/>
      <c r="C49" s="1083"/>
      <c r="D49" s="1083"/>
      <c r="E49" s="1082"/>
      <c r="F49" s="1082"/>
      <c r="G49" s="1084"/>
      <c r="H49" s="1083"/>
      <c r="I49" s="1083"/>
      <c r="J49" s="1083"/>
      <c r="K49" s="1083"/>
      <c r="L49" s="1083"/>
      <c r="M49" s="1083"/>
      <c r="N49" s="1083"/>
      <c r="O49" s="1083"/>
    </row>
    <row r="50">
      <c r="A50" s="1085"/>
      <c r="B50" s="1086"/>
      <c r="C50" s="1086"/>
      <c r="D50" s="1086"/>
      <c r="E50" s="1082"/>
      <c r="F50" s="1082"/>
      <c r="G50" s="1087"/>
      <c r="H50" s="1086"/>
      <c r="I50" s="1086"/>
      <c r="J50" s="1086"/>
      <c r="K50" s="1086"/>
      <c r="L50" s="1086"/>
      <c r="M50" s="1086"/>
      <c r="N50" s="1086"/>
      <c r="O50" s="1086"/>
    </row>
    <row r="51">
      <c r="A51" s="1085"/>
      <c r="B51" s="1088"/>
      <c r="C51" s="1088"/>
      <c r="D51" s="1088"/>
      <c r="E51" s="1082"/>
      <c r="F51" s="1082"/>
      <c r="G51" s="1087"/>
      <c r="H51" s="1088"/>
      <c r="I51" s="1088"/>
      <c r="J51" s="1088"/>
      <c r="K51" s="1088"/>
      <c r="L51" s="1088"/>
      <c r="M51" s="1088"/>
      <c r="N51" s="1088"/>
      <c r="O51" s="1088"/>
    </row>
    <row r="52" ht="18.75" customHeight="1">
      <c r="A52" s="1085"/>
      <c r="B52" s="1089"/>
      <c r="C52" s="1089"/>
      <c r="D52" s="1089"/>
      <c r="E52" s="1082"/>
      <c r="F52" s="1082"/>
      <c r="G52" s="1087"/>
      <c r="H52" s="1089"/>
      <c r="I52" s="1089"/>
      <c r="J52" s="1089"/>
      <c r="K52" s="1089"/>
      <c r="L52" s="1089"/>
      <c r="M52" s="1089"/>
      <c r="N52" s="1089"/>
      <c r="O52" s="1089"/>
    </row>
    <row r="53">
      <c r="A53" s="1085"/>
      <c r="B53" s="1089"/>
      <c r="C53" s="1089"/>
      <c r="D53" s="1089"/>
      <c r="E53" s="1082"/>
      <c r="F53" s="1082"/>
      <c r="G53" s="1087"/>
      <c r="L53" s="1089"/>
      <c r="M53" s="1089"/>
      <c r="N53" s="1089"/>
      <c r="O53" s="1089"/>
    </row>
    <row r="54">
      <c r="A54" s="1085"/>
      <c r="B54" s="1089"/>
      <c r="C54" s="1089"/>
      <c r="D54" s="1089"/>
      <c r="E54" s="1082"/>
      <c r="F54" s="1082"/>
      <c r="G54" s="1087"/>
      <c r="H54" s="1089"/>
      <c r="I54" s="1089"/>
      <c r="J54" s="1089"/>
      <c r="K54" s="1089"/>
      <c r="L54" s="1089"/>
      <c r="M54" s="1089"/>
      <c r="N54" s="1089"/>
      <c r="O54" s="1089"/>
    </row>
    <row r="55">
      <c r="A55" s="1085"/>
      <c r="B55" s="1090"/>
      <c r="C55" s="1090"/>
      <c r="D55" s="1090"/>
      <c r="E55" s="1082"/>
      <c r="F55" s="1082"/>
      <c r="G55" s="1087"/>
      <c r="H55" s="1090"/>
      <c r="I55" s="1090"/>
      <c r="J55" s="1090"/>
      <c r="K55" s="1090"/>
      <c r="L55" s="1090"/>
      <c r="M55" s="1090"/>
      <c r="N55" s="1090"/>
      <c r="O55" s="1090"/>
    </row>
    <row r="56">
      <c r="A56" s="1085"/>
      <c r="B56" s="1089"/>
      <c r="C56" s="1089"/>
      <c r="D56" s="1089"/>
      <c r="E56" s="1082"/>
      <c r="F56" s="1082"/>
      <c r="G56" s="1087"/>
      <c r="H56" s="1089"/>
      <c r="I56" s="1089"/>
      <c r="J56" s="1089"/>
      <c r="K56" s="1089"/>
      <c r="L56" s="1089"/>
      <c r="M56" s="1089"/>
      <c r="N56" s="1089"/>
      <c r="O56" s="1089"/>
    </row>
    <row r="57">
      <c r="A57" s="1085"/>
      <c r="B57" s="1090"/>
      <c r="C57" s="1090"/>
      <c r="D57" s="1090"/>
      <c r="E57" s="1082"/>
      <c r="F57" s="1082"/>
      <c r="G57" s="1087"/>
      <c r="H57" s="1090"/>
      <c r="I57" s="1090"/>
      <c r="J57" s="1090"/>
      <c r="K57" s="1090"/>
      <c r="L57" s="1090"/>
      <c r="M57" s="1090"/>
      <c r="N57" s="1090"/>
      <c r="O57" s="1090"/>
    </row>
    <row r="58">
      <c r="A58" s="1091"/>
      <c r="B58" s="1082"/>
      <c r="C58" s="1082"/>
      <c r="D58" s="1082"/>
      <c r="E58" s="1082"/>
      <c r="F58" s="1082"/>
      <c r="G58" s="1087"/>
      <c r="H58" s="1082"/>
      <c r="I58" s="1082"/>
      <c r="J58" s="1082"/>
      <c r="K58" s="1082"/>
      <c r="L58" s="1082"/>
      <c r="M58" s="1082"/>
      <c r="N58" s="1082"/>
      <c r="O58" s="1082"/>
    </row>
    <row r="59">
      <c r="A59" s="1085"/>
      <c r="E59" s="1082"/>
      <c r="F59" s="1082"/>
      <c r="G59" s="1087"/>
    </row>
    <row r="60">
      <c r="A60" s="1085"/>
    </row>
    <row r="61">
      <c r="A61" s="1085"/>
      <c r="B61" s="1092"/>
      <c r="C61" s="1092"/>
      <c r="D61" s="1092"/>
      <c r="E61" s="1092"/>
      <c r="F61" s="1092"/>
      <c r="G61" s="1092"/>
      <c r="H61" s="1092"/>
      <c r="I61" s="1092"/>
      <c r="J61" s="1092"/>
      <c r="K61" s="1092"/>
      <c r="L61" s="1092"/>
      <c r="M61" s="1092"/>
      <c r="N61" s="1092"/>
      <c r="O61" s="1092"/>
    </row>
    <row r="62">
      <c r="A62" s="1085"/>
      <c r="B62" s="1092"/>
      <c r="C62" s="1092"/>
      <c r="D62" s="1092"/>
      <c r="E62" s="1092"/>
      <c r="F62" s="1092"/>
      <c r="G62" s="1092"/>
      <c r="H62" s="1092"/>
      <c r="I62" s="1092"/>
      <c r="J62" s="1092"/>
      <c r="K62" s="1092"/>
      <c r="L62" s="1092"/>
      <c r="M62" s="1092"/>
      <c r="N62" s="1092"/>
      <c r="O62" s="1092"/>
    </row>
    <row r="63" ht="42" customHeight="1">
      <c r="A63" s="1091"/>
      <c r="B63" s="1093"/>
      <c r="C63" s="1093"/>
      <c r="D63" s="1093"/>
      <c r="E63" s="1093"/>
      <c r="F63" s="1093"/>
      <c r="G63" s="1093"/>
      <c r="H63" s="1093"/>
      <c r="I63" s="1093"/>
      <c r="J63" s="1093"/>
      <c r="K63" s="1093"/>
      <c r="L63" s="1093"/>
      <c r="M63" s="1093"/>
      <c r="N63" s="1093"/>
      <c r="O63" s="1093"/>
    </row>
    <row r="64">
      <c r="A64" s="1085"/>
      <c r="B64" s="1093"/>
      <c r="C64" s="1093"/>
      <c r="D64" s="1093"/>
      <c r="E64" s="1093"/>
      <c r="F64" s="1093"/>
      <c r="G64" s="1093"/>
      <c r="H64" s="1093"/>
      <c r="I64" s="1093"/>
      <c r="J64" s="1093"/>
      <c r="K64" s="1093"/>
      <c r="L64" s="1093"/>
      <c r="M64" s="1093"/>
      <c r="N64" s="1093"/>
      <c r="O64" s="1093"/>
    </row>
    <row r="65">
      <c r="A65" s="1085"/>
      <c r="B65" s="1093"/>
      <c r="C65" s="1093"/>
      <c r="D65" s="1093"/>
      <c r="E65" s="1093"/>
      <c r="F65" s="1093"/>
      <c r="G65" s="1093"/>
      <c r="H65" s="1093"/>
      <c r="I65" s="1093"/>
      <c r="J65" s="1093"/>
      <c r="K65" s="1093"/>
      <c r="L65" s="1093"/>
      <c r="M65" s="1093"/>
      <c r="N65" s="1093"/>
      <c r="O65" s="1093"/>
    </row>
    <row r="66">
      <c r="A66" s="1091"/>
      <c r="B66" s="1092"/>
      <c r="C66" s="1092"/>
      <c r="D66" s="1092"/>
      <c r="E66" s="1092"/>
      <c r="F66" s="1092"/>
      <c r="G66" s="1092"/>
      <c r="H66" s="1092"/>
      <c r="I66" s="1092"/>
      <c r="J66" s="1092"/>
      <c r="K66" s="1092"/>
      <c r="L66" s="1092"/>
      <c r="M66" s="1092"/>
      <c r="N66" s="1092"/>
      <c r="O66" s="1092"/>
    </row>
    <row r="67">
      <c r="A67" s="1091"/>
      <c r="B67" s="1092"/>
      <c r="C67" s="1092"/>
      <c r="D67" s="1092"/>
      <c r="E67" s="1092"/>
      <c r="F67" s="1092"/>
      <c r="G67" s="1092"/>
      <c r="H67" s="1092"/>
      <c r="I67" s="1092"/>
      <c r="J67" s="1092"/>
      <c r="K67" s="1092"/>
      <c r="L67" s="1092"/>
      <c r="M67" s="1092"/>
      <c r="N67" s="1092"/>
      <c r="O67" s="1092"/>
    </row>
    <row r="68">
      <c r="A68" s="1091"/>
      <c r="B68" s="1092"/>
      <c r="C68" s="1092"/>
      <c r="D68" s="1092"/>
      <c r="E68" s="1092"/>
      <c r="F68" s="1092"/>
      <c r="G68" s="1092"/>
      <c r="H68" s="1092"/>
      <c r="I68" s="1092"/>
      <c r="J68" s="1092"/>
      <c r="K68" s="1092"/>
      <c r="L68" s="1092"/>
      <c r="M68" s="1092"/>
      <c r="N68" s="1092"/>
      <c r="O68" s="1092"/>
    </row>
    <row r="69">
      <c r="A69" s="1091"/>
      <c r="B69" s="1092"/>
      <c r="C69" s="1092"/>
      <c r="D69" s="1092"/>
      <c r="E69" s="1092"/>
      <c r="F69" s="1092"/>
      <c r="G69" s="1092"/>
      <c r="H69" s="1092"/>
      <c r="I69" s="1092"/>
      <c r="J69" s="1092"/>
      <c r="K69" s="1092"/>
      <c r="L69" s="1092"/>
      <c r="M69" s="1092"/>
      <c r="N69" s="1092"/>
      <c r="O69" s="1092"/>
    </row>
    <row r="70">
      <c r="A70" s="1085"/>
    </row>
    <row r="71">
      <c r="A71" s="1085"/>
    </row>
    <row r="72">
      <c r="A72" s="1085"/>
      <c r="B72" s="1082"/>
      <c r="C72" s="1094"/>
      <c r="D72" s="1094"/>
      <c r="E72" s="1094"/>
      <c r="F72" s="1094"/>
      <c r="G72" s="1094"/>
      <c r="H72" s="1094"/>
      <c r="I72" s="1094"/>
      <c r="J72" s="1094"/>
      <c r="K72" s="1094"/>
      <c r="L72" s="1094"/>
      <c r="M72" s="1094"/>
      <c r="N72" s="1094"/>
      <c r="O72" s="1094"/>
    </row>
    <row r="73">
      <c r="A73" s="1095"/>
      <c r="B73" s="1082"/>
      <c r="C73" s="1082"/>
      <c r="D73" s="1082"/>
      <c r="E73" s="1082"/>
      <c r="F73" s="1082"/>
      <c r="G73" s="1082"/>
      <c r="H73" s="1082"/>
      <c r="I73" s="1082"/>
      <c r="J73" s="1082"/>
      <c r="K73" s="1082"/>
      <c r="L73" s="1082"/>
      <c r="M73" s="1082"/>
      <c r="N73" s="1082"/>
      <c r="O73" s="1082"/>
    </row>
    <row r="74">
      <c r="A74" s="1095"/>
      <c r="B74" s="1082"/>
      <c r="C74" s="1082"/>
      <c r="D74" s="1082"/>
      <c r="E74" s="1082"/>
      <c r="F74" s="1082"/>
      <c r="G74" s="1082"/>
      <c r="H74" s="1082"/>
      <c r="I74" s="1082"/>
      <c r="J74" s="1082"/>
      <c r="K74" s="1082"/>
      <c r="L74" s="1082"/>
      <c r="M74" s="1082"/>
      <c r="N74" s="1082"/>
      <c r="O74" s="1082"/>
    </row>
    <row r="76">
      <c r="A76" s="1091"/>
    </row>
    <row r="77">
      <c r="A77" s="1096"/>
    </row>
    <row r="79">
      <c r="A79" s="1085"/>
    </row>
    <row r="80">
      <c r="A80" s="1085"/>
    </row>
    <row r="81">
      <c r="A81" s="1085"/>
    </row>
    <row r="82">
      <c r="A82" s="1085"/>
    </row>
    <row r="83">
      <c r="A83" s="1085"/>
    </row>
    <row r="84">
      <c r="A84" s="1085"/>
    </row>
    <row r="85">
      <c r="A85" s="1085"/>
    </row>
    <row r="86">
      <c r="A86" s="1085"/>
    </row>
    <row r="87">
      <c r="A87" s="1085"/>
    </row>
    <row r="88">
      <c r="A88" s="1085"/>
    </row>
    <row r="89">
      <c r="A89" s="1085"/>
    </row>
    <row r="90">
      <c r="A90" s="1085"/>
    </row>
    <row r="91">
      <c r="A91" s="1085"/>
    </row>
    <row r="92">
      <c r="A92" s="1085"/>
    </row>
    <row r="93">
      <c r="A93" s="1085"/>
    </row>
    <row r="94">
      <c r="A94" s="1085"/>
    </row>
  </sheetData>
  <mergeCells count="1">
    <mergeCell ref="A1:T1"/>
  </mergeCells>
  <printOptions headings="0" gridLines="1"/>
  <pageMargins left="0" right="0" top="0.39370078740157477" bottom="0.39370078740157477" header="0" footer="0"/>
  <pageSetup paperSize="9" scale="6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pane xSplit="2" ySplit="5" topLeftCell="C6" activePane="bottomRight" state="frozen"/>
      <selection activeCell="C6" activeCellId="0" sqref="C6"/>
    </sheetView>
  </sheetViews>
  <sheetFormatPr defaultColWidth="9.140625" defaultRowHeight="14.25"/>
  <cols>
    <col bestFit="1" customWidth="1" min="1" max="1" style="607" width="82.42578125"/>
    <col bestFit="1" customWidth="1" min="2" max="2" style="608" width="38.5703125"/>
    <col customWidth="1" min="3" max="5" style="607" width="7.5703125"/>
    <col customWidth="1" min="6" max="7" style="607" width="9.140625"/>
    <col bestFit="1" customWidth="1" min="8" max="8" style="607" width="9.5703125"/>
    <col bestFit="1" customWidth="1" min="9" max="11" style="607" width="9.7109375"/>
    <col bestFit="1" customWidth="1" min="12" max="12" style="607" width="9.5703125"/>
    <col min="13" max="16384" style="607" width="9.140625"/>
  </cols>
  <sheetData>
    <row r="1" ht="9" customHeight="1"/>
    <row r="2" ht="18">
      <c r="A2" s="1100" t="s">
        <v>1158</v>
      </c>
      <c r="B2" s="1100"/>
      <c r="C2" s="1100"/>
      <c r="D2" s="1100"/>
      <c r="E2" s="1100"/>
      <c r="F2" s="1100"/>
    </row>
    <row r="3" ht="10.5" customHeight="1"/>
    <row r="4" ht="15">
      <c r="A4" s="624"/>
      <c r="B4" s="625" t="s">
        <v>1159</v>
      </c>
      <c r="C4" s="627">
        <v>2017</v>
      </c>
      <c r="D4" s="627">
        <v>2018</v>
      </c>
      <c r="E4" s="627">
        <v>2019</v>
      </c>
      <c r="F4" s="627">
        <v>2020</v>
      </c>
      <c r="G4" s="627">
        <v>2021</v>
      </c>
      <c r="H4" s="627">
        <v>2022</v>
      </c>
      <c r="I4" s="627">
        <v>2023</v>
      </c>
      <c r="J4" s="627">
        <v>2024</v>
      </c>
      <c r="K4" s="627">
        <v>2025</v>
      </c>
      <c r="L4" s="627">
        <v>2026</v>
      </c>
      <c r="M4" s="627">
        <v>2027</v>
      </c>
      <c r="N4" s="627">
        <v>2028</v>
      </c>
      <c r="O4" s="627">
        <v>2029</v>
      </c>
      <c r="P4" s="627">
        <v>2030</v>
      </c>
      <c r="Q4" s="627">
        <v>2031</v>
      </c>
      <c r="R4" s="627">
        <v>2032</v>
      </c>
      <c r="S4" s="627">
        <v>2033</v>
      </c>
      <c r="T4" s="627">
        <v>2034</v>
      </c>
      <c r="U4" s="627">
        <v>2035</v>
      </c>
      <c r="V4" s="627">
        <v>2036</v>
      </c>
    </row>
    <row r="5" ht="15.75" customHeight="1">
      <c r="A5" s="628"/>
      <c r="B5" s="629"/>
      <c r="C5" s="1101" t="s">
        <v>1075</v>
      </c>
      <c r="D5" s="630" t="s">
        <v>588</v>
      </c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1102"/>
    </row>
    <row r="6" ht="28.5" customHeight="1">
      <c r="A6" s="1103" t="s">
        <v>1160</v>
      </c>
      <c r="B6" s="1104"/>
      <c r="C6" s="627"/>
      <c r="D6" s="627"/>
      <c r="E6" s="627"/>
      <c r="F6" s="627"/>
      <c r="G6" s="627"/>
      <c r="H6" s="1105"/>
      <c r="I6" s="1105"/>
      <c r="J6" s="1102"/>
      <c r="K6" s="1102"/>
      <c r="L6" s="1102"/>
      <c r="M6" s="1102"/>
      <c r="N6" s="1102"/>
      <c r="O6" s="1102"/>
      <c r="P6" s="1102"/>
      <c r="Q6" s="1102"/>
      <c r="R6" s="1102"/>
      <c r="S6" s="1102"/>
      <c r="T6" s="1102"/>
      <c r="U6" s="1102"/>
      <c r="V6" s="1102"/>
    </row>
    <row r="7" ht="15" customHeight="1">
      <c r="A7" s="625" t="s">
        <v>1161</v>
      </c>
      <c r="B7" s="1106" t="s">
        <v>1162</v>
      </c>
      <c r="C7" s="1107">
        <v>53.014087301587267</v>
      </c>
      <c r="D7" s="1107">
        <v>69.608473414702573</v>
      </c>
      <c r="E7" s="1107">
        <v>63.375</v>
      </c>
      <c r="F7" s="1107">
        <v>59.691666666666656</v>
      </c>
      <c r="G7" s="1107">
        <v>57.883322202186889</v>
      </c>
      <c r="H7" s="1107">
        <v>56.349999999999987</v>
      </c>
      <c r="I7" s="1107">
        <v>55.050000000000004</v>
      </c>
      <c r="J7" s="1107">
        <v>53.500000000000007</v>
      </c>
      <c r="K7" s="1107">
        <v>53</v>
      </c>
      <c r="L7" s="1107">
        <v>52.5</v>
      </c>
      <c r="M7" s="1107">
        <v>52</v>
      </c>
      <c r="N7" s="1107">
        <v>52</v>
      </c>
      <c r="O7" s="1107">
        <v>52</v>
      </c>
      <c r="P7" s="1107">
        <v>51.744265218151853</v>
      </c>
      <c r="Q7" s="1107">
        <v>52.77915052251489</v>
      </c>
      <c r="R7" s="1107">
        <v>53.834733532965188</v>
      </c>
      <c r="S7" s="1107">
        <v>54.911428203624496</v>
      </c>
      <c r="T7" s="1107">
        <v>56.009656767696988</v>
      </c>
      <c r="U7" s="1107">
        <v>57.129849903050932</v>
      </c>
      <c r="V7" s="1107">
        <v>58.250043038404876</v>
      </c>
    </row>
    <row r="8" ht="15" customHeight="1">
      <c r="A8" s="629"/>
      <c r="B8" s="1108" t="s">
        <v>1163</v>
      </c>
      <c r="C8" s="1107">
        <v>53.014087301587267</v>
      </c>
      <c r="D8" s="1107">
        <v>69.608473414702573</v>
      </c>
      <c r="E8" s="1107">
        <v>56</v>
      </c>
      <c r="F8" s="1107">
        <v>42.483333333333327</v>
      </c>
      <c r="G8" s="1107">
        <v>43.300000000000004</v>
      </c>
      <c r="H8" s="1107">
        <v>44.199999999999996</v>
      </c>
      <c r="I8" s="1107">
        <v>45</v>
      </c>
      <c r="J8" s="1107">
        <v>45.899999999999984</v>
      </c>
      <c r="K8" s="1107">
        <v>46.866375240090626</v>
      </c>
      <c r="L8" s="1107">
        <v>47.803702744892441</v>
      </c>
      <c r="M8" s="1107">
        <v>48.759776799790288</v>
      </c>
      <c r="N8" s="1107">
        <v>49.734972335786097</v>
      </c>
      <c r="O8" s="1107">
        <v>50.729671782501818</v>
      </c>
      <c r="P8" s="1107">
        <v>51.744265218151853</v>
      </c>
      <c r="Q8" s="1107">
        <v>52.77915052251489</v>
      </c>
      <c r="R8" s="1107">
        <v>53.834733532965188</v>
      </c>
      <c r="S8" s="1107">
        <v>54.911428203624496</v>
      </c>
      <c r="T8" s="1107">
        <v>56.009656767696988</v>
      </c>
      <c r="U8" s="1107">
        <v>57.129849903050932</v>
      </c>
      <c r="V8" s="1107">
        <v>58.250043038404876</v>
      </c>
    </row>
    <row r="9" ht="15.75" customHeight="1">
      <c r="A9" s="1109" t="s">
        <v>1164</v>
      </c>
      <c r="B9" s="1108" t="s">
        <v>1162</v>
      </c>
      <c r="C9" s="1107">
        <v>546.5</v>
      </c>
      <c r="D9" s="1107">
        <v>549</v>
      </c>
      <c r="E9" s="1107">
        <v>557</v>
      </c>
      <c r="F9" s="1107">
        <v>562</v>
      </c>
      <c r="G9" s="1107">
        <v>562</v>
      </c>
      <c r="H9" s="1107">
        <v>560</v>
      </c>
      <c r="I9" s="1107">
        <v>558</v>
      </c>
      <c r="J9" s="1107">
        <v>557</v>
      </c>
      <c r="K9" s="1107">
        <v>555</v>
      </c>
      <c r="L9" s="1107">
        <v>555</v>
      </c>
      <c r="M9" s="1107">
        <v>555</v>
      </c>
      <c r="N9" s="1107">
        <v>555</v>
      </c>
      <c r="O9" s="1107">
        <v>555</v>
      </c>
      <c r="P9" s="1107">
        <v>555</v>
      </c>
      <c r="Q9" s="1107">
        <v>555</v>
      </c>
      <c r="R9" s="1107">
        <v>555</v>
      </c>
      <c r="S9" s="1107">
        <v>555</v>
      </c>
      <c r="T9" s="1107">
        <v>555</v>
      </c>
      <c r="U9" s="1107">
        <v>555</v>
      </c>
      <c r="V9" s="1107">
        <v>555</v>
      </c>
    </row>
    <row r="10" ht="15.75" customHeight="1">
      <c r="A10" s="1110"/>
      <c r="B10" s="1106" t="s">
        <v>1163</v>
      </c>
      <c r="C10" s="1107">
        <v>546.5</v>
      </c>
      <c r="D10" s="1107">
        <v>549</v>
      </c>
      <c r="E10" s="1107">
        <v>555</v>
      </c>
      <c r="F10" s="1107">
        <v>560</v>
      </c>
      <c r="G10" s="1107">
        <v>560</v>
      </c>
      <c r="H10" s="1107">
        <v>558</v>
      </c>
      <c r="I10" s="1107">
        <v>556</v>
      </c>
      <c r="J10" s="1107">
        <v>555</v>
      </c>
      <c r="K10" s="1107">
        <v>550</v>
      </c>
      <c r="L10" s="1107">
        <v>542.39999999999998</v>
      </c>
      <c r="M10" s="1107">
        <v>534.79999999999995</v>
      </c>
      <c r="N10" s="1107">
        <v>527.19999999999993</v>
      </c>
      <c r="O10" s="1107">
        <v>519.59999999999991</v>
      </c>
      <c r="P10" s="1107">
        <v>512</v>
      </c>
      <c r="Q10" s="1107">
        <v>507.60000000000002</v>
      </c>
      <c r="R10" s="1107">
        <v>503.20000000000005</v>
      </c>
      <c r="S10" s="1107">
        <v>498.80000000000007</v>
      </c>
      <c r="T10" s="1107">
        <v>494.40000000000009</v>
      </c>
      <c r="U10" s="1107">
        <v>490</v>
      </c>
      <c r="V10" s="1107">
        <v>487</v>
      </c>
    </row>
    <row r="11" ht="15.75" customHeight="1">
      <c r="A11" s="1109" t="s">
        <v>1165</v>
      </c>
      <c r="B11" s="1108" t="s">
        <v>1162</v>
      </c>
      <c r="C11" s="1107">
        <v>691.60000000000002</v>
      </c>
      <c r="D11" s="1107">
        <v>708.70000000000005</v>
      </c>
      <c r="E11" s="1107">
        <v>710.20000000000005</v>
      </c>
      <c r="F11" s="1107">
        <v>724</v>
      </c>
      <c r="G11" s="1107">
        <v>730.10000000000002</v>
      </c>
      <c r="H11" s="1107">
        <v>740.29999999999995</v>
      </c>
      <c r="I11" s="1107">
        <v>743.89999999999998</v>
      </c>
      <c r="J11" s="1107">
        <v>756.5</v>
      </c>
      <c r="K11" s="1107">
        <v>836.5</v>
      </c>
      <c r="L11" s="1107">
        <v>848.65999999999997</v>
      </c>
      <c r="M11" s="1107">
        <v>860.81999999999994</v>
      </c>
      <c r="N11" s="1107">
        <v>872.9799999999999</v>
      </c>
      <c r="O11" s="1107">
        <v>885.13999999999987</v>
      </c>
      <c r="P11" s="1107">
        <v>897.29999999999995</v>
      </c>
      <c r="Q11" s="1107">
        <v>900.29999999999995</v>
      </c>
      <c r="R11" s="1107">
        <v>903.29999999999995</v>
      </c>
      <c r="S11" s="1107">
        <v>906.29999999999995</v>
      </c>
      <c r="T11" s="1107">
        <v>909.29999999999995</v>
      </c>
      <c r="U11" s="1107">
        <v>912.29999999999995</v>
      </c>
      <c r="V11" s="1107">
        <v>912.29999999999995</v>
      </c>
    </row>
    <row r="12" ht="15.75" customHeight="1">
      <c r="A12" s="1110"/>
      <c r="B12" s="1106" t="s">
        <v>1163</v>
      </c>
      <c r="C12" s="1107">
        <v>691.60000000000002</v>
      </c>
      <c r="D12" s="1107">
        <v>708.70000000000005</v>
      </c>
      <c r="E12" s="1107">
        <v>684</v>
      </c>
      <c r="F12" s="1107">
        <v>692</v>
      </c>
      <c r="G12" s="1107">
        <v>698</v>
      </c>
      <c r="H12" s="1107">
        <v>711</v>
      </c>
      <c r="I12" s="1107">
        <v>716.60000000000002</v>
      </c>
      <c r="J12" s="1107">
        <v>722.89999999999998</v>
      </c>
      <c r="K12" s="1107">
        <v>780.29999999999995</v>
      </c>
      <c r="L12" s="1107">
        <v>789</v>
      </c>
      <c r="M12" s="1107">
        <v>797.70000000000005</v>
      </c>
      <c r="N12" s="1107">
        <v>806.40000000000009</v>
      </c>
      <c r="O12" s="1107">
        <v>815.10000000000014</v>
      </c>
      <c r="P12" s="1107">
        <v>823.79999999999995</v>
      </c>
      <c r="Q12" s="1107">
        <v>826.95999999999992</v>
      </c>
      <c r="R12" s="1107">
        <v>830.11999999999989</v>
      </c>
      <c r="S12" s="1107">
        <v>833.27999999999986</v>
      </c>
      <c r="T12" s="1107">
        <v>836.43999999999983</v>
      </c>
      <c r="U12" s="1107">
        <v>839.60000000000002</v>
      </c>
      <c r="V12" s="1107">
        <v>839.60000000000002</v>
      </c>
    </row>
    <row r="13" ht="15.75" customHeight="1">
      <c r="A13" s="1109" t="s">
        <v>1313</v>
      </c>
      <c r="B13" s="1108" t="s">
        <v>1162</v>
      </c>
      <c r="C13" s="1107">
        <v>181.82998668073307</v>
      </c>
      <c r="D13" s="1107">
        <v>216.44949450752549</v>
      </c>
      <c r="E13" s="1107">
        <v>211.48148696018794</v>
      </c>
      <c r="F13" s="1107">
        <v>210.08898484428673</v>
      </c>
      <c r="G13" s="1107">
        <v>211.15114485876506</v>
      </c>
      <c r="H13" s="1107">
        <v>205.29048706855792</v>
      </c>
      <c r="I13" s="1107">
        <v>201.49819822070916</v>
      </c>
      <c r="J13" s="1107">
        <v>198.36669990277042</v>
      </c>
      <c r="K13" s="1107">
        <v>191.79618781777009</v>
      </c>
      <c r="L13" s="1107">
        <v>190.36358210832742</v>
      </c>
      <c r="M13" s="1107">
        <v>188.90555262629863</v>
      </c>
      <c r="N13" s="1107">
        <v>188.46060237673493</v>
      </c>
      <c r="O13" s="1107">
        <v>188.76092680732211</v>
      </c>
      <c r="P13" s="1107">
        <v>188.51498088729107</v>
      </c>
      <c r="Q13" s="1107">
        <v>190.39872799780582</v>
      </c>
      <c r="R13" s="1107">
        <v>194.30225478302333</v>
      </c>
      <c r="S13" s="1107">
        <v>198.28432268241247</v>
      </c>
      <c r="T13" s="1107">
        <v>202.34651671078092</v>
      </c>
      <c r="U13" s="1107">
        <v>206.49045348762809</v>
      </c>
      <c r="V13" s="1107">
        <v>210.63552588492897</v>
      </c>
    </row>
    <row r="14" ht="15.75" customHeight="1">
      <c r="A14" s="1110"/>
      <c r="B14" s="1106" t="s">
        <v>1163</v>
      </c>
      <c r="C14" s="1107">
        <v>181.82998668073307</v>
      </c>
      <c r="D14" s="1107">
        <v>216.44949450752549</v>
      </c>
      <c r="E14" s="1107">
        <v>205.02551737533898</v>
      </c>
      <c r="F14" s="1107">
        <v>160.10207412155279</v>
      </c>
      <c r="G14" s="1107">
        <v>157.26517518040018</v>
      </c>
      <c r="H14" s="1107">
        <v>160.55664102077998</v>
      </c>
      <c r="I14" s="1107">
        <v>164.74829723927397</v>
      </c>
      <c r="J14" s="1107">
        <v>169.07569565689511</v>
      </c>
      <c r="K14" s="1107">
        <v>169.69014159974643</v>
      </c>
      <c r="L14" s="1107">
        <v>173.41898309101649</v>
      </c>
      <c r="M14" s="1107">
        <v>177.13898089802365</v>
      </c>
      <c r="N14" s="1107">
        <v>180.92564829484559</v>
      </c>
      <c r="O14" s="1107">
        <v>184.78085629161481</v>
      </c>
      <c r="P14" s="1107">
        <v>188.70646530110903</v>
      </c>
      <c r="Q14" s="1107">
        <v>192.57976976111874</v>
      </c>
      <c r="R14" s="1107">
        <v>196.53046983052386</v>
      </c>
      <c r="S14" s="1107">
        <v>200.5601340999732</v>
      </c>
      <c r="T14" s="1107">
        <v>204.67036208619274</v>
      </c>
      <c r="U14" s="1107">
        <v>208.86278487594913</v>
      </c>
      <c r="V14" s="1107">
        <v>212.82554549358812</v>
      </c>
    </row>
    <row r="15" ht="15.75" customHeight="1">
      <c r="A15" s="1111" t="s">
        <v>1314</v>
      </c>
      <c r="B15" s="1108" t="s">
        <v>1162</v>
      </c>
      <c r="C15" s="1107">
        <v>195.18422851406163</v>
      </c>
      <c r="D15" s="1107">
        <v>237.75378562080135</v>
      </c>
      <c r="E15" s="1107">
        <v>231.95680032259858</v>
      </c>
      <c r="F15" s="1107">
        <v>229.33558856214782</v>
      </c>
      <c r="G15" s="1107">
        <v>227.799131270468</v>
      </c>
      <c r="H15" s="1107">
        <v>221.42684795175086</v>
      </c>
      <c r="I15" s="1107">
        <v>216.81156115148738</v>
      </c>
      <c r="J15" s="1107">
        <v>212.80671984766562</v>
      </c>
      <c r="K15" s="1107">
        <v>205.52006689135513</v>
      </c>
      <c r="L15" s="1107">
        <v>203.5889168913551</v>
      </c>
      <c r="M15" s="1107">
        <v>201.65776689135515</v>
      </c>
      <c r="N15" s="1107">
        <v>200.83959999999996</v>
      </c>
      <c r="O15" s="1107">
        <v>200.83959999999996</v>
      </c>
      <c r="P15" s="1107">
        <v>200.27034301502005</v>
      </c>
      <c r="Q15" s="1107">
        <v>202.1554952783496</v>
      </c>
      <c r="R15" s="1107">
        <v>206.19860518391658</v>
      </c>
      <c r="S15" s="1107">
        <v>210.32257728759492</v>
      </c>
      <c r="T15" s="1107">
        <v>214.52902883334684</v>
      </c>
      <c r="U15" s="1107">
        <v>218.81960941001375</v>
      </c>
      <c r="V15" s="1107">
        <v>223.19600159821408</v>
      </c>
    </row>
    <row r="16" ht="15.75" customHeight="1">
      <c r="A16" s="1112"/>
      <c r="B16" s="1106" t="s">
        <v>1163</v>
      </c>
      <c r="C16" s="1107">
        <v>195.18422851406163</v>
      </c>
      <c r="D16" s="1107">
        <v>237.75378562080135</v>
      </c>
      <c r="E16" s="1107">
        <v>224.56863291031786</v>
      </c>
      <c r="F16" s="1107">
        <v>171.25521641521468</v>
      </c>
      <c r="G16" s="1107">
        <v>166.98686674704228</v>
      </c>
      <c r="H16" s="1107">
        <v>170.28937676503818</v>
      </c>
      <c r="I16" s="1107">
        <v>174.45656267077322</v>
      </c>
      <c r="J16" s="1107">
        <v>178.71676791014147</v>
      </c>
      <c r="K16" s="1107">
        <v>179.42571787663616</v>
      </c>
      <c r="L16" s="1107">
        <v>183.09363910233475</v>
      </c>
      <c r="M16" s="1107">
        <v>186.75551188438146</v>
      </c>
      <c r="N16" s="1107">
        <v>190.49062212206911</v>
      </c>
      <c r="O16" s="1107">
        <v>194.30043456451045</v>
      </c>
      <c r="P16" s="1107">
        <v>198.18644325580064</v>
      </c>
      <c r="Q16" s="1107">
        <v>202.15017212091664</v>
      </c>
      <c r="R16" s="1107">
        <v>206.19317556333502</v>
      </c>
      <c r="S16" s="1107">
        <v>210.31703907460172</v>
      </c>
      <c r="T16" s="1107">
        <v>214.52337985609375</v>
      </c>
      <c r="U16" s="1107">
        <v>218.81384745321566</v>
      </c>
      <c r="V16" s="1107">
        <v>223.19012440227999</v>
      </c>
    </row>
    <row r="17" ht="21.75" customHeight="1">
      <c r="A17" s="1111" t="s">
        <v>1315</v>
      </c>
      <c r="B17" s="1108" t="s">
        <v>1162</v>
      </c>
      <c r="C17" s="1113">
        <v>1.129</v>
      </c>
      <c r="D17" s="1113">
        <v>1.1799999999999999</v>
      </c>
      <c r="E17" s="1114">
        <v>1.1799999999999999</v>
      </c>
      <c r="F17" s="1113">
        <v>1.22</v>
      </c>
      <c r="G17" s="1115">
        <v>1.24</v>
      </c>
      <c r="H17" s="1115">
        <v>1.25</v>
      </c>
      <c r="I17" s="1115">
        <v>1.25</v>
      </c>
      <c r="J17" s="1115">
        <v>1.25</v>
      </c>
      <c r="K17" s="1115">
        <v>1.25</v>
      </c>
      <c r="L17" s="1115">
        <v>1.25</v>
      </c>
      <c r="M17" s="1115">
        <v>1.25</v>
      </c>
      <c r="N17" s="1115">
        <v>1.25</v>
      </c>
      <c r="O17" s="1115">
        <v>1.25</v>
      </c>
      <c r="P17" s="1115">
        <v>1.25</v>
      </c>
      <c r="Q17" s="1115">
        <v>1.25</v>
      </c>
      <c r="R17" s="1115">
        <v>1.25</v>
      </c>
      <c r="S17" s="1115">
        <v>1.25</v>
      </c>
      <c r="T17" s="1115">
        <v>1.25</v>
      </c>
      <c r="U17" s="1115">
        <v>1.25</v>
      </c>
      <c r="V17" s="1115">
        <v>1.25</v>
      </c>
    </row>
    <row r="18" ht="21.75" customHeight="1">
      <c r="A18" s="1112"/>
      <c r="B18" s="1106" t="s">
        <v>1163</v>
      </c>
      <c r="C18" s="1113">
        <v>1.129</v>
      </c>
      <c r="D18" s="1113">
        <v>1.1799999999999999</v>
      </c>
      <c r="E18" s="1114">
        <v>1.1799999999999999</v>
      </c>
      <c r="F18" s="1113">
        <v>1.22</v>
      </c>
      <c r="G18" s="1115">
        <v>1.24</v>
      </c>
      <c r="H18" s="1115">
        <v>1.25</v>
      </c>
      <c r="I18" s="1115">
        <v>1.25</v>
      </c>
      <c r="J18" s="1115">
        <v>1.25</v>
      </c>
      <c r="K18" s="1115">
        <v>1.25</v>
      </c>
      <c r="L18" s="1115">
        <v>1.25</v>
      </c>
      <c r="M18" s="1115">
        <v>1.25</v>
      </c>
      <c r="N18" s="1115">
        <v>1.25</v>
      </c>
      <c r="O18" s="1115">
        <v>1.25</v>
      </c>
      <c r="P18" s="1115">
        <v>1.25</v>
      </c>
      <c r="Q18" s="1115">
        <v>1.25</v>
      </c>
      <c r="R18" s="1115">
        <v>1.25</v>
      </c>
      <c r="S18" s="1115">
        <v>1.25</v>
      </c>
      <c r="T18" s="1115">
        <v>1.25</v>
      </c>
      <c r="U18" s="1115">
        <v>1.25</v>
      </c>
      <c r="V18" s="1115">
        <v>1.25</v>
      </c>
    </row>
    <row r="19" ht="15.75" customHeight="1">
      <c r="A19" s="1111" t="s">
        <v>1316</v>
      </c>
      <c r="B19" s="1108" t="s">
        <v>1162</v>
      </c>
      <c r="C19" s="1107">
        <v>252.59999999999999</v>
      </c>
      <c r="D19" s="1107">
        <v>255.69999999999999</v>
      </c>
      <c r="E19" s="1107">
        <v>257.69999999999999</v>
      </c>
      <c r="F19" s="1107">
        <v>259.19999999999999</v>
      </c>
      <c r="G19" s="1107">
        <v>257.30000000000001</v>
      </c>
      <c r="H19" s="1107">
        <v>252.90000000000001</v>
      </c>
      <c r="I19" s="1107">
        <v>252.90000000000001</v>
      </c>
      <c r="J19" s="1107">
        <v>253.90000000000001</v>
      </c>
      <c r="K19" s="1107">
        <v>251.80000000000007</v>
      </c>
      <c r="L19" s="1107">
        <v>251.82000000000005</v>
      </c>
      <c r="M19" s="1107">
        <v>251.84000000000003</v>
      </c>
      <c r="N19" s="1107">
        <v>251.86000000000001</v>
      </c>
      <c r="O19" s="1107">
        <v>251.88</v>
      </c>
      <c r="P19" s="1107">
        <v>251.90000000000003</v>
      </c>
      <c r="Q19" s="1107">
        <v>251.90000000000003</v>
      </c>
      <c r="R19" s="1107">
        <v>251.90000000000003</v>
      </c>
      <c r="S19" s="1107">
        <v>251.90000000000003</v>
      </c>
      <c r="T19" s="1107">
        <v>251.90000000000003</v>
      </c>
      <c r="U19" s="1107">
        <v>251.90000000000003</v>
      </c>
      <c r="V19" s="1107">
        <v>251.90000000000003</v>
      </c>
    </row>
    <row r="20" ht="15.75" customHeight="1">
      <c r="A20" s="1112"/>
      <c r="B20" s="1106" t="s">
        <v>1163</v>
      </c>
      <c r="C20" s="1107">
        <v>252.59999999999999</v>
      </c>
      <c r="D20" s="1107">
        <v>255.69999999999999</v>
      </c>
      <c r="E20" s="1107">
        <v>255.69999999999999</v>
      </c>
      <c r="F20" s="1107">
        <v>260</v>
      </c>
      <c r="G20" s="1107">
        <v>258.5</v>
      </c>
      <c r="H20" s="1107">
        <v>254.09999999999999</v>
      </c>
      <c r="I20" s="1107">
        <v>254.09999999999999</v>
      </c>
      <c r="J20" s="1107">
        <v>255.09999999999999</v>
      </c>
      <c r="K20" s="1107">
        <v>254.70000000000005</v>
      </c>
      <c r="L20" s="1107">
        <v>252.10000000000002</v>
      </c>
      <c r="M20" s="1107">
        <v>249.5</v>
      </c>
      <c r="N20" s="1107">
        <v>245.89999999999998</v>
      </c>
      <c r="O20" s="1107">
        <v>243.29999999999995</v>
      </c>
      <c r="P20" s="1107">
        <v>240.70000000000005</v>
      </c>
      <c r="Q20" s="1107">
        <v>241.30000000000001</v>
      </c>
      <c r="R20" s="1107">
        <v>241.90000000000003</v>
      </c>
      <c r="S20" s="1107">
        <v>242.50000000000006</v>
      </c>
      <c r="T20" s="1107">
        <v>243.10000000000008</v>
      </c>
      <c r="U20" s="1107">
        <v>243.69999999999999</v>
      </c>
      <c r="V20" s="1107">
        <v>244.69999999999999</v>
      </c>
    </row>
    <row r="21" ht="15" customHeight="1">
      <c r="A21" s="1111" t="s">
        <v>1317</v>
      </c>
      <c r="B21" s="1108" t="s">
        <v>1162</v>
      </c>
      <c r="C21" s="1107">
        <v>212.79999999999998</v>
      </c>
      <c r="D21" s="1107">
        <v>216.19999999999999</v>
      </c>
      <c r="E21" s="1107">
        <v>209.90000000000001</v>
      </c>
      <c r="F21" s="1107">
        <v>217.5</v>
      </c>
      <c r="G21" s="1107">
        <v>220</v>
      </c>
      <c r="H21" s="1107">
        <v>220</v>
      </c>
      <c r="I21" s="1107">
        <v>226.5</v>
      </c>
      <c r="J21" s="1107">
        <v>235.30000000000001</v>
      </c>
      <c r="K21" s="1107">
        <v>258.5</v>
      </c>
      <c r="L21" s="1107">
        <v>268.60000000000002</v>
      </c>
      <c r="M21" s="1107">
        <v>278.70000000000005</v>
      </c>
      <c r="N21" s="1107">
        <v>288.80000000000007</v>
      </c>
      <c r="O21" s="1107">
        <v>298.90000000000009</v>
      </c>
      <c r="P21" s="1107">
        <v>309</v>
      </c>
      <c r="Q21" s="1107">
        <v>311.10000000000002</v>
      </c>
      <c r="R21" s="1107">
        <v>313.20000000000005</v>
      </c>
      <c r="S21" s="1107">
        <v>315.30000000000007</v>
      </c>
      <c r="T21" s="1107">
        <v>317.40000000000009</v>
      </c>
      <c r="U21" s="1107">
        <v>319.5</v>
      </c>
      <c r="V21" s="1107">
        <v>320.59478770432798</v>
      </c>
    </row>
    <row r="22" ht="15" customHeight="1">
      <c r="A22" s="1112"/>
      <c r="B22" s="1106" t="s">
        <v>1163</v>
      </c>
      <c r="C22" s="1107">
        <v>212.79999999999998</v>
      </c>
      <c r="D22" s="1107">
        <v>216.19999999999999</v>
      </c>
      <c r="E22" s="1107">
        <v>208.19999999999999</v>
      </c>
      <c r="F22" s="1107">
        <v>213</v>
      </c>
      <c r="G22" s="1107">
        <v>213</v>
      </c>
      <c r="H22" s="1107">
        <v>217.69999999999999</v>
      </c>
      <c r="I22" s="1107">
        <v>224.5</v>
      </c>
      <c r="J22" s="1107">
        <v>232.5</v>
      </c>
      <c r="K22" s="1107">
        <v>238.19999999999999</v>
      </c>
      <c r="L22" s="1107">
        <v>244.59999999999999</v>
      </c>
      <c r="M22" s="1107">
        <v>251</v>
      </c>
      <c r="N22" s="1107">
        <v>257.39999999999998</v>
      </c>
      <c r="O22" s="1107">
        <v>263.79999999999995</v>
      </c>
      <c r="P22" s="1107">
        <v>270.19999999999999</v>
      </c>
      <c r="Q22" s="1107">
        <v>273</v>
      </c>
      <c r="R22" s="1107">
        <v>275.80000000000001</v>
      </c>
      <c r="S22" s="1107">
        <v>278.60000000000002</v>
      </c>
      <c r="T22" s="1107">
        <v>281.40000000000003</v>
      </c>
      <c r="U22" s="1107">
        <v>284.19999999999999</v>
      </c>
      <c r="V22" s="1107">
        <v>285.12049549549499</v>
      </c>
    </row>
    <row r="23" ht="18.75" customHeight="1">
      <c r="A23" s="1111" t="s">
        <v>1318</v>
      </c>
      <c r="B23" s="1108" t="s">
        <v>1162</v>
      </c>
      <c r="C23" s="1107">
        <v>11.544117647058822</v>
      </c>
      <c r="D23" s="1107">
        <v>14.852941176470589</v>
      </c>
      <c r="E23" s="1107">
        <v>20.955882352941174</v>
      </c>
      <c r="F23" s="1107">
        <v>26.102941176470587</v>
      </c>
      <c r="G23" s="1107">
        <v>26.102941176470587</v>
      </c>
      <c r="H23" s="1107">
        <v>27.573529411764703</v>
      </c>
      <c r="I23" s="1107">
        <v>27.573529411764703</v>
      </c>
      <c r="J23" s="1107">
        <v>27.573529411764703</v>
      </c>
      <c r="K23" s="1107">
        <v>68.749999999999986</v>
      </c>
      <c r="L23" s="1107">
        <v>68.749999999999986</v>
      </c>
      <c r="M23" s="1107">
        <v>68.749999999999986</v>
      </c>
      <c r="N23" s="1107">
        <v>68.749999999999986</v>
      </c>
      <c r="O23" s="1107">
        <v>68.749999999999986</v>
      </c>
      <c r="P23" s="1107">
        <v>68.749999999999986</v>
      </c>
      <c r="Q23" s="1107">
        <v>68.749999999999986</v>
      </c>
      <c r="R23" s="1107">
        <v>68.749999999999986</v>
      </c>
      <c r="S23" s="1107">
        <v>68.749999999999986</v>
      </c>
      <c r="T23" s="1107">
        <v>68.749999999999986</v>
      </c>
      <c r="U23" s="1107">
        <v>68.749999999999986</v>
      </c>
      <c r="V23" s="1107">
        <v>68.749999999999986</v>
      </c>
    </row>
    <row r="24" ht="18.75" customHeight="1">
      <c r="A24" s="1112"/>
      <c r="B24" s="1106" t="s">
        <v>1163</v>
      </c>
      <c r="C24" s="1107">
        <v>11.544117647058822</v>
      </c>
      <c r="D24" s="1107">
        <v>14.852941176470589</v>
      </c>
      <c r="E24" s="1107">
        <v>17.27941176470588</v>
      </c>
      <c r="F24" s="1107">
        <v>19.632352941176467</v>
      </c>
      <c r="G24" s="1107">
        <v>22.426470588235293</v>
      </c>
      <c r="H24" s="1107">
        <v>26.985294117647058</v>
      </c>
      <c r="I24" s="1107">
        <v>27.573529411764703</v>
      </c>
      <c r="J24" s="1107">
        <v>27.573529411764703</v>
      </c>
      <c r="K24" s="1107">
        <v>43.235294117647044</v>
      </c>
      <c r="L24" s="1107">
        <v>63.602941176470573</v>
      </c>
      <c r="M24" s="1107">
        <v>63.602941176470573</v>
      </c>
      <c r="N24" s="1107">
        <v>63.602941176470573</v>
      </c>
      <c r="O24" s="1107">
        <v>63.602941176470573</v>
      </c>
      <c r="P24" s="1107">
        <v>63.602941176470573</v>
      </c>
      <c r="Q24" s="1107">
        <v>63.602941176470573</v>
      </c>
      <c r="R24" s="1107">
        <v>63.602941176470573</v>
      </c>
      <c r="S24" s="1107">
        <v>63.602941176470573</v>
      </c>
      <c r="T24" s="1107">
        <v>63.602941176470573</v>
      </c>
      <c r="U24" s="1107">
        <v>63.602941176470573</v>
      </c>
      <c r="V24" s="1107">
        <v>63.602941176470573</v>
      </c>
    </row>
    <row r="25" ht="17.449999999999999" customHeight="1">
      <c r="A25" s="1111" t="s">
        <v>1319</v>
      </c>
      <c r="B25" s="1108" t="s">
        <v>1162</v>
      </c>
      <c r="C25" s="1107">
        <v>148.41300000000001</v>
      </c>
      <c r="D25" s="1107">
        <v>150</v>
      </c>
      <c r="E25" s="1107">
        <v>152</v>
      </c>
      <c r="F25" s="1107">
        <v>152</v>
      </c>
      <c r="G25" s="1107">
        <v>153</v>
      </c>
      <c r="H25" s="1107">
        <v>153</v>
      </c>
      <c r="I25" s="1107">
        <v>152</v>
      </c>
      <c r="J25" s="1107">
        <v>152</v>
      </c>
      <c r="K25" s="1107">
        <v>149.53634000000002</v>
      </c>
      <c r="L25" s="1107">
        <v>149.02701872034086</v>
      </c>
      <c r="M25" s="1107">
        <v>148.51769744068173</v>
      </c>
      <c r="N25" s="1107">
        <v>148.0083761610226</v>
      </c>
      <c r="O25" s="1107">
        <v>147.49905488136346</v>
      </c>
      <c r="P25" s="1107">
        <v>146.98973360170436</v>
      </c>
      <c r="Q25" s="1107">
        <v>146.91929822005906</v>
      </c>
      <c r="R25" s="1107">
        <v>146.84886283841377</v>
      </c>
      <c r="S25" s="1107">
        <v>146.77842745676847</v>
      </c>
      <c r="T25" s="1107">
        <v>146.70799207512317</v>
      </c>
      <c r="U25" s="1107">
        <v>146.6375566934779</v>
      </c>
      <c r="V25" s="1107">
        <v>146.56712131183261</v>
      </c>
    </row>
    <row r="26" ht="17.449999999999999" customHeight="1">
      <c r="A26" s="1112"/>
      <c r="B26" s="1106" t="s">
        <v>1163</v>
      </c>
      <c r="C26" s="1107">
        <v>148.41300000000001</v>
      </c>
      <c r="D26" s="1107">
        <v>150</v>
      </c>
      <c r="E26" s="1107">
        <v>150</v>
      </c>
      <c r="F26" s="1107">
        <v>151</v>
      </c>
      <c r="G26" s="1107">
        <v>152</v>
      </c>
      <c r="H26" s="1107">
        <v>152</v>
      </c>
      <c r="I26" s="1107">
        <v>151</v>
      </c>
      <c r="J26" s="1107">
        <v>150</v>
      </c>
      <c r="K26" s="1107">
        <v>145.99180000000001</v>
      </c>
      <c r="L26" s="1107">
        <v>142.34943999999999</v>
      </c>
      <c r="M26" s="1107">
        <v>138.70708000000002</v>
      </c>
      <c r="N26" s="1107">
        <v>135.65871999999999</v>
      </c>
      <c r="O26" s="1107">
        <v>132.01635999999996</v>
      </c>
      <c r="P26" s="1107">
        <v>128.374</v>
      </c>
      <c r="Q26" s="1107">
        <v>124.37599999999999</v>
      </c>
      <c r="R26" s="1107">
        <v>120.37799999999999</v>
      </c>
      <c r="S26" s="1107">
        <v>116.38</v>
      </c>
      <c r="T26" s="1107">
        <v>112.38200000000001</v>
      </c>
      <c r="U26" s="1107">
        <v>108.38399999999999</v>
      </c>
      <c r="V26" s="1107">
        <v>104.97999999999999</v>
      </c>
    </row>
    <row r="27" ht="20.25" customHeight="1">
      <c r="A27" s="1116" t="s">
        <v>1173</v>
      </c>
      <c r="B27" s="1117"/>
      <c r="C27" s="1118"/>
      <c r="D27" s="1118"/>
      <c r="E27" s="1118"/>
      <c r="F27" s="1119"/>
      <c r="G27" s="1120"/>
      <c r="H27" s="1120"/>
      <c r="I27" s="1120"/>
      <c r="J27" s="1120"/>
      <c r="K27" s="1120"/>
      <c r="L27" s="1120"/>
      <c r="M27" s="1120"/>
      <c r="N27" s="1120"/>
      <c r="O27" s="1120"/>
      <c r="P27" s="1120"/>
      <c r="Q27" s="1120"/>
      <c r="R27" s="1120"/>
      <c r="S27" s="1120"/>
      <c r="T27" s="1120"/>
      <c r="U27" s="1120"/>
      <c r="V27" s="1120"/>
    </row>
    <row r="28" ht="15" customHeight="1">
      <c r="A28" s="1111" t="s">
        <v>1320</v>
      </c>
      <c r="B28" s="1108" t="s">
        <v>1162</v>
      </c>
      <c r="C28" s="1107">
        <v>2.5100000000000051</v>
      </c>
      <c r="D28" s="1107">
        <v>3.4099999999999966</v>
      </c>
      <c r="E28" s="1107">
        <v>4.3370000000000033</v>
      </c>
      <c r="F28" s="1107">
        <v>3.784000000000006</v>
      </c>
      <c r="G28" s="1107">
        <v>4.0430000000000064</v>
      </c>
      <c r="H28" s="1107">
        <v>3.965999999999994</v>
      </c>
      <c r="I28" s="1107">
        <v>4.0060000000000002</v>
      </c>
      <c r="J28" s="1107">
        <v>3.9989999999999952</v>
      </c>
      <c r="K28" s="1107">
        <v>3.9950000000000045</v>
      </c>
      <c r="L28" s="1107">
        <v>3.9830000000000041</v>
      </c>
      <c r="M28" s="1107">
        <v>3.9710000000000036</v>
      </c>
      <c r="N28" s="1107">
        <v>3.9590000000000032</v>
      </c>
      <c r="O28" s="1107">
        <v>3.953000000000003</v>
      </c>
      <c r="P28" s="1107">
        <v>3.9519999999999982</v>
      </c>
      <c r="Q28" s="1107">
        <v>3.9609999999999985</v>
      </c>
      <c r="R28" s="1107">
        <v>3.9689999999999941</v>
      </c>
      <c r="S28" s="1107">
        <v>3.9749999999999943</v>
      </c>
      <c r="T28" s="1107">
        <v>3.9909999999999997</v>
      </c>
      <c r="U28" s="1107">
        <v>3.9989999999999952</v>
      </c>
      <c r="V28" s="1107">
        <v>4.0060000000000002</v>
      </c>
    </row>
    <row r="29" ht="15" customHeight="1">
      <c r="A29" s="1112"/>
      <c r="B29" s="1106" t="s">
        <v>1163</v>
      </c>
      <c r="C29" s="1121">
        <v>2.5100000000000051</v>
      </c>
      <c r="D29" s="1121">
        <v>3.4099999999999966</v>
      </c>
      <c r="E29" s="1121">
        <v>4.5600000000000023</v>
      </c>
      <c r="F29" s="1121">
        <v>3.9920000000000044</v>
      </c>
      <c r="G29" s="1121">
        <v>3.9599999999999937</v>
      </c>
      <c r="H29" s="1121">
        <v>3.9719999999999942</v>
      </c>
      <c r="I29" s="1121">
        <v>4.0120000000000005</v>
      </c>
      <c r="J29" s="1121">
        <v>4.0109999999999957</v>
      </c>
      <c r="K29" s="1121">
        <v>4.0319999999999965</v>
      </c>
      <c r="L29" s="1121">
        <v>4.0139999999999958</v>
      </c>
      <c r="M29" s="1121">
        <v>4.0190000000000055</v>
      </c>
      <c r="N29" s="1121">
        <v>4.0180000000000007</v>
      </c>
      <c r="O29" s="1121">
        <v>4.0180000000000007</v>
      </c>
      <c r="P29" s="1121">
        <v>4.0169999999999959</v>
      </c>
      <c r="Q29" s="1121">
        <v>4.0220000000000056</v>
      </c>
      <c r="R29" s="1121">
        <v>4.0240000000000009</v>
      </c>
      <c r="S29" s="1121">
        <v>4.0100000000000051</v>
      </c>
      <c r="T29" s="1121">
        <v>3.9959999999999951</v>
      </c>
      <c r="U29" s="1121">
        <v>3.9819999999999993</v>
      </c>
      <c r="V29" s="1121">
        <v>3.9669999999999987</v>
      </c>
    </row>
    <row r="30" ht="15.75" customHeight="1">
      <c r="A30" s="1111" t="s">
        <v>1175</v>
      </c>
      <c r="B30" s="1108" t="s">
        <v>1162</v>
      </c>
      <c r="C30" s="1122">
        <v>3.6800000000000068</v>
      </c>
      <c r="D30" s="1123">
        <v>2.7270000000000039</v>
      </c>
      <c r="E30" s="1122">
        <v>4.644999999999996</v>
      </c>
      <c r="F30" s="1123">
        <v>3.4210000000000065</v>
      </c>
      <c r="G30" s="1122">
        <v>4.0109999999999957</v>
      </c>
      <c r="H30" s="1123">
        <v>3.9950000000000045</v>
      </c>
      <c r="I30" s="1122">
        <v>3.980000000000004</v>
      </c>
      <c r="J30" s="1123">
        <v>3.9890000000000043</v>
      </c>
      <c r="K30" s="1123">
        <v>3.9920000000000044</v>
      </c>
      <c r="L30" s="1123">
        <v>3.9869999999999948</v>
      </c>
      <c r="M30" s="1123">
        <v>3.9749999999999943</v>
      </c>
      <c r="N30" s="1123">
        <v>3.9629999999999939</v>
      </c>
      <c r="O30" s="1123">
        <v>3.9549999999999983</v>
      </c>
      <c r="P30" s="1123">
        <v>3.9509999999999934</v>
      </c>
      <c r="Q30" s="1123">
        <v>3.9549999999999983</v>
      </c>
      <c r="R30" s="1123">
        <v>3.9639999999999986</v>
      </c>
      <c r="S30" s="1123">
        <v>3.9699999999999989</v>
      </c>
      <c r="T30" s="1123">
        <v>3.9819999999999993</v>
      </c>
      <c r="U30" s="1123">
        <v>3.992999999999995</v>
      </c>
      <c r="V30" s="1123">
        <v>4.0010000000000048</v>
      </c>
    </row>
    <row r="31" ht="15.75" customHeight="1">
      <c r="A31" s="1112"/>
      <c r="B31" s="1106" t="s">
        <v>1163</v>
      </c>
      <c r="C31" s="1122">
        <v>3.6800000000000068</v>
      </c>
      <c r="D31" s="1122">
        <v>2.7270000000000039</v>
      </c>
      <c r="E31" s="1122">
        <v>4.757000000000005</v>
      </c>
      <c r="F31" s="1122">
        <v>3.6089999999999947</v>
      </c>
      <c r="G31" s="1122">
        <v>4.0430000000000064</v>
      </c>
      <c r="H31" s="1122">
        <v>4.0109999999999957</v>
      </c>
      <c r="I31" s="1122">
        <v>3.9860000000000042</v>
      </c>
      <c r="J31" s="1122">
        <v>4</v>
      </c>
      <c r="K31" s="1122">
        <v>3.9509999999999934</v>
      </c>
      <c r="L31" s="1122">
        <v>4.0220000000000056</v>
      </c>
      <c r="M31" s="1122">
        <v>4.0160000000000053</v>
      </c>
      <c r="N31" s="1122">
        <v>4.0180000000000007</v>
      </c>
      <c r="O31" s="1122">
        <v>4.0169999999999959</v>
      </c>
      <c r="P31" s="1122">
        <v>4.0169999999999959</v>
      </c>
      <c r="Q31" s="1122">
        <v>4.0150000000000006</v>
      </c>
      <c r="R31" s="1122">
        <v>4.0120000000000005</v>
      </c>
      <c r="S31" s="1122">
        <v>4.0160000000000053</v>
      </c>
      <c r="T31" s="1122">
        <v>4.0019999999999953</v>
      </c>
      <c r="U31" s="1122">
        <v>3.9869999999999948</v>
      </c>
      <c r="V31" s="1122">
        <v>3.9719999999999942</v>
      </c>
    </row>
    <row r="32" ht="15" customHeight="1">
      <c r="A32" s="1111" t="s">
        <v>1321</v>
      </c>
      <c r="B32" s="1108" t="s">
        <v>1162</v>
      </c>
      <c r="C32" s="1122">
        <v>58.334971807514819</v>
      </c>
      <c r="D32" s="1122">
        <v>61.725930664260694</v>
      </c>
      <c r="E32" s="1122">
        <v>63.920850770076392</v>
      </c>
      <c r="F32" s="1122">
        <v>63.835189894099344</v>
      </c>
      <c r="G32" s="1122">
        <v>63.976561457003342</v>
      </c>
      <c r="H32" s="1122">
        <v>64.71599308544458</v>
      </c>
      <c r="I32" s="1122">
        <v>66.328245829662535</v>
      </c>
      <c r="J32" s="1122">
        <v>67.958924960017612</v>
      </c>
      <c r="K32" s="1122">
        <v>68.834143566072584</v>
      </c>
      <c r="L32" s="1122">
        <v>69.635882088378963</v>
      </c>
      <c r="M32" s="1122">
        <v>70.446723854574472</v>
      </c>
      <c r="N32" s="1122">
        <v>71.137101748349309</v>
      </c>
      <c r="O32" s="1122">
        <v>71.834245345483112</v>
      </c>
      <c r="P32" s="1122">
        <v>72.605848733073771</v>
      </c>
      <c r="Q32" s="1122">
        <v>73.041033842777068</v>
      </c>
      <c r="R32" s="1122">
        <v>73.472194305727854</v>
      </c>
      <c r="S32" s="1122">
        <v>73.899042029720974</v>
      </c>
      <c r="T32" s="1122">
        <v>74.321278640722269</v>
      </c>
      <c r="U32" s="1122">
        <v>74.73859515838069</v>
      </c>
      <c r="V32" s="1122">
        <v>75.155911676039111</v>
      </c>
    </row>
    <row r="33" ht="15" customHeight="1">
      <c r="A33" s="1112"/>
      <c r="B33" s="1106" t="s">
        <v>1163</v>
      </c>
      <c r="C33" s="1122">
        <v>58.334971807514819</v>
      </c>
      <c r="D33" s="1122">
        <v>61.725930664260694</v>
      </c>
      <c r="E33" s="1122">
        <v>65.674638889350362</v>
      </c>
      <c r="F33" s="1122">
        <v>67.891661036265901</v>
      </c>
      <c r="G33" s="1122">
        <v>67.474763628539563</v>
      </c>
      <c r="H33" s="1122">
        <v>67.599999999999994</v>
      </c>
      <c r="I33" s="1122">
        <v>68.799999999999997</v>
      </c>
      <c r="J33" s="1122">
        <v>69.900000000000006</v>
      </c>
      <c r="K33" s="1122">
        <v>70.378955884971987</v>
      </c>
      <c r="L33" s="1122">
        <v>70.830281181676327</v>
      </c>
      <c r="M33" s="1122">
        <v>71.278878765713245</v>
      </c>
      <c r="N33" s="1122">
        <v>71.724507413084098</v>
      </c>
      <c r="O33" s="1122">
        <v>72.166917101880642</v>
      </c>
      <c r="P33" s="1122">
        <v>72.605848733073771</v>
      </c>
      <c r="Q33" s="1122">
        <v>73.041033842777068</v>
      </c>
      <c r="R33" s="1122">
        <v>73.472194305727854</v>
      </c>
      <c r="S33" s="1122">
        <v>73.899042029720974</v>
      </c>
      <c r="T33" s="1122">
        <v>74.321278640722269</v>
      </c>
      <c r="U33" s="1122">
        <v>74.73859515838069</v>
      </c>
      <c r="V33" s="1122">
        <v>75.155911676039111</v>
      </c>
    </row>
    <row r="34" ht="15" customHeight="1">
      <c r="A34" s="1124" t="s">
        <v>1322</v>
      </c>
      <c r="B34" s="1111"/>
      <c r="C34" s="1125"/>
      <c r="D34" s="1126"/>
      <c r="E34" s="1127"/>
      <c r="F34" s="1128"/>
      <c r="G34" s="1129"/>
      <c r="I34" s="1130"/>
      <c r="J34" s="1131"/>
      <c r="K34" s="1131"/>
      <c r="L34" s="1131"/>
      <c r="M34" s="1131"/>
      <c r="N34" s="1131"/>
      <c r="O34" s="1131"/>
      <c r="P34" s="1131"/>
      <c r="Q34" s="1131"/>
      <c r="R34" s="1131"/>
      <c r="S34" s="1131"/>
      <c r="T34" s="1131"/>
      <c r="U34" s="1131"/>
      <c r="V34" s="1131"/>
    </row>
    <row r="35">
      <c r="A35" s="1132" t="s">
        <v>1323</v>
      </c>
      <c r="B35" s="1133" t="s">
        <v>1324</v>
      </c>
      <c r="C35" s="1134">
        <v>146.84240199999999</v>
      </c>
      <c r="D35" s="1134">
        <v>146.88809999999998</v>
      </c>
      <c r="E35" s="1134">
        <v>146.95849999999999</v>
      </c>
      <c r="F35" s="1134">
        <v>147.11465000000001</v>
      </c>
      <c r="G35" s="1134">
        <v>147.32660000000001</v>
      </c>
      <c r="H35" s="1134">
        <v>147.59085000000002</v>
      </c>
      <c r="I35" s="1134">
        <v>147.90860000000001</v>
      </c>
      <c r="J35" s="1134">
        <v>148.28215000000003</v>
      </c>
      <c r="K35" s="1134">
        <v>148.68170000000001</v>
      </c>
      <c r="L35" s="1134">
        <v>149.07029999999997</v>
      </c>
      <c r="M35" s="1134">
        <v>149.44979999999998</v>
      </c>
      <c r="N35" s="1134">
        <v>149.82840000000002</v>
      </c>
      <c r="O35" s="1134">
        <v>150.21275</v>
      </c>
      <c r="P35" s="1134">
        <v>150.61075</v>
      </c>
      <c r="Q35" s="1134">
        <v>151.02825000000001</v>
      </c>
      <c r="R35" s="1134">
        <v>151.46625</v>
      </c>
      <c r="S35" s="1134">
        <v>151.92995000000002</v>
      </c>
      <c r="T35" s="1134">
        <v>152.42604999999998</v>
      </c>
      <c r="U35" s="1134">
        <v>152.9537</v>
      </c>
      <c r="V35" s="1134">
        <v>153.51054776995593</v>
      </c>
    </row>
    <row r="36" ht="15.75" customHeight="1">
      <c r="A36" s="1132" t="s">
        <v>1325</v>
      </c>
      <c r="B36" s="1133" t="s">
        <v>1324</v>
      </c>
      <c r="C36" s="1134">
        <v>82.744256500000006</v>
      </c>
      <c r="D36" s="1134">
        <v>81.840905153452098</v>
      </c>
      <c r="E36" s="1134">
        <v>82.08240098653603</v>
      </c>
      <c r="F36" s="1134">
        <v>82.472960980406427</v>
      </c>
      <c r="G36" s="1134">
        <v>82.915254258959578</v>
      </c>
      <c r="H36" s="1134">
        <v>83.383039402359685</v>
      </c>
      <c r="I36" s="1134">
        <v>83.957274363084196</v>
      </c>
      <c r="J36" s="1134">
        <v>84.754344226913332</v>
      </c>
      <c r="K36" s="1134">
        <v>85.632323176900144</v>
      </c>
      <c r="L36" s="1134">
        <v>86.570343326426524</v>
      </c>
      <c r="M36" s="1134">
        <v>87.57910830456737</v>
      </c>
      <c r="N36" s="1134">
        <v>88.733767023132486</v>
      </c>
      <c r="O36" s="1134">
        <v>89.120544204464295</v>
      </c>
      <c r="P36" s="1134">
        <v>89.508251537785398</v>
      </c>
      <c r="Q36" s="1134">
        <v>89.911055349128389</v>
      </c>
      <c r="R36" s="1134">
        <v>90.323847990311521</v>
      </c>
      <c r="S36" s="1134">
        <v>90.612698912744818</v>
      </c>
      <c r="T36" s="1134">
        <v>90.77398887825791</v>
      </c>
      <c r="U36" s="1134">
        <v>90.824999293319991</v>
      </c>
      <c r="V36" s="1134">
        <v>90.81899533065949</v>
      </c>
    </row>
    <row r="37" ht="15.75" customHeight="1">
      <c r="A37" s="1135" t="s">
        <v>1326</v>
      </c>
      <c r="B37" s="1136" t="s">
        <v>1324</v>
      </c>
      <c r="C37" s="1137">
        <v>37.023847499999995</v>
      </c>
      <c r="D37" s="1137">
        <v>37.683186897127023</v>
      </c>
      <c r="E37" s="1137">
        <v>37.329027017185773</v>
      </c>
      <c r="F37" s="1137">
        <v>36.962777743134325</v>
      </c>
      <c r="G37" s="1137">
        <v>36.620750698470268</v>
      </c>
      <c r="H37" s="1137">
        <v>36.316213073719538</v>
      </c>
      <c r="I37" s="1137">
        <v>36.035897297186736</v>
      </c>
      <c r="J37" s="1137">
        <v>35.713420362589709</v>
      </c>
      <c r="K37" s="1137">
        <v>35.402938507462338</v>
      </c>
      <c r="L37" s="1137">
        <v>35.039786605952841</v>
      </c>
      <c r="M37" s="1137">
        <v>34.668768265443937</v>
      </c>
      <c r="N37" s="1137">
        <v>34.276682046345492</v>
      </c>
      <c r="O37" s="1137">
        <v>34.714965452100436</v>
      </c>
      <c r="P37" s="1137">
        <v>35.172146159259313</v>
      </c>
      <c r="Q37" s="1137">
        <v>35.635014904267777</v>
      </c>
      <c r="R37" s="1137">
        <v>36.072731904289363</v>
      </c>
      <c r="S37" s="1137">
        <v>36.517834551114262</v>
      </c>
      <c r="T37" s="1137">
        <v>36.977389574574246</v>
      </c>
      <c r="U37" s="1137">
        <v>37.514059278681891</v>
      </c>
      <c r="V37" s="1137">
        <v>38.082244104921571</v>
      </c>
    </row>
    <row r="39">
      <c r="C39" s="1138"/>
    </row>
    <row r="40">
      <c r="C40" s="1139"/>
    </row>
    <row r="41">
      <c r="C41" s="1140"/>
    </row>
    <row r="42">
      <c r="D42" s="1141"/>
      <c r="E42" s="1141"/>
      <c r="F42" s="1141"/>
      <c r="G42" s="1141"/>
      <c r="H42" s="1141"/>
      <c r="I42" s="1141"/>
      <c r="J42" s="1141"/>
    </row>
  </sheetData>
  <mergeCells count="16">
    <mergeCell ref="A2:F2"/>
    <mergeCell ref="B4:B5"/>
    <mergeCell ref="D5:U5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8:A29"/>
    <mergeCell ref="A30:A31"/>
    <mergeCell ref="A32:A33"/>
  </mergeCells>
  <printOptions headings="0" gridLines="0"/>
  <pageMargins left="0.19685039370078738" right="0.19685039370078738" top="0.39370078740157477" bottom="0.39370078740157477" header="0" footer="0"/>
  <pageSetup paperSize="9" scale="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2" style="1142" width="15"/>
    <col customWidth="1" min="23" max="145" style="1142" width="10.28515625"/>
    <col min="146" max="220" style="1142" width="10.28515625"/>
    <col customWidth="1" min="221" max="221" style="1142" width="8.42578125"/>
    <col customWidth="1" min="222" max="222" style="1142" width="46.5703125"/>
    <col customWidth="1" min="223" max="224" style="1142" width="12.42578125"/>
    <col customWidth="1" min="225" max="225" style="1142" width="12"/>
    <col customWidth="1" min="226" max="239" style="1142" width="10.7109375"/>
    <col customWidth="1" hidden="1" min="240" max="250" style="1142" width="10.28515625"/>
    <col customWidth="1" min="251" max="401" style="1142" width="10.28515625"/>
    <col min="402" max="476" style="1142" width="10.28515625"/>
    <col customWidth="1" min="477" max="477" style="1142" width="8.42578125"/>
    <col customWidth="1" min="478" max="478" style="1142" width="46.5703125"/>
    <col customWidth="1" min="479" max="480" style="1142" width="12.42578125"/>
    <col customWidth="1" min="481" max="481" style="1142" width="12"/>
    <col customWidth="1" min="482" max="495" style="1142" width="10.7109375"/>
    <col customWidth="1" hidden="1" min="496" max="506" style="1142" width="10.28515625"/>
    <col customWidth="1" min="507" max="657" style="1142" width="10.28515625"/>
    <col min="658" max="732" style="1142" width="10.28515625"/>
    <col customWidth="1" min="733" max="733" style="1142" width="8.42578125"/>
    <col customWidth="1" min="734" max="734" style="1142" width="46.5703125"/>
    <col customWidth="1" min="735" max="736" style="1142" width="12.42578125"/>
    <col customWidth="1" min="737" max="737" style="1142" width="12"/>
    <col customWidth="1" min="738" max="751" style="1142" width="10.7109375"/>
    <col customWidth="1" hidden="1" min="752" max="762" style="1142" width="10.28515625"/>
    <col customWidth="1" min="763" max="913" style="1142" width="10.28515625"/>
    <col min="914" max="988" style="1142" width="10.28515625"/>
    <col customWidth="1" min="989" max="989" style="1142" width="8.42578125"/>
    <col customWidth="1" min="990" max="990" style="1142" width="46.5703125"/>
    <col customWidth="1" min="991" max="992" style="1142" width="12.42578125"/>
    <col customWidth="1" min="993" max="993" style="1142" width="12"/>
    <col customWidth="1" min="994" max="1007" style="1142" width="10.7109375"/>
    <col customWidth="1" hidden="1" min="1008" max="1018" style="1142" width="10.28515625"/>
    <col customWidth="1" min="1019" max="1169" style="1142" width="10.28515625"/>
    <col min="1170" max="1244" style="1142" width="10.28515625"/>
    <col customWidth="1" min="1245" max="1245" style="1142" width="8.42578125"/>
    <col customWidth="1" min="1246" max="1246" style="1142" width="46.5703125"/>
    <col customWidth="1" min="1247" max="1248" style="1142" width="12.42578125"/>
    <col customWidth="1" min="1249" max="1249" style="1142" width="12"/>
    <col customWidth="1" min="1250" max="1263" style="1142" width="10.7109375"/>
    <col customWidth="1" hidden="1" min="1264" max="1274" style="1142" width="10.28515625"/>
    <col customWidth="1" min="1275" max="1425" style="1142" width="10.28515625"/>
    <col min="1426" max="1500" style="1142" width="10.28515625"/>
    <col customWidth="1" min="1501" max="1501" style="1142" width="8.42578125"/>
    <col customWidth="1" min="1502" max="1502" style="1142" width="46.5703125"/>
    <col customWidth="1" min="1503" max="1504" style="1142" width="12.42578125"/>
    <col customWidth="1" min="1505" max="1505" style="1142" width="12"/>
    <col customWidth="1" min="1506" max="1519" style="1142" width="10.7109375"/>
    <col customWidth="1" hidden="1" min="1520" max="1530" style="1142" width="10.28515625"/>
    <col customWidth="1" min="1531" max="1681" style="1142" width="10.28515625"/>
    <col min="1682" max="1756" style="1142" width="10.28515625"/>
    <col customWidth="1" min="1757" max="1757" style="1142" width="8.42578125"/>
    <col customWidth="1" min="1758" max="1758" style="1142" width="46.5703125"/>
    <col customWidth="1" min="1759" max="1760" style="1142" width="12.42578125"/>
    <col customWidth="1" min="1761" max="1761" style="1142" width="12"/>
    <col customWidth="1" min="1762" max="1775" style="1142" width="10.7109375"/>
    <col customWidth="1" hidden="1" min="1776" max="1786" style="1142" width="10.28515625"/>
    <col customWidth="1" min="1787" max="1937" style="1142" width="10.28515625"/>
    <col min="1938" max="2012" style="1142" width="10.28515625"/>
    <col customWidth="1" min="2013" max="2013" style="1142" width="8.42578125"/>
    <col customWidth="1" min="2014" max="2014" style="1142" width="46.5703125"/>
    <col customWidth="1" min="2015" max="2016" style="1142" width="12.42578125"/>
    <col customWidth="1" min="2017" max="2017" style="1142" width="12"/>
    <col customWidth="1" min="2018" max="2031" style="1142" width="10.7109375"/>
    <col customWidth="1" hidden="1" min="2032" max="2042" style="1142" width="10.28515625"/>
    <col customWidth="1" min="2043" max="2193" style="1142" width="10.28515625"/>
    <col min="2194" max="2268" style="1142" width="10.28515625"/>
    <col customWidth="1" min="2269" max="2269" style="1142" width="8.42578125"/>
    <col customWidth="1" min="2270" max="2270" style="1142" width="46.5703125"/>
    <col customWidth="1" min="2271" max="2272" style="1142" width="12.42578125"/>
    <col customWidth="1" min="2273" max="2273" style="1142" width="12"/>
    <col customWidth="1" min="2274" max="2287" style="1142" width="10.7109375"/>
    <col customWidth="1" hidden="1" min="2288" max="2298" style="1142" width="10.28515625"/>
    <col customWidth="1" min="2299" max="2449" style="1142" width="10.28515625"/>
    <col min="2450" max="2524" style="1142" width="10.28515625"/>
    <col customWidth="1" min="2525" max="2525" style="1142" width="8.42578125"/>
    <col customWidth="1" min="2526" max="2526" style="1142" width="46.5703125"/>
    <col customWidth="1" min="2527" max="2528" style="1142" width="12.42578125"/>
    <col customWidth="1" min="2529" max="2529" style="1142" width="12"/>
    <col customWidth="1" min="2530" max="2543" style="1142" width="10.7109375"/>
    <col customWidth="1" hidden="1" min="2544" max="2554" style="1142" width="10.28515625"/>
    <col customWidth="1" min="2555" max="2705" style="1142" width="10.28515625"/>
    <col min="2706" max="2780" style="1142" width="10.28515625"/>
    <col customWidth="1" min="2781" max="2781" style="1142" width="8.42578125"/>
    <col customWidth="1" min="2782" max="2782" style="1142" width="46.5703125"/>
    <col customWidth="1" min="2783" max="2784" style="1142" width="12.42578125"/>
    <col customWidth="1" min="2785" max="2785" style="1142" width="12"/>
    <col customWidth="1" min="2786" max="2799" style="1142" width="10.7109375"/>
    <col customWidth="1" hidden="1" min="2800" max="2810" style="1142" width="10.28515625"/>
    <col customWidth="1" min="2811" max="2961" style="1142" width="10.28515625"/>
    <col min="2962" max="3036" style="1142" width="10.28515625"/>
    <col customWidth="1" min="3037" max="3037" style="1142" width="8.42578125"/>
    <col customWidth="1" min="3038" max="3038" style="1142" width="46.5703125"/>
    <col customWidth="1" min="3039" max="3040" style="1142" width="12.42578125"/>
    <col customWidth="1" min="3041" max="3041" style="1142" width="12"/>
    <col customWidth="1" min="3042" max="3055" style="1142" width="10.7109375"/>
    <col customWidth="1" hidden="1" min="3056" max="3066" style="1142" width="10.28515625"/>
    <col customWidth="1" min="3067" max="3217" style="1142" width="10.28515625"/>
    <col min="3218" max="3292" style="1142" width="10.28515625"/>
    <col customWidth="1" min="3293" max="3293" style="1142" width="8.42578125"/>
    <col customWidth="1" min="3294" max="3294" style="1142" width="46.5703125"/>
    <col customWidth="1" min="3295" max="3296" style="1142" width="12.42578125"/>
    <col customWidth="1" min="3297" max="3297" style="1142" width="12"/>
    <col customWidth="1" min="3298" max="3311" style="1142" width="10.7109375"/>
    <col customWidth="1" hidden="1" min="3312" max="3322" style="1142" width="10.28515625"/>
    <col customWidth="1" min="3323" max="3473" style="1142" width="10.28515625"/>
    <col min="3474" max="3548" style="1142" width="10.28515625"/>
    <col customWidth="1" min="3549" max="3549" style="1142" width="8.42578125"/>
    <col customWidth="1" min="3550" max="3550" style="1142" width="46.5703125"/>
    <col customWidth="1" min="3551" max="3552" style="1142" width="12.42578125"/>
    <col customWidth="1" min="3553" max="3553" style="1142" width="12"/>
    <col customWidth="1" min="3554" max="3567" style="1142" width="10.7109375"/>
    <col customWidth="1" hidden="1" min="3568" max="3578" style="1142" width="10.28515625"/>
    <col customWidth="1" min="3579" max="3729" style="1142" width="10.28515625"/>
    <col min="3730" max="3804" style="1142" width="10.28515625"/>
    <col customWidth="1" min="3805" max="3805" style="1142" width="8.42578125"/>
    <col customWidth="1" min="3806" max="3806" style="1142" width="46.5703125"/>
    <col customWidth="1" min="3807" max="3808" style="1142" width="12.42578125"/>
    <col customWidth="1" min="3809" max="3809" style="1142" width="12"/>
    <col customWidth="1" min="3810" max="3823" style="1142" width="10.7109375"/>
    <col customWidth="1" hidden="1" min="3824" max="3834" style="1142" width="10.28515625"/>
    <col customWidth="1" min="3835" max="3985" style="1142" width="10.28515625"/>
    <col min="3986" max="4060" style="1142" width="10.28515625"/>
    <col customWidth="1" min="4061" max="4061" style="1142" width="8.42578125"/>
    <col customWidth="1" min="4062" max="4062" style="1142" width="46.5703125"/>
    <col customWidth="1" min="4063" max="4064" style="1142" width="12.42578125"/>
    <col customWidth="1" min="4065" max="4065" style="1142" width="12"/>
    <col customWidth="1" min="4066" max="4079" style="1142" width="10.7109375"/>
    <col customWidth="1" hidden="1" min="4080" max="4090" style="1142" width="10.28515625"/>
    <col customWidth="1" min="4091" max="4241" style="1142" width="10.28515625"/>
    <col min="4242" max="4316" style="1142" width="10.28515625"/>
    <col customWidth="1" min="4317" max="4317" style="1142" width="8.42578125"/>
    <col customWidth="1" min="4318" max="4318" style="1142" width="46.5703125"/>
    <col customWidth="1" min="4319" max="4320" style="1142" width="12.42578125"/>
    <col customWidth="1" min="4321" max="4321" style="1142" width="12"/>
    <col customWidth="1" min="4322" max="4335" style="1142" width="10.7109375"/>
    <col customWidth="1" hidden="1" min="4336" max="4346" style="1142" width="10.28515625"/>
    <col customWidth="1" min="4347" max="4497" style="1142" width="10.28515625"/>
    <col min="4498" max="4572" style="1142" width="10.28515625"/>
    <col customWidth="1" min="4573" max="4573" style="1142" width="8.42578125"/>
    <col customWidth="1" min="4574" max="4574" style="1142" width="46.5703125"/>
    <col customWidth="1" min="4575" max="4576" style="1142" width="12.42578125"/>
    <col customWidth="1" min="4577" max="4577" style="1142" width="12"/>
    <col customWidth="1" min="4578" max="4591" style="1142" width="10.7109375"/>
    <col customWidth="1" hidden="1" min="4592" max="4602" style="1142" width="10.28515625"/>
    <col customWidth="1" min="4603" max="4753" style="1142" width="10.28515625"/>
    <col min="4754" max="4828" style="1142" width="10.28515625"/>
    <col customWidth="1" min="4829" max="4829" style="1142" width="8.42578125"/>
    <col customWidth="1" min="4830" max="4830" style="1142" width="46.5703125"/>
    <col customWidth="1" min="4831" max="4832" style="1142" width="12.42578125"/>
    <col customWidth="1" min="4833" max="4833" style="1142" width="12"/>
    <col customWidth="1" min="4834" max="4847" style="1142" width="10.7109375"/>
    <col customWidth="1" hidden="1" min="4848" max="4858" style="1142" width="10.28515625"/>
    <col customWidth="1" min="4859" max="5009" style="1142" width="10.28515625"/>
    <col min="5010" max="5084" style="1142" width="10.28515625"/>
    <col customWidth="1" min="5085" max="5085" style="1142" width="8.42578125"/>
    <col customWidth="1" min="5086" max="5086" style="1142" width="46.5703125"/>
    <col customWidth="1" min="5087" max="5088" style="1142" width="12.42578125"/>
    <col customWidth="1" min="5089" max="5089" style="1142" width="12"/>
    <col customWidth="1" min="5090" max="5103" style="1142" width="10.7109375"/>
    <col customWidth="1" hidden="1" min="5104" max="5114" style="1142" width="10.28515625"/>
    <col customWidth="1" min="5115" max="5265" style="1142" width="10.28515625"/>
    <col min="5266" max="5340" style="1142" width="10.28515625"/>
    <col customWidth="1" min="5341" max="5341" style="1142" width="8.42578125"/>
    <col customWidth="1" min="5342" max="5342" style="1142" width="46.5703125"/>
    <col customWidth="1" min="5343" max="5344" style="1142" width="12.42578125"/>
    <col customWidth="1" min="5345" max="5345" style="1142" width="12"/>
    <col customWidth="1" min="5346" max="5359" style="1142" width="10.7109375"/>
    <col customWidth="1" hidden="1" min="5360" max="5370" style="1142" width="10.28515625"/>
    <col customWidth="1" min="5371" max="5521" style="1142" width="10.28515625"/>
    <col min="5522" max="5596" style="1142" width="10.28515625"/>
    <col customWidth="1" min="5597" max="5597" style="1142" width="8.42578125"/>
    <col customWidth="1" min="5598" max="5598" style="1142" width="46.5703125"/>
    <col customWidth="1" min="5599" max="5600" style="1142" width="12.42578125"/>
    <col customWidth="1" min="5601" max="5601" style="1142" width="12"/>
    <col customWidth="1" min="5602" max="5615" style="1142" width="10.7109375"/>
    <col customWidth="1" hidden="1" min="5616" max="5626" style="1142" width="10.28515625"/>
    <col customWidth="1" min="5627" max="5777" style="1142" width="10.28515625"/>
    <col min="5778" max="5852" style="1142" width="10.28515625"/>
    <col customWidth="1" min="5853" max="5853" style="1142" width="8.42578125"/>
    <col customWidth="1" min="5854" max="5854" style="1142" width="46.5703125"/>
    <col customWidth="1" min="5855" max="5856" style="1142" width="12.42578125"/>
    <col customWidth="1" min="5857" max="5857" style="1142" width="12"/>
    <col customWidth="1" min="5858" max="5871" style="1142" width="10.7109375"/>
    <col customWidth="1" hidden="1" min="5872" max="5882" style="1142" width="10.28515625"/>
    <col customWidth="1" min="5883" max="6033" style="1142" width="10.28515625"/>
    <col min="6034" max="6108" style="1142" width="10.28515625"/>
    <col customWidth="1" min="6109" max="6109" style="1142" width="8.42578125"/>
    <col customWidth="1" min="6110" max="6110" style="1142" width="46.5703125"/>
    <col customWidth="1" min="6111" max="6112" style="1142" width="12.42578125"/>
    <col customWidth="1" min="6113" max="6113" style="1142" width="12"/>
    <col customWidth="1" min="6114" max="6127" style="1142" width="10.7109375"/>
    <col customWidth="1" hidden="1" min="6128" max="6138" style="1142" width="10.28515625"/>
    <col customWidth="1" min="6139" max="6289" style="1142" width="10.28515625"/>
    <col min="6290" max="6364" style="1142" width="10.28515625"/>
    <col customWidth="1" min="6365" max="6365" style="1142" width="8.42578125"/>
    <col customWidth="1" min="6366" max="6366" style="1142" width="46.5703125"/>
    <col customWidth="1" min="6367" max="6368" style="1142" width="12.42578125"/>
    <col customWidth="1" min="6369" max="6369" style="1142" width="12"/>
    <col customWidth="1" min="6370" max="6383" style="1142" width="10.7109375"/>
    <col customWidth="1" hidden="1" min="6384" max="6394" style="1142" width="10.28515625"/>
    <col customWidth="1" min="6395" max="6545" style="1142" width="10.28515625"/>
    <col min="6546" max="6620" style="1142" width="10.28515625"/>
    <col customWidth="1" min="6621" max="6621" style="1142" width="8.42578125"/>
    <col customWidth="1" min="6622" max="6622" style="1142" width="46.5703125"/>
    <col customWidth="1" min="6623" max="6624" style="1142" width="12.42578125"/>
    <col customWidth="1" min="6625" max="6625" style="1142" width="12"/>
    <col customWidth="1" min="6626" max="6639" style="1142" width="10.7109375"/>
    <col customWidth="1" hidden="1" min="6640" max="6650" style="1142" width="10.28515625"/>
    <col customWidth="1" min="6651" max="6801" style="1142" width="10.28515625"/>
    <col min="6802" max="6876" style="1142" width="10.28515625"/>
    <col customWidth="1" min="6877" max="6877" style="1142" width="8.42578125"/>
    <col customWidth="1" min="6878" max="6878" style="1142" width="46.5703125"/>
    <col customWidth="1" min="6879" max="6880" style="1142" width="12.42578125"/>
    <col customWidth="1" min="6881" max="6881" style="1142" width="12"/>
    <col customWidth="1" min="6882" max="6895" style="1142" width="10.7109375"/>
    <col customWidth="1" hidden="1" min="6896" max="6906" style="1142" width="10.28515625"/>
    <col customWidth="1" min="6907" max="7057" style="1142" width="10.28515625"/>
    <col min="7058" max="7132" style="1142" width="10.28515625"/>
    <col customWidth="1" min="7133" max="7133" style="1142" width="8.42578125"/>
    <col customWidth="1" min="7134" max="7134" style="1142" width="46.5703125"/>
    <col customWidth="1" min="7135" max="7136" style="1142" width="12.42578125"/>
    <col customWidth="1" min="7137" max="7137" style="1142" width="12"/>
    <col customWidth="1" min="7138" max="7151" style="1142" width="10.7109375"/>
    <col customWidth="1" hidden="1" min="7152" max="7162" style="1142" width="10.28515625"/>
    <col customWidth="1" min="7163" max="7313" style="1142" width="10.28515625"/>
    <col min="7314" max="7388" style="1142" width="10.28515625"/>
    <col customWidth="1" min="7389" max="7389" style="1142" width="8.42578125"/>
    <col customWidth="1" min="7390" max="7390" style="1142" width="46.5703125"/>
    <col customWidth="1" min="7391" max="7392" style="1142" width="12.42578125"/>
    <col customWidth="1" min="7393" max="7393" style="1142" width="12"/>
    <col customWidth="1" min="7394" max="7407" style="1142" width="10.7109375"/>
    <col customWidth="1" hidden="1" min="7408" max="7418" style="1142" width="10.28515625"/>
    <col customWidth="1" min="7419" max="7569" style="1142" width="10.28515625"/>
    <col min="7570" max="7644" style="1142" width="10.28515625"/>
    <col customWidth="1" min="7645" max="7645" style="1142" width="8.42578125"/>
    <col customWidth="1" min="7646" max="7646" style="1142" width="46.5703125"/>
    <col customWidth="1" min="7647" max="7648" style="1142" width="12.42578125"/>
    <col customWidth="1" min="7649" max="7649" style="1142" width="12"/>
    <col customWidth="1" min="7650" max="7663" style="1142" width="10.7109375"/>
    <col customWidth="1" hidden="1" min="7664" max="7674" style="1142" width="10.28515625"/>
    <col customWidth="1" min="7675" max="7825" style="1142" width="10.28515625"/>
    <col min="7826" max="7900" style="1142" width="10.28515625"/>
    <col customWidth="1" min="7901" max="7901" style="1142" width="8.42578125"/>
    <col customWidth="1" min="7902" max="7902" style="1142" width="46.5703125"/>
    <col customWidth="1" min="7903" max="7904" style="1142" width="12.42578125"/>
    <col customWidth="1" min="7905" max="7905" style="1142" width="12"/>
    <col customWidth="1" min="7906" max="7919" style="1142" width="10.7109375"/>
    <col customWidth="1" hidden="1" min="7920" max="7930" style="1142" width="10.28515625"/>
    <col customWidth="1" min="7931" max="8081" style="1142" width="10.28515625"/>
    <col min="8082" max="8156" style="1142" width="10.28515625"/>
    <col customWidth="1" min="8157" max="8157" style="1142" width="8.42578125"/>
    <col customWidth="1" min="8158" max="8158" style="1142" width="46.5703125"/>
    <col customWidth="1" min="8159" max="8160" style="1142" width="12.42578125"/>
    <col customWidth="1" min="8161" max="8161" style="1142" width="12"/>
    <col customWidth="1" min="8162" max="8175" style="1142" width="10.7109375"/>
    <col customWidth="1" hidden="1" min="8176" max="8186" style="1142" width="10.28515625"/>
    <col customWidth="1" min="8187" max="8337" style="1142" width="10.28515625"/>
    <col min="8338" max="8412" style="1142" width="10.28515625"/>
    <col customWidth="1" min="8413" max="8413" style="1142" width="8.42578125"/>
    <col customWidth="1" min="8414" max="8414" style="1142" width="46.5703125"/>
    <col customWidth="1" min="8415" max="8416" style="1142" width="12.42578125"/>
    <col customWidth="1" min="8417" max="8417" style="1142" width="12"/>
    <col customWidth="1" min="8418" max="8431" style="1142" width="10.7109375"/>
    <col customWidth="1" hidden="1" min="8432" max="8442" style="1142" width="10.28515625"/>
    <col customWidth="1" min="8443" max="8593" style="1142" width="10.28515625"/>
    <col min="8594" max="8668" style="1142" width="10.28515625"/>
    <col customWidth="1" min="8669" max="8669" style="1142" width="8.42578125"/>
    <col customWidth="1" min="8670" max="8670" style="1142" width="46.5703125"/>
    <col customWidth="1" min="8671" max="8672" style="1142" width="12.42578125"/>
    <col customWidth="1" min="8673" max="8673" style="1142" width="12"/>
    <col customWidth="1" min="8674" max="8687" style="1142" width="10.7109375"/>
    <col customWidth="1" hidden="1" min="8688" max="8698" style="1142" width="10.28515625"/>
    <col customWidth="1" min="8699" max="8849" style="1142" width="10.28515625"/>
    <col min="8850" max="8924" style="1142" width="10.28515625"/>
    <col customWidth="1" min="8925" max="8925" style="1142" width="8.42578125"/>
    <col customWidth="1" min="8926" max="8926" style="1142" width="46.5703125"/>
    <col customWidth="1" min="8927" max="8928" style="1142" width="12.42578125"/>
    <col customWidth="1" min="8929" max="8929" style="1142" width="12"/>
    <col customWidth="1" min="8930" max="8943" style="1142" width="10.7109375"/>
    <col customWidth="1" hidden="1" min="8944" max="8954" style="1142" width="10.28515625"/>
    <col customWidth="1" min="8955" max="9105" style="1142" width="10.28515625"/>
    <col min="9106" max="9180" style="1142" width="10.28515625"/>
    <col customWidth="1" min="9181" max="9181" style="1142" width="8.42578125"/>
    <col customWidth="1" min="9182" max="9182" style="1142" width="46.5703125"/>
    <col customWidth="1" min="9183" max="9184" style="1142" width="12.42578125"/>
    <col customWidth="1" min="9185" max="9185" style="1142" width="12"/>
    <col customWidth="1" min="9186" max="9199" style="1142" width="10.7109375"/>
    <col customWidth="1" hidden="1" min="9200" max="9210" style="1142" width="10.28515625"/>
    <col customWidth="1" min="9211" max="9361" style="1142" width="10.28515625"/>
    <col min="9362" max="9436" style="1142" width="10.28515625"/>
    <col customWidth="1" min="9437" max="9437" style="1142" width="8.42578125"/>
    <col customWidth="1" min="9438" max="9438" style="1142" width="46.5703125"/>
    <col customWidth="1" min="9439" max="9440" style="1142" width="12.42578125"/>
    <col customWidth="1" min="9441" max="9441" style="1142" width="12"/>
    <col customWidth="1" min="9442" max="9455" style="1142" width="10.7109375"/>
    <col customWidth="1" hidden="1" min="9456" max="9466" style="1142" width="10.28515625"/>
    <col customWidth="1" min="9467" max="9617" style="1142" width="10.28515625"/>
    <col min="9618" max="9692" style="1142" width="10.28515625"/>
    <col customWidth="1" min="9693" max="9693" style="1142" width="8.42578125"/>
    <col customWidth="1" min="9694" max="9694" style="1142" width="46.5703125"/>
    <col customWidth="1" min="9695" max="9696" style="1142" width="12.42578125"/>
    <col customWidth="1" min="9697" max="9697" style="1142" width="12"/>
    <col customWidth="1" min="9698" max="9711" style="1142" width="10.7109375"/>
    <col customWidth="1" hidden="1" min="9712" max="9722" style="1142" width="10.28515625"/>
    <col customWidth="1" min="9723" max="9873" style="1142" width="10.28515625"/>
    <col min="9874" max="9948" style="1142" width="10.28515625"/>
    <col customWidth="1" min="9949" max="9949" style="1142" width="8.42578125"/>
    <col customWidth="1" min="9950" max="9950" style="1142" width="46.5703125"/>
    <col customWidth="1" min="9951" max="9952" style="1142" width="12.42578125"/>
    <col customWidth="1" min="9953" max="9953" style="1142" width="12"/>
    <col customWidth="1" min="9954" max="9967" style="1142" width="10.7109375"/>
    <col customWidth="1" hidden="1" min="9968" max="9978" style="1142" width="10.28515625"/>
    <col customWidth="1" min="9979" max="10129" style="1142" width="10.28515625"/>
    <col min="10130" max="10204" style="1142" width="10.28515625"/>
    <col customWidth="1" min="10205" max="10205" style="1142" width="8.42578125"/>
    <col customWidth="1" min="10206" max="10206" style="1142" width="46.5703125"/>
    <col customWidth="1" min="10207" max="10208" style="1142" width="12.42578125"/>
    <col customWidth="1" min="10209" max="10209" style="1142" width="12"/>
    <col customWidth="1" min="10210" max="10223" style="1142" width="10.7109375"/>
    <col customWidth="1" hidden="1" min="10224" max="10234" style="1142" width="10.28515625"/>
    <col customWidth="1" min="10235" max="10385" style="1142" width="10.28515625"/>
    <col min="10386" max="10460" style="1142" width="10.28515625"/>
    <col customWidth="1" min="10461" max="10461" style="1142" width="8.42578125"/>
    <col customWidth="1" min="10462" max="10462" style="1142" width="46.5703125"/>
    <col customWidth="1" min="10463" max="10464" style="1142" width="12.42578125"/>
    <col customWidth="1" min="10465" max="10465" style="1142" width="12"/>
    <col customWidth="1" min="10466" max="10479" style="1142" width="10.7109375"/>
    <col customWidth="1" hidden="1" min="10480" max="10490" style="1142" width="10.28515625"/>
    <col customWidth="1" min="10491" max="10641" style="1142" width="10.28515625"/>
    <col min="10642" max="10716" style="1142" width="10.28515625"/>
    <col customWidth="1" min="10717" max="10717" style="1142" width="8.42578125"/>
    <col customWidth="1" min="10718" max="10718" style="1142" width="46.5703125"/>
    <col customWidth="1" min="10719" max="10720" style="1142" width="12.42578125"/>
    <col customWidth="1" min="10721" max="10721" style="1142" width="12"/>
    <col customWidth="1" min="10722" max="10735" style="1142" width="10.7109375"/>
    <col customWidth="1" hidden="1" min="10736" max="10746" style="1142" width="10.28515625"/>
    <col customWidth="1" min="10747" max="10897" style="1142" width="10.28515625"/>
    <col min="10898" max="10972" style="1142" width="10.28515625"/>
    <col customWidth="1" min="10973" max="10973" style="1142" width="8.42578125"/>
    <col customWidth="1" min="10974" max="10974" style="1142" width="46.5703125"/>
    <col customWidth="1" min="10975" max="10976" style="1142" width="12.42578125"/>
    <col customWidth="1" min="10977" max="10977" style="1142" width="12"/>
    <col customWidth="1" min="10978" max="10991" style="1142" width="10.7109375"/>
    <col customWidth="1" hidden="1" min="10992" max="11002" style="1142" width="10.28515625"/>
    <col customWidth="1" min="11003" max="11153" style="1142" width="10.28515625"/>
    <col min="11154" max="11228" style="1142" width="10.28515625"/>
    <col customWidth="1" min="11229" max="11229" style="1142" width="8.42578125"/>
    <col customWidth="1" min="11230" max="11230" style="1142" width="46.5703125"/>
    <col customWidth="1" min="11231" max="11232" style="1142" width="12.42578125"/>
    <col customWidth="1" min="11233" max="11233" style="1142" width="12"/>
    <col customWidth="1" min="11234" max="11247" style="1142" width="10.7109375"/>
    <col customWidth="1" hidden="1" min="11248" max="11258" style="1142" width="10.28515625"/>
    <col customWidth="1" min="11259" max="11409" style="1142" width="10.28515625"/>
    <col min="11410" max="11484" style="1142" width="10.28515625"/>
    <col customWidth="1" min="11485" max="11485" style="1142" width="8.42578125"/>
    <col customWidth="1" min="11486" max="11486" style="1142" width="46.5703125"/>
    <col customWidth="1" min="11487" max="11488" style="1142" width="12.42578125"/>
    <col customWidth="1" min="11489" max="11489" style="1142" width="12"/>
    <col customWidth="1" min="11490" max="11503" style="1142" width="10.7109375"/>
    <col customWidth="1" hidden="1" min="11504" max="11514" style="1142" width="10.28515625"/>
    <col customWidth="1" min="11515" max="11665" style="1142" width="10.28515625"/>
    <col min="11666" max="11740" style="1142" width="10.28515625"/>
    <col customWidth="1" min="11741" max="11741" style="1142" width="8.42578125"/>
    <col customWidth="1" min="11742" max="11742" style="1142" width="46.5703125"/>
    <col customWidth="1" min="11743" max="11744" style="1142" width="12.42578125"/>
    <col customWidth="1" min="11745" max="11745" style="1142" width="12"/>
    <col customWidth="1" min="11746" max="11759" style="1142" width="10.7109375"/>
    <col customWidth="1" hidden="1" min="11760" max="11770" style="1142" width="10.28515625"/>
    <col customWidth="1" min="11771" max="11921" style="1142" width="10.28515625"/>
    <col min="11922" max="11996" style="1142" width="10.28515625"/>
    <col customWidth="1" min="11997" max="11997" style="1142" width="8.42578125"/>
    <col customWidth="1" min="11998" max="11998" style="1142" width="46.5703125"/>
    <col customWidth="1" min="11999" max="12000" style="1142" width="12.42578125"/>
    <col customWidth="1" min="12001" max="12001" style="1142" width="12"/>
    <col customWidth="1" min="12002" max="12015" style="1142" width="10.7109375"/>
    <col customWidth="1" hidden="1" min="12016" max="12026" style="1142" width="10.28515625"/>
    <col customWidth="1" min="12027" max="12177" style="1142" width="10.28515625"/>
    <col min="12178" max="12252" style="1142" width="10.28515625"/>
    <col customWidth="1" min="12253" max="12253" style="1142" width="8.42578125"/>
    <col customWidth="1" min="12254" max="12254" style="1142" width="46.5703125"/>
    <col customWidth="1" min="12255" max="12256" style="1142" width="12.42578125"/>
    <col customWidth="1" min="12257" max="12257" style="1142" width="12"/>
    <col customWidth="1" min="12258" max="12271" style="1142" width="10.7109375"/>
    <col customWidth="1" hidden="1" min="12272" max="12282" style="1142" width="10.28515625"/>
    <col customWidth="1" min="12283" max="12433" style="1142" width="10.28515625"/>
    <col min="12434" max="12508" style="1142" width="10.28515625"/>
    <col customWidth="1" min="12509" max="12509" style="1142" width="8.42578125"/>
    <col customWidth="1" min="12510" max="12510" style="1142" width="46.5703125"/>
    <col customWidth="1" min="12511" max="12512" style="1142" width="12.42578125"/>
    <col customWidth="1" min="12513" max="12513" style="1142" width="12"/>
    <col customWidth="1" min="12514" max="12527" style="1142" width="10.7109375"/>
    <col customWidth="1" hidden="1" min="12528" max="12538" style="1142" width="10.28515625"/>
    <col customWidth="1" min="12539" max="12689" style="1142" width="10.28515625"/>
    <col min="12690" max="12764" style="1142" width="10.28515625"/>
    <col customWidth="1" min="12765" max="12765" style="1142" width="8.42578125"/>
    <col customWidth="1" min="12766" max="12766" style="1142" width="46.5703125"/>
    <col customWidth="1" min="12767" max="12768" style="1142" width="12.42578125"/>
    <col customWidth="1" min="12769" max="12769" style="1142" width="12"/>
    <col customWidth="1" min="12770" max="12783" style="1142" width="10.7109375"/>
    <col customWidth="1" hidden="1" min="12784" max="12794" style="1142" width="10.28515625"/>
    <col customWidth="1" min="12795" max="12945" style="1142" width="10.28515625"/>
    <col min="12946" max="13020" style="1142" width="10.28515625"/>
    <col customWidth="1" min="13021" max="13021" style="1142" width="8.42578125"/>
    <col customWidth="1" min="13022" max="13022" style="1142" width="46.5703125"/>
    <col customWidth="1" min="13023" max="13024" style="1142" width="12.42578125"/>
    <col customWidth="1" min="13025" max="13025" style="1142" width="12"/>
    <col customWidth="1" min="13026" max="13039" style="1142" width="10.7109375"/>
    <col customWidth="1" hidden="1" min="13040" max="13050" style="1142" width="10.28515625"/>
    <col customWidth="1" min="13051" max="13201" style="1142" width="10.28515625"/>
    <col min="13202" max="13276" style="1142" width="10.28515625"/>
    <col customWidth="1" min="13277" max="13277" style="1142" width="8.42578125"/>
    <col customWidth="1" min="13278" max="13278" style="1142" width="46.5703125"/>
    <col customWidth="1" min="13279" max="13280" style="1142" width="12.42578125"/>
    <col customWidth="1" min="13281" max="13281" style="1142" width="12"/>
    <col customWidth="1" min="13282" max="13295" style="1142" width="10.7109375"/>
    <col customWidth="1" hidden="1" min="13296" max="13306" style="1142" width="10.28515625"/>
    <col customWidth="1" min="13307" max="13457" style="1142" width="10.28515625"/>
    <col min="13458" max="13532" style="1142" width="10.28515625"/>
    <col customWidth="1" min="13533" max="13533" style="1142" width="8.42578125"/>
    <col customWidth="1" min="13534" max="13534" style="1142" width="46.5703125"/>
    <col customWidth="1" min="13535" max="13536" style="1142" width="12.42578125"/>
    <col customWidth="1" min="13537" max="13537" style="1142" width="12"/>
    <col customWidth="1" min="13538" max="13551" style="1142" width="10.7109375"/>
    <col customWidth="1" hidden="1" min="13552" max="13562" style="1142" width="10.28515625"/>
    <col customWidth="1" min="13563" max="13713" style="1142" width="10.28515625"/>
    <col min="13714" max="13788" style="1142" width="10.28515625"/>
    <col customWidth="1" min="13789" max="13789" style="1142" width="8.42578125"/>
    <col customWidth="1" min="13790" max="13790" style="1142" width="46.5703125"/>
    <col customWidth="1" min="13791" max="13792" style="1142" width="12.42578125"/>
    <col customWidth="1" min="13793" max="13793" style="1142" width="12"/>
    <col customWidth="1" min="13794" max="13807" style="1142" width="10.7109375"/>
    <col customWidth="1" hidden="1" min="13808" max="13818" style="1142" width="10.28515625"/>
    <col customWidth="1" min="13819" max="13969" style="1142" width="10.28515625"/>
    <col min="13970" max="14044" style="1142" width="10.28515625"/>
    <col customWidth="1" min="14045" max="14045" style="1142" width="8.42578125"/>
    <col customWidth="1" min="14046" max="14046" style="1142" width="46.5703125"/>
    <col customWidth="1" min="14047" max="14048" style="1142" width="12.42578125"/>
    <col customWidth="1" min="14049" max="14049" style="1142" width="12"/>
    <col customWidth="1" min="14050" max="14063" style="1142" width="10.7109375"/>
    <col customWidth="1" hidden="1" min="14064" max="14074" style="1142" width="10.28515625"/>
    <col customWidth="1" min="14075" max="14225" style="1142" width="10.28515625"/>
    <col min="14226" max="14300" style="1142" width="10.28515625"/>
    <col customWidth="1" min="14301" max="14301" style="1142" width="8.42578125"/>
    <col customWidth="1" min="14302" max="14302" style="1142" width="46.5703125"/>
    <col customWidth="1" min="14303" max="14304" style="1142" width="12.42578125"/>
    <col customWidth="1" min="14305" max="14305" style="1142" width="12"/>
    <col customWidth="1" min="14306" max="14319" style="1142" width="10.7109375"/>
    <col customWidth="1" hidden="1" min="14320" max="14330" style="1142" width="10.28515625"/>
    <col customWidth="1" min="14331" max="14481" style="1142" width="10.28515625"/>
    <col min="14482" max="14556" style="1142" width="10.28515625"/>
    <col customWidth="1" min="14557" max="14557" style="1142" width="8.42578125"/>
    <col customWidth="1" min="14558" max="14558" style="1142" width="46.5703125"/>
    <col customWidth="1" min="14559" max="14560" style="1142" width="12.42578125"/>
    <col customWidth="1" min="14561" max="14561" style="1142" width="12"/>
    <col customWidth="1" min="14562" max="14575" style="1142" width="10.7109375"/>
    <col customWidth="1" hidden="1" min="14576" max="14586" style="1142" width="10.28515625"/>
    <col customWidth="1" min="14587" max="14737" style="1142" width="10.28515625"/>
    <col min="14738" max="14812" style="1142" width="10.28515625"/>
    <col customWidth="1" min="14813" max="14813" style="1142" width="8.42578125"/>
    <col customWidth="1" min="14814" max="14814" style="1142" width="46.5703125"/>
    <col customWidth="1" min="14815" max="14816" style="1142" width="12.42578125"/>
    <col customWidth="1" min="14817" max="14817" style="1142" width="12"/>
    <col customWidth="1" min="14818" max="14831" style="1142" width="10.7109375"/>
    <col customWidth="1" hidden="1" min="14832" max="14842" style="1142" width="10.28515625"/>
    <col customWidth="1" min="14843" max="14993" style="1142" width="10.28515625"/>
    <col min="14994" max="15068" style="1142" width="10.28515625"/>
    <col customWidth="1" min="15069" max="15069" style="1142" width="8.42578125"/>
    <col customWidth="1" min="15070" max="15070" style="1142" width="46.5703125"/>
    <col customWidth="1" min="15071" max="15072" style="1142" width="12.42578125"/>
    <col customWidth="1" min="15073" max="15073" style="1142" width="12"/>
    <col customWidth="1" min="15074" max="15087" style="1142" width="10.7109375"/>
    <col customWidth="1" hidden="1" min="15088" max="15098" style="1142" width="10.28515625"/>
    <col customWidth="1" min="15099" max="15249" style="1142" width="10.28515625"/>
    <col min="15250" max="15324" style="1142" width="10.28515625"/>
    <col customWidth="1" min="15325" max="15325" style="1142" width="8.42578125"/>
    <col customWidth="1" min="15326" max="15326" style="1142" width="46.5703125"/>
    <col customWidth="1" min="15327" max="15328" style="1142" width="12.42578125"/>
    <col customWidth="1" min="15329" max="15329" style="1142" width="12"/>
    <col customWidth="1" min="15330" max="15343" style="1142" width="10.7109375"/>
    <col customWidth="1" hidden="1" min="15344" max="15354" style="1142" width="10.28515625"/>
    <col customWidth="1" min="15355" max="15505" style="1142" width="10.28515625"/>
    <col min="15506" max="15580" style="1142" width="10.28515625"/>
    <col customWidth="1" min="15581" max="15581" style="1142" width="8.42578125"/>
    <col customWidth="1" min="15582" max="15582" style="1142" width="46.5703125"/>
    <col customWidth="1" min="15583" max="15584" style="1142" width="12.42578125"/>
    <col customWidth="1" min="15585" max="15585" style="1142" width="12"/>
    <col customWidth="1" min="15586" max="15599" style="1142" width="10.7109375"/>
    <col customWidth="1" hidden="1" min="15600" max="15610" style="1142" width="10.28515625"/>
    <col customWidth="1" min="15611" max="15761" style="1142" width="10.28515625"/>
    <col min="15762" max="15836" style="1142" width="10.28515625"/>
    <col customWidth="1" min="15837" max="15837" style="1142" width="8.42578125"/>
    <col customWidth="1" min="15838" max="15838" style="1142" width="46.5703125"/>
    <col customWidth="1" min="15839" max="15840" style="1142" width="12.42578125"/>
    <col customWidth="1" min="15841" max="15841" style="1142" width="12"/>
    <col customWidth="1" min="15842" max="15855" style="1142" width="10.7109375"/>
    <col customWidth="1" hidden="1" min="15856" max="15866" style="1142" width="10.28515625"/>
    <col customWidth="1" min="15867" max="16017" style="1142" width="10.28515625"/>
    <col min="16018" max="16092" style="1142" width="10.28515625"/>
    <col customWidth="1" min="16093" max="16093" style="1142" width="8.42578125"/>
    <col customWidth="1" min="16094" max="16094" style="1142" width="46.5703125"/>
    <col customWidth="1" min="16095" max="16096" style="1142" width="12.42578125"/>
    <col customWidth="1" min="16097" max="16097" style="1142" width="12"/>
    <col customWidth="1" min="16098" max="16111" style="1142" width="10.7109375"/>
    <col customWidth="1" hidden="1" min="16112" max="16122" style="1142" width="10.28515625"/>
    <col customWidth="1" min="16123" max="16273" style="1142" width="10.28515625"/>
    <col min="16274" max="16384" style="1142" width="10.28515625"/>
  </cols>
  <sheetData>
    <row r="1" s="1143" customFormat="1" ht="56.25" customHeight="1">
      <c r="A1" s="1144" t="s">
        <v>1327</v>
      </c>
      <c r="B1" s="1145"/>
      <c r="H1" s="1146" t="s">
        <v>169</v>
      </c>
    </row>
    <row r="2" s="1147" customFormat="1" ht="47.25" customHeight="1">
      <c r="A2" s="1148" t="s">
        <v>1244</v>
      </c>
      <c r="B2" s="1149" t="s">
        <v>1245</v>
      </c>
      <c r="C2" s="1150" t="s">
        <v>1328</v>
      </c>
      <c r="D2" s="1151" t="s">
        <v>1329</v>
      </c>
      <c r="E2" s="1152" t="s">
        <v>1330</v>
      </c>
      <c r="F2" s="1151" t="s">
        <v>494</v>
      </c>
      <c r="G2" s="1152" t="s">
        <v>1331</v>
      </c>
      <c r="H2" s="1152" t="s">
        <v>1332</v>
      </c>
      <c r="I2" s="1151">
        <v>2023</v>
      </c>
      <c r="J2" s="1153">
        <v>2024</v>
      </c>
      <c r="K2" s="1151">
        <v>2025</v>
      </c>
      <c r="L2" s="1153">
        <v>2026</v>
      </c>
      <c r="M2" s="1151">
        <v>2027</v>
      </c>
      <c r="N2" s="1153">
        <v>2028</v>
      </c>
      <c r="O2" s="1151">
        <v>2029</v>
      </c>
      <c r="P2" s="1153">
        <v>2030</v>
      </c>
      <c r="Q2" s="1151">
        <v>2031</v>
      </c>
      <c r="R2" s="1153">
        <v>2032</v>
      </c>
      <c r="S2" s="1151">
        <v>2033</v>
      </c>
      <c r="T2" s="1153">
        <v>2034</v>
      </c>
      <c r="U2" s="1151">
        <v>2035</v>
      </c>
      <c r="V2" s="1153">
        <v>2036</v>
      </c>
    </row>
    <row r="3" s="1154" customFormat="1" ht="33.75" customHeight="1">
      <c r="A3" s="1155"/>
      <c r="B3" s="1156" t="s">
        <v>1246</v>
      </c>
      <c r="C3" s="1157">
        <v>353547.36093661527</v>
      </c>
      <c r="D3" s="1158">
        <v>439383.8676076649</v>
      </c>
      <c r="E3" s="1158">
        <v>407085.41243397014</v>
      </c>
      <c r="F3" s="1158">
        <v>378951.93152644549</v>
      </c>
      <c r="G3" s="1158">
        <v>391073.30406527815</v>
      </c>
      <c r="H3" s="1158">
        <v>408850.63652684935</v>
      </c>
      <c r="I3" s="1159">
        <v>430351.80246795045</v>
      </c>
      <c r="J3" s="1160">
        <v>450964.72058339644</v>
      </c>
      <c r="K3" s="1160">
        <v>474175.45996703347</v>
      </c>
      <c r="L3" s="1160">
        <v>502109.11420288996</v>
      </c>
      <c r="M3" s="1160">
        <v>526315.06921416067</v>
      </c>
      <c r="N3" s="1160">
        <v>551963.88943389454</v>
      </c>
      <c r="O3" s="1160">
        <v>577475.76218811981</v>
      </c>
      <c r="P3" s="1160">
        <v>604369.61943764403</v>
      </c>
      <c r="Q3" s="1160">
        <v>631085.05914620287</v>
      </c>
      <c r="R3" s="1160">
        <v>657066.87071403849</v>
      </c>
      <c r="S3" s="1160">
        <v>683482.42246299761</v>
      </c>
      <c r="T3" s="1160">
        <v>711199.16106924892</v>
      </c>
      <c r="U3" s="1160">
        <v>740173.64421457448</v>
      </c>
      <c r="V3" s="1160">
        <v>770141.66146882891</v>
      </c>
    </row>
    <row r="4" ht="15.75" customHeight="1">
      <c r="A4" s="1161"/>
      <c r="B4" s="1162" t="s">
        <v>1247</v>
      </c>
      <c r="C4" s="1163">
        <v>98.792464479985142</v>
      </c>
      <c r="D4" s="1164">
        <v>99.252871703444427</v>
      </c>
      <c r="E4" s="1165">
        <v>99.197711832581476</v>
      </c>
      <c r="F4" s="1165">
        <v>99.461647719613794</v>
      </c>
      <c r="G4" s="1165">
        <v>99.29791024462854</v>
      </c>
      <c r="H4" s="1166">
        <v>99.180324836139746</v>
      </c>
      <c r="I4" s="1166">
        <v>99.202539818296813</v>
      </c>
      <c r="J4" s="1167">
        <v>99.247366742753655</v>
      </c>
      <c r="K4" s="1167"/>
      <c r="L4" s="1167"/>
      <c r="M4" s="1167"/>
      <c r="N4" s="1167"/>
      <c r="O4" s="1167"/>
      <c r="P4" s="1167"/>
      <c r="Q4" s="1167"/>
      <c r="R4" s="1167"/>
      <c r="S4" s="1167"/>
      <c r="T4" s="1167"/>
      <c r="U4" s="1167"/>
      <c r="V4" s="1167"/>
    </row>
    <row r="5" ht="13.699999999999999" customHeight="1">
      <c r="A5" s="1161"/>
      <c r="B5" s="1168" t="s">
        <v>1248</v>
      </c>
      <c r="C5" s="1169">
        <v>125.50046534969125</v>
      </c>
      <c r="D5" s="1170">
        <v>124.27864443497813</v>
      </c>
      <c r="E5" s="1171">
        <v>92.649148602211611</v>
      </c>
      <c r="F5" s="1171">
        <v>93.089047151231938</v>
      </c>
      <c r="G5" s="1171">
        <v>103.19865701436245</v>
      </c>
      <c r="H5" s="1172">
        <v>104.54578010740508</v>
      </c>
      <c r="I5" s="1172">
        <v>105.25892930576106</v>
      </c>
      <c r="J5" s="1173">
        <v>104.78978314886484</v>
      </c>
      <c r="K5" s="1173">
        <v>105.14937568959355</v>
      </c>
      <c r="L5" s="1173">
        <v>105.89099533700006</v>
      </c>
      <c r="M5" s="1173">
        <v>104.82085553250676</v>
      </c>
      <c r="N5" s="1173">
        <v>104.87328251080289</v>
      </c>
      <c r="O5" s="1173">
        <v>104.62201844044377</v>
      </c>
      <c r="P5" s="1173">
        <v>104.65714043956069</v>
      </c>
      <c r="Q5" s="1173">
        <v>104.42038098033734</v>
      </c>
      <c r="R5" s="1173">
        <v>104.11700628802502</v>
      </c>
      <c r="S5" s="1173">
        <v>104.0202227393162</v>
      </c>
      <c r="T5" s="1173">
        <v>104.05522332328185</v>
      </c>
      <c r="U5" s="1173">
        <v>104.07403224460559</v>
      </c>
      <c r="V5" s="1173">
        <v>104.04878199710213</v>
      </c>
    </row>
    <row r="6" s="1143" customFormat="1" ht="15">
      <c r="A6" s="1174"/>
      <c r="B6" s="1168" t="s">
        <v>1249</v>
      </c>
      <c r="C6" s="1175">
        <v>120.75500449559038</v>
      </c>
      <c r="D6" s="1176">
        <v>118.22651207037778</v>
      </c>
      <c r="E6" s="1177">
        <v>90.006759491314114</v>
      </c>
      <c r="F6" s="1177">
        <v>90.76986225632146</v>
      </c>
      <c r="G6" s="1177">
        <v>100.10447497237833</v>
      </c>
      <c r="H6" s="1178">
        <v>100.45247081176218</v>
      </c>
      <c r="I6" s="1178">
        <v>100.83904429317457</v>
      </c>
      <c r="J6" s="1179">
        <v>100.29115474785424</v>
      </c>
      <c r="K6" s="1179">
        <v>100.05514222753955</v>
      </c>
      <c r="L6" s="1179">
        <v>100.18068847472468</v>
      </c>
      <c r="M6" s="1179">
        <v>100.10803826078332</v>
      </c>
      <c r="N6" s="1179">
        <v>100.04845587680865</v>
      </c>
      <c r="O6" s="1179">
        <v>99.985576653504125</v>
      </c>
      <c r="P6" s="1179">
        <v>99.941271302065431</v>
      </c>
      <c r="Q6" s="1179">
        <v>99.858749643505078</v>
      </c>
      <c r="R6" s="1179">
        <v>99.799495911919252</v>
      </c>
      <c r="S6" s="1179">
        <v>99.782175199623126</v>
      </c>
      <c r="T6" s="1179">
        <v>99.770352988332107</v>
      </c>
      <c r="U6" s="1179">
        <v>99.757684392997163</v>
      </c>
      <c r="V6" s="1179">
        <v>99.718225400522385</v>
      </c>
    </row>
    <row r="7" s="1180" customFormat="1" ht="15.75" customHeight="1">
      <c r="A7" s="1181"/>
      <c r="B7" s="1182" t="s">
        <v>1250</v>
      </c>
      <c r="C7" s="1183">
        <v>103.8</v>
      </c>
      <c r="D7" s="1184">
        <v>105.11909914165247</v>
      </c>
      <c r="E7" s="1185">
        <v>102.93576740883833</v>
      </c>
      <c r="F7" s="1185">
        <v>102.55501643085172</v>
      </c>
      <c r="G7" s="1185">
        <v>103.0909527699315</v>
      </c>
      <c r="H7" s="1186">
        <v>104.07487169062605</v>
      </c>
      <c r="I7" s="1186">
        <v>104.38310878843352</v>
      </c>
      <c r="J7" s="1187">
        <v>104.4855684554842</v>
      </c>
      <c r="K7" s="1187">
        <v>105.09142593637917</v>
      </c>
      <c r="L7" s="1187">
        <v>105.70000760547387</v>
      </c>
      <c r="M7" s="1187">
        <v>104.70773112089807</v>
      </c>
      <c r="N7" s="1187">
        <v>104.82248985425137</v>
      </c>
      <c r="O7" s="1187">
        <v>104.63711061347082</v>
      </c>
      <c r="P7" s="1187">
        <v>104.71864033352335</v>
      </c>
      <c r="Q7" s="1187">
        <v>104.56808377144442</v>
      </c>
      <c r="R7" s="1187">
        <v>104.32618455299243</v>
      </c>
      <c r="S7" s="1187">
        <v>104.24729921072023</v>
      </c>
      <c r="T7" s="1187">
        <v>104.29473306108363</v>
      </c>
      <c r="U7" s="1187">
        <v>104.32683244190403</v>
      </c>
      <c r="V7" s="1187">
        <v>104.34279348552973</v>
      </c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  <c r="EN7" s="1142"/>
      <c r="EO7" s="1142"/>
    </row>
    <row r="8" s="1154" customFormat="1" ht="15.75" customHeight="1">
      <c r="A8" s="1188"/>
      <c r="B8" s="1189" t="s">
        <v>1333</v>
      </c>
      <c r="C8" s="1190">
        <v>-4269.2099633847538</v>
      </c>
      <c r="D8" s="1191">
        <v>-3282.7612053971507</v>
      </c>
      <c r="E8" s="1191">
        <v>-3265.9980952446404</v>
      </c>
      <c r="F8" s="1191">
        <v>-2040.0963649402115</v>
      </c>
      <c r="G8" s="1191">
        <v>-2745.6856038349997</v>
      </c>
      <c r="H8" s="1192">
        <v>-3351.247124895167</v>
      </c>
      <c r="I8" s="1193">
        <v>-3431.8842659238271</v>
      </c>
      <c r="J8" s="1194">
        <v>-3394.1104655586969</v>
      </c>
      <c r="K8" s="1194">
        <v>-3568.8868326606666</v>
      </c>
      <c r="L8" s="1194">
        <v>-3779.1300081876802</v>
      </c>
      <c r="M8" s="1194">
        <v>-3961.3157341530118</v>
      </c>
      <c r="N8" s="1194">
        <v>-4154.3617274844755</v>
      </c>
      <c r="O8" s="1194">
        <v>-4346.3765912799445</v>
      </c>
      <c r="P8" s="1194">
        <v>-4548.7935200948559</v>
      </c>
      <c r="Q8" s="1194">
        <v>-4749.8673736255914</v>
      </c>
      <c r="R8" s="1194">
        <v>-4945.4195581561107</v>
      </c>
      <c r="S8" s="1194">
        <v>-5144.2364196357676</v>
      </c>
      <c r="T8" s="1194">
        <v>-5352.8466162658433</v>
      </c>
      <c r="U8" s="1194">
        <v>-5570.9232842046367</v>
      </c>
      <c r="V8" s="1194">
        <v>-5796.4776437301043</v>
      </c>
    </row>
    <row r="9" s="1154" customFormat="1" ht="37.5" customHeight="1">
      <c r="A9" s="1155"/>
      <c r="B9" s="1195" t="s">
        <v>1252</v>
      </c>
      <c r="C9" s="1196">
        <v>357816.57089999999</v>
      </c>
      <c r="D9" s="1197">
        <v>442666.62881306204</v>
      </c>
      <c r="E9" s="1198">
        <v>410351.41052921477</v>
      </c>
      <c r="F9" s="1198">
        <v>380992.02789138572</v>
      </c>
      <c r="G9" s="1198">
        <v>393818.98966911313</v>
      </c>
      <c r="H9" s="1199">
        <v>412201.88365174452</v>
      </c>
      <c r="I9" s="1199">
        <v>433783.68673387426</v>
      </c>
      <c r="J9" s="1200">
        <v>454358.83104895515</v>
      </c>
      <c r="K9" s="1200">
        <v>477744.34679969412</v>
      </c>
      <c r="L9" s="1200">
        <v>505888.24421107763</v>
      </c>
      <c r="M9" s="1200">
        <v>530276.3849483137</v>
      </c>
      <c r="N9" s="1200">
        <v>556118.25116137904</v>
      </c>
      <c r="O9" s="1200">
        <v>581822.1387793998</v>
      </c>
      <c r="P9" s="1200">
        <v>608918.41295773885</v>
      </c>
      <c r="Q9" s="1200">
        <v>635834.9265198285</v>
      </c>
      <c r="R9" s="1200">
        <v>662012.29027219466</v>
      </c>
      <c r="S9" s="1200">
        <v>688626.65888263343</v>
      </c>
      <c r="T9" s="1200">
        <v>716552.00768551475</v>
      </c>
      <c r="U9" s="1200">
        <v>745744.56749877916</v>
      </c>
      <c r="V9" s="1200">
        <v>775938.13911255903</v>
      </c>
    </row>
    <row r="10" s="1154" customFormat="1" ht="38.25" customHeight="1">
      <c r="A10" s="1155" t="s">
        <v>1253</v>
      </c>
      <c r="B10" s="1195" t="s">
        <v>1254</v>
      </c>
      <c r="C10" s="1201">
        <v>20702.475942710003</v>
      </c>
      <c r="D10" s="1202">
        <v>23727.194069966248</v>
      </c>
      <c r="E10" s="1203">
        <v>26341.56511223716</v>
      </c>
      <c r="F10" s="1203">
        <v>29800.151537207323</v>
      </c>
      <c r="G10" s="1204">
        <v>32243.376498928566</v>
      </c>
      <c r="H10" s="1199">
        <v>35776.480876415728</v>
      </c>
      <c r="I10" s="1199">
        <v>39383.326301358167</v>
      </c>
      <c r="J10" s="1200">
        <v>42201.852318881887</v>
      </c>
      <c r="K10" s="1200">
        <v>45278.59179656957</v>
      </c>
      <c r="L10" s="1200">
        <v>49108.70097381495</v>
      </c>
      <c r="M10" s="1200">
        <v>53168.069222465849</v>
      </c>
      <c r="N10" s="1200">
        <v>57546.84679099729</v>
      </c>
      <c r="O10" s="1200">
        <v>61916.728282737153</v>
      </c>
      <c r="P10" s="1200">
        <v>66582.84114542637</v>
      </c>
      <c r="Q10" s="1200">
        <v>71187.987604986178</v>
      </c>
      <c r="R10" s="1200">
        <v>75744.530402140997</v>
      </c>
      <c r="S10" s="1200">
        <v>80431.630834229974</v>
      </c>
      <c r="T10" s="1200">
        <v>85379.09082588146</v>
      </c>
      <c r="U10" s="1200">
        <v>90565.965250882218</v>
      </c>
      <c r="V10" s="1200">
        <v>95965.712763458272</v>
      </c>
    </row>
    <row r="11" s="1205" customFormat="1" ht="15">
      <c r="A11" s="1206"/>
      <c r="B11" s="1162" t="s">
        <v>1247</v>
      </c>
      <c r="C11" s="1207">
        <v>5.7857789790556637</v>
      </c>
      <c r="D11" s="1208">
        <v>5.3600593597007364</v>
      </c>
      <c r="E11" s="1209">
        <v>6.419270029623009</v>
      </c>
      <c r="F11" s="1209">
        <v>7.8217257463725289</v>
      </c>
      <c r="G11" s="1209">
        <v>8.1873595090017037</v>
      </c>
      <c r="H11" s="1210">
        <v>8.6793589004173661</v>
      </c>
      <c r="I11" s="1210">
        <v>9.0790242938572714</v>
      </c>
      <c r="J11" s="1211">
        <v>9.2882209907646374</v>
      </c>
      <c r="K11" s="1211">
        <v>9.4775777253840978</v>
      </c>
      <c r="L11" s="1211">
        <v>9.7074208653334022</v>
      </c>
      <c r="M11" s="1211">
        <v>10.026482553555192</v>
      </c>
      <c r="N11" s="1211">
        <v>10.347951478092716</v>
      </c>
      <c r="O11" s="1211">
        <v>10.641865297981232</v>
      </c>
      <c r="P11" s="1211">
        <v>10.93460794230367</v>
      </c>
      <c r="Q11" s="1211">
        <v>11.195985724569375</v>
      </c>
      <c r="R11" s="1211">
        <v>11.441559547330712</v>
      </c>
      <c r="S11" s="1211">
        <v>11.680005384156701</v>
      </c>
      <c r="T11" s="1211">
        <v>11.915267825661195</v>
      </c>
      <c r="U11" s="1211">
        <v>12.144368084991847</v>
      </c>
      <c r="V11" s="1211">
        <v>12.367701486256923</v>
      </c>
    </row>
    <row r="12" ht="15">
      <c r="A12" s="1161"/>
      <c r="B12" s="1168" t="s">
        <v>1248</v>
      </c>
      <c r="C12" s="1169">
        <v>121.24318005948652</v>
      </c>
      <c r="D12" s="1170">
        <v>114.6104173028702</v>
      </c>
      <c r="E12" s="1171">
        <v>111.01845854407271</v>
      </c>
      <c r="F12" s="1171">
        <v>113.12976814488312</v>
      </c>
      <c r="G12" s="1171">
        <v>108.19869979074008</v>
      </c>
      <c r="H12" s="1172">
        <v>110.95761288401219</v>
      </c>
      <c r="I12" s="1172">
        <v>110.08161042278508</v>
      </c>
      <c r="J12" s="1173">
        <v>107.15664795796214</v>
      </c>
      <c r="K12" s="1173">
        <v>107.29571556535626</v>
      </c>
      <c r="L12" s="1173">
        <v>108.45898475476783</v>
      </c>
      <c r="M12" s="1173">
        <v>108.26608761411828</v>
      </c>
      <c r="N12" s="1173">
        <v>108.23572800849652</v>
      </c>
      <c r="O12" s="1173">
        <v>107.5936071833974</v>
      </c>
      <c r="P12" s="1173">
        <v>107.53611017911321</v>
      </c>
      <c r="Q12" s="1173">
        <v>106.91641627232686</v>
      </c>
      <c r="R12" s="1173">
        <v>106.40071864713826</v>
      </c>
      <c r="S12" s="1173">
        <v>106.18803814243002</v>
      </c>
      <c r="T12" s="1173">
        <v>106.15113723337058</v>
      </c>
      <c r="U12" s="1173">
        <v>106.07511086710755</v>
      </c>
      <c r="V12" s="1173">
        <v>105.96222598369916</v>
      </c>
    </row>
    <row r="13" ht="15">
      <c r="A13" s="1161"/>
      <c r="B13" s="1212" t="s">
        <v>1249</v>
      </c>
      <c r="C13" s="1169">
        <v>103.98214413335036</v>
      </c>
      <c r="D13" s="1170">
        <v>101.79457508444398</v>
      </c>
      <c r="E13" s="1171">
        <v>101.75880557654618</v>
      </c>
      <c r="F13" s="1171">
        <v>109.58844486700528</v>
      </c>
      <c r="G13" s="1171">
        <v>100.81625018497122</v>
      </c>
      <c r="H13" s="1172">
        <v>101.60169919999369</v>
      </c>
      <c r="I13" s="1172">
        <v>101.54518503520309</v>
      </c>
      <c r="J13" s="1173">
        <v>100.00863092271086</v>
      </c>
      <c r="K13" s="1173">
        <v>99.926226581136987</v>
      </c>
      <c r="L13" s="1173">
        <v>99.994541650548911</v>
      </c>
      <c r="M13" s="1173">
        <v>99.91169548914867</v>
      </c>
      <c r="N13" s="1173">
        <v>99.849101754343579</v>
      </c>
      <c r="O13" s="1173">
        <v>99.775131674645479</v>
      </c>
      <c r="P13" s="1173">
        <v>99.736454365342226</v>
      </c>
      <c r="Q13" s="1173">
        <v>99.634838923700769</v>
      </c>
      <c r="R13" s="1173">
        <v>99.568852529304849</v>
      </c>
      <c r="S13" s="1173">
        <v>99.561998477253553</v>
      </c>
      <c r="T13" s="1173">
        <v>99.561690365676455</v>
      </c>
      <c r="U13" s="1173">
        <v>99.559011332419487</v>
      </c>
      <c r="V13" s="1173">
        <v>99.550090213137395</v>
      </c>
    </row>
    <row r="14" s="1180" customFormat="1" ht="15">
      <c r="A14" s="1181"/>
      <c r="B14" s="1182" t="s">
        <v>1250</v>
      </c>
      <c r="C14" s="1183">
        <v>116.59999999999999</v>
      </c>
      <c r="D14" s="1213">
        <v>112.58990688629018</v>
      </c>
      <c r="E14" s="1185">
        <v>109.09960854499332</v>
      </c>
      <c r="F14" s="1185">
        <v>103.23147507218988</v>
      </c>
      <c r="G14" s="1185">
        <v>107.32267823116214</v>
      </c>
      <c r="H14" s="1186">
        <v>109.20842245522118</v>
      </c>
      <c r="I14" s="1186">
        <v>108.40652896011034</v>
      </c>
      <c r="J14" s="1187">
        <v>107.14740014866861</v>
      </c>
      <c r="K14" s="1187">
        <v>107.37492972201395</v>
      </c>
      <c r="L14" s="1187">
        <v>108.46490514832261</v>
      </c>
      <c r="M14" s="1187">
        <v>108.36177595032103</v>
      </c>
      <c r="N14" s="1187">
        <v>108.39930065148344</v>
      </c>
      <c r="O14" s="1187">
        <v>107.83609640751666</v>
      </c>
      <c r="P14" s="1187">
        <v>107.82026578286035</v>
      </c>
      <c r="Q14" s="1187">
        <v>107.30826428514852</v>
      </c>
      <c r="R14" s="1187">
        <v>106.8614490820035</v>
      </c>
      <c r="S14" s="1187">
        <v>106.65518949651285</v>
      </c>
      <c r="T14" s="1187">
        <v>106.61845619885719</v>
      </c>
      <c r="U14" s="1187">
        <v>106.54496207573952</v>
      </c>
      <c r="V14" s="1187">
        <v>106.44111497722737</v>
      </c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  <c r="EN14" s="1142"/>
      <c r="EO14" s="1142"/>
    </row>
    <row r="15" s="1154" customFormat="1" ht="15">
      <c r="A15" s="1155" t="s">
        <v>1255</v>
      </c>
      <c r="B15" s="1195" t="s">
        <v>1256</v>
      </c>
      <c r="C15" s="1214">
        <v>216184.24357475003</v>
      </c>
      <c r="D15" s="1215">
        <v>279595.30453170568</v>
      </c>
      <c r="E15" s="1204">
        <v>238629.52742745756</v>
      </c>
      <c r="F15" s="1204">
        <v>194768.61481514724</v>
      </c>
      <c r="G15" s="1204">
        <v>197295.20537672457</v>
      </c>
      <c r="H15" s="1216">
        <v>203087.7473261361</v>
      </c>
      <c r="I15" s="1216">
        <v>210348.1077036559</v>
      </c>
      <c r="J15" s="1160">
        <v>218071.82599021381</v>
      </c>
      <c r="K15" s="1160">
        <v>227385.17154861579</v>
      </c>
      <c r="L15" s="1160">
        <v>238584.0099214639</v>
      </c>
      <c r="M15" s="1160">
        <v>245033.37786315178</v>
      </c>
      <c r="N15" s="1160">
        <v>251640.7226716752</v>
      </c>
      <c r="O15" s="1160">
        <v>258434.85705507617</v>
      </c>
      <c r="P15" s="1160">
        <v>265503.24156647042</v>
      </c>
      <c r="Q15" s="1160">
        <v>272897.81563618663</v>
      </c>
      <c r="R15" s="1160">
        <v>280268.70675010292</v>
      </c>
      <c r="S15" s="1160">
        <v>287768.85810651456</v>
      </c>
      <c r="T15" s="1160">
        <v>295540.09963017539</v>
      </c>
      <c r="U15" s="1160">
        <v>303583.2365812927</v>
      </c>
      <c r="V15" s="1160">
        <v>311728.04320450232</v>
      </c>
    </row>
    <row r="16" s="1205" customFormat="1" ht="15">
      <c r="A16" s="1206"/>
      <c r="B16" s="1162" t="s">
        <v>1247</v>
      </c>
      <c r="C16" s="1207">
        <v>60.417616498585147</v>
      </c>
      <c r="D16" s="1208">
        <v>63.161595280266468</v>
      </c>
      <c r="E16" s="1209">
        <v>58.152481337813867</v>
      </c>
      <c r="F16" s="1209">
        <v>51.121441016259908</v>
      </c>
      <c r="G16" s="1209">
        <v>50.097941072494265</v>
      </c>
      <c r="H16" s="1210">
        <v>49.26900030804277</v>
      </c>
      <c r="I16" s="1210">
        <v>48.491474930154347</v>
      </c>
      <c r="J16" s="1211">
        <v>47.99550731450789</v>
      </c>
      <c r="K16" s="1211">
        <v>47.595575556638146</v>
      </c>
      <c r="L16" s="1211">
        <v>47.161406229854343</v>
      </c>
      <c r="M16" s="1211">
        <v>46.208615887549904</v>
      </c>
      <c r="N16" s="1211">
        <v>45.249499031214498</v>
      </c>
      <c r="O16" s="1211">
        <v>44.41818896703461</v>
      </c>
      <c r="P16" s="1211">
        <v>43.602432758901855</v>
      </c>
      <c r="Q16" s="1211">
        <v>42.919601338961101</v>
      </c>
      <c r="R16" s="1211">
        <v>42.335876670033862</v>
      </c>
      <c r="S16" s="1211">
        <v>41.788805936361612</v>
      </c>
      <c r="T16" s="1211">
        <v>41.244752154805774</v>
      </c>
      <c r="U16" s="1211">
        <v>40.708742619407637</v>
      </c>
      <c r="V16" s="1211">
        <v>40.174342191895079</v>
      </c>
    </row>
    <row r="17" ht="15">
      <c r="A17" s="1161"/>
      <c r="B17" s="1168" t="s">
        <v>1248</v>
      </c>
      <c r="C17" s="1169">
        <v>127.85110254271299</v>
      </c>
      <c r="D17" s="1170">
        <v>129.33195311018585</v>
      </c>
      <c r="E17" s="1171">
        <v>85.34818845657594</v>
      </c>
      <c r="F17" s="1171">
        <v>81.619662459565546</v>
      </c>
      <c r="G17" s="1171">
        <v>101.2972267446556</v>
      </c>
      <c r="H17" s="1172">
        <v>102.93597704939204</v>
      </c>
      <c r="I17" s="1172">
        <v>103.57498690743783</v>
      </c>
      <c r="J17" s="1173">
        <v>103.67187438521638</v>
      </c>
      <c r="K17" s="1173">
        <v>104.27132058706673</v>
      </c>
      <c r="L17" s="1173">
        <v>104.92505219077304</v>
      </c>
      <c r="M17" s="1173">
        <v>102.7031853240336</v>
      </c>
      <c r="N17" s="1173">
        <v>102.696508070102</v>
      </c>
      <c r="O17" s="1173">
        <v>102.69993437916864</v>
      </c>
      <c r="P17" s="1173">
        <v>102.73507397258253</v>
      </c>
      <c r="Q17" s="1173">
        <v>102.78511630445195</v>
      </c>
      <c r="R17" s="1173">
        <v>102.70097109305661</v>
      </c>
      <c r="S17" s="1173">
        <v>102.67605736058825</v>
      </c>
      <c r="T17" s="1173">
        <v>102.70051511994546</v>
      </c>
      <c r="U17" s="1173">
        <v>102.72150444598959</v>
      </c>
      <c r="V17" s="1173">
        <v>102.68289076660812</v>
      </c>
    </row>
    <row r="18" ht="15">
      <c r="A18" s="1161"/>
      <c r="B18" s="1212" t="s">
        <v>1249</v>
      </c>
      <c r="C18" s="1169">
        <v>127.33105614825715</v>
      </c>
      <c r="D18" s="1170">
        <v>125.78547710378628</v>
      </c>
      <c r="E18" s="1171">
        <v>85.190426976692606</v>
      </c>
      <c r="F18" s="1171">
        <v>80.038667030920791</v>
      </c>
      <c r="G18" s="1171">
        <v>100.63797533683775</v>
      </c>
      <c r="H18" s="1172">
        <v>101.87634499934595</v>
      </c>
      <c r="I18" s="1172">
        <v>102.24143431996644</v>
      </c>
      <c r="J18" s="1173">
        <v>102.0002150316422</v>
      </c>
      <c r="K18" s="1173">
        <v>101.63568440837238</v>
      </c>
      <c r="L18" s="1173">
        <v>101.81517552997239</v>
      </c>
      <c r="M18" s="1173">
        <v>101.7811455056504</v>
      </c>
      <c r="N18" s="1173">
        <v>101.75512979938789</v>
      </c>
      <c r="O18" s="1173">
        <v>101.72868439934835</v>
      </c>
      <c r="P18" s="1173">
        <v>101.7031209401711</v>
      </c>
      <c r="Q18" s="1173">
        <v>101.66651821710546</v>
      </c>
      <c r="R18" s="1173">
        <v>101.63670059481971</v>
      </c>
      <c r="S18" s="1173">
        <v>101.62210311343152</v>
      </c>
      <c r="T18" s="1173">
        <v>101.60974464462058</v>
      </c>
      <c r="U18" s="1173">
        <v>101.59707757010879</v>
      </c>
      <c r="V18" s="1173">
        <v>101.53315199604728</v>
      </c>
    </row>
    <row r="19" s="1180" customFormat="1" ht="15">
      <c r="A19" s="1181"/>
      <c r="B19" s="1182" t="s">
        <v>1250</v>
      </c>
      <c r="C19" s="1183">
        <v>100.40842070284121</v>
      </c>
      <c r="D19" s="1213">
        <v>102.81946381097188</v>
      </c>
      <c r="E19" s="1185">
        <v>100.18518686369127</v>
      </c>
      <c r="F19" s="1185">
        <v>101.9752895535279</v>
      </c>
      <c r="G19" s="1185">
        <v>100.65507220868794</v>
      </c>
      <c r="H19" s="1186">
        <v>101.04011588760167</v>
      </c>
      <c r="I19" s="1186">
        <v>101.30431717467695</v>
      </c>
      <c r="J19" s="1187">
        <v>101.63887826418367</v>
      </c>
      <c r="K19" s="1187">
        <v>102.59321929501094</v>
      </c>
      <c r="L19" s="1187">
        <v>103.05443333433645</v>
      </c>
      <c r="M19" s="1187">
        <v>100.90590434387674</v>
      </c>
      <c r="N19" s="1187">
        <v>100.92514084800447</v>
      </c>
      <c r="O19" s="1187">
        <v>100.95474544427168</v>
      </c>
      <c r="P19" s="1187">
        <v>101.01467194209161</v>
      </c>
      <c r="Q19" s="1187">
        <v>101.10026202034162</v>
      </c>
      <c r="R19" s="1187">
        <v>101.04713208123478</v>
      </c>
      <c r="S19" s="1187">
        <v>101.03713091430541</v>
      </c>
      <c r="T19" s="1187">
        <v>101.07349002710306</v>
      </c>
      <c r="U19" s="1187">
        <v>101.10675120069754</v>
      </c>
      <c r="V19" s="1187">
        <v>101.13237769926181</v>
      </c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  <c r="EN19" s="1142"/>
      <c r="EO19" s="1142"/>
    </row>
    <row r="20" s="1154" customFormat="1" ht="30.75" customHeight="1">
      <c r="A20" s="1155" t="s">
        <v>1257</v>
      </c>
      <c r="B20" s="1195" t="s">
        <v>1334</v>
      </c>
      <c r="C20" s="1214">
        <v>193488.87148407003</v>
      </c>
      <c r="D20" s="1215">
        <v>251387.30435795651</v>
      </c>
      <c r="E20" s="1204">
        <v>209084.19779844838</v>
      </c>
      <c r="F20" s="1204">
        <v>162994.80195526115</v>
      </c>
      <c r="G20" s="1204">
        <v>165065.63583747644</v>
      </c>
      <c r="H20" s="1216">
        <v>168771.68202483383</v>
      </c>
      <c r="I20" s="1216">
        <v>173040.37544426962</v>
      </c>
      <c r="J20" s="1160">
        <v>178029.32650425364</v>
      </c>
      <c r="K20" s="1160">
        <v>184422.1683223391</v>
      </c>
      <c r="L20" s="1160">
        <v>192236.67775699502</v>
      </c>
      <c r="M20" s="1160">
        <v>195080.01281110579</v>
      </c>
      <c r="N20" s="1160">
        <v>197822.52405350612</v>
      </c>
      <c r="O20" s="1160">
        <v>200737.1195341055</v>
      </c>
      <c r="P20" s="1160">
        <v>203689.16982430758</v>
      </c>
      <c r="Q20" s="1160">
        <v>207013.92694270008</v>
      </c>
      <c r="R20" s="1160">
        <v>210390.1986778987</v>
      </c>
      <c r="S20" s="1160">
        <v>213818.71571172809</v>
      </c>
      <c r="T20" s="1160">
        <v>217300.21734743952</v>
      </c>
      <c r="U20" s="1160">
        <v>220835.45156229468</v>
      </c>
      <c r="V20" s="1160">
        <v>224297.88280349752</v>
      </c>
    </row>
    <row r="21" s="1205" customFormat="1" ht="15">
      <c r="A21" s="1206"/>
      <c r="B21" s="1162" t="s">
        <v>1247</v>
      </c>
      <c r="C21" s="1207">
        <v>54.07487724713144</v>
      </c>
      <c r="D21" s="1208">
        <v>56.789305539477944</v>
      </c>
      <c r="E21" s="1209">
        <v>50.952474497114643</v>
      </c>
      <c r="F21" s="1209">
        <v>42.781683085959003</v>
      </c>
      <c r="G21" s="1209">
        <v>41.914087478657301</v>
      </c>
      <c r="H21" s="1210">
        <v>40.943937599136092</v>
      </c>
      <c r="I21" s="1210">
        <v>39.890936597260669</v>
      </c>
      <c r="J21" s="1211">
        <v>39.182539072311279</v>
      </c>
      <c r="K21" s="1211">
        <v>38.602689818883938</v>
      </c>
      <c r="L21" s="1211">
        <v>37.999830981798006</v>
      </c>
      <c r="M21" s="1211">
        <v>36.788365152281919</v>
      </c>
      <c r="N21" s="1211">
        <v>35.572025129615881</v>
      </c>
      <c r="O21" s="1211">
        <v>34.501457774575293</v>
      </c>
      <c r="P21" s="1211">
        <v>33.450978897963516</v>
      </c>
      <c r="Q21" s="1211">
        <v>32.557809945384363</v>
      </c>
      <c r="R21" s="1211">
        <v>31.780406764260245</v>
      </c>
      <c r="S21" s="1211">
        <v>31.050020058571455</v>
      </c>
      <c r="T21" s="1211">
        <v>30.325812364872995</v>
      </c>
      <c r="U21" s="1211">
        <v>29.612746935988397</v>
      </c>
      <c r="V21" s="1211">
        <v>28.906670712181665</v>
      </c>
    </row>
    <row r="22" ht="15">
      <c r="A22" s="1161"/>
      <c r="B22" s="1168" t="s">
        <v>1248</v>
      </c>
      <c r="C22" s="1169">
        <v>125.64360715479492</v>
      </c>
      <c r="D22" s="1170">
        <v>129.92339168129018</v>
      </c>
      <c r="E22" s="1171">
        <v>83.172138836704448</v>
      </c>
      <c r="F22" s="1171">
        <v>77.956537926593498</v>
      </c>
      <c r="G22" s="1171">
        <v>101.27049075024104</v>
      </c>
      <c r="H22" s="1172">
        <v>102.24519547545704</v>
      </c>
      <c r="I22" s="1172">
        <v>102.52927112429187</v>
      </c>
      <c r="J22" s="1173">
        <v>102.88311386702395</v>
      </c>
      <c r="K22" s="1173">
        <v>103.59089254765708</v>
      </c>
      <c r="L22" s="1173">
        <v>104.23729397921267</v>
      </c>
      <c r="M22" s="1173">
        <v>101.47908041653996</v>
      </c>
      <c r="N22" s="1173">
        <v>101.4058391748497</v>
      </c>
      <c r="O22" s="1173">
        <v>101.47333853642017</v>
      </c>
      <c r="P22" s="1173">
        <v>101.47060508642025</v>
      </c>
      <c r="Q22" s="1173">
        <v>101.63226995390097</v>
      </c>
      <c r="R22" s="1173">
        <v>101.63093941797121</v>
      </c>
      <c r="S22" s="1173">
        <v>101.62959921867767</v>
      </c>
      <c r="T22" s="1173">
        <v>101.62824925036271</v>
      </c>
      <c r="U22" s="1173">
        <v>101.62688940582268</v>
      </c>
      <c r="V22" s="1173">
        <v>101.56787835318468</v>
      </c>
    </row>
    <row r="23" ht="15">
      <c r="A23" s="1161"/>
      <c r="B23" s="1212" t="s">
        <v>1249</v>
      </c>
      <c r="C23" s="1169">
        <v>126.05889674659095</v>
      </c>
      <c r="D23" s="1170">
        <v>127.74682671970623</v>
      </c>
      <c r="E23" s="1171">
        <v>83.484431847740538</v>
      </c>
      <c r="F23" s="1171">
        <v>76.567348315635329</v>
      </c>
      <c r="G23" s="1171">
        <v>100.94857188718227</v>
      </c>
      <c r="H23" s="1172">
        <v>101.96922529933843</v>
      </c>
      <c r="I23" s="1172">
        <v>101.98236635801834</v>
      </c>
      <c r="J23" s="1173">
        <v>102.11404905676061</v>
      </c>
      <c r="K23" s="1173">
        <v>101.70020116617857</v>
      </c>
      <c r="L23" s="1173">
        <v>102.03997916229137</v>
      </c>
      <c r="M23" s="1173">
        <v>102.02574395988428</v>
      </c>
      <c r="N23" s="1173">
        <v>102.02212225972904</v>
      </c>
      <c r="O23" s="1173">
        <v>102.02418234562256</v>
      </c>
      <c r="P23" s="1173">
        <v>102.02345327536028</v>
      </c>
      <c r="Q23" s="1173">
        <v>102.01513849186119</v>
      </c>
      <c r="R23" s="1173">
        <v>102.01505162915004</v>
      </c>
      <c r="S23" s="1173">
        <v>102.01496695496608</v>
      </c>
      <c r="T23" s="1173">
        <v>102.01488440843991</v>
      </c>
      <c r="U23" s="1173">
        <v>102.01480393119449</v>
      </c>
      <c r="V23" s="1173">
        <v>101.94999415436467</v>
      </c>
    </row>
    <row r="24" s="1180" customFormat="1" ht="15">
      <c r="A24" s="1181"/>
      <c r="B24" s="1182" t="s">
        <v>1250</v>
      </c>
      <c r="C24" s="1183">
        <v>99.670559077927791</v>
      </c>
      <c r="D24" s="1213">
        <v>101.70381137244186</v>
      </c>
      <c r="E24" s="1185">
        <v>99.62592664988648</v>
      </c>
      <c r="F24" s="1185">
        <v>101.81433684399188</v>
      </c>
      <c r="G24" s="1185">
        <v>100.31889392493689</v>
      </c>
      <c r="H24" s="1186">
        <v>100.27064065193049</v>
      </c>
      <c r="I24" s="1186">
        <v>100.53627385380877</v>
      </c>
      <c r="J24" s="1187">
        <v>100.75314299782183</v>
      </c>
      <c r="K24" s="1187">
        <v>101.85908322677662</v>
      </c>
      <c r="L24" s="1187">
        <v>102.15338618741438</v>
      </c>
      <c r="M24" s="1187">
        <v>99.464190583545999</v>
      </c>
      <c r="N24" s="1187">
        <v>99.395931910423883</v>
      </c>
      <c r="O24" s="1187">
        <v>99.460085053819569</v>
      </c>
      <c r="P24" s="1187">
        <v>99.458116569091331</v>
      </c>
      <c r="Q24" s="1187">
        <v>99.624694389851996</v>
      </c>
      <c r="R24" s="1187">
        <v>99.623474962719058</v>
      </c>
      <c r="S24" s="1187">
        <v>99.622243923817038</v>
      </c>
      <c r="T24" s="1187">
        <v>99.621001229066522</v>
      </c>
      <c r="U24" s="1187">
        <v>99.619746830437023</v>
      </c>
      <c r="V24" s="1187">
        <v>99.62519291506635</v>
      </c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  <c r="EN24" s="1142"/>
      <c r="EO24" s="1142"/>
    </row>
    <row r="25" s="1154" customFormat="1" ht="30.199999999999999" customHeight="1">
      <c r="A25" s="1155" t="s">
        <v>1259</v>
      </c>
      <c r="B25" s="1195" t="s">
        <v>1260</v>
      </c>
      <c r="C25" s="1214">
        <v>23979.365966330002</v>
      </c>
      <c r="D25" s="1215">
        <v>27614.437794824429</v>
      </c>
      <c r="E25" s="1204">
        <v>29600.944050131031</v>
      </c>
      <c r="F25" s="1204">
        <v>32015.373918291494</v>
      </c>
      <c r="G25" s="1204">
        <v>33668.697318739389</v>
      </c>
      <c r="H25" s="1216">
        <v>36333.301661667196</v>
      </c>
      <c r="I25" s="1216">
        <v>39464.316982867356</v>
      </c>
      <c r="J25" s="1160">
        <v>42608.442413249795</v>
      </c>
      <c r="K25" s="1160">
        <v>45975.442781573707</v>
      </c>
      <c r="L25" s="1160">
        <v>50161.199752127723</v>
      </c>
      <c r="M25" s="1160">
        <v>54663.6176375172</v>
      </c>
      <c r="N25" s="1160">
        <v>59537.13911430171</v>
      </c>
      <c r="O25" s="1160">
        <v>64530.570473372958</v>
      </c>
      <c r="P25" s="1160">
        <v>69902.133248650483</v>
      </c>
      <c r="Q25" s="1160">
        <v>75314.889655303195</v>
      </c>
      <c r="R25" s="1160">
        <v>80756.836095317558</v>
      </c>
      <c r="S25" s="1160">
        <v>86403.060763361529</v>
      </c>
      <c r="T25" s="1160">
        <v>92421.805315880934</v>
      </c>
      <c r="U25" s="1160">
        <v>98822.911131608998</v>
      </c>
      <c r="V25" s="1160">
        <v>105565.85057174016</v>
      </c>
    </row>
    <row r="26" s="1205" customFormat="1" ht="15">
      <c r="A26" s="1206"/>
      <c r="B26" s="1162" t="s">
        <v>1247</v>
      </c>
      <c r="C26" s="1207">
        <v>6.7015806188114144</v>
      </c>
      <c r="D26" s="1208">
        <v>6.2382018425170234</v>
      </c>
      <c r="E26" s="1209">
        <v>7.213559717500619</v>
      </c>
      <c r="F26" s="1209">
        <v>8.4031611095596279</v>
      </c>
      <c r="G26" s="1209">
        <v>8.549282335782701</v>
      </c>
      <c r="H26" s="1210">
        <v>8.8144433838550764</v>
      </c>
      <c r="I26" s="1210">
        <v>9.0976950470428051</v>
      </c>
      <c r="J26" s="1211">
        <v>9.3777075521745328</v>
      </c>
      <c r="K26" s="1211">
        <v>9.6234404634096116</v>
      </c>
      <c r="L26" s="1211">
        <v>9.9154705265691803</v>
      </c>
      <c r="M26" s="1211">
        <v>10.308514425518927</v>
      </c>
      <c r="N26" s="1211">
        <v>10.705841606522769</v>
      </c>
      <c r="O26" s="1211">
        <v>11.091116369128054</v>
      </c>
      <c r="P26" s="1211">
        <v>11.479720724671525</v>
      </c>
      <c r="Q26" s="1211">
        <v>11.845038155977187</v>
      </c>
      <c r="R26" s="1211">
        <v>12.1986913660037</v>
      </c>
      <c r="S26" s="1211">
        <v>12.547155944203389</v>
      </c>
      <c r="T26" s="1211">
        <v>12.898129420417959</v>
      </c>
      <c r="U26" s="1211">
        <v>13.251576402770212</v>
      </c>
      <c r="V26" s="1211">
        <v>13.604931276155066</v>
      </c>
    </row>
    <row r="27" ht="15">
      <c r="A27" s="1161"/>
      <c r="B27" s="1168" t="s">
        <v>1248</v>
      </c>
      <c r="C27" s="1169">
        <v>115.18266475275448</v>
      </c>
      <c r="D27" s="1170">
        <v>115.15916573273255</v>
      </c>
      <c r="E27" s="1171">
        <v>107.19372333438892</v>
      </c>
      <c r="F27" s="1171">
        <v>108.15659751956382</v>
      </c>
      <c r="G27" s="1171">
        <v>105.16415458606683</v>
      </c>
      <c r="H27" s="1172">
        <v>107.91418900975636</v>
      </c>
      <c r="I27" s="1172">
        <v>108.61748087293559</v>
      </c>
      <c r="J27" s="1173">
        <v>107.96700835275422</v>
      </c>
      <c r="K27" s="1173">
        <v>107.9078672060491</v>
      </c>
      <c r="L27" s="1173">
        <v>109.10433204621926</v>
      </c>
      <c r="M27" s="1173">
        <v>108.97589752166662</v>
      </c>
      <c r="N27" s="1173">
        <v>108.91547557115882</v>
      </c>
      <c r="O27" s="1173">
        <v>108.38708650324071</v>
      </c>
      <c r="P27" s="1173">
        <v>108.32405902485237</v>
      </c>
      <c r="Q27" s="1173">
        <v>107.74333508163316</v>
      </c>
      <c r="R27" s="1173">
        <v>107.22559173215383</v>
      </c>
      <c r="S27" s="1173">
        <v>106.99163679639419</v>
      </c>
      <c r="T27" s="1173">
        <v>106.96589275813201</v>
      </c>
      <c r="U27" s="1173">
        <v>106.92596924919422</v>
      </c>
      <c r="V27" s="1173">
        <v>106.82325521776133</v>
      </c>
    </row>
    <row r="28" ht="15">
      <c r="A28" s="1161"/>
      <c r="B28" s="1212" t="s">
        <v>1249</v>
      </c>
      <c r="C28" s="1169">
        <v>110.53998536732675</v>
      </c>
      <c r="D28" s="1170">
        <v>104.97451795938835</v>
      </c>
      <c r="E28" s="1171">
        <v>99.678832074862854</v>
      </c>
      <c r="F28" s="1171">
        <v>104.59559801562975</v>
      </c>
      <c r="G28" s="1171">
        <v>101.39051580523821</v>
      </c>
      <c r="H28" s="1172">
        <v>101.28454966706606</v>
      </c>
      <c r="I28" s="1172">
        <v>101.7796372527566</v>
      </c>
      <c r="J28" s="1173">
        <v>100.64703900890792</v>
      </c>
      <c r="K28" s="1173">
        <v>100.49405320424498</v>
      </c>
      <c r="L28" s="1173">
        <v>100.61423665529517</v>
      </c>
      <c r="M28" s="1173">
        <v>100.53165676439849</v>
      </c>
      <c r="N28" s="1173">
        <v>100.46682819932717</v>
      </c>
      <c r="O28" s="1173">
        <v>100.39790166893157</v>
      </c>
      <c r="P28" s="1173">
        <v>100.35865011632283</v>
      </c>
      <c r="Q28" s="1173">
        <v>100.25710372299966</v>
      </c>
      <c r="R28" s="1173">
        <v>100.19077886609723</v>
      </c>
      <c r="S28" s="1173">
        <v>100.18299452730602</v>
      </c>
      <c r="T28" s="1173">
        <v>100.18318240884835</v>
      </c>
      <c r="U28" s="1173">
        <v>100.1821118569806</v>
      </c>
      <c r="V28" s="1173">
        <v>100.16408313155034</v>
      </c>
    </row>
    <row r="29" s="1180" customFormat="1" ht="15">
      <c r="A29" s="1181"/>
      <c r="B29" s="1182" t="s">
        <v>1250</v>
      </c>
      <c r="C29" s="1183">
        <v>104.2</v>
      </c>
      <c r="D29" s="1213">
        <v>109.70201909122778</v>
      </c>
      <c r="E29" s="1185">
        <v>107.53910444484551</v>
      </c>
      <c r="F29" s="1185">
        <v>103.40454050791119</v>
      </c>
      <c r="G29" s="1185">
        <v>103.72188537641669</v>
      </c>
      <c r="H29" s="1186">
        <v>106.54555839413086</v>
      </c>
      <c r="I29" s="1186">
        <v>106.71828256097837</v>
      </c>
      <c r="J29" s="1187">
        <v>107.27291077405509</v>
      </c>
      <c r="K29" s="1187">
        <v>107.37736588923947</v>
      </c>
      <c r="L29" s="1187">
        <v>108.43826447743294</v>
      </c>
      <c r="M29" s="1187">
        <v>108.39958380180452</v>
      </c>
      <c r="N29" s="1187">
        <v>108.40938996806932</v>
      </c>
      <c r="O29" s="1187">
        <v>107.95752172256945</v>
      </c>
      <c r="P29" s="1187">
        <v>107.93694305303735</v>
      </c>
      <c r="Q29" s="1187">
        <v>107.46703333792406</v>
      </c>
      <c r="R29" s="1187">
        <v>107.021417485394</v>
      </c>
      <c r="S29" s="1187">
        <v>106.79620558480352</v>
      </c>
      <c r="T29" s="1187">
        <v>106.77030833538844</v>
      </c>
      <c r="U29" s="1187">
        <v>106.73159835344769</v>
      </c>
      <c r="V29" s="1187">
        <v>106.64826340741837</v>
      </c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  <c r="EN29" s="1142"/>
      <c r="EO29" s="1142"/>
    </row>
    <row r="30" s="1154" customFormat="1" ht="26.449999999999999" customHeight="1">
      <c r="A30" s="1155" t="s">
        <v>1261</v>
      </c>
      <c r="B30" s="1195" t="s">
        <v>1262</v>
      </c>
      <c r="C30" s="1214">
        <v>287.13745154000003</v>
      </c>
      <c r="D30" s="1215">
        <v>322.14134522451337</v>
      </c>
      <c r="E30" s="1204">
        <v>352.76822970268086</v>
      </c>
      <c r="F30" s="1204">
        <v>393.84038133908683</v>
      </c>
      <c r="G30" s="1204">
        <v>436.13628261855428</v>
      </c>
      <c r="H30" s="1216">
        <v>466.26331781812399</v>
      </c>
      <c r="I30" s="1216">
        <v>502.76588664791444</v>
      </c>
      <c r="J30" s="1160">
        <v>536.14722093205228</v>
      </c>
      <c r="K30" s="1160">
        <v>571.45339875536035</v>
      </c>
      <c r="L30" s="1160">
        <v>615.88936718780644</v>
      </c>
      <c r="M30" s="1160">
        <v>662.99927349325981</v>
      </c>
      <c r="N30" s="1160">
        <v>713.31693725329967</v>
      </c>
      <c r="O30" s="1160">
        <v>763.70724483755555</v>
      </c>
      <c r="P30" s="1160">
        <v>817.18176610911257</v>
      </c>
      <c r="Q30" s="1160">
        <v>869.67779478460773</v>
      </c>
      <c r="R30" s="1160">
        <v>921.07054115587516</v>
      </c>
      <c r="S30" s="1160">
        <v>973.35197153421439</v>
      </c>
      <c r="T30" s="1160">
        <v>1028.3534799540548</v>
      </c>
      <c r="U30" s="1160">
        <v>1086.0574690831527</v>
      </c>
      <c r="V30" s="1160">
        <v>1145.8858469412896</v>
      </c>
    </row>
    <row r="31" s="1205" customFormat="1" ht="15">
      <c r="A31" s="1206"/>
      <c r="B31" s="1162" t="s">
        <v>1247</v>
      </c>
      <c r="C31" s="1207">
        <v>0.080247108404671155</v>
      </c>
      <c r="D31" s="1208">
        <v>0.072772900475529992</v>
      </c>
      <c r="E31" s="1209">
        <v>0.085967349118583253</v>
      </c>
      <c r="F31" s="1209">
        <v>0.10337234180956772</v>
      </c>
      <c r="G31" s="1209">
        <v>0.11074536628743986</v>
      </c>
      <c r="H31" s="1210">
        <v>0.11311528071813814</v>
      </c>
      <c r="I31" s="1210">
        <v>0.11590244216730093</v>
      </c>
      <c r="J31" s="1211">
        <v>0.11800083640814826</v>
      </c>
      <c r="K31" s="1211">
        <v>0.11961489499214442</v>
      </c>
      <c r="L31" s="1211">
        <v>0.1217441548079998</v>
      </c>
      <c r="M31" s="1211">
        <v>0.12502900229243336</v>
      </c>
      <c r="N31" s="1211">
        <v>0.12826713307172208</v>
      </c>
      <c r="O31" s="1211">
        <v>0.13126128999486528</v>
      </c>
      <c r="P31" s="1211">
        <v>0.13420217696156742</v>
      </c>
      <c r="Q31" s="1211">
        <v>0.13677729211018527</v>
      </c>
      <c r="R31" s="1211">
        <v>0.1391319397978496</v>
      </c>
      <c r="S31" s="1211">
        <v>0.14134683271100434</v>
      </c>
      <c r="T31" s="1211">
        <v>0.14351414397339679</v>
      </c>
      <c r="U31" s="1211">
        <v>0.14563397662094676</v>
      </c>
      <c r="V31" s="1211">
        <v>0.14767747442493806</v>
      </c>
    </row>
    <row r="32" ht="15">
      <c r="A32" s="1161"/>
      <c r="B32" s="1168" t="s">
        <v>1248</v>
      </c>
      <c r="C32" s="1169">
        <v>108.62052403833786</v>
      </c>
      <c r="D32" s="1170">
        <v>112.19064023058554</v>
      </c>
      <c r="E32" s="1171">
        <v>109.50728148751671</v>
      </c>
      <c r="F32" s="1171">
        <v>111.64281479401427</v>
      </c>
      <c r="G32" s="1171">
        <v>110.73935108829069</v>
      </c>
      <c r="H32" s="1172">
        <v>106.9077112820533</v>
      </c>
      <c r="I32" s="1172">
        <v>107.82874556819181</v>
      </c>
      <c r="J32" s="1173">
        <v>106.63953843541393</v>
      </c>
      <c r="K32" s="1173">
        <v>106.58330134073522</v>
      </c>
      <c r="L32" s="1173">
        <v>107.77595662729956</v>
      </c>
      <c r="M32" s="1173">
        <v>107.64908582860596</v>
      </c>
      <c r="N32" s="1173">
        <v>107.58939953205717</v>
      </c>
      <c r="O32" s="1173">
        <v>107.06422418319252</v>
      </c>
      <c r="P32" s="1173">
        <v>107.00196595397381</v>
      </c>
      <c r="Q32" s="1173">
        <v>106.42403328765485</v>
      </c>
      <c r="R32" s="1173">
        <v>105.90940077801983</v>
      </c>
      <c r="S32" s="1173">
        <v>105.67615921281445</v>
      </c>
      <c r="T32" s="1173">
        <v>105.65073170121042</v>
      </c>
      <c r="U32" s="1173">
        <v>105.61129905756491</v>
      </c>
      <c r="V32" s="1173">
        <v>105.50876722100571</v>
      </c>
    </row>
    <row r="33" ht="15">
      <c r="A33" s="1161"/>
      <c r="B33" s="1212" t="s">
        <v>1249</v>
      </c>
      <c r="C33" s="1169">
        <v>105.04886270632288</v>
      </c>
      <c r="D33" s="1170">
        <v>103.26685423279454</v>
      </c>
      <c r="E33" s="1171">
        <v>99.589601064923542</v>
      </c>
      <c r="F33" s="1171">
        <v>104.75372884083032</v>
      </c>
      <c r="G33" s="1171">
        <v>102.11468334019986</v>
      </c>
      <c r="H33" s="1172">
        <v>101.2393655494741</v>
      </c>
      <c r="I33" s="1172">
        <v>101.74432060896589</v>
      </c>
      <c r="J33" s="1173">
        <v>100.39577521223025</v>
      </c>
      <c r="K33" s="1173">
        <v>100.24326883103055</v>
      </c>
      <c r="L33" s="1173">
        <v>100.36363471651332</v>
      </c>
      <c r="M33" s="1173">
        <v>100.28126050904125</v>
      </c>
      <c r="N33" s="1173">
        <v>100.21659341380395</v>
      </c>
      <c r="O33" s="1173">
        <v>100.14769515386109</v>
      </c>
      <c r="P33" s="1173">
        <v>100.10854142196401</v>
      </c>
      <c r="Q33" s="1173">
        <v>100.00705584450445</v>
      </c>
      <c r="R33" s="1173">
        <v>99.940751318410094</v>
      </c>
      <c r="S33" s="1173">
        <v>99.932889210593785</v>
      </c>
      <c r="T33" s="1173">
        <v>99.933076623092731</v>
      </c>
      <c r="U33" s="1173">
        <v>99.932008743841351</v>
      </c>
      <c r="V33" s="1173">
        <v>99.91397629454022</v>
      </c>
    </row>
    <row r="34" s="1180" customFormat="1" ht="15">
      <c r="A34" s="1181"/>
      <c r="B34" s="1182" t="s">
        <v>1250</v>
      </c>
      <c r="C34" s="1183">
        <v>103.40000000000001</v>
      </c>
      <c r="D34" s="1213">
        <v>108.64148139699705</v>
      </c>
      <c r="E34" s="1185">
        <v>109.95855020659006</v>
      </c>
      <c r="F34" s="1185">
        <v>106.57645892839926</v>
      </c>
      <c r="G34" s="1185">
        <v>108.44606031765025</v>
      </c>
      <c r="H34" s="1186">
        <v>105.59895422281085</v>
      </c>
      <c r="I34" s="1186">
        <v>105.9801126223155</v>
      </c>
      <c r="J34" s="1187">
        <v>106.21914937155947</v>
      </c>
      <c r="K34" s="1187">
        <v>106.32464661581555</v>
      </c>
      <c r="L34" s="1187">
        <v>107.38546579318601</v>
      </c>
      <c r="M34" s="1187">
        <v>107.34716065809768</v>
      </c>
      <c r="N34" s="1187">
        <v>107.35687161886476</v>
      </c>
      <c r="O34" s="1187">
        <v>106.90632871650743</v>
      </c>
      <c r="P34" s="1187">
        <v>106.8859504235044</v>
      </c>
      <c r="Q34" s="1187">
        <v>106.41652470314476</v>
      </c>
      <c r="R34" s="1187">
        <v>105.97218790220386</v>
      </c>
      <c r="S34" s="1187">
        <v>105.74712694448129</v>
      </c>
      <c r="T34" s="1187">
        <v>105.72148408847892</v>
      </c>
      <c r="U34" s="1187">
        <v>105.68315436176354</v>
      </c>
      <c r="V34" s="1187">
        <v>105.59960791668664</v>
      </c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  <c r="EN34" s="1142"/>
      <c r="EO34" s="1142"/>
    </row>
    <row r="35" s="1154" customFormat="1" ht="27.75" customHeight="1">
      <c r="A35" s="1155" t="s">
        <v>1263</v>
      </c>
      <c r="B35" s="1195" t="s">
        <v>1264</v>
      </c>
      <c r="C35" s="1214">
        <v>11776.348137280002</v>
      </c>
      <c r="D35" s="1215">
        <v>13991.978316210583</v>
      </c>
      <c r="E35" s="1204">
        <v>14830.135907549733</v>
      </c>
      <c r="F35" s="1204">
        <v>16211.282357123353</v>
      </c>
      <c r="G35" s="1204">
        <v>17270.531160004917</v>
      </c>
      <c r="H35" s="1216">
        <v>18555.459024287615</v>
      </c>
      <c r="I35" s="1216">
        <v>19960.712345854863</v>
      </c>
      <c r="J35" s="1160">
        <v>20819.957215644357</v>
      </c>
      <c r="K35" s="1160">
        <v>21713.005522369756</v>
      </c>
      <c r="L35" s="1160">
        <v>22909.327243119318</v>
      </c>
      <c r="M35" s="1160">
        <v>24144.85312537937</v>
      </c>
      <c r="N35" s="1160">
        <v>25446.593692765884</v>
      </c>
      <c r="O35" s="1160">
        <v>26666.391455711699</v>
      </c>
      <c r="P35" s="1160">
        <v>27936.390582276563</v>
      </c>
      <c r="Q35" s="1160">
        <v>29105.958818255705</v>
      </c>
      <c r="R35" s="1160">
        <v>30159.333813341669</v>
      </c>
      <c r="S35" s="1160">
        <v>31190.868616246549</v>
      </c>
      <c r="T35" s="1160">
        <v>32257.154633904975</v>
      </c>
      <c r="U35" s="1160">
        <v>33350.69734280635</v>
      </c>
      <c r="V35" s="1160">
        <v>34467.801155959613</v>
      </c>
    </row>
    <row r="36" s="1205" customFormat="1" ht="15">
      <c r="A36" s="1206"/>
      <c r="B36" s="1162" t="s">
        <v>1247</v>
      </c>
      <c r="C36" s="1207">
        <v>3.2911690220661054</v>
      </c>
      <c r="D36" s="1208">
        <v>3.1608387453393041</v>
      </c>
      <c r="E36" s="1209">
        <v>3.6140087561594743</v>
      </c>
      <c r="F36" s="1209">
        <v>4.255018785260491</v>
      </c>
      <c r="G36" s="1209">
        <v>4.3853982700315246</v>
      </c>
      <c r="H36" s="1210">
        <v>4.5015463927293684</v>
      </c>
      <c r="I36" s="1210">
        <v>4.6015359628082866</v>
      </c>
      <c r="J36" s="1211">
        <v>4.5822719385861568</v>
      </c>
      <c r="K36" s="1211">
        <v>4.5449005661334301</v>
      </c>
      <c r="L36" s="1211">
        <v>4.5285352061987414</v>
      </c>
      <c r="M36" s="1211">
        <v>4.5532582273549256</v>
      </c>
      <c r="N36" s="1211">
        <v>4.5757523044108073</v>
      </c>
      <c r="O36" s="1211">
        <v>4.5832548606099648</v>
      </c>
      <c r="P36" s="1211">
        <v>4.5878708851288179</v>
      </c>
      <c r="Q36" s="1211">
        <v>4.5775967321524664</v>
      </c>
      <c r="R36" s="1211">
        <v>4.5557060278958383</v>
      </c>
      <c r="S36" s="1211">
        <v>4.5294308917486434</v>
      </c>
      <c r="T36" s="1211">
        <v>4.5017185477013157</v>
      </c>
      <c r="U36" s="1211">
        <v>4.4721341322893311</v>
      </c>
      <c r="V36" s="1211">
        <v>4.4420810652999299</v>
      </c>
    </row>
    <row r="37" ht="15">
      <c r="A37" s="1161"/>
      <c r="B37" s="1168" t="s">
        <v>1248</v>
      </c>
      <c r="C37" s="1169">
        <v>120.07617037911515</v>
      </c>
      <c r="D37" s="1170">
        <v>118.81423810762382</v>
      </c>
      <c r="E37" s="1171">
        <v>105.99027222882479</v>
      </c>
      <c r="F37" s="1171">
        <v>109.31310716357297</v>
      </c>
      <c r="G37" s="1171">
        <v>106.53402229106277</v>
      </c>
      <c r="H37" s="1172">
        <v>107.44000200328713</v>
      </c>
      <c r="I37" s="1172">
        <v>107.5732608917294</v>
      </c>
      <c r="J37" s="1173">
        <v>104.30468038866321</v>
      </c>
      <c r="K37" s="1173">
        <v>104.28500850897254</v>
      </c>
      <c r="L37" s="1173">
        <v>105.50970117663837</v>
      </c>
      <c r="M37" s="1173">
        <v>105.39311289741664</v>
      </c>
      <c r="N37" s="1173">
        <v>105.39137910935651</v>
      </c>
      <c r="O37" s="1173">
        <v>104.7935601034593</v>
      </c>
      <c r="P37" s="1173">
        <v>104.76254587604819</v>
      </c>
      <c r="Q37" s="1173">
        <v>104.1865402494807</v>
      </c>
      <c r="R37" s="1173">
        <v>103.61910425855915</v>
      </c>
      <c r="S37" s="1173">
        <v>103.42028378109784</v>
      </c>
      <c r="T37" s="1173">
        <v>103.41858391562403</v>
      </c>
      <c r="U37" s="1173">
        <v>103.39007801931783</v>
      </c>
      <c r="V37" s="1173">
        <v>103.34956658228384</v>
      </c>
    </row>
    <row r="38" ht="15">
      <c r="A38" s="1161"/>
      <c r="B38" s="1212" t="s">
        <v>1249</v>
      </c>
      <c r="C38" s="1169">
        <v>110.26278271727747</v>
      </c>
      <c r="D38" s="1170">
        <v>113.27968234954963</v>
      </c>
      <c r="E38" s="1171">
        <v>100.62648164253281</v>
      </c>
      <c r="F38" s="1171">
        <v>105.98325090606258</v>
      </c>
      <c r="G38" s="1171">
        <v>101.1918959088803</v>
      </c>
      <c r="H38" s="1172">
        <v>100.63618694443713</v>
      </c>
      <c r="I38" s="1172">
        <v>101.58319844197968</v>
      </c>
      <c r="J38" s="1173">
        <v>100.32428345047806</v>
      </c>
      <c r="K38" s="1173">
        <v>100.20401044320271</v>
      </c>
      <c r="L38" s="1173">
        <v>100.30185654287985</v>
      </c>
      <c r="M38" s="1173">
        <v>100.2209262960689</v>
      </c>
      <c r="N38" s="1173">
        <v>100.15913139206508</v>
      </c>
      <c r="O38" s="1173">
        <v>100.08633072784126</v>
      </c>
      <c r="P38" s="1173">
        <v>100.04861559742348</v>
      </c>
      <c r="Q38" s="1173">
        <v>99.947337089654923</v>
      </c>
      <c r="R38" s="1173">
        <v>99.878159087556654</v>
      </c>
      <c r="S38" s="1173">
        <v>99.871659217154502</v>
      </c>
      <c r="T38" s="1173">
        <v>99.872918876795566</v>
      </c>
      <c r="U38" s="1173">
        <v>99.872321864997616</v>
      </c>
      <c r="V38" s="1173">
        <v>99.861813736880805</v>
      </c>
    </row>
    <row r="39" s="1180" customFormat="1" ht="15">
      <c r="A39" s="1181"/>
      <c r="B39" s="1182" t="s">
        <v>1250</v>
      </c>
      <c r="C39" s="1183">
        <v>108.89999999999999</v>
      </c>
      <c r="D39" s="1213">
        <v>104.88574441884123</v>
      </c>
      <c r="E39" s="1185">
        <v>105.33039662993127</v>
      </c>
      <c r="F39" s="1185">
        <v>103.14187027576818</v>
      </c>
      <c r="G39" s="1185">
        <v>105.27920376844493</v>
      </c>
      <c r="H39" s="1186">
        <v>106.76080370831866</v>
      </c>
      <c r="I39" s="1186">
        <v>105.89670589390923</v>
      </c>
      <c r="J39" s="1187">
        <v>103.96753089210944</v>
      </c>
      <c r="K39" s="1187">
        <v>104.07268935416812</v>
      </c>
      <c r="L39" s="1187">
        <v>105.19217172369299</v>
      </c>
      <c r="M39" s="1187">
        <v>105.16078507004443</v>
      </c>
      <c r="N39" s="1187">
        <v>105.22393479712819</v>
      </c>
      <c r="O39" s="1187">
        <v>104.70316909550628</v>
      </c>
      <c r="P39" s="1187">
        <v>104.71163968684252</v>
      </c>
      <c r="Q39" s="1187">
        <v>104.24143682389769</v>
      </c>
      <c r="R39" s="1187">
        <v>103.74550873301844</v>
      </c>
      <c r="S39" s="1187">
        <v>103.55318474906625</v>
      </c>
      <c r="T39" s="1187">
        <v>103.55017664318235</v>
      </c>
      <c r="U39" s="1187">
        <v>103.52225330164582</v>
      </c>
      <c r="V39" s="1187">
        <v>103.49257910996157</v>
      </c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  <c r="EN39" s="1142"/>
      <c r="EO39" s="1142"/>
    </row>
    <row r="40" s="1154" customFormat="1" ht="23.25" customHeight="1">
      <c r="A40" s="1155" t="s">
        <v>1265</v>
      </c>
      <c r="B40" s="1195" t="s">
        <v>1266</v>
      </c>
      <c r="C40" s="1214">
        <v>1106.3211318899998</v>
      </c>
      <c r="D40" s="1215">
        <v>1194.8557643242104</v>
      </c>
      <c r="E40" s="1204">
        <v>1298.4575641365609</v>
      </c>
      <c r="F40" s="1204">
        <v>1470.8384307061533</v>
      </c>
      <c r="G40" s="1204">
        <v>1593.3630381956143</v>
      </c>
      <c r="H40" s="1216">
        <v>1697.7305873163227</v>
      </c>
      <c r="I40" s="1216">
        <v>1826.7509560251285</v>
      </c>
      <c r="J40" s="1160">
        <v>1964.6997174102239</v>
      </c>
      <c r="K40" s="1160">
        <v>2112.8193128431376</v>
      </c>
      <c r="L40" s="1160">
        <v>2292.6626469858852</v>
      </c>
      <c r="M40" s="1160">
        <v>2485.0652227020942</v>
      </c>
      <c r="N40" s="1160">
        <v>2693.5701060238766</v>
      </c>
      <c r="O40" s="1160">
        <v>2903.2342702297856</v>
      </c>
      <c r="P40" s="1160">
        <v>3128.2923242382408</v>
      </c>
      <c r="Q40" s="1160">
        <v>3352.6138139347063</v>
      </c>
      <c r="R40" s="1160">
        <v>3573.7339916408132</v>
      </c>
      <c r="S40" s="1160">
        <v>3802.3296996743898</v>
      </c>
      <c r="T40" s="1160">
        <v>4045.48115359344</v>
      </c>
      <c r="U40" s="1160">
        <v>4302.9952735425686</v>
      </c>
      <c r="V40" s="1160">
        <v>4575.229347816774</v>
      </c>
    </row>
    <row r="41" s="1205" customFormat="1" ht="15">
      <c r="A41" s="1206"/>
      <c r="B41" s="1162" t="s">
        <v>1247</v>
      </c>
      <c r="C41" s="1207">
        <v>0.3091866676569282</v>
      </c>
      <c r="D41" s="1208">
        <v>0.26992225899838446</v>
      </c>
      <c r="E41" s="1209">
        <v>0.31642575870812512</v>
      </c>
      <c r="F41" s="1209">
        <v>0.38605491008474963</v>
      </c>
      <c r="G41" s="1209">
        <v>0.40459273930247969</v>
      </c>
      <c r="H41" s="1210">
        <v>0.41186871158276367</v>
      </c>
      <c r="I41" s="1210">
        <v>0.42112025230350303</v>
      </c>
      <c r="J41" s="1211">
        <v>0.43241147374079242</v>
      </c>
      <c r="K41" s="1211">
        <v>0.44224894067223536</v>
      </c>
      <c r="L41" s="1211">
        <v>0.45319547809640159</v>
      </c>
      <c r="M41" s="1211">
        <v>0.46863584599271091</v>
      </c>
      <c r="N41" s="1211">
        <v>0.48435204210592148</v>
      </c>
      <c r="O41" s="1211">
        <v>0.49898999655125847</v>
      </c>
      <c r="P41" s="1211">
        <v>0.5137457264665366</v>
      </c>
      <c r="Q41" s="1211">
        <v>0.52727739136396046</v>
      </c>
      <c r="R41" s="1211">
        <v>0.53982894942500648</v>
      </c>
      <c r="S41" s="1211">
        <v>0.55216126919106723</v>
      </c>
      <c r="T41" s="1211">
        <v>0.56457606847833275</v>
      </c>
      <c r="U41" s="1211">
        <v>0.57700658658161974</v>
      </c>
      <c r="V41" s="1211">
        <v>0.58963841538314732</v>
      </c>
    </row>
    <row r="42" ht="15">
      <c r="A42" s="1161"/>
      <c r="B42" s="1168" t="s">
        <v>1248</v>
      </c>
      <c r="C42" s="1169">
        <v>120.50370859432169</v>
      </c>
      <c r="D42" s="1170">
        <v>108.00261604720151</v>
      </c>
      <c r="E42" s="1171">
        <v>108.67065322072123</v>
      </c>
      <c r="F42" s="1171">
        <v>113.27581827321565</v>
      </c>
      <c r="G42" s="1171">
        <v>108.33025605882739</v>
      </c>
      <c r="H42" s="1172">
        <v>106.55014247342515</v>
      </c>
      <c r="I42" s="1172">
        <v>107.59957850042355</v>
      </c>
      <c r="J42" s="1173">
        <v>107.55159103270769</v>
      </c>
      <c r="K42" s="1173">
        <v>107.52386053701625</v>
      </c>
      <c r="L42" s="1173">
        <v>108.51200729989255</v>
      </c>
      <c r="M42" s="1173">
        <v>108.39210147071381</v>
      </c>
      <c r="N42" s="1173">
        <v>108.39031834726126</v>
      </c>
      <c r="O42" s="1173">
        <v>107.78387626655856</v>
      </c>
      <c r="P42" s="1173">
        <v>107.75197703871973</v>
      </c>
      <c r="Q42" s="1173">
        <v>107.17073298931835</v>
      </c>
      <c r="R42" s="1173">
        <v>106.59545626123264</v>
      </c>
      <c r="S42" s="1173">
        <v>106.39655073847904</v>
      </c>
      <c r="T42" s="1173">
        <v>106.39480195365154</v>
      </c>
      <c r="U42" s="1173">
        <v>106.36547570417895</v>
      </c>
      <c r="V42" s="1173">
        <v>106.32661801764148</v>
      </c>
    </row>
    <row r="43" ht="15">
      <c r="A43" s="1161"/>
      <c r="B43" s="1212" t="s">
        <v>1249</v>
      </c>
      <c r="C43" s="1169">
        <v>102.73120937282326</v>
      </c>
      <c r="D43" s="1170">
        <v>103.58523916113951</v>
      </c>
      <c r="E43" s="1171">
        <v>100.94005049016744</v>
      </c>
      <c r="F43" s="1171">
        <v>107.18416313717256</v>
      </c>
      <c r="G43" s="1171">
        <v>101.98295660258032</v>
      </c>
      <c r="H43" s="1172">
        <v>100.59633871173833</v>
      </c>
      <c r="I43" s="1172">
        <v>100.80243671263092</v>
      </c>
      <c r="J43" s="1173">
        <v>100.08728743345191</v>
      </c>
      <c r="K43" s="1173">
        <v>99.966968895171874</v>
      </c>
      <c r="L43" s="1173">
        <v>100.62763943678011</v>
      </c>
      <c r="M43" s="1173">
        <v>100.54644632653954</v>
      </c>
      <c r="N43" s="1173">
        <v>100.48445071116954</v>
      </c>
      <c r="O43" s="1173">
        <v>100.41178571220081</v>
      </c>
      <c r="P43" s="1173">
        <v>100.37394794188712</v>
      </c>
      <c r="Q43" s="1173">
        <v>100.27283904754191</v>
      </c>
      <c r="R43" s="1173">
        <v>100.20381232709896</v>
      </c>
      <c r="S43" s="1173">
        <v>100.19754356003664</v>
      </c>
      <c r="T43" s="1173">
        <v>100.19880732998647</v>
      </c>
      <c r="U43" s="1173">
        <v>100.19820837012037</v>
      </c>
      <c r="V43" s="1173">
        <v>100.18779247011639</v>
      </c>
    </row>
    <row r="44" s="1180" customFormat="1" ht="15">
      <c r="A44" s="1181"/>
      <c r="B44" s="1182" t="s">
        <v>1250</v>
      </c>
      <c r="C44" s="1183">
        <v>117.30000000000001</v>
      </c>
      <c r="D44" s="1213">
        <v>104.26448490328843</v>
      </c>
      <c r="E44" s="1185">
        <v>107.65860794898931</v>
      </c>
      <c r="F44" s="1185">
        <v>105.68335373225528</v>
      </c>
      <c r="G44" s="1185">
        <v>106.22388256596835</v>
      </c>
      <c r="H44" s="1186">
        <v>105.91850939898282</v>
      </c>
      <c r="I44" s="1186">
        <v>106.74303321374067</v>
      </c>
      <c r="J44" s="1187">
        <v>107.45779388238373</v>
      </c>
      <c r="K44" s="1187">
        <v>107.55938859141436</v>
      </c>
      <c r="L44" s="1187">
        <v>107.83519111373553</v>
      </c>
      <c r="M44" s="1187">
        <v>107.80301585069883</v>
      </c>
      <c r="N44" s="1187">
        <v>107.86775225434249</v>
      </c>
      <c r="O44" s="1187">
        <v>107.34185783279221</v>
      </c>
      <c r="P44" s="1187">
        <v>107.35054189669238</v>
      </c>
      <c r="Q44" s="1187">
        <v>106.87912500264002</v>
      </c>
      <c r="R44" s="1187">
        <v>106.37864347243517</v>
      </c>
      <c r="S44" s="1187">
        <v>106.18678558195198</v>
      </c>
      <c r="T44" s="1187">
        <v>106.18370097286656</v>
      </c>
      <c r="U44" s="1187">
        <v>106.15506747513631</v>
      </c>
      <c r="V44" s="1187">
        <v>106.12731890400336</v>
      </c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  <c r="EN44" s="1142"/>
      <c r="EO44" s="1142"/>
    </row>
    <row r="45" s="1154" customFormat="1" ht="31.699999999999999" customHeight="1">
      <c r="A45" s="1155" t="s">
        <v>1267</v>
      </c>
      <c r="B45" s="1195" t="s">
        <v>1268</v>
      </c>
      <c r="C45" s="1214">
        <v>11049.216818969999</v>
      </c>
      <c r="D45" s="1215">
        <v>12364.248869064988</v>
      </c>
      <c r="E45" s="1204">
        <v>13496.245166984918</v>
      </c>
      <c r="F45" s="1204">
        <v>14609.2432448853</v>
      </c>
      <c r="G45" s="1204">
        <v>15778.663131527148</v>
      </c>
      <c r="H45" s="1216">
        <v>16956.168588088673</v>
      </c>
      <c r="I45" s="1216">
        <v>18547.420944736503</v>
      </c>
      <c r="J45" s="1160">
        <v>19887.868472153652</v>
      </c>
      <c r="K45" s="1160">
        <v>21312.956298228451</v>
      </c>
      <c r="L45" s="1160">
        <v>22153.541362200365</v>
      </c>
      <c r="M45" s="1160">
        <v>23004.063388269908</v>
      </c>
      <c r="N45" s="1160">
        <v>23875.758524545992</v>
      </c>
      <c r="O45" s="1160">
        <v>24666.071161575393</v>
      </c>
      <c r="P45" s="1160">
        <v>25470.494739030753</v>
      </c>
      <c r="Q45" s="1160">
        <v>26163.429663797706</v>
      </c>
      <c r="R45" s="1160">
        <v>26750.180188555267</v>
      </c>
      <c r="S45" s="1160">
        <v>27292.537115355983</v>
      </c>
      <c r="T45" s="1160">
        <v>27842.634647782914</v>
      </c>
      <c r="U45" s="1160">
        <v>28397.453756937284</v>
      </c>
      <c r="V45" s="1160">
        <v>28938.195962511567</v>
      </c>
    </row>
    <row r="46" s="1205" customFormat="1" ht="15">
      <c r="A46" s="1206"/>
      <c r="B46" s="1162" t="s">
        <v>1247</v>
      </c>
      <c r="C46" s="1207">
        <v>3.0879555944484065</v>
      </c>
      <c r="D46" s="1208">
        <v>2.7931287484258061</v>
      </c>
      <c r="E46" s="1209">
        <v>3.2889481602072035</v>
      </c>
      <c r="F46" s="1209">
        <v>3.8345272802007671</v>
      </c>
      <c r="G46" s="1209">
        <v>4.0065775255744747</v>
      </c>
      <c r="H46" s="1210">
        <v>4.1135592195435891</v>
      </c>
      <c r="I46" s="1210">
        <v>4.2757303955773978</v>
      </c>
      <c r="J46" s="1211">
        <v>4.377128188801688</v>
      </c>
      <c r="K46" s="1211">
        <v>4.461163473937332</v>
      </c>
      <c r="L46" s="1211">
        <v>4.3791374114155106</v>
      </c>
      <c r="M46" s="1211">
        <v>4.3381270675502783</v>
      </c>
      <c r="N46" s="1211">
        <v>4.2932880686229318</v>
      </c>
      <c r="O46" s="1211">
        <v>4.2394521482668495</v>
      </c>
      <c r="P46" s="1211">
        <v>4.182907627199393</v>
      </c>
      <c r="Q46" s="1211">
        <v>4.1148148005961733</v>
      </c>
      <c r="R46" s="1211">
        <v>4.0407376995307134</v>
      </c>
      <c r="S46" s="1211">
        <v>3.9633285704681969</v>
      </c>
      <c r="T46" s="1211">
        <v>3.8856404488650429</v>
      </c>
      <c r="U46" s="1211">
        <v>3.8079330369354345</v>
      </c>
      <c r="V46" s="1211">
        <v>3.7294462668903217</v>
      </c>
    </row>
    <row r="47" ht="15">
      <c r="A47" s="1161"/>
      <c r="B47" s="1168" t="s">
        <v>1248</v>
      </c>
      <c r="C47" s="1169">
        <v>124.04556397558227</v>
      </c>
      <c r="D47" s="1170">
        <v>111.90158607293559</v>
      </c>
      <c r="E47" s="1171">
        <v>109.15539884312869</v>
      </c>
      <c r="F47" s="1171">
        <v>108.24672391564911</v>
      </c>
      <c r="G47" s="1171">
        <v>108.00465751058846</v>
      </c>
      <c r="H47" s="1172">
        <v>107.46264399427329</v>
      </c>
      <c r="I47" s="1172">
        <v>109.38450421969529</v>
      </c>
      <c r="J47" s="1173">
        <v>107.22713703113288</v>
      </c>
      <c r="K47" s="1173">
        <v>107.17302373135817</v>
      </c>
      <c r="L47" s="1173">
        <v>103.9440097009995</v>
      </c>
      <c r="M47" s="1173">
        <v>103.83921474297897</v>
      </c>
      <c r="N47" s="1173">
        <v>103.78930939966274</v>
      </c>
      <c r="O47" s="1173">
        <v>103.31010483380832</v>
      </c>
      <c r="P47" s="1173">
        <v>103.26125539890798</v>
      </c>
      <c r="Q47" s="1173">
        <v>102.72053971415446</v>
      </c>
      <c r="R47" s="1173">
        <v>102.24263612338808</v>
      </c>
      <c r="S47" s="1173">
        <v>102.02748887288901</v>
      </c>
      <c r="T47" s="1173">
        <v>102.01556026140723</v>
      </c>
      <c r="U47" s="1173">
        <v>101.99269615168602</v>
      </c>
      <c r="V47" s="1173">
        <v>101.90419257375208</v>
      </c>
    </row>
    <row r="48" ht="15">
      <c r="A48" s="1161"/>
      <c r="B48" s="1212" t="s">
        <v>1249</v>
      </c>
      <c r="C48" s="1169">
        <v>104.32764001310535</v>
      </c>
      <c r="D48" s="1170">
        <v>103.56966570729273</v>
      </c>
      <c r="E48" s="1171">
        <v>99.669645911389765</v>
      </c>
      <c r="F48" s="1171">
        <v>104.59974679967503</v>
      </c>
      <c r="G48" s="1171">
        <v>101.51927579509268</v>
      </c>
      <c r="H48" s="1172">
        <v>100.97642047439311</v>
      </c>
      <c r="I48" s="1172">
        <v>102.79296274664189</v>
      </c>
      <c r="J48" s="1173">
        <v>100.80610883585727</v>
      </c>
      <c r="K48" s="1173">
        <v>100.65308797663809</v>
      </c>
      <c r="L48" s="1173">
        <v>100.57394077233546</v>
      </c>
      <c r="M48" s="1173">
        <v>100.49220348721971</v>
      </c>
      <c r="N48" s="1173">
        <v>100.427753718673</v>
      </c>
      <c r="O48" s="1173">
        <v>100.35997894221069</v>
      </c>
      <c r="P48" s="1173">
        <v>100.32126158309842</v>
      </c>
      <c r="Q48" s="1173">
        <v>100.22035084029693</v>
      </c>
      <c r="R48" s="1173">
        <v>100.15478286717614</v>
      </c>
      <c r="S48" s="1173">
        <v>100.14737225176644</v>
      </c>
      <c r="T48" s="1173">
        <v>100.14815009832323</v>
      </c>
      <c r="U48" s="1173">
        <v>100.14779123790744</v>
      </c>
      <c r="V48" s="1173">
        <v>100.13021188102093</v>
      </c>
    </row>
    <row r="49" s="1180" customFormat="1" ht="15">
      <c r="A49" s="1181"/>
      <c r="B49" s="1182" t="s">
        <v>1250</v>
      </c>
      <c r="C49" s="1183">
        <v>118.90000000000001</v>
      </c>
      <c r="D49" s="1213">
        <v>108.04474969455866</v>
      </c>
      <c r="E49" s="1185">
        <v>109.51719336915488</v>
      </c>
      <c r="F49" s="1185">
        <v>103.48660224097732</v>
      </c>
      <c r="G49" s="1185">
        <v>106.38832543347327</v>
      </c>
      <c r="H49" s="1186">
        <v>106.42350312024087</v>
      </c>
      <c r="I49" s="1186">
        <v>106.41244429280616</v>
      </c>
      <c r="J49" s="1187">
        <v>106.36968162884948</v>
      </c>
      <c r="K49" s="1187">
        <v>106.47763112467388</v>
      </c>
      <c r="L49" s="1187">
        <v>103.35083710828505</v>
      </c>
      <c r="M49" s="1187">
        <v>103.33061783861164</v>
      </c>
      <c r="N49" s="1187">
        <v>103.34723774705388</v>
      </c>
      <c r="O49" s="1187">
        <v>102.9395441516547</v>
      </c>
      <c r="P49" s="1187">
        <v>102.93057899134801</v>
      </c>
      <c r="Q49" s="1187">
        <v>102.49469179951447</v>
      </c>
      <c r="R49" s="1187">
        <v>102.08462661137294</v>
      </c>
      <c r="S49" s="1187">
        <v>101.87734992825975</v>
      </c>
      <c r="T49" s="1187">
        <v>101.86464768570424</v>
      </c>
      <c r="U49" s="1187">
        <v>101.84218232970899</v>
      </c>
      <c r="V49" s="1187">
        <v>101.7716737629988</v>
      </c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  <c r="EN49" s="1142"/>
      <c r="EO49" s="1142"/>
    </row>
    <row r="50" s="1154" customFormat="1" ht="24.75" customHeight="1">
      <c r="A50" s="1155" t="s">
        <v>1269</v>
      </c>
      <c r="B50" s="1195" t="s">
        <v>1270</v>
      </c>
      <c r="C50" s="1214">
        <v>37083.657318699996</v>
      </c>
      <c r="D50" s="1215">
        <v>44072.163891440643</v>
      </c>
      <c r="E50" s="1204">
        <v>42754.337827771051</v>
      </c>
      <c r="F50" s="1204">
        <v>43221.475807593997</v>
      </c>
      <c r="G50" s="1204">
        <v>44134.057549078927</v>
      </c>
      <c r="H50" s="1216">
        <v>44523.923975355399</v>
      </c>
      <c r="I50" s="1216">
        <v>45328.399949462175</v>
      </c>
      <c r="J50" s="1160">
        <v>46400.320074673749</v>
      </c>
      <c r="K50" s="1160">
        <v>47465.20830143772</v>
      </c>
      <c r="L50" s="1160">
        <v>49110.38927370638</v>
      </c>
      <c r="M50" s="1160">
        <v>50761.364919796157</v>
      </c>
      <c r="N50" s="1160">
        <v>52442.626324924371</v>
      </c>
      <c r="O50" s="1160">
        <v>53930.284100498189</v>
      </c>
      <c r="P50" s="1160">
        <v>55433.918842110827</v>
      </c>
      <c r="Q50" s="1160">
        <v>56682.32843592541</v>
      </c>
      <c r="R50" s="1160">
        <v>57690.138047710847</v>
      </c>
      <c r="S50" s="1160">
        <v>58592.948992947058</v>
      </c>
      <c r="T50" s="1160">
        <v>59502.93066992794</v>
      </c>
      <c r="U50" s="1160">
        <v>60413.501741863671</v>
      </c>
      <c r="V50" s="1160">
        <v>61285.115777389539</v>
      </c>
    </row>
    <row r="51" s="1205" customFormat="1" ht="15">
      <c r="A51" s="1206"/>
      <c r="B51" s="1162" t="s">
        <v>1247</v>
      </c>
      <c r="C51" s="1207">
        <v>10.363873653314918</v>
      </c>
      <c r="D51" s="1208">
        <v>9.9560619714237149</v>
      </c>
      <c r="E51" s="1209">
        <v>10.418957198814644</v>
      </c>
      <c r="F51" s="1209">
        <v>11.344456745408777</v>
      </c>
      <c r="G51" s="1209">
        <v>11.206685991998604</v>
      </c>
      <c r="H51" s="1210">
        <v>10.801484840610811</v>
      </c>
      <c r="I51" s="1210">
        <v>10.449540020916253</v>
      </c>
      <c r="J51" s="1211">
        <v>10.212263282646381</v>
      </c>
      <c r="K51" s="1211">
        <v>9.9352736708235003</v>
      </c>
      <c r="L51" s="1211">
        <v>9.7077545951464099</v>
      </c>
      <c r="M51" s="1211">
        <v>9.5726240806940499</v>
      </c>
      <c r="N51" s="1211">
        <v>9.4301214202923429</v>
      </c>
      <c r="O51" s="1211">
        <v>9.2692045396619189</v>
      </c>
      <c r="P51" s="1211">
        <v>9.1036693360688599</v>
      </c>
      <c r="Q51" s="1211">
        <v>8.9146295794365695</v>
      </c>
      <c r="R51" s="1211">
        <v>8.7143605784102327</v>
      </c>
      <c r="S51" s="1211">
        <v>8.5086669586710535</v>
      </c>
      <c r="T51" s="1211">
        <v>8.3040630731221121</v>
      </c>
      <c r="U51" s="1211">
        <v>8.1010984692104486</v>
      </c>
      <c r="V51" s="1211">
        <v>7.8981960916989298</v>
      </c>
    </row>
    <row r="52" ht="15">
      <c r="A52" s="1161"/>
      <c r="B52" s="1168" t="s">
        <v>1248</v>
      </c>
      <c r="C52" s="1169">
        <v>129.43250655319682</v>
      </c>
      <c r="D52" s="1170">
        <v>118.84524633770842</v>
      </c>
      <c r="E52" s="1171">
        <v>97.009844883233598</v>
      </c>
      <c r="F52" s="1171">
        <v>101.09260955392348</v>
      </c>
      <c r="G52" s="1171">
        <v>102.11140810079556</v>
      </c>
      <c r="H52" s="1172">
        <v>100.88336864527565</v>
      </c>
      <c r="I52" s="1172">
        <v>101.80683978921549</v>
      </c>
      <c r="J52" s="1173">
        <v>102.36478703507444</v>
      </c>
      <c r="K52" s="1173">
        <v>102.32032999783711</v>
      </c>
      <c r="L52" s="1173">
        <v>103.46607764116528</v>
      </c>
      <c r="M52" s="1173">
        <v>103.36176452784443</v>
      </c>
      <c r="N52" s="1173">
        <v>103.31208864809808</v>
      </c>
      <c r="O52" s="1173">
        <v>102.8367339315857</v>
      </c>
      <c r="P52" s="1173">
        <v>102.78810832668827</v>
      </c>
      <c r="Q52" s="1173">
        <v>102.25206808374915</v>
      </c>
      <c r="R52" s="1173">
        <v>101.77799614023387</v>
      </c>
      <c r="S52" s="1173">
        <v>101.56493115771291</v>
      </c>
      <c r="T52" s="1173">
        <v>101.55305662647295</v>
      </c>
      <c r="U52" s="1173">
        <v>101.53029617479987</v>
      </c>
      <c r="V52" s="1173">
        <v>101.4427470853289</v>
      </c>
    </row>
    <row r="53" ht="15">
      <c r="A53" s="1161"/>
      <c r="B53" s="1212" t="s">
        <v>1249</v>
      </c>
      <c r="C53" s="1169">
        <v>123.74044603556101</v>
      </c>
      <c r="D53" s="1170">
        <v>109.42794157642177</v>
      </c>
      <c r="E53" s="1171">
        <v>97.120161963825439</v>
      </c>
      <c r="F53" s="1171">
        <v>106.24468385418618</v>
      </c>
      <c r="G53" s="1171">
        <v>100.30280396890308</v>
      </c>
      <c r="H53" s="1172">
        <v>99.524508939915947</v>
      </c>
      <c r="I53" s="1172">
        <v>99.415408752801483</v>
      </c>
      <c r="J53" s="1173">
        <v>99.625421859996521</v>
      </c>
      <c r="K53" s="1173">
        <v>99.4745266955277</v>
      </c>
      <c r="L53" s="1173">
        <v>99.594005942314169</v>
      </c>
      <c r="M53" s="1173">
        <v>99.51306505845281</v>
      </c>
      <c r="N53" s="1173">
        <v>99.449243251508321</v>
      </c>
      <c r="O53" s="1173">
        <v>99.382204604156954</v>
      </c>
      <c r="P53" s="1173">
        <v>99.343864455567996</v>
      </c>
      <c r="Q53" s="1173">
        <v>99.244038435264187</v>
      </c>
      <c r="R53" s="1173">
        <v>99.17918586614249</v>
      </c>
      <c r="S53" s="1173">
        <v>99.171898794638295</v>
      </c>
      <c r="T53" s="1173">
        <v>99.172669064674054</v>
      </c>
      <c r="U53" s="1173">
        <v>99.172313699695081</v>
      </c>
      <c r="V53" s="1173">
        <v>99.154931323269565</v>
      </c>
    </row>
    <row r="54" s="1180" customFormat="1" ht="15">
      <c r="A54" s="1181"/>
      <c r="B54" s="1182" t="s">
        <v>1250</v>
      </c>
      <c r="C54" s="1183">
        <v>104.60000000000001</v>
      </c>
      <c r="D54" s="1213">
        <v>108.60594161383345</v>
      </c>
      <c r="E54" s="1185">
        <v>99.886411762129342</v>
      </c>
      <c r="F54" s="1185">
        <v>95.15074626478858</v>
      </c>
      <c r="G54" s="1185">
        <v>101.8031441398719</v>
      </c>
      <c r="H54" s="1186">
        <v>101.36535183125604</v>
      </c>
      <c r="I54" s="1186">
        <v>102.40549333993118</v>
      </c>
      <c r="J54" s="1187">
        <v>102.74966481841106</v>
      </c>
      <c r="K54" s="1187">
        <v>102.86083623299848</v>
      </c>
      <c r="L54" s="1187">
        <v>103.8878561638477</v>
      </c>
      <c r="M54" s="1187">
        <v>103.86753183326324</v>
      </c>
      <c r="N54" s="1187">
        <v>103.8842381000533</v>
      </c>
      <c r="O54" s="1187">
        <v>103.47600391960337</v>
      </c>
      <c r="P54" s="1187">
        <v>103.46699203820557</v>
      </c>
      <c r="Q54" s="1187">
        <v>103.03094240813977</v>
      </c>
      <c r="R54" s="1187">
        <v>102.62031821636333</v>
      </c>
      <c r="S54" s="1187">
        <v>102.41301456577938</v>
      </c>
      <c r="T54" s="1187">
        <v>102.40024553563902</v>
      </c>
      <c r="U54" s="1187">
        <v>102.3776620582283</v>
      </c>
      <c r="V54" s="1187">
        <v>102.30731415122511</v>
      </c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  <c r="EN54" s="1142"/>
      <c r="EO54" s="1142"/>
    </row>
    <row r="55" s="1154" customFormat="1" ht="31.699999999999999" customHeight="1">
      <c r="A55" s="1155" t="s">
        <v>1271</v>
      </c>
      <c r="B55" s="1195" t="s">
        <v>1272</v>
      </c>
      <c r="C55" s="1214">
        <v>28283.100000000002</v>
      </c>
      <c r="D55" s="1215">
        <v>31109.07291249053</v>
      </c>
      <c r="E55" s="1204">
        <v>33850.901336562631</v>
      </c>
      <c r="F55" s="1204">
        <v>38495.113528141126</v>
      </c>
      <c r="G55" s="1204">
        <v>40820.039636314366</v>
      </c>
      <c r="H55" s="1216">
        <v>43543.657581554166</v>
      </c>
      <c r="I55" s="1216">
        <v>46275.12142927578</v>
      </c>
      <c r="J55" s="1160">
        <v>48794.830782320438</v>
      </c>
      <c r="K55" s="1160">
        <v>51851.794973237498</v>
      </c>
      <c r="L55" s="1160">
        <v>55725.541492654193</v>
      </c>
      <c r="M55" s="1160">
        <v>59817.787317987801</v>
      </c>
      <c r="N55" s="1160">
        <v>64218.219433411949</v>
      </c>
      <c r="O55" s="1160">
        <v>68535.785685265451</v>
      </c>
      <c r="P55" s="1160">
        <v>73125.775005171992</v>
      </c>
      <c r="Q55" s="1160">
        <v>77597.971710367608</v>
      </c>
      <c r="R55" s="1160">
        <v>81891.429949269223</v>
      </c>
      <c r="S55" s="1160">
        <v>86268.645699107496</v>
      </c>
      <c r="T55" s="1160">
        <v>90880.006399548613</v>
      </c>
      <c r="U55" s="1160">
        <v>95707.660676496831</v>
      </c>
      <c r="V55" s="1160">
        <v>100765.54836853583</v>
      </c>
    </row>
    <row r="56" s="1205" customFormat="1" ht="15">
      <c r="A56" s="1206"/>
      <c r="B56" s="1162" t="s">
        <v>1247</v>
      </c>
      <c r="C56" s="1207">
        <v>7.9043572322155971</v>
      </c>
      <c r="D56" s="1208">
        <v>7.027652614317101</v>
      </c>
      <c r="E56" s="1209">
        <v>8.2492469790481273</v>
      </c>
      <c r="F56" s="1209">
        <v>10.103915754141561</v>
      </c>
      <c r="G56" s="1209">
        <v>10.365178091237139</v>
      </c>
      <c r="H56" s="1210">
        <v>10.5636726343402</v>
      </c>
      <c r="I56" s="1210">
        <v>10.667787389078445</v>
      </c>
      <c r="J56" s="1211">
        <v>10.739272013195009</v>
      </c>
      <c r="K56" s="1211">
        <v>10.8534607098088</v>
      </c>
      <c r="L56" s="1211">
        <v>11.015385735945896</v>
      </c>
      <c r="M56" s="1211">
        <v>11.280492402809578</v>
      </c>
      <c r="N56" s="1211">
        <v>11.547583503922185</v>
      </c>
      <c r="O56" s="1211">
        <v>11.77950805190159</v>
      </c>
      <c r="P56" s="1211">
        <v>12.009125270161142</v>
      </c>
      <c r="Q56" s="1211">
        <v>12.204106517880584</v>
      </c>
      <c r="R56" s="1211">
        <v>12.370076983857587</v>
      </c>
      <c r="S56" s="1211">
        <v>12.527636649891994</v>
      </c>
      <c r="T56" s="1211">
        <v>12.682960263148779</v>
      </c>
      <c r="U56" s="1211">
        <v>12.833839473681921</v>
      </c>
      <c r="V56" s="1211">
        <v>12.986286314496857</v>
      </c>
    </row>
    <row r="57" ht="15">
      <c r="A57" s="1161"/>
      <c r="B57" s="1168" t="s">
        <v>1248</v>
      </c>
      <c r="C57" s="1169">
        <v>115.21455748282969</v>
      </c>
      <c r="D57" s="1170">
        <v>109.99173680569149</v>
      </c>
      <c r="E57" s="1171">
        <v>108.81359734436586</v>
      </c>
      <c r="F57" s="1171">
        <v>113.71961161507463</v>
      </c>
      <c r="G57" s="1171">
        <v>106.03953565813917</v>
      </c>
      <c r="H57" s="1172">
        <v>106.67225698334896</v>
      </c>
      <c r="I57" s="1172">
        <v>106.27293158046216</v>
      </c>
      <c r="J57" s="1173">
        <v>105.44506264969101</v>
      </c>
      <c r="K57" s="1173">
        <v>106.25332554740032</v>
      </c>
      <c r="L57" s="1173">
        <v>107.47080505393511</v>
      </c>
      <c r="M57" s="1173">
        <v>107.34357301108156</v>
      </c>
      <c r="N57" s="1173">
        <v>107.35639399704257</v>
      </c>
      <c r="O57" s="1173">
        <v>106.72327306790311</v>
      </c>
      <c r="P57" s="1173">
        <v>106.69721558454877</v>
      </c>
      <c r="Q57" s="1173">
        <v>106.11575973708219</v>
      </c>
      <c r="R57" s="1173">
        <v>105.53295162781681</v>
      </c>
      <c r="S57" s="1173">
        <v>105.34514509338756</v>
      </c>
      <c r="T57" s="1173">
        <v>105.34534959146673</v>
      </c>
      <c r="U57" s="1173">
        <v>105.31211920884306</v>
      </c>
      <c r="V57" s="1173">
        <v>105.28472606715908</v>
      </c>
    </row>
    <row r="58" ht="15">
      <c r="A58" s="1161"/>
      <c r="B58" s="1212" t="s">
        <v>1249</v>
      </c>
      <c r="C58" s="1169">
        <v>113.51187929342828</v>
      </c>
      <c r="D58" s="1170">
        <v>104.58570153401818</v>
      </c>
      <c r="E58" s="1171">
        <v>101.30461489927258</v>
      </c>
      <c r="F58" s="1171">
        <v>109.4353149958218</v>
      </c>
      <c r="G58" s="1171">
        <v>101.039059852034</v>
      </c>
      <c r="H58" s="1172">
        <v>100.5283010983333</v>
      </c>
      <c r="I58" s="1172">
        <v>100.4735150326151</v>
      </c>
      <c r="J58" s="1173">
        <v>99.723188479195841</v>
      </c>
      <c r="K58" s="1173">
        <v>99.655927372591577</v>
      </c>
      <c r="L58" s="1173">
        <v>99.739424864053987</v>
      </c>
      <c r="M58" s="1173">
        <v>99.65909496343464</v>
      </c>
      <c r="N58" s="1173">
        <v>99.59842348974901</v>
      </c>
      <c r="O58" s="1173">
        <v>99.524882463029826</v>
      </c>
      <c r="P58" s="1173">
        <v>99.48765100579358</v>
      </c>
      <c r="Q58" s="1173">
        <v>99.387475392188051</v>
      </c>
      <c r="R58" s="1173">
        <v>99.318470049574941</v>
      </c>
      <c r="S58" s="1173">
        <v>99.312669030868378</v>
      </c>
      <c r="T58" s="1173">
        <v>99.314011566057147</v>
      </c>
      <c r="U58" s="1173">
        <v>99.313232525090598</v>
      </c>
      <c r="V58" s="1173">
        <v>99.305772288566487</v>
      </c>
    </row>
    <row r="59" s="1180" customFormat="1" ht="15">
      <c r="A59" s="1181"/>
      <c r="B59" s="1182" t="s">
        <v>1250</v>
      </c>
      <c r="C59" s="1183">
        <v>101.49999999999999</v>
      </c>
      <c r="D59" s="1213">
        <v>105.16900034362241</v>
      </c>
      <c r="E59" s="1185">
        <v>107.41228072636126</v>
      </c>
      <c r="F59" s="1185">
        <v>103.91491231090842</v>
      </c>
      <c r="G59" s="1185">
        <v>104.94905219172475</v>
      </c>
      <c r="H59" s="1186">
        <v>106.11166787649763</v>
      </c>
      <c r="I59" s="1186">
        <v>105.77208485834748</v>
      </c>
      <c r="J59" s="1187">
        <v>105.73775694274843</v>
      </c>
      <c r="K59" s="1187">
        <v>106.62017638965169</v>
      </c>
      <c r="L59" s="1187">
        <v>107.75157887707803</v>
      </c>
      <c r="M59" s="1187">
        <v>107.71076443195314</v>
      </c>
      <c r="N59" s="1187">
        <v>107.78925030685053</v>
      </c>
      <c r="O59" s="1187">
        <v>107.23275469081537</v>
      </c>
      <c r="P59" s="1187">
        <v>107.24669293713183</v>
      </c>
      <c r="Q59" s="1187">
        <v>106.7697507340276</v>
      </c>
      <c r="R59" s="1187">
        <v>106.25712576436177</v>
      </c>
      <c r="S59" s="1187">
        <v>106.07422609963706</v>
      </c>
      <c r="T59" s="1187">
        <v>106.07299808989987</v>
      </c>
      <c r="U59" s="1187">
        <v>106.04036998014024</v>
      </c>
      <c r="V59" s="1187">
        <v>106.02075150396971</v>
      </c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  <c r="EN59" s="1142"/>
      <c r="EO59" s="1142"/>
    </row>
    <row r="60" s="1154" customFormat="1" ht="29.25" customHeight="1">
      <c r="A60" s="1155" t="s">
        <v>1273</v>
      </c>
      <c r="B60" s="1195" t="s">
        <v>1274</v>
      </c>
      <c r="C60" s="1214">
        <v>7364.704546689969</v>
      </c>
      <c r="D60" s="1215">
        <v>8675.2313178102704</v>
      </c>
      <c r="E60" s="1204">
        <v>9196.5279066814583</v>
      </c>
      <c r="F60" s="1204">
        <v>10006.093870950624</v>
      </c>
      <c r="G60" s="1204">
        <v>10578.919676981106</v>
      </c>
      <c r="H60" s="1216">
        <v>11261.150713105288</v>
      </c>
      <c r="I60" s="1216">
        <v>12146.764233990463</v>
      </c>
      <c r="J60" s="1160">
        <v>13072.886843475213</v>
      </c>
      <c r="K60" s="1160">
        <v>14077.902866063107</v>
      </c>
      <c r="L60" s="1160">
        <v>15226.982177817155</v>
      </c>
      <c r="M60" s="1160">
        <v>16535.186977550271</v>
      </c>
      <c r="N60" s="1160">
        <v>18003.45756547953</v>
      </c>
      <c r="O60" s="1160">
        <v>19474.509050095607</v>
      </c>
      <c r="P60" s="1160">
        <v>21018.143738254133</v>
      </c>
      <c r="Q60" s="1160">
        <v>22662.2533862868</v>
      </c>
      <c r="R60" s="1160">
        <v>24256.330492959609</v>
      </c>
      <c r="S60" s="1160">
        <v>25902.427083661674</v>
      </c>
      <c r="T60" s="1160">
        <v>27654.450928864946</v>
      </c>
      <c r="U60" s="1160">
        <v>29514.088274265396</v>
      </c>
      <c r="V60" s="1160">
        <v>31500.756113703726</v>
      </c>
    </row>
    <row r="61" s="1205" customFormat="1" ht="15">
      <c r="A61" s="1206"/>
      <c r="B61" s="1162" t="s">
        <v>1247</v>
      </c>
      <c r="C61" s="1207">
        <v>2.0582346223278192</v>
      </c>
      <c r="D61" s="1208">
        <v>1.9597662785359449</v>
      </c>
      <c r="E61" s="1209">
        <v>2.2411347130063577</v>
      </c>
      <c r="F61" s="1209">
        <v>2.6263263109020198</v>
      </c>
      <c r="G61" s="1209">
        <v>2.6862390982896787</v>
      </c>
      <c r="H61" s="1210">
        <v>2.73195032815994</v>
      </c>
      <c r="I61" s="1210">
        <v>2.8001892660943906</v>
      </c>
      <c r="J61" s="1211">
        <v>2.8772164091747712</v>
      </c>
      <c r="K61" s="1211">
        <v>2.9467439982006964</v>
      </c>
      <c r="L61" s="1211">
        <v>3.009949796632124</v>
      </c>
      <c r="M61" s="1211">
        <v>3.1182205066819941</v>
      </c>
      <c r="N61" s="1211">
        <v>3.2373434117441215</v>
      </c>
      <c r="O61" s="1211">
        <v>3.3471584788696815</v>
      </c>
      <c r="P61" s="1211">
        <v>3.451717552136639</v>
      </c>
      <c r="Q61" s="1211">
        <v>3.5641724669524075</v>
      </c>
      <c r="R61" s="1211">
        <v>3.664030237714516</v>
      </c>
      <c r="S61" s="1211">
        <v>3.7614615625963403</v>
      </c>
      <c r="T61" s="1211">
        <v>3.8593780538260831</v>
      </c>
      <c r="U61" s="1211">
        <v>3.9576672175106005</v>
      </c>
      <c r="V61" s="1211">
        <v>4.0596994174988179</v>
      </c>
    </row>
    <row r="62" ht="15">
      <c r="A62" s="1161"/>
      <c r="B62" s="1168" t="s">
        <v>1248</v>
      </c>
      <c r="C62" s="1169">
        <v>117.87662613819639</v>
      </c>
      <c r="D62" s="1170">
        <v>117.79469580635536</v>
      </c>
      <c r="E62" s="1171">
        <v>106.00902235080423</v>
      </c>
      <c r="F62" s="1171">
        <v>108.80295229334322</v>
      </c>
      <c r="G62" s="1171">
        <v>105.72476945967388</v>
      </c>
      <c r="H62" s="1172">
        <v>106.44896697352436</v>
      </c>
      <c r="I62" s="1172">
        <v>107.86432526699544</v>
      </c>
      <c r="J62" s="1173">
        <v>107.62443883526748</v>
      </c>
      <c r="K62" s="1173">
        <v>107.6777576563663</v>
      </c>
      <c r="L62" s="1173">
        <v>108.16229038292398</v>
      </c>
      <c r="M62" s="1173">
        <v>108.59135963026819</v>
      </c>
      <c r="N62" s="1173">
        <v>108.8796733288999</v>
      </c>
      <c r="O62" s="1173">
        <v>108.17093871699802</v>
      </c>
      <c r="P62" s="1173">
        <v>107.9264369858451</v>
      </c>
      <c r="Q62" s="1173">
        <v>107.82233516197866</v>
      </c>
      <c r="R62" s="1173">
        <v>107.03406267462088</v>
      </c>
      <c r="S62" s="1173">
        <v>106.78625561759989</v>
      </c>
      <c r="T62" s="1173">
        <v>106.76393698376006</v>
      </c>
      <c r="U62" s="1173">
        <v>106.72454987511399</v>
      </c>
      <c r="V62" s="1173">
        <v>106.73125261731562</v>
      </c>
    </row>
    <row r="63" ht="18" customHeight="1">
      <c r="A63" s="1161"/>
      <c r="B63" s="1212" t="s">
        <v>1249</v>
      </c>
      <c r="C63" s="1169">
        <v>102.45250409864887</v>
      </c>
      <c r="D63" s="1170">
        <v>102.55773146078428</v>
      </c>
      <c r="E63" s="1171">
        <v>99.626094621412136</v>
      </c>
      <c r="F63" s="1171">
        <v>105.62147386905319</v>
      </c>
      <c r="G63" s="1171">
        <v>101.41618870225987</v>
      </c>
      <c r="H63" s="1172">
        <v>101.02678912645729</v>
      </c>
      <c r="I63" s="1172">
        <v>102.72448117204338</v>
      </c>
      <c r="J63" s="1173">
        <v>101.78386318050585</v>
      </c>
      <c r="K63" s="1173">
        <v>101.62231910038169</v>
      </c>
      <c r="L63" s="1173">
        <v>101.74786672474276</v>
      </c>
      <c r="M63" s="1173">
        <v>101.66589735322545</v>
      </c>
      <c r="N63" s="1173">
        <v>101.60435455018259</v>
      </c>
      <c r="O63" s="1173">
        <v>101.52848425026673</v>
      </c>
      <c r="P63" s="1173">
        <v>101.49058465099266</v>
      </c>
      <c r="Q63" s="1173">
        <v>101.38797766763479</v>
      </c>
      <c r="R63" s="1173">
        <v>101.31303870409437</v>
      </c>
      <c r="S63" s="1173">
        <v>101.30710650509899</v>
      </c>
      <c r="T63" s="1173">
        <v>101.30890514914441</v>
      </c>
      <c r="U63" s="1173">
        <v>101.3087594625279</v>
      </c>
      <c r="V63" s="1173">
        <v>101.29651671620275</v>
      </c>
    </row>
    <row r="64" s="1180" customFormat="1" ht="15">
      <c r="A64" s="1217"/>
      <c r="B64" s="1218" t="s">
        <v>1250</v>
      </c>
      <c r="C64" s="1219">
        <v>115.05490000000002</v>
      </c>
      <c r="D64" s="1220">
        <v>114.85696312559072</v>
      </c>
      <c r="E64" s="1221">
        <v>106.40688341106592</v>
      </c>
      <c r="F64" s="1221">
        <v>103.01215113532155</v>
      </c>
      <c r="G64" s="1221">
        <v>104.24841518158728</v>
      </c>
      <c r="H64" s="1222">
        <v>105.36706936244408</v>
      </c>
      <c r="I64" s="1222">
        <v>105.00352402495352</v>
      </c>
      <c r="J64" s="1223">
        <v>105.73821377206309</v>
      </c>
      <c r="K64" s="1223">
        <v>105.95876831939162</v>
      </c>
      <c r="L64" s="1223">
        <v>106.30423404898904</v>
      </c>
      <c r="M64" s="1223">
        <v>106.81198165495071</v>
      </c>
      <c r="N64" s="1223">
        <v>107.16043993481009</v>
      </c>
      <c r="O64" s="1223">
        <v>106.54245408643914</v>
      </c>
      <c r="P64" s="1223">
        <v>106.34132945138127</v>
      </c>
      <c r="Q64" s="1223">
        <v>106.34627264727253</v>
      </c>
      <c r="R64" s="1223">
        <v>105.64687827322598</v>
      </c>
      <c r="S64" s="1223">
        <v>105.40845484736565</v>
      </c>
      <c r="T64" s="1223">
        <v>105.38455314129088</v>
      </c>
      <c r="U64" s="1223">
        <v>105.34582640367765</v>
      </c>
      <c r="V64" s="1223">
        <v>105.36517550385182</v>
      </c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  <c r="EN64" s="1142"/>
      <c r="EO64" s="1142"/>
    </row>
    <row r="175">
      <c r="A175" s="1142" t="e">
        <v>#DIV/0!</v>
      </c>
    </row>
    <row r="214">
      <c r="A214" s="1142" t="e">
        <v>#DIV/0!</v>
      </c>
    </row>
    <row r="369" ht="23.25" customHeight="1"/>
  </sheetData>
  <printOptions headings="0" gridLines="0"/>
  <pageMargins left="0" right="0" top="0" bottom="0" header="0.15748031496062992" footer="0"/>
  <pageSetup paperSize="9" scale="3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2" style="1142" width="13.85546875"/>
    <col customWidth="1" min="23" max="145" style="1142" width="10.28515625"/>
    <col min="146" max="220" style="1142" width="10.28515625"/>
    <col customWidth="1" min="221" max="221" style="1142" width="8.42578125"/>
    <col customWidth="1" min="222" max="222" style="1142" width="46.5703125"/>
    <col customWidth="1" min="223" max="224" style="1142" width="12.42578125"/>
    <col customWidth="1" min="225" max="225" style="1142" width="12"/>
    <col customWidth="1" min="226" max="239" style="1142" width="10.7109375"/>
    <col customWidth="1" hidden="1" min="240" max="250" style="1142" width="10.28515625"/>
    <col customWidth="1" min="251" max="401" style="1142" width="10.28515625"/>
    <col min="402" max="476" style="1142" width="10.28515625"/>
    <col customWidth="1" min="477" max="477" style="1142" width="8.42578125"/>
    <col customWidth="1" min="478" max="478" style="1142" width="46.5703125"/>
    <col customWidth="1" min="479" max="480" style="1142" width="12.42578125"/>
    <col customWidth="1" min="481" max="481" style="1142" width="12"/>
    <col customWidth="1" min="482" max="495" style="1142" width="10.7109375"/>
    <col customWidth="1" hidden="1" min="496" max="506" style="1142" width="10.28515625"/>
    <col customWidth="1" min="507" max="657" style="1142" width="10.28515625"/>
    <col min="658" max="732" style="1142" width="10.28515625"/>
    <col customWidth="1" min="733" max="733" style="1142" width="8.42578125"/>
    <col customWidth="1" min="734" max="734" style="1142" width="46.5703125"/>
    <col customWidth="1" min="735" max="736" style="1142" width="12.42578125"/>
    <col customWidth="1" min="737" max="737" style="1142" width="12"/>
    <col customWidth="1" min="738" max="751" style="1142" width="10.7109375"/>
    <col customWidth="1" hidden="1" min="752" max="762" style="1142" width="10.28515625"/>
    <col customWidth="1" min="763" max="913" style="1142" width="10.28515625"/>
    <col min="914" max="988" style="1142" width="10.28515625"/>
    <col customWidth="1" min="989" max="989" style="1142" width="8.42578125"/>
    <col customWidth="1" min="990" max="990" style="1142" width="46.5703125"/>
    <col customWidth="1" min="991" max="992" style="1142" width="12.42578125"/>
    <col customWidth="1" min="993" max="993" style="1142" width="12"/>
    <col customWidth="1" min="994" max="1007" style="1142" width="10.7109375"/>
    <col customWidth="1" hidden="1" min="1008" max="1018" style="1142" width="10.28515625"/>
    <col customWidth="1" min="1019" max="1169" style="1142" width="10.28515625"/>
    <col min="1170" max="1244" style="1142" width="10.28515625"/>
    <col customWidth="1" min="1245" max="1245" style="1142" width="8.42578125"/>
    <col customWidth="1" min="1246" max="1246" style="1142" width="46.5703125"/>
    <col customWidth="1" min="1247" max="1248" style="1142" width="12.42578125"/>
    <col customWidth="1" min="1249" max="1249" style="1142" width="12"/>
    <col customWidth="1" min="1250" max="1263" style="1142" width="10.7109375"/>
    <col customWidth="1" hidden="1" min="1264" max="1274" style="1142" width="10.28515625"/>
    <col customWidth="1" min="1275" max="1425" style="1142" width="10.28515625"/>
    <col min="1426" max="1500" style="1142" width="10.28515625"/>
    <col customWidth="1" min="1501" max="1501" style="1142" width="8.42578125"/>
    <col customWidth="1" min="1502" max="1502" style="1142" width="46.5703125"/>
    <col customWidth="1" min="1503" max="1504" style="1142" width="12.42578125"/>
    <col customWidth="1" min="1505" max="1505" style="1142" width="12"/>
    <col customWidth="1" min="1506" max="1519" style="1142" width="10.7109375"/>
    <col customWidth="1" hidden="1" min="1520" max="1530" style="1142" width="10.28515625"/>
    <col customWidth="1" min="1531" max="1681" style="1142" width="10.28515625"/>
    <col min="1682" max="1756" style="1142" width="10.28515625"/>
    <col customWidth="1" min="1757" max="1757" style="1142" width="8.42578125"/>
    <col customWidth="1" min="1758" max="1758" style="1142" width="46.5703125"/>
    <col customWidth="1" min="1759" max="1760" style="1142" width="12.42578125"/>
    <col customWidth="1" min="1761" max="1761" style="1142" width="12"/>
    <col customWidth="1" min="1762" max="1775" style="1142" width="10.7109375"/>
    <col customWidth="1" hidden="1" min="1776" max="1786" style="1142" width="10.28515625"/>
    <col customWidth="1" min="1787" max="1937" style="1142" width="10.28515625"/>
    <col min="1938" max="2012" style="1142" width="10.28515625"/>
    <col customWidth="1" min="2013" max="2013" style="1142" width="8.42578125"/>
    <col customWidth="1" min="2014" max="2014" style="1142" width="46.5703125"/>
    <col customWidth="1" min="2015" max="2016" style="1142" width="12.42578125"/>
    <col customWidth="1" min="2017" max="2017" style="1142" width="12"/>
    <col customWidth="1" min="2018" max="2031" style="1142" width="10.7109375"/>
    <col customWidth="1" hidden="1" min="2032" max="2042" style="1142" width="10.28515625"/>
    <col customWidth="1" min="2043" max="2193" style="1142" width="10.28515625"/>
    <col min="2194" max="2268" style="1142" width="10.28515625"/>
    <col customWidth="1" min="2269" max="2269" style="1142" width="8.42578125"/>
    <col customWidth="1" min="2270" max="2270" style="1142" width="46.5703125"/>
    <col customWidth="1" min="2271" max="2272" style="1142" width="12.42578125"/>
    <col customWidth="1" min="2273" max="2273" style="1142" width="12"/>
    <col customWidth="1" min="2274" max="2287" style="1142" width="10.7109375"/>
    <col customWidth="1" hidden="1" min="2288" max="2298" style="1142" width="10.28515625"/>
    <col customWidth="1" min="2299" max="2449" style="1142" width="10.28515625"/>
    <col min="2450" max="2524" style="1142" width="10.28515625"/>
    <col customWidth="1" min="2525" max="2525" style="1142" width="8.42578125"/>
    <col customWidth="1" min="2526" max="2526" style="1142" width="46.5703125"/>
    <col customWidth="1" min="2527" max="2528" style="1142" width="12.42578125"/>
    <col customWidth="1" min="2529" max="2529" style="1142" width="12"/>
    <col customWidth="1" min="2530" max="2543" style="1142" width="10.7109375"/>
    <col customWidth="1" hidden="1" min="2544" max="2554" style="1142" width="10.28515625"/>
    <col customWidth="1" min="2555" max="2705" style="1142" width="10.28515625"/>
    <col min="2706" max="2780" style="1142" width="10.28515625"/>
    <col customWidth="1" min="2781" max="2781" style="1142" width="8.42578125"/>
    <col customWidth="1" min="2782" max="2782" style="1142" width="46.5703125"/>
    <col customWidth="1" min="2783" max="2784" style="1142" width="12.42578125"/>
    <col customWidth="1" min="2785" max="2785" style="1142" width="12"/>
    <col customWidth="1" min="2786" max="2799" style="1142" width="10.7109375"/>
    <col customWidth="1" hidden="1" min="2800" max="2810" style="1142" width="10.28515625"/>
    <col customWidth="1" min="2811" max="2961" style="1142" width="10.28515625"/>
    <col min="2962" max="3036" style="1142" width="10.28515625"/>
    <col customWidth="1" min="3037" max="3037" style="1142" width="8.42578125"/>
    <col customWidth="1" min="3038" max="3038" style="1142" width="46.5703125"/>
    <col customWidth="1" min="3039" max="3040" style="1142" width="12.42578125"/>
    <col customWidth="1" min="3041" max="3041" style="1142" width="12"/>
    <col customWidth="1" min="3042" max="3055" style="1142" width="10.7109375"/>
    <col customWidth="1" hidden="1" min="3056" max="3066" style="1142" width="10.28515625"/>
    <col customWidth="1" min="3067" max="3217" style="1142" width="10.28515625"/>
    <col min="3218" max="3292" style="1142" width="10.28515625"/>
    <col customWidth="1" min="3293" max="3293" style="1142" width="8.42578125"/>
    <col customWidth="1" min="3294" max="3294" style="1142" width="46.5703125"/>
    <col customWidth="1" min="3295" max="3296" style="1142" width="12.42578125"/>
    <col customWidth="1" min="3297" max="3297" style="1142" width="12"/>
    <col customWidth="1" min="3298" max="3311" style="1142" width="10.7109375"/>
    <col customWidth="1" hidden="1" min="3312" max="3322" style="1142" width="10.28515625"/>
    <col customWidth="1" min="3323" max="3473" style="1142" width="10.28515625"/>
    <col min="3474" max="3548" style="1142" width="10.28515625"/>
    <col customWidth="1" min="3549" max="3549" style="1142" width="8.42578125"/>
    <col customWidth="1" min="3550" max="3550" style="1142" width="46.5703125"/>
    <col customWidth="1" min="3551" max="3552" style="1142" width="12.42578125"/>
    <col customWidth="1" min="3553" max="3553" style="1142" width="12"/>
    <col customWidth="1" min="3554" max="3567" style="1142" width="10.7109375"/>
    <col customWidth="1" hidden="1" min="3568" max="3578" style="1142" width="10.28515625"/>
    <col customWidth="1" min="3579" max="3729" style="1142" width="10.28515625"/>
    <col min="3730" max="3804" style="1142" width="10.28515625"/>
    <col customWidth="1" min="3805" max="3805" style="1142" width="8.42578125"/>
    <col customWidth="1" min="3806" max="3806" style="1142" width="46.5703125"/>
    <col customWidth="1" min="3807" max="3808" style="1142" width="12.42578125"/>
    <col customWidth="1" min="3809" max="3809" style="1142" width="12"/>
    <col customWidth="1" min="3810" max="3823" style="1142" width="10.7109375"/>
    <col customWidth="1" hidden="1" min="3824" max="3834" style="1142" width="10.28515625"/>
    <col customWidth="1" min="3835" max="3985" style="1142" width="10.28515625"/>
    <col min="3986" max="4060" style="1142" width="10.28515625"/>
    <col customWidth="1" min="4061" max="4061" style="1142" width="8.42578125"/>
    <col customWidth="1" min="4062" max="4062" style="1142" width="46.5703125"/>
    <col customWidth="1" min="4063" max="4064" style="1142" width="12.42578125"/>
    <col customWidth="1" min="4065" max="4065" style="1142" width="12"/>
    <col customWidth="1" min="4066" max="4079" style="1142" width="10.7109375"/>
    <col customWidth="1" hidden="1" min="4080" max="4090" style="1142" width="10.28515625"/>
    <col customWidth="1" min="4091" max="4241" style="1142" width="10.28515625"/>
    <col min="4242" max="4316" style="1142" width="10.28515625"/>
    <col customWidth="1" min="4317" max="4317" style="1142" width="8.42578125"/>
    <col customWidth="1" min="4318" max="4318" style="1142" width="46.5703125"/>
    <col customWidth="1" min="4319" max="4320" style="1142" width="12.42578125"/>
    <col customWidth="1" min="4321" max="4321" style="1142" width="12"/>
    <col customWidth="1" min="4322" max="4335" style="1142" width="10.7109375"/>
    <col customWidth="1" hidden="1" min="4336" max="4346" style="1142" width="10.28515625"/>
    <col customWidth="1" min="4347" max="4497" style="1142" width="10.28515625"/>
    <col min="4498" max="4572" style="1142" width="10.28515625"/>
    <col customWidth="1" min="4573" max="4573" style="1142" width="8.42578125"/>
    <col customWidth="1" min="4574" max="4574" style="1142" width="46.5703125"/>
    <col customWidth="1" min="4575" max="4576" style="1142" width="12.42578125"/>
    <col customWidth="1" min="4577" max="4577" style="1142" width="12"/>
    <col customWidth="1" min="4578" max="4591" style="1142" width="10.7109375"/>
    <col customWidth="1" hidden="1" min="4592" max="4602" style="1142" width="10.28515625"/>
    <col customWidth="1" min="4603" max="4753" style="1142" width="10.28515625"/>
    <col min="4754" max="4828" style="1142" width="10.28515625"/>
    <col customWidth="1" min="4829" max="4829" style="1142" width="8.42578125"/>
    <col customWidth="1" min="4830" max="4830" style="1142" width="46.5703125"/>
    <col customWidth="1" min="4831" max="4832" style="1142" width="12.42578125"/>
    <col customWidth="1" min="4833" max="4833" style="1142" width="12"/>
    <col customWidth="1" min="4834" max="4847" style="1142" width="10.7109375"/>
    <col customWidth="1" hidden="1" min="4848" max="4858" style="1142" width="10.28515625"/>
    <col customWidth="1" min="4859" max="5009" style="1142" width="10.28515625"/>
    <col min="5010" max="5084" style="1142" width="10.28515625"/>
    <col customWidth="1" min="5085" max="5085" style="1142" width="8.42578125"/>
    <col customWidth="1" min="5086" max="5086" style="1142" width="46.5703125"/>
    <col customWidth="1" min="5087" max="5088" style="1142" width="12.42578125"/>
    <col customWidth="1" min="5089" max="5089" style="1142" width="12"/>
    <col customWidth="1" min="5090" max="5103" style="1142" width="10.7109375"/>
    <col customWidth="1" hidden="1" min="5104" max="5114" style="1142" width="10.28515625"/>
    <col customWidth="1" min="5115" max="5265" style="1142" width="10.28515625"/>
    <col min="5266" max="5340" style="1142" width="10.28515625"/>
    <col customWidth="1" min="5341" max="5341" style="1142" width="8.42578125"/>
    <col customWidth="1" min="5342" max="5342" style="1142" width="46.5703125"/>
    <col customWidth="1" min="5343" max="5344" style="1142" width="12.42578125"/>
    <col customWidth="1" min="5345" max="5345" style="1142" width="12"/>
    <col customWidth="1" min="5346" max="5359" style="1142" width="10.7109375"/>
    <col customWidth="1" hidden="1" min="5360" max="5370" style="1142" width="10.28515625"/>
    <col customWidth="1" min="5371" max="5521" style="1142" width="10.28515625"/>
    <col min="5522" max="5596" style="1142" width="10.28515625"/>
    <col customWidth="1" min="5597" max="5597" style="1142" width="8.42578125"/>
    <col customWidth="1" min="5598" max="5598" style="1142" width="46.5703125"/>
    <col customWidth="1" min="5599" max="5600" style="1142" width="12.42578125"/>
    <col customWidth="1" min="5601" max="5601" style="1142" width="12"/>
    <col customWidth="1" min="5602" max="5615" style="1142" width="10.7109375"/>
    <col customWidth="1" hidden="1" min="5616" max="5626" style="1142" width="10.28515625"/>
    <col customWidth="1" min="5627" max="5777" style="1142" width="10.28515625"/>
    <col min="5778" max="5852" style="1142" width="10.28515625"/>
    <col customWidth="1" min="5853" max="5853" style="1142" width="8.42578125"/>
    <col customWidth="1" min="5854" max="5854" style="1142" width="46.5703125"/>
    <col customWidth="1" min="5855" max="5856" style="1142" width="12.42578125"/>
    <col customWidth="1" min="5857" max="5857" style="1142" width="12"/>
    <col customWidth="1" min="5858" max="5871" style="1142" width="10.7109375"/>
    <col customWidth="1" hidden="1" min="5872" max="5882" style="1142" width="10.28515625"/>
    <col customWidth="1" min="5883" max="6033" style="1142" width="10.28515625"/>
    <col min="6034" max="6108" style="1142" width="10.28515625"/>
    <col customWidth="1" min="6109" max="6109" style="1142" width="8.42578125"/>
    <col customWidth="1" min="6110" max="6110" style="1142" width="46.5703125"/>
    <col customWidth="1" min="6111" max="6112" style="1142" width="12.42578125"/>
    <col customWidth="1" min="6113" max="6113" style="1142" width="12"/>
    <col customWidth="1" min="6114" max="6127" style="1142" width="10.7109375"/>
    <col customWidth="1" hidden="1" min="6128" max="6138" style="1142" width="10.28515625"/>
    <col customWidth="1" min="6139" max="6289" style="1142" width="10.28515625"/>
    <col min="6290" max="6364" style="1142" width="10.28515625"/>
    <col customWidth="1" min="6365" max="6365" style="1142" width="8.42578125"/>
    <col customWidth="1" min="6366" max="6366" style="1142" width="46.5703125"/>
    <col customWidth="1" min="6367" max="6368" style="1142" width="12.42578125"/>
    <col customWidth="1" min="6369" max="6369" style="1142" width="12"/>
    <col customWidth="1" min="6370" max="6383" style="1142" width="10.7109375"/>
    <col customWidth="1" hidden="1" min="6384" max="6394" style="1142" width="10.28515625"/>
    <col customWidth="1" min="6395" max="6545" style="1142" width="10.28515625"/>
    <col min="6546" max="6620" style="1142" width="10.28515625"/>
    <col customWidth="1" min="6621" max="6621" style="1142" width="8.42578125"/>
    <col customWidth="1" min="6622" max="6622" style="1142" width="46.5703125"/>
    <col customWidth="1" min="6623" max="6624" style="1142" width="12.42578125"/>
    <col customWidth="1" min="6625" max="6625" style="1142" width="12"/>
    <col customWidth="1" min="6626" max="6639" style="1142" width="10.7109375"/>
    <col customWidth="1" hidden="1" min="6640" max="6650" style="1142" width="10.28515625"/>
    <col customWidth="1" min="6651" max="6801" style="1142" width="10.28515625"/>
    <col min="6802" max="6876" style="1142" width="10.28515625"/>
    <col customWidth="1" min="6877" max="6877" style="1142" width="8.42578125"/>
    <col customWidth="1" min="6878" max="6878" style="1142" width="46.5703125"/>
    <col customWidth="1" min="6879" max="6880" style="1142" width="12.42578125"/>
    <col customWidth="1" min="6881" max="6881" style="1142" width="12"/>
    <col customWidth="1" min="6882" max="6895" style="1142" width="10.7109375"/>
    <col customWidth="1" hidden="1" min="6896" max="6906" style="1142" width="10.28515625"/>
    <col customWidth="1" min="6907" max="7057" style="1142" width="10.28515625"/>
    <col min="7058" max="7132" style="1142" width="10.28515625"/>
    <col customWidth="1" min="7133" max="7133" style="1142" width="8.42578125"/>
    <col customWidth="1" min="7134" max="7134" style="1142" width="46.5703125"/>
    <col customWidth="1" min="7135" max="7136" style="1142" width="12.42578125"/>
    <col customWidth="1" min="7137" max="7137" style="1142" width="12"/>
    <col customWidth="1" min="7138" max="7151" style="1142" width="10.7109375"/>
    <col customWidth="1" hidden="1" min="7152" max="7162" style="1142" width="10.28515625"/>
    <col customWidth="1" min="7163" max="7313" style="1142" width="10.28515625"/>
    <col min="7314" max="7388" style="1142" width="10.28515625"/>
    <col customWidth="1" min="7389" max="7389" style="1142" width="8.42578125"/>
    <col customWidth="1" min="7390" max="7390" style="1142" width="46.5703125"/>
    <col customWidth="1" min="7391" max="7392" style="1142" width="12.42578125"/>
    <col customWidth="1" min="7393" max="7393" style="1142" width="12"/>
    <col customWidth="1" min="7394" max="7407" style="1142" width="10.7109375"/>
    <col customWidth="1" hidden="1" min="7408" max="7418" style="1142" width="10.28515625"/>
    <col customWidth="1" min="7419" max="7569" style="1142" width="10.28515625"/>
    <col min="7570" max="7644" style="1142" width="10.28515625"/>
    <col customWidth="1" min="7645" max="7645" style="1142" width="8.42578125"/>
    <col customWidth="1" min="7646" max="7646" style="1142" width="46.5703125"/>
    <col customWidth="1" min="7647" max="7648" style="1142" width="12.42578125"/>
    <col customWidth="1" min="7649" max="7649" style="1142" width="12"/>
    <col customWidth="1" min="7650" max="7663" style="1142" width="10.7109375"/>
    <col customWidth="1" hidden="1" min="7664" max="7674" style="1142" width="10.28515625"/>
    <col customWidth="1" min="7675" max="7825" style="1142" width="10.28515625"/>
    <col min="7826" max="7900" style="1142" width="10.28515625"/>
    <col customWidth="1" min="7901" max="7901" style="1142" width="8.42578125"/>
    <col customWidth="1" min="7902" max="7902" style="1142" width="46.5703125"/>
    <col customWidth="1" min="7903" max="7904" style="1142" width="12.42578125"/>
    <col customWidth="1" min="7905" max="7905" style="1142" width="12"/>
    <col customWidth="1" min="7906" max="7919" style="1142" width="10.7109375"/>
    <col customWidth="1" hidden="1" min="7920" max="7930" style="1142" width="10.28515625"/>
    <col customWidth="1" min="7931" max="8081" style="1142" width="10.28515625"/>
    <col min="8082" max="8156" style="1142" width="10.28515625"/>
    <col customWidth="1" min="8157" max="8157" style="1142" width="8.42578125"/>
    <col customWidth="1" min="8158" max="8158" style="1142" width="46.5703125"/>
    <col customWidth="1" min="8159" max="8160" style="1142" width="12.42578125"/>
    <col customWidth="1" min="8161" max="8161" style="1142" width="12"/>
    <col customWidth="1" min="8162" max="8175" style="1142" width="10.7109375"/>
    <col customWidth="1" hidden="1" min="8176" max="8186" style="1142" width="10.28515625"/>
    <col customWidth="1" min="8187" max="8337" style="1142" width="10.28515625"/>
    <col min="8338" max="8412" style="1142" width="10.28515625"/>
    <col customWidth="1" min="8413" max="8413" style="1142" width="8.42578125"/>
    <col customWidth="1" min="8414" max="8414" style="1142" width="46.5703125"/>
    <col customWidth="1" min="8415" max="8416" style="1142" width="12.42578125"/>
    <col customWidth="1" min="8417" max="8417" style="1142" width="12"/>
    <col customWidth="1" min="8418" max="8431" style="1142" width="10.7109375"/>
    <col customWidth="1" hidden="1" min="8432" max="8442" style="1142" width="10.28515625"/>
    <col customWidth="1" min="8443" max="8593" style="1142" width="10.28515625"/>
    <col min="8594" max="8668" style="1142" width="10.28515625"/>
    <col customWidth="1" min="8669" max="8669" style="1142" width="8.42578125"/>
    <col customWidth="1" min="8670" max="8670" style="1142" width="46.5703125"/>
    <col customWidth="1" min="8671" max="8672" style="1142" width="12.42578125"/>
    <col customWidth="1" min="8673" max="8673" style="1142" width="12"/>
    <col customWidth="1" min="8674" max="8687" style="1142" width="10.7109375"/>
    <col customWidth="1" hidden="1" min="8688" max="8698" style="1142" width="10.28515625"/>
    <col customWidth="1" min="8699" max="8849" style="1142" width="10.28515625"/>
    <col min="8850" max="8924" style="1142" width="10.28515625"/>
    <col customWidth="1" min="8925" max="8925" style="1142" width="8.42578125"/>
    <col customWidth="1" min="8926" max="8926" style="1142" width="46.5703125"/>
    <col customWidth="1" min="8927" max="8928" style="1142" width="12.42578125"/>
    <col customWidth="1" min="8929" max="8929" style="1142" width="12"/>
    <col customWidth="1" min="8930" max="8943" style="1142" width="10.7109375"/>
    <col customWidth="1" hidden="1" min="8944" max="8954" style="1142" width="10.28515625"/>
    <col customWidth="1" min="8955" max="9105" style="1142" width="10.28515625"/>
    <col min="9106" max="9180" style="1142" width="10.28515625"/>
    <col customWidth="1" min="9181" max="9181" style="1142" width="8.42578125"/>
    <col customWidth="1" min="9182" max="9182" style="1142" width="46.5703125"/>
    <col customWidth="1" min="9183" max="9184" style="1142" width="12.42578125"/>
    <col customWidth="1" min="9185" max="9185" style="1142" width="12"/>
    <col customWidth="1" min="9186" max="9199" style="1142" width="10.7109375"/>
    <col customWidth="1" hidden="1" min="9200" max="9210" style="1142" width="10.28515625"/>
    <col customWidth="1" min="9211" max="9361" style="1142" width="10.28515625"/>
    <col min="9362" max="9436" style="1142" width="10.28515625"/>
    <col customWidth="1" min="9437" max="9437" style="1142" width="8.42578125"/>
    <col customWidth="1" min="9438" max="9438" style="1142" width="46.5703125"/>
    <col customWidth="1" min="9439" max="9440" style="1142" width="12.42578125"/>
    <col customWidth="1" min="9441" max="9441" style="1142" width="12"/>
    <col customWidth="1" min="9442" max="9455" style="1142" width="10.7109375"/>
    <col customWidth="1" hidden="1" min="9456" max="9466" style="1142" width="10.28515625"/>
    <col customWidth="1" min="9467" max="9617" style="1142" width="10.28515625"/>
    <col min="9618" max="9692" style="1142" width="10.28515625"/>
    <col customWidth="1" min="9693" max="9693" style="1142" width="8.42578125"/>
    <col customWidth="1" min="9694" max="9694" style="1142" width="46.5703125"/>
    <col customWidth="1" min="9695" max="9696" style="1142" width="12.42578125"/>
    <col customWidth="1" min="9697" max="9697" style="1142" width="12"/>
    <col customWidth="1" min="9698" max="9711" style="1142" width="10.7109375"/>
    <col customWidth="1" hidden="1" min="9712" max="9722" style="1142" width="10.28515625"/>
    <col customWidth="1" min="9723" max="9873" style="1142" width="10.28515625"/>
    <col min="9874" max="9948" style="1142" width="10.28515625"/>
    <col customWidth="1" min="9949" max="9949" style="1142" width="8.42578125"/>
    <col customWidth="1" min="9950" max="9950" style="1142" width="46.5703125"/>
    <col customWidth="1" min="9951" max="9952" style="1142" width="12.42578125"/>
    <col customWidth="1" min="9953" max="9953" style="1142" width="12"/>
    <col customWidth="1" min="9954" max="9967" style="1142" width="10.7109375"/>
    <col customWidth="1" hidden="1" min="9968" max="9978" style="1142" width="10.28515625"/>
    <col customWidth="1" min="9979" max="10129" style="1142" width="10.28515625"/>
    <col min="10130" max="10204" style="1142" width="10.28515625"/>
    <col customWidth="1" min="10205" max="10205" style="1142" width="8.42578125"/>
    <col customWidth="1" min="10206" max="10206" style="1142" width="46.5703125"/>
    <col customWidth="1" min="10207" max="10208" style="1142" width="12.42578125"/>
    <col customWidth="1" min="10209" max="10209" style="1142" width="12"/>
    <col customWidth="1" min="10210" max="10223" style="1142" width="10.7109375"/>
    <col customWidth="1" hidden="1" min="10224" max="10234" style="1142" width="10.28515625"/>
    <col customWidth="1" min="10235" max="10385" style="1142" width="10.28515625"/>
    <col min="10386" max="10460" style="1142" width="10.28515625"/>
    <col customWidth="1" min="10461" max="10461" style="1142" width="8.42578125"/>
    <col customWidth="1" min="10462" max="10462" style="1142" width="46.5703125"/>
    <col customWidth="1" min="10463" max="10464" style="1142" width="12.42578125"/>
    <col customWidth="1" min="10465" max="10465" style="1142" width="12"/>
    <col customWidth="1" min="10466" max="10479" style="1142" width="10.7109375"/>
    <col customWidth="1" hidden="1" min="10480" max="10490" style="1142" width="10.28515625"/>
    <col customWidth="1" min="10491" max="10641" style="1142" width="10.28515625"/>
    <col min="10642" max="10716" style="1142" width="10.28515625"/>
    <col customWidth="1" min="10717" max="10717" style="1142" width="8.42578125"/>
    <col customWidth="1" min="10718" max="10718" style="1142" width="46.5703125"/>
    <col customWidth="1" min="10719" max="10720" style="1142" width="12.42578125"/>
    <col customWidth="1" min="10721" max="10721" style="1142" width="12"/>
    <col customWidth="1" min="10722" max="10735" style="1142" width="10.7109375"/>
    <col customWidth="1" hidden="1" min="10736" max="10746" style="1142" width="10.28515625"/>
    <col customWidth="1" min="10747" max="10897" style="1142" width="10.28515625"/>
    <col min="10898" max="10972" style="1142" width="10.28515625"/>
    <col customWidth="1" min="10973" max="10973" style="1142" width="8.42578125"/>
    <col customWidth="1" min="10974" max="10974" style="1142" width="46.5703125"/>
    <col customWidth="1" min="10975" max="10976" style="1142" width="12.42578125"/>
    <col customWidth="1" min="10977" max="10977" style="1142" width="12"/>
    <col customWidth="1" min="10978" max="10991" style="1142" width="10.7109375"/>
    <col customWidth="1" hidden="1" min="10992" max="11002" style="1142" width="10.28515625"/>
    <col customWidth="1" min="11003" max="11153" style="1142" width="10.28515625"/>
    <col min="11154" max="11228" style="1142" width="10.28515625"/>
    <col customWidth="1" min="11229" max="11229" style="1142" width="8.42578125"/>
    <col customWidth="1" min="11230" max="11230" style="1142" width="46.5703125"/>
    <col customWidth="1" min="11231" max="11232" style="1142" width="12.42578125"/>
    <col customWidth="1" min="11233" max="11233" style="1142" width="12"/>
    <col customWidth="1" min="11234" max="11247" style="1142" width="10.7109375"/>
    <col customWidth="1" hidden="1" min="11248" max="11258" style="1142" width="10.28515625"/>
    <col customWidth="1" min="11259" max="11409" style="1142" width="10.28515625"/>
    <col min="11410" max="11484" style="1142" width="10.28515625"/>
    <col customWidth="1" min="11485" max="11485" style="1142" width="8.42578125"/>
    <col customWidth="1" min="11486" max="11486" style="1142" width="46.5703125"/>
    <col customWidth="1" min="11487" max="11488" style="1142" width="12.42578125"/>
    <col customWidth="1" min="11489" max="11489" style="1142" width="12"/>
    <col customWidth="1" min="11490" max="11503" style="1142" width="10.7109375"/>
    <col customWidth="1" hidden="1" min="11504" max="11514" style="1142" width="10.28515625"/>
    <col customWidth="1" min="11515" max="11665" style="1142" width="10.28515625"/>
    <col min="11666" max="11740" style="1142" width="10.28515625"/>
    <col customWidth="1" min="11741" max="11741" style="1142" width="8.42578125"/>
    <col customWidth="1" min="11742" max="11742" style="1142" width="46.5703125"/>
    <col customWidth="1" min="11743" max="11744" style="1142" width="12.42578125"/>
    <col customWidth="1" min="11745" max="11745" style="1142" width="12"/>
    <col customWidth="1" min="11746" max="11759" style="1142" width="10.7109375"/>
    <col customWidth="1" hidden="1" min="11760" max="11770" style="1142" width="10.28515625"/>
    <col customWidth="1" min="11771" max="11921" style="1142" width="10.28515625"/>
    <col min="11922" max="11996" style="1142" width="10.28515625"/>
    <col customWidth="1" min="11997" max="11997" style="1142" width="8.42578125"/>
    <col customWidth="1" min="11998" max="11998" style="1142" width="46.5703125"/>
    <col customWidth="1" min="11999" max="12000" style="1142" width="12.42578125"/>
    <col customWidth="1" min="12001" max="12001" style="1142" width="12"/>
    <col customWidth="1" min="12002" max="12015" style="1142" width="10.7109375"/>
    <col customWidth="1" hidden="1" min="12016" max="12026" style="1142" width="10.28515625"/>
    <col customWidth="1" min="12027" max="12177" style="1142" width="10.28515625"/>
    <col min="12178" max="12252" style="1142" width="10.28515625"/>
    <col customWidth="1" min="12253" max="12253" style="1142" width="8.42578125"/>
    <col customWidth="1" min="12254" max="12254" style="1142" width="46.5703125"/>
    <col customWidth="1" min="12255" max="12256" style="1142" width="12.42578125"/>
    <col customWidth="1" min="12257" max="12257" style="1142" width="12"/>
    <col customWidth="1" min="12258" max="12271" style="1142" width="10.7109375"/>
    <col customWidth="1" hidden="1" min="12272" max="12282" style="1142" width="10.28515625"/>
    <col customWidth="1" min="12283" max="12433" style="1142" width="10.28515625"/>
    <col min="12434" max="12508" style="1142" width="10.28515625"/>
    <col customWidth="1" min="12509" max="12509" style="1142" width="8.42578125"/>
    <col customWidth="1" min="12510" max="12510" style="1142" width="46.5703125"/>
    <col customWidth="1" min="12511" max="12512" style="1142" width="12.42578125"/>
    <col customWidth="1" min="12513" max="12513" style="1142" width="12"/>
    <col customWidth="1" min="12514" max="12527" style="1142" width="10.7109375"/>
    <col customWidth="1" hidden="1" min="12528" max="12538" style="1142" width="10.28515625"/>
    <col customWidth="1" min="12539" max="12689" style="1142" width="10.28515625"/>
    <col min="12690" max="12764" style="1142" width="10.28515625"/>
    <col customWidth="1" min="12765" max="12765" style="1142" width="8.42578125"/>
    <col customWidth="1" min="12766" max="12766" style="1142" width="46.5703125"/>
    <col customWidth="1" min="12767" max="12768" style="1142" width="12.42578125"/>
    <col customWidth="1" min="12769" max="12769" style="1142" width="12"/>
    <col customWidth="1" min="12770" max="12783" style="1142" width="10.7109375"/>
    <col customWidth="1" hidden="1" min="12784" max="12794" style="1142" width="10.28515625"/>
    <col customWidth="1" min="12795" max="12945" style="1142" width="10.28515625"/>
    <col min="12946" max="13020" style="1142" width="10.28515625"/>
    <col customWidth="1" min="13021" max="13021" style="1142" width="8.42578125"/>
    <col customWidth="1" min="13022" max="13022" style="1142" width="46.5703125"/>
    <col customWidth="1" min="13023" max="13024" style="1142" width="12.42578125"/>
    <col customWidth="1" min="13025" max="13025" style="1142" width="12"/>
    <col customWidth="1" min="13026" max="13039" style="1142" width="10.7109375"/>
    <col customWidth="1" hidden="1" min="13040" max="13050" style="1142" width="10.28515625"/>
    <col customWidth="1" min="13051" max="13201" style="1142" width="10.28515625"/>
    <col min="13202" max="13276" style="1142" width="10.28515625"/>
    <col customWidth="1" min="13277" max="13277" style="1142" width="8.42578125"/>
    <col customWidth="1" min="13278" max="13278" style="1142" width="46.5703125"/>
    <col customWidth="1" min="13279" max="13280" style="1142" width="12.42578125"/>
    <col customWidth="1" min="13281" max="13281" style="1142" width="12"/>
    <col customWidth="1" min="13282" max="13295" style="1142" width="10.7109375"/>
    <col customWidth="1" hidden="1" min="13296" max="13306" style="1142" width="10.28515625"/>
    <col customWidth="1" min="13307" max="13457" style="1142" width="10.28515625"/>
    <col min="13458" max="13532" style="1142" width="10.28515625"/>
    <col customWidth="1" min="13533" max="13533" style="1142" width="8.42578125"/>
    <col customWidth="1" min="13534" max="13534" style="1142" width="46.5703125"/>
    <col customWidth="1" min="13535" max="13536" style="1142" width="12.42578125"/>
    <col customWidth="1" min="13537" max="13537" style="1142" width="12"/>
    <col customWidth="1" min="13538" max="13551" style="1142" width="10.7109375"/>
    <col customWidth="1" hidden="1" min="13552" max="13562" style="1142" width="10.28515625"/>
    <col customWidth="1" min="13563" max="13713" style="1142" width="10.28515625"/>
    <col min="13714" max="13788" style="1142" width="10.28515625"/>
    <col customWidth="1" min="13789" max="13789" style="1142" width="8.42578125"/>
    <col customWidth="1" min="13790" max="13790" style="1142" width="46.5703125"/>
    <col customWidth="1" min="13791" max="13792" style="1142" width="12.42578125"/>
    <col customWidth="1" min="13793" max="13793" style="1142" width="12"/>
    <col customWidth="1" min="13794" max="13807" style="1142" width="10.7109375"/>
    <col customWidth="1" hidden="1" min="13808" max="13818" style="1142" width="10.28515625"/>
    <col customWidth="1" min="13819" max="13969" style="1142" width="10.28515625"/>
    <col min="13970" max="14044" style="1142" width="10.28515625"/>
    <col customWidth="1" min="14045" max="14045" style="1142" width="8.42578125"/>
    <col customWidth="1" min="14046" max="14046" style="1142" width="46.5703125"/>
    <col customWidth="1" min="14047" max="14048" style="1142" width="12.42578125"/>
    <col customWidth="1" min="14049" max="14049" style="1142" width="12"/>
    <col customWidth="1" min="14050" max="14063" style="1142" width="10.7109375"/>
    <col customWidth="1" hidden="1" min="14064" max="14074" style="1142" width="10.28515625"/>
    <col customWidth="1" min="14075" max="14225" style="1142" width="10.28515625"/>
    <col min="14226" max="14300" style="1142" width="10.28515625"/>
    <col customWidth="1" min="14301" max="14301" style="1142" width="8.42578125"/>
    <col customWidth="1" min="14302" max="14302" style="1142" width="46.5703125"/>
    <col customWidth="1" min="14303" max="14304" style="1142" width="12.42578125"/>
    <col customWidth="1" min="14305" max="14305" style="1142" width="12"/>
    <col customWidth="1" min="14306" max="14319" style="1142" width="10.7109375"/>
    <col customWidth="1" hidden="1" min="14320" max="14330" style="1142" width="10.28515625"/>
    <col customWidth="1" min="14331" max="14481" style="1142" width="10.28515625"/>
    <col min="14482" max="14556" style="1142" width="10.28515625"/>
    <col customWidth="1" min="14557" max="14557" style="1142" width="8.42578125"/>
    <col customWidth="1" min="14558" max="14558" style="1142" width="46.5703125"/>
    <col customWidth="1" min="14559" max="14560" style="1142" width="12.42578125"/>
    <col customWidth="1" min="14561" max="14561" style="1142" width="12"/>
    <col customWidth="1" min="14562" max="14575" style="1142" width="10.7109375"/>
    <col customWidth="1" hidden="1" min="14576" max="14586" style="1142" width="10.28515625"/>
    <col customWidth="1" min="14587" max="14737" style="1142" width="10.28515625"/>
    <col min="14738" max="14812" style="1142" width="10.28515625"/>
    <col customWidth="1" min="14813" max="14813" style="1142" width="8.42578125"/>
    <col customWidth="1" min="14814" max="14814" style="1142" width="46.5703125"/>
    <col customWidth="1" min="14815" max="14816" style="1142" width="12.42578125"/>
    <col customWidth="1" min="14817" max="14817" style="1142" width="12"/>
    <col customWidth="1" min="14818" max="14831" style="1142" width="10.7109375"/>
    <col customWidth="1" hidden="1" min="14832" max="14842" style="1142" width="10.28515625"/>
    <col customWidth="1" min="14843" max="14993" style="1142" width="10.28515625"/>
    <col min="14994" max="15068" style="1142" width="10.28515625"/>
    <col customWidth="1" min="15069" max="15069" style="1142" width="8.42578125"/>
    <col customWidth="1" min="15070" max="15070" style="1142" width="46.5703125"/>
    <col customWidth="1" min="15071" max="15072" style="1142" width="12.42578125"/>
    <col customWidth="1" min="15073" max="15073" style="1142" width="12"/>
    <col customWidth="1" min="15074" max="15087" style="1142" width="10.7109375"/>
    <col customWidth="1" hidden="1" min="15088" max="15098" style="1142" width="10.28515625"/>
    <col customWidth="1" min="15099" max="15249" style="1142" width="10.28515625"/>
    <col min="15250" max="15324" style="1142" width="10.28515625"/>
    <col customWidth="1" min="15325" max="15325" style="1142" width="8.42578125"/>
    <col customWidth="1" min="15326" max="15326" style="1142" width="46.5703125"/>
    <col customWidth="1" min="15327" max="15328" style="1142" width="12.42578125"/>
    <col customWidth="1" min="15329" max="15329" style="1142" width="12"/>
    <col customWidth="1" min="15330" max="15343" style="1142" width="10.7109375"/>
    <col customWidth="1" hidden="1" min="15344" max="15354" style="1142" width="10.28515625"/>
    <col customWidth="1" min="15355" max="15505" style="1142" width="10.28515625"/>
    <col min="15506" max="15580" style="1142" width="10.28515625"/>
    <col customWidth="1" min="15581" max="15581" style="1142" width="8.42578125"/>
    <col customWidth="1" min="15582" max="15582" style="1142" width="46.5703125"/>
    <col customWidth="1" min="15583" max="15584" style="1142" width="12.42578125"/>
    <col customWidth="1" min="15585" max="15585" style="1142" width="12"/>
    <col customWidth="1" min="15586" max="15599" style="1142" width="10.7109375"/>
    <col customWidth="1" hidden="1" min="15600" max="15610" style="1142" width="10.28515625"/>
    <col customWidth="1" min="15611" max="15761" style="1142" width="10.28515625"/>
    <col min="15762" max="15836" style="1142" width="10.28515625"/>
    <col customWidth="1" min="15837" max="15837" style="1142" width="8.42578125"/>
    <col customWidth="1" min="15838" max="15838" style="1142" width="46.5703125"/>
    <col customWidth="1" min="15839" max="15840" style="1142" width="12.42578125"/>
    <col customWidth="1" min="15841" max="15841" style="1142" width="12"/>
    <col customWidth="1" min="15842" max="15855" style="1142" width="10.7109375"/>
    <col customWidth="1" hidden="1" min="15856" max="15866" style="1142" width="10.28515625"/>
    <col customWidth="1" min="15867" max="16017" style="1142" width="10.28515625"/>
    <col min="16018" max="16092" style="1142" width="10.28515625"/>
    <col customWidth="1" min="16093" max="16093" style="1142" width="8.42578125"/>
    <col customWidth="1" min="16094" max="16094" style="1142" width="46.5703125"/>
    <col customWidth="1" min="16095" max="16096" style="1142" width="12.42578125"/>
    <col customWidth="1" min="16097" max="16097" style="1142" width="12"/>
    <col customWidth="1" min="16098" max="16111" style="1142" width="10.7109375"/>
    <col customWidth="1" hidden="1" min="16112" max="16122" style="1142" width="10.28515625"/>
    <col customWidth="1" min="16123" max="16273" style="1142" width="10.28515625"/>
    <col min="16274" max="16384" style="1142" width="10.28515625"/>
  </cols>
  <sheetData>
    <row r="1" s="1143" customFormat="1" ht="56.25" customHeight="1">
      <c r="A1" s="1144" t="s">
        <v>1327</v>
      </c>
      <c r="B1" s="1145"/>
      <c r="H1" s="1224" t="s">
        <v>1335</v>
      </c>
      <c r="Q1" s="1224" t="s">
        <v>1335</v>
      </c>
    </row>
    <row r="2" s="1147" customFormat="1" ht="47.25" customHeight="1">
      <c r="A2" s="1148" t="s">
        <v>1244</v>
      </c>
      <c r="B2" s="1149" t="s">
        <v>1245</v>
      </c>
      <c r="C2" s="1150" t="s">
        <v>1328</v>
      </c>
      <c r="D2" s="1151" t="s">
        <v>1329</v>
      </c>
      <c r="E2" s="1152" t="s">
        <v>1330</v>
      </c>
      <c r="F2" s="1151" t="s">
        <v>494</v>
      </c>
      <c r="G2" s="1152" t="s">
        <v>1331</v>
      </c>
      <c r="H2" s="1152" t="s">
        <v>1332</v>
      </c>
      <c r="I2" s="1151">
        <v>2023</v>
      </c>
      <c r="J2" s="1153">
        <v>2024</v>
      </c>
      <c r="K2" s="1151">
        <v>2025</v>
      </c>
      <c r="L2" s="1153">
        <v>2026</v>
      </c>
      <c r="M2" s="1151">
        <v>2027</v>
      </c>
      <c r="N2" s="1153">
        <v>2028</v>
      </c>
      <c r="O2" s="1151">
        <v>2029</v>
      </c>
      <c r="P2" s="1153">
        <v>2030</v>
      </c>
      <c r="Q2" s="1151">
        <v>2031</v>
      </c>
      <c r="R2" s="1153">
        <v>2032</v>
      </c>
      <c r="S2" s="1151">
        <v>2033</v>
      </c>
      <c r="T2" s="1153">
        <v>2034</v>
      </c>
      <c r="U2" s="1151">
        <v>2035</v>
      </c>
      <c r="V2" s="1153">
        <v>2036</v>
      </c>
    </row>
    <row r="3" s="1154" customFormat="1" ht="33.75" customHeight="1">
      <c r="A3" s="1155"/>
      <c r="B3" s="1156" t="s">
        <v>1246</v>
      </c>
      <c r="C3" s="1157">
        <v>353547.36093661527</v>
      </c>
      <c r="D3" s="1158">
        <v>439383.85754874488</v>
      </c>
      <c r="E3" s="1158">
        <v>436960.09588527121</v>
      </c>
      <c r="F3" s="1158">
        <v>435147.47051710647</v>
      </c>
      <c r="G3" s="1158">
        <v>444541.27172935102</v>
      </c>
      <c r="H3" s="1158">
        <v>460850.65745813545</v>
      </c>
      <c r="I3" s="1159">
        <v>482881.33492978447</v>
      </c>
      <c r="J3" s="1160">
        <v>505495.17207738204</v>
      </c>
      <c r="K3" s="1160">
        <v>539445.48990850861</v>
      </c>
      <c r="L3" s="1160">
        <v>565362.81438134448</v>
      </c>
      <c r="M3" s="1160">
        <v>592996.76645509352</v>
      </c>
      <c r="N3" s="1160">
        <v>623309.74557525758</v>
      </c>
      <c r="O3" s="1160">
        <v>654229.33247748227</v>
      </c>
      <c r="P3" s="1160">
        <v>687618.01027788315</v>
      </c>
      <c r="Q3" s="1160">
        <v>725727.95944265602</v>
      </c>
      <c r="R3" s="1160">
        <v>766359.57271339162</v>
      </c>
      <c r="S3" s="1160">
        <v>809356.28003802337</v>
      </c>
      <c r="T3" s="1160">
        <v>854672.96371872968</v>
      </c>
      <c r="U3" s="1160">
        <v>901604.68179633026</v>
      </c>
      <c r="V3" s="1160">
        <v>951764.05743086862</v>
      </c>
    </row>
    <row r="4" ht="15.75" customHeight="1">
      <c r="A4" s="1161"/>
      <c r="B4" s="1162" t="s">
        <v>1247</v>
      </c>
      <c r="C4" s="1163">
        <v>98.792464479985142</v>
      </c>
      <c r="D4" s="1164">
        <v>99.252871686340242</v>
      </c>
      <c r="E4" s="1165">
        <v>99.252563763602296</v>
      </c>
      <c r="F4" s="1165">
        <v>99.531171268784846</v>
      </c>
      <c r="G4" s="1165">
        <v>99.382355300070614</v>
      </c>
      <c r="H4" s="1166">
        <v>99.27281277119593</v>
      </c>
      <c r="I4" s="1166">
        <v>99.28929034574864</v>
      </c>
      <c r="J4" s="1167">
        <v>99.333035577287419</v>
      </c>
      <c r="K4" s="1167">
        <v>99.333035541836765</v>
      </c>
      <c r="L4" s="1167">
        <v>99.333035309795648</v>
      </c>
      <c r="M4" s="1167">
        <v>99.333035429257052</v>
      </c>
      <c r="N4" s="1167">
        <v>99.333035532930751</v>
      </c>
      <c r="O4" s="1167">
        <v>99.333035562544808</v>
      </c>
      <c r="P4" s="1167">
        <v>99.333035569465977</v>
      </c>
      <c r="Q4" s="1167">
        <v>99.333035514013005</v>
      </c>
      <c r="R4" s="1167">
        <v>99.333035641339592</v>
      </c>
      <c r="S4" s="1167">
        <v>99.333035585727941</v>
      </c>
      <c r="T4" s="1167">
        <v>99.33303553177943</v>
      </c>
      <c r="U4" s="1167">
        <v>99.33303553027261</v>
      </c>
      <c r="V4" s="1167">
        <v>99.337454471879397</v>
      </c>
    </row>
    <row r="5" ht="13.699999999999999" customHeight="1">
      <c r="A5" s="1161"/>
      <c r="B5" s="1168" t="s">
        <v>1248</v>
      </c>
      <c r="C5" s="1169">
        <v>125.50046534969125</v>
      </c>
      <c r="D5" s="1170">
        <v>124.27864158983739</v>
      </c>
      <c r="E5" s="1171">
        <v>99.448372619559706</v>
      </c>
      <c r="F5" s="1171">
        <v>99.58517370688223</v>
      </c>
      <c r="G5" s="1171">
        <v>102.15876268362113</v>
      </c>
      <c r="H5" s="1172">
        <v>103.66881249638257</v>
      </c>
      <c r="I5" s="1172">
        <v>104.78043746170643</v>
      </c>
      <c r="J5" s="1173">
        <v>104.68310442168691</v>
      </c>
      <c r="K5" s="1173">
        <v>106.71625675977268</v>
      </c>
      <c r="L5" s="1173">
        <v>104.80443806791888</v>
      </c>
      <c r="M5" s="1173">
        <v>104.88782625436515</v>
      </c>
      <c r="N5" s="1173">
        <v>105.11182873751126</v>
      </c>
      <c r="O5" s="1173">
        <v>104.96054924886322</v>
      </c>
      <c r="P5" s="1173">
        <v>105.10351281162559</v>
      </c>
      <c r="Q5" s="1173">
        <v>105.54231398758327</v>
      </c>
      <c r="R5" s="1173">
        <v>105.59873885828235</v>
      </c>
      <c r="S5" s="1173">
        <v>105.61051350508959</v>
      </c>
      <c r="T5" s="1173">
        <v>105.59910200222049</v>
      </c>
      <c r="U5" s="1173">
        <v>105.4911902060641</v>
      </c>
      <c r="V5" s="1173">
        <v>105.5633446284465</v>
      </c>
    </row>
    <row r="6" s="1143" customFormat="1" ht="15">
      <c r="A6" s="1174"/>
      <c r="B6" s="1168" t="s">
        <v>1249</v>
      </c>
      <c r="C6" s="1175">
        <v>120.75500449559038</v>
      </c>
      <c r="D6" s="1176">
        <v>118.22676472326472</v>
      </c>
      <c r="E6" s="1177">
        <v>95.902380892677343</v>
      </c>
      <c r="F6" s="1177">
        <v>96.565455123365382</v>
      </c>
      <c r="G6" s="1177">
        <v>98.976851793576841</v>
      </c>
      <c r="H6" s="1178">
        <v>99.488610521484318</v>
      </c>
      <c r="I6" s="1178">
        <v>100.24000246657742</v>
      </c>
      <c r="J6" s="1179">
        <v>100.05230832011904</v>
      </c>
      <c r="K6" s="1179">
        <v>100.11821633298888</v>
      </c>
      <c r="L6" s="1179">
        <v>100.36997480930229</v>
      </c>
      <c r="M6" s="1179">
        <v>100.30254085452226</v>
      </c>
      <c r="N6" s="1179">
        <v>100.35834452305575</v>
      </c>
      <c r="O6" s="1179">
        <v>100.17553155104677</v>
      </c>
      <c r="P6" s="1179">
        <v>100.21172175852891</v>
      </c>
      <c r="Q6" s="1179">
        <v>100.70182385355902</v>
      </c>
      <c r="R6" s="1179">
        <v>100.83600994347246</v>
      </c>
      <c r="S6" s="1179">
        <v>100.83101891689839</v>
      </c>
      <c r="T6" s="1179">
        <v>100.82519556374032</v>
      </c>
      <c r="U6" s="1179">
        <v>100.81546003099568</v>
      </c>
      <c r="V6" s="1179">
        <v>100.80680447020423</v>
      </c>
    </row>
    <row r="7" s="1180" customFormat="1" ht="15.75" customHeight="1">
      <c r="A7" s="1181"/>
      <c r="B7" s="1182" t="s">
        <v>1250</v>
      </c>
      <c r="C7" s="1183">
        <v>103.8</v>
      </c>
      <c r="D7" s="1213">
        <v>105.11887209358929</v>
      </c>
      <c r="E7" s="1185">
        <v>103.69750124436496</v>
      </c>
      <c r="F7" s="1185">
        <v>103.12712095610077</v>
      </c>
      <c r="G7" s="1185">
        <v>103.21480309020173</v>
      </c>
      <c r="H7" s="1186">
        <v>104.20168897021186</v>
      </c>
      <c r="I7" s="1186">
        <v>104.52956392997187</v>
      </c>
      <c r="J7" s="1187">
        <v>104.62837507631664</v>
      </c>
      <c r="K7" s="1187">
        <v>106.59024967528288</v>
      </c>
      <c r="L7" s="1187">
        <v>104.4181173374227</v>
      </c>
      <c r="M7" s="1187">
        <v>104.57145488118127</v>
      </c>
      <c r="N7" s="1187">
        <v>104.73651118603644</v>
      </c>
      <c r="O7" s="1187">
        <v>104.77663319947359</v>
      </c>
      <c r="P7" s="1187">
        <v>104.88145594872024</v>
      </c>
      <c r="Q7" s="1187">
        <v>104.80675517959169</v>
      </c>
      <c r="R7" s="1187">
        <v>104.72324214085803</v>
      </c>
      <c r="S7" s="1187">
        <v>104.74010343199082</v>
      </c>
      <c r="T7" s="1187">
        <v>104.73483479182758</v>
      </c>
      <c r="U7" s="1187">
        <v>104.63790987377418</v>
      </c>
      <c r="V7" s="1187">
        <v>104.71847132070155</v>
      </c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  <c r="EN7" s="1142"/>
      <c r="EO7" s="1142"/>
    </row>
    <row r="8" s="1154" customFormat="1" ht="15.75" customHeight="1">
      <c r="A8" s="1188"/>
      <c r="B8" s="1189" t="s">
        <v>1333</v>
      </c>
      <c r="C8" s="1190">
        <v>-4269.2099633847538</v>
      </c>
      <c r="D8" s="1191">
        <v>-3282.7612053971507</v>
      </c>
      <c r="E8" s="1191">
        <v>-3265.9980952446404</v>
      </c>
      <c r="F8" s="1191">
        <v>-2040.0963649402115</v>
      </c>
      <c r="G8" s="1191">
        <v>-2745.6856038349997</v>
      </c>
      <c r="H8" s="1192">
        <v>-3351.247124895167</v>
      </c>
      <c r="I8" s="1193">
        <v>-3431.8842659238271</v>
      </c>
      <c r="J8" s="1194">
        <v>-3394.1104655586969</v>
      </c>
      <c r="K8" s="1194">
        <v>-3622.0675923458375</v>
      </c>
      <c r="L8" s="1194">
        <v>-3796.0889161486525</v>
      </c>
      <c r="M8" s="1194">
        <v>-3981.6344288838877</v>
      </c>
      <c r="N8" s="1194">
        <v>-4185.1681069269644</v>
      </c>
      <c r="O8" s="1194">
        <v>-4392.7752356646042</v>
      </c>
      <c r="P8" s="1194">
        <v>-4616.9610343701079</v>
      </c>
      <c r="Q8" s="1194">
        <v>-4872.8479194394204</v>
      </c>
      <c r="R8" s="1194">
        <v>-5145.6649604829208</v>
      </c>
      <c r="S8" s="1194">
        <v>-5434.363644178643</v>
      </c>
      <c r="T8" s="1194">
        <v>-5738.6396750835956</v>
      </c>
      <c r="U8" s="1194">
        <v>-6053.7593086517154</v>
      </c>
      <c r="V8" s="1194">
        <v>-6347.9281146191806</v>
      </c>
    </row>
    <row r="9" s="1154" customFormat="1" ht="37.5" customHeight="1">
      <c r="A9" s="1155"/>
      <c r="B9" s="1195" t="s">
        <v>1252</v>
      </c>
      <c r="C9" s="1196">
        <v>357816.57089999999</v>
      </c>
      <c r="D9" s="1197">
        <v>442666.61875414202</v>
      </c>
      <c r="E9" s="1198">
        <v>440226.09398051584</v>
      </c>
      <c r="F9" s="1198">
        <v>437187.5668820467</v>
      </c>
      <c r="G9" s="1198">
        <v>447286.957333186</v>
      </c>
      <c r="H9" s="1199">
        <v>464201.90458303061</v>
      </c>
      <c r="I9" s="1199">
        <v>486313.21919570828</v>
      </c>
      <c r="J9" s="1200">
        <v>508889.28254294075</v>
      </c>
      <c r="K9" s="1200">
        <v>543067.55750085448</v>
      </c>
      <c r="L9" s="1200">
        <v>569158.90329749312</v>
      </c>
      <c r="M9" s="1200">
        <v>596978.40088397742</v>
      </c>
      <c r="N9" s="1200">
        <v>627494.91368218453</v>
      </c>
      <c r="O9" s="1200">
        <v>658622.10771314683</v>
      </c>
      <c r="P9" s="1200">
        <v>692234.97131225327</v>
      </c>
      <c r="Q9" s="1200">
        <v>730600.80736209545</v>
      </c>
      <c r="R9" s="1200">
        <v>771505.2376738746</v>
      </c>
      <c r="S9" s="1200">
        <v>814790.64368220198</v>
      </c>
      <c r="T9" s="1200">
        <v>860411.60339381325</v>
      </c>
      <c r="U9" s="1200">
        <v>907658.44110498193</v>
      </c>
      <c r="V9" s="1200">
        <v>958111.98554548784</v>
      </c>
    </row>
    <row r="10" s="1154" customFormat="1" ht="38.25" customHeight="1">
      <c r="A10" s="1155" t="s">
        <v>1253</v>
      </c>
      <c r="B10" s="1195" t="s">
        <v>1254</v>
      </c>
      <c r="C10" s="1201">
        <v>20702.475942710003</v>
      </c>
      <c r="D10" s="1202">
        <v>23727.296673096804</v>
      </c>
      <c r="E10" s="1203">
        <v>26445.947410956978</v>
      </c>
      <c r="F10" s="1203">
        <v>27378.58344805556</v>
      </c>
      <c r="G10" s="1204">
        <v>30462.007523177879</v>
      </c>
      <c r="H10" s="1199">
        <v>35463.717350006125</v>
      </c>
      <c r="I10" s="1199">
        <v>40546.377439889453</v>
      </c>
      <c r="J10" s="1200">
        <v>45156.707372305864</v>
      </c>
      <c r="K10" s="1200">
        <v>50205.98948258398</v>
      </c>
      <c r="L10" s="1200">
        <v>54304.741068568408</v>
      </c>
      <c r="M10" s="1200">
        <v>59611.956394608096</v>
      </c>
      <c r="N10" s="1200">
        <v>65076.512615641979</v>
      </c>
      <c r="O10" s="1200">
        <v>70611.41411127153</v>
      </c>
      <c r="P10" s="1200">
        <v>76838.312880288518</v>
      </c>
      <c r="Q10" s="1200">
        <v>83227.63303595125</v>
      </c>
      <c r="R10" s="1200">
        <v>89969.426504149102</v>
      </c>
      <c r="S10" s="1200">
        <v>97191.38855339642</v>
      </c>
      <c r="T10" s="1200">
        <v>104878.47249084027</v>
      </c>
      <c r="U10" s="1200">
        <v>112885.90431324526</v>
      </c>
      <c r="V10" s="1200">
        <v>121753.57992944324</v>
      </c>
    </row>
    <row r="11" s="1205" customFormat="1" ht="15">
      <c r="A11" s="1206"/>
      <c r="B11" s="1162" t="s">
        <v>1247</v>
      </c>
      <c r="C11" s="1207">
        <v>5.7857789790556637</v>
      </c>
      <c r="D11" s="1208">
        <v>5.3600826599204208</v>
      </c>
      <c r="E11" s="1209">
        <v>6.0073557139317284</v>
      </c>
      <c r="F11" s="1209">
        <v>6.2624341408689483</v>
      </c>
      <c r="G11" s="1209">
        <v>6.8103947642020319</v>
      </c>
      <c r="H11" s="1210">
        <v>7.6397181915617969</v>
      </c>
      <c r="I11" s="1210">
        <v>8.3375026298785979</v>
      </c>
      <c r="J11" s="1211">
        <v>8.8735819207384221</v>
      </c>
      <c r="K11" s="1211">
        <v>9.2448883733042706</v>
      </c>
      <c r="L11" s="1211">
        <v>9.54122666867673</v>
      </c>
      <c r="M11" s="1211">
        <v>9.9856136011516536</v>
      </c>
      <c r="N11" s="1211">
        <v>10.370843045367236</v>
      </c>
      <c r="O11" s="1211">
        <v>10.721081677085959</v>
      </c>
      <c r="P11" s="1211">
        <v>11.100033379508112</v>
      </c>
      <c r="Q11" s="1211">
        <v>11.39167000601226</v>
      </c>
      <c r="R11" s="1211">
        <v>11.661544486128344</v>
      </c>
      <c r="S11" s="1211">
        <v>11.928387900254855</v>
      </c>
      <c r="T11" s="1211">
        <v>12.189337298236905</v>
      </c>
      <c r="U11" s="1211">
        <v>12.437046712838162</v>
      </c>
      <c r="V11" s="1211">
        <v>12.707656491753886</v>
      </c>
    </row>
    <row r="12" ht="15">
      <c r="A12" s="1161"/>
      <c r="B12" s="1168" t="s">
        <v>1248</v>
      </c>
      <c r="C12" s="1169">
        <v>121.24318005948652</v>
      </c>
      <c r="D12" s="1170">
        <v>114.61091291088752</v>
      </c>
      <c r="E12" s="1171">
        <v>111.45790342370825</v>
      </c>
      <c r="F12" s="1171">
        <v>103.52657449780823</v>
      </c>
      <c r="G12" s="1171">
        <v>111.26217534582238</v>
      </c>
      <c r="H12" s="1172">
        <v>116.41950164651018</v>
      </c>
      <c r="I12" s="1172">
        <v>114.33200033634503</v>
      </c>
      <c r="J12" s="1173">
        <v>111.37051007639656</v>
      </c>
      <c r="K12" s="1173">
        <v>111.17271619186559</v>
      </c>
      <c r="L12" s="1173">
        <v>108.16386974587215</v>
      </c>
      <c r="M12" s="1173">
        <v>109.77302390474246</v>
      </c>
      <c r="N12" s="1173">
        <v>109.1668795180293</v>
      </c>
      <c r="O12" s="1173">
        <v>108.50522142807506</v>
      </c>
      <c r="P12" s="1173">
        <v>108.81854420760425</v>
      </c>
      <c r="Q12" s="1173">
        <v>108.3152790790931</v>
      </c>
      <c r="R12" s="1173">
        <v>108.10042677206216</v>
      </c>
      <c r="S12" s="1173">
        <v>108.02712913693438</v>
      </c>
      <c r="T12" s="1173">
        <v>107.90922328804945</v>
      </c>
      <c r="U12" s="1173">
        <v>107.6349622875222</v>
      </c>
      <c r="V12" s="1173">
        <v>107.85543214641856</v>
      </c>
    </row>
    <row r="13" ht="15">
      <c r="A13" s="1161"/>
      <c r="B13" s="1212" t="s">
        <v>1249</v>
      </c>
      <c r="C13" s="1169">
        <v>103.98214413335036</v>
      </c>
      <c r="D13" s="1170">
        <v>101.79504738636763</v>
      </c>
      <c r="E13" s="1171">
        <v>102.15102655066038</v>
      </c>
      <c r="F13" s="1171">
        <v>98.194049570652993</v>
      </c>
      <c r="G13" s="1171">
        <v>101.99214696459818</v>
      </c>
      <c r="H13" s="1172">
        <v>104.3827152877592</v>
      </c>
      <c r="I13" s="1172">
        <v>104.24093304798119</v>
      </c>
      <c r="J13" s="1173">
        <v>103.28822492822295</v>
      </c>
      <c r="K13" s="1173">
        <v>102.30812884298338</v>
      </c>
      <c r="L13" s="1173">
        <v>102.30802945830654</v>
      </c>
      <c r="M13" s="1173">
        <v>102.08585606568595</v>
      </c>
      <c r="N13" s="1173">
        <v>101.52695785289247</v>
      </c>
      <c r="O13" s="1173">
        <v>101.10327473919106</v>
      </c>
      <c r="P13" s="1173">
        <v>101.36685256689009</v>
      </c>
      <c r="Q13" s="1173">
        <v>100.8992166920022</v>
      </c>
      <c r="R13" s="1173">
        <v>100.88988600813492</v>
      </c>
      <c r="S13" s="1173">
        <v>100.87819016459179</v>
      </c>
      <c r="T13" s="1173">
        <v>100.86433033102689</v>
      </c>
      <c r="U13" s="1173">
        <v>100.84328072524536</v>
      </c>
      <c r="V13" s="1173">
        <v>101.00589350026672</v>
      </c>
    </row>
    <row r="14" s="1180" customFormat="1" ht="15">
      <c r="A14" s="1181"/>
      <c r="B14" s="1182" t="s">
        <v>1250</v>
      </c>
      <c r="C14" s="1183">
        <v>116.59999999999999</v>
      </c>
      <c r="D14" s="1213">
        <v>112.58987136758896</v>
      </c>
      <c r="E14" s="1185">
        <v>109.11089901620544</v>
      </c>
      <c r="F14" s="1185">
        <v>105.43059885041035</v>
      </c>
      <c r="G14" s="1185">
        <v>109.08896288303633</v>
      </c>
      <c r="H14" s="1186">
        <v>111.5313980150529</v>
      </c>
      <c r="I14" s="1186">
        <v>109.68052279781399</v>
      </c>
      <c r="J14" s="1187">
        <v>107.82498213498212</v>
      </c>
      <c r="K14" s="1187">
        <v>108.66459727993565</v>
      </c>
      <c r="L14" s="1187">
        <v>105.72373480221513</v>
      </c>
      <c r="M14" s="1187">
        <v>107.530100775283</v>
      </c>
      <c r="N14" s="1187">
        <v>107.52501781468398</v>
      </c>
      <c r="O14" s="1187">
        <v>107.32117402525118</v>
      </c>
      <c r="P14" s="1187">
        <v>107.3512114187396</v>
      </c>
      <c r="Q14" s="1187">
        <v>107.34997022794404</v>
      </c>
      <c r="R14" s="1187">
        <v>107.14694113475937</v>
      </c>
      <c r="S14" s="1187">
        <v>107.08670423277664</v>
      </c>
      <c r="T14" s="1187">
        <v>106.98452360106086</v>
      </c>
      <c r="U14" s="1187">
        <v>106.73488755366978</v>
      </c>
      <c r="V14" s="1187">
        <v>106.78132573138789</v>
      </c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  <c r="EN14" s="1142"/>
      <c r="EO14" s="1142"/>
    </row>
    <row r="15" s="1154" customFormat="1" ht="15">
      <c r="A15" s="1155" t="s">
        <v>1255</v>
      </c>
      <c r="B15" s="1195" t="s">
        <v>1256</v>
      </c>
      <c r="C15" s="1214">
        <v>216184.24357475003</v>
      </c>
      <c r="D15" s="1215">
        <v>279595.31899295142</v>
      </c>
      <c r="E15" s="1204">
        <v>265541.18028885796</v>
      </c>
      <c r="F15" s="1204">
        <v>260139.95083784513</v>
      </c>
      <c r="G15" s="1204">
        <v>256271.3576063147</v>
      </c>
      <c r="H15" s="1216">
        <v>252177.52518058271</v>
      </c>
      <c r="I15" s="1216">
        <v>252402.01881768214</v>
      </c>
      <c r="J15" s="1160">
        <v>253341.4913363985</v>
      </c>
      <c r="K15" s="1160">
        <v>263670.29759097117</v>
      </c>
      <c r="L15" s="1160">
        <v>272662.79449998774</v>
      </c>
      <c r="M15" s="1160">
        <v>277037.98558995011</v>
      </c>
      <c r="N15" s="1160">
        <v>283394.31708031177</v>
      </c>
      <c r="O15" s="1160">
        <v>290155.51596970519</v>
      </c>
      <c r="P15" s="1160">
        <v>296509.86971260933</v>
      </c>
      <c r="Q15" s="1160">
        <v>306396.65802390163</v>
      </c>
      <c r="R15" s="1160">
        <v>317531.29601047799</v>
      </c>
      <c r="S15" s="1160">
        <v>329174.74322159513</v>
      </c>
      <c r="T15" s="1160">
        <v>341329.84783084126</v>
      </c>
      <c r="U15" s="1160">
        <v>353900.91227158206</v>
      </c>
      <c r="V15" s="1160">
        <v>365848.31644685997</v>
      </c>
    </row>
    <row r="16" s="1205" customFormat="1" ht="15">
      <c r="A16" s="1206"/>
      <c r="B16" s="1162" t="s">
        <v>1247</v>
      </c>
      <c r="C16" s="1207">
        <v>60.417616498585147</v>
      </c>
      <c r="D16" s="1208">
        <v>63.161599982364891</v>
      </c>
      <c r="E16" s="1209">
        <v>60.319273191609277</v>
      </c>
      <c r="F16" s="1209">
        <v>59.503053275993764</v>
      </c>
      <c r="G16" s="1209">
        <v>57.29461890287515</v>
      </c>
      <c r="H16" s="1210">
        <v>54.324965643366156</v>
      </c>
      <c r="I16" s="1210">
        <v>51.901122333281123</v>
      </c>
      <c r="J16" s="1211">
        <v>49.783223979573826</v>
      </c>
      <c r="K16" s="1211">
        <v>48.552025240534888</v>
      </c>
      <c r="L16" s="1211">
        <v>47.906268868022941</v>
      </c>
      <c r="M16" s="1211">
        <v>46.406701679612752</v>
      </c>
      <c r="N16" s="1211">
        <v>45.162807044496006</v>
      </c>
      <c r="O16" s="1211">
        <v>44.054931131476408</v>
      </c>
      <c r="P16" s="1211">
        <v>42.833702716654528</v>
      </c>
      <c r="Q16" s="1211">
        <v>41.937629268461428</v>
      </c>
      <c r="R16" s="1211">
        <v>41.157373988522764</v>
      </c>
      <c r="S16" s="1211">
        <v>40.399916932524974</v>
      </c>
      <c r="T16" s="1211">
        <v>39.670530532654084</v>
      </c>
      <c r="U16" s="1211">
        <v>38.990538317557387</v>
      </c>
      <c r="V16" s="1211">
        <v>38.184295986921533</v>
      </c>
    </row>
    <row r="17" ht="15">
      <c r="A17" s="1161"/>
      <c r="B17" s="1168" t="s">
        <v>1248</v>
      </c>
      <c r="C17" s="1169">
        <v>127.85110254271299</v>
      </c>
      <c r="D17" s="1170">
        <v>129.33195979950119</v>
      </c>
      <c r="E17" s="1171">
        <v>94.97339985708139</v>
      </c>
      <c r="F17" s="1171">
        <v>97.965954114861844</v>
      </c>
      <c r="G17" s="1171">
        <v>98.512880002064023</v>
      </c>
      <c r="H17" s="1172">
        <v>98.402540001360222</v>
      </c>
      <c r="I17" s="1172">
        <v>100.08902206369845</v>
      </c>
      <c r="J17" s="1173">
        <v>100.37221275927868</v>
      </c>
      <c r="K17" s="1173">
        <v>104.07788960773313</v>
      </c>
      <c r="L17" s="1173">
        <v>103.41050811986663</v>
      </c>
      <c r="M17" s="1173">
        <v>101.60461609659126</v>
      </c>
      <c r="N17" s="1173">
        <v>102.2943898746686</v>
      </c>
      <c r="O17" s="1173">
        <v>102.38579198025251</v>
      </c>
      <c r="P17" s="1173">
        <v>102.18998205898922</v>
      </c>
      <c r="Q17" s="1173">
        <v>103.33438759420555</v>
      </c>
      <c r="R17" s="1173">
        <v>103.63405986814247</v>
      </c>
      <c r="S17" s="1173">
        <v>103.66686602467459</v>
      </c>
      <c r="T17" s="1173">
        <v>103.69259940488919</v>
      </c>
      <c r="U17" s="1173">
        <v>103.6829666437407</v>
      </c>
      <c r="V17" s="1173">
        <v>103.37591788011824</v>
      </c>
    </row>
    <row r="18" ht="15">
      <c r="A18" s="1161"/>
      <c r="B18" s="1212" t="s">
        <v>1249</v>
      </c>
      <c r="C18" s="1169">
        <v>127.33105614825715</v>
      </c>
      <c r="D18" s="1170">
        <v>125.78554053131548</v>
      </c>
      <c r="E18" s="1171">
        <v>93.608195457186895</v>
      </c>
      <c r="F18" s="1171">
        <v>96.00716148539955</v>
      </c>
      <c r="G18" s="1171">
        <v>97.99721907726601</v>
      </c>
      <c r="H18" s="1172">
        <v>98.022166446907619</v>
      </c>
      <c r="I18" s="1172">
        <v>98.856325898313941</v>
      </c>
      <c r="J18" s="1173">
        <v>98.541570420762071</v>
      </c>
      <c r="K18" s="1173">
        <v>99.392856258996659</v>
      </c>
      <c r="L18" s="1173">
        <v>99.80502250970153</v>
      </c>
      <c r="M18" s="1173">
        <v>99.80489803021166</v>
      </c>
      <c r="N18" s="1173">
        <v>100.40388187137124</v>
      </c>
      <c r="O18" s="1173">
        <v>100.44671390698241</v>
      </c>
      <c r="P18" s="1173">
        <v>100.19685459307063</v>
      </c>
      <c r="Q18" s="1173">
        <v>101.69875151172293</v>
      </c>
      <c r="R18" s="1173">
        <v>101.98427694760957</v>
      </c>
      <c r="S18" s="1173">
        <v>101.98225698370112</v>
      </c>
      <c r="T18" s="1173">
        <v>101.97985687137836</v>
      </c>
      <c r="U18" s="1173">
        <v>101.97581528728935</v>
      </c>
      <c r="V18" s="1173">
        <v>101.6688562335022</v>
      </c>
    </row>
    <row r="19" s="1180" customFormat="1" ht="15">
      <c r="A19" s="1181"/>
      <c r="B19" s="1182" t="s">
        <v>1250</v>
      </c>
      <c r="C19" s="1183">
        <v>100.40842070284121</v>
      </c>
      <c r="D19" s="1213">
        <v>102.81941728215</v>
      </c>
      <c r="E19" s="1185">
        <v>101.45842401215701</v>
      </c>
      <c r="F19" s="1185">
        <v>102.04025678830237</v>
      </c>
      <c r="G19" s="1185">
        <v>100.5261995489805</v>
      </c>
      <c r="H19" s="1186">
        <v>100.38804850804704</v>
      </c>
      <c r="I19" s="1186">
        <v>101.24695729300367</v>
      </c>
      <c r="J19" s="1187">
        <v>101.85773611147047</v>
      </c>
      <c r="K19" s="1187">
        <v>104.71365199177721</v>
      </c>
      <c r="L19" s="1187">
        <v>103.61252922899209</v>
      </c>
      <c r="M19" s="1187">
        <v>101.80323621575648</v>
      </c>
      <c r="N19" s="1187">
        <v>101.88290329822038</v>
      </c>
      <c r="O19" s="1187">
        <v>101.93045446470828</v>
      </c>
      <c r="P19" s="1187">
        <v>101.98921161149546</v>
      </c>
      <c r="Q19" s="1187">
        <v>101.60831481032889</v>
      </c>
      <c r="R19" s="1187">
        <v>101.61768359781617</v>
      </c>
      <c r="S19" s="1187">
        <v>101.65186483492192</v>
      </c>
      <c r="T19" s="1187">
        <v>101.6794910152414</v>
      </c>
      <c r="U19" s="1187">
        <v>101.67407473197632</v>
      </c>
      <c r="V19" s="1187">
        <v>101.67904086842036</v>
      </c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  <c r="EN19" s="1142"/>
      <c r="EO19" s="1142"/>
    </row>
    <row r="20" s="1154" customFormat="1" ht="30.75" customHeight="1">
      <c r="A20" s="1155" t="s">
        <v>1257</v>
      </c>
      <c r="B20" s="1195" t="s">
        <v>1334</v>
      </c>
      <c r="C20" s="1214">
        <v>193488.87148407003</v>
      </c>
      <c r="D20" s="1215">
        <v>251387.30435795651</v>
      </c>
      <c r="E20" s="1204">
        <v>235178.4492549024</v>
      </c>
      <c r="F20" s="1204">
        <v>229067.28960029726</v>
      </c>
      <c r="G20" s="1204">
        <v>224011.20809255066</v>
      </c>
      <c r="H20" s="1216">
        <v>216415.56357973223</v>
      </c>
      <c r="I20" s="1216">
        <v>212329.71961395795</v>
      </c>
      <c r="J20" s="1160">
        <v>209010.11969201281</v>
      </c>
      <c r="K20" s="1160">
        <v>214650.95818846877</v>
      </c>
      <c r="L20" s="1160">
        <v>220189.97579892603</v>
      </c>
      <c r="M20" s="1160">
        <v>219949.71267042877</v>
      </c>
      <c r="N20" s="1160">
        <v>221502.18339317289</v>
      </c>
      <c r="O20" s="1160">
        <v>223344.58164171505</v>
      </c>
      <c r="P20" s="1160">
        <v>224242.26064658575</v>
      </c>
      <c r="Q20" s="1160">
        <v>228301.66873046232</v>
      </c>
      <c r="R20" s="1160">
        <v>233265.79442844115</v>
      </c>
      <c r="S20" s="1160">
        <v>238337.30896731935</v>
      </c>
      <c r="T20" s="1160">
        <v>243518.52225045394</v>
      </c>
      <c r="U20" s="1160">
        <v>248811.79362179953</v>
      </c>
      <c r="V20" s="1160">
        <v>253931.65663026509</v>
      </c>
    </row>
    <row r="21" s="1205" customFormat="1" ht="15">
      <c r="A21" s="1206"/>
      <c r="B21" s="1162" t="s">
        <v>1247</v>
      </c>
      <c r="C21" s="1207">
        <v>54.07487724713144</v>
      </c>
      <c r="D21" s="1208">
        <v>56.789306829927824</v>
      </c>
      <c r="E21" s="1209">
        <v>53.422196564593293</v>
      </c>
      <c r="F21" s="1209">
        <v>52.395655080945993</v>
      </c>
      <c r="G21" s="1209">
        <v>50.082213312936766</v>
      </c>
      <c r="H21" s="1210">
        <v>46.620998630784918</v>
      </c>
      <c r="I21" s="1210">
        <v>43.661103838616725</v>
      </c>
      <c r="J21" s="1211">
        <v>41.071825810042725</v>
      </c>
      <c r="K21" s="1211">
        <v>39.525645607753141</v>
      </c>
      <c r="L21" s="1211">
        <v>38.686907034789044</v>
      </c>
      <c r="M21" s="1211">
        <v>36.843830923319445</v>
      </c>
      <c r="N21" s="1211">
        <v>35.299438858138693</v>
      </c>
      <c r="O21" s="1211">
        <v>33.910884409454034</v>
      </c>
      <c r="P21" s="1211">
        <v>32.393951467302365</v>
      </c>
      <c r="Q21" s="1211">
        <v>31.248482951280533</v>
      </c>
      <c r="R21" s="1211">
        <v>30.235153701839891</v>
      </c>
      <c r="S21" s="1211">
        <v>29.251355647657579</v>
      </c>
      <c r="T21" s="1211">
        <v>28.302561389213938</v>
      </c>
      <c r="U21" s="1211">
        <v>27.412491566640028</v>
      </c>
      <c r="V21" s="1211">
        <v>26.503337862503891</v>
      </c>
    </row>
    <row r="22" ht="15">
      <c r="A22" s="1161"/>
      <c r="B22" s="1168" t="s">
        <v>1248</v>
      </c>
      <c r="C22" s="1169">
        <v>125.64360715479492</v>
      </c>
      <c r="D22" s="1170">
        <v>129.92339168129018</v>
      </c>
      <c r="E22" s="1171">
        <v>93.552237992108815</v>
      </c>
      <c r="F22" s="1171">
        <v>97.401479738485108</v>
      </c>
      <c r="G22" s="1171">
        <v>97.792752724944251</v>
      </c>
      <c r="H22" s="1172">
        <v>96.609256930715588</v>
      </c>
      <c r="I22" s="1172">
        <v>98.112037832127086</v>
      </c>
      <c r="J22" s="1173">
        <v>98.436582534003904</v>
      </c>
      <c r="K22" s="1173">
        <v>102.69883511131806</v>
      </c>
      <c r="L22" s="1173">
        <v>102.58047653604874</v>
      </c>
      <c r="M22" s="1173">
        <v>99.890883711837702</v>
      </c>
      <c r="N22" s="1173">
        <v>100.70582984805729</v>
      </c>
      <c r="O22" s="1173">
        <v>100.83177430593172</v>
      </c>
      <c r="P22" s="1173">
        <v>100.40192557986957</v>
      </c>
      <c r="Q22" s="1173">
        <v>101.81027789863141</v>
      </c>
      <c r="R22" s="1173">
        <v>102.17437118422447</v>
      </c>
      <c r="S22" s="1173">
        <v>102.17413553980543</v>
      </c>
      <c r="T22" s="1173">
        <v>102.17389938049735</v>
      </c>
      <c r="U22" s="1173">
        <v>102.17366273514979</v>
      </c>
      <c r="V22" s="1173">
        <v>102.05772521227345</v>
      </c>
    </row>
    <row r="23" ht="15">
      <c r="A23" s="1161"/>
      <c r="B23" s="1212" t="s">
        <v>1249</v>
      </c>
      <c r="C23" s="1169">
        <v>126.05889674659095</v>
      </c>
      <c r="D23" s="1170">
        <v>127.74682671970623</v>
      </c>
      <c r="E23" s="1171">
        <v>92.593238653080249</v>
      </c>
      <c r="F23" s="1171">
        <v>95.815571900900977</v>
      </c>
      <c r="G23" s="1171">
        <v>97.718807843076775</v>
      </c>
      <c r="H23" s="1172">
        <v>97.184495482223824</v>
      </c>
      <c r="I23" s="1172">
        <v>97.696588045107902</v>
      </c>
      <c r="J23" s="1173">
        <v>97.446212744509253</v>
      </c>
      <c r="K23" s="1173">
        <v>98.549038943155509</v>
      </c>
      <c r="L23" s="1173">
        <v>99.116356370791635</v>
      </c>
      <c r="M23" s="1173">
        <v>99.104769756426947</v>
      </c>
      <c r="N23" s="1173">
        <v>99.917883329406138</v>
      </c>
      <c r="O23" s="1173">
        <v>100.04998784973719</v>
      </c>
      <c r="P23" s="1173">
        <v>99.628177403376128</v>
      </c>
      <c r="Q23" s="1173">
        <v>101.64150388606843</v>
      </c>
      <c r="R23" s="1173">
        <v>102.00650729643095</v>
      </c>
      <c r="S23" s="1173">
        <v>102.00651450448362</v>
      </c>
      <c r="T23" s="1173">
        <v>102.00652064149787</v>
      </c>
      <c r="U23" s="1173">
        <v>102.00652574136183</v>
      </c>
      <c r="V23" s="1173">
        <v>101.97651180138885</v>
      </c>
    </row>
    <row r="24" s="1180" customFormat="1" ht="15">
      <c r="A24" s="1181"/>
      <c r="B24" s="1182" t="s">
        <v>1250</v>
      </c>
      <c r="C24" s="1183">
        <v>99.670559077927791</v>
      </c>
      <c r="D24" s="1213">
        <v>101.70381137244186</v>
      </c>
      <c r="E24" s="1185">
        <v>101.03571205951837</v>
      </c>
      <c r="F24" s="1185">
        <v>101.65516711545007</v>
      </c>
      <c r="G24" s="1185">
        <v>100.07567108471711</v>
      </c>
      <c r="H24" s="1186">
        <v>99.408096375194475</v>
      </c>
      <c r="I24" s="1186">
        <v>100.42524492956434</v>
      </c>
      <c r="J24" s="1187">
        <v>101.01632455649279</v>
      </c>
      <c r="K24" s="1187">
        <v>104.21089460908514</v>
      </c>
      <c r="L24" s="1187">
        <v>103.49500354139121</v>
      </c>
      <c r="M24" s="1187">
        <v>100.79321505649305</v>
      </c>
      <c r="N24" s="1187">
        <v>100.78859408585896</v>
      </c>
      <c r="O24" s="1187">
        <v>100.78139585320957</v>
      </c>
      <c r="P24" s="1187">
        <v>100.7766358842044</v>
      </c>
      <c r="Q24" s="1187">
        <v>100.16604832288998</v>
      </c>
      <c r="R24" s="1187">
        <v>100.16456194045122</v>
      </c>
      <c r="S24" s="1187">
        <v>100.16432385336962</v>
      </c>
      <c r="T24" s="1187">
        <v>100.16408631325416</v>
      </c>
      <c r="U24" s="1187">
        <v>100.16384931510336</v>
      </c>
      <c r="V24" s="1187">
        <v>100.07963933012611</v>
      </c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  <c r="EN24" s="1142"/>
      <c r="EO24" s="1142"/>
    </row>
    <row r="25" s="1154" customFormat="1" ht="30.199999999999999" customHeight="1">
      <c r="A25" s="1155" t="s">
        <v>1259</v>
      </c>
      <c r="B25" s="1195" t="s">
        <v>1260</v>
      </c>
      <c r="C25" s="1214">
        <v>23979.365966330002</v>
      </c>
      <c r="D25" s="1215">
        <v>27614.451951771694</v>
      </c>
      <c r="E25" s="1204">
        <v>30162.591247680954</v>
      </c>
      <c r="F25" s="1204">
        <v>30867.841856441766</v>
      </c>
      <c r="G25" s="1204">
        <v>33147.286055415439</v>
      </c>
      <c r="H25" s="1216">
        <v>37240.251233276838</v>
      </c>
      <c r="I25" s="1216">
        <v>41680.414791774652</v>
      </c>
      <c r="J25" s="1160">
        <v>46377.38626343105</v>
      </c>
      <c r="K25" s="1160">
        <v>51560.270331538435</v>
      </c>
      <c r="L25" s="1160">
        <v>55811.063856858746</v>
      </c>
      <c r="M25" s="1160">
        <v>61373.729747450474</v>
      </c>
      <c r="N25" s="1160">
        <v>67243.750747936254</v>
      </c>
      <c r="O25" s="1160">
        <v>73346.619871725503</v>
      </c>
      <c r="P25" s="1160">
        <v>80156.147521698353</v>
      </c>
      <c r="Q25" s="1160">
        <v>87501.854087677377</v>
      </c>
      <c r="R25" s="1160">
        <v>95368.853381570647</v>
      </c>
      <c r="S25" s="1160">
        <v>103835.01413851074</v>
      </c>
      <c r="T25" s="1160">
        <v>112914.54343053917</v>
      </c>
      <c r="U25" s="1160">
        <v>122507.89670410927</v>
      </c>
      <c r="V25" s="1160">
        <v>133162.06310543738</v>
      </c>
    </row>
    <row r="26" s="1205" customFormat="1" ht="15">
      <c r="A26" s="1206"/>
      <c r="B26" s="1162" t="s">
        <v>1247</v>
      </c>
      <c r="C26" s="1207">
        <v>6.7015806188114144</v>
      </c>
      <c r="D26" s="1208">
        <v>6.2382051823764959</v>
      </c>
      <c r="E26" s="1209">
        <v>6.8516136730904318</v>
      </c>
      <c r="F26" s="1209">
        <v>7.0605488798746912</v>
      </c>
      <c r="G26" s="1209">
        <v>7.410742815539753</v>
      </c>
      <c r="H26" s="1210">
        <v>8.0224253424224727</v>
      </c>
      <c r="I26" s="1210">
        <v>8.5706933611033715</v>
      </c>
      <c r="J26" s="1211">
        <v>9.1134531330039685</v>
      </c>
      <c r="K26" s="1211">
        <v>9.494264501605274</v>
      </c>
      <c r="L26" s="1211">
        <v>9.8058843555833679</v>
      </c>
      <c r="M26" s="1211">
        <v>10.280728692457073</v>
      </c>
      <c r="N26" s="1211">
        <v>10.716222439692007</v>
      </c>
      <c r="O26" s="1211">
        <v>11.136373804152736</v>
      </c>
      <c r="P26" s="1211">
        <v>11.579326506684321</v>
      </c>
      <c r="Q26" s="1211">
        <v>11.97669824696899</v>
      </c>
      <c r="R26" s="1211">
        <v>12.361400639237697</v>
      </c>
      <c r="S26" s="1211">
        <v>12.743766137183353</v>
      </c>
      <c r="T26" s="1211">
        <v>13.123317140907712</v>
      </c>
      <c r="U26" s="1211">
        <v>13.497136274628632</v>
      </c>
      <c r="V26" s="1211">
        <v>13.898381933884629</v>
      </c>
    </row>
    <row r="27" ht="15">
      <c r="A27" s="1161"/>
      <c r="B27" s="1168" t="s">
        <v>1248</v>
      </c>
      <c r="C27" s="1169">
        <v>115.18266475275448</v>
      </c>
      <c r="D27" s="1170">
        <v>115.15922477077085</v>
      </c>
      <c r="E27" s="1171">
        <v>109.22755700659768</v>
      </c>
      <c r="F27" s="1171">
        <v>102.33816320013631</v>
      </c>
      <c r="G27" s="1171">
        <v>107.3845272681348</v>
      </c>
      <c r="H27" s="1172">
        <v>112.34781384822516</v>
      </c>
      <c r="I27" s="1172">
        <v>111.92302256685693</v>
      </c>
      <c r="J27" s="1173">
        <v>111.2690132646744</v>
      </c>
      <c r="K27" s="1173">
        <v>111.18062990186027</v>
      </c>
      <c r="L27" s="1173">
        <v>108.24431970194729</v>
      </c>
      <c r="M27" s="1173">
        <v>109.96695906900926</v>
      </c>
      <c r="N27" s="1173">
        <v>109.5643869529204</v>
      </c>
      <c r="O27" s="1173">
        <v>109.07574169481695</v>
      </c>
      <c r="P27" s="1173">
        <v>109.28403744014639</v>
      </c>
      <c r="Q27" s="1173">
        <v>109.16424602865366</v>
      </c>
      <c r="R27" s="1173">
        <v>108.99066582750406</v>
      </c>
      <c r="S27" s="1173">
        <v>108.87728063906462</v>
      </c>
      <c r="T27" s="1173">
        <v>108.74418842946059</v>
      </c>
      <c r="U27" s="1173">
        <v>108.49611837599252</v>
      </c>
      <c r="V27" s="1173">
        <v>108.69671807937482</v>
      </c>
    </row>
    <row r="28" ht="15">
      <c r="A28" s="1161"/>
      <c r="B28" s="1212" t="s">
        <v>1249</v>
      </c>
      <c r="C28" s="1169">
        <v>110.53998536732675</v>
      </c>
      <c r="D28" s="1170">
        <v>104.97498596195594</v>
      </c>
      <c r="E28" s="1171">
        <v>102.0721489786156</v>
      </c>
      <c r="F28" s="1171">
        <v>97.443555370916798</v>
      </c>
      <c r="G28" s="1171">
        <v>102.039987481952</v>
      </c>
      <c r="H28" s="1172">
        <v>103.27129935984745</v>
      </c>
      <c r="I28" s="1172">
        <v>103.77199065606872</v>
      </c>
      <c r="J28" s="1173">
        <v>103.17923142302237</v>
      </c>
      <c r="K28" s="1173">
        <v>102.37758742252814</v>
      </c>
      <c r="L28" s="1173">
        <v>102.46893629913566</v>
      </c>
      <c r="M28" s="1173">
        <v>102.24959515496873</v>
      </c>
      <c r="N28" s="1173">
        <v>101.82355068129637</v>
      </c>
      <c r="O28" s="1173">
        <v>101.42649688863413</v>
      </c>
      <c r="P28" s="1173">
        <v>101.62178587614541</v>
      </c>
      <c r="Q28" s="1173">
        <v>101.47402259586575</v>
      </c>
      <c r="R28" s="1173">
        <v>101.52110398752497</v>
      </c>
      <c r="S28" s="1173">
        <v>101.50758342658577</v>
      </c>
      <c r="T28" s="1173">
        <v>101.49300437506659</v>
      </c>
      <c r="U28" s="1173">
        <v>101.47308545688584</v>
      </c>
      <c r="V28" s="1173">
        <v>101.63126536743206</v>
      </c>
    </row>
    <row r="29" s="1180" customFormat="1" ht="15">
      <c r="A29" s="1181"/>
      <c r="B29" s="1182" t="s">
        <v>1250</v>
      </c>
      <c r="C29" s="1183">
        <v>104.2</v>
      </c>
      <c r="D29" s="1213">
        <v>109.70158625456334</v>
      </c>
      <c r="E29" s="1185">
        <v>107.01014733164985</v>
      </c>
      <c r="F29" s="1185">
        <v>105.02301851629726</v>
      </c>
      <c r="G29" s="1185">
        <v>105.23769153453503</v>
      </c>
      <c r="H29" s="1186">
        <v>108.78899998803222</v>
      </c>
      <c r="I29" s="1186">
        <v>107.85475142112591</v>
      </c>
      <c r="J29" s="1187">
        <v>107.84051376433004</v>
      </c>
      <c r="K29" s="1187">
        <v>108.59860317180616</v>
      </c>
      <c r="L29" s="1187">
        <v>105.63622851119648</v>
      </c>
      <c r="M29" s="1187">
        <v>107.54757405380839</v>
      </c>
      <c r="N29" s="1187">
        <v>107.60220618887328</v>
      </c>
      <c r="O29" s="1187">
        <v>107.5416632150686</v>
      </c>
      <c r="P29" s="1187">
        <v>107.539969405123</v>
      </c>
      <c r="Q29" s="1187">
        <v>107.57851441783805</v>
      </c>
      <c r="R29" s="1187">
        <v>107.35764441735873</v>
      </c>
      <c r="S29" s="1187">
        <v>107.26024299239565</v>
      </c>
      <c r="T29" s="1187">
        <v>107.14451611620177</v>
      </c>
      <c r="U29" s="1187">
        <v>106.92107950348139</v>
      </c>
      <c r="V29" s="1187">
        <v>106.95204638690537</v>
      </c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  <c r="EN29" s="1142"/>
      <c r="EO29" s="1142"/>
    </row>
    <row r="30" s="1154" customFormat="1" ht="26.449999999999999" customHeight="1">
      <c r="A30" s="1155" t="s">
        <v>1261</v>
      </c>
      <c r="B30" s="1195" t="s">
        <v>1262</v>
      </c>
      <c r="C30" s="1214">
        <v>287.13745154000003</v>
      </c>
      <c r="D30" s="1215">
        <v>322.14151037500699</v>
      </c>
      <c r="E30" s="1204">
        <v>359.48526640344454</v>
      </c>
      <c r="F30" s="1204">
        <v>379.541416218498</v>
      </c>
      <c r="G30" s="1204">
        <v>428.99849213854333</v>
      </c>
      <c r="H30" s="1216">
        <v>477.54857589506338</v>
      </c>
      <c r="I30" s="1216">
        <v>530.63110031218253</v>
      </c>
      <c r="J30" s="1160">
        <v>583.17455363611316</v>
      </c>
      <c r="K30" s="1160">
        <v>640.45757066280248</v>
      </c>
      <c r="L30" s="1160">
        <v>684.62710854205272</v>
      </c>
      <c r="M30" s="1160">
        <v>743.63620484193871</v>
      </c>
      <c r="N30" s="1160">
        <v>804.78536446427177</v>
      </c>
      <c r="O30" s="1160">
        <v>867.08883459044148</v>
      </c>
      <c r="P30" s="1160">
        <v>935.99990004585152</v>
      </c>
      <c r="Q30" s="1160">
        <v>1009.2881632034384</v>
      </c>
      <c r="R30" s="1160">
        <v>1086.5714870388931</v>
      </c>
      <c r="S30" s="1160">
        <v>1168.5426483209008</v>
      </c>
      <c r="T30" s="1160">
        <v>1255.1470492278474</v>
      </c>
      <c r="U30" s="1160">
        <v>1345.06779805103</v>
      </c>
      <c r="V30" s="1160">
        <v>1444.0916123756795</v>
      </c>
    </row>
    <row r="31" s="1205" customFormat="1" ht="15">
      <c r="A31" s="1206"/>
      <c r="B31" s="1162" t="s">
        <v>1247</v>
      </c>
      <c r="C31" s="1207">
        <v>0.080247108404671155</v>
      </c>
      <c r="D31" s="1208">
        <v>0.072772939437280013</v>
      </c>
      <c r="E31" s="1209">
        <v>0.081659236314909386</v>
      </c>
      <c r="F31" s="1209">
        <v>0.086814320664544045</v>
      </c>
      <c r="G31" s="1209">
        <v>0.095911245589703278</v>
      </c>
      <c r="H31" s="1210">
        <v>0.10287518667637123</v>
      </c>
      <c r="I31" s="1210">
        <v>0.10911303237649381</v>
      </c>
      <c r="J31" s="1211">
        <v>0.11459753106254583</v>
      </c>
      <c r="K31" s="1211">
        <v>0.11793331452354244</v>
      </c>
      <c r="L31" s="1211">
        <v>0.1202875162938821</v>
      </c>
      <c r="M31" s="1211">
        <v>0.12456668511637897</v>
      </c>
      <c r="N31" s="1211">
        <v>0.12825368730747702</v>
      </c>
      <c r="O31" s="1211">
        <v>0.13165194797379762</v>
      </c>
      <c r="P31" s="1211">
        <v>0.13521418865497345</v>
      </c>
      <c r="Q31" s="1211">
        <v>0.1381449559093112</v>
      </c>
      <c r="R31" s="1211">
        <v>0.14083786265858134</v>
      </c>
      <c r="S31" s="1211">
        <v>0.1434163066772616</v>
      </c>
      <c r="T31" s="1211">
        <v>0.14587751307363095</v>
      </c>
      <c r="U31" s="1211">
        <v>0.14819096447927554</v>
      </c>
      <c r="V31" s="1211">
        <v>0.15072263307023612</v>
      </c>
    </row>
    <row r="32" ht="15">
      <c r="A32" s="1161"/>
      <c r="B32" s="1168" t="s">
        <v>1248</v>
      </c>
      <c r="C32" s="1169">
        <v>108.62052403833786</v>
      </c>
      <c r="D32" s="1170">
        <v>112.19069774676559</v>
      </c>
      <c r="E32" s="1171">
        <v>111.59234523516248</v>
      </c>
      <c r="F32" s="1171">
        <v>105.57912985300064</v>
      </c>
      <c r="G32" s="1171">
        <v>113.03074547510604</v>
      </c>
      <c r="H32" s="1172">
        <v>111.31707561826138</v>
      </c>
      <c r="I32" s="1172">
        <v>111.11562825156105</v>
      </c>
      <c r="J32" s="1173">
        <v>109.90206817749997</v>
      </c>
      <c r="K32" s="1173">
        <v>109.82703680590217</v>
      </c>
      <c r="L32" s="1173">
        <v>106.89655956967448</v>
      </c>
      <c r="M32" s="1173">
        <v>108.61915859942339</v>
      </c>
      <c r="N32" s="1173">
        <v>108.2229938811721</v>
      </c>
      <c r="O32" s="1173">
        <v>107.74162564047667</v>
      </c>
      <c r="P32" s="1173">
        <v>107.94740546831737</v>
      </c>
      <c r="Q32" s="1173">
        <v>107.8299434811902</v>
      </c>
      <c r="R32" s="1173">
        <v>107.65721095847995</v>
      </c>
      <c r="S32" s="1173">
        <v>107.54401917037175</v>
      </c>
      <c r="T32" s="1173">
        <v>107.41131708212706</v>
      </c>
      <c r="U32" s="1173">
        <v>107.16416047653547</v>
      </c>
      <c r="V32" s="1173">
        <v>107.36199427777042</v>
      </c>
    </row>
    <row r="33" ht="15">
      <c r="A33" s="1161"/>
      <c r="B33" s="1212" t="s">
        <v>1249</v>
      </c>
      <c r="C33" s="1169">
        <v>105.04886270632288</v>
      </c>
      <c r="D33" s="1170">
        <v>103.26731462217155</v>
      </c>
      <c r="E33" s="1171">
        <v>101.98109467222341</v>
      </c>
      <c r="F33" s="1171">
        <v>97.588334307651778</v>
      </c>
      <c r="G33" s="1171">
        <v>102.76677275105799</v>
      </c>
      <c r="H33" s="1172">
        <v>103.22598366076572</v>
      </c>
      <c r="I33" s="1172">
        <v>103.73622028527384</v>
      </c>
      <c r="J33" s="1173">
        <v>102.92169614689524</v>
      </c>
      <c r="K33" s="1173">
        <v>102.12259620735533</v>
      </c>
      <c r="L33" s="1173">
        <v>102.2123556060839</v>
      </c>
      <c r="M33" s="1173">
        <v>101.99452105094987</v>
      </c>
      <c r="N33" s="1173">
        <v>101.56960524201226</v>
      </c>
      <c r="O33" s="1173">
        <v>101.17359957940005</v>
      </c>
      <c r="P33" s="1173">
        <v>101.36840305299228</v>
      </c>
      <c r="Q33" s="1173">
        <v>101.22104683813062</v>
      </c>
      <c r="R33" s="1173">
        <v>101.26795379071649</v>
      </c>
      <c r="S33" s="1173">
        <v>101.25441342073022</v>
      </c>
      <c r="T33" s="1173">
        <v>101.23981509121687</v>
      </c>
      <c r="U33" s="1173">
        <v>101.2198501911777</v>
      </c>
      <c r="V33" s="1173">
        <v>101.37762171479737</v>
      </c>
    </row>
    <row r="34" s="1180" customFormat="1" ht="15">
      <c r="A34" s="1181"/>
      <c r="B34" s="1182" t="s">
        <v>1250</v>
      </c>
      <c r="C34" s="1183">
        <v>103.40000000000001</v>
      </c>
      <c r="D34" s="1213">
        <v>108.6410527447551</v>
      </c>
      <c r="E34" s="1185">
        <v>109.4245414739178</v>
      </c>
      <c r="F34" s="1185">
        <v>108.18826922504641</v>
      </c>
      <c r="G34" s="1185">
        <v>109.98763749145991</v>
      </c>
      <c r="H34" s="1186">
        <v>107.83823187782413</v>
      </c>
      <c r="I34" s="1186">
        <v>107.11362718440472</v>
      </c>
      <c r="J34" s="1187">
        <v>106.78221627890971</v>
      </c>
      <c r="K34" s="1187">
        <v>107.54430545704432</v>
      </c>
      <c r="L34" s="1187">
        <v>104.58281578172704</v>
      </c>
      <c r="M34" s="1187">
        <v>106.49509157963915</v>
      </c>
      <c r="N34" s="1187">
        <v>106.55057054057329</v>
      </c>
      <c r="O34" s="1187">
        <v>106.49183787903296</v>
      </c>
      <c r="P34" s="1187">
        <v>106.49019045104795</v>
      </c>
      <c r="Q34" s="1187">
        <v>106.52917239003497</v>
      </c>
      <c r="R34" s="1187">
        <v>106.30925868312467</v>
      </c>
      <c r="S34" s="1187">
        <v>106.21168553266622</v>
      </c>
      <c r="T34" s="1187">
        <v>106.09592380759456</v>
      </c>
      <c r="U34" s="1187">
        <v>105.87267247889672</v>
      </c>
      <c r="V34" s="1187">
        <v>105.90305085259222</v>
      </c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  <c r="EN34" s="1142"/>
      <c r="EO34" s="1142"/>
    </row>
    <row r="35" s="1154" customFormat="1" ht="27.75" customHeight="1">
      <c r="A35" s="1155" t="s">
        <v>1263</v>
      </c>
      <c r="B35" s="1195" t="s">
        <v>1264</v>
      </c>
      <c r="C35" s="1214">
        <v>11776.348137280002</v>
      </c>
      <c r="D35" s="1215">
        <v>13991.950218721384</v>
      </c>
      <c r="E35" s="1204">
        <v>15123.728757425723</v>
      </c>
      <c r="F35" s="1204">
        <v>15490.662880561964</v>
      </c>
      <c r="G35" s="1204">
        <v>16893.033358481644</v>
      </c>
      <c r="H35" s="1216">
        <v>18967.789168360247</v>
      </c>
      <c r="I35" s="1216">
        <v>21093.859148205553</v>
      </c>
      <c r="J35" s="1160">
        <v>22753.395793943211</v>
      </c>
      <c r="K35" s="1160">
        <v>24506.057354762888</v>
      </c>
      <c r="L35" s="1160">
        <v>25677.261472970993</v>
      </c>
      <c r="M35" s="1160">
        <v>27369.526527204078</v>
      </c>
      <c r="N35" s="1160">
        <v>29070.092060451781</v>
      </c>
      <c r="O35" s="1160">
        <v>30724.540536860444</v>
      </c>
      <c r="P35" s="1160">
        <v>32560.234500494393</v>
      </c>
      <c r="Q35" s="1160">
        <v>34416.280834234269</v>
      </c>
      <c r="R35" s="1160">
        <v>36283.391492822295</v>
      </c>
      <c r="S35" s="1160">
        <v>38217.194978519248</v>
      </c>
      <c r="T35" s="1160">
        <v>40204.861466583236</v>
      </c>
      <c r="U35" s="1160">
        <v>42188.865214234465</v>
      </c>
      <c r="V35" s="1160">
        <v>44373.573570720611</v>
      </c>
    </row>
    <row r="36" s="1205" customFormat="1" ht="15">
      <c r="A36" s="1206"/>
      <c r="B36" s="1162" t="s">
        <v>1247</v>
      </c>
      <c r="C36" s="1207">
        <v>3.2911690220661054</v>
      </c>
      <c r="D36" s="1208">
        <v>3.1608324698394621</v>
      </c>
      <c r="E36" s="1209">
        <v>3.4354457775724421</v>
      </c>
      <c r="F36" s="1209">
        <v>3.5432532976724258</v>
      </c>
      <c r="G36" s="1209">
        <v>3.7767775432579738</v>
      </c>
      <c r="H36" s="1210">
        <v>4.0861075711005679</v>
      </c>
      <c r="I36" s="1210">
        <v>4.3375047840755272</v>
      </c>
      <c r="J36" s="1211">
        <v>4.4711878545061028</v>
      </c>
      <c r="K36" s="1211">
        <v>4.5125246419685698</v>
      </c>
      <c r="L36" s="1211">
        <v>4.5114398323924263</v>
      </c>
      <c r="M36" s="1211">
        <v>4.5846761770068358</v>
      </c>
      <c r="N36" s="1211">
        <v>4.6327215450825614</v>
      </c>
      <c r="O36" s="1211">
        <v>4.6649725505785886</v>
      </c>
      <c r="P36" s="1211">
        <v>4.7036390604148091</v>
      </c>
      <c r="Q36" s="1211">
        <v>4.7106820150524555</v>
      </c>
      <c r="R36" s="1211">
        <v>4.7029352130153343</v>
      </c>
      <c r="S36" s="1211">
        <v>4.6904312506348989</v>
      </c>
      <c r="T36" s="1211">
        <v>4.6727474743481965</v>
      </c>
      <c r="U36" s="1211">
        <v>4.64809925227752</v>
      </c>
      <c r="V36" s="1211">
        <v>4.6313556494606551</v>
      </c>
    </row>
    <row r="37" ht="15">
      <c r="A37" s="1161"/>
      <c r="B37" s="1168" t="s">
        <v>1248</v>
      </c>
      <c r="C37" s="1169">
        <v>120.07617037911515</v>
      </c>
      <c r="D37" s="1170">
        <v>118.81399951507483</v>
      </c>
      <c r="E37" s="1171">
        <v>108.08878334336842</v>
      </c>
      <c r="F37" s="1171">
        <v>102.4262146526271</v>
      </c>
      <c r="G37" s="1171">
        <v>109.05300495358017</v>
      </c>
      <c r="H37" s="1172">
        <v>112.28172445913577</v>
      </c>
      <c r="I37" s="1172">
        <v>111.20884443080881</v>
      </c>
      <c r="J37" s="1173">
        <v>107.86739227790299</v>
      </c>
      <c r="K37" s="1173">
        <v>107.69943533810945</v>
      </c>
      <c r="L37" s="1173">
        <v>104.77924335707341</v>
      </c>
      <c r="M37" s="1173">
        <v>106.59052000547037</v>
      </c>
      <c r="N37" s="1173">
        <v>106.21335386111782</v>
      </c>
      <c r="O37" s="1173">
        <v>105.69123920546315</v>
      </c>
      <c r="P37" s="1173">
        <v>105.97468320618709</v>
      </c>
      <c r="Q37" s="1173">
        <v>105.70034694839713</v>
      </c>
      <c r="R37" s="1173">
        <v>105.42507968127336</v>
      </c>
      <c r="S37" s="1173">
        <v>105.32972086162205</v>
      </c>
      <c r="T37" s="1173">
        <v>105.20097429751502</v>
      </c>
      <c r="U37" s="1173">
        <v>104.93473593809111</v>
      </c>
      <c r="V37" s="1173">
        <v>105.17840037979744</v>
      </c>
    </row>
    <row r="38" ht="15">
      <c r="A38" s="1161"/>
      <c r="B38" s="1212" t="s">
        <v>1249</v>
      </c>
      <c r="C38" s="1169">
        <v>110.26278271727747</v>
      </c>
      <c r="D38" s="1170">
        <v>113.28017378077729</v>
      </c>
      <c r="E38" s="1171">
        <v>102.25976950342996</v>
      </c>
      <c r="F38" s="1171">
        <v>97.795201484834735</v>
      </c>
      <c r="G38" s="1171">
        <v>102.10074545634417</v>
      </c>
      <c r="H38" s="1172">
        <v>102.99937034685539</v>
      </c>
      <c r="I38" s="1172">
        <v>103.92179363360037</v>
      </c>
      <c r="J38" s="1173">
        <v>103.22683827712498</v>
      </c>
      <c r="K38" s="1173">
        <v>102.33470972011632</v>
      </c>
      <c r="L38" s="1173">
        <v>102.37841741841028</v>
      </c>
      <c r="M38" s="1173">
        <v>102.16673237326532</v>
      </c>
      <c r="N38" s="1173">
        <v>101.67931093674862</v>
      </c>
      <c r="O38" s="1173">
        <v>101.27057728665584</v>
      </c>
      <c r="P38" s="1173">
        <v>101.5014386016078</v>
      </c>
      <c r="Q38" s="1173">
        <v>101.19470983504115</v>
      </c>
      <c r="R38" s="1173">
        <v>101.20955474728208</v>
      </c>
      <c r="S38" s="1173">
        <v>101.19673019595184</v>
      </c>
      <c r="T38" s="1173">
        <v>101.18219575058947</v>
      </c>
      <c r="U38" s="1173">
        <v>101.16113249343617</v>
      </c>
      <c r="V38" s="1173">
        <v>101.32333994653719</v>
      </c>
    </row>
    <row r="39" s="1180" customFormat="1" ht="15">
      <c r="A39" s="1181"/>
      <c r="B39" s="1182" t="s">
        <v>1250</v>
      </c>
      <c r="C39" s="1183">
        <v>108.89999999999999</v>
      </c>
      <c r="D39" s="1213">
        <v>104.88507878263565</v>
      </c>
      <c r="E39" s="1185">
        <v>105.7002024043707</v>
      </c>
      <c r="F39" s="1185">
        <v>104.73541962946975</v>
      </c>
      <c r="G39" s="1185">
        <v>106.80921521793259</v>
      </c>
      <c r="H39" s="1186">
        <v>109.01204937566278</v>
      </c>
      <c r="I39" s="1186">
        <v>107.01205256608692</v>
      </c>
      <c r="J39" s="1187">
        <v>104.49549175217388</v>
      </c>
      <c r="K39" s="1187">
        <v>105.24233237448522</v>
      </c>
      <c r="L39" s="1187">
        <v>102.34505084099044</v>
      </c>
      <c r="M39" s="1187">
        <v>104.32996879653817</v>
      </c>
      <c r="N39" s="1187">
        <v>104.45915976671959</v>
      </c>
      <c r="O39" s="1187">
        <v>104.36519869566283</v>
      </c>
      <c r="P39" s="1187">
        <v>104.40707507815405</v>
      </c>
      <c r="Q39" s="1187">
        <v>104.45244333493389</v>
      </c>
      <c r="R39" s="1187">
        <v>104.16514522222467</v>
      </c>
      <c r="S39" s="1187">
        <v>104.08411483025914</v>
      </c>
      <c r="T39" s="1187">
        <v>103.97182381456882</v>
      </c>
      <c r="U39" s="1187">
        <v>103.73028983725521</v>
      </c>
      <c r="V39" s="1187">
        <v>103.80471117049079</v>
      </c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  <c r="EN39" s="1142"/>
      <c r="EO39" s="1142"/>
    </row>
    <row r="40" s="1154" customFormat="1" ht="23.25" customHeight="1">
      <c r="A40" s="1155" t="s">
        <v>1265</v>
      </c>
      <c r="B40" s="1195" t="s">
        <v>1266</v>
      </c>
      <c r="C40" s="1214">
        <v>1106.3211318899998</v>
      </c>
      <c r="D40" s="1215">
        <v>1194.8533649174801</v>
      </c>
      <c r="E40" s="1204">
        <v>1306.3728332112273</v>
      </c>
      <c r="F40" s="1204">
        <v>1366.3116206447794</v>
      </c>
      <c r="G40" s="1204">
        <v>1515.000502546337</v>
      </c>
      <c r="H40" s="1216">
        <v>1687.2093594493886</v>
      </c>
      <c r="I40" s="1216">
        <v>1876.6811883541993</v>
      </c>
      <c r="J40" s="1160">
        <v>2087.2701902912872</v>
      </c>
      <c r="K40" s="1160">
        <v>2317.0766705145193</v>
      </c>
      <c r="L40" s="1160">
        <v>2498.7055386029979</v>
      </c>
      <c r="M40" s="1160">
        <v>2739.752910120691</v>
      </c>
      <c r="N40" s="1160">
        <v>2993.318647751762</v>
      </c>
      <c r="O40" s="1160">
        <v>3254.1747098806763</v>
      </c>
      <c r="P40" s="1160">
        <v>3547.2482748624525</v>
      </c>
      <c r="Q40" s="1160">
        <v>3856.6265118709175</v>
      </c>
      <c r="R40" s="1160">
        <v>4182.1962309037044</v>
      </c>
      <c r="S40" s="1160">
        <v>4531.2779697232399</v>
      </c>
      <c r="T40" s="1160">
        <v>4903.642570028419</v>
      </c>
      <c r="U40" s="1160">
        <v>5293.4490419661724</v>
      </c>
      <c r="V40" s="1160">
        <v>5727.5531722688138</v>
      </c>
    </row>
    <row r="41" s="1205" customFormat="1" ht="15">
      <c r="A41" s="1206"/>
      <c r="B41" s="1162" t="s">
        <v>1247</v>
      </c>
      <c r="C41" s="1207">
        <v>0.3091866676569282</v>
      </c>
      <c r="D41" s="1208">
        <v>0.26992172309724222</v>
      </c>
      <c r="E41" s="1209">
        <v>0.29675043144285912</v>
      </c>
      <c r="F41" s="1209">
        <v>0.3125229819294954</v>
      </c>
      <c r="G41" s="1209">
        <v>0.33870884847147614</v>
      </c>
      <c r="H41" s="1210">
        <v>0.36346454910927706</v>
      </c>
      <c r="I41" s="1210">
        <v>0.38589968651437412</v>
      </c>
      <c r="J41" s="1211">
        <v>0.41016194718448618</v>
      </c>
      <c r="K41" s="1211">
        <v>0.42666453528866405</v>
      </c>
      <c r="L41" s="1211">
        <v>0.4390172101545694</v>
      </c>
      <c r="M41" s="1211">
        <v>0.45893668951234989</v>
      </c>
      <c r="N41" s="1211">
        <v>0.47702675870099986</v>
      </c>
      <c r="O41" s="1211">
        <v>0.49408829004840882</v>
      </c>
      <c r="P41" s="1211">
        <v>0.51243413318717757</v>
      </c>
      <c r="Q41" s="1211">
        <v>0.52787055160746932</v>
      </c>
      <c r="R41" s="1211">
        <v>0.54208267509799768</v>
      </c>
      <c r="S41" s="1211">
        <v>0.55612788448889006</v>
      </c>
      <c r="T41" s="1211">
        <v>0.56991822875080467</v>
      </c>
      <c r="U41" s="1211">
        <v>0.58319834887691191</v>
      </c>
      <c r="V41" s="1211">
        <v>0.59779579617803336</v>
      </c>
    </row>
    <row r="42" ht="15">
      <c r="A42" s="1161"/>
      <c r="B42" s="1168" t="s">
        <v>1248</v>
      </c>
      <c r="C42" s="1169">
        <v>120.50370859432169</v>
      </c>
      <c r="D42" s="1170">
        <v>108.00239916562336</v>
      </c>
      <c r="E42" s="1171">
        <v>109.33331834416762</v>
      </c>
      <c r="F42" s="1171">
        <v>104.58818385607537</v>
      </c>
      <c r="G42" s="1171">
        <v>110.88250144805103</v>
      </c>
      <c r="H42" s="1172">
        <v>111.36691747716331</v>
      </c>
      <c r="I42" s="1172">
        <v>111.22989437224577</v>
      </c>
      <c r="J42" s="1173">
        <v>111.22135199329028</v>
      </c>
      <c r="K42" s="1173">
        <v>111.00613364746681</v>
      </c>
      <c r="L42" s="1173">
        <v>107.83870773029477</v>
      </c>
      <c r="M42" s="1173">
        <v>109.64688987132355</v>
      </c>
      <c r="N42" s="1173">
        <v>109.25505861110304</v>
      </c>
      <c r="O42" s="1173">
        <v>108.71461053185365</v>
      </c>
      <c r="P42" s="1173">
        <v>109.00607960881493</v>
      </c>
      <c r="Q42" s="1173">
        <v>108.72164035432399</v>
      </c>
      <c r="R42" s="1173">
        <v>108.44182650382828</v>
      </c>
      <c r="S42" s="1173">
        <v>108.34685221702532</v>
      </c>
      <c r="T42" s="1173">
        <v>108.21765079947019</v>
      </c>
      <c r="U42" s="1173">
        <v>107.94932473912948</v>
      </c>
      <c r="V42" s="1173">
        <v>108.20078037704883</v>
      </c>
    </row>
    <row r="43" ht="15">
      <c r="A43" s="1161"/>
      <c r="B43" s="1212" t="s">
        <v>1249</v>
      </c>
      <c r="C43" s="1169">
        <v>102.73120937282326</v>
      </c>
      <c r="D43" s="1170">
        <v>103.58568853582159</v>
      </c>
      <c r="E43" s="1171">
        <v>102.31553198120871</v>
      </c>
      <c r="F43" s="1171">
        <v>97.892523029397182</v>
      </c>
      <c r="G43" s="1171">
        <v>102.89850408764008</v>
      </c>
      <c r="H43" s="1172">
        <v>102.95925354452766</v>
      </c>
      <c r="I43" s="1172">
        <v>103.12278579812374</v>
      </c>
      <c r="J43" s="1173">
        <v>102.98281558782227</v>
      </c>
      <c r="K43" s="1173">
        <v>102.09095522097289</v>
      </c>
      <c r="L43" s="1173">
        <v>102.71448148523019</v>
      </c>
      <c r="M43" s="1173">
        <v>102.4996101247212</v>
      </c>
      <c r="N43" s="1173">
        <v>102.01042939463329</v>
      </c>
      <c r="O43" s="1173">
        <v>101.60021423060863</v>
      </c>
      <c r="P43" s="1173">
        <v>101.83182330804144</v>
      </c>
      <c r="Q43" s="1173">
        <v>101.52399584762769</v>
      </c>
      <c r="R43" s="1173">
        <v>101.53903716752235</v>
      </c>
      <c r="S43" s="1173">
        <v>101.52630978518559</v>
      </c>
      <c r="T43" s="1173">
        <v>101.51187242041949</v>
      </c>
      <c r="U43" s="1173">
        <v>101.4909888701106</v>
      </c>
      <c r="V43" s="1173">
        <v>101.65376062781245</v>
      </c>
    </row>
    <row r="44" s="1180" customFormat="1" ht="15">
      <c r="A44" s="1181"/>
      <c r="B44" s="1182" t="s">
        <v>1250</v>
      </c>
      <c r="C44" s="1183">
        <v>117.30000000000001</v>
      </c>
      <c r="D44" s="1213">
        <v>104.26382320978095</v>
      </c>
      <c r="E44" s="1185">
        <v>106.8589648385426</v>
      </c>
      <c r="F44" s="1185">
        <v>106.83980820952739</v>
      </c>
      <c r="G44" s="1185">
        <v>107.75909954299323</v>
      </c>
      <c r="H44" s="1186">
        <v>108.16601096374454</v>
      </c>
      <c r="I44" s="1186">
        <v>107.86160741428449</v>
      </c>
      <c r="J44" s="1187">
        <v>107.9999137316675</v>
      </c>
      <c r="K44" s="1187">
        <v>108.73258400530908</v>
      </c>
      <c r="L44" s="1187">
        <v>104.98880602907138</v>
      </c>
      <c r="M44" s="1187">
        <v>106.97298237320665</v>
      </c>
      <c r="N44" s="1187">
        <v>107.10185150622537</v>
      </c>
      <c r="O44" s="1187">
        <v>107.0023437992926</v>
      </c>
      <c r="P44" s="1187">
        <v>107.04520067275173</v>
      </c>
      <c r="Q44" s="1187">
        <v>107.08959930763451</v>
      </c>
      <c r="R44" s="1187">
        <v>106.79816307979905</v>
      </c>
      <c r="S44" s="1187">
        <v>106.71800486619772</v>
      </c>
      <c r="T44" s="1187">
        <v>106.60590551544374</v>
      </c>
      <c r="U44" s="1187">
        <v>106.36345742702767</v>
      </c>
      <c r="V44" s="1187">
        <v>106.44050914476952</v>
      </c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  <c r="EN44" s="1142"/>
      <c r="EO44" s="1142"/>
    </row>
    <row r="45" s="1154" customFormat="1" ht="31.699999999999999" customHeight="1">
      <c r="A45" s="1155" t="s">
        <v>1267</v>
      </c>
      <c r="B45" s="1195" t="s">
        <v>1268</v>
      </c>
      <c r="C45" s="1214">
        <v>11049.216818969999</v>
      </c>
      <c r="D45" s="1215">
        <v>12364.254805156768</v>
      </c>
      <c r="E45" s="1204">
        <v>13745.6799825082</v>
      </c>
      <c r="F45" s="1204">
        <v>14051.87962514726</v>
      </c>
      <c r="G45" s="1204">
        <v>15463.457430114437</v>
      </c>
      <c r="H45" s="1216">
        <v>17268.997103456259</v>
      </c>
      <c r="I45" s="1216">
        <v>19436.849180894329</v>
      </c>
      <c r="J45" s="1160">
        <v>21451.799453056981</v>
      </c>
      <c r="K45" s="1160">
        <v>23665.762333798113</v>
      </c>
      <c r="L45" s="1160">
        <v>24392.702515347315</v>
      </c>
      <c r="M45" s="1160">
        <v>25558.426207311975</v>
      </c>
      <c r="N45" s="1160">
        <v>26693.559056909649</v>
      </c>
      <c r="O45" s="1160">
        <v>27768.449519343732</v>
      </c>
      <c r="P45" s="1160">
        <v>28944.100835473626</v>
      </c>
      <c r="Q45" s="1160">
        <v>30141.367111354335</v>
      </c>
      <c r="R45" s="1160">
        <v>31339.393545251201</v>
      </c>
      <c r="S45" s="1160">
        <v>32549.596832909487</v>
      </c>
      <c r="T45" s="1160">
        <v>33764.464025264198</v>
      </c>
      <c r="U45" s="1160">
        <v>34945.248141252327</v>
      </c>
      <c r="V45" s="1160">
        <v>36232.366453081304</v>
      </c>
    </row>
    <row r="46" s="1205" customFormat="1" ht="15">
      <c r="A46" s="1206"/>
      <c r="B46" s="1162" t="s">
        <v>1247</v>
      </c>
      <c r="C46" s="1207">
        <v>3.0879555944484065</v>
      </c>
      <c r="D46" s="1208">
        <v>2.7931301528801069</v>
      </c>
      <c r="E46" s="1209">
        <v>3.1224137256880953</v>
      </c>
      <c r="F46" s="1209">
        <v>3.2141535326274409</v>
      </c>
      <c r="G46" s="1209">
        <v>3.4571670773300998</v>
      </c>
      <c r="H46" s="1210">
        <v>3.7201478350176389</v>
      </c>
      <c r="I46" s="1210">
        <v>3.996775825473152</v>
      </c>
      <c r="J46" s="1211">
        <v>4.2154158456357056</v>
      </c>
      <c r="K46" s="1211">
        <v>4.3577934286308153</v>
      </c>
      <c r="L46" s="1211">
        <v>4.2857455754491669</v>
      </c>
      <c r="M46" s="1211">
        <v>4.2812983132164018</v>
      </c>
      <c r="N46" s="1211">
        <v>4.2539881160581778</v>
      </c>
      <c r="O46" s="1211">
        <v>4.216142943600957</v>
      </c>
      <c r="P46" s="1211">
        <v>4.1812537700320149</v>
      </c>
      <c r="Q46" s="1211">
        <v>4.1255589656658938</v>
      </c>
      <c r="R46" s="1211">
        <v>4.0621102767546953</v>
      </c>
      <c r="S46" s="1211">
        <v>3.9948417529454368</v>
      </c>
      <c r="T46" s="1211">
        <v>3.9242223015221347</v>
      </c>
      <c r="U46" s="1211">
        <v>3.8500438665793753</v>
      </c>
      <c r="V46" s="1211">
        <v>3.7816421253151224</v>
      </c>
    </row>
    <row r="47" ht="15">
      <c r="A47" s="1161"/>
      <c r="B47" s="1168" t="s">
        <v>1248</v>
      </c>
      <c r="C47" s="1169">
        <v>124.04556397558227</v>
      </c>
      <c r="D47" s="1170">
        <v>111.90163979703095</v>
      </c>
      <c r="E47" s="1171">
        <v>111.17273300429945</v>
      </c>
      <c r="F47" s="1171">
        <v>102.2276063681732</v>
      </c>
      <c r="G47" s="1171">
        <v>110.04547322225146</v>
      </c>
      <c r="H47" s="1172">
        <v>111.67617062032717</v>
      </c>
      <c r="I47" s="1172">
        <v>112.55343355755265</v>
      </c>
      <c r="J47" s="1173">
        <v>110.36665075398778</v>
      </c>
      <c r="K47" s="1173">
        <v>110.32651772008987</v>
      </c>
      <c r="L47" s="1173">
        <v>103.07169560522048</v>
      </c>
      <c r="M47" s="1173">
        <v>104.77898540037215</v>
      </c>
      <c r="N47" s="1173">
        <v>104.44132530066709</v>
      </c>
      <c r="O47" s="1173">
        <v>104.0267783705517</v>
      </c>
      <c r="P47" s="1173">
        <v>104.23376651012123</v>
      </c>
      <c r="Q47" s="1173">
        <v>104.13647769777444</v>
      </c>
      <c r="R47" s="1173">
        <v>103.97469175658449</v>
      </c>
      <c r="S47" s="1173">
        <v>103.86160404128708</v>
      </c>
      <c r="T47" s="1173">
        <v>103.73235711210535</v>
      </c>
      <c r="U47" s="1173">
        <v>103.4971208638307</v>
      </c>
      <c r="V47" s="1173">
        <v>103.68324273053182</v>
      </c>
    </row>
    <row r="48" ht="15">
      <c r="A48" s="1161"/>
      <c r="B48" s="1212" t="s">
        <v>1249</v>
      </c>
      <c r="C48" s="1169">
        <v>104.32764001310535</v>
      </c>
      <c r="D48" s="1170">
        <v>103.57012728607904</v>
      </c>
      <c r="E48" s="1171">
        <v>102.06039440656963</v>
      </c>
      <c r="F48" s="1171">
        <v>97.438539973992761</v>
      </c>
      <c r="G48" s="1171">
        <v>102.15899447962006</v>
      </c>
      <c r="H48" s="1172">
        <v>102.94828626296444</v>
      </c>
      <c r="I48" s="1172">
        <v>104.79806488692418</v>
      </c>
      <c r="J48" s="1173">
        <v>103.33607117476917</v>
      </c>
      <c r="K48" s="1173">
        <v>102.53531270575795</v>
      </c>
      <c r="L48" s="1173">
        <v>102.42539128752769</v>
      </c>
      <c r="M48" s="1173">
        <v>102.20925511099082</v>
      </c>
      <c r="N48" s="1173">
        <v>101.78551021475022</v>
      </c>
      <c r="O48" s="1173">
        <v>101.39098395806406</v>
      </c>
      <c r="P48" s="1173">
        <v>101.58659136643843</v>
      </c>
      <c r="Q48" s="1173">
        <v>101.43966633953815</v>
      </c>
      <c r="R48" s="1173">
        <v>101.48690840226045</v>
      </c>
      <c r="S48" s="1173">
        <v>101.47316346795456</v>
      </c>
      <c r="T48" s="1173">
        <v>101.4584828943288</v>
      </c>
      <c r="U48" s="1173">
        <v>101.43863612445429</v>
      </c>
      <c r="V48" s="1173">
        <v>101.59651806518039</v>
      </c>
    </row>
    <row r="49" s="1180" customFormat="1" ht="15">
      <c r="A49" s="1181"/>
      <c r="B49" s="1182" t="s">
        <v>1250</v>
      </c>
      <c r="C49" s="1183">
        <v>118.90000000000001</v>
      </c>
      <c r="D49" s="1213">
        <v>108.04432004600979</v>
      </c>
      <c r="E49" s="1185">
        <v>108.92837878073422</v>
      </c>
      <c r="F49" s="1185">
        <v>104.91496115957679</v>
      </c>
      <c r="G49" s="1185">
        <v>107.71980850320986</v>
      </c>
      <c r="H49" s="1186">
        <v>108.47793069140441</v>
      </c>
      <c r="I49" s="1186">
        <v>107.40029759041488</v>
      </c>
      <c r="J49" s="1187">
        <v>106.8036064263833</v>
      </c>
      <c r="K49" s="1187">
        <v>107.59855781265337</v>
      </c>
      <c r="L49" s="1187">
        <v>100.63100009633207</v>
      </c>
      <c r="M49" s="1187">
        <v>102.51418551733971</v>
      </c>
      <c r="N49" s="1187">
        <v>102.609227070055</v>
      </c>
      <c r="O49" s="1187">
        <v>102.59963392166883</v>
      </c>
      <c r="P49" s="1187">
        <v>102.60583125004561</v>
      </c>
      <c r="Q49" s="1187">
        <v>102.65853729172328</v>
      </c>
      <c r="R49" s="1187">
        <v>102.45133425925567</v>
      </c>
      <c r="S49" s="1187">
        <v>102.35376575609254</v>
      </c>
      <c r="T49" s="1187">
        <v>102.24118689035085</v>
      </c>
      <c r="U49" s="1187">
        <v>102.02929063128458</v>
      </c>
      <c r="V49" s="1187">
        <v>102.05393324996894</v>
      </c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  <c r="EN49" s="1142"/>
      <c r="EO49" s="1142"/>
    </row>
    <row r="50" s="1154" customFormat="1" ht="24.75" customHeight="1">
      <c r="A50" s="1155" t="s">
        <v>1269</v>
      </c>
      <c r="B50" s="1195" t="s">
        <v>1270</v>
      </c>
      <c r="C50" s="1214">
        <v>37083.657318699996</v>
      </c>
      <c r="D50" s="1215">
        <v>44072.185050543179</v>
      </c>
      <c r="E50" s="1204">
        <v>44364.061722515034</v>
      </c>
      <c r="F50" s="1204">
        <v>42836.31010215015</v>
      </c>
      <c r="G50" s="1204">
        <v>44585.123468255268</v>
      </c>
      <c r="H50" s="1216">
        <v>46781.061923093956</v>
      </c>
      <c r="I50" s="1216">
        <v>49018.859631440362</v>
      </c>
      <c r="J50" s="1160">
        <v>51649.038894714191</v>
      </c>
      <c r="K50" s="1160">
        <v>54418.007573248506</v>
      </c>
      <c r="L50" s="1160">
        <v>55839.967052715023</v>
      </c>
      <c r="M50" s="1160">
        <v>58242.077145409923</v>
      </c>
      <c r="N50" s="1160">
        <v>60551.317133192155</v>
      </c>
      <c r="O50" s="1160">
        <v>62701.846445848409</v>
      </c>
      <c r="P50" s="1160">
        <v>65057.935885719889</v>
      </c>
      <c r="Q50" s="1160">
        <v>67439.265163119373</v>
      </c>
      <c r="R50" s="1160">
        <v>69799.590154326841</v>
      </c>
      <c r="S50" s="1160">
        <v>72164.376988844801</v>
      </c>
      <c r="T50" s="1160">
        <v>74516.895021484888</v>
      </c>
      <c r="U50" s="1160">
        <v>76772.422748901998</v>
      </c>
      <c r="V50" s="1160">
        <v>79238.582500998207</v>
      </c>
    </row>
    <row r="51" s="1205" customFormat="1" ht="15">
      <c r="A51" s="1206"/>
      <c r="B51" s="1162" t="s">
        <v>1247</v>
      </c>
      <c r="C51" s="1207">
        <v>10.363873653314918</v>
      </c>
      <c r="D51" s="1208">
        <v>9.9560669775782138</v>
      </c>
      <c r="E51" s="1209">
        <v>10.077562945298414</v>
      </c>
      <c r="F51" s="1209">
        <v>9.7981537781716916</v>
      </c>
      <c r="G51" s="1209">
        <v>9.9679015310619974</v>
      </c>
      <c r="H51" s="1210">
        <v>10.077740194779047</v>
      </c>
      <c r="I51" s="1210">
        <v>10.079688911708068</v>
      </c>
      <c r="J51" s="1211">
        <v>10.149366604189778</v>
      </c>
      <c r="K51" s="1211">
        <v>10.020485816474663</v>
      </c>
      <c r="L51" s="1211">
        <v>9.8109625851759859</v>
      </c>
      <c r="M51" s="1211">
        <v>9.7561447883487578</v>
      </c>
      <c r="N51" s="1211">
        <v>9.6496905095011432</v>
      </c>
      <c r="O51" s="1211">
        <v>9.5201551407924008</v>
      </c>
      <c r="P51" s="1211">
        <v>9.3982446108423439</v>
      </c>
      <c r="Q51" s="1211">
        <v>9.2306584503533919</v>
      </c>
      <c r="R51" s="1211">
        <v>9.0471958900468348</v>
      </c>
      <c r="S51" s="1211">
        <v>8.8567999090808822</v>
      </c>
      <c r="T51" s="1211">
        <v>8.6606101925589964</v>
      </c>
      <c r="U51" s="1211">
        <v>8.4582943618570194</v>
      </c>
      <c r="V51" s="1211">
        <v>8.2702840269642177</v>
      </c>
    </row>
    <row r="52" ht="15">
      <c r="A52" s="1161"/>
      <c r="B52" s="1168" t="s">
        <v>1248</v>
      </c>
      <c r="C52" s="1169">
        <v>129.43250655319682</v>
      </c>
      <c r="D52" s="1170">
        <v>118.84530339546396</v>
      </c>
      <c r="E52" s="1171">
        <v>100.66226957351246</v>
      </c>
      <c r="F52" s="1171">
        <v>96.556330594974497</v>
      </c>
      <c r="G52" s="1171">
        <v>104.08254903826867</v>
      </c>
      <c r="H52" s="1172">
        <v>104.92527166915261</v>
      </c>
      <c r="I52" s="1172">
        <v>104.78355474705822</v>
      </c>
      <c r="J52" s="1173">
        <v>105.36564759574057</v>
      </c>
      <c r="K52" s="1173">
        <v>105.36789408991825</v>
      </c>
      <c r="L52" s="1173">
        <v>102.61303113230029</v>
      </c>
      <c r="M52" s="1173">
        <v>104.30177562681443</v>
      </c>
      <c r="N52" s="1173">
        <v>103.96489977858597</v>
      </c>
      <c r="O52" s="1173">
        <v>103.55158139322688</v>
      </c>
      <c r="P52" s="1173">
        <v>103.75760774749477</v>
      </c>
      <c r="Q52" s="1173">
        <v>103.6603209815671</v>
      </c>
      <c r="R52" s="1173">
        <v>103.49992691275388</v>
      </c>
      <c r="S52" s="1173">
        <v>103.38796664749668</v>
      </c>
      <c r="T52" s="1173">
        <v>103.25994366029619</v>
      </c>
      <c r="U52" s="1173">
        <v>103.02686756710244</v>
      </c>
      <c r="V52" s="1173">
        <v>103.21229897897351</v>
      </c>
    </row>
    <row r="53" ht="15">
      <c r="A53" s="1161"/>
      <c r="B53" s="1212" t="s">
        <v>1249</v>
      </c>
      <c r="C53" s="1169">
        <v>123.74044603556101</v>
      </c>
      <c r="D53" s="1170">
        <v>109.42842926377804</v>
      </c>
      <c r="E53" s="1171">
        <v>100.02418302232667</v>
      </c>
      <c r="F53" s="1171">
        <v>99.948514075691406</v>
      </c>
      <c r="G53" s="1171">
        <v>100.93678234486143</v>
      </c>
      <c r="H53" s="1172">
        <v>101.47199971333201</v>
      </c>
      <c r="I53" s="1172">
        <v>101.35588589133189</v>
      </c>
      <c r="J53" s="1173">
        <v>102.1259234620981</v>
      </c>
      <c r="K53" s="1173">
        <v>101.33640042875844</v>
      </c>
      <c r="L53" s="1173">
        <v>101.42813515649777</v>
      </c>
      <c r="M53" s="1173">
        <v>101.21359750206867</v>
      </c>
      <c r="N53" s="1173">
        <v>100.79394566816404</v>
      </c>
      <c r="O53" s="1173">
        <v>100.4032321831355</v>
      </c>
      <c r="P53" s="1173">
        <v>100.59693323196015</v>
      </c>
      <c r="Q53" s="1173">
        <v>100.45141913706475</v>
      </c>
      <c r="R53" s="1173">
        <v>100.49823111008314</v>
      </c>
      <c r="S53" s="1173">
        <v>100.48464835950304</v>
      </c>
      <c r="T53" s="1173">
        <v>100.47014019869438</v>
      </c>
      <c r="U53" s="1173">
        <v>100.45053731694915</v>
      </c>
      <c r="V53" s="1173">
        <v>100.60688855758569</v>
      </c>
    </row>
    <row r="54" s="1180" customFormat="1" ht="15">
      <c r="A54" s="1181"/>
      <c r="B54" s="1182" t="s">
        <v>1250</v>
      </c>
      <c r="C54" s="1183">
        <v>104.60000000000001</v>
      </c>
      <c r="D54" s="1213">
        <v>108.60550973366023</v>
      </c>
      <c r="E54" s="1185">
        <v>100.63793227988012</v>
      </c>
      <c r="F54" s="1185">
        <v>96.606069122600474</v>
      </c>
      <c r="G54" s="1185">
        <v>103.11657120459753</v>
      </c>
      <c r="H54" s="1186">
        <v>103.40317719723315</v>
      </c>
      <c r="I54" s="1186">
        <v>103.3818152992134</v>
      </c>
      <c r="J54" s="1187">
        <v>103.17228380788627</v>
      </c>
      <c r="K54" s="1187">
        <v>103.97832727835446</v>
      </c>
      <c r="L54" s="1187">
        <v>101.16821232488824</v>
      </c>
      <c r="M54" s="1187">
        <v>103.05114945122136</v>
      </c>
      <c r="N54" s="1187">
        <v>103.14597676418127</v>
      </c>
      <c r="O54" s="1187">
        <v>103.13570503820912</v>
      </c>
      <c r="P54" s="1187">
        <v>103.14191935478452</v>
      </c>
      <c r="Q54" s="1187">
        <v>103.19448134438383</v>
      </c>
      <c r="R54" s="1187">
        <v>102.9868145633158</v>
      </c>
      <c r="S54" s="1187">
        <v>102.88931526894186</v>
      </c>
      <c r="T54" s="1187">
        <v>102.77674884904566</v>
      </c>
      <c r="U54" s="1187">
        <v>102.56477498176466</v>
      </c>
      <c r="V54" s="1187">
        <v>102.58969386564074</v>
      </c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  <c r="EN54" s="1142"/>
      <c r="EO54" s="1142"/>
    </row>
    <row r="55" s="1154" customFormat="1" ht="31.699999999999999" customHeight="1">
      <c r="A55" s="1155" t="s">
        <v>1271</v>
      </c>
      <c r="B55" s="1195" t="s">
        <v>1272</v>
      </c>
      <c r="C55" s="1214">
        <v>28283.100000000002</v>
      </c>
      <c r="D55" s="1215">
        <v>31109.008545247027</v>
      </c>
      <c r="E55" s="1204">
        <v>33892.12369563918</v>
      </c>
      <c r="F55" s="1204">
        <v>35244.228052622209</v>
      </c>
      <c r="G55" s="1204">
        <v>38323.231625563094</v>
      </c>
      <c r="H55" s="1216">
        <v>42814.45608291102</v>
      </c>
      <c r="I55" s="1216">
        <v>47128.51730749142</v>
      </c>
      <c r="J55" s="1160">
        <v>51497.332275079105</v>
      </c>
      <c r="K55" s="1160">
        <v>56569.048813746085</v>
      </c>
      <c r="L55" s="1160">
        <v>60494.46633230408</v>
      </c>
      <c r="M55" s="1160">
        <v>65770.118834005887</v>
      </c>
      <c r="N55" s="1160">
        <v>71228.920586593376</v>
      </c>
      <c r="O55" s="1160">
        <v>76731.06004410141</v>
      </c>
      <c r="P55" s="1160">
        <v>82903.448004078688</v>
      </c>
      <c r="Q55" s="1160">
        <v>89263.114057704588</v>
      </c>
      <c r="R55" s="1160">
        <v>95837.913877632629</v>
      </c>
      <c r="S55" s="1160">
        <v>102815.96863226547</v>
      </c>
      <c r="T55" s="1160">
        <v>110173.80732244346</v>
      </c>
      <c r="U55" s="1160">
        <v>117757.57773657535</v>
      </c>
      <c r="V55" s="1160">
        <v>126173.13321436119</v>
      </c>
    </row>
    <row r="56" s="1205" customFormat="1" ht="15">
      <c r="A56" s="1206"/>
      <c r="B56" s="1162" t="s">
        <v>1247</v>
      </c>
      <c r="C56" s="1207">
        <v>7.9043572322155971</v>
      </c>
      <c r="D56" s="1208">
        <v>7.0276382332151943</v>
      </c>
      <c r="E56" s="1209">
        <v>7.6987993576635256</v>
      </c>
      <c r="F56" s="1209">
        <v>8.0615805943381531</v>
      </c>
      <c r="G56" s="1209">
        <v>8.5679296025204579</v>
      </c>
      <c r="H56" s="1210">
        <v>9.2232400729525459</v>
      </c>
      <c r="I56" s="1210">
        <v>9.6909801023782922</v>
      </c>
      <c r="J56" s="1211">
        <v>10.119555282780727</v>
      </c>
      <c r="K56" s="1211">
        <v>10.416576728330357</v>
      </c>
      <c r="L56" s="1211">
        <v>10.628748137263925</v>
      </c>
      <c r="M56" s="1211">
        <v>11.017168918777731</v>
      </c>
      <c r="N56" s="1211">
        <v>11.351314414425614</v>
      </c>
      <c r="O56" s="1211">
        <v>11.650240577335811</v>
      </c>
      <c r="P56" s="1211">
        <v>11.976200486797223</v>
      </c>
      <c r="Q56" s="1211">
        <v>12.21776832960227</v>
      </c>
      <c r="R56" s="1211">
        <v>12.422198735369387</v>
      </c>
      <c r="S56" s="1211">
        <v>12.618697751316772</v>
      </c>
      <c r="T56" s="1211">
        <v>12.804779350705308</v>
      </c>
      <c r="U56" s="1211">
        <v>12.973776522500849</v>
      </c>
      <c r="V56" s="1211">
        <v>13.168933811273249</v>
      </c>
    </row>
    <row r="57" ht="15">
      <c r="A57" s="1161"/>
      <c r="B57" s="1168" t="s">
        <v>1248</v>
      </c>
      <c r="C57" s="1169">
        <v>115.21455748282969</v>
      </c>
      <c r="D57" s="1170">
        <v>109.99150922369552</v>
      </c>
      <c r="E57" s="1171">
        <v>108.94633188436143</v>
      </c>
      <c r="F57" s="1171">
        <v>103.98943533053671</v>
      </c>
      <c r="G57" s="1171">
        <v>108.73619240104708</v>
      </c>
      <c r="H57" s="1172">
        <v>111.71932602456235</v>
      </c>
      <c r="I57" s="1172">
        <v>110.07617898082398</v>
      </c>
      <c r="J57" s="1173">
        <v>109.27000299857349</v>
      </c>
      <c r="K57" s="1173">
        <v>109.8411376589728</v>
      </c>
      <c r="L57" s="1173">
        <v>106.93916125668376</v>
      </c>
      <c r="M57" s="1173">
        <v>108.72088444044113</v>
      </c>
      <c r="N57" s="1173">
        <v>108.2998204190032</v>
      </c>
      <c r="O57" s="1173">
        <v>107.72458632279714</v>
      </c>
      <c r="P57" s="1173">
        <v>108.04418439733489</v>
      </c>
      <c r="Q57" s="1173">
        <v>107.67117195573459</v>
      </c>
      <c r="R57" s="1173">
        <v>107.36564020797854</v>
      </c>
      <c r="S57" s="1173">
        <v>107.28110042497643</v>
      </c>
      <c r="T57" s="1173">
        <v>107.15631899213462</v>
      </c>
      <c r="U57" s="1173">
        <v>106.88346041444916</v>
      </c>
      <c r="V57" s="1173">
        <v>107.14650864899031</v>
      </c>
    </row>
    <row r="58" ht="15">
      <c r="A58" s="1161"/>
      <c r="B58" s="1212" t="s">
        <v>1249</v>
      </c>
      <c r="C58" s="1169">
        <v>113.51187929342828</v>
      </c>
      <c r="D58" s="1170">
        <v>104.58615494527589</v>
      </c>
      <c r="E58" s="1171">
        <v>102.17040640328756</v>
      </c>
      <c r="F58" s="1171">
        <v>98.973676229319793</v>
      </c>
      <c r="G58" s="1171">
        <v>102.07936941386124</v>
      </c>
      <c r="H58" s="1172">
        <v>103.08506058831446</v>
      </c>
      <c r="I58" s="1172">
        <v>102.96157927931597</v>
      </c>
      <c r="J58" s="1173">
        <v>102.79851992364199</v>
      </c>
      <c r="K58" s="1173">
        <v>101.89995697019168</v>
      </c>
      <c r="L58" s="1173">
        <v>101.92500580716616</v>
      </c>
      <c r="M58" s="1173">
        <v>101.71172501621655</v>
      </c>
      <c r="N58" s="1173">
        <v>101.1938511594085</v>
      </c>
      <c r="O58" s="1173">
        <v>100.78016737385292</v>
      </c>
      <c r="P58" s="1173">
        <v>101.02727894237111</v>
      </c>
      <c r="Q58" s="1173">
        <v>100.64230905499639</v>
      </c>
      <c r="R58" s="1173">
        <v>100.64242445904395</v>
      </c>
      <c r="S58" s="1173">
        <v>100.63023319069728</v>
      </c>
      <c r="T58" s="1173">
        <v>100.61606383033441</v>
      </c>
      <c r="U58" s="1173">
        <v>100.5950433159865</v>
      </c>
      <c r="V58" s="1173">
        <v>100.75812013026244</v>
      </c>
    </row>
    <row r="59" s="1180" customFormat="1" ht="15">
      <c r="A59" s="1181"/>
      <c r="B59" s="1182" t="s">
        <v>1250</v>
      </c>
      <c r="C59" s="1183">
        <v>101.49999999999999</v>
      </c>
      <c r="D59" s="1213">
        <v>105.16832680314899</v>
      </c>
      <c r="E59" s="1185">
        <v>106.63198446556814</v>
      </c>
      <c r="F59" s="1185">
        <v>105.06777083797061</v>
      </c>
      <c r="G59" s="1185">
        <v>106.52122267742175</v>
      </c>
      <c r="H59" s="1186">
        <v>108.37586492841102</v>
      </c>
      <c r="I59" s="1186">
        <v>106.90995587995732</v>
      </c>
      <c r="J59" s="1187">
        <v>106.29530763647033</v>
      </c>
      <c r="K59" s="1187">
        <v>107.79311485980718</v>
      </c>
      <c r="L59" s="1187">
        <v>104.91945564271438</v>
      </c>
      <c r="M59" s="1187">
        <v>106.89120101257458</v>
      </c>
      <c r="N59" s="1187">
        <v>107.02213541453305</v>
      </c>
      <c r="O59" s="1187">
        <v>106.89066026570811</v>
      </c>
      <c r="P59" s="1187">
        <v>106.94555522866891</v>
      </c>
      <c r="Q59" s="1187">
        <v>106.98400401057695</v>
      </c>
      <c r="R59" s="1187">
        <v>106.68029986864096</v>
      </c>
      <c r="S59" s="1187">
        <v>106.60921377542229</v>
      </c>
      <c r="T59" s="1187">
        <v>106.50020972081438</v>
      </c>
      <c r="U59" s="1187">
        <v>106.25121963386373</v>
      </c>
      <c r="V59" s="1187">
        <v>106.34032126688034</v>
      </c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  <c r="EN59" s="1142"/>
      <c r="EO59" s="1142"/>
    </row>
    <row r="60" s="1154" customFormat="1" ht="29.25" customHeight="1">
      <c r="A60" s="1155" t="s">
        <v>1273</v>
      </c>
      <c r="B60" s="1195" t="s">
        <v>1274</v>
      </c>
      <c r="C60" s="1214">
        <v>7364.704546689969</v>
      </c>
      <c r="D60" s="1215">
        <v>8675.1576413611838</v>
      </c>
      <c r="E60" s="1204">
        <v>9284.9227753171854</v>
      </c>
      <c r="F60" s="1204">
        <v>9432.257042359397</v>
      </c>
      <c r="G60" s="1204">
        <v>10197.461271178623</v>
      </c>
      <c r="H60" s="1216">
        <v>11323.348605999028</v>
      </c>
      <c r="I60" s="1216">
        <v>12599.010589663989</v>
      </c>
      <c r="J60" s="1160">
        <v>13991.686410084398</v>
      </c>
      <c r="K60" s="1160">
        <v>15514.589779027823</v>
      </c>
      <c r="L60" s="1160">
        <v>16792.573851595604</v>
      </c>
      <c r="M60" s="1160">
        <v>18531.191323074199</v>
      </c>
      <c r="N60" s="1160">
        <v>20438.340388931552</v>
      </c>
      <c r="O60" s="1160">
        <v>22461.397669819376</v>
      </c>
      <c r="P60" s="1160">
        <v>24781.673796982202</v>
      </c>
      <c r="Q60" s="1160">
        <v>27348.720373078297</v>
      </c>
      <c r="R60" s="1160">
        <v>30106.604989701194</v>
      </c>
      <c r="S60" s="1160">
        <v>33142.539718116641</v>
      </c>
      <c r="T60" s="1160">
        <v>36469.922186560303</v>
      </c>
      <c r="U60" s="1160">
        <v>40061.097135064127</v>
      </c>
      <c r="V60" s="1160">
        <v>44158.725539941544</v>
      </c>
    </row>
    <row r="61" s="1205" customFormat="1" ht="15">
      <c r="A61" s="1206"/>
      <c r="B61" s="1162" t="s">
        <v>1247</v>
      </c>
      <c r="C61" s="1207">
        <v>2.0582346223278192</v>
      </c>
      <c r="D61" s="1208">
        <v>1.9597496792906774</v>
      </c>
      <c r="E61" s="1209">
        <v>2.1091259473883279</v>
      </c>
      <c r="F61" s="1209">
        <v>2.1574851978588452</v>
      </c>
      <c r="G61" s="1209">
        <v>2.2798476691513474</v>
      </c>
      <c r="H61" s="1210">
        <v>2.4393154130141337</v>
      </c>
      <c r="I61" s="1210">
        <v>2.5907193332109975</v>
      </c>
      <c r="J61" s="1211">
        <v>2.7494559013244224</v>
      </c>
      <c r="K61" s="1211">
        <v>2.8568434193389303</v>
      </c>
      <c r="L61" s="1211">
        <v>2.9504192509869793</v>
      </c>
      <c r="M61" s="1211">
        <v>3.104164454800054</v>
      </c>
      <c r="N61" s="1211">
        <v>3.2571324393687791</v>
      </c>
      <c r="O61" s="1211">
        <v>3.4103619369549172</v>
      </c>
      <c r="P61" s="1211">
        <v>3.5799511472245005</v>
      </c>
      <c r="Q61" s="1211">
        <v>3.7433192103665318</v>
      </c>
      <c r="R61" s="1211">
        <v>3.9023202331683522</v>
      </c>
      <c r="S61" s="1211">
        <v>4.0676141748926904</v>
      </c>
      <c r="T61" s="1211">
        <v>4.2386599672422012</v>
      </c>
      <c r="U61" s="1211">
        <v>4.4136753784048777</v>
      </c>
      <c r="V61" s="1211">
        <v>4.6089315451784465</v>
      </c>
    </row>
    <row r="62" ht="15">
      <c r="A62" s="1161"/>
      <c r="B62" s="1168" t="s">
        <v>1248</v>
      </c>
      <c r="C62" s="1169">
        <v>117.87662613819639</v>
      </c>
      <c r="D62" s="1170">
        <v>117.79369540710486</v>
      </c>
      <c r="E62" s="1171">
        <v>107.028865170689</v>
      </c>
      <c r="F62" s="1171">
        <v>101.5868119811818</v>
      </c>
      <c r="G62" s="1171">
        <v>108.11263121204993</v>
      </c>
      <c r="H62" s="1172">
        <v>111.04085914013257</v>
      </c>
      <c r="I62" s="1172">
        <v>111.26576623269484</v>
      </c>
      <c r="J62" s="1173">
        <v>111.05385070128392</v>
      </c>
      <c r="K62" s="1173">
        <v>110.87789769382181</v>
      </c>
      <c r="L62" s="1173">
        <v>108.23730495469059</v>
      </c>
      <c r="M62" s="1173">
        <v>110.35349010130092</v>
      </c>
      <c r="N62" s="1173">
        <v>110.29156211604517</v>
      </c>
      <c r="O62" s="1173">
        <v>109.89834420207336</v>
      </c>
      <c r="P62" s="1173">
        <v>110.33006120665635</v>
      </c>
      <c r="Q62" s="1173">
        <v>110.35864888354998</v>
      </c>
      <c r="R62" s="1173">
        <v>110.08414499472421</v>
      </c>
      <c r="S62" s="1173">
        <v>110.08394911832129</v>
      </c>
      <c r="T62" s="1173">
        <v>110.03961222267108</v>
      </c>
      <c r="U62" s="1173">
        <v>109.84694985125914</v>
      </c>
      <c r="V62" s="1173">
        <v>110.22844779078929</v>
      </c>
    </row>
    <row r="63" ht="18" customHeight="1">
      <c r="A63" s="1161"/>
      <c r="B63" s="1212" t="s">
        <v>1249</v>
      </c>
      <c r="C63" s="1169">
        <v>102.45250409864887</v>
      </c>
      <c r="D63" s="1170">
        <v>102.55814470866436</v>
      </c>
      <c r="E63" s="1171">
        <v>101.9733578328712</v>
      </c>
      <c r="F63" s="1171">
        <v>98.336856432013249</v>
      </c>
      <c r="G63" s="1171">
        <v>102.07282758128287</v>
      </c>
      <c r="H63" s="1172">
        <v>103.01814326018324</v>
      </c>
      <c r="I63" s="1172">
        <v>104.74065904146559</v>
      </c>
      <c r="J63" s="1173">
        <v>104.35083035197559</v>
      </c>
      <c r="K63" s="1173">
        <v>103.52453896111538</v>
      </c>
      <c r="L63" s="1173">
        <v>103.6204047482797</v>
      </c>
      <c r="M63" s="1173">
        <v>103.40499108770287</v>
      </c>
      <c r="N63" s="1173">
        <v>102.98005364023024</v>
      </c>
      <c r="O63" s="1173">
        <v>102.57476079317118</v>
      </c>
      <c r="P63" s="1173">
        <v>102.77495786725811</v>
      </c>
      <c r="Q63" s="1173">
        <v>102.62605409363542</v>
      </c>
      <c r="R63" s="1173">
        <v>102.66457112220853</v>
      </c>
      <c r="S63" s="1173">
        <v>102.65172881137592</v>
      </c>
      <c r="T63" s="1173">
        <v>102.63702431114221</v>
      </c>
      <c r="U63" s="1173">
        <v>102.61567502272713</v>
      </c>
      <c r="V63" s="1173">
        <v>102.78071522459622</v>
      </c>
    </row>
    <row r="64" s="1180" customFormat="1" ht="15">
      <c r="A64" s="1217"/>
      <c r="B64" s="1218" t="s">
        <v>1250</v>
      </c>
      <c r="C64" s="1219">
        <v>115.05490000000002</v>
      </c>
      <c r="D64" s="1220">
        <v>114.85552487490871</v>
      </c>
      <c r="E64" s="1221">
        <v>104.95767467626544</v>
      </c>
      <c r="F64" s="1221">
        <v>103.30492113240925</v>
      </c>
      <c r="G64" s="1221">
        <v>105.91715128686666</v>
      </c>
      <c r="H64" s="1222">
        <v>107.78767275943531</v>
      </c>
      <c r="I64" s="1222">
        <v>106.22977480850682</v>
      </c>
      <c r="J64" s="1223">
        <v>106.42354289534546</v>
      </c>
      <c r="K64" s="1223">
        <v>107.10301036498062</v>
      </c>
      <c r="L64" s="1223">
        <v>104.45558982096868</v>
      </c>
      <c r="M64" s="1223">
        <v>106.71969403073076</v>
      </c>
      <c r="N64" s="1223">
        <v>107.09992684734689</v>
      </c>
      <c r="O64" s="1223">
        <v>107.13975187684741</v>
      </c>
      <c r="P64" s="1223">
        <v>107.3511130495001</v>
      </c>
      <c r="Q64" s="1223">
        <v>107.53472873746016</v>
      </c>
      <c r="R64" s="1223">
        <v>107.22700517950216</v>
      </c>
      <c r="S64" s="1223">
        <v>107.24022906677216</v>
      </c>
      <c r="T64" s="1223">
        <v>107.212395294205</v>
      </c>
      <c r="U64" s="1223">
        <v>107.04694952981642</v>
      </c>
      <c r="V64" s="1223">
        <v>107.24623539534464</v>
      </c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  <c r="EN64" s="1142"/>
      <c r="EO64" s="1142"/>
    </row>
    <row r="170">
      <c r="A170" s="1142" t="e">
        <v>#DIV/0!</v>
      </c>
    </row>
    <row r="209">
      <c r="A209" s="1142" t="e">
        <v>#DIV/0!</v>
      </c>
    </row>
    <row r="364" ht="23.25" customHeight="1"/>
  </sheetData>
  <printOptions headings="0" gridLines="0"/>
  <pageMargins left="0" right="0" top="0" bottom="0" header="0.15748031496062992" footer="0"/>
  <pageSetup paperSize="9" scale="3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2" style="1142" width="13.85546875"/>
    <col customWidth="1" min="23" max="145" style="1142" width="10.28515625"/>
    <col min="146" max="220" style="1142" width="10.28515625"/>
    <col customWidth="1" min="221" max="221" style="1142" width="8.42578125"/>
    <col customWidth="1" min="222" max="222" style="1142" width="46.5703125"/>
    <col customWidth="1" min="223" max="224" style="1142" width="12.42578125"/>
    <col customWidth="1" min="225" max="225" style="1142" width="12"/>
    <col customWidth="1" min="226" max="239" style="1142" width="10.7109375"/>
    <col customWidth="1" hidden="1" min="240" max="250" style="1142" width="10.28515625"/>
    <col customWidth="1" min="251" max="401" style="1142" width="10.28515625"/>
    <col min="402" max="476" style="1142" width="10.28515625"/>
    <col customWidth="1" min="477" max="477" style="1142" width="8.42578125"/>
    <col customWidth="1" min="478" max="478" style="1142" width="46.5703125"/>
    <col customWidth="1" min="479" max="480" style="1142" width="12.42578125"/>
    <col customWidth="1" min="481" max="481" style="1142" width="12"/>
    <col customWidth="1" min="482" max="495" style="1142" width="10.7109375"/>
    <col customWidth="1" hidden="1" min="496" max="506" style="1142" width="10.28515625"/>
    <col customWidth="1" min="507" max="657" style="1142" width="10.28515625"/>
    <col min="658" max="732" style="1142" width="10.28515625"/>
    <col customWidth="1" min="733" max="733" style="1142" width="8.42578125"/>
    <col customWidth="1" min="734" max="734" style="1142" width="46.5703125"/>
    <col customWidth="1" min="735" max="736" style="1142" width="12.42578125"/>
    <col customWidth="1" min="737" max="737" style="1142" width="12"/>
    <col customWidth="1" min="738" max="751" style="1142" width="10.7109375"/>
    <col customWidth="1" hidden="1" min="752" max="762" style="1142" width="10.28515625"/>
    <col customWidth="1" min="763" max="913" style="1142" width="10.28515625"/>
    <col min="914" max="988" style="1142" width="10.28515625"/>
    <col customWidth="1" min="989" max="989" style="1142" width="8.42578125"/>
    <col customWidth="1" min="990" max="990" style="1142" width="46.5703125"/>
    <col customWidth="1" min="991" max="992" style="1142" width="12.42578125"/>
    <col customWidth="1" min="993" max="993" style="1142" width="12"/>
    <col customWidth="1" min="994" max="1007" style="1142" width="10.7109375"/>
    <col customWidth="1" hidden="1" min="1008" max="1018" style="1142" width="10.28515625"/>
    <col customWidth="1" min="1019" max="1169" style="1142" width="10.28515625"/>
    <col min="1170" max="1244" style="1142" width="10.28515625"/>
    <col customWidth="1" min="1245" max="1245" style="1142" width="8.42578125"/>
    <col customWidth="1" min="1246" max="1246" style="1142" width="46.5703125"/>
    <col customWidth="1" min="1247" max="1248" style="1142" width="12.42578125"/>
    <col customWidth="1" min="1249" max="1249" style="1142" width="12"/>
    <col customWidth="1" min="1250" max="1263" style="1142" width="10.7109375"/>
    <col customWidth="1" hidden="1" min="1264" max="1274" style="1142" width="10.28515625"/>
    <col customWidth="1" min="1275" max="1425" style="1142" width="10.28515625"/>
    <col min="1426" max="1500" style="1142" width="10.28515625"/>
    <col customWidth="1" min="1501" max="1501" style="1142" width="8.42578125"/>
    <col customWidth="1" min="1502" max="1502" style="1142" width="46.5703125"/>
    <col customWidth="1" min="1503" max="1504" style="1142" width="12.42578125"/>
    <col customWidth="1" min="1505" max="1505" style="1142" width="12"/>
    <col customWidth="1" min="1506" max="1519" style="1142" width="10.7109375"/>
    <col customWidth="1" hidden="1" min="1520" max="1530" style="1142" width="10.28515625"/>
    <col customWidth="1" min="1531" max="1681" style="1142" width="10.28515625"/>
    <col min="1682" max="1756" style="1142" width="10.28515625"/>
    <col customWidth="1" min="1757" max="1757" style="1142" width="8.42578125"/>
    <col customWidth="1" min="1758" max="1758" style="1142" width="46.5703125"/>
    <col customWidth="1" min="1759" max="1760" style="1142" width="12.42578125"/>
    <col customWidth="1" min="1761" max="1761" style="1142" width="12"/>
    <col customWidth="1" min="1762" max="1775" style="1142" width="10.7109375"/>
    <col customWidth="1" hidden="1" min="1776" max="1786" style="1142" width="10.28515625"/>
    <col customWidth="1" min="1787" max="1937" style="1142" width="10.28515625"/>
    <col min="1938" max="2012" style="1142" width="10.28515625"/>
    <col customWidth="1" min="2013" max="2013" style="1142" width="8.42578125"/>
    <col customWidth="1" min="2014" max="2014" style="1142" width="46.5703125"/>
    <col customWidth="1" min="2015" max="2016" style="1142" width="12.42578125"/>
    <col customWidth="1" min="2017" max="2017" style="1142" width="12"/>
    <col customWidth="1" min="2018" max="2031" style="1142" width="10.7109375"/>
    <col customWidth="1" hidden="1" min="2032" max="2042" style="1142" width="10.28515625"/>
    <col customWidth="1" min="2043" max="2193" style="1142" width="10.28515625"/>
    <col min="2194" max="2268" style="1142" width="10.28515625"/>
    <col customWidth="1" min="2269" max="2269" style="1142" width="8.42578125"/>
    <col customWidth="1" min="2270" max="2270" style="1142" width="46.5703125"/>
    <col customWidth="1" min="2271" max="2272" style="1142" width="12.42578125"/>
    <col customWidth="1" min="2273" max="2273" style="1142" width="12"/>
    <col customWidth="1" min="2274" max="2287" style="1142" width="10.7109375"/>
    <col customWidth="1" hidden="1" min="2288" max="2298" style="1142" width="10.28515625"/>
    <col customWidth="1" min="2299" max="2449" style="1142" width="10.28515625"/>
    <col min="2450" max="2524" style="1142" width="10.28515625"/>
    <col customWidth="1" min="2525" max="2525" style="1142" width="8.42578125"/>
    <col customWidth="1" min="2526" max="2526" style="1142" width="46.5703125"/>
    <col customWidth="1" min="2527" max="2528" style="1142" width="12.42578125"/>
    <col customWidth="1" min="2529" max="2529" style="1142" width="12"/>
    <col customWidth="1" min="2530" max="2543" style="1142" width="10.7109375"/>
    <col customWidth="1" hidden="1" min="2544" max="2554" style="1142" width="10.28515625"/>
    <col customWidth="1" min="2555" max="2705" style="1142" width="10.28515625"/>
    <col min="2706" max="2780" style="1142" width="10.28515625"/>
    <col customWidth="1" min="2781" max="2781" style="1142" width="8.42578125"/>
    <col customWidth="1" min="2782" max="2782" style="1142" width="46.5703125"/>
    <col customWidth="1" min="2783" max="2784" style="1142" width="12.42578125"/>
    <col customWidth="1" min="2785" max="2785" style="1142" width="12"/>
    <col customWidth="1" min="2786" max="2799" style="1142" width="10.7109375"/>
    <col customWidth="1" hidden="1" min="2800" max="2810" style="1142" width="10.28515625"/>
    <col customWidth="1" min="2811" max="2961" style="1142" width="10.28515625"/>
    <col min="2962" max="3036" style="1142" width="10.28515625"/>
    <col customWidth="1" min="3037" max="3037" style="1142" width="8.42578125"/>
    <col customWidth="1" min="3038" max="3038" style="1142" width="46.5703125"/>
    <col customWidth="1" min="3039" max="3040" style="1142" width="12.42578125"/>
    <col customWidth="1" min="3041" max="3041" style="1142" width="12"/>
    <col customWidth="1" min="3042" max="3055" style="1142" width="10.7109375"/>
    <col customWidth="1" hidden="1" min="3056" max="3066" style="1142" width="10.28515625"/>
    <col customWidth="1" min="3067" max="3217" style="1142" width="10.28515625"/>
    <col min="3218" max="3292" style="1142" width="10.28515625"/>
    <col customWidth="1" min="3293" max="3293" style="1142" width="8.42578125"/>
    <col customWidth="1" min="3294" max="3294" style="1142" width="46.5703125"/>
    <col customWidth="1" min="3295" max="3296" style="1142" width="12.42578125"/>
    <col customWidth="1" min="3297" max="3297" style="1142" width="12"/>
    <col customWidth="1" min="3298" max="3311" style="1142" width="10.7109375"/>
    <col customWidth="1" hidden="1" min="3312" max="3322" style="1142" width="10.28515625"/>
    <col customWidth="1" min="3323" max="3473" style="1142" width="10.28515625"/>
    <col min="3474" max="3548" style="1142" width="10.28515625"/>
    <col customWidth="1" min="3549" max="3549" style="1142" width="8.42578125"/>
    <col customWidth="1" min="3550" max="3550" style="1142" width="46.5703125"/>
    <col customWidth="1" min="3551" max="3552" style="1142" width="12.42578125"/>
    <col customWidth="1" min="3553" max="3553" style="1142" width="12"/>
    <col customWidth="1" min="3554" max="3567" style="1142" width="10.7109375"/>
    <col customWidth="1" hidden="1" min="3568" max="3578" style="1142" width="10.28515625"/>
    <col customWidth="1" min="3579" max="3729" style="1142" width="10.28515625"/>
    <col min="3730" max="3804" style="1142" width="10.28515625"/>
    <col customWidth="1" min="3805" max="3805" style="1142" width="8.42578125"/>
    <col customWidth="1" min="3806" max="3806" style="1142" width="46.5703125"/>
    <col customWidth="1" min="3807" max="3808" style="1142" width="12.42578125"/>
    <col customWidth="1" min="3809" max="3809" style="1142" width="12"/>
    <col customWidth="1" min="3810" max="3823" style="1142" width="10.7109375"/>
    <col customWidth="1" hidden="1" min="3824" max="3834" style="1142" width="10.28515625"/>
    <col customWidth="1" min="3835" max="3985" style="1142" width="10.28515625"/>
    <col min="3986" max="4060" style="1142" width="10.28515625"/>
    <col customWidth="1" min="4061" max="4061" style="1142" width="8.42578125"/>
    <col customWidth="1" min="4062" max="4062" style="1142" width="46.5703125"/>
    <col customWidth="1" min="4063" max="4064" style="1142" width="12.42578125"/>
    <col customWidth="1" min="4065" max="4065" style="1142" width="12"/>
    <col customWidth="1" min="4066" max="4079" style="1142" width="10.7109375"/>
    <col customWidth="1" hidden="1" min="4080" max="4090" style="1142" width="10.28515625"/>
    <col customWidth="1" min="4091" max="4241" style="1142" width="10.28515625"/>
    <col min="4242" max="4316" style="1142" width="10.28515625"/>
    <col customWidth="1" min="4317" max="4317" style="1142" width="8.42578125"/>
    <col customWidth="1" min="4318" max="4318" style="1142" width="46.5703125"/>
    <col customWidth="1" min="4319" max="4320" style="1142" width="12.42578125"/>
    <col customWidth="1" min="4321" max="4321" style="1142" width="12"/>
    <col customWidth="1" min="4322" max="4335" style="1142" width="10.7109375"/>
    <col customWidth="1" hidden="1" min="4336" max="4346" style="1142" width="10.28515625"/>
    <col customWidth="1" min="4347" max="4497" style="1142" width="10.28515625"/>
    <col min="4498" max="4572" style="1142" width="10.28515625"/>
    <col customWidth="1" min="4573" max="4573" style="1142" width="8.42578125"/>
    <col customWidth="1" min="4574" max="4574" style="1142" width="46.5703125"/>
    <col customWidth="1" min="4575" max="4576" style="1142" width="12.42578125"/>
    <col customWidth="1" min="4577" max="4577" style="1142" width="12"/>
    <col customWidth="1" min="4578" max="4591" style="1142" width="10.7109375"/>
    <col customWidth="1" hidden="1" min="4592" max="4602" style="1142" width="10.28515625"/>
    <col customWidth="1" min="4603" max="4753" style="1142" width="10.28515625"/>
    <col min="4754" max="4828" style="1142" width="10.28515625"/>
    <col customWidth="1" min="4829" max="4829" style="1142" width="8.42578125"/>
    <col customWidth="1" min="4830" max="4830" style="1142" width="46.5703125"/>
    <col customWidth="1" min="4831" max="4832" style="1142" width="12.42578125"/>
    <col customWidth="1" min="4833" max="4833" style="1142" width="12"/>
    <col customWidth="1" min="4834" max="4847" style="1142" width="10.7109375"/>
    <col customWidth="1" hidden="1" min="4848" max="4858" style="1142" width="10.28515625"/>
    <col customWidth="1" min="4859" max="5009" style="1142" width="10.28515625"/>
    <col min="5010" max="5084" style="1142" width="10.28515625"/>
    <col customWidth="1" min="5085" max="5085" style="1142" width="8.42578125"/>
    <col customWidth="1" min="5086" max="5086" style="1142" width="46.5703125"/>
    <col customWidth="1" min="5087" max="5088" style="1142" width="12.42578125"/>
    <col customWidth="1" min="5089" max="5089" style="1142" width="12"/>
    <col customWidth="1" min="5090" max="5103" style="1142" width="10.7109375"/>
    <col customWidth="1" hidden="1" min="5104" max="5114" style="1142" width="10.28515625"/>
    <col customWidth="1" min="5115" max="5265" style="1142" width="10.28515625"/>
    <col min="5266" max="5340" style="1142" width="10.28515625"/>
    <col customWidth="1" min="5341" max="5341" style="1142" width="8.42578125"/>
    <col customWidth="1" min="5342" max="5342" style="1142" width="46.5703125"/>
    <col customWidth="1" min="5343" max="5344" style="1142" width="12.42578125"/>
    <col customWidth="1" min="5345" max="5345" style="1142" width="12"/>
    <col customWidth="1" min="5346" max="5359" style="1142" width="10.7109375"/>
    <col customWidth="1" hidden="1" min="5360" max="5370" style="1142" width="10.28515625"/>
    <col customWidth="1" min="5371" max="5521" style="1142" width="10.28515625"/>
    <col min="5522" max="5596" style="1142" width="10.28515625"/>
    <col customWidth="1" min="5597" max="5597" style="1142" width="8.42578125"/>
    <col customWidth="1" min="5598" max="5598" style="1142" width="46.5703125"/>
    <col customWidth="1" min="5599" max="5600" style="1142" width="12.42578125"/>
    <col customWidth="1" min="5601" max="5601" style="1142" width="12"/>
    <col customWidth="1" min="5602" max="5615" style="1142" width="10.7109375"/>
    <col customWidth="1" hidden="1" min="5616" max="5626" style="1142" width="10.28515625"/>
    <col customWidth="1" min="5627" max="5777" style="1142" width="10.28515625"/>
    <col min="5778" max="5852" style="1142" width="10.28515625"/>
    <col customWidth="1" min="5853" max="5853" style="1142" width="8.42578125"/>
    <col customWidth="1" min="5854" max="5854" style="1142" width="46.5703125"/>
    <col customWidth="1" min="5855" max="5856" style="1142" width="12.42578125"/>
    <col customWidth="1" min="5857" max="5857" style="1142" width="12"/>
    <col customWidth="1" min="5858" max="5871" style="1142" width="10.7109375"/>
    <col customWidth="1" hidden="1" min="5872" max="5882" style="1142" width="10.28515625"/>
    <col customWidth="1" min="5883" max="6033" style="1142" width="10.28515625"/>
    <col min="6034" max="6108" style="1142" width="10.28515625"/>
    <col customWidth="1" min="6109" max="6109" style="1142" width="8.42578125"/>
    <col customWidth="1" min="6110" max="6110" style="1142" width="46.5703125"/>
    <col customWidth="1" min="6111" max="6112" style="1142" width="12.42578125"/>
    <col customWidth="1" min="6113" max="6113" style="1142" width="12"/>
    <col customWidth="1" min="6114" max="6127" style="1142" width="10.7109375"/>
    <col customWidth="1" hidden="1" min="6128" max="6138" style="1142" width="10.28515625"/>
    <col customWidth="1" min="6139" max="6289" style="1142" width="10.28515625"/>
    <col min="6290" max="6364" style="1142" width="10.28515625"/>
    <col customWidth="1" min="6365" max="6365" style="1142" width="8.42578125"/>
    <col customWidth="1" min="6366" max="6366" style="1142" width="46.5703125"/>
    <col customWidth="1" min="6367" max="6368" style="1142" width="12.42578125"/>
    <col customWidth="1" min="6369" max="6369" style="1142" width="12"/>
    <col customWidth="1" min="6370" max="6383" style="1142" width="10.7109375"/>
    <col customWidth="1" hidden="1" min="6384" max="6394" style="1142" width="10.28515625"/>
    <col customWidth="1" min="6395" max="6545" style="1142" width="10.28515625"/>
    <col min="6546" max="6620" style="1142" width="10.28515625"/>
    <col customWidth="1" min="6621" max="6621" style="1142" width="8.42578125"/>
    <col customWidth="1" min="6622" max="6622" style="1142" width="46.5703125"/>
    <col customWidth="1" min="6623" max="6624" style="1142" width="12.42578125"/>
    <col customWidth="1" min="6625" max="6625" style="1142" width="12"/>
    <col customWidth="1" min="6626" max="6639" style="1142" width="10.7109375"/>
    <col customWidth="1" hidden="1" min="6640" max="6650" style="1142" width="10.28515625"/>
    <col customWidth="1" min="6651" max="6801" style="1142" width="10.28515625"/>
    <col min="6802" max="6876" style="1142" width="10.28515625"/>
    <col customWidth="1" min="6877" max="6877" style="1142" width="8.42578125"/>
    <col customWidth="1" min="6878" max="6878" style="1142" width="46.5703125"/>
    <col customWidth="1" min="6879" max="6880" style="1142" width="12.42578125"/>
    <col customWidth="1" min="6881" max="6881" style="1142" width="12"/>
    <col customWidth="1" min="6882" max="6895" style="1142" width="10.7109375"/>
    <col customWidth="1" hidden="1" min="6896" max="6906" style="1142" width="10.28515625"/>
    <col customWidth="1" min="6907" max="7057" style="1142" width="10.28515625"/>
    <col min="7058" max="7132" style="1142" width="10.28515625"/>
    <col customWidth="1" min="7133" max="7133" style="1142" width="8.42578125"/>
    <col customWidth="1" min="7134" max="7134" style="1142" width="46.5703125"/>
    <col customWidth="1" min="7135" max="7136" style="1142" width="12.42578125"/>
    <col customWidth="1" min="7137" max="7137" style="1142" width="12"/>
    <col customWidth="1" min="7138" max="7151" style="1142" width="10.7109375"/>
    <col customWidth="1" hidden="1" min="7152" max="7162" style="1142" width="10.28515625"/>
    <col customWidth="1" min="7163" max="7313" style="1142" width="10.28515625"/>
    <col min="7314" max="7388" style="1142" width="10.28515625"/>
    <col customWidth="1" min="7389" max="7389" style="1142" width="8.42578125"/>
    <col customWidth="1" min="7390" max="7390" style="1142" width="46.5703125"/>
    <col customWidth="1" min="7391" max="7392" style="1142" width="12.42578125"/>
    <col customWidth="1" min="7393" max="7393" style="1142" width="12"/>
    <col customWidth="1" min="7394" max="7407" style="1142" width="10.7109375"/>
    <col customWidth="1" hidden="1" min="7408" max="7418" style="1142" width="10.28515625"/>
    <col customWidth="1" min="7419" max="7569" style="1142" width="10.28515625"/>
    <col min="7570" max="7644" style="1142" width="10.28515625"/>
    <col customWidth="1" min="7645" max="7645" style="1142" width="8.42578125"/>
    <col customWidth="1" min="7646" max="7646" style="1142" width="46.5703125"/>
    <col customWidth="1" min="7647" max="7648" style="1142" width="12.42578125"/>
    <col customWidth="1" min="7649" max="7649" style="1142" width="12"/>
    <col customWidth="1" min="7650" max="7663" style="1142" width="10.7109375"/>
    <col customWidth="1" hidden="1" min="7664" max="7674" style="1142" width="10.28515625"/>
    <col customWidth="1" min="7675" max="7825" style="1142" width="10.28515625"/>
    <col min="7826" max="7900" style="1142" width="10.28515625"/>
    <col customWidth="1" min="7901" max="7901" style="1142" width="8.42578125"/>
    <col customWidth="1" min="7902" max="7902" style="1142" width="46.5703125"/>
    <col customWidth="1" min="7903" max="7904" style="1142" width="12.42578125"/>
    <col customWidth="1" min="7905" max="7905" style="1142" width="12"/>
    <col customWidth="1" min="7906" max="7919" style="1142" width="10.7109375"/>
    <col customWidth="1" hidden="1" min="7920" max="7930" style="1142" width="10.28515625"/>
    <col customWidth="1" min="7931" max="8081" style="1142" width="10.28515625"/>
    <col min="8082" max="8156" style="1142" width="10.28515625"/>
    <col customWidth="1" min="8157" max="8157" style="1142" width="8.42578125"/>
    <col customWidth="1" min="8158" max="8158" style="1142" width="46.5703125"/>
    <col customWidth="1" min="8159" max="8160" style="1142" width="12.42578125"/>
    <col customWidth="1" min="8161" max="8161" style="1142" width="12"/>
    <col customWidth="1" min="8162" max="8175" style="1142" width="10.7109375"/>
    <col customWidth="1" hidden="1" min="8176" max="8186" style="1142" width="10.28515625"/>
    <col customWidth="1" min="8187" max="8337" style="1142" width="10.28515625"/>
    <col min="8338" max="8412" style="1142" width="10.28515625"/>
    <col customWidth="1" min="8413" max="8413" style="1142" width="8.42578125"/>
    <col customWidth="1" min="8414" max="8414" style="1142" width="46.5703125"/>
    <col customWidth="1" min="8415" max="8416" style="1142" width="12.42578125"/>
    <col customWidth="1" min="8417" max="8417" style="1142" width="12"/>
    <col customWidth="1" min="8418" max="8431" style="1142" width="10.7109375"/>
    <col customWidth="1" hidden="1" min="8432" max="8442" style="1142" width="10.28515625"/>
    <col customWidth="1" min="8443" max="8593" style="1142" width="10.28515625"/>
    <col min="8594" max="8668" style="1142" width="10.28515625"/>
    <col customWidth="1" min="8669" max="8669" style="1142" width="8.42578125"/>
    <col customWidth="1" min="8670" max="8670" style="1142" width="46.5703125"/>
    <col customWidth="1" min="8671" max="8672" style="1142" width="12.42578125"/>
    <col customWidth="1" min="8673" max="8673" style="1142" width="12"/>
    <col customWidth="1" min="8674" max="8687" style="1142" width="10.7109375"/>
    <col customWidth="1" hidden="1" min="8688" max="8698" style="1142" width="10.28515625"/>
    <col customWidth="1" min="8699" max="8849" style="1142" width="10.28515625"/>
    <col min="8850" max="8924" style="1142" width="10.28515625"/>
    <col customWidth="1" min="8925" max="8925" style="1142" width="8.42578125"/>
    <col customWidth="1" min="8926" max="8926" style="1142" width="46.5703125"/>
    <col customWidth="1" min="8927" max="8928" style="1142" width="12.42578125"/>
    <col customWidth="1" min="8929" max="8929" style="1142" width="12"/>
    <col customWidth="1" min="8930" max="8943" style="1142" width="10.7109375"/>
    <col customWidth="1" hidden="1" min="8944" max="8954" style="1142" width="10.28515625"/>
    <col customWidth="1" min="8955" max="9105" style="1142" width="10.28515625"/>
    <col min="9106" max="9180" style="1142" width="10.28515625"/>
    <col customWidth="1" min="9181" max="9181" style="1142" width="8.42578125"/>
    <col customWidth="1" min="9182" max="9182" style="1142" width="46.5703125"/>
    <col customWidth="1" min="9183" max="9184" style="1142" width="12.42578125"/>
    <col customWidth="1" min="9185" max="9185" style="1142" width="12"/>
    <col customWidth="1" min="9186" max="9199" style="1142" width="10.7109375"/>
    <col customWidth="1" hidden="1" min="9200" max="9210" style="1142" width="10.28515625"/>
    <col customWidth="1" min="9211" max="9361" style="1142" width="10.28515625"/>
    <col min="9362" max="9436" style="1142" width="10.28515625"/>
    <col customWidth="1" min="9437" max="9437" style="1142" width="8.42578125"/>
    <col customWidth="1" min="9438" max="9438" style="1142" width="46.5703125"/>
    <col customWidth="1" min="9439" max="9440" style="1142" width="12.42578125"/>
    <col customWidth="1" min="9441" max="9441" style="1142" width="12"/>
    <col customWidth="1" min="9442" max="9455" style="1142" width="10.7109375"/>
    <col customWidth="1" hidden="1" min="9456" max="9466" style="1142" width="10.28515625"/>
    <col customWidth="1" min="9467" max="9617" style="1142" width="10.28515625"/>
    <col min="9618" max="9692" style="1142" width="10.28515625"/>
    <col customWidth="1" min="9693" max="9693" style="1142" width="8.42578125"/>
    <col customWidth="1" min="9694" max="9694" style="1142" width="46.5703125"/>
    <col customWidth="1" min="9695" max="9696" style="1142" width="12.42578125"/>
    <col customWidth="1" min="9697" max="9697" style="1142" width="12"/>
    <col customWidth="1" min="9698" max="9711" style="1142" width="10.7109375"/>
    <col customWidth="1" hidden="1" min="9712" max="9722" style="1142" width="10.28515625"/>
    <col customWidth="1" min="9723" max="9873" style="1142" width="10.28515625"/>
    <col min="9874" max="9948" style="1142" width="10.28515625"/>
    <col customWidth="1" min="9949" max="9949" style="1142" width="8.42578125"/>
    <col customWidth="1" min="9950" max="9950" style="1142" width="46.5703125"/>
    <col customWidth="1" min="9951" max="9952" style="1142" width="12.42578125"/>
    <col customWidth="1" min="9953" max="9953" style="1142" width="12"/>
    <col customWidth="1" min="9954" max="9967" style="1142" width="10.7109375"/>
    <col customWidth="1" hidden="1" min="9968" max="9978" style="1142" width="10.28515625"/>
    <col customWidth="1" min="9979" max="10129" style="1142" width="10.28515625"/>
    <col min="10130" max="10204" style="1142" width="10.28515625"/>
    <col customWidth="1" min="10205" max="10205" style="1142" width="8.42578125"/>
    <col customWidth="1" min="10206" max="10206" style="1142" width="46.5703125"/>
    <col customWidth="1" min="10207" max="10208" style="1142" width="12.42578125"/>
    <col customWidth="1" min="10209" max="10209" style="1142" width="12"/>
    <col customWidth="1" min="10210" max="10223" style="1142" width="10.7109375"/>
    <col customWidth="1" hidden="1" min="10224" max="10234" style="1142" width="10.28515625"/>
    <col customWidth="1" min="10235" max="10385" style="1142" width="10.28515625"/>
    <col min="10386" max="10460" style="1142" width="10.28515625"/>
    <col customWidth="1" min="10461" max="10461" style="1142" width="8.42578125"/>
    <col customWidth="1" min="10462" max="10462" style="1142" width="46.5703125"/>
    <col customWidth="1" min="10463" max="10464" style="1142" width="12.42578125"/>
    <col customWidth="1" min="10465" max="10465" style="1142" width="12"/>
    <col customWidth="1" min="10466" max="10479" style="1142" width="10.7109375"/>
    <col customWidth="1" hidden="1" min="10480" max="10490" style="1142" width="10.28515625"/>
    <col customWidth="1" min="10491" max="10641" style="1142" width="10.28515625"/>
    <col min="10642" max="10716" style="1142" width="10.28515625"/>
    <col customWidth="1" min="10717" max="10717" style="1142" width="8.42578125"/>
    <col customWidth="1" min="10718" max="10718" style="1142" width="46.5703125"/>
    <col customWidth="1" min="10719" max="10720" style="1142" width="12.42578125"/>
    <col customWidth="1" min="10721" max="10721" style="1142" width="12"/>
    <col customWidth="1" min="10722" max="10735" style="1142" width="10.7109375"/>
    <col customWidth="1" hidden="1" min="10736" max="10746" style="1142" width="10.28515625"/>
    <col customWidth="1" min="10747" max="10897" style="1142" width="10.28515625"/>
    <col min="10898" max="10972" style="1142" width="10.28515625"/>
    <col customWidth="1" min="10973" max="10973" style="1142" width="8.42578125"/>
    <col customWidth="1" min="10974" max="10974" style="1142" width="46.5703125"/>
    <col customWidth="1" min="10975" max="10976" style="1142" width="12.42578125"/>
    <col customWidth="1" min="10977" max="10977" style="1142" width="12"/>
    <col customWidth="1" min="10978" max="10991" style="1142" width="10.7109375"/>
    <col customWidth="1" hidden="1" min="10992" max="11002" style="1142" width="10.28515625"/>
    <col customWidth="1" min="11003" max="11153" style="1142" width="10.28515625"/>
    <col min="11154" max="11228" style="1142" width="10.28515625"/>
    <col customWidth="1" min="11229" max="11229" style="1142" width="8.42578125"/>
    <col customWidth="1" min="11230" max="11230" style="1142" width="46.5703125"/>
    <col customWidth="1" min="11231" max="11232" style="1142" width="12.42578125"/>
    <col customWidth="1" min="11233" max="11233" style="1142" width="12"/>
    <col customWidth="1" min="11234" max="11247" style="1142" width="10.7109375"/>
    <col customWidth="1" hidden="1" min="11248" max="11258" style="1142" width="10.28515625"/>
    <col customWidth="1" min="11259" max="11409" style="1142" width="10.28515625"/>
    <col min="11410" max="11484" style="1142" width="10.28515625"/>
    <col customWidth="1" min="11485" max="11485" style="1142" width="8.42578125"/>
    <col customWidth="1" min="11486" max="11486" style="1142" width="46.5703125"/>
    <col customWidth="1" min="11487" max="11488" style="1142" width="12.42578125"/>
    <col customWidth="1" min="11489" max="11489" style="1142" width="12"/>
    <col customWidth="1" min="11490" max="11503" style="1142" width="10.7109375"/>
    <col customWidth="1" hidden="1" min="11504" max="11514" style="1142" width="10.28515625"/>
    <col customWidth="1" min="11515" max="11665" style="1142" width="10.28515625"/>
    <col min="11666" max="11740" style="1142" width="10.28515625"/>
    <col customWidth="1" min="11741" max="11741" style="1142" width="8.42578125"/>
    <col customWidth="1" min="11742" max="11742" style="1142" width="46.5703125"/>
    <col customWidth="1" min="11743" max="11744" style="1142" width="12.42578125"/>
    <col customWidth="1" min="11745" max="11745" style="1142" width="12"/>
    <col customWidth="1" min="11746" max="11759" style="1142" width="10.7109375"/>
    <col customWidth="1" hidden="1" min="11760" max="11770" style="1142" width="10.28515625"/>
    <col customWidth="1" min="11771" max="11921" style="1142" width="10.28515625"/>
    <col min="11922" max="11996" style="1142" width="10.28515625"/>
    <col customWidth="1" min="11997" max="11997" style="1142" width="8.42578125"/>
    <col customWidth="1" min="11998" max="11998" style="1142" width="46.5703125"/>
    <col customWidth="1" min="11999" max="12000" style="1142" width="12.42578125"/>
    <col customWidth="1" min="12001" max="12001" style="1142" width="12"/>
    <col customWidth="1" min="12002" max="12015" style="1142" width="10.7109375"/>
    <col customWidth="1" hidden="1" min="12016" max="12026" style="1142" width="10.28515625"/>
    <col customWidth="1" min="12027" max="12177" style="1142" width="10.28515625"/>
    <col min="12178" max="12252" style="1142" width="10.28515625"/>
    <col customWidth="1" min="12253" max="12253" style="1142" width="8.42578125"/>
    <col customWidth="1" min="12254" max="12254" style="1142" width="46.5703125"/>
    <col customWidth="1" min="12255" max="12256" style="1142" width="12.42578125"/>
    <col customWidth="1" min="12257" max="12257" style="1142" width="12"/>
    <col customWidth="1" min="12258" max="12271" style="1142" width="10.7109375"/>
    <col customWidth="1" hidden="1" min="12272" max="12282" style="1142" width="10.28515625"/>
    <col customWidth="1" min="12283" max="12433" style="1142" width="10.28515625"/>
    <col min="12434" max="12508" style="1142" width="10.28515625"/>
    <col customWidth="1" min="12509" max="12509" style="1142" width="8.42578125"/>
    <col customWidth="1" min="12510" max="12510" style="1142" width="46.5703125"/>
    <col customWidth="1" min="12511" max="12512" style="1142" width="12.42578125"/>
    <col customWidth="1" min="12513" max="12513" style="1142" width="12"/>
    <col customWidth="1" min="12514" max="12527" style="1142" width="10.7109375"/>
    <col customWidth="1" hidden="1" min="12528" max="12538" style="1142" width="10.28515625"/>
    <col customWidth="1" min="12539" max="12689" style="1142" width="10.28515625"/>
    <col min="12690" max="12764" style="1142" width="10.28515625"/>
    <col customWidth="1" min="12765" max="12765" style="1142" width="8.42578125"/>
    <col customWidth="1" min="12766" max="12766" style="1142" width="46.5703125"/>
    <col customWidth="1" min="12767" max="12768" style="1142" width="12.42578125"/>
    <col customWidth="1" min="12769" max="12769" style="1142" width="12"/>
    <col customWidth="1" min="12770" max="12783" style="1142" width="10.7109375"/>
    <col customWidth="1" hidden="1" min="12784" max="12794" style="1142" width="10.28515625"/>
    <col customWidth="1" min="12795" max="12945" style="1142" width="10.28515625"/>
    <col min="12946" max="13020" style="1142" width="10.28515625"/>
    <col customWidth="1" min="13021" max="13021" style="1142" width="8.42578125"/>
    <col customWidth="1" min="13022" max="13022" style="1142" width="46.5703125"/>
    <col customWidth="1" min="13023" max="13024" style="1142" width="12.42578125"/>
    <col customWidth="1" min="13025" max="13025" style="1142" width="12"/>
    <col customWidth="1" min="13026" max="13039" style="1142" width="10.7109375"/>
    <col customWidth="1" hidden="1" min="13040" max="13050" style="1142" width="10.28515625"/>
    <col customWidth="1" min="13051" max="13201" style="1142" width="10.28515625"/>
    <col min="13202" max="13276" style="1142" width="10.28515625"/>
    <col customWidth="1" min="13277" max="13277" style="1142" width="8.42578125"/>
    <col customWidth="1" min="13278" max="13278" style="1142" width="46.5703125"/>
    <col customWidth="1" min="13279" max="13280" style="1142" width="12.42578125"/>
    <col customWidth="1" min="13281" max="13281" style="1142" width="12"/>
    <col customWidth="1" min="13282" max="13295" style="1142" width="10.7109375"/>
    <col customWidth="1" hidden="1" min="13296" max="13306" style="1142" width="10.28515625"/>
    <col customWidth="1" min="13307" max="13457" style="1142" width="10.28515625"/>
    <col min="13458" max="13532" style="1142" width="10.28515625"/>
    <col customWidth="1" min="13533" max="13533" style="1142" width="8.42578125"/>
    <col customWidth="1" min="13534" max="13534" style="1142" width="46.5703125"/>
    <col customWidth="1" min="13535" max="13536" style="1142" width="12.42578125"/>
    <col customWidth="1" min="13537" max="13537" style="1142" width="12"/>
    <col customWidth="1" min="13538" max="13551" style="1142" width="10.7109375"/>
    <col customWidth="1" hidden="1" min="13552" max="13562" style="1142" width="10.28515625"/>
    <col customWidth="1" min="13563" max="13713" style="1142" width="10.28515625"/>
    <col min="13714" max="13788" style="1142" width="10.28515625"/>
    <col customWidth="1" min="13789" max="13789" style="1142" width="8.42578125"/>
    <col customWidth="1" min="13790" max="13790" style="1142" width="46.5703125"/>
    <col customWidth="1" min="13791" max="13792" style="1142" width="12.42578125"/>
    <col customWidth="1" min="13793" max="13793" style="1142" width="12"/>
    <col customWidth="1" min="13794" max="13807" style="1142" width="10.7109375"/>
    <col customWidth="1" hidden="1" min="13808" max="13818" style="1142" width="10.28515625"/>
    <col customWidth="1" min="13819" max="13969" style="1142" width="10.28515625"/>
    <col min="13970" max="14044" style="1142" width="10.28515625"/>
    <col customWidth="1" min="14045" max="14045" style="1142" width="8.42578125"/>
    <col customWidth="1" min="14046" max="14046" style="1142" width="46.5703125"/>
    <col customWidth="1" min="14047" max="14048" style="1142" width="12.42578125"/>
    <col customWidth="1" min="14049" max="14049" style="1142" width="12"/>
    <col customWidth="1" min="14050" max="14063" style="1142" width="10.7109375"/>
    <col customWidth="1" hidden="1" min="14064" max="14074" style="1142" width="10.28515625"/>
    <col customWidth="1" min="14075" max="14225" style="1142" width="10.28515625"/>
    <col min="14226" max="14300" style="1142" width="10.28515625"/>
    <col customWidth="1" min="14301" max="14301" style="1142" width="8.42578125"/>
    <col customWidth="1" min="14302" max="14302" style="1142" width="46.5703125"/>
    <col customWidth="1" min="14303" max="14304" style="1142" width="12.42578125"/>
    <col customWidth="1" min="14305" max="14305" style="1142" width="12"/>
    <col customWidth="1" min="14306" max="14319" style="1142" width="10.7109375"/>
    <col customWidth="1" hidden="1" min="14320" max="14330" style="1142" width="10.28515625"/>
    <col customWidth="1" min="14331" max="14481" style="1142" width="10.28515625"/>
    <col min="14482" max="14556" style="1142" width="10.28515625"/>
    <col customWidth="1" min="14557" max="14557" style="1142" width="8.42578125"/>
    <col customWidth="1" min="14558" max="14558" style="1142" width="46.5703125"/>
    <col customWidth="1" min="14559" max="14560" style="1142" width="12.42578125"/>
    <col customWidth="1" min="14561" max="14561" style="1142" width="12"/>
    <col customWidth="1" min="14562" max="14575" style="1142" width="10.7109375"/>
    <col customWidth="1" hidden="1" min="14576" max="14586" style="1142" width="10.28515625"/>
    <col customWidth="1" min="14587" max="14737" style="1142" width="10.28515625"/>
    <col min="14738" max="14812" style="1142" width="10.28515625"/>
    <col customWidth="1" min="14813" max="14813" style="1142" width="8.42578125"/>
    <col customWidth="1" min="14814" max="14814" style="1142" width="46.5703125"/>
    <col customWidth="1" min="14815" max="14816" style="1142" width="12.42578125"/>
    <col customWidth="1" min="14817" max="14817" style="1142" width="12"/>
    <col customWidth="1" min="14818" max="14831" style="1142" width="10.7109375"/>
    <col customWidth="1" hidden="1" min="14832" max="14842" style="1142" width="10.28515625"/>
    <col customWidth="1" min="14843" max="14993" style="1142" width="10.28515625"/>
    <col min="14994" max="15068" style="1142" width="10.28515625"/>
    <col customWidth="1" min="15069" max="15069" style="1142" width="8.42578125"/>
    <col customWidth="1" min="15070" max="15070" style="1142" width="46.5703125"/>
    <col customWidth="1" min="15071" max="15072" style="1142" width="12.42578125"/>
    <col customWidth="1" min="15073" max="15073" style="1142" width="12"/>
    <col customWidth="1" min="15074" max="15087" style="1142" width="10.7109375"/>
    <col customWidth="1" hidden="1" min="15088" max="15098" style="1142" width="10.28515625"/>
    <col customWidth="1" min="15099" max="15249" style="1142" width="10.28515625"/>
    <col min="15250" max="15324" style="1142" width="10.28515625"/>
    <col customWidth="1" min="15325" max="15325" style="1142" width="8.42578125"/>
    <col customWidth="1" min="15326" max="15326" style="1142" width="46.5703125"/>
    <col customWidth="1" min="15327" max="15328" style="1142" width="12.42578125"/>
    <col customWidth="1" min="15329" max="15329" style="1142" width="12"/>
    <col customWidth="1" min="15330" max="15343" style="1142" width="10.7109375"/>
    <col customWidth="1" hidden="1" min="15344" max="15354" style="1142" width="10.28515625"/>
    <col customWidth="1" min="15355" max="15505" style="1142" width="10.28515625"/>
    <col min="15506" max="15580" style="1142" width="10.28515625"/>
    <col customWidth="1" min="15581" max="15581" style="1142" width="8.42578125"/>
    <col customWidth="1" min="15582" max="15582" style="1142" width="46.5703125"/>
    <col customWidth="1" min="15583" max="15584" style="1142" width="12.42578125"/>
    <col customWidth="1" min="15585" max="15585" style="1142" width="12"/>
    <col customWidth="1" min="15586" max="15599" style="1142" width="10.7109375"/>
    <col customWidth="1" hidden="1" min="15600" max="15610" style="1142" width="10.28515625"/>
    <col customWidth="1" min="15611" max="15761" style="1142" width="10.28515625"/>
    <col min="15762" max="15836" style="1142" width="10.28515625"/>
    <col customWidth="1" min="15837" max="15837" style="1142" width="8.42578125"/>
    <col customWidth="1" min="15838" max="15838" style="1142" width="46.5703125"/>
    <col customWidth="1" min="15839" max="15840" style="1142" width="12.42578125"/>
    <col customWidth="1" min="15841" max="15841" style="1142" width="12"/>
    <col customWidth="1" min="15842" max="15855" style="1142" width="10.7109375"/>
    <col customWidth="1" hidden="1" min="15856" max="15866" style="1142" width="10.28515625"/>
    <col customWidth="1" min="15867" max="16017" style="1142" width="10.28515625"/>
    <col min="16018" max="16092" style="1142" width="10.28515625"/>
    <col customWidth="1" min="16093" max="16093" style="1142" width="8.42578125"/>
    <col customWidth="1" min="16094" max="16094" style="1142" width="46.5703125"/>
    <col customWidth="1" min="16095" max="16096" style="1142" width="12.42578125"/>
    <col customWidth="1" min="16097" max="16097" style="1142" width="12"/>
    <col customWidth="1" min="16098" max="16111" style="1142" width="10.7109375"/>
    <col customWidth="1" hidden="1" min="16112" max="16122" style="1142" width="10.28515625"/>
    <col customWidth="1" min="16123" max="16273" style="1142" width="10.28515625"/>
    <col min="16274" max="16384" style="1142" width="10.28515625"/>
  </cols>
  <sheetData>
    <row r="1" s="1143" customFormat="1" ht="56.25" customHeight="1">
      <c r="A1" s="1144" t="s">
        <v>1327</v>
      </c>
      <c r="B1" s="1145"/>
      <c r="H1" s="1224" t="s">
        <v>1336</v>
      </c>
      <c r="Q1" s="1224" t="s">
        <v>1336</v>
      </c>
    </row>
    <row r="2" s="1147" customFormat="1" ht="47.25" customHeight="1">
      <c r="A2" s="1148" t="s">
        <v>1244</v>
      </c>
      <c r="B2" s="1149" t="s">
        <v>1245</v>
      </c>
      <c r="C2" s="1150" t="s">
        <v>1328</v>
      </c>
      <c r="D2" s="1151" t="s">
        <v>1329</v>
      </c>
      <c r="E2" s="1152" t="s">
        <v>1330</v>
      </c>
      <c r="F2" s="1151" t="s">
        <v>494</v>
      </c>
      <c r="G2" s="1152" t="s">
        <v>1331</v>
      </c>
      <c r="H2" s="1152" t="s">
        <v>1332</v>
      </c>
      <c r="I2" s="1151">
        <v>2023</v>
      </c>
      <c r="J2" s="1153">
        <v>2024</v>
      </c>
      <c r="K2" s="1151">
        <v>2025</v>
      </c>
      <c r="L2" s="1153">
        <v>2026</v>
      </c>
      <c r="M2" s="1151">
        <v>2027</v>
      </c>
      <c r="N2" s="1153">
        <v>2028</v>
      </c>
      <c r="O2" s="1151">
        <v>2029</v>
      </c>
      <c r="P2" s="1153">
        <v>2030</v>
      </c>
      <c r="Q2" s="1151">
        <v>2031</v>
      </c>
      <c r="R2" s="1153">
        <v>2032</v>
      </c>
      <c r="S2" s="1151">
        <v>2033</v>
      </c>
      <c r="T2" s="1153">
        <v>2034</v>
      </c>
      <c r="U2" s="1151">
        <v>2035</v>
      </c>
      <c r="V2" s="1153">
        <v>2036</v>
      </c>
    </row>
    <row r="3" s="1154" customFormat="1" ht="33.75" customHeight="1">
      <c r="A3" s="1155"/>
      <c r="B3" s="1156" t="s">
        <v>1246</v>
      </c>
      <c r="C3" s="1157"/>
      <c r="D3" s="1158"/>
      <c r="E3" s="1158"/>
      <c r="F3" s="1158"/>
      <c r="G3" s="1158"/>
      <c r="H3" s="1158"/>
      <c r="I3" s="1159"/>
      <c r="J3" s="1160"/>
      <c r="K3" s="1160"/>
      <c r="L3" s="1160"/>
      <c r="M3" s="1160"/>
      <c r="N3" s="1160"/>
      <c r="O3" s="1160"/>
      <c r="P3" s="1160"/>
      <c r="Q3" s="1160"/>
      <c r="R3" s="1160"/>
      <c r="S3" s="1160"/>
      <c r="T3" s="1160"/>
      <c r="U3" s="1160"/>
      <c r="V3" s="1160"/>
    </row>
    <row r="4" ht="15.75" customHeight="1">
      <c r="A4" s="1161"/>
      <c r="B4" s="1162" t="s">
        <v>1247</v>
      </c>
      <c r="C4" s="1163"/>
      <c r="D4" s="1164"/>
      <c r="E4" s="1165"/>
      <c r="F4" s="1165"/>
      <c r="G4" s="1165"/>
      <c r="H4" s="1166"/>
      <c r="I4" s="1166"/>
      <c r="J4" s="1167"/>
      <c r="K4" s="1167"/>
      <c r="L4" s="1167"/>
      <c r="M4" s="1167"/>
      <c r="N4" s="1167"/>
      <c r="O4" s="1167"/>
      <c r="P4" s="1167"/>
      <c r="Q4" s="1167"/>
      <c r="R4" s="1167"/>
      <c r="S4" s="1167"/>
      <c r="T4" s="1167"/>
      <c r="U4" s="1167"/>
      <c r="V4" s="1167"/>
    </row>
    <row r="5" ht="13.699999999999999" customHeight="1">
      <c r="A5" s="1161"/>
      <c r="B5" s="1168" t="s">
        <v>1248</v>
      </c>
      <c r="C5" s="1169"/>
      <c r="D5" s="1170"/>
      <c r="E5" s="1171"/>
      <c r="F5" s="1171"/>
      <c r="G5" s="1171"/>
      <c r="H5" s="1172"/>
      <c r="I5" s="1172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  <c r="U5" s="1173"/>
      <c r="V5" s="1173"/>
    </row>
    <row r="6" s="1143" customFormat="1" ht="15">
      <c r="A6" s="1174"/>
      <c r="B6" s="1168" t="s">
        <v>1249</v>
      </c>
      <c r="C6" s="1175"/>
      <c r="D6" s="1176"/>
      <c r="E6" s="1177"/>
      <c r="F6" s="1177"/>
      <c r="G6" s="1177"/>
      <c r="H6" s="1178"/>
      <c r="I6" s="1178"/>
      <c r="J6" s="1179"/>
      <c r="K6" s="1179"/>
      <c r="L6" s="1179"/>
      <c r="M6" s="1179"/>
      <c r="N6" s="1179"/>
      <c r="O6" s="1179"/>
      <c r="P6" s="1179"/>
      <c r="Q6" s="1179"/>
      <c r="R6" s="1179"/>
      <c r="S6" s="1179"/>
      <c r="T6" s="1179"/>
      <c r="U6" s="1179"/>
      <c r="V6" s="1179"/>
    </row>
    <row r="7" s="1180" customFormat="1" ht="15.75" customHeight="1">
      <c r="A7" s="1181"/>
      <c r="B7" s="1182" t="s">
        <v>1250</v>
      </c>
      <c r="C7" s="1183"/>
      <c r="D7" s="1213"/>
      <c r="E7" s="1185"/>
      <c r="F7" s="1185"/>
      <c r="G7" s="1185"/>
      <c r="H7" s="1186"/>
      <c r="I7" s="1186"/>
      <c r="J7" s="1187"/>
      <c r="K7" s="1187"/>
      <c r="L7" s="1187"/>
      <c r="M7" s="1187"/>
      <c r="N7" s="1187"/>
      <c r="O7" s="1187"/>
      <c r="P7" s="1187"/>
      <c r="Q7" s="1187"/>
      <c r="R7" s="1187"/>
      <c r="S7" s="1187"/>
      <c r="T7" s="1187"/>
      <c r="U7" s="1187"/>
      <c r="V7" s="1187"/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  <c r="EN7" s="1142"/>
      <c r="EO7" s="1142"/>
    </row>
    <row r="8" s="1154" customFormat="1" ht="15.75" customHeight="1">
      <c r="A8" s="1188"/>
      <c r="B8" s="1189" t="s">
        <v>1333</v>
      </c>
      <c r="C8" s="1190"/>
      <c r="D8" s="1191"/>
      <c r="E8" s="1191"/>
      <c r="F8" s="1191"/>
      <c r="G8" s="1191"/>
      <c r="H8" s="1192"/>
      <c r="I8" s="1193"/>
      <c r="J8" s="1194"/>
      <c r="K8" s="1194"/>
      <c r="L8" s="1194"/>
      <c r="M8" s="1194"/>
      <c r="N8" s="1194"/>
      <c r="O8" s="1194"/>
      <c r="P8" s="1194"/>
      <c r="Q8" s="1194"/>
      <c r="R8" s="1194"/>
      <c r="S8" s="1194"/>
      <c r="T8" s="1194"/>
      <c r="U8" s="1194"/>
      <c r="V8" s="1194"/>
    </row>
    <row r="9" s="1154" customFormat="1" ht="37.5" customHeight="1">
      <c r="A9" s="1155"/>
      <c r="B9" s="1195" t="s">
        <v>1252</v>
      </c>
      <c r="C9" s="1225">
        <f>C10+C15+C25+C30+C35+C40+C45+C50+C55+C60</f>
        <v>357816.57088885998</v>
      </c>
      <c r="D9" s="1225">
        <f t="shared" ref="D9:V9" si="352">D10+D15+D25+D30+D35+D40+D45+D50+D55+D60</f>
        <v>442666.60869650677</v>
      </c>
      <c r="E9" s="1225">
        <f t="shared" si="352"/>
        <v>473218.93805871421</v>
      </c>
      <c r="F9" s="1225">
        <f t="shared" si="352"/>
        <v>515934.10106351989</v>
      </c>
      <c r="G9" s="1225">
        <f t="shared" si="352"/>
        <v>518680.37170696905</v>
      </c>
      <c r="H9" s="1225">
        <f t="shared" si="352"/>
        <v>528235.38980703964</v>
      </c>
      <c r="I9" s="1225">
        <f t="shared" si="352"/>
        <v>547852.11074275686</v>
      </c>
      <c r="J9" s="1225">
        <f t="shared" si="352"/>
        <v>570786.60044818232</v>
      </c>
      <c r="K9" s="1225">
        <f t="shared" si="352"/>
        <v>617622.34571469703</v>
      </c>
      <c r="L9" s="1225">
        <f t="shared" si="352"/>
        <v>640546.08557907294</v>
      </c>
      <c r="M9" s="1225">
        <f t="shared" si="352"/>
        <v>672133.97720808233</v>
      </c>
      <c r="N9" s="1225">
        <f t="shared" si="352"/>
        <v>708084.40503395232</v>
      </c>
      <c r="O9" s="1225">
        <f t="shared" si="352"/>
        <v>745649.34853918303</v>
      </c>
      <c r="P9" s="1225">
        <f t="shared" si="352"/>
        <v>787198.50282469671</v>
      </c>
      <c r="Q9" s="1225">
        <f t="shared" si="352"/>
        <v>839898.54214818787</v>
      </c>
      <c r="R9" s="1225">
        <f t="shared" si="352"/>
        <v>899733.26605540176</v>
      </c>
      <c r="S9" s="1225">
        <f t="shared" si="352"/>
        <v>965008.02452546544</v>
      </c>
      <c r="T9" s="1225">
        <f t="shared" si="352"/>
        <v>1034475.7596907218</v>
      </c>
      <c r="U9" s="1225">
        <f t="shared" si="352"/>
        <v>1106475.9917273973</v>
      </c>
      <c r="V9" s="1225">
        <f t="shared" si="352"/>
        <v>1185593.8827314873</v>
      </c>
    </row>
    <row r="10" s="1154" customFormat="1" ht="38.25" customHeight="1">
      <c r="A10" s="1155" t="s">
        <v>1253</v>
      </c>
      <c r="B10" s="1195" t="s">
        <v>1254</v>
      </c>
      <c r="C10" s="1201">
        <v>20702.475942710003</v>
      </c>
      <c r="D10" s="1202">
        <f>C10*D12/100</f>
        <v>23727.399276671043</v>
      </c>
      <c r="E10" s="1203">
        <f t="shared" ref="E10:V10" si="353">D10*E12/100</f>
        <v>26550.743339779619</v>
      </c>
      <c r="F10" s="1203">
        <f t="shared" si="353"/>
        <v>25153.792613646168</v>
      </c>
      <c r="G10" s="1204">
        <f t="shared" si="353"/>
        <v>28779.054897460283</v>
      </c>
      <c r="H10" s="1199">
        <f t="shared" si="353"/>
        <v>35153.688050693672</v>
      </c>
      <c r="I10" s="1199">
        <f t="shared" si="353"/>
        <v>41743.775295112195</v>
      </c>
      <c r="J10" s="1200">
        <f t="shared" si="353"/>
        <v>48318.453069315154</v>
      </c>
      <c r="K10" s="1200">
        <f t="shared" si="353"/>
        <v>55657.933095215187</v>
      </c>
      <c r="L10" s="1200">
        <f t="shared" si="353"/>
        <v>60037.966276909458</v>
      </c>
      <c r="M10" s="1200">
        <f t="shared" si="353"/>
        <v>66822.817804259626</v>
      </c>
      <c r="N10" s="1200">
        <f t="shared" si="353"/>
        <v>73575.959650073739</v>
      </c>
      <c r="O10" s="1200">
        <f t="shared" si="353"/>
        <v>80510.169786679398</v>
      </c>
      <c r="P10" s="1200">
        <f t="shared" si="353"/>
        <v>88654.797588572081</v>
      </c>
      <c r="Q10" s="1200">
        <f t="shared" si="353"/>
        <v>97283.07628882071</v>
      </c>
      <c r="R10" s="1200">
        <f t="shared" si="353"/>
        <v>106843.3634387151</v>
      </c>
      <c r="S10" s="1200">
        <f t="shared" si="353"/>
        <v>117418.7961596653</v>
      </c>
      <c r="T10" s="1200">
        <f t="shared" si="353"/>
        <v>128804.22394877567</v>
      </c>
      <c r="U10" s="1200">
        <f t="shared" si="353"/>
        <v>140677.07732637611</v>
      </c>
      <c r="V10" s="1200">
        <f t="shared" si="353"/>
        <v>154438.76156066332</v>
      </c>
    </row>
    <row r="11" s="1205" customFormat="1" ht="15">
      <c r="A11" s="1206"/>
      <c r="B11" s="1162" t="s">
        <v>1247</v>
      </c>
      <c r="C11" s="1207">
        <f>C10/C$9*100</f>
        <v>5.7857789792357934</v>
      </c>
      <c r="D11" s="1208">
        <f t="shared" ref="D11:V11" si="354">D10/D$9*100</f>
        <v>5.3601059602258374</v>
      </c>
      <c r="E11" s="1209">
        <f t="shared" si="354"/>
        <v>5.6106679603100247</v>
      </c>
      <c r="F11" s="1209">
        <f t="shared" si="354"/>
        <v>4.8753886517280867</v>
      </c>
      <c r="G11" s="1209">
        <f t="shared" si="354"/>
        <v>5.5485143582258294</v>
      </c>
      <c r="H11" s="1210">
        <f t="shared" si="354"/>
        <v>6.6549286036164768</v>
      </c>
      <c r="I11" s="1210">
        <f t="shared" si="354"/>
        <v>7.6195335340622465</v>
      </c>
      <c r="J11" s="1211">
        <f t="shared" si="354"/>
        <v>8.4652395538674963</v>
      </c>
      <c r="K11" s="1211">
        <f t="shared" si="354"/>
        <v>9.0116449771274443</v>
      </c>
      <c r="L11" s="1211">
        <f t="shared" si="354"/>
        <v>9.3729346925340007</v>
      </c>
      <c r="M11" s="1211">
        <f t="shared" si="354"/>
        <v>9.9418895741335689</v>
      </c>
      <c r="N11" s="1211">
        <f t="shared" si="354"/>
        <v>10.390845939693561</v>
      </c>
      <c r="O11" s="1211">
        <f t="shared" si="354"/>
        <v>10.797323157917127</v>
      </c>
      <c r="P11" s="1211">
        <f t="shared" si="354"/>
        <v>11.262063795910807</v>
      </c>
      <c r="Q11" s="1211">
        <f t="shared" si="354"/>
        <v>11.582717603009785</v>
      </c>
      <c r="R11" s="1211">
        <f t="shared" si="354"/>
        <v>11.875004233992181</v>
      </c>
      <c r="S11" s="1211">
        <f t="shared" si="354"/>
        <v>12.167649716426453</v>
      </c>
      <c r="T11" s="1211">
        <f t="shared" si="354"/>
        <v>12.451159221680014</v>
      </c>
      <c r="U11" s="1211">
        <f t="shared" si="354"/>
        <v>12.71397467077033</v>
      </c>
      <c r="V11" s="1211">
        <f t="shared" si="354"/>
        <v>13.026278543614966</v>
      </c>
    </row>
    <row r="12" ht="15">
      <c r="A12" s="1161"/>
      <c r="B12" s="1168" t="s">
        <v>1248</v>
      </c>
      <c r="C12" s="1169">
        <f>C13*C14/100</f>
        <v>121.24318005948652</v>
      </c>
      <c r="D12" s="1170">
        <f t="shared" ref="D12:V12" si="355">D13*D14/100</f>
        <v>114.61140852104799</v>
      </c>
      <c r="E12" s="1171">
        <f t="shared" si="355"/>
        <v>111.89908776005008</v>
      </c>
      <c r="F12" s="1171">
        <f t="shared" si="355"/>
        <v>94.738562652441942</v>
      </c>
      <c r="G12" s="1171">
        <f t="shared" si="355"/>
        <v>114.41238838014182</v>
      </c>
      <c r="H12" s="1172">
        <f t="shared" si="355"/>
        <v>122.15025189654835</v>
      </c>
      <c r="I12" s="1172">
        <f t="shared" si="355"/>
        <v>118.7465031689285</v>
      </c>
      <c r="J12" s="1173">
        <f t="shared" si="355"/>
        <v>115.75007944950488</v>
      </c>
      <c r="K12" s="1173">
        <f t="shared" si="355"/>
        <v>115.18980753661793</v>
      </c>
      <c r="L12" s="1173">
        <f t="shared" si="355"/>
        <v>107.86955773977675</v>
      </c>
      <c r="M12" s="1173">
        <f t="shared" si="355"/>
        <v>111.30093497180901</v>
      </c>
      <c r="N12" s="1173">
        <f t="shared" si="355"/>
        <v>110.10604172005395</v>
      </c>
      <c r="O12" s="1173">
        <f t="shared" si="355"/>
        <v>109.42455955666045</v>
      </c>
      <c r="P12" s="1173">
        <f t="shared" si="355"/>
        <v>110.11627204795712</v>
      </c>
      <c r="Q12" s="1173">
        <f t="shared" si="355"/>
        <v>109.73244419359077</v>
      </c>
      <c r="R12" s="1173">
        <f t="shared" si="355"/>
        <v>109.82728704169587</v>
      </c>
      <c r="S12" s="1173">
        <f t="shared" si="355"/>
        <v>109.89807170102449</v>
      </c>
      <c r="T12" s="1173">
        <f t="shared" si="355"/>
        <v>109.69642694482113</v>
      </c>
      <c r="U12" s="1173">
        <f t="shared" si="355"/>
        <v>109.21775157181348</v>
      </c>
      <c r="V12" s="1173">
        <f t="shared" si="355"/>
        <v>109.78246384971419</v>
      </c>
    </row>
    <row r="13" ht="15">
      <c r="A13" s="1161"/>
      <c r="B13" s="1212" t="s">
        <v>1249</v>
      </c>
      <c r="C13" s="1169">
        <f>'ДС Экс Минэк баз'!C13*'ДС Экс Минэк баз'!C13/'ДС Экс Минэк кон'!C13</f>
        <v>103.98214413335036</v>
      </c>
      <c r="D13" s="1170">
        <f>'ДС Экс Минэк баз'!D13*'ДС Экс Минэк баз'!D13/'ДС Экс Минэк кон'!D13</f>
        <v>101.79551969048265</v>
      </c>
      <c r="E13" s="1171">
        <f>'ДС Экс Минэк баз'!E13*'ДС Экс Минэк баз'!E13/'ДС Экс Минэк кон'!E13</f>
        <v>102.54475930836581</v>
      </c>
      <c r="F13" s="1171">
        <f>'ДС Экс Минэк баз'!F13*'ДС Экс Минэк баз'!F13/'ДС Экс Минэк кон'!F13</f>
        <v>87.984379947952675</v>
      </c>
      <c r="G13" s="1171">
        <f>'ДС Экс Минэк баз'!G13*'ДС Экс Минэк баз'!G13/'ДС Экс Минэк кон'!G13</f>
        <v>103.18175912476943</v>
      </c>
      <c r="H13" s="1172">
        <f>'ДС Экс Минэк баз'!H13*'ДС Экс Минэк баз'!H13/'ДС Экс Минэк кон'!H13</f>
        <v>107.23985264653994</v>
      </c>
      <c r="I13" s="1172">
        <f>'ДС Экс Минэк баз'!I13*'ДС Экс Минэк баз'!I13/'ДС Экс Минэк кон'!I13</f>
        <v>107.00824582619724</v>
      </c>
      <c r="J13" s="1173">
        <f>'ДС Экс Минэк баз'!J13*'ДС Экс Минэк баз'!J13/'ДС Экс Минэк кон'!J13</f>
        <v>106.67536701975276</v>
      </c>
      <c r="K13" s="1173">
        <f>'ДС Экс Минэк баз'!K13*'ДС Экс Минэк баз'!K13/'ДС Экс Минэк кон'!K13</f>
        <v>104.74680757462254</v>
      </c>
      <c r="L13" s="1173">
        <f>'ДС Экс Минэк баз'!L13*'ДС Экс Минэк баз'!L13/'ДС Экс Минэк кон'!L13</f>
        <v>104.67504244602196</v>
      </c>
      <c r="M13" s="1173">
        <f>'ДС Экс Минэк баз'!M13*'ДС Экс Минэк баз'!M13/'ДС Экс Минэк кон'!M13</f>
        <v>104.30732816255551</v>
      </c>
      <c r="N13" s="1173">
        <f>'ДС Экс Минэк баз'!N13*'ДС Экс Минэк баз'!N13/'ДС Экс Минэк кон'!N13</f>
        <v>103.23300850740604</v>
      </c>
      <c r="O13" s="1173">
        <f>'ДС Экс Минэк баз'!O13*'ДС Экс Минэк баз'!O13/'ДС Экс Минэк кон'!O13</f>
        <v>102.44909719909593</v>
      </c>
      <c r="P13" s="1173">
        <f>'ДС Экс Минэк баз'!P13*'ДС Экс Минэк баз'!P13/'ДС Экс Минэк кон'!P13</f>
        <v>103.02390299216624</v>
      </c>
      <c r="Q13" s="1173">
        <f>'ДС Экс Минэк баз'!Q13*'ДС Экс Минэк баз'!Q13/'ДС Экс Минэк кон'!Q13</f>
        <v>102.17963956218009</v>
      </c>
      <c r="R13" s="1173">
        <f>'ДС Экс Минэк баз'!R13*'ДС Экс Минэк баз'!R13/'ДС Экс Минэк кон'!R13</f>
        <v>102.22844634810541</v>
      </c>
      <c r="S13" s="1173">
        <f>'ДС Экс Минэк баз'!S13*'ДС Экс Минэк баз'!S13/'ДС Экс Минэк кон'!S13</f>
        <v>102.2117816689718</v>
      </c>
      <c r="T13" s="1173">
        <f>'ДС Экс Минэк баз'!T13*'ДС Экс Минэк баз'!T13/'ДС Экс Минэк кон'!T13</f>
        <v>102.18401370808616</v>
      </c>
      <c r="U13" s="1173">
        <f>'ДС Экс Минэк баз'!U13*'ДС Экс Минэк баз'!U13/'ДС Экс Минэк кон'!U13</f>
        <v>102.14411665334792</v>
      </c>
      <c r="V13" s="1173">
        <f>'ДС Экс Минэк баз'!V13*'ДС Экс Минэк баз'!V13/'ДС Экс Минэк кон'!V13</f>
        <v>102.48298620266708</v>
      </c>
    </row>
    <row r="14" s="1180" customFormat="1" ht="15">
      <c r="A14" s="1181"/>
      <c r="B14" s="1182" t="s">
        <v>1250</v>
      </c>
      <c r="C14" s="1183">
        <f>'ДС Экс Минэк баз'!C14*'ДС Экс Минэк баз'!C14/'ДС Экс Минэк кон'!C14</f>
        <v>116.59999999999999</v>
      </c>
      <c r="D14" s="1213">
        <f>'ДС Экс Минэк баз'!D14*'ДС Экс Минэк баз'!D14/'ДС Экс Минэк кон'!D14</f>
        <v>112.58983584889893</v>
      </c>
      <c r="E14" s="1185">
        <f>'ДС Экс Минэк баз'!E14*'ДС Экс Минэк баз'!E14/'ДС Экс Минэк кон'!E14</f>
        <v>109.12219065584283</v>
      </c>
      <c r="F14" s="1185">
        <f>'ДС Экс Минэк баз'!F14*'ДС Экс Минэк баз'!F14/'ДС Экс Минэк кон'!F14</f>
        <v>107.67657021449116</v>
      </c>
      <c r="G14" s="1185">
        <f>'ДС Экс Минэк баз'!G14*'ДС Экс Минэк баз'!G14/'ДС Экс Минэк кон'!G14</f>
        <v>110.88431652128753</v>
      </c>
      <c r="H14" s="1186">
        <f>'ДС Экс Минэк баз'!H14*'ДС Экс Минэк баз'!H14/'ДС Экс Минэк кон'!H14</f>
        <v>113.90378565620819</v>
      </c>
      <c r="I14" s="1186">
        <f>'ДС Экс Минэк баз'!I14*'ДС Экс Минэк баз'!I14/'ДС Экс Минэк кон'!I14</f>
        <v>110.96948861473399</v>
      </c>
      <c r="J14" s="1187">
        <f>'ДС Экс Минэк баз'!J14*'ДС Экс Минэк баз'!J14/'ДС Экс Минэк кон'!J14</f>
        <v>108.506849034859</v>
      </c>
      <c r="K14" s="1187">
        <f>'ДС Экс Минэк баз'!K14*'ДС Экс Минэк баз'!K14/'ДС Экс Минэк кон'!K14</f>
        <v>109.96975488208146</v>
      </c>
      <c r="L14" s="1187">
        <f>'ДС Экс Минэк баз'!L14*'ДС Экс Минэк баз'!L14/'ДС Экс Минэк кон'!L14</f>
        <v>103.05184045700494</v>
      </c>
      <c r="M14" s="1187">
        <f>'ДС Экс Минэк баз'!M14*'ДС Экс Минэк баз'!M14/'ДС Экс Минэк кон'!M14</f>
        <v>106.70480869604336</v>
      </c>
      <c r="N14" s="1187">
        <f>'ДС Экс Минэк баз'!N14*'ДС Экс Минэк баз'!N14/'ДС Экс Минэк кон'!N14</f>
        <v>106.65778641155732</v>
      </c>
      <c r="O14" s="1187">
        <f>'ДС Экс Минэк баз'!O14*'ДС Экс Минэк баз'!O14/'ДС Экс Минэк кон'!O14</f>
        <v>106.80871042134092</v>
      </c>
      <c r="P14" s="1187">
        <f>'ДС Экс Минэк баз'!P14*'ДС Экс Минэк баз'!P14/'ДС Экс Минэк кон'!P14</f>
        <v>106.88419759861958</v>
      </c>
      <c r="Q14" s="1187">
        <f>'ДС Экс Минэк баз'!Q14*'ДС Экс Минэк баз'!Q14/'ДС Экс Минэк кон'!Q14</f>
        <v>107.39169237998193</v>
      </c>
      <c r="R14" s="1187">
        <f>'ДС Экс Минэк баз'!R14*'ДС Экс Минэк баз'!R14/'ДС Экс Минэк кон'!R14</f>
        <v>107.4331959107694</v>
      </c>
      <c r="S14" s="1187">
        <f>'ДС Экс Минэк баз'!S14*'ДС Экс Минэк баз'!S14/'ДС Экс Минэк кон'!S14</f>
        <v>107.51996482846361</v>
      </c>
      <c r="T14" s="1187">
        <f>'ДС Экс Минэк баз'!T14*'ДС Экс Минэк баз'!T14/'ДС Экс Минэк кон'!T14</f>
        <v>107.35184787142539</v>
      </c>
      <c r="U14" s="1187">
        <f>'ДС Экс Минэк баз'!U14*'ДС Экс Минэк баз'!U14/'ДС Экс Минэк кон'!U14</f>
        <v>106.92515158995573</v>
      </c>
      <c r="V14" s="1187">
        <f>'ДС Экс Минэк баз'!V14*'ДС Экс Минэк баз'!V14/'ДС Экс Минэк кон'!V14</f>
        <v>107.12262387886697</v>
      </c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  <c r="EN14" s="1142"/>
      <c r="EO14" s="1142"/>
    </row>
    <row r="15" s="1154" customFormat="1" ht="15">
      <c r="A15" s="1155" t="s">
        <v>1255</v>
      </c>
      <c r="B15" s="1195" t="s">
        <v>1256</v>
      </c>
      <c r="C15" s="1214">
        <v>216184.24357475003</v>
      </c>
      <c r="D15" s="1215">
        <f>C15*D17/100</f>
        <v>279595.33345419791</v>
      </c>
      <c r="E15" s="1204">
        <f t="shared" ref="E15:V15" si="356">D15*E17/100</f>
        <v>295487.81824845693</v>
      </c>
      <c r="F15" s="1204">
        <f t="shared" si="356"/>
        <v>347452.25295227341</v>
      </c>
      <c r="G15" s="1204">
        <f t="shared" si="356"/>
        <v>332876.86137116561</v>
      </c>
      <c r="H15" s="1216">
        <f t="shared" si="356"/>
        <v>313133.1409377415</v>
      </c>
      <c r="I15" s="1216">
        <f t="shared" si="356"/>
        <v>302863.57124254899</v>
      </c>
      <c r="J15" s="1160">
        <f t="shared" si="356"/>
        <v>294315.46666386281</v>
      </c>
      <c r="K15" s="1160">
        <f t="shared" si="356"/>
        <v>305749.08529180265</v>
      </c>
      <c r="L15" s="1160">
        <f t="shared" si="356"/>
        <v>311612.82008540828</v>
      </c>
      <c r="M15" s="1160">
        <f t="shared" si="356"/>
        <v>313226.3443006294</v>
      </c>
      <c r="N15" s="1160">
        <f t="shared" si="356"/>
        <v>319158.36955795536</v>
      </c>
      <c r="O15" s="1160">
        <f t="shared" si="356"/>
        <v>325773.27941103408</v>
      </c>
      <c r="P15" s="1160">
        <f t="shared" si="356"/>
        <v>331141.31383071659</v>
      </c>
      <c r="Q15" s="1160">
        <f t="shared" si="356"/>
        <v>344011.43267493369</v>
      </c>
      <c r="R15" s="1160">
        <f t="shared" si="356"/>
        <v>359752.10996459814</v>
      </c>
      <c r="S15" s="1160">
        <f t="shared" si="356"/>
        <v>376542.58939339279</v>
      </c>
      <c r="T15" s="1160">
        <f t="shared" si="356"/>
        <v>394218.50465389737</v>
      </c>
      <c r="U15" s="1160">
        <f t="shared" si="356"/>
        <v>412563.17902493634</v>
      </c>
      <c r="V15" s="1160">
        <f t="shared" si="356"/>
        <v>429369.44497820945</v>
      </c>
    </row>
    <row r="16" s="1205" customFormat="1" ht="15">
      <c r="A16" s="1206"/>
      <c r="B16" s="1162" t="s">
        <v>1247</v>
      </c>
      <c r="C16" s="1207">
        <f t="shared" ref="C16:V16" si="357">C15/C$9*100</f>
        <v>60.417616500466153</v>
      </c>
      <c r="D16" s="1208">
        <f t="shared" si="357"/>
        <v>63.161604684280384</v>
      </c>
      <c r="E16" s="1209">
        <f t="shared" si="357"/>
        <v>62.442094870639885</v>
      </c>
      <c r="F16" s="1209">
        <f t="shared" si="357"/>
        <v>67.344308553370141</v>
      </c>
      <c r="G16" s="1209">
        <f t="shared" si="357"/>
        <v>64.177647647562424</v>
      </c>
      <c r="H16" s="1210">
        <f t="shared" si="357"/>
        <v>59.279091666335844</v>
      </c>
      <c r="I16" s="1210">
        <f t="shared" si="357"/>
        <v>55.281994046155667</v>
      </c>
      <c r="J16" s="1211">
        <f t="shared" si="357"/>
        <v>51.563135230008193</v>
      </c>
      <c r="K16" s="1211">
        <f t="shared" si="357"/>
        <v>49.504213604512238</v>
      </c>
      <c r="L16" s="1211">
        <f t="shared" si="357"/>
        <v>48.64799381354441</v>
      </c>
      <c r="M16" s="1211">
        <f t="shared" si="357"/>
        <v>46.601772105274684</v>
      </c>
      <c r="N16" s="1211">
        <f t="shared" si="357"/>
        <v>45.073492268573808</v>
      </c>
      <c r="O16" s="1211">
        <f t="shared" si="357"/>
        <v>43.689876488092324</v>
      </c>
      <c r="P16" s="1211">
        <f t="shared" si="357"/>
        <v>42.065795684631695</v>
      </c>
      <c r="Q16" s="1211">
        <f t="shared" si="357"/>
        <v>40.958689104884513</v>
      </c>
      <c r="R16" s="1211">
        <f t="shared" si="357"/>
        <v>39.984306853721037</v>
      </c>
      <c r="S16" s="1211">
        <f t="shared" si="357"/>
        <v>39.019632979586305</v>
      </c>
      <c r="T16" s="1211">
        <f t="shared" si="357"/>
        <v>38.108046608241189</v>
      </c>
      <c r="U16" s="1211">
        <f t="shared" si="357"/>
        <v>37.28622962535816</v>
      </c>
      <c r="V16" s="1211">
        <f t="shared" si="357"/>
        <v>36.215558399220654</v>
      </c>
    </row>
    <row r="17" ht="15">
      <c r="A17" s="1161"/>
      <c r="B17" s="1168" t="s">
        <v>1248</v>
      </c>
      <c r="C17" s="1169">
        <f t="shared" ref="C17:V17" si="358">C18*C19/100</f>
        <v>127.85110254271299</v>
      </c>
      <c r="D17" s="1170">
        <f t="shared" si="358"/>
        <v>129.33196648881685</v>
      </c>
      <c r="E17" s="1171">
        <f t="shared" si="358"/>
        <v>105.68410230525627</v>
      </c>
      <c r="F17" s="1171">
        <f t="shared" si="358"/>
        <v>117.585982059038</v>
      </c>
      <c r="G17" s="1171">
        <f t="shared" si="358"/>
        <v>95.805066319972909</v>
      </c>
      <c r="H17" s="1172">
        <f t="shared" si="358"/>
        <v>94.068761537795979</v>
      </c>
      <c r="I17" s="1172">
        <f t="shared" si="358"/>
        <v>96.720382370119566</v>
      </c>
      <c r="J17" s="1173">
        <f t="shared" si="358"/>
        <v>97.177572547396139</v>
      </c>
      <c r="K17" s="1173">
        <f t="shared" si="358"/>
        <v>103.88481745711249</v>
      </c>
      <c r="L17" s="1173">
        <f t="shared" si="358"/>
        <v>101.91782578450214</v>
      </c>
      <c r="M17" s="1173">
        <f t="shared" si="358"/>
        <v>100.51779776415452</v>
      </c>
      <c r="N17" s="1173">
        <f t="shared" si="358"/>
        <v>101.89384621225618</v>
      </c>
      <c r="O17" s="1173">
        <f t="shared" si="358"/>
        <v>102.07261049185099</v>
      </c>
      <c r="P17" s="1173">
        <f t="shared" si="358"/>
        <v>101.64778229490994</v>
      </c>
      <c r="Q17" s="1173">
        <f t="shared" si="358"/>
        <v>103.88659412361829</v>
      </c>
      <c r="R17" s="1173">
        <f t="shared" si="358"/>
        <v>104.57562621313758</v>
      </c>
      <c r="S17" s="1173">
        <f t="shared" si="358"/>
        <v>104.66723584482853</v>
      </c>
      <c r="T17" s="1173">
        <f t="shared" si="358"/>
        <v>104.69426719802939</v>
      </c>
      <c r="U17" s="1173">
        <f t="shared" si="358"/>
        <v>104.65342802391902</v>
      </c>
      <c r="V17" s="1173">
        <f t="shared" si="358"/>
        <v>104.07362237051632</v>
      </c>
    </row>
    <row r="18" ht="15">
      <c r="A18" s="1161"/>
      <c r="B18" s="1212" t="s">
        <v>1249</v>
      </c>
      <c r="C18" s="1169">
        <f>'ДС Экс Минэк баз'!C18*'ДС Экс Минэк баз'!C18/'ДС Экс Минэк кон'!C18</f>
        <v>127.33105614825715</v>
      </c>
      <c r="D18" s="1170">
        <f>'ДС Экс Минэк баз'!D18*'ДС Экс Минэк баз'!D18/'ДС Экс Минэк кон'!D18</f>
        <v>125.78560395887666</v>
      </c>
      <c r="E18" s="1171">
        <f>'ДС Экс Минэк баз'!E18*'ДС Экс Минэк баз'!E18/'ДС Экс Минэк кон'!E18</f>
        <v>102.85773375860943</v>
      </c>
      <c r="F18" s="1171">
        <f>'ДС Экс Минэк баз'!F18*'ДС Экс Минэк баз'!F18/'ДС Экс Минэк кон'!F18</f>
        <v>115.16152627732669</v>
      </c>
      <c r="G18" s="1171">
        <f>'ДС Экс Минэк баз'!G18*'ДС Экс Минэк баз'!G18/'ДС Экс Минэк кон'!G18</f>
        <v>95.425756676191781</v>
      </c>
      <c r="H18" s="1172">
        <f>'ДС Экс Минэк баз'!H18*'ДС Экс Минэк баз'!H18/'ДС Экс Минэк кон'!H18</f>
        <v>94.313798900097439</v>
      </c>
      <c r="I18" s="1172">
        <f>'ДС Экс Минэк баз'!I18*'ДС Экс Минэк баз'!I18/'ДС Экс Минэк кон'!I18</f>
        <v>95.583294924543097</v>
      </c>
      <c r="J18" s="1173">
        <f>'ДС Экс Минэк баз'!J18*'ДС Экс Минэк баз'!J18/'ДС Экс Минэк кон'!J18</f>
        <v>95.200202254256681</v>
      </c>
      <c r="K18" s="1173">
        <f>'ДС Экс Минэк баз'!K18*'ДС Экс Минэк баз'!K18/'ДС Экс Минэк кон'!K18</f>
        <v>97.199521337682654</v>
      </c>
      <c r="L18" s="1173">
        <f>'ДС Экс Минэк баз'!L18*'ДС Экс Минэк баз'!L18/'ДС Экс Минэк кон'!L18</f>
        <v>97.83455625659353</v>
      </c>
      <c r="M18" s="1173">
        <f>'ДС Экс Минэк баз'!M18*'ДС Экс Минэк баз'!M18/'ДС Экс Минэк кон'!M18</f>
        <v>97.867022633066739</v>
      </c>
      <c r="N18" s="1173">
        <f>'ДС Экс Минэк баз'!N18*'ДС Экс Минэк баз'!N18/'ДС Экс Минэк кон'!N18</f>
        <v>99.0705777164751</v>
      </c>
      <c r="O18" s="1173">
        <f>'ДС Экс Минэк баз'!O18*'ДС Экс Минэк баз'!O18/'ДС Экс Минэк кон'!O18</f>
        <v>99.18089862544025</v>
      </c>
      <c r="P18" s="1173">
        <f>'ДС Экс Минэк баз'!P18*'ДС Экс Минэк баз'!P18/'ДС Экс Минэк кон'!P18</f>
        <v>98.712896689284705</v>
      </c>
      <c r="Q18" s="1173">
        <f>'ДС Экс Минэк баз'!Q18*'ДС Экс Минэк баз'!Q18/'ДС Экс Минэк кон'!Q18</f>
        <v>101.73099502588268</v>
      </c>
      <c r="R18" s="1173">
        <f>'ДС Экс Минэк баз'!R18*'ДС Экс Минэк баз'!R18/'ДС Экс Минэк кон'!R18</f>
        <v>102.33304193915208</v>
      </c>
      <c r="S18" s="1173">
        <f>'ДС Экс Минэк баз'!S18*'ДС Экс Минэк баз'!S18/'ДС Экс Минэк кон'!S18</f>
        <v>102.34368725749216</v>
      </c>
      <c r="T18" s="1173">
        <f>'ДС Экс Минэк баз'!T18*'ДС Экс Минэк баз'!T18/'ДС Экс Минэк кон'!T18</f>
        <v>102.35131722730304</v>
      </c>
      <c r="U18" s="1173">
        <f>'ДС Экс Минэк баз'!U18*'ДС Экс Минэк баз'!U18/'ДС Экс Минэк кон'!U18</f>
        <v>102.35596487833327</v>
      </c>
      <c r="V18" s="1173">
        <f>'ДС Экс Минэк баз'!V18*'ДС Экс Минэк баз'!V18/'ДС Экс Минэк кон'!V18</f>
        <v>101.80474184659356</v>
      </c>
    </row>
    <row r="19" s="1180" customFormat="1" ht="15">
      <c r="A19" s="1181"/>
      <c r="B19" s="1182" t="s">
        <v>1250</v>
      </c>
      <c r="C19" s="1183">
        <f>'ДС Экс Минэк баз'!C19*'ДС Экс Минэк баз'!C19/'ДС Экс Минэк кон'!C19</f>
        <v>100.40842070284121</v>
      </c>
      <c r="D19" s="1213">
        <f>'ДС Экс Минэк баз'!D19*'ДС Экс Минэк баз'!D19/'ДС Экс Минэк кон'!D19</f>
        <v>102.81937075334916</v>
      </c>
      <c r="E19" s="1185">
        <f>'ДС Экс Минэк баз'!E19*'ДС Экс Минэк баз'!E19/'ДС Экс Минэк кон'!E19</f>
        <v>102.74784252322716</v>
      </c>
      <c r="F19" s="1185">
        <f>'ДС Экс Минэк баз'!F19*'ДС Экс Минэк баз'!F19/'ДС Экс Минэк кон'!F19</f>
        <v>102.10526541292346</v>
      </c>
      <c r="G19" s="1185">
        <f>'ДС Экс Минэк баз'!G19*'ДС Экс Минэк баз'!G19/'ДС Экс Минэк кон'!G19</f>
        <v>100.39749189002319</v>
      </c>
      <c r="H19" s="1186">
        <f>'ДС Экс Минэк баз'!H19*'ДС Экс Минэк баз'!H19/'ДС Экс Минэк кон'!H19</f>
        <v>99.740189277540381</v>
      </c>
      <c r="I19" s="1186">
        <f>'ДС Экс Минэк баз'!I19*'ДС Экс Минэк баз'!I19/'ДС Экс Минэк кон'!I19</f>
        <v>101.18962988927524</v>
      </c>
      <c r="J19" s="1187">
        <f>'ДС Экс Минэк баз'!J19*'ДС Экс Минэк баз'!J19/'ДС Экс Минэк кон'!J19</f>
        <v>102.07706522288511</v>
      </c>
      <c r="K19" s="1187">
        <f>'ДС Экс Минэк баз'!K19*'ДС Экс Минэк баз'!K19/'ДС Экс Минэк кон'!K19</f>
        <v>106.87791053641543</v>
      </c>
      <c r="L19" s="1187">
        <f>'ДС Экс Минэк баз'!L19*'ДС Экс Минэк баз'!L19/'ДС Экс Минэк кон'!L19</f>
        <v>104.17364751693594</v>
      </c>
      <c r="M19" s="1187">
        <f>'ДС Экс Минэк баз'!M19*'ДС Экс Минэк баз'!M19/'ДС Экс Минэк кон'!M19</f>
        <v>102.70854784356357</v>
      </c>
      <c r="N19" s="1187">
        <f>'ДС Экс Минэк баз'!N19*'ДС Экс Минэк баз'!N19/'ДС Экс Минэк кон'!N19</f>
        <v>102.84975475146702</v>
      </c>
      <c r="O19" s="1187">
        <f>'ДС Экс Минэк баз'!O19*'ДС Экс Минэк баз'!O19/'ДС Экс Минэк кон'!O19</f>
        <v>102.91559353311708</v>
      </c>
      <c r="P19" s="1187">
        <f>'ДС Экс Минэк баз'!P19*'ДС Экс Минэк баз'!P19/'ДС Экс Минэк кон'!P19</f>
        <v>102.97315315835911</v>
      </c>
      <c r="Q19" s="1187">
        <f>'ДС Экс Минэк баз'!Q19*'ДС Экс Минэк баз'!Q19/'ДС Экс Минэк кон'!Q19</f>
        <v>102.11892068605755</v>
      </c>
      <c r="R19" s="1187">
        <f>'ДС Экс Минэк баз'!R19*'ДС Экс Минэк баз'!R19/'ДС Экс Минэк кон'!R19</f>
        <v>102.19145667077791</v>
      </c>
      <c r="S19" s="1187">
        <f>'ДС Экс Минэк баз'!S19*'ДС Экс Минэк баз'!S19/'ДС Экс Минэк кон'!S19</f>
        <v>102.27033894283134</v>
      </c>
      <c r="T19" s="1187">
        <f>'ДС Экс Минэк баз'!T19*'ДС Экс Минэк баз'!T19/'ДС Экс Минэк кон'!T19</f>
        <v>102.28912537151143</v>
      </c>
      <c r="U19" s="1187">
        <f>'ДС Экс Минэк баз'!U19*'ДС Экс Минэк баз'!U19/'ДС Экс Минэк кон'!U19</f>
        <v>102.24458159162161</v>
      </c>
      <c r="V19" s="1187">
        <f>'ДС Экс Минэк баз'!V19*'ДС Экс Минэк баз'!V19/'ДС Экс Минэк кон'!V19</f>
        <v>102.2286589826451</v>
      </c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  <c r="EN19" s="1142"/>
      <c r="EO19" s="1142"/>
    </row>
    <row r="20" s="1154" customFormat="1" ht="30.75" customHeight="1">
      <c r="A20" s="1155" t="s">
        <v>1257</v>
      </c>
      <c r="B20" s="1195" t="s">
        <v>1334</v>
      </c>
      <c r="C20" s="1214">
        <v>193488.87148407003</v>
      </c>
      <c r="D20" s="1215">
        <f>C20*D22/100</f>
        <v>251387.30435795651</v>
      </c>
      <c r="E20" s="1204">
        <f t="shared" ref="E20:V20" si="359">D20*E22/100</f>
        <v>264529.33113222191</v>
      </c>
      <c r="F20" s="1204">
        <f t="shared" si="359"/>
        <v>321923.29163496243</v>
      </c>
      <c r="G20" s="1204">
        <f t="shared" si="359"/>
        <v>304006.47049572621</v>
      </c>
      <c r="H20" s="1216">
        <f t="shared" si="359"/>
        <v>277509.2100619197</v>
      </c>
      <c r="I20" s="1216">
        <f t="shared" si="359"/>
        <v>260539.82901731503</v>
      </c>
      <c r="J20" s="1160">
        <f t="shared" si="359"/>
        <v>245382.21309636728</v>
      </c>
      <c r="K20" s="1160">
        <f t="shared" si="359"/>
        <v>249834.57395803055</v>
      </c>
      <c r="L20" s="1160">
        <f t="shared" si="359"/>
        <v>252207.98657173754</v>
      </c>
      <c r="M20" s="1160">
        <f t="shared" si="359"/>
        <v>247989.91658180809</v>
      </c>
      <c r="N20" s="1160">
        <f t="shared" si="359"/>
        <v>248016.33425055494</v>
      </c>
      <c r="O20" s="1160">
        <f t="shared" si="359"/>
        <v>248498.14655349578</v>
      </c>
      <c r="P20" s="1160">
        <f t="shared" si="359"/>
        <v>246869.24446333793</v>
      </c>
      <c r="Q20" s="1160">
        <f t="shared" si="359"/>
        <v>251778.48038958601</v>
      </c>
      <c r="R20" s="1160">
        <f t="shared" si="359"/>
        <v>258628.63951013426</v>
      </c>
      <c r="S20" s="1160">
        <f t="shared" si="359"/>
        <v>265667.44944052474</v>
      </c>
      <c r="T20" s="1160">
        <f t="shared" si="359"/>
        <v>272900.19035843184</v>
      </c>
      <c r="U20" s="1160">
        <f t="shared" si="359"/>
        <v>280332.29360293073</v>
      </c>
      <c r="V20" s="1160">
        <f t="shared" si="359"/>
        <v>287480.58355718642</v>
      </c>
    </row>
    <row r="21" s="1205" customFormat="1" ht="15">
      <c r="A21" s="1206"/>
      <c r="B21" s="1162" t="s">
        <v>1247</v>
      </c>
      <c r="C21" s="1207">
        <f t="shared" ref="C21:V21" si="360">C20/C$9*100</f>
        <v>54.074877248814971</v>
      </c>
      <c r="D21" s="1208">
        <f t="shared" si="360"/>
        <v>56.789308120212937</v>
      </c>
      <c r="E21" s="1209">
        <f t="shared" si="360"/>
        <v>55.899988326206987</v>
      </c>
      <c r="F21" s="1209">
        <f t="shared" si="360"/>
        <v>62.396203501836069</v>
      </c>
      <c r="G21" s="1209">
        <f t="shared" si="360"/>
        <v>58.611523990245793</v>
      </c>
      <c r="H21" s="1210">
        <f t="shared" si="360"/>
        <v>52.535141608609692</v>
      </c>
      <c r="I21" s="1210">
        <f t="shared" si="360"/>
        <v>47.556598561623709</v>
      </c>
      <c r="J21" s="1211">
        <f t="shared" si="360"/>
        <v>42.990184581013793</v>
      </c>
      <c r="K21" s="1211">
        <f t="shared" si="360"/>
        <v>40.451025726559209</v>
      </c>
      <c r="L21" s="1211">
        <f t="shared" si="360"/>
        <v>39.373901776908667</v>
      </c>
      <c r="M21" s="1211">
        <f t="shared" si="360"/>
        <v>36.89590542824682</v>
      </c>
      <c r="N21" s="1211">
        <f t="shared" si="360"/>
        <v>35.026379974949833</v>
      </c>
      <c r="O21" s="1211">
        <f t="shared" si="360"/>
        <v>33.326408323206294</v>
      </c>
      <c r="P21" s="1211">
        <f t="shared" si="360"/>
        <v>31.360481959442176</v>
      </c>
      <c r="Q21" s="1211">
        <f t="shared" si="360"/>
        <v>29.977249364621873</v>
      </c>
      <c r="R21" s="1211">
        <f t="shared" si="360"/>
        <v>28.7450346972287</v>
      </c>
      <c r="S21" s="1211">
        <f t="shared" si="360"/>
        <v>27.530076713213287</v>
      </c>
      <c r="T21" s="1211">
        <f t="shared" si="360"/>
        <v>26.380530215615789</v>
      </c>
      <c r="U21" s="1211">
        <f t="shared" si="360"/>
        <v>25.335596587620877</v>
      </c>
      <c r="V21" s="1211">
        <f t="shared" si="360"/>
        <v>24.247812656966524</v>
      </c>
    </row>
    <row r="22" ht="15">
      <c r="A22" s="1161"/>
      <c r="B22" s="1168" t="s">
        <v>1248</v>
      </c>
      <c r="C22" s="1169">
        <f t="shared" ref="C22:V22" si="361">C23*C24/100</f>
        <v>125.64360715479492</v>
      </c>
      <c r="D22" s="1170">
        <f t="shared" si="361"/>
        <v>129.92339168129018</v>
      </c>
      <c r="E22" s="1171">
        <f t="shared" si="361"/>
        <v>105.22780050799706</v>
      </c>
      <c r="F22" s="1171">
        <f t="shared" si="361"/>
        <v>121.6966338882295</v>
      </c>
      <c r="G22" s="1171">
        <f t="shared" si="361"/>
        <v>94.434443979420848</v>
      </c>
      <c r="H22" s="1172">
        <f t="shared" si="361"/>
        <v>91.283981426250932</v>
      </c>
      <c r="I22" s="1172">
        <f t="shared" si="361"/>
        <v>93.885110681256904</v>
      </c>
      <c r="J22" s="1173">
        <f t="shared" si="361"/>
        <v>94.182226963870306</v>
      </c>
      <c r="K22" s="1173">
        <f t="shared" si="361"/>
        <v>101.81445949381617</v>
      </c>
      <c r="L22" s="1173">
        <f t="shared" si="361"/>
        <v>100.94999366024723</v>
      </c>
      <c r="M22" s="1173">
        <f t="shared" si="361"/>
        <v>98.327543053943046</v>
      </c>
      <c r="N22" s="1173">
        <f t="shared" si="361"/>
        <v>100.01065271891332</v>
      </c>
      <c r="O22" s="1173">
        <f t="shared" si="361"/>
        <v>100.19426635926895</v>
      </c>
      <c r="P22" s="1173">
        <f t="shared" si="361"/>
        <v>99.344501312082343</v>
      </c>
      <c r="Q22" s="1173">
        <f t="shared" si="361"/>
        <v>101.98859762256741</v>
      </c>
      <c r="R22" s="1173">
        <f t="shared" si="361"/>
        <v>102.72070873966224</v>
      </c>
      <c r="S22" s="1173">
        <f t="shared" si="361"/>
        <v>102.72158951294901</v>
      </c>
      <c r="T22" s="1173">
        <f t="shared" si="361"/>
        <v>102.72247914945495</v>
      </c>
      <c r="U22" s="1173">
        <f t="shared" si="361"/>
        <v>102.72337781616694</v>
      </c>
      <c r="V22" s="1173">
        <f t="shared" si="361"/>
        <v>102.54993453033302</v>
      </c>
    </row>
    <row r="23" ht="15">
      <c r="A23" s="1161"/>
      <c r="B23" s="1212" t="s">
        <v>1249</v>
      </c>
      <c r="C23" s="1169">
        <f>'ДС Экс Минэк баз'!C23*'ДС Экс Минэк баз'!C23/'ДС Экс Минэк кон'!C23</f>
        <v>126.05889674659095</v>
      </c>
      <c r="D23" s="1170">
        <f>'ДС Экс Минэк баз'!D23*'ДС Экс Минэк баз'!D23/'ДС Экс Минэк кон'!D23</f>
        <v>127.74682671970623</v>
      </c>
      <c r="E23" s="1171">
        <f>'ДС Экс Минэк баз'!E23*'ДС Экс Минэк баз'!E23/'ДС Экс Минэк кон'!E23</f>
        <v>102.69588777824703</v>
      </c>
      <c r="F23" s="1171">
        <f>'ДС Экс Минэк баз'!F23*'ДС Экс Минэк баз'!F23/'ДС Экс Минэк кон'!F23</f>
        <v>119.90259582780941</v>
      </c>
      <c r="G23" s="1171">
        <f>'ДС Экс Минэк баз'!G23*'ДС Экс Минэк баз'!G23/'ДС Экс Минэк кон'!G23</f>
        <v>94.592377363632849</v>
      </c>
      <c r="H23" s="1172">
        <f>'ДС Экс Минэк баз'!H23*'ДС Экс Минэк баз'!H23/'ДС Экс Минэк кон'!H23</f>
        <v>92.624280849524709</v>
      </c>
      <c r="I23" s="1172">
        <f>'ДС Экс Минэк баз'!I23*'ДС Экс Минэк баз'!I23/'ДС Экс Минэк кон'!I23</f>
        <v>93.590918278442913</v>
      </c>
      <c r="J23" s="1173">
        <f>'ДС Экс Минэк баз'!J23*'ДС Экс Минэк баз'!J23/'ДС Экс Минэк кон'!J23</f>
        <v>92.991752515561188</v>
      </c>
      <c r="K23" s="1173">
        <f>'ДС Экс Минэк баз'!K23*'ДС Экс Минэк баз'!K23/'ДС Экс Минэк кон'!K23</f>
        <v>95.495514908080395</v>
      </c>
      <c r="L23" s="1173">
        <f>'ДС Экс Минэк баз'!L23*'ДС Экс Минэк баз'!L23/'ДС Экс Минэк кон'!L23</f>
        <v>96.276500454757269</v>
      </c>
      <c r="M23" s="1173">
        <f>'ДС Экс Минэк баз'!M23*'ДС Экс Минэк баз'!M23/'ДС Экс Минэк кон'!M23</f>
        <v>96.267422390335469</v>
      </c>
      <c r="N23" s="1173">
        <f>'ДС Экс Минэк баз'!N23*'ДС Экс Минэк баз'!N23/'ДС Экс Минэк кон'!N23</f>
        <v>97.857045000617617</v>
      </c>
      <c r="O23" s="1173">
        <f>'ДС Экс Минэк баз'!O23*'ДС Экс Минэк баз'!O23/'ДС Экс Минэк кон'!O23</f>
        <v>98.113994531435196</v>
      </c>
      <c r="P23" s="1173">
        <f>'ДС Экс Минэк баз'!P23*'ДС Экс Минэк баз'!P23/'ДС Экс Минэк кон'!P23</f>
        <v>97.289137096046161</v>
      </c>
      <c r="Q23" s="1173">
        <f>'ДС Экс Минэк баз'!Q23*'ДС Экс Минэк баз'!Q23/'ДС Экс Минэк кон'!Q23</f>
        <v>101.26923773225947</v>
      </c>
      <c r="R23" s="1173">
        <f>'ДС Экс Минэк баз'!R23*'ДС Экс Минэк баз'!R23/'ДС Экс Минэк кон'!R23</f>
        <v>101.99796367934765</v>
      </c>
      <c r="S23" s="1173">
        <f>'ДС Экс Минэк баз'!S23*'ДС Экс Минэк баз'!S23/'ДС Экс Минэк кон'!S23</f>
        <v>101.99806275432896</v>
      </c>
      <c r="T23" s="1173">
        <f>'ДС Экс Минэк баз'!T23*'ДС Экс Минэк баз'!T23/'ДС Экс Минэк кон'!T23</f>
        <v>101.99815756026554</v>
      </c>
      <c r="U23" s="1173">
        <f>'ДС Экс Минэк баз'!U23*'ДС Экс Минэк баз'!U23/'ДС Экс Минэк кон'!U23</f>
        <v>101.99824822327899</v>
      </c>
      <c r="V23" s="1173">
        <f>'ДС Экс Минэк баз'!V23*'ДС Экс Минэк баз'!V23/'ДС Экс Минэк кон'!V23</f>
        <v>102.00303634577099</v>
      </c>
    </row>
    <row r="24" s="1180" customFormat="1" ht="15">
      <c r="A24" s="1181"/>
      <c r="B24" s="1182" t="s">
        <v>1250</v>
      </c>
      <c r="C24" s="1183">
        <f>'ДС Экс Минэк баз'!C24*'ДС Экс Минэк баз'!C24/'ДС Экс Минэк кон'!C24</f>
        <v>99.670559077927791</v>
      </c>
      <c r="D24" s="1213">
        <f>'ДС Экс Минэк баз'!D24*'ДС Экс Минэк баз'!D24/'ДС Экс Минэк кон'!D24</f>
        <v>101.70381137244186</v>
      </c>
      <c r="E24" s="1185">
        <f>'ДС Экс Минэк баз'!E24*'ДС Экс Минэк баз'!E24/'ДС Экс Минэк кон'!E24</f>
        <v>102.46544704420613</v>
      </c>
      <c r="F24" s="1185">
        <f>'ДС Экс Минэк баз'!F24*'ДС Экс Минэк баз'!F24/'ДС Экс Минэк кон'!F24</f>
        <v>101.49624622222231</v>
      </c>
      <c r="G24" s="1185">
        <f>'ДС Экс Минэк баз'!G24*'ДС Экс Минэк баз'!G24/'ДС Экс Минэк кон'!G24</f>
        <v>99.833037937502226</v>
      </c>
      <c r="H24" s="1186">
        <f>'ДС Экс Минэк баз'!H24*'ДС Экс Минэк баз'!H24/'ДС Экс Минэк кон'!H24</f>
        <v>98.552971843904317</v>
      </c>
      <c r="I24" s="1186">
        <f>'ДС Экс Минэк баз'!I24*'ДС Экс Минэк баз'!I24/'ДС Экс Минэк кон'!I24</f>
        <v>100.31433862197903</v>
      </c>
      <c r="J24" s="1187">
        <f>'ДС Экс Минэк баз'!J24*'ДС Экс Минэк баз'!J24/'ДС Экс Минэк кон'!J24</f>
        <v>101.28019358287705</v>
      </c>
      <c r="K24" s="1187">
        <f>'ДС Экс Минэк баз'!K24*'ДС Экс Минэк баз'!K24/'ДС Экс Минэк кон'!K24</f>
        <v>106.61700666446808</v>
      </c>
      <c r="L24" s="1187">
        <f>'ДС Экс Минэк баз'!L24*'ДС Экс Минэк баз'!L24/'ДС Экс Минэк кон'!L24</f>
        <v>104.8542408411346</v>
      </c>
      <c r="M24" s="1187">
        <f>'ДС Экс Минэк баз'!M24*'ДС Экс Минэк баз'!M24/'ДС Экс Минэк кон'!M24</f>
        <v>102.13999774010195</v>
      </c>
      <c r="N24" s="1187">
        <f>'ДС Экс Минэк баз'!N24*'ДС Экс Минэк баз'!N24/'ДС Экс Минэк кон'!N24</f>
        <v>102.20076921215238</v>
      </c>
      <c r="O24" s="1187">
        <f>'ДС Экс Минэк баз'!O24*'ДС Экс Минэк баз'!O24/'ДС Экс Минэк кон'!O24</f>
        <v>102.12026004829234</v>
      </c>
      <c r="P24" s="1187">
        <f>'ДС Экс Минэк баз'!P24*'ДС Экс Минэк баз'!P24/'ДС Экс Минэк кон'!P24</f>
        <v>102.11263485049423</v>
      </c>
      <c r="Q24" s="1187">
        <f>'ДС Экс Минэк баз'!Q24*'ДС Экс Минэк баз'!Q24/'ДС Экс Минэк кон'!Q24</f>
        <v>100.71034393703033</v>
      </c>
      <c r="R24" s="1187">
        <f>'ДС Экс Минэк баз'!R24*'ДС Экс Минэк баз'!R24/'ДС Экс Минэк кон'!R24</f>
        <v>100.70858773473822</v>
      </c>
      <c r="S24" s="1187">
        <f>'ДС Экс Минэк баз'!S24*'ДС Экс Минэк баз'!S24/'ДС Экс Минэк кон'!S24</f>
        <v>100.70935343190069</v>
      </c>
      <c r="T24" s="1187">
        <f>'ДС Экс Минэк баз'!T24*'ДС Экс Минэк баз'!T24/'ДС Экс Минэк кон'!T24</f>
        <v>100.71013203229818</v>
      </c>
      <c r="U24" s="1187">
        <f>'ДС Экс Минэк баз'!U24*'ДС Экс Минэк баз'!U24/'ДС Экс Минэк кон'!U24</f>
        <v>100.71092357517809</v>
      </c>
      <c r="V24" s="1187">
        <f>'ДС Экс Минэк баз'!V24*'ДС Экс Минэк баз'!V24/'ДС Экс Минэк кон'!V24</f>
        <v>100.53615873032264</v>
      </c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  <c r="EN24" s="1142"/>
      <c r="EO24" s="1142"/>
    </row>
    <row r="25" s="1154" customFormat="1" ht="30.199999999999999" customHeight="1">
      <c r="A25" s="1155" t="s">
        <v>1259</v>
      </c>
      <c r="B25" s="1195" t="s">
        <v>1260</v>
      </c>
      <c r="C25" s="1214">
        <v>23979.365966330002</v>
      </c>
      <c r="D25" s="1215">
        <f>C25*D27/100</f>
        <v>27614.466108726221</v>
      </c>
      <c r="E25" s="1204">
        <f t="shared" ref="E25:V25" si="362">D25*E27/100</f>
        <v>30734.895118003929</v>
      </c>
      <c r="F25" s="1204">
        <f t="shared" si="362"/>
        <v>29761.440966020309</v>
      </c>
      <c r="G25" s="1204">
        <f t="shared" si="362"/>
        <v>32633.949642833337</v>
      </c>
      <c r="H25" s="1216">
        <f t="shared" si="362"/>
        <v>38169.840022568991</v>
      </c>
      <c r="I25" s="1216">
        <f t="shared" si="362"/>
        <v>44020.956398880102</v>
      </c>
      <c r="J25" s="1160">
        <f t="shared" si="362"/>
        <v>50479.713287023056</v>
      </c>
      <c r="K25" s="1160">
        <f t="shared" si="362"/>
        <v>57825.850784680697</v>
      </c>
      <c r="L25" s="1160">
        <f t="shared" si="362"/>
        <v>62099.80936895348</v>
      </c>
      <c r="M25" s="1160">
        <f t="shared" si="362"/>
        <v>68910.316356521857</v>
      </c>
      <c r="N25" s="1160">
        <f t="shared" si="362"/>
        <v>75950.996740865172</v>
      </c>
      <c r="O25" s="1160">
        <f t="shared" si="362"/>
        <v>83370.476725595683</v>
      </c>
      <c r="P25" s="1160">
        <f t="shared" si="362"/>
        <v>91918.054258977252</v>
      </c>
      <c r="Q25" s="1160">
        <f t="shared" si="362"/>
        <v>101664.94899230024</v>
      </c>
      <c r="R25" s="1160">
        <f t="shared" si="362"/>
        <v>112629.3056951163</v>
      </c>
      <c r="S25" s="1160">
        <f t="shared" si="362"/>
        <v>124788.94290471135</v>
      </c>
      <c r="T25" s="1160">
        <f t="shared" si="362"/>
        <v>137956.73213596485</v>
      </c>
      <c r="U25" s="1160">
        <f t="shared" si="362"/>
        <v>151875.63420763434</v>
      </c>
      <c r="V25" s="1160">
        <f t="shared" si="362"/>
        <v>167979.06491912639</v>
      </c>
    </row>
    <row r="26" s="1205" customFormat="1" ht="15">
      <c r="A26" s="1206"/>
      <c r="B26" s="1162" t="s">
        <v>1247</v>
      </c>
      <c r="C26" s="1207">
        <f t="shared" ref="C26:V26" si="363">C25/C$9*100</f>
        <v>6.7015806190200564</v>
      </c>
      <c r="D26" s="1208">
        <f t="shared" si="363"/>
        <v>6.2382085222196553</v>
      </c>
      <c r="E26" s="1209">
        <f t="shared" si="363"/>
        <v>6.4948573791420259</v>
      </c>
      <c r="F26" s="1209">
        <f t="shared" si="363"/>
        <v>5.7684578136377525</v>
      </c>
      <c r="G26" s="1209">
        <f t="shared" si="363"/>
        <v>6.2917263546016819</v>
      </c>
      <c r="H26" s="1210">
        <f t="shared" si="363"/>
        <v>7.2259149536558205</v>
      </c>
      <c r="I26" s="1210">
        <f t="shared" si="363"/>
        <v>8.0351897046080882</v>
      </c>
      <c r="J26" s="1211">
        <f t="shared" si="363"/>
        <v>8.8438854814367271</v>
      </c>
      <c r="K26" s="1211">
        <f t="shared" si="363"/>
        <v>9.3626552189859762</v>
      </c>
      <c r="L26" s="1211">
        <f t="shared" si="363"/>
        <v>9.6948230216430691</v>
      </c>
      <c r="M26" s="1211">
        <f t="shared" si="363"/>
        <v>10.252467319501136</v>
      </c>
      <c r="N26" s="1211">
        <f t="shared" si="363"/>
        <v>10.726263168756464</v>
      </c>
      <c r="O26" s="1211">
        <f t="shared" si="363"/>
        <v>11.180922626557441</v>
      </c>
      <c r="P26" s="1211">
        <f t="shared" si="363"/>
        <v>11.6766043036348</v>
      </c>
      <c r="Q26" s="1211">
        <f t="shared" si="363"/>
        <v>12.104432129656315</v>
      </c>
      <c r="R26" s="1211">
        <f t="shared" si="363"/>
        <v>12.518077295163726</v>
      </c>
      <c r="S26" s="1211">
        <f t="shared" si="363"/>
        <v>12.931389142186175</v>
      </c>
      <c r="T26" s="1211">
        <f t="shared" si="363"/>
        <v>13.335907665657617</v>
      </c>
      <c r="U26" s="1211">
        <f t="shared" si="363"/>
        <v>13.7260668413176</v>
      </c>
      <c r="V26" s="1211">
        <f t="shared" si="363"/>
        <v>14.16834780997012</v>
      </c>
    </row>
    <row r="27" ht="15">
      <c r="A27" s="1161"/>
      <c r="B27" s="1168" t="s">
        <v>1248</v>
      </c>
      <c r="C27" s="1169">
        <f t="shared" ref="C27:V27" si="364">C28*C29/100</f>
        <v>115.18266475275448</v>
      </c>
      <c r="D27" s="1170">
        <f t="shared" si="364"/>
        <v>115.15928380883943</v>
      </c>
      <c r="E27" s="1171">
        <f t="shared" si="364"/>
        <v>111.29997949984499</v>
      </c>
      <c r="F27" s="1171">
        <f t="shared" si="364"/>
        <v>96.832739632765538</v>
      </c>
      <c r="G27" s="1171">
        <f t="shared" si="364"/>
        <v>109.65177956300124</v>
      </c>
      <c r="H27" s="1172">
        <f t="shared" si="364"/>
        <v>116.96359294637625</v>
      </c>
      <c r="I27" s="1172">
        <f t="shared" si="364"/>
        <v>115.32916138200073</v>
      </c>
      <c r="J27" s="1173">
        <f t="shared" si="364"/>
        <v>114.67200491879197</v>
      </c>
      <c r="K27" s="1173">
        <f t="shared" si="364"/>
        <v>114.55265297544018</v>
      </c>
      <c r="L27" s="1173">
        <f t="shared" si="364"/>
        <v>107.39108638485445</v>
      </c>
      <c r="M27" s="1173">
        <f t="shared" si="364"/>
        <v>110.96703364595714</v>
      </c>
      <c r="N27" s="1173">
        <f t="shared" si="364"/>
        <v>110.21716450685973</v>
      </c>
      <c r="O27" s="1173">
        <f t="shared" si="364"/>
        <v>109.7687723704862</v>
      </c>
      <c r="P27" s="1173">
        <f t="shared" si="364"/>
        <v>110.2525232781323</v>
      </c>
      <c r="Q27" s="1173">
        <f t="shared" si="364"/>
        <v>110.60389584168232</v>
      </c>
      <c r="R27" s="1173">
        <f t="shared" si="364"/>
        <v>110.78479536112928</v>
      </c>
      <c r="S27" s="1173">
        <f t="shared" si="364"/>
        <v>110.79615747833053</v>
      </c>
      <c r="T27" s="1173">
        <f t="shared" si="364"/>
        <v>110.55204806190915</v>
      </c>
      <c r="U27" s="1173">
        <f t="shared" si="364"/>
        <v>110.0893242802762</v>
      </c>
      <c r="V27" s="1173">
        <f t="shared" si="364"/>
        <v>110.60303767322975</v>
      </c>
    </row>
    <row r="28" ht="15">
      <c r="A28" s="1161"/>
      <c r="B28" s="1212" t="s">
        <v>1249</v>
      </c>
      <c r="C28" s="1169">
        <f>'ДС Экс Минэк баз'!C28*'ДС Экс Минэк баз'!C28/'ДС Экс Минэк кон'!C28</f>
        <v>110.53998536732675</v>
      </c>
      <c r="D28" s="1170">
        <f>'ДС Экс Минэк баз'!D28*'ДС Экс Минэк баз'!D28/'ДС Экс Минэк кон'!D28</f>
        <v>104.97545396661</v>
      </c>
      <c r="E28" s="1171">
        <f>'ДС Экс Минэк баз'!E28*'ДС Экс Минэк баз'!E28/'ДС Экс Минэк кон'!E28</f>
        <v>104.52293009701209</v>
      </c>
      <c r="F28" s="1171">
        <f>'ДС Экс Минэк баз'!F28*'ДС Экс Минэк баз'!F28/'ДС Экс Минэк кон'!F28</f>
        <v>90.780555429359964</v>
      </c>
      <c r="G28" s="1171">
        <f>'ДС Экс Минэк баз'!G28*'ДС Экс Минэк баз'!G28/'ДС Экс Минэк кон'!G28</f>
        <v>102.69361944383155</v>
      </c>
      <c r="H28" s="1172">
        <f>'ДС Экс Минэк баз'!H28*'ДС Экс Минэк баз'!H28/'ДС Экс Минэк кон'!H28</f>
        <v>105.29702019240031</v>
      </c>
      <c r="I28" s="1172">
        <f>'ДС Экс Минэк баз'!I28*'ДС Экс Минэк баз'!I28/'ДС Экс Минэк кон'!I28</f>
        <v>105.80334471010858</v>
      </c>
      <c r="J28" s="1173">
        <f>'ДС Экс Минэк баз'!J28*'ДС Экс Минэк баз'!J28/'ДС Экс Минэк кон'!J28</f>
        <v>105.77513160723358</v>
      </c>
      <c r="K28" s="1173">
        <f>'ДС Экс Минэк баз'!K28*'ДС Экс Минэк баз'!K28/'ДС Экс Минэк кон'!K28</f>
        <v>104.29642423870963</v>
      </c>
      <c r="L28" s="1173">
        <f>'ДС Экс Минэк баз'!L28*'ДС Экс Минэк баз'!L28/'ДС Экс Минэк кон'!L28</f>
        <v>104.35782504864562</v>
      </c>
      <c r="M28" s="1173">
        <f>'ДС Экс Минэк баз'!M28*'ДС Экс Минэк баз'!M28/'ДС Экс Минэк кон'!M28</f>
        <v>103.99689058996439</v>
      </c>
      <c r="N28" s="1173">
        <f>'ДС Экс Минэк баз'!N28*'ДС Экс Минэк баз'!N28/'ДС Экс Минэк кон'!N28</f>
        <v>103.19859459259773</v>
      </c>
      <c r="O28" s="1173">
        <f>'ДС Экс Минэк баз'!O28*'ДС Экс Минэк баз'!O28/'ДС Экс Минэк кон'!O28</f>
        <v>102.46563025812277</v>
      </c>
      <c r="P28" s="1173">
        <f>'ДС Экс Минэк баз'!P28*'ДС Экс Минэк баз'!P28/'ДС Экс Минэк кон'!P28</f>
        <v>102.90081973688797</v>
      </c>
      <c r="Q28" s="1173">
        <f>'ДС Экс Минэк баз'!Q28*'ДС Экс Минэк баз'!Q28/'ДС Экс Минэк кон'!Q28</f>
        <v>102.70571240752965</v>
      </c>
      <c r="R28" s="1173">
        <f>'ДС Экс Минэк баз'!R28*'ДС Экс Минэк баз'!R28/'ДС Экс Минэк кон'!R28</f>
        <v>102.8690930591558</v>
      </c>
      <c r="S28" s="1173">
        <f>'ДС Экс Минэк баз'!S28*'ДС Экс Минэк баз'!S28/'ДС Экс Минэк кон'!S28</f>
        <v>102.84968563498921</v>
      </c>
      <c r="T28" s="1173">
        <f>'ДС Экс Минэк баз'!T28*'ДС Экс Минэк баз'!T28/'ДС Экс Минэк кон'!T28</f>
        <v>102.81995130719164</v>
      </c>
      <c r="U28" s="1173">
        <f>'ДС Экс Минэк баз'!U28*'ДС Экс Минэк баз'!U28/'ДС Экс Минэк кон'!U28</f>
        <v>102.78069488932405</v>
      </c>
      <c r="V28" s="1173">
        <f>'ДС Экс Минэк баз'!V28*'ДС Экс Минэк баз'!V28/'ДС Экс Минэк кон'!V28</f>
        <v>103.11993857738341</v>
      </c>
    </row>
    <row r="29" s="1180" customFormat="1" ht="15">
      <c r="A29" s="1181"/>
      <c r="B29" s="1182" t="s">
        <v>1250</v>
      </c>
      <c r="C29" s="1183">
        <f>'ДС Экс Минэк баз'!C29*'ДС Экс Минэк баз'!C29/'ДС Экс Минэк кон'!C29</f>
        <v>104.2</v>
      </c>
      <c r="D29" s="1213">
        <f>'ДС Экс Минэк баз'!D29*'ДС Экс Минэк баз'!D29/'ДС Экс Минэк кон'!D29</f>
        <v>109.70115341960668</v>
      </c>
      <c r="E29" s="1185">
        <f>'ДС Экс Минэк баз'!E29*'ДС Экс Минэк баз'!E29/'ДС Экс Минэк кон'!E29</f>
        <v>106.48379202204038</v>
      </c>
      <c r="F29" s="1185">
        <f>'ДС Экс Минэк баз'!F29*'ДС Экс Минэк баз'!F29/'ДС Экс Минэк кон'!F29</f>
        <v>106.66682878814838</v>
      </c>
      <c r="G29" s="1185">
        <f>'ДС Экс Минэк баз'!G29*'ДС Экс Минэк баз'!G29/'ДС Экс Минэк кон'!G29</f>
        <v>106.77564989612181</v>
      </c>
      <c r="H29" s="1186">
        <f>'ДС Экс Минэк баз'!H29*'ДС Экс Минэк баз'!H29/'ДС Экс Минэк кон'!H29</f>
        <v>111.07967987380707</v>
      </c>
      <c r="I29" s="1186">
        <f>'ДС Экс Минэк баз'!I29*'ДС Экс Минэк баз'!I29/'ДС Экс Минэк кон'!I29</f>
        <v>109.00332281365208</v>
      </c>
      <c r="J29" s="1187">
        <f>'ДС Экс Минэк баз'!J29*'ДС Экс Минэк баз'!J29/'ДС Экс Минэк кон'!J29</f>
        <v>108.41112005853554</v>
      </c>
      <c r="K29" s="1187">
        <f>'ДС Экс Минэк баз'!K29*'ДС Экс Минэк баз'!K29/'ДС Экс Минэк кон'!K29</f>
        <v>109.83372997837057</v>
      </c>
      <c r="L29" s="1187">
        <f>'ДС Экс Минэк баз'!L29*'ДС Экс Минэк баз'!L29/'ДС Экс Минэк кон'!L29</f>
        <v>102.90659692724996</v>
      </c>
      <c r="M29" s="1187">
        <f>'ДС Экс Минэк баз'!M29*'ДС Экс Минэк баз'!M29/'ДС Экс Минэк кон'!M29</f>
        <v>106.70226101612442</v>
      </c>
      <c r="N29" s="1187">
        <f>'ДС Экс Минэк баз'!N29*'ДС Экс Минэк баз'!N29/'ДС Экс Минэк кон'!N29</f>
        <v>106.80103245782519</v>
      </c>
      <c r="O29" s="1187">
        <f>'ДС Экс Минэк баз'!O29*'ДС Экс Минэк баз'!O29/'ДС Экс Минэк кон'!O29</f>
        <v>107.12740661816648</v>
      </c>
      <c r="P29" s="1187">
        <f>'ДС Экс Минэк баз'!P29*'ДС Экс Минэк баз'!P29/'ДС Экс Минэк кон'!P29</f>
        <v>107.1444557585083</v>
      </c>
      <c r="Q29" s="1187">
        <f>'ДС Экс Минэк баз'!Q29*'ДС Экс Минэк баз'!Q29/'ДС Экс Минэк кон'!Q29</f>
        <v>107.69011114280887</v>
      </c>
      <c r="R29" s="1187">
        <f>'ДС Экс Минэк баз'!R29*'ДС Экс Минэк баз'!R29/'ДС Экс Минэк кон'!R29</f>
        <v>107.69492766639003</v>
      </c>
      <c r="S29" s="1187">
        <f>'ДС Экс Минэк баз'!S29*'ДС Экс Минэк баз'!S29/'ДС Экс Минэк кон'!S29</f>
        <v>107.72629667682519</v>
      </c>
      <c r="T29" s="1187">
        <f>'ДС Экс Минэк баз'!T29*'ДС Экс Минэк баз'!T29/'ДС Экс Минэк кон'!T29</f>
        <v>107.52003541765605</v>
      </c>
      <c r="U29" s="1187">
        <f>'ДС Экс Минэк баз'!U29*'ДС Экс Минэк баз'!U29/'ДС Экс Минэк кон'!U29</f>
        <v>107.1108970403656</v>
      </c>
      <c r="V29" s="1187">
        <f>'ДС Экс Минэк баз'!V29*'ДС Экс Минэк баз'!V29/'ДС Экс Минэк кон'!V29</f>
        <v>107.25669467910987</v>
      </c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  <c r="EN29" s="1142"/>
      <c r="EO29" s="1142"/>
    </row>
    <row r="30" s="1154" customFormat="1" ht="26.449999999999999" customHeight="1">
      <c r="A30" s="1155" t="s">
        <v>1261</v>
      </c>
      <c r="B30" s="1195" t="s">
        <v>1262</v>
      </c>
      <c r="C30" s="1214">
        <v>287.13745154000003</v>
      </c>
      <c r="D30" s="1215">
        <f>C30*D32/100</f>
        <v>322.14167552558524</v>
      </c>
      <c r="E30" s="1204">
        <f t="shared" ref="E30:V30" si="365">D30*E32/100</f>
        <v>366.33020175902027</v>
      </c>
      <c r="F30" s="1204">
        <f t="shared" si="365"/>
        <v>365.761596450208</v>
      </c>
      <c r="G30" s="1204">
        <f t="shared" si="365"/>
        <v>421.97751847696048</v>
      </c>
      <c r="H30" s="1216">
        <f t="shared" si="365"/>
        <v>489.10697801957474</v>
      </c>
      <c r="I30" s="1216">
        <f t="shared" si="365"/>
        <v>560.04071098741781</v>
      </c>
      <c r="J30" s="1160">
        <f t="shared" si="365"/>
        <v>634.32681683484986</v>
      </c>
      <c r="K30" s="1160">
        <f t="shared" si="365"/>
        <v>717.86443296745495</v>
      </c>
      <c r="L30" s="1160">
        <f t="shared" si="365"/>
        <v>761.1110123986698</v>
      </c>
      <c r="M30" s="1160">
        <f t="shared" si="365"/>
        <v>834.16224276866035</v>
      </c>
      <c r="N30" s="1160">
        <f t="shared" si="365"/>
        <v>908.07168237290182</v>
      </c>
      <c r="O30" s="1160">
        <f t="shared" si="365"/>
        <v>984.56140294701675</v>
      </c>
      <c r="P30" s="1160">
        <f t="shared" si="365"/>
        <v>1072.1991689828494</v>
      </c>
      <c r="Q30" s="1160">
        <f t="shared" si="365"/>
        <v>1171.4250518510789</v>
      </c>
      <c r="R30" s="1160">
        <f t="shared" si="365"/>
        <v>1281.9357103040022</v>
      </c>
      <c r="S30" s="1160">
        <f t="shared" si="365"/>
        <v>1403.0131812244579</v>
      </c>
      <c r="T30" s="1160">
        <f t="shared" si="365"/>
        <v>1532.1078083433015</v>
      </c>
      <c r="U30" s="1160">
        <f t="shared" si="365"/>
        <v>1666.0118012224061</v>
      </c>
      <c r="V30" s="1160">
        <f t="shared" si="365"/>
        <v>1820.0807851360255</v>
      </c>
    </row>
    <row r="31" s="1205" customFormat="1" ht="15">
      <c r="A31" s="1206"/>
      <c r="B31" s="1162" t="s">
        <v>1247</v>
      </c>
      <c r="C31" s="1207">
        <f t="shared" ref="C31:V31" si="366">C30/C$9*100</f>
        <v>0.080247108407169518</v>
      </c>
      <c r="D31" s="1208">
        <f t="shared" si="366"/>
        <v>0.072772978398839727</v>
      </c>
      <c r="E31" s="1209">
        <f t="shared" si="366"/>
        <v>0.0774124136413087</v>
      </c>
      <c r="F31" s="1209">
        <f t="shared" si="366"/>
        <v>0.070893084154787581</v>
      </c>
      <c r="G31" s="1209">
        <f t="shared" si="366"/>
        <v>0.081355983664513659</v>
      </c>
      <c r="H31" s="1210">
        <f t="shared" si="366"/>
        <v>0.092592618264036003</v>
      </c>
      <c r="I31" s="1210">
        <f t="shared" si="366"/>
        <v>0.10222479753306711</v>
      </c>
      <c r="J31" s="1211">
        <f t="shared" si="366"/>
        <v>0.1111320441539405</v>
      </c>
      <c r="K31" s="1211">
        <f t="shared" si="366"/>
        <v>0.11623032067221602</v>
      </c>
      <c r="L31" s="1211">
        <f t="shared" si="366"/>
        <v>0.11882220960114095</v>
      </c>
      <c r="M31" s="1211">
        <f t="shared" si="366"/>
        <v>0.12410654289991599</v>
      </c>
      <c r="N31" s="1211">
        <f t="shared" si="366"/>
        <v>0.12824342351239329</v>
      </c>
      <c r="O31" s="1211">
        <f t="shared" si="366"/>
        <v>0.13204080508832888</v>
      </c>
      <c r="P31" s="1211">
        <f t="shared" si="366"/>
        <v>0.13620442177360445</v>
      </c>
      <c r="Q31" s="1211">
        <f t="shared" si="366"/>
        <v>0.13947220920933542</v>
      </c>
      <c r="R31" s="1211">
        <f t="shared" si="366"/>
        <v>0.1424795279521282</v>
      </c>
      <c r="S31" s="1211">
        <f t="shared" si="366"/>
        <v>0.14538875797580833</v>
      </c>
      <c r="T31" s="1211">
        <f t="shared" si="366"/>
        <v>0.14810475682884605</v>
      </c>
      <c r="U31" s="1211">
        <f t="shared" si="366"/>
        <v>0.15056917761238345</v>
      </c>
      <c r="V31" s="1211">
        <f t="shared" si="366"/>
        <v>0.1535163778799824</v>
      </c>
    </row>
    <row r="32" ht="15">
      <c r="A32" s="1161"/>
      <c r="B32" s="1168" t="s">
        <v>1248</v>
      </c>
      <c r="C32" s="1169">
        <f t="shared" ref="C32:V32" si="367">C33*C34/100</f>
        <v>108.62052403833786</v>
      </c>
      <c r="D32" s="1170">
        <f t="shared" si="367"/>
        <v>112.19075526297513</v>
      </c>
      <c r="E32" s="1171">
        <f t="shared" si="367"/>
        <v>113.71710945544066</v>
      </c>
      <c r="F32" s="1171">
        <f t="shared" si="367"/>
        <v>99.844783393211387</v>
      </c>
      <c r="G32" s="1171">
        <f t="shared" si="367"/>
        <v>115.36955289246866</v>
      </c>
      <c r="H32" s="1172">
        <f t="shared" si="367"/>
        <v>115.90830236286142</v>
      </c>
      <c r="I32" s="1172">
        <f t="shared" si="367"/>
        <v>114.50270312132088</v>
      </c>
      <c r="J32" s="1173">
        <f t="shared" si="367"/>
        <v>113.26441174543487</v>
      </c>
      <c r="K32" s="1173">
        <f t="shared" si="367"/>
        <v>113.16949148538906</v>
      </c>
      <c r="L32" s="1173">
        <f t="shared" si="367"/>
        <v>106.02433794532003</v>
      </c>
      <c r="M32" s="1173">
        <f t="shared" si="367"/>
        <v>109.59797311824025</v>
      </c>
      <c r="N32" s="1173">
        <f t="shared" si="367"/>
        <v>108.86031946961893</v>
      </c>
      <c r="O32" s="1173">
        <f t="shared" si="367"/>
        <v>108.42331305544492</v>
      </c>
      <c r="P32" s="1173">
        <f t="shared" si="367"/>
        <v>108.90119862240311</v>
      </c>
      <c r="Q32" s="1173">
        <f t="shared" si="367"/>
        <v>109.25442639191384</v>
      </c>
      <c r="R32" s="1173">
        <f t="shared" si="367"/>
        <v>109.43386504141218</v>
      </c>
      <c r="S32" s="1173">
        <f t="shared" si="367"/>
        <v>109.44489415087305</v>
      </c>
      <c r="T32" s="1173">
        <f t="shared" si="367"/>
        <v>109.20124121757561</v>
      </c>
      <c r="U32" s="1173">
        <f t="shared" si="367"/>
        <v>108.73985447694427</v>
      </c>
      <c r="V32" s="1173">
        <f t="shared" si="367"/>
        <v>109.24777266286914</v>
      </c>
    </row>
    <row r="33" ht="15">
      <c r="A33" s="1161"/>
      <c r="B33" s="1212" t="s">
        <v>1249</v>
      </c>
      <c r="C33" s="1169">
        <f>'ДС Экс Минэк баз'!C33*'ДС Экс Минэк баз'!C33/'ДС Экс Минэк кон'!C33</f>
        <v>105.04886270632288</v>
      </c>
      <c r="D33" s="1170">
        <f>'ДС Экс Минэк баз'!D33*'ДС Экс Минэк баз'!D33/'ДС Экс Минэк кон'!D33</f>
        <v>103.2677750136011</v>
      </c>
      <c r="E33" s="1171">
        <f>'ДС Экс Минэк баз'!E33*'ДС Экс Минэк баз'!E33/'ДС Экс Минэк кон'!E33</f>
        <v>104.43001638057598</v>
      </c>
      <c r="F33" s="1171">
        <f>'ДС Экс Минэк баз'!F33*'ДС Экс Минэк баз'!F33/'ДС Экс Минэк кон'!F33</f>
        <v>90.91306914155399</v>
      </c>
      <c r="G33" s="1171">
        <f>'ДС Экс Минэк баз'!G33*'ДС Экс Минэк баз'!G33/'ДС Экс Минэк кон'!G33</f>
        <v>103.42302630938094</v>
      </c>
      <c r="H33" s="1172">
        <f>'ДС Экс Минэк баз'!H33*'ДС Экс Минэк баз'!H33/'ДС Экс Минэк кон'!H33</f>
        <v>105.25158514081603</v>
      </c>
      <c r="I33" s="1172">
        <f>'ДС Экс Минэк баз'!I33*'ДС Экс Минэк баз'!I33/'ДС Экс Минэк кон'!I33</f>
        <v>105.76711638218521</v>
      </c>
      <c r="J33" s="1173">
        <f>'ДС Экс Минэк баз'!J33*'ДС Экс Минэк баз'!J33/'ДС Экс Минэк кон'!J33</f>
        <v>105.51116832716485</v>
      </c>
      <c r="K33" s="1173">
        <f>'ДС Экс Минэк баз'!K33*'ДС Экс Минэк баз'!K33/'ДС Экс Минэк кон'!K33</f>
        <v>104.03715658663971</v>
      </c>
      <c r="L33" s="1173">
        <f>'ДС Экс Минэк баз'!L33*'ДС Экс Минэк баз'!L33/'ДС Экс Минэк кон'!L33</f>
        <v>104.09513035328119</v>
      </c>
      <c r="M33" s="1173">
        <f>'ДС Экс Минэк баз'!M33*'ДС Экс Минэк баз'!M33/'ДС Экс Минэк кон'!M33</f>
        <v>103.73705188393343</v>
      </c>
      <c r="N33" s="1173">
        <f>'ДС Экс Минэк баз'!N33*'ДС Экс Минэк баз'!N33/'ДС Экс Минэк кон'!N33</f>
        <v>102.94088391550949</v>
      </c>
      <c r="O33" s="1173">
        <f>'ДС Экс Минэк баз'!O33*'ДС Экс Минэк баз'!O33/'ДС Экс Минэк кон'!O33</f>
        <v>102.21001328214926</v>
      </c>
      <c r="P33" s="1173">
        <f>'ДС Экс Минэк баз'!P33*'ДС Экс Минэк баз'!P33/'ДС Экс Минэк кон'!P33</f>
        <v>102.6441199877418</v>
      </c>
      <c r="Q33" s="1173">
        <f>'ДС Экс Минэк баз'!Q33*'ДС Экс Минэк баз'!Q33/'ДС Экс Минэк кон'!Q33</f>
        <v>102.4497745332841</v>
      </c>
      <c r="R33" s="1173">
        <f>'ДС Экс Минэк баз'!R33*'ДС Экс Минэк баз'!R33/'ДС Экс Минэк кон'!R33</f>
        <v>102.61278136969118</v>
      </c>
      <c r="S33" s="1173">
        <f>'ДС Экс Минэк баз'!S33*'ДС Экс Минэк баз'!S33/'ДС Экс Минэк кон'!S33</f>
        <v>102.59341362152171</v>
      </c>
      <c r="T33" s="1173">
        <f>'ДС Экс Минэк баз'!T33*'ДС Экс Минэк баз'!T33/'ДС Экс Минэк кон'!T33</f>
        <v>102.56364064883907</v>
      </c>
      <c r="U33" s="1173">
        <f>'ДС Экс Минэк баз'!U33*'ДС Экс Минэк баз'!U33/'ДС Экс Минэк кон'!U33</f>
        <v>102.52428827871297</v>
      </c>
      <c r="V33" s="1173">
        <f>'ДС Экс Минэк баз'!V33*'ДС Экс Минэк баз'!V33/'ДС Экс Минэк кон'!V33</f>
        <v>102.86270815857985</v>
      </c>
    </row>
    <row r="34" s="1180" customFormat="1" ht="15">
      <c r="A34" s="1181"/>
      <c r="B34" s="1182" t="s">
        <v>1250</v>
      </c>
      <c r="C34" s="1183">
        <f>'ДС Экс Минэк баз'!C34*'ДС Экс Минэк баз'!C34/'ДС Экс Минэк кон'!C34</f>
        <v>103.40000000000001</v>
      </c>
      <c r="D34" s="1213">
        <f>'ДС Экс Минэк баз'!D34*'ДС Экс Минэк баз'!D34/'ДС Экс Минэк кон'!D34</f>
        <v>108.64062409420443</v>
      </c>
      <c r="E34" s="1185">
        <f>'ДС Экс Минэк баз'!E34*'ДС Экс Минэк баз'!E34/'ДС Экс Минэк кон'!E34</f>
        <v>108.89312613053663</v>
      </c>
      <c r="F34" s="1185">
        <f>'ДС Экс Минэк баз'!F34*'ДС Экс Минэк баз'!F34/'ДС Экс Минэк кон'!F34</f>
        <v>109.82445575316623</v>
      </c>
      <c r="G34" s="1185">
        <f>'ДС Экс Минэк баз'!G34*'ДС Экс Минэк баз'!G34/'ДС Экс Минэк кон'!G34</f>
        <v>111.55112841829896</v>
      </c>
      <c r="H34" s="1186">
        <f>'ДС Экс Минэк баз'!H34*'ДС Экс Минэк баз'!H34/'ДС Экс Минэк кон'!H34</f>
        <v>110.12499451460779</v>
      </c>
      <c r="I34" s="1186">
        <f>'ДС Экс Минэк баз'!I34*'ДС Экс Минэк баз'!I34/'ДС Экс Минэк кон'!I34</f>
        <v>108.25926529713638</v>
      </c>
      <c r="J34" s="1187">
        <f>'ДС Экс Минэк баз'!J34*'ДС Экс Минэк баз'!J34/'ДС Экс Минэк кон'!J34</f>
        <v>107.34826799967664</v>
      </c>
      <c r="K34" s="1187">
        <f>'ДС Экс Минэк баз'!K34*'ДС Экс Минэк баз'!K34/'ДС Экс Минэк кон'!K34</f>
        <v>108.7779551060146</v>
      </c>
      <c r="L34" s="1187">
        <f>'ДС Экс Минэк баз'!L34*'ДС Экс Минэк баз'!L34/'ДС Экс Минэк кон'!L34</f>
        <v>101.85331204782725</v>
      </c>
      <c r="M34" s="1187">
        <f>'ДС Экс Минэк баз'!M34*'ДС Экс Минэк баз'!M34/'ДС Экс Минэк кон'!M34</f>
        <v>105.64978580735486</v>
      </c>
      <c r="N34" s="1187">
        <f>'ДС Экс Минэк баз'!N34*'ДС Экс Минэк баз'!N34/'ДС Экс Минэк кон'!N34</f>
        <v>105.75032516620696</v>
      </c>
      <c r="O34" s="1187">
        <f>'ДС Экс Минэк баз'!O34*'ДС Экс Минэк баз'!O34/'ДС Экс Минэк кон'!O34</f>
        <v>106.07895408069651</v>
      </c>
      <c r="P34" s="1187">
        <f>'ДС Экс Минэк баз'!P34*'ДС Экс Минэк баз'!P34/'ДС Экс Минэк кон'!P34</f>
        <v>106.09589583447017</v>
      </c>
      <c r="Q34" s="1187">
        <f>'ДС Экс Минэк баз'!Q34*'ДС Экс Минэк баз'!Q34/'ДС Экс Минэк кон'!Q34</f>
        <v>106.6419393206366</v>
      </c>
      <c r="R34" s="1187">
        <f>'ДС Экс Минэк баз'!R34*'ДС Экс Минэк баз'!R34/'ДС Экс Минэк кон'!R34</f>
        <v>106.64740160111842</v>
      </c>
      <c r="S34" s="1187">
        <f>'ДС Экс Минэк баз'!S34*'ДС Экс Минэк баз'!S34/'ДС Экс Минэк кон'!S34</f>
        <v>106.67828497707194</v>
      </c>
      <c r="T34" s="1187">
        <f>'ДС Экс Минэк баз'!T34*'ДС Экс Минэк баз'!T34/'ДС Экс Минэк кон'!T34</f>
        <v>106.4716897008976</v>
      </c>
      <c r="U34" s="1187">
        <f>'ДС Экс Минэк баз'!U34*'ДС Экс Минэк баз'!U34/'ДС Экс Минэк кон'!U34</f>
        <v>106.06253045262235</v>
      </c>
      <c r="V34" s="1187">
        <f>'ДС Экс Минэк баз'!V34*'ДС Экс Минэк баз'!V34/'ДС Экс Минэк кон'!V34</f>
        <v>106.20736573885033</v>
      </c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  <c r="EN34" s="1142"/>
      <c r="EO34" s="1142"/>
    </row>
    <row r="35" s="1154" customFormat="1" ht="27.75" customHeight="1">
      <c r="A35" s="1155" t="s">
        <v>1263</v>
      </c>
      <c r="B35" s="1195" t="s">
        <v>1264</v>
      </c>
      <c r="C35" s="1214">
        <v>11776.348137280002</v>
      </c>
      <c r="D35" s="1215">
        <f>C35*D37/100</f>
        <v>13991.92212128861</v>
      </c>
      <c r="E35" s="1204">
        <f t="shared" ref="E35:V35" si="368">D35*E37/100</f>
        <v>15423.133877805207</v>
      </c>
      <c r="F35" s="1204">
        <f t="shared" si="368"/>
        <v>14802.076183305739</v>
      </c>
      <c r="G35" s="1204">
        <f t="shared" si="368"/>
        <v>16523.786871804128</v>
      </c>
      <c r="H35" s="1216">
        <f t="shared" si="368"/>
        <v>19389.281906981909</v>
      </c>
      <c r="I35" s="1216">
        <f t="shared" si="368"/>
        <v>22291.333398065584</v>
      </c>
      <c r="J35" s="1160">
        <f t="shared" si="368"/>
        <v>24866.38251911553</v>
      </c>
      <c r="K35" s="1160">
        <f t="shared" si="368"/>
        <v>27657.796817519866</v>
      </c>
      <c r="L35" s="1160">
        <f t="shared" si="368"/>
        <v>28779.000365750704</v>
      </c>
      <c r="M35" s="1160">
        <f t="shared" si="368"/>
        <v>31024.203076793576</v>
      </c>
      <c r="N35" s="1160">
        <f t="shared" si="368"/>
        <v>33208.846610733395</v>
      </c>
      <c r="O35" s="1160">
        <f t="shared" si="368"/>
        <v>35399.504035085236</v>
      </c>
      <c r="P35" s="1160">
        <f t="shared" si="368"/>
        <v>37948.567581134674</v>
      </c>
      <c r="Q35" s="1160">
        <f t="shared" si="368"/>
        <v>40694.582441976359</v>
      </c>
      <c r="R35" s="1160">
        <f t="shared" si="368"/>
        <v>43650.039276322437</v>
      </c>
      <c r="S35" s="1160">
        <f t="shared" si="368"/>
        <v>46825.322824974079</v>
      </c>
      <c r="T35" s="1160">
        <f t="shared" si="368"/>
        <v>50109.690151043302</v>
      </c>
      <c r="U35" s="1160">
        <f t="shared" si="368"/>
        <v>53368.058320451848</v>
      </c>
      <c r="V35" s="1160">
        <f t="shared" si="368"/>
        <v>57124.954291443129</v>
      </c>
    </row>
    <row r="36" s="1205" customFormat="1" ht="15">
      <c r="A36" s="1206"/>
      <c r="B36" s="1162" t="s">
        <v>1247</v>
      </c>
      <c r="C36" s="1207">
        <f t="shared" ref="C36:V36" si="369">C35/C$9*100</f>
        <v>3.2911690221685705</v>
      </c>
      <c r="D36" s="1208">
        <f t="shared" si="369"/>
        <v>3.1608261943429081</v>
      </c>
      <c r="E36" s="1209">
        <f t="shared" si="369"/>
        <v>3.259196248796703</v>
      </c>
      <c r="F36" s="1209">
        <f t="shared" si="369"/>
        <v>2.8689858167532449</v>
      </c>
      <c r="G36" s="1209">
        <f t="shared" si="369"/>
        <v>3.185735912354771</v>
      </c>
      <c r="H36" s="1210">
        <f t="shared" si="369"/>
        <v>3.6705760880702569</v>
      </c>
      <c r="I36" s="1210">
        <f t="shared" si="369"/>
        <v>4.068859635831986</v>
      </c>
      <c r="J36" s="1211">
        <f t="shared" si="369"/>
        <v>4.3565112600033737</v>
      </c>
      <c r="K36" s="1211">
        <f t="shared" si="369"/>
        <v>4.478108185272176</v>
      </c>
      <c r="L36" s="1211">
        <f t="shared" si="369"/>
        <v>4.4928852136741453</v>
      </c>
      <c r="M36" s="1211">
        <f t="shared" si="369"/>
        <v>4.6157766351378724</v>
      </c>
      <c r="N36" s="1211">
        <f t="shared" si="369"/>
        <v>4.6899559395240518</v>
      </c>
      <c r="O36" s="1211">
        <f t="shared" si="369"/>
        <v>4.7474733404430829</v>
      </c>
      <c r="P36" s="1211">
        <f t="shared" si="369"/>
        <v>4.8207113510714512</v>
      </c>
      <c r="Q36" s="1211">
        <f t="shared" si="369"/>
        <v>4.845178363792944</v>
      </c>
      <c r="R36" s="1211">
        <f t="shared" si="369"/>
        <v>4.8514421910498369</v>
      </c>
      <c r="S36" s="1211">
        <f t="shared" si="369"/>
        <v>4.8523247097349307</v>
      </c>
      <c r="T36" s="1211">
        <f t="shared" si="369"/>
        <v>4.8439694871172865</v>
      </c>
      <c r="U36" s="1211">
        <f t="shared" si="369"/>
        <v>4.8232459375042769</v>
      </c>
      <c r="V36" s="1211">
        <f t="shared" si="369"/>
        <v>4.8182564977336986</v>
      </c>
    </row>
    <row r="37" ht="15">
      <c r="A37" s="1161"/>
      <c r="B37" s="1168" t="s">
        <v>1248</v>
      </c>
      <c r="C37" s="1169">
        <f t="shared" ref="C37:V37" si="370">C38*C39/100</f>
        <v>120.07617037911515</v>
      </c>
      <c r="D37" s="1170">
        <f t="shared" si="370"/>
        <v>118.81376092300496</v>
      </c>
      <c r="E37" s="1171">
        <f t="shared" si="370"/>
        <v>110.22884307181083</v>
      </c>
      <c r="F37" s="1171">
        <f t="shared" si="370"/>
        <v>95.973206875982541</v>
      </c>
      <c r="G37" s="1171">
        <f t="shared" si="370"/>
        <v>111.63154862315997</v>
      </c>
      <c r="H37" s="1172">
        <f t="shared" si="370"/>
        <v>117.34163637796253</v>
      </c>
      <c r="I37" s="1172">
        <f t="shared" si="370"/>
        <v>114.96729742239023</v>
      </c>
      <c r="J37" s="1173">
        <f t="shared" si="370"/>
        <v>111.55179492884623</v>
      </c>
      <c r="K37" s="1173">
        <f t="shared" si="370"/>
        <v>111.22565494300785</v>
      </c>
      <c r="L37" s="1173">
        <f t="shared" si="370"/>
        <v>104.05384259501325</v>
      </c>
      <c r="M37" s="1173">
        <f t="shared" si="370"/>
        <v>107.80153126414648</v>
      </c>
      <c r="N37" s="1173">
        <f t="shared" si="370"/>
        <v>107.04173940755936</v>
      </c>
      <c r="O37" s="1173">
        <f t="shared" si="370"/>
        <v>106.59660797627281</v>
      </c>
      <c r="P37" s="1173">
        <f t="shared" si="370"/>
        <v>107.20084536642943</v>
      </c>
      <c r="Q37" s="1173">
        <f t="shared" si="370"/>
        <v>107.23614891384413</v>
      </c>
      <c r="R37" s="1173">
        <f t="shared" si="370"/>
        <v>107.2625314157236</v>
      </c>
      <c r="S37" s="1173">
        <f t="shared" si="370"/>
        <v>107.27441166444504</v>
      </c>
      <c r="T37" s="1173">
        <f t="shared" si="370"/>
        <v>107.0140836793495</v>
      </c>
      <c r="U37" s="1173">
        <f t="shared" si="370"/>
        <v>106.50247119786012</v>
      </c>
      <c r="V37" s="1173">
        <f t="shared" si="370"/>
        <v>107.03959651001871</v>
      </c>
    </row>
    <row r="38" ht="15">
      <c r="A38" s="1161"/>
      <c r="B38" s="1212" t="s">
        <v>1249</v>
      </c>
      <c r="C38" s="1169">
        <f>'ДС Экс Минэк баз'!C38*'ДС Экс Минэк баз'!C38/'ДС Экс Минэк кон'!C38</f>
        <v>110.26278271727749</v>
      </c>
      <c r="D38" s="1170">
        <f>'ДС Экс Минэк баз'!D38*'ДС Экс Минэк баз'!D38/'ДС Экс Минэк кон'!D38</f>
        <v>113.28066521413687</v>
      </c>
      <c r="E38" s="1171">
        <f>'ДС Экс Минэк баз'!E38*'ДС Экс Минэк баз'!E38/'ДС Экс Минэк кон'!E38</f>
        <v>103.91956757508883</v>
      </c>
      <c r="F38" s="1171">
        <f>'ДС Экс Минэк баз'!F38*'ДС Экс Минэк баз'!F38/'ДС Экс Минэк кон'!F38</f>
        <v>90.239744032161369</v>
      </c>
      <c r="G38" s="1171">
        <f>'ДС Экс Минэк баз'!G38*'ДС Экс Минэк баз'!G38/'ДС Экс Минэк кон'!G38</f>
        <v>103.01775778692922</v>
      </c>
      <c r="H38" s="1172">
        <f>'ДС Экс Минэк баз'!H38*'ДС Экс Минэк баз'!H38/'ДС Экс Минэк кон'!H38</f>
        <v>105.41804706597242</v>
      </c>
      <c r="I38" s="1172">
        <f>'ДС Экс Минэк баз'!I38*'ДС Экс Минэк баз'!I38/'ДС Экс Минэк кон'!I38</f>
        <v>106.31422673891302</v>
      </c>
      <c r="J38" s="1173">
        <f>'ДС Экс Минэк баз'!J38*'ДС Экс Минэк баз'!J38/'ДС Экс Минэк кон'!J38</f>
        <v>106.21336902896104</v>
      </c>
      <c r="K38" s="1173">
        <f>'ДС Экс Минэк баз'!K38*'ДС Экс Минэк баз'!K38/'ДС Экс Минэк кон'!K38</f>
        <v>104.51071536140158</v>
      </c>
      <c r="L38" s="1173">
        <f>'ДС Экс Минэк баз'!L38*'ДС Экс Минэк баз'!L38/'ДС Экс Минэк кон'!L38</f>
        <v>104.4979695726509</v>
      </c>
      <c r="M38" s="1173">
        <f>'ДС Экс Минэк баз'!M38*'ДС Экс Минэк баз'!M38/'ДС Экс Минэк кон'!M38</f>
        <v>104.15031660149249</v>
      </c>
      <c r="N38" s="1173">
        <f>'ДС Экс Минэк баз'!N38*'ДС Экс Минэк баз'!N38/'ДС Экс Минэк кон'!N38</f>
        <v>103.22256322393658</v>
      </c>
      <c r="O38" s="1173">
        <f>'ДС Экс Минэк баз'!O38*'ДС Экс Минэк баз'!O38/'ДС Экс Минэк кон'!O38</f>
        <v>102.46883614766858</v>
      </c>
      <c r="P38" s="1173">
        <f>'ДС Экс Минэк баз'!P38*'ДС Экс Минэк баз'!P38/'ДС Экс Минэк кон'!P38</f>
        <v>102.97535829632486</v>
      </c>
      <c r="Q38" s="1173">
        <f>'ДС Экс Минэк баз'!Q38*'ДС Экс Минэк баз'!Q38/'ДС Экс Минэк кон'!Q38</f>
        <v>102.45765016643057</v>
      </c>
      <c r="R38" s="1173">
        <f>'ДС Экс Минэк баз'!R38*'ДС Экс Минэк баз'!R38/'ДС Экс Минэк кон'!R38</f>
        <v>102.55869817507744</v>
      </c>
      <c r="S38" s="1173">
        <f>'ДС Экс Минэк баз'!S38*'ДС Экс Минэк баз'!S38/'ДС Экс Минэк кон'!S38</f>
        <v>102.53938186893825</v>
      </c>
      <c r="T38" s="1173">
        <f>'ДС Экс Минэк баз'!T38*'ДС Экс Минэк баз'!T38/'ДС Экс Минэк кон'!T38</f>
        <v>102.5086364957464</v>
      </c>
      <c r="U38" s="1173">
        <f>'ДС Экс Минэк баз'!U38*'ДС Экс Минэк баз'!U38/'ДС Экс Минэк кон'!U38</f>
        <v>102.46657468510425</v>
      </c>
      <c r="V38" s="1173">
        <f>'ДС Экс Минэк баз'!V38*'ДС Экс Минэк баз'!V38/'ДС Экс Минэк кон'!V38</f>
        <v>102.80625630305332</v>
      </c>
    </row>
    <row r="39" s="1180" customFormat="1" ht="15">
      <c r="A39" s="1181"/>
      <c r="B39" s="1182" t="s">
        <v>1250</v>
      </c>
      <c r="C39" s="1183">
        <f>'ДС Экс Минэк баз'!C39*'ДС Экс Минэк баз'!C39/'ДС Экс Минэк кон'!C39</f>
        <v>108.89999999999998</v>
      </c>
      <c r="D39" s="1213">
        <f>'ДС Экс Минэк баз'!D39*'ДС Экс Минэк баз'!D39/'ДС Экс Минэк кон'!D39</f>
        <v>104.8844131506544</v>
      </c>
      <c r="E39" s="1185">
        <f>'ДС Экс Минэк баз'!E39*'ДС Экс Минэк баз'!E39/'ДС Экс Минэк кон'!E39</f>
        <v>106.07130653441482</v>
      </c>
      <c r="F39" s="1185">
        <f>'ДС Экс Минэк баз'!F39*'ДС Экс Минэк баз'!F39/'ДС Экс Минэк кон'!F39</f>
        <v>106.35358943591172</v>
      </c>
      <c r="G39" s="1185">
        <f>'ДС Экс Минэк баз'!G39*'ДС Экс Минэк баз'!G39/'ДС Экс Минэк кон'!G39</f>
        <v>108.36146216077289</v>
      </c>
      <c r="H39" s="1186">
        <f>'ДС Экс Минэк баз'!H39*'ДС Экс Минэк баз'!H39/'ДС Экс Минэк кон'!H39</f>
        <v>111.31076665130036</v>
      </c>
      <c r="I39" s="1186">
        <f>'ДС Экс Минэк баз'!I39*'ДС Экс Минэк баз'!I39/'ДС Экс Минэк кон'!I39</f>
        <v>108.13914651773509</v>
      </c>
      <c r="J39" s="1187">
        <f>'ДС Экс Минэк баз'!J39*'ДС Экс Минэк баз'!J39/'ДС Экс Минэк кон'!J39</f>
        <v>105.02613366725009</v>
      </c>
      <c r="K39" s="1187">
        <f>'ДС Экс Минэк баз'!K39*'ДС Экс Минэк баз'!K39/'ДС Экс Минэк кон'!K39</f>
        <v>106.42512067627304</v>
      </c>
      <c r="L39" s="1187">
        <f>'ДС Экс Минэк баз'!L39*'ДС Экс Минэк баз'!L39/'ДС Экс Минэк кон'!L39</f>
        <v>99.574989849607675</v>
      </c>
      <c r="M39" s="1187">
        <f>'ДС Экс Минэк баз'!M39*'ДС Экс Минэк баз'!M39/'ДС Экс Минэк кон'!M39</f>
        <v>103.50571633557728</v>
      </c>
      <c r="N39" s="1187">
        <f>'ДС Экс Минэк баз'!N39*'ДС Экс Минэк баз'!N39/'ДС Экс Минэк кон'!N39</f>
        <v>103.69994317554124</v>
      </c>
      <c r="O39" s="1187">
        <f>'ДС Экс Минэк баз'!O39*'ДС Экс Минэк баз'!O39/'ДС Экс Минэк кон'!O39</f>
        <v>104.02831922737529</v>
      </c>
      <c r="P39" s="1187">
        <f>'ДС Экс Минэк баз'!P39*'ДС Экс Минэк баз'!P39/'ДС Экс Минэк кон'!P39</f>
        <v>104.10339632705642</v>
      </c>
      <c r="Q39" s="1187">
        <f>'ДС Экс Минэк баз'!Q39*'ДС Экс Минэк баз'!Q39/'ДС Экс Минэк кон'!Q39</f>
        <v>104.66387696736305</v>
      </c>
      <c r="R39" s="1187">
        <f>'ДС Экс Минэк баз'!R39*'ДС Экс Минэк баз'!R39/'ДС Экс Минэк кон'!R39</f>
        <v>104.58647908402297</v>
      </c>
      <c r="S39" s="1187">
        <f>'ДС Экс Минэк баз'!S39*'ДС Экс Минэк баз'!S39/'ДС Экс Минэк кон'!S39</f>
        <v>104.61776705613352</v>
      </c>
      <c r="T39" s="1187">
        <f>'ДС Экс Минэк баз'!T39*'ДС Экс Минэк баз'!T39/'ДС Экс Минэк кон'!T39</f>
        <v>104.39518789598772</v>
      </c>
      <c r="U39" s="1187">
        <f>'ДС Экс Минэк баз'!U39*'ДС Экс Минэк баз'!U39/'ДС Экс Минэк кон'!U39</f>
        <v>103.93874443950021</v>
      </c>
      <c r="V39" s="1187">
        <f>'ДС Экс Минэк баз'!V39*'ДС Экс Минэк баз'!V39/'ДС Экс Минэк кон'!V39</f>
        <v>104.11778461661547</v>
      </c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  <c r="EN39" s="1142"/>
      <c r="EO39" s="1142"/>
    </row>
    <row r="40" s="1154" customFormat="1" ht="23.25" customHeight="1">
      <c r="A40" s="1155" t="s">
        <v>1265</v>
      </c>
      <c r="B40" s="1195" t="s">
        <v>1266</v>
      </c>
      <c r="C40" s="1214">
        <v>1106.3211318899998</v>
      </c>
      <c r="D40" s="1215">
        <f>C40*D42/100</f>
        <v>1194.8509655155679</v>
      </c>
      <c r="E40" s="1204">
        <f t="shared" ref="E40:V40" si="371">D40*E42/100</f>
        <v>1314.3363529844571</v>
      </c>
      <c r="F40" s="1204">
        <f t="shared" si="371"/>
        <v>1269.2131275171432</v>
      </c>
      <c r="G40" s="1204">
        <f t="shared" si="371"/>
        <v>1440.4918827004149</v>
      </c>
      <c r="H40" s="1216">
        <f t="shared" si="371"/>
        <v>1676.7533340572493</v>
      </c>
      <c r="I40" s="1216">
        <f t="shared" si="371"/>
        <v>1927.9761541146179</v>
      </c>
      <c r="J40" s="1160">
        <f t="shared" si="371"/>
        <v>2217.4873893815288</v>
      </c>
      <c r="K40" s="1160">
        <f t="shared" si="371"/>
        <v>2541.2667994803064</v>
      </c>
      <c r="L40" s="1160">
        <f t="shared" si="371"/>
        <v>2723.4651050159805</v>
      </c>
      <c r="M40" s="1160">
        <f t="shared" si="371"/>
        <v>3020.7641167081615</v>
      </c>
      <c r="N40" s="1160">
        <f t="shared" si="371"/>
        <v>3326.6677697907476</v>
      </c>
      <c r="O40" s="1160">
        <f t="shared" si="371"/>
        <v>3647.8037129717895</v>
      </c>
      <c r="P40" s="1160">
        <f t="shared" si="371"/>
        <v>4022.607461480347</v>
      </c>
      <c r="Q40" s="1160">
        <f t="shared" si="371"/>
        <v>4436.734556678156</v>
      </c>
      <c r="R40" s="1160">
        <f t="shared" si="371"/>
        <v>4894.6134714512809</v>
      </c>
      <c r="S40" s="1160">
        <f t="shared" si="371"/>
        <v>5400.3691673442136</v>
      </c>
      <c r="T40" s="1160">
        <f t="shared" si="371"/>
        <v>5944.2797843687204</v>
      </c>
      <c r="U40" s="1160">
        <f t="shared" si="371"/>
        <v>6512.360235168574</v>
      </c>
      <c r="V40" s="1160">
        <f t="shared" si="371"/>
        <v>7170.628148500411</v>
      </c>
    </row>
    <row r="41" s="1205" customFormat="1" ht="15">
      <c r="A41" s="1206"/>
      <c r="B41" s="1162" t="s">
        <v>1247</v>
      </c>
      <c r="C41" s="1207">
        <f t="shared" ref="C41:V41" si="372">C40/C$9*100</f>
        <v>0.30918666766655423</v>
      </c>
      <c r="D41" s="1208">
        <f t="shared" si="372"/>
        <v>0.2699211871963807</v>
      </c>
      <c r="E41" s="1209">
        <f t="shared" si="372"/>
        <v>0.27774381946256388</v>
      </c>
      <c r="F41" s="1209">
        <f t="shared" si="372"/>
        <v>0.24600295365257946</v>
      </c>
      <c r="G41" s="1209">
        <f t="shared" si="372"/>
        <v>0.27772245900876846</v>
      </c>
      <c r="H41" s="1210">
        <f t="shared" si="372"/>
        <v>0.31742540662975166</v>
      </c>
      <c r="I41" s="1210">
        <f t="shared" si="372"/>
        <v>0.35191543781783408</v>
      </c>
      <c r="J41" s="1211">
        <f t="shared" si="372"/>
        <v>0.3884967495102995</v>
      </c>
      <c r="K41" s="1211">
        <f t="shared" si="372"/>
        <v>0.41145965930679151</v>
      </c>
      <c r="L41" s="1211">
        <f t="shared" si="372"/>
        <v>0.4251786352817824</v>
      </c>
      <c r="M41" s="1211">
        <f t="shared" si="372"/>
        <v>0.44942886673514787</v>
      </c>
      <c r="N41" s="1211">
        <f t="shared" si="372"/>
        <v>0.46981231985065897</v>
      </c>
      <c r="O41" s="1211">
        <f t="shared" si="372"/>
        <v>0.48921168108284097</v>
      </c>
      <c r="P41" s="1211">
        <f t="shared" si="372"/>
        <v>0.51100293598705582</v>
      </c>
      <c r="Q41" s="1211">
        <f t="shared" si="372"/>
        <v>0.52824648859735235</v>
      </c>
      <c r="R41" s="1211">
        <f t="shared" si="372"/>
        <v>0.54400716924807924</v>
      </c>
      <c r="S41" s="1211">
        <f t="shared" si="372"/>
        <v>0.55961909435932411</v>
      </c>
      <c r="T41" s="1211">
        <f t="shared" si="372"/>
        <v>0.57461760014037322</v>
      </c>
      <c r="U41" s="1211">
        <f t="shared" si="372"/>
        <v>0.58856769454181024</v>
      </c>
      <c r="V41" s="1211">
        <f t="shared" si="372"/>
        <v>0.60481318712441534</v>
      </c>
    </row>
    <row r="42" ht="15">
      <c r="A42" s="1161"/>
      <c r="B42" s="1168" t="s">
        <v>1248</v>
      </c>
      <c r="C42" s="1169">
        <f t="shared" ref="C42:V42" si="373">C43*C44/100</f>
        <v>120.50370859432171</v>
      </c>
      <c r="D42" s="1170">
        <f t="shared" si="373"/>
        <v>108.00218228448071</v>
      </c>
      <c r="E42" s="1171">
        <f t="shared" si="373"/>
        <v>110.00002434758316</v>
      </c>
      <c r="F42" s="1171">
        <f t="shared" si="373"/>
        <v>96.56684338336585</v>
      </c>
      <c r="G42" s="1171">
        <f t="shared" si="373"/>
        <v>113.49487737479758</v>
      </c>
      <c r="H42" s="1172">
        <f t="shared" si="373"/>
        <v>116.40144274287249</v>
      </c>
      <c r="I42" s="1172">
        <f t="shared" si="373"/>
        <v>114.98269393325036</v>
      </c>
      <c r="J42" s="1173">
        <f t="shared" si="373"/>
        <v>115.01632863295774</v>
      </c>
      <c r="K42" s="1173">
        <f t="shared" si="373"/>
        <v>114.601183828562</v>
      </c>
      <c r="L42" s="1173">
        <f t="shared" si="373"/>
        <v>107.16958587634065</v>
      </c>
      <c r="M42" s="1173">
        <f t="shared" si="373"/>
        <v>110.9162041821144</v>
      </c>
      <c r="N42" s="1173">
        <f t="shared" si="373"/>
        <v>110.12669779115161</v>
      </c>
      <c r="O42" s="1173">
        <f t="shared" si="373"/>
        <v>109.65338186449686</v>
      </c>
      <c r="P42" s="1173">
        <f t="shared" si="373"/>
        <v>110.27477841463165</v>
      </c>
      <c r="Q42" s="1173">
        <f t="shared" si="373"/>
        <v>110.29499147414717</v>
      </c>
      <c r="R42" s="1173">
        <f t="shared" si="373"/>
        <v>110.32017825100506</v>
      </c>
      <c r="S42" s="1173">
        <f t="shared" si="373"/>
        <v>110.33290368775481</v>
      </c>
      <c r="T42" s="1173">
        <f t="shared" si="373"/>
        <v>110.07173028676465</v>
      </c>
      <c r="U42" s="1173">
        <f t="shared" si="373"/>
        <v>109.55675828539728</v>
      </c>
      <c r="V42" s="1173">
        <f t="shared" si="373"/>
        <v>110.10797759277818</v>
      </c>
    </row>
    <row r="43" ht="15">
      <c r="A43" s="1161"/>
      <c r="B43" s="1212" t="s">
        <v>1249</v>
      </c>
      <c r="C43" s="1169">
        <f>'ДС Экс Минэк баз'!C43*'ДС Экс Минэк баз'!C43/'ДС Экс Минэк кон'!C43</f>
        <v>102.73120937282327</v>
      </c>
      <c r="D43" s="1170">
        <f>'ДС Экс Минэк баз'!D43*'ДС Экс Минэк баз'!D43/'ДС Экс Минэк кон'!D43</f>
        <v>103.58613791245315</v>
      </c>
      <c r="E43" s="1171">
        <f>'ДС Экс Минэк баз'!E43*'ДС Экс Минэк баз'!E43/'ДС Экс Минэк кон'!E43</f>
        <v>103.70975676911787</v>
      </c>
      <c r="F43" s="1171">
        <f>'ДС Экс Минэк баз'!F43*'ДС Экс Минэк баз'!F43/'ДС Экс Минэк кон'!F43</f>
        <v>89.406361766308322</v>
      </c>
      <c r="G43" s="1171">
        <f>'ДС Экс Минэк баз'!G43*'ДС Экс Минэк баз'!G43/'ДС Экс Минэк кон'!G43</f>
        <v>103.82227085977803</v>
      </c>
      <c r="H43" s="1172">
        <f>'ДС Экс Минэк баз'!H43*'ДС Экс Минэк баз'!H43/'ДС Экс Минэк кон'!H43</f>
        <v>105.37767105841371</v>
      </c>
      <c r="I43" s="1172">
        <f>'ДС Экс Минэк баз'!I43*'ДС Экс Минэк баз'!I43/'ДС Экс Минэк кон'!I43</f>
        <v>105.49654648807902</v>
      </c>
      <c r="J43" s="1173">
        <f>'ДС Экс Минэк баз'!J43*'ДС Экс Минэк баз'!J43/'ДС Экс Минэк кон'!J43</f>
        <v>105.96211145643234</v>
      </c>
      <c r="K43" s="1173">
        <f>'ДС Экс Минэк баз'!K43*'ДС Экс Минэк баз'!K43/'ДС Экс Минэк кон'!K43</f>
        <v>104.260069632201</v>
      </c>
      <c r="L43" s="1173">
        <f>'ДС Экс Минэк баз'!L43*'ДС Экс Минэк баз'!L43/'ДС Экс Минэк кон'!L43</f>
        <v>104.8446010045576</v>
      </c>
      <c r="M43" s="1173">
        <f>'ДС Экс Минэк баз'!M43*'ДС Экс Минэк баз'!M43/'ДС Экс Минэк кон'!M43</f>
        <v>104.49071508305225</v>
      </c>
      <c r="N43" s="1173">
        <f>'ДС Экс Минэк баз'!N43*'ДС Экс Минэк баз'!N43/'ДС Экс Минэк кон'!N43</f>
        <v>103.5595819216709</v>
      </c>
      <c r="O43" s="1173">
        <f>'ДС Экс Минэк баз'!O43*'ДС Экс Минэк баз'!O43/'ДС Экс Минэк кон'!O43</f>
        <v>102.80270845189533</v>
      </c>
      <c r="P43" s="1173">
        <f>'ДС Экс Минэк баз'!P43*'ДС Экс Минэк баз'!P43/'ДС Экс Минэк кон'!P43</f>
        <v>103.31087349721327</v>
      </c>
      <c r="Q43" s="1173">
        <f>'ДС Экс Минэк баз'!Q43*'ДС Экс Минэк баз'!Q43/'ДС Экс Минэк кон'!Q43</f>
        <v>102.79076398726733</v>
      </c>
      <c r="R43" s="1173">
        <f>'ДС Экс Минэк баз'!R43*'ДС Экс Минэк баз'!R43/'ДС Экс Минэк кон'!R43</f>
        <v>102.89205399941872</v>
      </c>
      <c r="S43" s="1173">
        <f>'ДС Экс Минэк баз'!S43*'ДС Экс Минэк баз'!S43/'ДС Экс Минэк кон'!S43</f>
        <v>102.8726973972305</v>
      </c>
      <c r="T43" s="1173">
        <f>'ДС Экс Минэк баз'!T43*'ДС Экс Минэк баз'!T43/'ДС Экс Минэк кон'!T43</f>
        <v>102.84214470101433</v>
      </c>
      <c r="U43" s="1173">
        <f>'ДС Экс Минэк баз'!U43*'ДС Экс Минэк баз'!U43/'ДС Экс Минэк кон'!U43</f>
        <v>102.80044912364474</v>
      </c>
      <c r="V43" s="1173">
        <f>'ДС Экс Минэк баз'!V43*'ДС Экс Минэк баз'!V43/'ДС Экс Минэк кон'!V43</f>
        <v>103.14117912977095</v>
      </c>
    </row>
    <row r="44" s="1180" customFormat="1" ht="15">
      <c r="A44" s="1181"/>
      <c r="B44" s="1182" t="s">
        <v>1250</v>
      </c>
      <c r="C44" s="1183">
        <f>'ДС Экс Минэк баз'!C44*'ДС Экс Минэк баз'!C44/'ДС Экс Минэк кон'!C44</f>
        <v>117.30000000000001</v>
      </c>
      <c r="D44" s="1213">
        <f>'ДС Экс Минэк баз'!D44*'ДС Экс Минэк баз'!D44/'ДС Экс Минэк кон'!D44</f>
        <v>104.26316152047278</v>
      </c>
      <c r="E44" s="1185">
        <f>'ДС Экс Минэк баз'!E44*'ДС Экс Минэк баз'!E44/'ДС Экс Минэк кон'!E44</f>
        <v>106.06526114266076</v>
      </c>
      <c r="F44" s="1185">
        <f>'ДС Экс Минэк баз'!F44*'ДС Экс Минэк баз'!F44/'ДС Экс Минэк кон'!F44</f>
        <v>108.00891734726183</v>
      </c>
      <c r="G44" s="1185">
        <f>'ДС Экс Минэк баз'!G44*'ДС Экс Минэк баз'!G44/'ДС Экс Минэк кон'!G44</f>
        <v>109.3165044791626</v>
      </c>
      <c r="H44" s="1186">
        <f>'ДС Экс Минэк баз'!H44*'ДС Экс Минэк баз'!H44/'ДС Экс Минэк кон'!H44</f>
        <v>110.46120261886222</v>
      </c>
      <c r="I44" s="1186">
        <f>'ДС Экс Минэк баз'!I44*'ДС Экс Минэк баз'!I44/'ДС Экс Минэк кон'!I44</f>
        <v>108.99190330011729</v>
      </c>
      <c r="J44" s="1187">
        <f>'ДС Экс Минэк баз'!J44*'ДС Экс Минэк баз'!J44/'ДС Экс Минэк кон'!J44</f>
        <v>108.54476855177442</v>
      </c>
      <c r="K44" s="1187">
        <f>'ДС Экс Минэк баз'!K44*'ДС Экс Минэк баз'!K44/'ДС Экс Минэк кон'!K44</f>
        <v>109.91857595418979</v>
      </c>
      <c r="L44" s="1187">
        <f>'ДС Экс Минэк баз'!L44*'ДС Экс Минэк баз'!L44/'ДС Экс Минэк кон'!L44</f>
        <v>102.21755326407506</v>
      </c>
      <c r="M44" s="1187">
        <f>'ДС Экс Минэк баз'!M44*'ДС Экс Минэк баз'!M44/'ДС Экс Минэк кон'!M44</f>
        <v>106.14933977048102</v>
      </c>
      <c r="N44" s="1187">
        <f>'ДС Экс Минэк баз'!N44*'ДС Экс Минэк баз'!N44/'ДС Экс Минэк кон'!N44</f>
        <v>106.34138893535498</v>
      </c>
      <c r="O44" s="1187">
        <f>'ДС Экс Минэк баз'!O44*'ДС Экс Минэк баз'!O44/'ДС Экс Минэк кон'!O44</f>
        <v>106.66390362254627</v>
      </c>
      <c r="P44" s="1187">
        <f>'ДС Экс Минэк баз'!P44*'ДС Экс Минэк баз'!P44/'ДС Экс Минэк кон'!P44</f>
        <v>106.74072794245248</v>
      </c>
      <c r="Q44" s="1187">
        <f>'ДС Экс Минэк баз'!Q44*'ДС Экс Минэк баз'!Q44/'ДС Экс Минэк кон'!Q44</f>
        <v>107.30048809425075</v>
      </c>
      <c r="R44" s="1187">
        <f>'ДС Экс Минэк баз'!R44*'ДС Экс Минэк баз'!R44/'ДС Экс Минэк кон'!R44</f>
        <v>107.21933712357253</v>
      </c>
      <c r="S44" s="1187">
        <f>'ДС Экс Минэк баз'!S44*'ДС Экс Минэк баз'!S44/'ДС Экс Минэк кон'!S44</f>
        <v>107.2518816744132</v>
      </c>
      <c r="T44" s="1187">
        <f>'ДС Экс Минэк баз'!T44*'ДС Экс Минэк баз'!T44/'ДС Экс Минэк кон'!T44</f>
        <v>107.0297888154398</v>
      </c>
      <c r="U44" s="1187">
        <f>'ДС Экс Минэк баз'!U44*'ДС Экс Минэк баз'!U44/'ДС Экс Минэк кон'!U44</f>
        <v>106.57225646322449</v>
      </c>
      <c r="V44" s="1187">
        <f>'ДС Экс Минэк баз'!V44*'ДС Экс Минэк баз'!V44/'ДС Экс Минэк кон'!V44</f>
        <v>106.7546236350873</v>
      </c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  <c r="EN44" s="1142"/>
      <c r="EO44" s="1142"/>
    </row>
    <row r="45" s="1154" customFormat="1" ht="31.699999999999999" customHeight="1">
      <c r="A45" s="1155" t="s">
        <v>1267</v>
      </c>
      <c r="B45" s="1195" t="s">
        <v>1268</v>
      </c>
      <c r="C45" s="1214">
        <v>11049.216818969999</v>
      </c>
      <c r="D45" s="1215">
        <f>C45*D47/100</f>
        <v>12364.260741251399</v>
      </c>
      <c r="E45" s="1204">
        <f t="shared" ref="E45:V45" si="374">D45*E47/100</f>
        <v>13999.724800771153</v>
      </c>
      <c r="F45" s="1204">
        <f t="shared" si="374"/>
        <v>13515.780228298814</v>
      </c>
      <c r="G45" s="1204">
        <f t="shared" si="374"/>
        <v>15154.548500067904</v>
      </c>
      <c r="H45" s="1216">
        <f t="shared" si="374"/>
        <v>17587.597068872761</v>
      </c>
      <c r="I45" s="1216">
        <f t="shared" si="374"/>
        <v>20368.929308634935</v>
      </c>
      <c r="J45" s="1160">
        <f t="shared" si="374"/>
        <v>23138.713956123796</v>
      </c>
      <c r="K45" s="1160">
        <f t="shared" si="374"/>
        <v>26279.285588664367</v>
      </c>
      <c r="L45" s="1160">
        <f t="shared" si="374"/>
        <v>26859.191136488331</v>
      </c>
      <c r="M45" s="1160">
        <f t="shared" si="374"/>
        <v>28397.487173214573</v>
      </c>
      <c r="N45" s="1160">
        <f t="shared" si="374"/>
        <v>29845.031258910632</v>
      </c>
      <c r="O45" s="1160">
        <f t="shared" si="374"/>
        <v>31262.199751798027</v>
      </c>
      <c r="P45" s="1160">
        <f t="shared" si="374"/>
        <v>32892.659990578257</v>
      </c>
      <c r="Q45" s="1160">
        <f t="shared" si="374"/>
        <v>34725.417130072536</v>
      </c>
      <c r="R45" s="1160">
        <f t="shared" si="374"/>
        <v>36717.298142756597</v>
      </c>
      <c r="S45" s="1160">
        <f t="shared" si="374"/>
        <v>38820.718515099579</v>
      </c>
      <c r="T45" s="1160">
        <f t="shared" si="374"/>
        <v>40947.335158086986</v>
      </c>
      <c r="U45" s="1160">
        <f t="shared" si="374"/>
        <v>43004.421306101802</v>
      </c>
      <c r="V45" s="1160">
        <f t="shared" si="374"/>
        <v>45366.805399090314</v>
      </c>
    </row>
    <row r="46" s="1205" customFormat="1" ht="15">
      <c r="A46" s="1206"/>
      <c r="B46" s="1162" t="s">
        <v>1247</v>
      </c>
      <c r="C46" s="1207">
        <f t="shared" ref="C46:V46" si="375">C45/C$9*100</f>
        <v>3.0879555945445447</v>
      </c>
      <c r="D46" s="1208">
        <f t="shared" si="375"/>
        <v>2.7931315573270097</v>
      </c>
      <c r="E46" s="1209">
        <f t="shared" si="375"/>
        <v>2.9584033255731939</v>
      </c>
      <c r="F46" s="1209">
        <f t="shared" si="375"/>
        <v>2.6196718147604674</v>
      </c>
      <c r="G46" s="1209">
        <f t="shared" si="375"/>
        <v>2.9217509138035282</v>
      </c>
      <c r="H46" s="1210">
        <f t="shared" si="375"/>
        <v>3.3294999555590885</v>
      </c>
      <c r="I46" s="1210">
        <f t="shared" si="375"/>
        <v>3.71796127261781</v>
      </c>
      <c r="J46" s="1211">
        <f t="shared" si="375"/>
        <v>4.0538292135721559</v>
      </c>
      <c r="K46" s="1211">
        <f t="shared" si="375"/>
        <v>4.2549117225113742</v>
      </c>
      <c r="L46" s="1211">
        <f t="shared" si="375"/>
        <v>4.1931707555759727</v>
      </c>
      <c r="M46" s="1211">
        <f t="shared" si="375"/>
        <v>4.2249742069538545</v>
      </c>
      <c r="N46" s="1211">
        <f t="shared" si="375"/>
        <v>4.2148974114857927</v>
      </c>
      <c r="O46" s="1211">
        <f t="shared" si="375"/>
        <v>4.1926141038068954</v>
      </c>
      <c r="P46" s="1211">
        <f t="shared" si="375"/>
        <v>4.1784454457865259</v>
      </c>
      <c r="Q46" s="1211">
        <f t="shared" si="375"/>
        <v>4.1344776050278869</v>
      </c>
      <c r="R46" s="1211">
        <f t="shared" si="375"/>
        <v>4.0809092569992513</v>
      </c>
      <c r="S46" s="1211">
        <f t="shared" si="375"/>
        <v>4.0228389327839364</v>
      </c>
      <c r="T46" s="1211">
        <f t="shared" si="375"/>
        <v>3.9582691788088922</v>
      </c>
      <c r="U46" s="1211">
        <f t="shared" si="375"/>
        <v>3.8866113343285997</v>
      </c>
      <c r="V46" s="1211">
        <f t="shared" si="375"/>
        <v>3.826504679205144</v>
      </c>
    </row>
    <row r="47" ht="15">
      <c r="A47" s="1161"/>
      <c r="B47" s="1168" t="s">
        <v>1248</v>
      </c>
      <c r="C47" s="1169">
        <f t="shared" ref="C47:V47" si="376">C48*C49/100</f>
        <v>124.04556397558224</v>
      </c>
      <c r="D47" s="1170">
        <f t="shared" si="376"/>
        <v>111.9016935211521</v>
      </c>
      <c r="E47" s="1171">
        <f t="shared" si="376"/>
        <v>113.22735013233171</v>
      </c>
      <c r="F47" s="1171">
        <f t="shared" si="376"/>
        <v>96.543185102855148</v>
      </c>
      <c r="G47" s="1171">
        <f t="shared" si="376"/>
        <v>112.12485142617146</v>
      </c>
      <c r="H47" s="1172">
        <f t="shared" si="376"/>
        <v>116.05490634573479</v>
      </c>
      <c r="I47" s="1172">
        <f t="shared" si="376"/>
        <v>115.81416852382119</v>
      </c>
      <c r="J47" s="1173">
        <f t="shared" si="376"/>
        <v>113.59808660298444</v>
      </c>
      <c r="K47" s="1173">
        <f t="shared" si="376"/>
        <v>113.57280114398665</v>
      </c>
      <c r="L47" s="1173">
        <f t="shared" si="376"/>
        <v>102.20670210332548</v>
      </c>
      <c r="M47" s="1173">
        <f t="shared" si="376"/>
        <v>105.72726121538508</v>
      </c>
      <c r="N47" s="1173">
        <f t="shared" si="376"/>
        <v>105.09743723755048</v>
      </c>
      <c r="O47" s="1173">
        <f t="shared" si="376"/>
        <v>104.74842355028287</v>
      </c>
      <c r="P47" s="1173">
        <f t="shared" si="376"/>
        <v>105.21543669903285</v>
      </c>
      <c r="Q47" s="1173">
        <f t="shared" si="376"/>
        <v>105.57193349525168</v>
      </c>
      <c r="R47" s="1173">
        <f t="shared" si="376"/>
        <v>105.73608951973992</v>
      </c>
      <c r="S47" s="1173">
        <f t="shared" si="376"/>
        <v>105.72869050485386</v>
      </c>
      <c r="T47" s="1173">
        <f t="shared" si="376"/>
        <v>105.4780455497243</v>
      </c>
      <c r="U47" s="1173">
        <f t="shared" si="376"/>
        <v>105.02373631903747</v>
      </c>
      <c r="V47" s="1173">
        <f t="shared" si="376"/>
        <v>105.49335166301451</v>
      </c>
    </row>
    <row r="48" ht="15">
      <c r="A48" s="1161"/>
      <c r="B48" s="1212" t="s">
        <v>1249</v>
      </c>
      <c r="C48" s="1169">
        <f>'ДС Экс Минэк баз'!C48*'ДС Экс Минэк баз'!C48/'ДС Экс Минэк кон'!C48</f>
        <v>104.32764001310534</v>
      </c>
      <c r="D48" s="1170">
        <f>'ДС Экс Минэк баз'!D48*'ДС Экс Минэк баз'!D48/'ДС Экс Минэк кон'!D48</f>
        <v>103.57058886692248</v>
      </c>
      <c r="E48" s="1171">
        <f>'ДС Экс Минэк баз'!E48*'ДС Экс Минэк баз'!E48/'ДС Экс Минэк кон'!E48</f>
        <v>104.50848913103464</v>
      </c>
      <c r="F48" s="1171">
        <f>'ДС Экс Минэк баз'!F48*'ДС Экс Минэк баз'!F48/'ДС Экс Минэк кон'!F48</f>
        <v>90.767610465122857</v>
      </c>
      <c r="G48" s="1171">
        <f>'ДС Экс Минэк баз'!G48*'ДС Экс Минэк баз'!G48/'ДС Экс Минэк кон'!G48</f>
        <v>102.80274431972975</v>
      </c>
      <c r="H48" s="1172">
        <f>'ДС Экс Минэк баз'!H48*'ДС Экс Минэк баз'!H48/'ДС Экс Минэк кон'!H48</f>
        <v>104.95865861247219</v>
      </c>
      <c r="I48" s="1172">
        <f>'ДС Экс Минэк баз'!I48*'ДС Экс Минэк баз'!I48/'ДС Экс Минэк кон'!I48</f>
        <v>106.84227899056989</v>
      </c>
      <c r="J48" s="1173">
        <f>'ДС Экс Минэк баз'!J48*'ДС Экс Минэк баз'!J48/'ДС Экс Минэк кон'!J48</f>
        <v>105.92952876719528</v>
      </c>
      <c r="K48" s="1173">
        <f>'ДС Экс Минэк баз'!K48*'ДС Экс Минэк баз'!K48/'ДС Экс Минэк кон'!K48</f>
        <v>104.45273526141376</v>
      </c>
      <c r="L48" s="1173">
        <f>'ДС Экс Минэк баз'!L48*'ДС Экс Минэк баз'!L48/'ДС Экс Минэк кон'!L48</f>
        <v>104.31092487616699</v>
      </c>
      <c r="M48" s="1173">
        <f>'ДС Экс Минэк баз'!M48*'ДС Экс Минэк баз'!M48/'ДС Экс Минэк кон'!M48</f>
        <v>103.95564499361572</v>
      </c>
      <c r="N48" s="1173">
        <f>'ДС Экс Минэк баз'!N48*'ДС Экс Минэк баз'!N48/'ДС Экс Минэк кон'!N48</f>
        <v>103.16162321721514</v>
      </c>
      <c r="O48" s="1173">
        <f>'ДС Экс Минэк баз'!O48*'ДС Экс Минэк баз'!O48/'ДС Экс Минэк кон'!O48</f>
        <v>102.43258055986551</v>
      </c>
      <c r="P48" s="1173">
        <f>'ДС Экс Минэк баз'!P48*'ДС Экс Минэк баз'!P48/'ДС Экс Минэк кон'!P48</f>
        <v>102.8678804732094</v>
      </c>
      <c r="Q48" s="1173">
        <f>'ДС Экс Минэк баз'!Q48*'ДС Экс Минэк баз'!Q48/'ДС Экс Минэк кон'!Q48</f>
        <v>102.6738164534482</v>
      </c>
      <c r="R48" s="1173">
        <f>'ДС Экс Минэк баз'!R48*'ДС Экс Минэк баз'!R48/'ДС Экс Минэк кон'!R48</f>
        <v>102.83675209708134</v>
      </c>
      <c r="S48" s="1173">
        <f>'ДС Экс Минэк баз'!S48*'ДС Экс Минэк баз'!S48/'ДС Экс Минэк кон'!S48</f>
        <v>102.81650604180091</v>
      </c>
      <c r="T48" s="1173">
        <f>'ДС Экс Минэк баз'!T48*'ДС Экс Минэк баз'!T48/'ДС Экс Минэк кон'!T48</f>
        <v>102.78596001136879</v>
      </c>
      <c r="U48" s="1173">
        <f>'ДС Экс Минэк баз'!U48*'ДС Экс Минэк баз'!U48/'ДС Экс Минэк кон'!U48</f>
        <v>102.7461192263879</v>
      </c>
      <c r="V48" s="1173">
        <f>'ДС Экс Минэк баз'!V48*'ДС Экс Минэк баз'!V48/'ДС Экс Минэк кон'!V48</f>
        <v>103.08429682774864</v>
      </c>
    </row>
    <row r="49" s="1180" customFormat="1" ht="15">
      <c r="A49" s="1181"/>
      <c r="B49" s="1182" t="s">
        <v>1250</v>
      </c>
      <c r="C49" s="1183">
        <f>'ДС Экс Минэк баз'!C49*'ДС Экс Минэк баз'!C49/'ДС Экс Минэк кон'!C49</f>
        <v>118.90000000000001</v>
      </c>
      <c r="D49" s="1213">
        <f>'ДС Экс Минэк баз'!D49*'ДС Экс Минэк баз'!D49/'ДС Экс Минэк кон'!D49</f>
        <v>108.04389039916944</v>
      </c>
      <c r="E49" s="1185">
        <f>'ДС Экс Минэк баз'!E49*'ДС Экс Минэк баз'!E49/'ДС Экс Минэк кон'!E49</f>
        <v>108.3427299292072</v>
      </c>
      <c r="F49" s="1185">
        <f>'ДС Экс Минэк баз'!F49*'ДС Экс Минэк баз'!F49/'ДС Экс Минэк кон'!F49</f>
        <v>106.36303479637324</v>
      </c>
      <c r="G49" s="1185">
        <f>'ДС Экс Минэк баз'!G49*'ДС Экс Минэк баз'!G49/'ДС Экс Минэк кон'!G49</f>
        <v>109.06795549878392</v>
      </c>
      <c r="H49" s="1186">
        <f>'ДС Экс Минэк баз'!H49*'ДС Экс Минэк баз'!H49/'ДС Экс Минэк кон'!H49</f>
        <v>110.57201747807403</v>
      </c>
      <c r="I49" s="1186">
        <f>'ДС Экс Минэк баз'!I49*'ДС Экс Минэк баз'!I49/'ДС Экс Минэк кон'!I49</f>
        <v>108.39732137690845</v>
      </c>
      <c r="J49" s="1187">
        <f>'ДС Экс Минэк баз'!J49*'ДС Экс Минэк баз'!J49/'ДС Экс Минэк кон'!J49</f>
        <v>107.23930137803464</v>
      </c>
      <c r="K49" s="1187">
        <f>'ДС Экс Минэк баз'!K49*'ДС Экс Минэк баз'!K49/'ДС Экс Минэк кон'!K49</f>
        <v>108.73128488186366</v>
      </c>
      <c r="L49" s="1187">
        <f>'ДС Экс Минэк баз'!L49*'ДС Экс Минэк баз'!L49/'ДС Экс Минэк кон'!L49</f>
        <v>97.982739798981214</v>
      </c>
      <c r="M49" s="1187">
        <f>'ДС Экс Минэк баз'!M49*'ДС Экс Минэк баз'!M49/'ДС Экс Минэк кон'!M49</f>
        <v>101.70420396302495</v>
      </c>
      <c r="N49" s="1187">
        <f>'ДС Экс Минэк баз'!N49*'ДС Экс Минэк баз'!N49/'ДС Экс Минэк кон'!N49</f>
        <v>101.87648658480229</v>
      </c>
      <c r="O49" s="1187">
        <f>'ДС Экс Минэк баз'!O49*'ДС Экс Минэк баз'!O49/'ДС Экс Минэк кон'!O49</f>
        <v>102.26084608799236</v>
      </c>
      <c r="P49" s="1187">
        <f>'ДС Экс Минэк баз'!P49*'ДС Экс Минэк баз'!P49/'ДС Экс Минэк кон'!P49</f>
        <v>102.28210809343432</v>
      </c>
      <c r="Q49" s="1187">
        <f>'ДС Экс Минэк баз'!Q49*'ДС Экс Минэк баз'!Q49/'ДС Экс Минэк кон'!Q49</f>
        <v>102.82264470330416</v>
      </c>
      <c r="R49" s="1187">
        <f>'ДС Экс Минэк баз'!R49*'ДС Экс Минэк баз'!R49/'ДС Экс Минэк кон'!R49</f>
        <v>102.81935919166477</v>
      </c>
      <c r="S49" s="1187">
        <f>'ДС Экс Минэк баз'!S49*'ДС Экс Минэк баз'!S49/'ДС Экс Минэк кон'!S49</f>
        <v>102.83240947894978</v>
      </c>
      <c r="T49" s="1187">
        <f>'ДС Экс Минэк баз'!T49*'ДС Экс Минэк баз'!T49/'ДС Экс Минэк кон'!T49</f>
        <v>102.61911795935724</v>
      </c>
      <c r="U49" s="1187">
        <f>'ДС Экс Минэк баз'!U49*'ДС Экс Минэк баз'!U49/'ДС Экс Минэк кон'!U49</f>
        <v>102.21674269529454</v>
      </c>
      <c r="V49" s="1187">
        <f>'ДС Экс Минэк баз'!V49*'ДС Экс Минэк баз'!V49/'ДС Экс Минэк кон'!V49</f>
        <v>102.33697557183839</v>
      </c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  <c r="EN49" s="1142"/>
      <c r="EO49" s="1142"/>
    </row>
    <row r="50" s="1154" customFormat="1" ht="24.75" customHeight="1">
      <c r="A50" s="1155" t="s">
        <v>1269</v>
      </c>
      <c r="B50" s="1195" t="s">
        <v>1270</v>
      </c>
      <c r="C50" s="1214">
        <v>37083.657318699996</v>
      </c>
      <c r="D50" s="1215">
        <f>C50*D52/100</f>
        <v>44072.20620965588</v>
      </c>
      <c r="E50" s="1204">
        <f t="shared" ref="E50:V50" si="377">D50*E52/100</f>
        <v>46034.39259070222</v>
      </c>
      <c r="F50" s="1204">
        <f t="shared" si="377"/>
        <v>42454.576778823706</v>
      </c>
      <c r="G50" s="1204">
        <f t="shared" si="377"/>
        <v>45040.799443128744</v>
      </c>
      <c r="H50" s="1216">
        <f t="shared" si="377"/>
        <v>49152.625358530779</v>
      </c>
      <c r="I50" s="1216">
        <f t="shared" si="377"/>
        <v>53009.781996405181</v>
      </c>
      <c r="J50" s="1160">
        <f t="shared" si="377"/>
        <v>57491.483128879154</v>
      </c>
      <c r="K50" s="1160">
        <f t="shared" si="377"/>
        <v>62381.840040642739</v>
      </c>
      <c r="L50" s="1160">
        <f t="shared" si="377"/>
        <v>63484.138216851141</v>
      </c>
      <c r="M50" s="1160">
        <f t="shared" si="377"/>
        <v>66817.26849002752</v>
      </c>
      <c r="N50" s="1160">
        <f t="shared" si="377"/>
        <v>69905.452998603403</v>
      </c>
      <c r="O50" s="1160">
        <f t="shared" si="377"/>
        <v>72891.393094301093</v>
      </c>
      <c r="P50" s="1160">
        <f t="shared" si="377"/>
        <v>76343.712797140935</v>
      </c>
      <c r="Q50" s="1160">
        <f t="shared" si="377"/>
        <v>80228.057125943567</v>
      </c>
      <c r="R50" s="1160">
        <f t="shared" si="377"/>
        <v>84440.824516586625</v>
      </c>
      <c r="S50" s="1160">
        <f t="shared" si="377"/>
        <v>88868.668835163568</v>
      </c>
      <c r="T50" s="1160">
        <f t="shared" si="377"/>
        <v>93308.120756149248</v>
      </c>
      <c r="U50" s="1160">
        <f t="shared" si="377"/>
        <v>97549.44011638622</v>
      </c>
      <c r="V50" s="1160">
        <f t="shared" si="377"/>
        <v>102439.31911109408</v>
      </c>
    </row>
    <row r="51" s="1205" customFormat="1" ht="15">
      <c r="A51" s="1206"/>
      <c r="B51" s="1162" t="s">
        <v>1247</v>
      </c>
      <c r="C51" s="1207">
        <f t="shared" ref="C51:V51" si="378">C50/C$9*100</f>
        <v>10.36387365363758</v>
      </c>
      <c r="D51" s="1208">
        <f t="shared" si="378"/>
        <v>9.9560719837063392</v>
      </c>
      <c r="E51" s="1209">
        <f t="shared" si="378"/>
        <v>9.7279269463620981</v>
      </c>
      <c r="F51" s="1209">
        <f t="shared" si="378"/>
        <v>8.2286820528648974</v>
      </c>
      <c r="G51" s="1209">
        <f t="shared" si="378"/>
        <v>8.6837293061428511</v>
      </c>
      <c r="H51" s="1210">
        <f t="shared" si="378"/>
        <v>9.3050610214673153</v>
      </c>
      <c r="I51" s="1210">
        <f t="shared" si="378"/>
        <v>9.6759291343308984</v>
      </c>
      <c r="J51" s="1211">
        <f t="shared" si="378"/>
        <v>10.072325293504923</v>
      </c>
      <c r="K51" s="1211">
        <f t="shared" si="378"/>
        <v>10.100321089978706</v>
      </c>
      <c r="L51" s="1211">
        <f t="shared" si="378"/>
        <v>9.9109400004309709</v>
      </c>
      <c r="M51" s="1211">
        <f t="shared" si="378"/>
        <v>9.9410639479310134</v>
      </c>
      <c r="N51" s="1211">
        <f t="shared" si="378"/>
        <v>9.8724745950663131</v>
      </c>
      <c r="O51" s="1211">
        <f t="shared" si="378"/>
        <v>9.7755591468166791</v>
      </c>
      <c r="P51" s="1211">
        <f t="shared" si="378"/>
        <v>9.6981526925162509</v>
      </c>
      <c r="Q51" s="1211">
        <f t="shared" si="378"/>
        <v>9.5521129160131935</v>
      </c>
      <c r="R51" s="1211">
        <f t="shared" si="378"/>
        <v>9.3850953057222082</v>
      </c>
      <c r="S51" s="1211">
        <f t="shared" si="378"/>
        <v>9.2091119013092122</v>
      </c>
      <c r="T51" s="1211">
        <f t="shared" si="378"/>
        <v>9.0198460313894326</v>
      </c>
      <c r="U51" s="1211">
        <f t="shared" si="378"/>
        <v>8.8162274505472951</v>
      </c>
      <c r="V51" s="1211">
        <f t="shared" si="378"/>
        <v>8.6403380283208229</v>
      </c>
    </row>
    <row r="52" ht="15">
      <c r="A52" s="1161"/>
      <c r="B52" s="1168" t="s">
        <v>1248</v>
      </c>
      <c r="C52" s="1169">
        <f t="shared" ref="C52:V52" si="379">C53*C54/100</f>
        <v>129.43250655319682</v>
      </c>
      <c r="D52" s="1170">
        <f t="shared" si="379"/>
        <v>118.84536045324688</v>
      </c>
      <c r="E52" s="1171">
        <f t="shared" si="379"/>
        <v>104.45220820512598</v>
      </c>
      <c r="F52" s="1171">
        <f t="shared" si="379"/>
        <v>92.223605851157586</v>
      </c>
      <c r="G52" s="1171">
        <f t="shared" si="379"/>
        <v>106.09174053902015</v>
      </c>
      <c r="H52" s="1172">
        <f t="shared" si="379"/>
        <v>109.12911397275235</v>
      </c>
      <c r="I52" s="1172">
        <f t="shared" si="379"/>
        <v>107.84730542822361</v>
      </c>
      <c r="J52" s="1173">
        <f t="shared" si="379"/>
        <v>108.45447946339016</v>
      </c>
      <c r="K52" s="1173">
        <f t="shared" si="379"/>
        <v>108.50622848048785</v>
      </c>
      <c r="L52" s="1173">
        <f t="shared" si="379"/>
        <v>101.76701773383125</v>
      </c>
      <c r="M52" s="1173">
        <f t="shared" si="379"/>
        <v>105.25033554333048</v>
      </c>
      <c r="N52" s="1173">
        <f t="shared" si="379"/>
        <v>104.62183590913597</v>
      </c>
      <c r="O52" s="1173">
        <f t="shared" si="379"/>
        <v>104.27139796341402</v>
      </c>
      <c r="P52" s="1173">
        <f t="shared" si="379"/>
        <v>104.73625150554264</v>
      </c>
      <c r="Q52" s="1173">
        <f t="shared" si="379"/>
        <v>105.08796885360296</v>
      </c>
      <c r="R52" s="1173">
        <f t="shared" si="379"/>
        <v>105.25099016673154</v>
      </c>
      <c r="S52" s="1173">
        <f t="shared" si="379"/>
        <v>105.24372463666219</v>
      </c>
      <c r="T52" s="1173">
        <f t="shared" si="379"/>
        <v>104.99551976998791</v>
      </c>
      <c r="U52" s="1173">
        <f t="shared" si="379"/>
        <v>104.54549864027506</v>
      </c>
      <c r="V52" s="1173">
        <f t="shared" si="379"/>
        <v>105.01271866745084</v>
      </c>
    </row>
    <row r="53" ht="15">
      <c r="A53" s="1161"/>
      <c r="B53" s="1212" t="s">
        <v>1249</v>
      </c>
      <c r="C53" s="1169">
        <f>'ДС Экс Минэк баз'!C53*'ДС Экс Минэк баз'!C53/'ДС Экс Минэк кон'!C53</f>
        <v>123.74044603556101</v>
      </c>
      <c r="D53" s="1170">
        <f>'ДС Экс Минэк баз'!D53*'ДС Экс Минэк баз'!D53/'ДС Экс Минэк кон'!D53</f>
        <v>109.42891695330779</v>
      </c>
      <c r="E53" s="1171">
        <f>'ДС Экс Минэк баз'!E53*'ДС Экс Минэк баз'!E53/'ДС Экс Минэк кон'!E53</f>
        <v>103.01503814429826</v>
      </c>
      <c r="F53" s="1171">
        <f>'ДС Экс Минэк баз'!F53*'ДС Экс Минэк баз'!F53/'ДС Экс Минэк кон'!F53</f>
        <v>94.025461825919635</v>
      </c>
      <c r="G53" s="1171">
        <f>'ДС Экс Минэк баз'!G53*'ДС Экс Минэк баз'!G53/'ДС Экс Минэк кон'!G53</f>
        <v>101.57476787281632</v>
      </c>
      <c r="H53" s="1172">
        <f>'ДС Экс Минэк баз'!H53*'ДС Экс Минэк баз'!H53/'ДС Экс Минэк кон'!H53</f>
        <v>103.45759889193327</v>
      </c>
      <c r="I53" s="1172">
        <f>'ДС Экс Минэк баз'!I53*'ДС Экс Минэк баз'!I53/'ДС Экс Минэк кон'!I53</f>
        <v>103.33423896451266</v>
      </c>
      <c r="J53" s="1173">
        <f>'ДС Экс Минэк баз'!J53*'ДС Экс Минэк баз'!J53/'ДС Экс Минэк кон'!J53</f>
        <v>104.68918523269261</v>
      </c>
      <c r="K53" s="1173">
        <f>'ДС Экс Минэк баз'!K53*'ДС Экс Минэк баз'!K53/'ДС Экс Минэк кон'!K53</f>
        <v>103.23312302142739</v>
      </c>
      <c r="L53" s="1173">
        <f>'ДС Экс Минэк баз'!L53*'ДС Экс Минэк баз'!L53/'ДС Экс Минэк кон'!L53</f>
        <v>103.29604180479996</v>
      </c>
      <c r="M53" s="1173">
        <f>'ДС Экс Минэк баз'!M53*'ДС Экс Минэк баз'!M53/'ДС Экс Минэк кон'!M53</f>
        <v>102.94318955298424</v>
      </c>
      <c r="N53" s="1173">
        <f>'ДС Экс Минэк баз'!N53*'ДС Экс Минэк баз'!N53/'ДС Экс Минэк кон'!N53</f>
        <v>102.15683047143469</v>
      </c>
      <c r="O53" s="1173">
        <f>'ДС Экс Минэк баз'!O53*'ДС Экс Минэк баз'!O53/'ДС Экс Минэк кон'!O53</f>
        <v>101.43474954065324</v>
      </c>
      <c r="P53" s="1173">
        <f>'ДС Экс Минэк баз'!P53*'ДС Экс Минэк баз'!P53/'ДС Экс Минэк кон'!P53</f>
        <v>101.86580752756554</v>
      </c>
      <c r="Q53" s="1173">
        <f>'ДС Экс Минэк баз'!Q53*'ДС Экс Минэк баз'!Q53/'ДС Экс Минэк кон'!Q53</f>
        <v>101.673488561554</v>
      </c>
      <c r="R53" s="1173">
        <f>'ДС Экс Минэк баз'!R53*'ДС Экс Минэк баз'!R53/'ДС Экс Минэк кон'!R53</f>
        <v>101.83481915133925</v>
      </c>
      <c r="S53" s="1173">
        <f>'ДС Экс Минэк баз'!S53*'ДС Экс Минэк баз'!S53/'ДС Экс Минэк кон'!S53</f>
        <v>101.81477493782621</v>
      </c>
      <c r="T53" s="1173">
        <f>'ДС Экс Минэк баз'!T53*'ДС Экс Минэк баз'!T53/'ДС Экс Минэк кон'!T53</f>
        <v>101.78458608351544</v>
      </c>
      <c r="U53" s="1173">
        <f>'ДС Экс Минэк баз'!U53*'ДС Экс Минэк баз'!U53/'ДС Экс Минэк кон'!U53</f>
        <v>101.7452358509895</v>
      </c>
      <c r="V53" s="1173">
        <f>'ДС Экс Минэк баз'!V53*'ДС Экс Минэк баз'!V53/'ДС Экс Минэк кон'!V53</f>
        <v>102.08010726404595</v>
      </c>
    </row>
    <row r="54" s="1180" customFormat="1" ht="15">
      <c r="A54" s="1181"/>
      <c r="B54" s="1182" t="s">
        <v>1250</v>
      </c>
      <c r="C54" s="1183">
        <f>'ДС Экс Минэк баз'!C54*'ДС Экс Минэк баз'!C54/'ДС Экс Минэк кон'!C54</f>
        <v>104.60000000000001</v>
      </c>
      <c r="D54" s="1213">
        <f>'ДС Экс Минэк баз'!D54*'ДС Экс Минэк баз'!D54/'ДС Экс Минэк кон'!D54</f>
        <v>108.6050778552044</v>
      </c>
      <c r="E54" s="1185">
        <f>'ДС Экс Минэк баз'!E54*'ДС Экс Минэк баз'!E54/'ДС Экс Минэк кон'!E54</f>
        <v>101.39510705108376</v>
      </c>
      <c r="F54" s="1185">
        <f>'ДС Экс Минэк баз'!F54*'ДС Экс Минэк баз'!F54/'ДС Экс Минэк кон'!F54</f>
        <v>98.083651024125757</v>
      </c>
      <c r="G54" s="1185">
        <f>'ДС Экс Минэк баз'!G54*'ДС Экс Минэк баз'!G54/'ДС Экс Минэк кон'!G54</f>
        <v>104.4469436266491</v>
      </c>
      <c r="H54" s="1186">
        <f>'ДС Экс Минэк баз'!H54*'ДС Экс Минэк баз'!H54/'ДС Экс Минэк кон'!H54</f>
        <v>105.48197052856722</v>
      </c>
      <c r="I54" s="1186">
        <f>'ДС Экс Минэк баз'!I54*'ДС Экс Минэк баз'!I54/'ДС Экс Минэк кон'!I54</f>
        <v>104.36744539751325</v>
      </c>
      <c r="J54" s="1187">
        <f>'ДС Экс Минэк баз'!J54*'ДС Экс Минэк баз'!J54/'ДС Экс Минэк кон'!J54</f>
        <v>103.59664106882524</v>
      </c>
      <c r="K54" s="1187">
        <f>'ДС Экс Минэк баз'!K54*'ДС Экс Минэк баз'!K54/'ДС Экс Минэк кон'!K54</f>
        <v>105.10795886506888</v>
      </c>
      <c r="L54" s="1187">
        <f>'ДС Экс Минэк баз'!L54*'ДС Экс Минэк баз'!L54/'ДС Экс Минэк кон'!L54</f>
        <v>98.519765090459018</v>
      </c>
      <c r="M54" s="1187">
        <f>'ДС Экс Минэк баз'!M54*'ДС Экс Минэк баз'!M54/'ДС Экс Минэк кон'!M54</f>
        <v>102.24118370565813</v>
      </c>
      <c r="N54" s="1187">
        <f>'ДС Экс Минэк баз'!N54*'ДС Экс Минэк баз'!N54/'ДС Экс Минэк кон'!N54</f>
        <v>102.41296193932969</v>
      </c>
      <c r="O54" s="1187">
        <f>'ДС Экс Минэк баз'!O54*'ДС Экс Минэк баз'!O54/'ДС Экс Минэк кон'!O54</f>
        <v>102.79652528902227</v>
      </c>
      <c r="P54" s="1187">
        <f>'ДС Экс Минэк баз'!P54*'ДС Экс Минэк баз'!P54/'ДС Экс Минэк кон'!P54</f>
        <v>102.81786798499618</v>
      </c>
      <c r="Q54" s="1187">
        <f>'ДС Экс Минэк баз'!Q54*'ДС Экс Минэк баз'!Q54/'ДС Экс Минэк кон'!Q54</f>
        <v>103.35827986268201</v>
      </c>
      <c r="R54" s="1187">
        <f>'ДС Экс Минэк баз'!R54*'ДС Экс Минэк баз'!R54/'ДС Экс Минэк кон'!R54</f>
        <v>103.35461980868786</v>
      </c>
      <c r="S54" s="1187">
        <f>'ДС Экс Минэк баз'!S54*'ДС Экс Минэк баз'!S54/'ДС Экс Минэк кон'!S54</f>
        <v>103.36783114329909</v>
      </c>
      <c r="T54" s="1187">
        <f>'ДС Экс Минэк баз'!T54*'ДС Экс Минэк баз'!T54/'ДС Экс Минэк кон'!T54</f>
        <v>103.15463648281467</v>
      </c>
      <c r="U54" s="1187">
        <f>'ДС Экс Минэк баз'!U54*'ДС Экс Минэк баз'!U54/'ДС Экс Минэк кон'!U54</f>
        <v>102.7522298866029</v>
      </c>
      <c r="V54" s="1187">
        <f>'ДС Экс Минэк баз'!V54*'ДС Экс Минэк баз'!V54/'ДС Экс Минэк кон'!V54</f>
        <v>102.87285297988495</v>
      </c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  <c r="EN54" s="1142"/>
      <c r="EO54" s="1142"/>
    </row>
    <row r="55" s="1154" customFormat="1" ht="31.699999999999999" customHeight="1">
      <c r="A55" s="1155" t="s">
        <v>1271</v>
      </c>
      <c r="B55" s="1195" t="s">
        <v>1272</v>
      </c>
      <c r="C55" s="1214">
        <v>28283.100000000002</v>
      </c>
      <c r="D55" s="1215">
        <f>C55*D57/100</f>
        <v>31108.94417813671</v>
      </c>
      <c r="E55" s="1204">
        <f t="shared" ref="E55:V55" si="380">D55*E57/100</f>
        <v>33933.396253759798</v>
      </c>
      <c r="F55" s="1204">
        <f t="shared" si="380"/>
        <v>32267.877587039417</v>
      </c>
      <c r="G55" s="1204">
        <f t="shared" si="380"/>
        <v>35979.143952618811</v>
      </c>
      <c r="H55" s="1216">
        <f t="shared" si="380"/>
        <v>42097.466117592288</v>
      </c>
      <c r="I55" s="1216">
        <f t="shared" si="380"/>
        <v>47997.651329713204</v>
      </c>
      <c r="J55" s="1160">
        <f t="shared" si="380"/>
        <v>54349.511801376713</v>
      </c>
      <c r="K55" s="1160">
        <f t="shared" si="380"/>
        <v>61713.923879655944</v>
      </c>
      <c r="L55" s="1160">
        <f t="shared" si="380"/>
        <v>65669.877385599</v>
      </c>
      <c r="M55" s="1160">
        <f t="shared" si="380"/>
        <v>72312.955480406294</v>
      </c>
      <c r="N55" s="1160">
        <f t="shared" si="380"/>
        <v>79003.015661611367</v>
      </c>
      <c r="O55" s="1160">
        <f t="shared" si="380"/>
        <v>85904.161531637685</v>
      </c>
      <c r="P55" s="1160">
        <f t="shared" si="380"/>
        <v>93986.160465132503</v>
      </c>
      <c r="Q55" s="1160">
        <f t="shared" si="380"/>
        <v>102679.30034684458</v>
      </c>
      <c r="R55" s="1160">
        <f t="shared" si="380"/>
        <v>112156.75924630614</v>
      </c>
      <c r="S55" s="1160">
        <f t="shared" si="380"/>
        <v>122534.21291725343</v>
      </c>
      <c r="T55" s="1160">
        <f t="shared" si="380"/>
        <v>133560.35650598133</v>
      </c>
      <c r="U55" s="1160">
        <f t="shared" si="380"/>
        <v>144883.93381191697</v>
      </c>
      <c r="V55" s="1160">
        <f t="shared" si="380"/>
        <v>157983.19990178783</v>
      </c>
    </row>
    <row r="56" s="1205" customFormat="1" ht="15">
      <c r="A56" s="1206"/>
      <c r="B56" s="1162" t="s">
        <v>1247</v>
      </c>
      <c r="C56" s="1207">
        <f t="shared" ref="C56:V56" si="381">C55/C$9*100</f>
        <v>7.9043572324616864</v>
      </c>
      <c r="D56" s="1208">
        <f t="shared" si="381"/>
        <v>7.0276238521223249</v>
      </c>
      <c r="E56" s="1209">
        <f t="shared" si="381"/>
        <v>7.1707604080607483</v>
      </c>
      <c r="F56" s="1209">
        <f t="shared" si="381"/>
        <v>6.2542633876156053</v>
      </c>
      <c r="G56" s="1209">
        <f t="shared" si="381"/>
        <v>6.9366696553817926</v>
      </c>
      <c r="H56" s="1210">
        <f t="shared" si="381"/>
        <v>7.9694520529891371</v>
      </c>
      <c r="I56" s="1210">
        <f t="shared" si="381"/>
        <v>8.7610598532950483</v>
      </c>
      <c r="J56" s="1211">
        <f t="shared" si="381"/>
        <v>9.5218618935170181</v>
      </c>
      <c r="K56" s="1211">
        <f t="shared" si="381"/>
        <v>9.9921779559711599</v>
      </c>
      <c r="L56" s="1211">
        <f t="shared" si="381"/>
        <v>10.252170587574733</v>
      </c>
      <c r="M56" s="1211">
        <f t="shared" si="381"/>
        <v>10.758711496892429</v>
      </c>
      <c r="N56" s="1211">
        <f t="shared" si="381"/>
        <v>11.157287902396778</v>
      </c>
      <c r="O56" s="1211">
        <f t="shared" si="381"/>
        <v>11.520718377872157</v>
      </c>
      <c r="P56" s="1211">
        <f t="shared" si="381"/>
        <v>11.939321546964695</v>
      </c>
      <c r="Q56" s="1211">
        <f t="shared" si="381"/>
        <v>12.22520283035904</v>
      </c>
      <c r="R56" s="1211">
        <f t="shared" si="381"/>
        <v>12.465556568561954</v>
      </c>
      <c r="S56" s="1211">
        <f t="shared" si="381"/>
        <v>12.697740309207129</v>
      </c>
      <c r="T56" s="1211">
        <f t="shared" si="381"/>
        <v>12.910921812794532</v>
      </c>
      <c r="U56" s="1211">
        <f t="shared" si="381"/>
        <v>13.094177812726734</v>
      </c>
      <c r="V56" s="1211">
        <f t="shared" si="381"/>
        <v>13.325237436094953</v>
      </c>
    </row>
    <row r="57" ht="15">
      <c r="A57" s="1161"/>
      <c r="B57" s="1168" t="s">
        <v>1248</v>
      </c>
      <c r="C57" s="1169">
        <f t="shared" ref="C57:V57" si="382">C58*C59/100</f>
        <v>115.21455748282968</v>
      </c>
      <c r="D57" s="1170">
        <f t="shared" si="382"/>
        <v>109.99128164217043</v>
      </c>
      <c r="E57" s="1171">
        <f t="shared" si="382"/>
        <v>109.07922833847928</v>
      </c>
      <c r="F57" s="1171">
        <f t="shared" si="382"/>
        <v>95.091800849330411</v>
      </c>
      <c r="G57" s="1171">
        <f t="shared" si="382"/>
        <v>111.50142693943418</v>
      </c>
      <c r="H57" s="1172">
        <f t="shared" si="382"/>
        <v>117.00519104354106</v>
      </c>
      <c r="I57" s="1172">
        <f t="shared" si="382"/>
        <v>114.01553527150477</v>
      </c>
      <c r="J57" s="1173">
        <f t="shared" si="382"/>
        <v>113.23369018210971</v>
      </c>
      <c r="K57" s="1173">
        <f t="shared" si="382"/>
        <v>113.55009793867677</v>
      </c>
      <c r="L57" s="1173">
        <f t="shared" si="382"/>
        <v>106.41014743067916</v>
      </c>
      <c r="M57" s="1173">
        <f t="shared" si="382"/>
        <v>110.11586797368389</v>
      </c>
      <c r="N57" s="1173">
        <f t="shared" si="382"/>
        <v>109.25153748282048</v>
      </c>
      <c r="O57" s="1173">
        <f t="shared" si="382"/>
        <v>108.73529423178675</v>
      </c>
      <c r="P57" s="1173">
        <f t="shared" si="382"/>
        <v>109.40815763683148</v>
      </c>
      <c r="Q57" s="1173">
        <f t="shared" si="382"/>
        <v>109.24938292902934</v>
      </c>
      <c r="R57" s="1173">
        <f t="shared" si="382"/>
        <v>109.23015531606397</v>
      </c>
      <c r="S57" s="1173">
        <f t="shared" si="382"/>
        <v>109.25263331491014</v>
      </c>
      <c r="T57" s="1173">
        <f t="shared" si="382"/>
        <v>108.99842038090519</v>
      </c>
      <c r="U57" s="1173">
        <f t="shared" si="382"/>
        <v>108.47824728996477</v>
      </c>
      <c r="V57" s="1173">
        <f t="shared" si="382"/>
        <v>109.04121371171206</v>
      </c>
    </row>
    <row r="58" ht="15">
      <c r="A58" s="1161"/>
      <c r="B58" s="1212" t="s">
        <v>1249</v>
      </c>
      <c r="C58" s="1169">
        <f>'ДС Экс Минэк баз'!C58*'ДС Экс Минэк баз'!C58/'ДС Экс Минэк кон'!C58</f>
        <v>113.51187929342828</v>
      </c>
      <c r="D58" s="1170">
        <f>'ДС Экс Минэк баз'!D58*'ДС Экс Минэк баз'!D58/'ДС Экс Минэк кон'!D58</f>
        <v>104.58660835849928</v>
      </c>
      <c r="E58" s="1171">
        <f>'ДС Экс Минэк баз'!E58*'ДС Экс Минэк баз'!E58/'ДС Экс Минэк кон'!E58</f>
        <v>103.04359732271091</v>
      </c>
      <c r="F58" s="1171">
        <f>'ДС Экс Минэк баз'!F58*'ДС Экс Минэк баз'!F58/'ДС Экс Минэк кон'!F58</f>
        <v>89.512134055813902</v>
      </c>
      <c r="G58" s="1171">
        <f>'ДС Экс Минэк баз'!G58*'ДС Экс Минэк баз'!G58/'ДС Экс Минэк кон'!G58</f>
        <v>103.13039012032914</v>
      </c>
      <c r="H58" s="1172">
        <f>'ДС Экс Минэк баз'!H58*'ДС Экс Минэк баз'!H58/'ДС Экс Минэк кон'!H58</f>
        <v>105.70684673266247</v>
      </c>
      <c r="I58" s="1172">
        <f>'ДС Экс Минэк баз'!I58*'ДС Экс Минэк баз'!I58/'ДС Экс Минэк кон'!I58</f>
        <v>105.51125641667467</v>
      </c>
      <c r="J58" s="1173">
        <f>'ДС Экс Минэк баз'!J58*'ДС Экс Минэк баз'!J58/'ДС Экс Минэк кон'!J58</f>
        <v>105.96869052874307</v>
      </c>
      <c r="K58" s="1173">
        <f>'ДС Экс Минэк баз'!K58*'ДС Экс Минэк баз'!K58/'ДС Экс Минэк кон'!K58</f>
        <v>104.19451711793235</v>
      </c>
      <c r="L58" s="1173">
        <f>'ДС Экс Минэк баз'!L58*'ДС Экс Минэк баз'!L58/'ДС Экс Минэк кон'!L58</f>
        <v>104.15847918664846</v>
      </c>
      <c r="M58" s="1173">
        <f>'ДС Экс Минэк баз'!M58*'ДС Экс Минэк баз'!M58/'ДС Экс Минэк кон'!M58</f>
        <v>103.8066320948447</v>
      </c>
      <c r="N58" s="1173">
        <f>'ДС Экс Минэк баз'!N58*'ДС Экс Минэк баз'!N58/'ДС Экс Минэк кон'!N58</f>
        <v>102.8148353525543</v>
      </c>
      <c r="O58" s="1173">
        <f>'ДС Экс Минэк баз'!O58*'ДС Экс Минэк баз'!O58/'ДС Экс Минэк кон'!O58</f>
        <v>102.05128491033045</v>
      </c>
      <c r="P58" s="1173">
        <f>'ДС Экс Минэк баз'!P58*'ДС Экс Минэк баз'!P58/'ДС Экс Минэк кон'!P58</f>
        <v>102.59073349621346</v>
      </c>
      <c r="Q58" s="1173">
        <f>'ДС Экс Минэк баз'!Q58*'ДС Экс Минэк баз'!Q58/'ДС Экс Минэк кон'!Q58</f>
        <v>101.91298583601559</v>
      </c>
      <c r="R58" s="1173">
        <f>'ДС Экс Минэк баз'!R58*'ДС Экс Минэк баз'!R58/'ДС Экс Минэк кон'!R58</f>
        <v>101.9840277033921</v>
      </c>
      <c r="S58" s="1173">
        <f>'ДС Экс Минэк баз'!S58*'ДС Экс Минэк баз'!S58/'ДС Экс Минэк кон'!S58</f>
        <v>101.96527724843051</v>
      </c>
      <c r="T58" s="1173">
        <f>'ДС Экс Минэк баз'!T58*'ДС Экс Минэк баз'!T58/'ДС Экс Минэк кон'!T58</f>
        <v>101.93518659727465</v>
      </c>
      <c r="U58" s="1173">
        <f>'ДС Экс Минэк баз'!U58*'ДС Экс Минэк баз'!U58/'ДС Экс Минэк кон'!U58</f>
        <v>101.89339811478429</v>
      </c>
      <c r="V58" s="1173">
        <f>'ДС Экс Минэк баз'!V58*'ДС Экс Минэк баз'!V58/'ДС Экс Минэк кон'!V58</f>
        <v>102.23170857262711</v>
      </c>
    </row>
    <row r="59" s="1180" customFormat="1" ht="15">
      <c r="A59" s="1181"/>
      <c r="B59" s="1182" t="s">
        <v>1250</v>
      </c>
      <c r="C59" s="1183">
        <f>'ДС Экс Минэк баз'!C59*'ДС Экс Минэк баз'!C59/'ДС Экс Минэк кон'!C59</f>
        <v>101.49999999999997</v>
      </c>
      <c r="D59" s="1213">
        <f>'ДС Экс Минэк баз'!D59*'ДС Экс Минэк баз'!D59/'ДС Экс Минэк кон'!D59</f>
        <v>105.16765326698916</v>
      </c>
      <c r="E59" s="1185">
        <f>'ДС Экс Минэк баз'!E59*'ДС Экс Минэк баз'!E59/'ДС Экс Минэк кон'!E59</f>
        <v>105.85735666512694</v>
      </c>
      <c r="F59" s="1185">
        <f>'ДС Экс Минэк баз'!F59*'ДС Экс Минэк баз'!F59/'ДС Экс Минэк кон'!F59</f>
        <v>106.23341947141758</v>
      </c>
      <c r="G59" s="1185">
        <f>'ДС Экс Минэк баз'!G59*'ДС Экс Минэк баз'!G59/'ДС Экс Минэк кон'!G59</f>
        <v>108.11694478158959</v>
      </c>
      <c r="H59" s="1186">
        <f>'ДС Экс Минэк баз'!H59*'ДС Экс Минэк баз'!H59/'ДС Экс Минэк кон'!H59</f>
        <v>110.68837512432154</v>
      </c>
      <c r="I59" s="1186">
        <f>'ДС Экс Минэк баз'!I59*'ДС Экс Минэк баз'!I59/'ДС Экс Минэк кон'!I59</f>
        <v>108.0600678483496</v>
      </c>
      <c r="J59" s="1187">
        <f>'ДС Экс Минэк баз'!J59*'ДС Экс Минэк баз'!J59/'ДС Экс Минэк кон'!J59</f>
        <v>106.85579827127908</v>
      </c>
      <c r="K59" s="1187">
        <f>'ДС Экс Минэк баз'!K59*'ДС Экс Минэк баз'!K59/'ДС Экс Минэк кон'!K59</f>
        <v>108.9789569350903</v>
      </c>
      <c r="L59" s="1187">
        <f>'ДС Экс Минэк баз'!L59*'ДС Экс Минэк баз'!L59/'ДС Экс Минэк кон'!L59</f>
        <v>102.1617714290891</v>
      </c>
      <c r="M59" s="1187">
        <f>'ДС Экс Минэк баз'!M59*'ДС Экс Минэк баз'!M59/'ДС Экс Минэк кон'!M59</f>
        <v>106.07787359200195</v>
      </c>
      <c r="N59" s="1187">
        <f>'ДС Экс Минэк баз'!N59*'ДС Экс Минэк баз'!N59/'ДС Экс Минэк кон'!N59</f>
        <v>106.2604799280129</v>
      </c>
      <c r="O59" s="1187">
        <f>'ДС Экс Минэк баз'!O59*'ДС Экс Минэк баз'!O59/'ДС Экс Минэк кон'!O59</f>
        <v>106.5496571918025</v>
      </c>
      <c r="P59" s="1187">
        <f>'ДС Экс Минэк баз'!P59*'ДС Экс Минэк баз'!P59/'ДС Экс Минэк кон'!P59</f>
        <v>106.64526308398959</v>
      </c>
      <c r="Q59" s="1187">
        <f>'ДС Экс Минэк баз'!Q59*'ДС Экс Минэк баз'!Q59/'ДС Экс Минэк кон'!Q59</f>
        <v>107.19868722600128</v>
      </c>
      <c r="R59" s="1187">
        <f>'ДС Экс Минэк баз'!R59*'ДС Экс Минэк баз'!R59/'ДС Экс Минэк кон'!R59</f>
        <v>107.1051592841051</v>
      </c>
      <c r="S59" s="1187">
        <f>'ДС Экс Минэк баз'!S59*'ДС Экс Минэк баз'!S59/'ДС Экс Минэк кон'!S59</f>
        <v>107.14689967323342</v>
      </c>
      <c r="T59" s="1187">
        <f>'ДС Экс Минэк баз'!T59*'ДС Экс Минэк баз'!T59/'ДС Экс Минэк кон'!T59</f>
        <v>106.92914195716926</v>
      </c>
      <c r="U59" s="1187">
        <f>'ДС Экс Минэк баз'!U59*'ДС Экс Минэк баз'!U59/'ДС Экс Минэк кон'!U59</f>
        <v>106.46248853901461</v>
      </c>
      <c r="V59" s="1187">
        <f>'ДС Экс Минэк баз'!V59*'ДС Экс Минэк баз'!V59/'ДС Экс Минэк кон'!V59</f>
        <v>106.66085428304014</v>
      </c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  <c r="EN59" s="1142"/>
      <c r="EO59" s="1142"/>
    </row>
    <row r="60" s="1154" customFormat="1" ht="29.25" customHeight="1">
      <c r="A60" s="1155" t="s">
        <v>1273</v>
      </c>
      <c r="B60" s="1195" t="s">
        <v>1274</v>
      </c>
      <c r="C60" s="1214">
        <v>7364.704546689969</v>
      </c>
      <c r="D60" s="1215">
        <f>C60*D62/100</f>
        <v>8675.0839655378131</v>
      </c>
      <c r="E60" s="1204">
        <f t="shared" ref="E60:V60" si="383">D60*E62/100</f>
        <v>9374.167274691863</v>
      </c>
      <c r="F60" s="1204">
        <f t="shared" si="383"/>
        <v>8891.3290301449197</v>
      </c>
      <c r="G60" s="1204">
        <f t="shared" si="383"/>
        <v>9829.757626712877</v>
      </c>
      <c r="H60" s="1216">
        <f t="shared" si="383"/>
        <v>11385.8900319809</v>
      </c>
      <c r="I60" s="1216">
        <f t="shared" si="383"/>
        <v>13068.094908294561</v>
      </c>
      <c r="J60" s="1160">
        <f t="shared" si="383"/>
        <v>14975.061816269706</v>
      </c>
      <c r="K60" s="1160">
        <f t="shared" si="383"/>
        <v>17097.498984067974</v>
      </c>
      <c r="L60" s="1160">
        <f t="shared" si="383"/>
        <v>18518.706625698011</v>
      </c>
      <c r="M60" s="1160">
        <f t="shared" si="383"/>
        <v>20767.658166752659</v>
      </c>
      <c r="N60" s="1160">
        <f t="shared" si="383"/>
        <v>23201.993103035562</v>
      </c>
      <c r="O60" s="1160">
        <f t="shared" si="383"/>
        <v>25905.799087133015</v>
      </c>
      <c r="P60" s="1160">
        <f t="shared" si="383"/>
        <v>29218.429681981212</v>
      </c>
      <c r="Q60" s="1160">
        <f t="shared" si="383"/>
        <v>33003.567538766969</v>
      </c>
      <c r="R60" s="1160">
        <f t="shared" si="383"/>
        <v>37367.016593245047</v>
      </c>
      <c r="S60" s="1160">
        <f t="shared" si="383"/>
        <v>42405.390626636603</v>
      </c>
      <c r="T60" s="1160">
        <f t="shared" si="383"/>
        <v>48094.408788110894</v>
      </c>
      <c r="U60" s="1160">
        <f t="shared" si="383"/>
        <v>54375.875577202511</v>
      </c>
      <c r="V60" s="1160">
        <f t="shared" si="383"/>
        <v>61901.623636436219</v>
      </c>
    </row>
    <row r="61" s="1205" customFormat="1" ht="15">
      <c r="A61" s="1206"/>
      <c r="B61" s="1162" t="s">
        <v>1247</v>
      </c>
      <c r="C61" s="1207">
        <f t="shared" ref="C61:V61" si="384">C60/C$9*100</f>
        <v>2.058234622391899</v>
      </c>
      <c r="D61" s="1208">
        <f t="shared" si="384"/>
        <v>1.9597330801803192</v>
      </c>
      <c r="E61" s="1209">
        <f t="shared" si="384"/>
        <v>1.9809366280114451</v>
      </c>
      <c r="F61" s="1209">
        <f t="shared" si="384"/>
        <v>1.7233458714624201</v>
      </c>
      <c r="G61" s="1209">
        <f t="shared" si="384"/>
        <v>1.8951474092538527</v>
      </c>
      <c r="H61" s="1210">
        <f t="shared" si="384"/>
        <v>2.1554576334122708</v>
      </c>
      <c r="I61" s="1210">
        <f t="shared" si="384"/>
        <v>2.3853325837473438</v>
      </c>
      <c r="J61" s="1211">
        <f t="shared" si="384"/>
        <v>2.6235832804258665</v>
      </c>
      <c r="K61" s="1211">
        <f t="shared" si="384"/>
        <v>2.7682772656619439</v>
      </c>
      <c r="L61" s="1211">
        <f t="shared" si="384"/>
        <v>2.891081070139792</v>
      </c>
      <c r="M61" s="1211">
        <f t="shared" si="384"/>
        <v>3.0898093045403821</v>
      </c>
      <c r="N61" s="1211">
        <f t="shared" si="384"/>
        <v>3.2767270311401697</v>
      </c>
      <c r="O61" s="1211">
        <f t="shared" si="384"/>
        <v>3.4742602723231228</v>
      </c>
      <c r="P61" s="1211">
        <f t="shared" si="384"/>
        <v>3.7116978217231109</v>
      </c>
      <c r="Q61" s="1211">
        <f t="shared" si="384"/>
        <v>3.9294707494496364</v>
      </c>
      <c r="R61" s="1211">
        <f t="shared" si="384"/>
        <v>4.1531215975895845</v>
      </c>
      <c r="S61" s="1211">
        <f t="shared" si="384"/>
        <v>4.3943044564307217</v>
      </c>
      <c r="T61" s="1211">
        <f t="shared" si="384"/>
        <v>4.6491576373418093</v>
      </c>
      <c r="U61" s="1211">
        <f t="shared" si="384"/>
        <v>4.9143294552927905</v>
      </c>
      <c r="V61" s="1211">
        <f t="shared" si="384"/>
        <v>5.2211490408352308</v>
      </c>
    </row>
    <row r="62" ht="15">
      <c r="A62" s="1161"/>
      <c r="B62" s="1168" t="s">
        <v>1248</v>
      </c>
      <c r="C62" s="1169">
        <f t="shared" ref="C62:V62" si="385">C63*C64/100</f>
        <v>117.87662613819639</v>
      </c>
      <c r="D62" s="1170">
        <f t="shared" si="385"/>
        <v>117.79269501635048</v>
      </c>
      <c r="E62" s="1171">
        <f t="shared" si="385"/>
        <v>108.05851922507254</v>
      </c>
      <c r="F62" s="1171">
        <f t="shared" si="385"/>
        <v>94.849267882700389</v>
      </c>
      <c r="G62" s="1171">
        <f t="shared" si="385"/>
        <v>110.55442435418072</v>
      </c>
      <c r="H62" s="1172">
        <f t="shared" si="385"/>
        <v>115.83083189191922</v>
      </c>
      <c r="I62" s="1172">
        <f t="shared" si="385"/>
        <v>114.77446973041768</v>
      </c>
      <c r="J62" s="1173">
        <f t="shared" si="385"/>
        <v>114.59253947386591</v>
      </c>
      <c r="K62" s="1173">
        <f t="shared" si="385"/>
        <v>114.17314461762247</v>
      </c>
      <c r="L62" s="1173">
        <f t="shared" si="385"/>
        <v>108.31237155185309</v>
      </c>
      <c r="M62" s="1173">
        <f t="shared" si="385"/>
        <v>112.1442149633378</v>
      </c>
      <c r="N62" s="1173">
        <f t="shared" si="385"/>
        <v>111.72175946241293</v>
      </c>
      <c r="O62" s="1173">
        <f t="shared" si="385"/>
        <v>111.65333500484365</v>
      </c>
      <c r="P62" s="1173">
        <f t="shared" si="385"/>
        <v>112.78721642095003</v>
      </c>
      <c r="Q62" s="1173">
        <f t="shared" si="385"/>
        <v>112.95462452289154</v>
      </c>
      <c r="R62" s="1173">
        <f t="shared" si="385"/>
        <v>113.22114359107586</v>
      </c>
      <c r="S62" s="1173">
        <f t="shared" si="385"/>
        <v>113.48347953018641</v>
      </c>
      <c r="T62" s="1173">
        <f t="shared" si="385"/>
        <v>113.41579001491566</v>
      </c>
      <c r="U62" s="1173">
        <f t="shared" si="385"/>
        <v>113.06070070798837</v>
      </c>
      <c r="V62" s="1173">
        <f t="shared" si="385"/>
        <v>113.84023333757393</v>
      </c>
    </row>
    <row r="63" ht="18" customHeight="1">
      <c r="A63" s="1161"/>
      <c r="B63" s="1212" t="s">
        <v>1249</v>
      </c>
      <c r="C63" s="1169">
        <f>'ДС Экс Минэк баз'!C63*'ДС Экс Минэк баз'!C63/'ДС Экс Минэк кон'!C63</f>
        <v>102.45250409864887</v>
      </c>
      <c r="D63" s="1170">
        <f>'ДС Экс Минэк баз'!D63*'ДС Экс Минэк баз'!D63/'ДС Экс Минэк кон'!D63</f>
        <v>102.55855795820958</v>
      </c>
      <c r="E63" s="1171">
        <f>'ДС Экс Минэк баз'!E63*'ДС Экс Минэк баз'!E63/'ДС Экс Минэк кон'!E63</f>
        <v>104.3759242719114</v>
      </c>
      <c r="F63" s="1171">
        <f>'ДС Экс Минэк баз'!F63*'ДС Экс Минэк баз'!F63/'ДС Экс Минэк кон'!F63</f>
        <v>91.554652465077083</v>
      </c>
      <c r="G63" s="1171">
        <f>'ДС Экс Минэк баз'!G63*'ДС Экс Минэк баз'!G63/'ДС Экс Минэк кон'!G63</f>
        <v>102.73371799670218</v>
      </c>
      <c r="H63" s="1172">
        <f>'ДС Экс Минэк баз'!H63*'ДС Экс Минэк баз'!H63/'ДС Экс Минэк кон'!H63</f>
        <v>105.04874927274444</v>
      </c>
      <c r="I63" s="1172">
        <f>'ДС Экс Минэк баз'!I63*'ДС Экс Минэк баз'!I63/'ДС Экс Минэк кон'!I63</f>
        <v>106.79640852181022</v>
      </c>
      <c r="J63" s="1173">
        <f>'ДС Экс Минэк баз'!J63*'ДС Экс Минэк баз'!J63/'ДС Экс Минэк кон'!J63</f>
        <v>106.98253588425717</v>
      </c>
      <c r="K63" s="1173">
        <f>'ДС Экс Минэк баз'!K63*'ДС Экс Минэк баз'!K63/'ДС Экс Минэк кон'!K63</f>
        <v>105.46236557074639</v>
      </c>
      <c r="L63" s="1173">
        <f>'ДС Экс Минэк баз'!L63*'ДС Экс Минэк баз'!L63/'ДС Экс Минэк кон'!L63</f>
        <v>105.52740441472338</v>
      </c>
      <c r="M63" s="1173">
        <f>'ДС Экс Минэк баз'!M63*'ДС Экс Минэк баз'!M63/'ДС Экс Минэк кон'!M63</f>
        <v>105.17383370647715</v>
      </c>
      <c r="N63" s="1173">
        <f>'ДС Экс Минэк баз'!N63*'ДС Экс Минэк баз'!N63/'ДС Экс Минэк кон'!N63</f>
        <v>104.37437937275534</v>
      </c>
      <c r="O63" s="1173">
        <f>'ДС Экс Минэк баз'!O63*'ДС Экс Минэк баз'!O63/'ДС Экс Минэк кон'!O63</f>
        <v>103.63181947876511</v>
      </c>
      <c r="P63" s="1173">
        <f>'ДС Экс Минэк баз'!P63*'ДС Экс Минэк баз'!P63/'ДС Экс Минэк кон'!P63</f>
        <v>104.07558495144966</v>
      </c>
      <c r="Q63" s="1173">
        <f>'ДС Экс Минэк баз'!Q63*'ДС Экс Минэк баз'!Q63/'ДС Экс Минэк кон'!Q63</f>
        <v>103.87924901072228</v>
      </c>
      <c r="R63" s="1173">
        <f>'ДС Экс Минэк баз'!R63*'ДС Экс Минэк баз'!R63/'ДС Экс Минэк кон'!R63</f>
        <v>104.03413320265025</v>
      </c>
      <c r="S63" s="1173">
        <f>'ДС Экс Минэк баз'!S63*'ДС Экс Минэк баз'!S63/'ДС Экс Минэк кон'!S63</f>
        <v>104.01419793224375</v>
      </c>
      <c r="T63" s="1173">
        <f>'ДС Экс Минэк баз'!T63*'ДС Экс Минэк баз'!T63/'ДС Экс Минэк кон'!T63</f>
        <v>103.98255458330716</v>
      </c>
      <c r="U63" s="1173">
        <f>'ДС Экс Минэк баз'!U63*'ДС Экс Минэк баз'!U63/'ДС Экс Минэк кон'!U63</f>
        <v>103.93945021372781</v>
      </c>
      <c r="V63" s="1173">
        <f>'ДС Экс Минэк баз'!V63*'ДС Экс Минэк баз'!V63/'ДС Экс Минэк кон'!V63</f>
        <v>104.2866602380397</v>
      </c>
    </row>
    <row r="64" s="1180" customFormat="1" ht="15">
      <c r="A64" s="1217"/>
      <c r="B64" s="1218" t="s">
        <v>1250</v>
      </c>
      <c r="C64" s="1183">
        <f>'ДС Экс Минэк баз'!C64*'ДС Экс Минэк баз'!C64/'ДС Экс Минэк кон'!C64</f>
        <v>115.05490000000002</v>
      </c>
      <c r="D64" s="1213">
        <f>'ДС Экс Минэк баз'!D64*'ДС Экс Минэк баз'!D64/'ДС Экс Минэк кон'!D64</f>
        <v>114.85408664223661</v>
      </c>
      <c r="E64" s="1185">
        <f>'ДС Экс Минэк баз'!E64*'ДС Экс Минэк баз'!E64/'ДС Экс Минэк кон'!E64</f>
        <v>103.5282034423643</v>
      </c>
      <c r="F64" s="1185">
        <f>'ДС Экс Минэк баз'!F64*'ДС Экс Минэк баз'!F64/'ДС Экс Минэк кон'!F64</f>
        <v>103.598523208725</v>
      </c>
      <c r="G64" s="1185">
        <f>'ДС Экс Минэк баз'!G64*'ДС Экс Минэк баз'!G64/'ДС Экс Минэк кон'!G64</f>
        <v>107.61259935879045</v>
      </c>
      <c r="H64" s="1186">
        <f>'ДС Экс Минэк баз'!H64*'ДС Экс Минэк баз'!H64/'ДС Экс Минэк кон'!H64</f>
        <v>110.26388480949983</v>
      </c>
      <c r="I64" s="1186">
        <f>'ДС Экс Минэк баз'!I64*'ДС Экс Минэк баз'!I64/'ДС Экс Минэк кон'!I64</f>
        <v>107.47034597795314</v>
      </c>
      <c r="J64" s="1187">
        <f>'ДС Экс Минэк баз'!J64*'ДС Экс Минэк баз'!J64/'ДС Экс Минэк кон'!J64</f>
        <v>107.1133138943742</v>
      </c>
      <c r="K64" s="1187">
        <f>'ДС Экс Минэк баз'!K64*'ДС Экс Минэк баз'!K64/'ДС Экс Минэк кон'!K64</f>
        <v>108.25960900813733</v>
      </c>
      <c r="L64" s="1187">
        <f>'ДС Экс Минэк баз'!L64*'ДС Экс Минэк баз'!L64/'ДС Экс Минэк кон'!L64</f>
        <v>102.63909375254296</v>
      </c>
      <c r="M64" s="1187">
        <f>'ДС Экс Минэк баз'!M64*'ДС Экс Минэк баз'!M64/'ДС Экс Минэк кон'!M64</f>
        <v>106.62748614480844</v>
      </c>
      <c r="N64" s="1187">
        <f>'ДС Экс Минэк баз'!N64*'ДС Экс Минэк баз'!N64/'ДС Экс Минэк кон'!N64</f>
        <v>107.03944793139098</v>
      </c>
      <c r="O64" s="1187">
        <f>'ДС Экс Минэк баз'!O64*'ДС Экс Минэк баз'!O64/'ДС Экс Минэк кон'!O64</f>
        <v>107.74039823523721</v>
      </c>
      <c r="P64" s="1187">
        <f>'ДС Экс Минэк баз'!P64*'ДС Экс Минэк баз'!P64/'ДС Экс Минэк кон'!P64</f>
        <v>108.37048523298165</v>
      </c>
      <c r="Q64" s="1187">
        <f>'ДС Экс Минэк баз'!Q64*'ДС Экс Минэк баз'!Q64/'ДС Экс Минэк кон'!Q64</f>
        <v>108.7364662322814</v>
      </c>
      <c r="R64" s="1187">
        <f>'ДС Экс Минэк баз'!R64*'ДС Экс Минэк баз'!R64/'ДС Экс Минэк кон'!R64</f>
        <v>108.83076554358369</v>
      </c>
      <c r="S64" s="1187">
        <f>'ДС Экс Минэк баз'!S64*'ДС Экс Минэк баз'!S64/'ДС Экс Минэк кон'!S64</f>
        <v>109.10383561685596</v>
      </c>
      <c r="T64" s="1187">
        <f>'ДС Экс Минэк баз'!T64*'ДС Экс Минэк баз'!T64/'ДС Экс Минэк кон'!T64</f>
        <v>109.07194045136765</v>
      </c>
      <c r="U64" s="1187">
        <f>'ДС Экс Минэк баз'!U64*'ДС Экс Минэк баз'!U64/'ДС Экс Минэк кон'!U64</f>
        <v>108.77554237154881</v>
      </c>
      <c r="V64" s="1187">
        <f>'ДС Экс Минэк баз'!V64*'ДС Экс Минэк баз'!V64/'ДС Экс Минэк кон'!V64</f>
        <v>109.16087741013828</v>
      </c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  <c r="EN64" s="1142"/>
      <c r="EO64" s="1142"/>
    </row>
    <row r="170">
      <c r="A170" s="1142" t="e">
        <v>#DIV/0!</v>
      </c>
    </row>
    <row r="209">
      <c r="A209" s="1142" t="e">
        <v>#DIV/0!</v>
      </c>
    </row>
    <row r="364" ht="23.25" customHeight="1"/>
  </sheetData>
  <printOptions headings="0" gridLines="0"/>
  <pageMargins left="0" right="0" top="0" bottom="0" header="0.15748031496062992" footer="0"/>
  <pageSetup paperSize="9" scale="3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55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2" style="1146" width="15.140625"/>
    <col customWidth="1" min="23" max="23" style="1146" width="11"/>
    <col customWidth="1" min="24" max="24" style="1146" width="13"/>
    <col min="25" max="231" style="1146" width="9"/>
    <col customWidth="1" min="232" max="232" style="1146" width="6.5703125"/>
    <col customWidth="1" min="233" max="233" style="1146" width="47.28515625"/>
    <col customWidth="1" min="234" max="235" style="1146" width="12.5703125"/>
    <col customWidth="1" min="236" max="236" style="1146" width="11.7109375"/>
    <col customWidth="1" min="237" max="242" style="1146" width="10.42578125"/>
    <col customWidth="1" min="243" max="243" style="1146" width="13.140625"/>
    <col customWidth="1" min="244" max="245" style="1146" width="10"/>
    <col customWidth="1" min="246" max="246" style="1146" width="10.42578125"/>
    <col customWidth="1" min="247" max="248" style="1146" width="10"/>
    <col customWidth="1" min="249" max="249" style="1146" width="11.7109375"/>
    <col customWidth="1" min="250" max="250" style="1146" width="12.7109375"/>
    <col customWidth="1" min="251" max="252" style="1146" width="10.5703125"/>
    <col customWidth="1" min="253" max="255" style="1146" width="10"/>
    <col customWidth="1" min="256" max="256" style="1146" width="10.5703125"/>
    <col customWidth="1" min="257" max="260" style="1146" width="10"/>
    <col customWidth="1" min="261" max="261" style="1146" width="10.5703125"/>
    <col min="262" max="487" style="1146" width="9"/>
    <col customWidth="1" min="488" max="488" style="1146" width="6.5703125"/>
    <col customWidth="1" min="489" max="489" style="1146" width="47.28515625"/>
    <col customWidth="1" min="490" max="491" style="1146" width="12.5703125"/>
    <col customWidth="1" min="492" max="492" style="1146" width="11.7109375"/>
    <col customWidth="1" min="493" max="498" style="1146" width="10.42578125"/>
    <col customWidth="1" min="499" max="499" style="1146" width="13.140625"/>
    <col customWidth="1" min="500" max="501" style="1146" width="10"/>
    <col customWidth="1" min="502" max="502" style="1146" width="10.42578125"/>
    <col customWidth="1" min="503" max="504" style="1146" width="10"/>
    <col customWidth="1" min="505" max="505" style="1146" width="11.7109375"/>
    <col customWidth="1" min="506" max="506" style="1146" width="12.7109375"/>
    <col customWidth="1" min="507" max="508" style="1146" width="10.5703125"/>
    <col customWidth="1" min="509" max="511" style="1146" width="10"/>
    <col customWidth="1" min="512" max="512" style="1146" width="10.5703125"/>
    <col customWidth="1" min="513" max="516" style="1146" width="10"/>
    <col customWidth="1" min="517" max="517" style="1146" width="10.5703125"/>
    <col min="518" max="743" style="1146" width="9"/>
    <col customWidth="1" min="744" max="744" style="1146" width="6.5703125"/>
    <col customWidth="1" min="745" max="745" style="1146" width="47.28515625"/>
    <col customWidth="1" min="746" max="747" style="1146" width="12.5703125"/>
    <col customWidth="1" min="748" max="748" style="1146" width="11.7109375"/>
    <col customWidth="1" min="749" max="754" style="1146" width="10.42578125"/>
    <col customWidth="1" min="755" max="755" style="1146" width="13.140625"/>
    <col customWidth="1" min="756" max="757" style="1146" width="10"/>
    <col customWidth="1" min="758" max="758" style="1146" width="10.42578125"/>
    <col customWidth="1" min="759" max="760" style="1146" width="10"/>
    <col customWidth="1" min="761" max="761" style="1146" width="11.7109375"/>
    <col customWidth="1" min="762" max="762" style="1146" width="12.7109375"/>
    <col customWidth="1" min="763" max="764" style="1146" width="10.5703125"/>
    <col customWidth="1" min="765" max="767" style="1146" width="10"/>
    <col customWidth="1" min="768" max="768" style="1146" width="10.5703125"/>
    <col customWidth="1" min="769" max="772" style="1146" width="10"/>
    <col customWidth="1" min="773" max="773" style="1146" width="10.5703125"/>
    <col min="774" max="999" style="1146" width="9"/>
    <col customWidth="1" min="1000" max="1000" style="1146" width="6.5703125"/>
    <col customWidth="1" min="1001" max="1001" style="1146" width="47.28515625"/>
    <col customWidth="1" min="1002" max="1003" style="1146" width="12.5703125"/>
    <col customWidth="1" min="1004" max="1004" style="1146" width="11.7109375"/>
    <col customWidth="1" min="1005" max="1010" style="1146" width="10.42578125"/>
    <col customWidth="1" min="1011" max="1011" style="1146" width="13.140625"/>
    <col customWidth="1" min="1012" max="1013" style="1146" width="10"/>
    <col customWidth="1" min="1014" max="1014" style="1146" width="10.42578125"/>
    <col customWidth="1" min="1015" max="1016" style="1146" width="10"/>
    <col customWidth="1" min="1017" max="1017" style="1146" width="11.7109375"/>
    <col customWidth="1" min="1018" max="1018" style="1146" width="12.7109375"/>
    <col customWidth="1" min="1019" max="1020" style="1146" width="10.5703125"/>
    <col customWidth="1" min="1021" max="1023" style="1146" width="10"/>
    <col customWidth="1" min="1024" max="1024" style="1146" width="10.5703125"/>
    <col customWidth="1" min="1025" max="1028" style="1146" width="10"/>
    <col customWidth="1" min="1029" max="1029" style="1146" width="10.5703125"/>
    <col min="1030" max="1255" style="1146" width="9"/>
    <col customWidth="1" min="1256" max="1256" style="1146" width="6.5703125"/>
    <col customWidth="1" min="1257" max="1257" style="1146" width="47.28515625"/>
    <col customWidth="1" min="1258" max="1259" style="1146" width="12.5703125"/>
    <col customWidth="1" min="1260" max="1260" style="1146" width="11.7109375"/>
    <col customWidth="1" min="1261" max="1266" style="1146" width="10.42578125"/>
    <col customWidth="1" min="1267" max="1267" style="1146" width="13.140625"/>
    <col customWidth="1" min="1268" max="1269" style="1146" width="10"/>
    <col customWidth="1" min="1270" max="1270" style="1146" width="10.42578125"/>
    <col customWidth="1" min="1271" max="1272" style="1146" width="10"/>
    <col customWidth="1" min="1273" max="1273" style="1146" width="11.7109375"/>
    <col customWidth="1" min="1274" max="1274" style="1146" width="12.7109375"/>
    <col customWidth="1" min="1275" max="1276" style="1146" width="10.5703125"/>
    <col customWidth="1" min="1277" max="1279" style="1146" width="10"/>
    <col customWidth="1" min="1280" max="1280" style="1146" width="10.5703125"/>
    <col customWidth="1" min="1281" max="1284" style="1146" width="10"/>
    <col customWidth="1" min="1285" max="1285" style="1146" width="10.5703125"/>
    <col min="1286" max="1511" style="1146" width="9"/>
    <col customWidth="1" min="1512" max="1512" style="1146" width="6.5703125"/>
    <col customWidth="1" min="1513" max="1513" style="1146" width="47.28515625"/>
    <col customWidth="1" min="1514" max="1515" style="1146" width="12.5703125"/>
    <col customWidth="1" min="1516" max="1516" style="1146" width="11.7109375"/>
    <col customWidth="1" min="1517" max="1522" style="1146" width="10.42578125"/>
    <col customWidth="1" min="1523" max="1523" style="1146" width="13.140625"/>
    <col customWidth="1" min="1524" max="1525" style="1146" width="10"/>
    <col customWidth="1" min="1526" max="1526" style="1146" width="10.42578125"/>
    <col customWidth="1" min="1527" max="1528" style="1146" width="10"/>
    <col customWidth="1" min="1529" max="1529" style="1146" width="11.7109375"/>
    <col customWidth="1" min="1530" max="1530" style="1146" width="12.7109375"/>
    <col customWidth="1" min="1531" max="1532" style="1146" width="10.5703125"/>
    <col customWidth="1" min="1533" max="1535" style="1146" width="10"/>
    <col customWidth="1" min="1536" max="1536" style="1146" width="10.5703125"/>
    <col customWidth="1" min="1537" max="1540" style="1146" width="10"/>
    <col customWidth="1" min="1541" max="1541" style="1146" width="10.5703125"/>
    <col min="1542" max="1767" style="1146" width="9"/>
    <col customWidth="1" min="1768" max="1768" style="1146" width="6.5703125"/>
    <col customWidth="1" min="1769" max="1769" style="1146" width="47.28515625"/>
    <col customWidth="1" min="1770" max="1771" style="1146" width="12.5703125"/>
    <col customWidth="1" min="1772" max="1772" style="1146" width="11.7109375"/>
    <col customWidth="1" min="1773" max="1778" style="1146" width="10.42578125"/>
    <col customWidth="1" min="1779" max="1779" style="1146" width="13.140625"/>
    <col customWidth="1" min="1780" max="1781" style="1146" width="10"/>
    <col customWidth="1" min="1782" max="1782" style="1146" width="10.42578125"/>
    <col customWidth="1" min="1783" max="1784" style="1146" width="10"/>
    <col customWidth="1" min="1785" max="1785" style="1146" width="11.7109375"/>
    <col customWidth="1" min="1786" max="1786" style="1146" width="12.7109375"/>
    <col customWidth="1" min="1787" max="1788" style="1146" width="10.5703125"/>
    <col customWidth="1" min="1789" max="1791" style="1146" width="10"/>
    <col customWidth="1" min="1792" max="1792" style="1146" width="10.5703125"/>
    <col customWidth="1" min="1793" max="1796" style="1146" width="10"/>
    <col customWidth="1" min="1797" max="1797" style="1146" width="10.5703125"/>
    <col min="1798" max="2023" style="1146" width="9"/>
    <col customWidth="1" min="2024" max="2024" style="1146" width="6.5703125"/>
    <col customWidth="1" min="2025" max="2025" style="1146" width="47.28515625"/>
    <col customWidth="1" min="2026" max="2027" style="1146" width="12.5703125"/>
    <col customWidth="1" min="2028" max="2028" style="1146" width="11.7109375"/>
    <col customWidth="1" min="2029" max="2034" style="1146" width="10.42578125"/>
    <col customWidth="1" min="2035" max="2035" style="1146" width="13.140625"/>
    <col customWidth="1" min="2036" max="2037" style="1146" width="10"/>
    <col customWidth="1" min="2038" max="2038" style="1146" width="10.42578125"/>
    <col customWidth="1" min="2039" max="2040" style="1146" width="10"/>
    <col customWidth="1" min="2041" max="2041" style="1146" width="11.7109375"/>
    <col customWidth="1" min="2042" max="2042" style="1146" width="12.7109375"/>
    <col customWidth="1" min="2043" max="2044" style="1146" width="10.5703125"/>
    <col customWidth="1" min="2045" max="2047" style="1146" width="10"/>
    <col customWidth="1" min="2048" max="2048" style="1146" width="10.5703125"/>
    <col customWidth="1" min="2049" max="2052" style="1146" width="10"/>
    <col customWidth="1" min="2053" max="2053" style="1146" width="10.5703125"/>
    <col min="2054" max="2279" style="1146" width="9"/>
    <col customWidth="1" min="2280" max="2280" style="1146" width="6.5703125"/>
    <col customWidth="1" min="2281" max="2281" style="1146" width="47.28515625"/>
    <col customWidth="1" min="2282" max="2283" style="1146" width="12.5703125"/>
    <col customWidth="1" min="2284" max="2284" style="1146" width="11.7109375"/>
    <col customWidth="1" min="2285" max="2290" style="1146" width="10.42578125"/>
    <col customWidth="1" min="2291" max="2291" style="1146" width="13.140625"/>
    <col customWidth="1" min="2292" max="2293" style="1146" width="10"/>
    <col customWidth="1" min="2294" max="2294" style="1146" width="10.42578125"/>
    <col customWidth="1" min="2295" max="2296" style="1146" width="10"/>
    <col customWidth="1" min="2297" max="2297" style="1146" width="11.7109375"/>
    <col customWidth="1" min="2298" max="2298" style="1146" width="12.7109375"/>
    <col customWidth="1" min="2299" max="2300" style="1146" width="10.5703125"/>
    <col customWidth="1" min="2301" max="2303" style="1146" width="10"/>
    <col customWidth="1" min="2304" max="2304" style="1146" width="10.5703125"/>
    <col customWidth="1" min="2305" max="2308" style="1146" width="10"/>
    <col customWidth="1" min="2309" max="2309" style="1146" width="10.5703125"/>
    <col min="2310" max="2535" style="1146" width="9"/>
    <col customWidth="1" min="2536" max="2536" style="1146" width="6.5703125"/>
    <col customWidth="1" min="2537" max="2537" style="1146" width="47.28515625"/>
    <col customWidth="1" min="2538" max="2539" style="1146" width="12.5703125"/>
    <col customWidth="1" min="2540" max="2540" style="1146" width="11.7109375"/>
    <col customWidth="1" min="2541" max="2546" style="1146" width="10.42578125"/>
    <col customWidth="1" min="2547" max="2547" style="1146" width="13.140625"/>
    <col customWidth="1" min="2548" max="2549" style="1146" width="10"/>
    <col customWidth="1" min="2550" max="2550" style="1146" width="10.42578125"/>
    <col customWidth="1" min="2551" max="2552" style="1146" width="10"/>
    <col customWidth="1" min="2553" max="2553" style="1146" width="11.7109375"/>
    <col customWidth="1" min="2554" max="2554" style="1146" width="12.7109375"/>
    <col customWidth="1" min="2555" max="2556" style="1146" width="10.5703125"/>
    <col customWidth="1" min="2557" max="2559" style="1146" width="10"/>
    <col customWidth="1" min="2560" max="2560" style="1146" width="10.5703125"/>
    <col customWidth="1" min="2561" max="2564" style="1146" width="10"/>
    <col customWidth="1" min="2565" max="2565" style="1146" width="10.5703125"/>
    <col min="2566" max="2791" style="1146" width="9"/>
    <col customWidth="1" min="2792" max="2792" style="1146" width="6.5703125"/>
    <col customWidth="1" min="2793" max="2793" style="1146" width="47.28515625"/>
    <col customWidth="1" min="2794" max="2795" style="1146" width="12.5703125"/>
    <col customWidth="1" min="2796" max="2796" style="1146" width="11.7109375"/>
    <col customWidth="1" min="2797" max="2802" style="1146" width="10.42578125"/>
    <col customWidth="1" min="2803" max="2803" style="1146" width="13.140625"/>
    <col customWidth="1" min="2804" max="2805" style="1146" width="10"/>
    <col customWidth="1" min="2806" max="2806" style="1146" width="10.42578125"/>
    <col customWidth="1" min="2807" max="2808" style="1146" width="10"/>
    <col customWidth="1" min="2809" max="2809" style="1146" width="11.7109375"/>
    <col customWidth="1" min="2810" max="2810" style="1146" width="12.7109375"/>
    <col customWidth="1" min="2811" max="2812" style="1146" width="10.5703125"/>
    <col customWidth="1" min="2813" max="2815" style="1146" width="10"/>
    <col customWidth="1" min="2816" max="2816" style="1146" width="10.5703125"/>
    <col customWidth="1" min="2817" max="2820" style="1146" width="10"/>
    <col customWidth="1" min="2821" max="2821" style="1146" width="10.5703125"/>
    <col min="2822" max="3047" style="1146" width="9"/>
    <col customWidth="1" min="3048" max="3048" style="1146" width="6.5703125"/>
    <col customWidth="1" min="3049" max="3049" style="1146" width="47.28515625"/>
    <col customWidth="1" min="3050" max="3051" style="1146" width="12.5703125"/>
    <col customWidth="1" min="3052" max="3052" style="1146" width="11.7109375"/>
    <col customWidth="1" min="3053" max="3058" style="1146" width="10.42578125"/>
    <col customWidth="1" min="3059" max="3059" style="1146" width="13.140625"/>
    <col customWidth="1" min="3060" max="3061" style="1146" width="10"/>
    <col customWidth="1" min="3062" max="3062" style="1146" width="10.42578125"/>
    <col customWidth="1" min="3063" max="3064" style="1146" width="10"/>
    <col customWidth="1" min="3065" max="3065" style="1146" width="11.7109375"/>
    <col customWidth="1" min="3066" max="3066" style="1146" width="12.7109375"/>
    <col customWidth="1" min="3067" max="3068" style="1146" width="10.5703125"/>
    <col customWidth="1" min="3069" max="3071" style="1146" width="10"/>
    <col customWidth="1" min="3072" max="3072" style="1146" width="10.5703125"/>
    <col customWidth="1" min="3073" max="3076" style="1146" width="10"/>
    <col customWidth="1" min="3077" max="3077" style="1146" width="10.5703125"/>
    <col min="3078" max="3303" style="1146" width="9"/>
    <col customWidth="1" min="3304" max="3304" style="1146" width="6.5703125"/>
    <col customWidth="1" min="3305" max="3305" style="1146" width="47.28515625"/>
    <col customWidth="1" min="3306" max="3307" style="1146" width="12.5703125"/>
    <col customWidth="1" min="3308" max="3308" style="1146" width="11.7109375"/>
    <col customWidth="1" min="3309" max="3314" style="1146" width="10.42578125"/>
    <col customWidth="1" min="3315" max="3315" style="1146" width="13.140625"/>
    <col customWidth="1" min="3316" max="3317" style="1146" width="10"/>
    <col customWidth="1" min="3318" max="3318" style="1146" width="10.42578125"/>
    <col customWidth="1" min="3319" max="3320" style="1146" width="10"/>
    <col customWidth="1" min="3321" max="3321" style="1146" width="11.7109375"/>
    <col customWidth="1" min="3322" max="3322" style="1146" width="12.7109375"/>
    <col customWidth="1" min="3323" max="3324" style="1146" width="10.5703125"/>
    <col customWidth="1" min="3325" max="3327" style="1146" width="10"/>
    <col customWidth="1" min="3328" max="3328" style="1146" width="10.5703125"/>
    <col customWidth="1" min="3329" max="3332" style="1146" width="10"/>
    <col customWidth="1" min="3333" max="3333" style="1146" width="10.5703125"/>
    <col min="3334" max="3559" style="1146" width="9"/>
    <col customWidth="1" min="3560" max="3560" style="1146" width="6.5703125"/>
    <col customWidth="1" min="3561" max="3561" style="1146" width="47.28515625"/>
    <col customWidth="1" min="3562" max="3563" style="1146" width="12.5703125"/>
    <col customWidth="1" min="3564" max="3564" style="1146" width="11.7109375"/>
    <col customWidth="1" min="3565" max="3570" style="1146" width="10.42578125"/>
    <col customWidth="1" min="3571" max="3571" style="1146" width="13.140625"/>
    <col customWidth="1" min="3572" max="3573" style="1146" width="10"/>
    <col customWidth="1" min="3574" max="3574" style="1146" width="10.42578125"/>
    <col customWidth="1" min="3575" max="3576" style="1146" width="10"/>
    <col customWidth="1" min="3577" max="3577" style="1146" width="11.7109375"/>
    <col customWidth="1" min="3578" max="3578" style="1146" width="12.7109375"/>
    <col customWidth="1" min="3579" max="3580" style="1146" width="10.5703125"/>
    <col customWidth="1" min="3581" max="3583" style="1146" width="10"/>
    <col customWidth="1" min="3584" max="3584" style="1146" width="10.5703125"/>
    <col customWidth="1" min="3585" max="3588" style="1146" width="10"/>
    <col customWidth="1" min="3589" max="3589" style="1146" width="10.5703125"/>
    <col min="3590" max="3815" style="1146" width="9"/>
    <col customWidth="1" min="3816" max="3816" style="1146" width="6.5703125"/>
    <col customWidth="1" min="3817" max="3817" style="1146" width="47.28515625"/>
    <col customWidth="1" min="3818" max="3819" style="1146" width="12.5703125"/>
    <col customWidth="1" min="3820" max="3820" style="1146" width="11.7109375"/>
    <col customWidth="1" min="3821" max="3826" style="1146" width="10.42578125"/>
    <col customWidth="1" min="3827" max="3827" style="1146" width="13.140625"/>
    <col customWidth="1" min="3828" max="3829" style="1146" width="10"/>
    <col customWidth="1" min="3830" max="3830" style="1146" width="10.42578125"/>
    <col customWidth="1" min="3831" max="3832" style="1146" width="10"/>
    <col customWidth="1" min="3833" max="3833" style="1146" width="11.7109375"/>
    <col customWidth="1" min="3834" max="3834" style="1146" width="12.7109375"/>
    <col customWidth="1" min="3835" max="3836" style="1146" width="10.5703125"/>
    <col customWidth="1" min="3837" max="3839" style="1146" width="10"/>
    <col customWidth="1" min="3840" max="3840" style="1146" width="10.5703125"/>
    <col customWidth="1" min="3841" max="3844" style="1146" width="10"/>
    <col customWidth="1" min="3845" max="3845" style="1146" width="10.5703125"/>
    <col min="3846" max="4071" style="1146" width="9"/>
    <col customWidth="1" min="4072" max="4072" style="1146" width="6.5703125"/>
    <col customWidth="1" min="4073" max="4073" style="1146" width="47.28515625"/>
    <col customWidth="1" min="4074" max="4075" style="1146" width="12.5703125"/>
    <col customWidth="1" min="4076" max="4076" style="1146" width="11.7109375"/>
    <col customWidth="1" min="4077" max="4082" style="1146" width="10.42578125"/>
    <col customWidth="1" min="4083" max="4083" style="1146" width="13.140625"/>
    <col customWidth="1" min="4084" max="4085" style="1146" width="10"/>
    <col customWidth="1" min="4086" max="4086" style="1146" width="10.42578125"/>
    <col customWidth="1" min="4087" max="4088" style="1146" width="10"/>
    <col customWidth="1" min="4089" max="4089" style="1146" width="11.7109375"/>
    <col customWidth="1" min="4090" max="4090" style="1146" width="12.7109375"/>
    <col customWidth="1" min="4091" max="4092" style="1146" width="10.5703125"/>
    <col customWidth="1" min="4093" max="4095" style="1146" width="10"/>
    <col customWidth="1" min="4096" max="4096" style="1146" width="10.5703125"/>
    <col customWidth="1" min="4097" max="4100" style="1146" width="10"/>
    <col customWidth="1" min="4101" max="4101" style="1146" width="10.5703125"/>
    <col min="4102" max="4327" style="1146" width="9"/>
    <col customWidth="1" min="4328" max="4328" style="1146" width="6.5703125"/>
    <col customWidth="1" min="4329" max="4329" style="1146" width="47.28515625"/>
    <col customWidth="1" min="4330" max="4331" style="1146" width="12.5703125"/>
    <col customWidth="1" min="4332" max="4332" style="1146" width="11.7109375"/>
    <col customWidth="1" min="4333" max="4338" style="1146" width="10.42578125"/>
    <col customWidth="1" min="4339" max="4339" style="1146" width="13.140625"/>
    <col customWidth="1" min="4340" max="4341" style="1146" width="10"/>
    <col customWidth="1" min="4342" max="4342" style="1146" width="10.42578125"/>
    <col customWidth="1" min="4343" max="4344" style="1146" width="10"/>
    <col customWidth="1" min="4345" max="4345" style="1146" width="11.7109375"/>
    <col customWidth="1" min="4346" max="4346" style="1146" width="12.7109375"/>
    <col customWidth="1" min="4347" max="4348" style="1146" width="10.5703125"/>
    <col customWidth="1" min="4349" max="4351" style="1146" width="10"/>
    <col customWidth="1" min="4352" max="4352" style="1146" width="10.5703125"/>
    <col customWidth="1" min="4353" max="4356" style="1146" width="10"/>
    <col customWidth="1" min="4357" max="4357" style="1146" width="10.5703125"/>
    <col min="4358" max="4583" style="1146" width="9"/>
    <col customWidth="1" min="4584" max="4584" style="1146" width="6.5703125"/>
    <col customWidth="1" min="4585" max="4585" style="1146" width="47.28515625"/>
    <col customWidth="1" min="4586" max="4587" style="1146" width="12.5703125"/>
    <col customWidth="1" min="4588" max="4588" style="1146" width="11.7109375"/>
    <col customWidth="1" min="4589" max="4594" style="1146" width="10.42578125"/>
    <col customWidth="1" min="4595" max="4595" style="1146" width="13.140625"/>
    <col customWidth="1" min="4596" max="4597" style="1146" width="10"/>
    <col customWidth="1" min="4598" max="4598" style="1146" width="10.42578125"/>
    <col customWidth="1" min="4599" max="4600" style="1146" width="10"/>
    <col customWidth="1" min="4601" max="4601" style="1146" width="11.7109375"/>
    <col customWidth="1" min="4602" max="4602" style="1146" width="12.7109375"/>
    <col customWidth="1" min="4603" max="4604" style="1146" width="10.5703125"/>
    <col customWidth="1" min="4605" max="4607" style="1146" width="10"/>
    <col customWidth="1" min="4608" max="4608" style="1146" width="10.5703125"/>
    <col customWidth="1" min="4609" max="4612" style="1146" width="10"/>
    <col customWidth="1" min="4613" max="4613" style="1146" width="10.5703125"/>
    <col min="4614" max="4839" style="1146" width="9"/>
    <col customWidth="1" min="4840" max="4840" style="1146" width="6.5703125"/>
    <col customWidth="1" min="4841" max="4841" style="1146" width="47.28515625"/>
    <col customWidth="1" min="4842" max="4843" style="1146" width="12.5703125"/>
    <col customWidth="1" min="4844" max="4844" style="1146" width="11.7109375"/>
    <col customWidth="1" min="4845" max="4850" style="1146" width="10.42578125"/>
    <col customWidth="1" min="4851" max="4851" style="1146" width="13.140625"/>
    <col customWidth="1" min="4852" max="4853" style="1146" width="10"/>
    <col customWidth="1" min="4854" max="4854" style="1146" width="10.42578125"/>
    <col customWidth="1" min="4855" max="4856" style="1146" width="10"/>
    <col customWidth="1" min="4857" max="4857" style="1146" width="11.7109375"/>
    <col customWidth="1" min="4858" max="4858" style="1146" width="12.7109375"/>
    <col customWidth="1" min="4859" max="4860" style="1146" width="10.5703125"/>
    <col customWidth="1" min="4861" max="4863" style="1146" width="10"/>
    <col customWidth="1" min="4864" max="4864" style="1146" width="10.5703125"/>
    <col customWidth="1" min="4865" max="4868" style="1146" width="10"/>
    <col customWidth="1" min="4869" max="4869" style="1146" width="10.5703125"/>
    <col min="4870" max="5095" style="1146" width="9"/>
    <col customWidth="1" min="5096" max="5096" style="1146" width="6.5703125"/>
    <col customWidth="1" min="5097" max="5097" style="1146" width="47.28515625"/>
    <col customWidth="1" min="5098" max="5099" style="1146" width="12.5703125"/>
    <col customWidth="1" min="5100" max="5100" style="1146" width="11.7109375"/>
    <col customWidth="1" min="5101" max="5106" style="1146" width="10.42578125"/>
    <col customWidth="1" min="5107" max="5107" style="1146" width="13.140625"/>
    <col customWidth="1" min="5108" max="5109" style="1146" width="10"/>
    <col customWidth="1" min="5110" max="5110" style="1146" width="10.42578125"/>
    <col customWidth="1" min="5111" max="5112" style="1146" width="10"/>
    <col customWidth="1" min="5113" max="5113" style="1146" width="11.7109375"/>
    <col customWidth="1" min="5114" max="5114" style="1146" width="12.7109375"/>
    <col customWidth="1" min="5115" max="5116" style="1146" width="10.5703125"/>
    <col customWidth="1" min="5117" max="5119" style="1146" width="10"/>
    <col customWidth="1" min="5120" max="5120" style="1146" width="10.5703125"/>
    <col customWidth="1" min="5121" max="5124" style="1146" width="10"/>
    <col customWidth="1" min="5125" max="5125" style="1146" width="10.5703125"/>
    <col min="5126" max="5351" style="1146" width="9"/>
    <col customWidth="1" min="5352" max="5352" style="1146" width="6.5703125"/>
    <col customWidth="1" min="5353" max="5353" style="1146" width="47.28515625"/>
    <col customWidth="1" min="5354" max="5355" style="1146" width="12.5703125"/>
    <col customWidth="1" min="5356" max="5356" style="1146" width="11.7109375"/>
    <col customWidth="1" min="5357" max="5362" style="1146" width="10.42578125"/>
    <col customWidth="1" min="5363" max="5363" style="1146" width="13.140625"/>
    <col customWidth="1" min="5364" max="5365" style="1146" width="10"/>
    <col customWidth="1" min="5366" max="5366" style="1146" width="10.42578125"/>
    <col customWidth="1" min="5367" max="5368" style="1146" width="10"/>
    <col customWidth="1" min="5369" max="5369" style="1146" width="11.7109375"/>
    <col customWidth="1" min="5370" max="5370" style="1146" width="12.7109375"/>
    <col customWidth="1" min="5371" max="5372" style="1146" width="10.5703125"/>
    <col customWidth="1" min="5373" max="5375" style="1146" width="10"/>
    <col customWidth="1" min="5376" max="5376" style="1146" width="10.5703125"/>
    <col customWidth="1" min="5377" max="5380" style="1146" width="10"/>
    <col customWidth="1" min="5381" max="5381" style="1146" width="10.5703125"/>
    <col min="5382" max="5607" style="1146" width="9"/>
    <col customWidth="1" min="5608" max="5608" style="1146" width="6.5703125"/>
    <col customWidth="1" min="5609" max="5609" style="1146" width="47.28515625"/>
    <col customWidth="1" min="5610" max="5611" style="1146" width="12.5703125"/>
    <col customWidth="1" min="5612" max="5612" style="1146" width="11.7109375"/>
    <col customWidth="1" min="5613" max="5618" style="1146" width="10.42578125"/>
    <col customWidth="1" min="5619" max="5619" style="1146" width="13.140625"/>
    <col customWidth="1" min="5620" max="5621" style="1146" width="10"/>
    <col customWidth="1" min="5622" max="5622" style="1146" width="10.42578125"/>
    <col customWidth="1" min="5623" max="5624" style="1146" width="10"/>
    <col customWidth="1" min="5625" max="5625" style="1146" width="11.7109375"/>
    <col customWidth="1" min="5626" max="5626" style="1146" width="12.7109375"/>
    <col customWidth="1" min="5627" max="5628" style="1146" width="10.5703125"/>
    <col customWidth="1" min="5629" max="5631" style="1146" width="10"/>
    <col customWidth="1" min="5632" max="5632" style="1146" width="10.5703125"/>
    <col customWidth="1" min="5633" max="5636" style="1146" width="10"/>
    <col customWidth="1" min="5637" max="5637" style="1146" width="10.5703125"/>
    <col min="5638" max="5863" style="1146" width="9"/>
    <col customWidth="1" min="5864" max="5864" style="1146" width="6.5703125"/>
    <col customWidth="1" min="5865" max="5865" style="1146" width="47.28515625"/>
    <col customWidth="1" min="5866" max="5867" style="1146" width="12.5703125"/>
    <col customWidth="1" min="5868" max="5868" style="1146" width="11.7109375"/>
    <col customWidth="1" min="5869" max="5874" style="1146" width="10.42578125"/>
    <col customWidth="1" min="5875" max="5875" style="1146" width="13.140625"/>
    <col customWidth="1" min="5876" max="5877" style="1146" width="10"/>
    <col customWidth="1" min="5878" max="5878" style="1146" width="10.42578125"/>
    <col customWidth="1" min="5879" max="5880" style="1146" width="10"/>
    <col customWidth="1" min="5881" max="5881" style="1146" width="11.7109375"/>
    <col customWidth="1" min="5882" max="5882" style="1146" width="12.7109375"/>
    <col customWidth="1" min="5883" max="5884" style="1146" width="10.5703125"/>
    <col customWidth="1" min="5885" max="5887" style="1146" width="10"/>
    <col customWidth="1" min="5888" max="5888" style="1146" width="10.5703125"/>
    <col customWidth="1" min="5889" max="5892" style="1146" width="10"/>
    <col customWidth="1" min="5893" max="5893" style="1146" width="10.5703125"/>
    <col min="5894" max="6119" style="1146" width="9"/>
    <col customWidth="1" min="6120" max="6120" style="1146" width="6.5703125"/>
    <col customWidth="1" min="6121" max="6121" style="1146" width="47.28515625"/>
    <col customWidth="1" min="6122" max="6123" style="1146" width="12.5703125"/>
    <col customWidth="1" min="6124" max="6124" style="1146" width="11.7109375"/>
    <col customWidth="1" min="6125" max="6130" style="1146" width="10.42578125"/>
    <col customWidth="1" min="6131" max="6131" style="1146" width="13.140625"/>
    <col customWidth="1" min="6132" max="6133" style="1146" width="10"/>
    <col customWidth="1" min="6134" max="6134" style="1146" width="10.42578125"/>
    <col customWidth="1" min="6135" max="6136" style="1146" width="10"/>
    <col customWidth="1" min="6137" max="6137" style="1146" width="11.7109375"/>
    <col customWidth="1" min="6138" max="6138" style="1146" width="12.7109375"/>
    <col customWidth="1" min="6139" max="6140" style="1146" width="10.5703125"/>
    <col customWidth="1" min="6141" max="6143" style="1146" width="10"/>
    <col customWidth="1" min="6144" max="6144" style="1146" width="10.5703125"/>
    <col customWidth="1" min="6145" max="6148" style="1146" width="10"/>
    <col customWidth="1" min="6149" max="6149" style="1146" width="10.5703125"/>
    <col min="6150" max="6375" style="1146" width="9"/>
    <col customWidth="1" min="6376" max="6376" style="1146" width="6.5703125"/>
    <col customWidth="1" min="6377" max="6377" style="1146" width="47.28515625"/>
    <col customWidth="1" min="6378" max="6379" style="1146" width="12.5703125"/>
    <col customWidth="1" min="6380" max="6380" style="1146" width="11.7109375"/>
    <col customWidth="1" min="6381" max="6386" style="1146" width="10.42578125"/>
    <col customWidth="1" min="6387" max="6387" style="1146" width="13.140625"/>
    <col customWidth="1" min="6388" max="6389" style="1146" width="10"/>
    <col customWidth="1" min="6390" max="6390" style="1146" width="10.42578125"/>
    <col customWidth="1" min="6391" max="6392" style="1146" width="10"/>
    <col customWidth="1" min="6393" max="6393" style="1146" width="11.7109375"/>
    <col customWidth="1" min="6394" max="6394" style="1146" width="12.7109375"/>
    <col customWidth="1" min="6395" max="6396" style="1146" width="10.5703125"/>
    <col customWidth="1" min="6397" max="6399" style="1146" width="10"/>
    <col customWidth="1" min="6400" max="6400" style="1146" width="10.5703125"/>
    <col customWidth="1" min="6401" max="6404" style="1146" width="10"/>
    <col customWidth="1" min="6405" max="6405" style="1146" width="10.5703125"/>
    <col min="6406" max="6631" style="1146" width="9"/>
    <col customWidth="1" min="6632" max="6632" style="1146" width="6.5703125"/>
    <col customWidth="1" min="6633" max="6633" style="1146" width="47.28515625"/>
    <col customWidth="1" min="6634" max="6635" style="1146" width="12.5703125"/>
    <col customWidth="1" min="6636" max="6636" style="1146" width="11.7109375"/>
    <col customWidth="1" min="6637" max="6642" style="1146" width="10.42578125"/>
    <col customWidth="1" min="6643" max="6643" style="1146" width="13.140625"/>
    <col customWidth="1" min="6644" max="6645" style="1146" width="10"/>
    <col customWidth="1" min="6646" max="6646" style="1146" width="10.42578125"/>
    <col customWidth="1" min="6647" max="6648" style="1146" width="10"/>
    <col customWidth="1" min="6649" max="6649" style="1146" width="11.7109375"/>
    <col customWidth="1" min="6650" max="6650" style="1146" width="12.7109375"/>
    <col customWidth="1" min="6651" max="6652" style="1146" width="10.5703125"/>
    <col customWidth="1" min="6653" max="6655" style="1146" width="10"/>
    <col customWidth="1" min="6656" max="6656" style="1146" width="10.5703125"/>
    <col customWidth="1" min="6657" max="6660" style="1146" width="10"/>
    <col customWidth="1" min="6661" max="6661" style="1146" width="10.5703125"/>
    <col min="6662" max="6887" style="1146" width="9"/>
    <col customWidth="1" min="6888" max="6888" style="1146" width="6.5703125"/>
    <col customWidth="1" min="6889" max="6889" style="1146" width="47.28515625"/>
    <col customWidth="1" min="6890" max="6891" style="1146" width="12.5703125"/>
    <col customWidth="1" min="6892" max="6892" style="1146" width="11.7109375"/>
    <col customWidth="1" min="6893" max="6898" style="1146" width="10.42578125"/>
    <col customWidth="1" min="6899" max="6899" style="1146" width="13.140625"/>
    <col customWidth="1" min="6900" max="6901" style="1146" width="10"/>
    <col customWidth="1" min="6902" max="6902" style="1146" width="10.42578125"/>
    <col customWidth="1" min="6903" max="6904" style="1146" width="10"/>
    <col customWidth="1" min="6905" max="6905" style="1146" width="11.7109375"/>
    <col customWidth="1" min="6906" max="6906" style="1146" width="12.7109375"/>
    <col customWidth="1" min="6907" max="6908" style="1146" width="10.5703125"/>
    <col customWidth="1" min="6909" max="6911" style="1146" width="10"/>
    <col customWidth="1" min="6912" max="6912" style="1146" width="10.5703125"/>
    <col customWidth="1" min="6913" max="6916" style="1146" width="10"/>
    <col customWidth="1" min="6917" max="6917" style="1146" width="10.5703125"/>
    <col min="6918" max="7143" style="1146" width="9"/>
    <col customWidth="1" min="7144" max="7144" style="1146" width="6.5703125"/>
    <col customWidth="1" min="7145" max="7145" style="1146" width="47.28515625"/>
    <col customWidth="1" min="7146" max="7147" style="1146" width="12.5703125"/>
    <col customWidth="1" min="7148" max="7148" style="1146" width="11.7109375"/>
    <col customWidth="1" min="7149" max="7154" style="1146" width="10.42578125"/>
    <col customWidth="1" min="7155" max="7155" style="1146" width="13.140625"/>
    <col customWidth="1" min="7156" max="7157" style="1146" width="10"/>
    <col customWidth="1" min="7158" max="7158" style="1146" width="10.42578125"/>
    <col customWidth="1" min="7159" max="7160" style="1146" width="10"/>
    <col customWidth="1" min="7161" max="7161" style="1146" width="11.7109375"/>
    <col customWidth="1" min="7162" max="7162" style="1146" width="12.7109375"/>
    <col customWidth="1" min="7163" max="7164" style="1146" width="10.5703125"/>
    <col customWidth="1" min="7165" max="7167" style="1146" width="10"/>
    <col customWidth="1" min="7168" max="7168" style="1146" width="10.5703125"/>
    <col customWidth="1" min="7169" max="7172" style="1146" width="10"/>
    <col customWidth="1" min="7173" max="7173" style="1146" width="10.5703125"/>
    <col min="7174" max="7399" style="1146" width="9"/>
    <col customWidth="1" min="7400" max="7400" style="1146" width="6.5703125"/>
    <col customWidth="1" min="7401" max="7401" style="1146" width="47.28515625"/>
    <col customWidth="1" min="7402" max="7403" style="1146" width="12.5703125"/>
    <col customWidth="1" min="7404" max="7404" style="1146" width="11.7109375"/>
    <col customWidth="1" min="7405" max="7410" style="1146" width="10.42578125"/>
    <col customWidth="1" min="7411" max="7411" style="1146" width="13.140625"/>
    <col customWidth="1" min="7412" max="7413" style="1146" width="10"/>
    <col customWidth="1" min="7414" max="7414" style="1146" width="10.42578125"/>
    <col customWidth="1" min="7415" max="7416" style="1146" width="10"/>
    <col customWidth="1" min="7417" max="7417" style="1146" width="11.7109375"/>
    <col customWidth="1" min="7418" max="7418" style="1146" width="12.7109375"/>
    <col customWidth="1" min="7419" max="7420" style="1146" width="10.5703125"/>
    <col customWidth="1" min="7421" max="7423" style="1146" width="10"/>
    <col customWidth="1" min="7424" max="7424" style="1146" width="10.5703125"/>
    <col customWidth="1" min="7425" max="7428" style="1146" width="10"/>
    <col customWidth="1" min="7429" max="7429" style="1146" width="10.5703125"/>
    <col min="7430" max="7655" style="1146" width="9"/>
    <col customWidth="1" min="7656" max="7656" style="1146" width="6.5703125"/>
    <col customWidth="1" min="7657" max="7657" style="1146" width="47.28515625"/>
    <col customWidth="1" min="7658" max="7659" style="1146" width="12.5703125"/>
    <col customWidth="1" min="7660" max="7660" style="1146" width="11.7109375"/>
    <col customWidth="1" min="7661" max="7666" style="1146" width="10.42578125"/>
    <col customWidth="1" min="7667" max="7667" style="1146" width="13.140625"/>
    <col customWidth="1" min="7668" max="7669" style="1146" width="10"/>
    <col customWidth="1" min="7670" max="7670" style="1146" width="10.42578125"/>
    <col customWidth="1" min="7671" max="7672" style="1146" width="10"/>
    <col customWidth="1" min="7673" max="7673" style="1146" width="11.7109375"/>
    <col customWidth="1" min="7674" max="7674" style="1146" width="12.7109375"/>
    <col customWidth="1" min="7675" max="7676" style="1146" width="10.5703125"/>
    <col customWidth="1" min="7677" max="7679" style="1146" width="10"/>
    <col customWidth="1" min="7680" max="7680" style="1146" width="10.5703125"/>
    <col customWidth="1" min="7681" max="7684" style="1146" width="10"/>
    <col customWidth="1" min="7685" max="7685" style="1146" width="10.5703125"/>
    <col min="7686" max="7911" style="1146" width="9"/>
    <col customWidth="1" min="7912" max="7912" style="1146" width="6.5703125"/>
    <col customWidth="1" min="7913" max="7913" style="1146" width="47.28515625"/>
    <col customWidth="1" min="7914" max="7915" style="1146" width="12.5703125"/>
    <col customWidth="1" min="7916" max="7916" style="1146" width="11.7109375"/>
    <col customWidth="1" min="7917" max="7922" style="1146" width="10.42578125"/>
    <col customWidth="1" min="7923" max="7923" style="1146" width="13.140625"/>
    <col customWidth="1" min="7924" max="7925" style="1146" width="10"/>
    <col customWidth="1" min="7926" max="7926" style="1146" width="10.42578125"/>
    <col customWidth="1" min="7927" max="7928" style="1146" width="10"/>
    <col customWidth="1" min="7929" max="7929" style="1146" width="11.7109375"/>
    <col customWidth="1" min="7930" max="7930" style="1146" width="12.7109375"/>
    <col customWidth="1" min="7931" max="7932" style="1146" width="10.5703125"/>
    <col customWidth="1" min="7933" max="7935" style="1146" width="10"/>
    <col customWidth="1" min="7936" max="7936" style="1146" width="10.5703125"/>
    <col customWidth="1" min="7937" max="7940" style="1146" width="10"/>
    <col customWidth="1" min="7941" max="7941" style="1146" width="10.5703125"/>
    <col min="7942" max="8167" style="1146" width="9"/>
    <col customWidth="1" min="8168" max="8168" style="1146" width="6.5703125"/>
    <col customWidth="1" min="8169" max="8169" style="1146" width="47.28515625"/>
    <col customWidth="1" min="8170" max="8171" style="1146" width="12.5703125"/>
    <col customWidth="1" min="8172" max="8172" style="1146" width="11.7109375"/>
    <col customWidth="1" min="8173" max="8178" style="1146" width="10.42578125"/>
    <col customWidth="1" min="8179" max="8179" style="1146" width="13.140625"/>
    <col customWidth="1" min="8180" max="8181" style="1146" width="10"/>
    <col customWidth="1" min="8182" max="8182" style="1146" width="10.42578125"/>
    <col customWidth="1" min="8183" max="8184" style="1146" width="10"/>
    <col customWidth="1" min="8185" max="8185" style="1146" width="11.7109375"/>
    <col customWidth="1" min="8186" max="8186" style="1146" width="12.7109375"/>
    <col customWidth="1" min="8187" max="8188" style="1146" width="10.5703125"/>
    <col customWidth="1" min="8189" max="8191" style="1146" width="10"/>
    <col customWidth="1" min="8192" max="8192" style="1146" width="10.5703125"/>
    <col customWidth="1" min="8193" max="8196" style="1146" width="10"/>
    <col customWidth="1" min="8197" max="8197" style="1146" width="10.5703125"/>
    <col min="8198" max="8423" style="1146" width="9"/>
    <col customWidth="1" min="8424" max="8424" style="1146" width="6.5703125"/>
    <col customWidth="1" min="8425" max="8425" style="1146" width="47.28515625"/>
    <col customWidth="1" min="8426" max="8427" style="1146" width="12.5703125"/>
    <col customWidth="1" min="8428" max="8428" style="1146" width="11.7109375"/>
    <col customWidth="1" min="8429" max="8434" style="1146" width="10.42578125"/>
    <col customWidth="1" min="8435" max="8435" style="1146" width="13.140625"/>
    <col customWidth="1" min="8436" max="8437" style="1146" width="10"/>
    <col customWidth="1" min="8438" max="8438" style="1146" width="10.42578125"/>
    <col customWidth="1" min="8439" max="8440" style="1146" width="10"/>
    <col customWidth="1" min="8441" max="8441" style="1146" width="11.7109375"/>
    <col customWidth="1" min="8442" max="8442" style="1146" width="12.7109375"/>
    <col customWidth="1" min="8443" max="8444" style="1146" width="10.5703125"/>
    <col customWidth="1" min="8445" max="8447" style="1146" width="10"/>
    <col customWidth="1" min="8448" max="8448" style="1146" width="10.5703125"/>
    <col customWidth="1" min="8449" max="8452" style="1146" width="10"/>
    <col customWidth="1" min="8453" max="8453" style="1146" width="10.5703125"/>
    <col min="8454" max="8679" style="1146" width="9"/>
    <col customWidth="1" min="8680" max="8680" style="1146" width="6.5703125"/>
    <col customWidth="1" min="8681" max="8681" style="1146" width="47.28515625"/>
    <col customWidth="1" min="8682" max="8683" style="1146" width="12.5703125"/>
    <col customWidth="1" min="8684" max="8684" style="1146" width="11.7109375"/>
    <col customWidth="1" min="8685" max="8690" style="1146" width="10.42578125"/>
    <col customWidth="1" min="8691" max="8691" style="1146" width="13.140625"/>
    <col customWidth="1" min="8692" max="8693" style="1146" width="10"/>
    <col customWidth="1" min="8694" max="8694" style="1146" width="10.42578125"/>
    <col customWidth="1" min="8695" max="8696" style="1146" width="10"/>
    <col customWidth="1" min="8697" max="8697" style="1146" width="11.7109375"/>
    <col customWidth="1" min="8698" max="8698" style="1146" width="12.7109375"/>
    <col customWidth="1" min="8699" max="8700" style="1146" width="10.5703125"/>
    <col customWidth="1" min="8701" max="8703" style="1146" width="10"/>
    <col customWidth="1" min="8704" max="8704" style="1146" width="10.5703125"/>
    <col customWidth="1" min="8705" max="8708" style="1146" width="10"/>
    <col customWidth="1" min="8709" max="8709" style="1146" width="10.5703125"/>
    <col min="8710" max="8935" style="1146" width="9"/>
    <col customWidth="1" min="8936" max="8936" style="1146" width="6.5703125"/>
    <col customWidth="1" min="8937" max="8937" style="1146" width="47.28515625"/>
    <col customWidth="1" min="8938" max="8939" style="1146" width="12.5703125"/>
    <col customWidth="1" min="8940" max="8940" style="1146" width="11.7109375"/>
    <col customWidth="1" min="8941" max="8946" style="1146" width="10.42578125"/>
    <col customWidth="1" min="8947" max="8947" style="1146" width="13.140625"/>
    <col customWidth="1" min="8948" max="8949" style="1146" width="10"/>
    <col customWidth="1" min="8950" max="8950" style="1146" width="10.42578125"/>
    <col customWidth="1" min="8951" max="8952" style="1146" width="10"/>
    <col customWidth="1" min="8953" max="8953" style="1146" width="11.7109375"/>
    <col customWidth="1" min="8954" max="8954" style="1146" width="12.7109375"/>
    <col customWidth="1" min="8955" max="8956" style="1146" width="10.5703125"/>
    <col customWidth="1" min="8957" max="8959" style="1146" width="10"/>
    <col customWidth="1" min="8960" max="8960" style="1146" width="10.5703125"/>
    <col customWidth="1" min="8961" max="8964" style="1146" width="10"/>
    <col customWidth="1" min="8965" max="8965" style="1146" width="10.5703125"/>
    <col min="8966" max="9191" style="1146" width="9"/>
    <col customWidth="1" min="9192" max="9192" style="1146" width="6.5703125"/>
    <col customWidth="1" min="9193" max="9193" style="1146" width="47.28515625"/>
    <col customWidth="1" min="9194" max="9195" style="1146" width="12.5703125"/>
    <col customWidth="1" min="9196" max="9196" style="1146" width="11.7109375"/>
    <col customWidth="1" min="9197" max="9202" style="1146" width="10.42578125"/>
    <col customWidth="1" min="9203" max="9203" style="1146" width="13.140625"/>
    <col customWidth="1" min="9204" max="9205" style="1146" width="10"/>
    <col customWidth="1" min="9206" max="9206" style="1146" width="10.42578125"/>
    <col customWidth="1" min="9207" max="9208" style="1146" width="10"/>
    <col customWidth="1" min="9209" max="9209" style="1146" width="11.7109375"/>
    <col customWidth="1" min="9210" max="9210" style="1146" width="12.7109375"/>
    <col customWidth="1" min="9211" max="9212" style="1146" width="10.5703125"/>
    <col customWidth="1" min="9213" max="9215" style="1146" width="10"/>
    <col customWidth="1" min="9216" max="9216" style="1146" width="10.5703125"/>
    <col customWidth="1" min="9217" max="9220" style="1146" width="10"/>
    <col customWidth="1" min="9221" max="9221" style="1146" width="10.5703125"/>
    <col min="9222" max="9447" style="1146" width="9"/>
    <col customWidth="1" min="9448" max="9448" style="1146" width="6.5703125"/>
    <col customWidth="1" min="9449" max="9449" style="1146" width="47.28515625"/>
    <col customWidth="1" min="9450" max="9451" style="1146" width="12.5703125"/>
    <col customWidth="1" min="9452" max="9452" style="1146" width="11.7109375"/>
    <col customWidth="1" min="9453" max="9458" style="1146" width="10.42578125"/>
    <col customWidth="1" min="9459" max="9459" style="1146" width="13.140625"/>
    <col customWidth="1" min="9460" max="9461" style="1146" width="10"/>
    <col customWidth="1" min="9462" max="9462" style="1146" width="10.42578125"/>
    <col customWidth="1" min="9463" max="9464" style="1146" width="10"/>
    <col customWidth="1" min="9465" max="9465" style="1146" width="11.7109375"/>
    <col customWidth="1" min="9466" max="9466" style="1146" width="12.7109375"/>
    <col customWidth="1" min="9467" max="9468" style="1146" width="10.5703125"/>
    <col customWidth="1" min="9469" max="9471" style="1146" width="10"/>
    <col customWidth="1" min="9472" max="9472" style="1146" width="10.5703125"/>
    <col customWidth="1" min="9473" max="9476" style="1146" width="10"/>
    <col customWidth="1" min="9477" max="9477" style="1146" width="10.5703125"/>
    <col min="9478" max="9703" style="1146" width="9"/>
    <col customWidth="1" min="9704" max="9704" style="1146" width="6.5703125"/>
    <col customWidth="1" min="9705" max="9705" style="1146" width="47.28515625"/>
    <col customWidth="1" min="9706" max="9707" style="1146" width="12.5703125"/>
    <col customWidth="1" min="9708" max="9708" style="1146" width="11.7109375"/>
    <col customWidth="1" min="9709" max="9714" style="1146" width="10.42578125"/>
    <col customWidth="1" min="9715" max="9715" style="1146" width="13.140625"/>
    <col customWidth="1" min="9716" max="9717" style="1146" width="10"/>
    <col customWidth="1" min="9718" max="9718" style="1146" width="10.42578125"/>
    <col customWidth="1" min="9719" max="9720" style="1146" width="10"/>
    <col customWidth="1" min="9721" max="9721" style="1146" width="11.7109375"/>
    <col customWidth="1" min="9722" max="9722" style="1146" width="12.7109375"/>
    <col customWidth="1" min="9723" max="9724" style="1146" width="10.5703125"/>
    <col customWidth="1" min="9725" max="9727" style="1146" width="10"/>
    <col customWidth="1" min="9728" max="9728" style="1146" width="10.5703125"/>
    <col customWidth="1" min="9729" max="9732" style="1146" width="10"/>
    <col customWidth="1" min="9733" max="9733" style="1146" width="10.5703125"/>
    <col min="9734" max="9959" style="1146" width="9"/>
    <col customWidth="1" min="9960" max="9960" style="1146" width="6.5703125"/>
    <col customWidth="1" min="9961" max="9961" style="1146" width="47.28515625"/>
    <col customWidth="1" min="9962" max="9963" style="1146" width="12.5703125"/>
    <col customWidth="1" min="9964" max="9964" style="1146" width="11.7109375"/>
    <col customWidth="1" min="9965" max="9970" style="1146" width="10.42578125"/>
    <col customWidth="1" min="9971" max="9971" style="1146" width="13.140625"/>
    <col customWidth="1" min="9972" max="9973" style="1146" width="10"/>
    <col customWidth="1" min="9974" max="9974" style="1146" width="10.42578125"/>
    <col customWidth="1" min="9975" max="9976" style="1146" width="10"/>
    <col customWidth="1" min="9977" max="9977" style="1146" width="11.7109375"/>
    <col customWidth="1" min="9978" max="9978" style="1146" width="12.7109375"/>
    <col customWidth="1" min="9979" max="9980" style="1146" width="10.5703125"/>
    <col customWidth="1" min="9981" max="9983" style="1146" width="10"/>
    <col customWidth="1" min="9984" max="9984" style="1146" width="10.5703125"/>
    <col customWidth="1" min="9985" max="9988" style="1146" width="10"/>
    <col customWidth="1" min="9989" max="9989" style="1146" width="10.5703125"/>
    <col min="9990" max="10215" style="1146" width="9"/>
    <col customWidth="1" min="10216" max="10216" style="1146" width="6.5703125"/>
    <col customWidth="1" min="10217" max="10217" style="1146" width="47.28515625"/>
    <col customWidth="1" min="10218" max="10219" style="1146" width="12.5703125"/>
    <col customWidth="1" min="10220" max="10220" style="1146" width="11.7109375"/>
    <col customWidth="1" min="10221" max="10226" style="1146" width="10.42578125"/>
    <col customWidth="1" min="10227" max="10227" style="1146" width="13.140625"/>
    <col customWidth="1" min="10228" max="10229" style="1146" width="10"/>
    <col customWidth="1" min="10230" max="10230" style="1146" width="10.42578125"/>
    <col customWidth="1" min="10231" max="10232" style="1146" width="10"/>
    <col customWidth="1" min="10233" max="10233" style="1146" width="11.7109375"/>
    <col customWidth="1" min="10234" max="10234" style="1146" width="12.7109375"/>
    <col customWidth="1" min="10235" max="10236" style="1146" width="10.5703125"/>
    <col customWidth="1" min="10237" max="10239" style="1146" width="10"/>
    <col customWidth="1" min="10240" max="10240" style="1146" width="10.5703125"/>
    <col customWidth="1" min="10241" max="10244" style="1146" width="10"/>
    <col customWidth="1" min="10245" max="10245" style="1146" width="10.5703125"/>
    <col min="10246" max="10471" style="1146" width="9"/>
    <col customWidth="1" min="10472" max="10472" style="1146" width="6.5703125"/>
    <col customWidth="1" min="10473" max="10473" style="1146" width="47.28515625"/>
    <col customWidth="1" min="10474" max="10475" style="1146" width="12.5703125"/>
    <col customWidth="1" min="10476" max="10476" style="1146" width="11.7109375"/>
    <col customWidth="1" min="10477" max="10482" style="1146" width="10.42578125"/>
    <col customWidth="1" min="10483" max="10483" style="1146" width="13.140625"/>
    <col customWidth="1" min="10484" max="10485" style="1146" width="10"/>
    <col customWidth="1" min="10486" max="10486" style="1146" width="10.42578125"/>
    <col customWidth="1" min="10487" max="10488" style="1146" width="10"/>
    <col customWidth="1" min="10489" max="10489" style="1146" width="11.7109375"/>
    <col customWidth="1" min="10490" max="10490" style="1146" width="12.7109375"/>
    <col customWidth="1" min="10491" max="10492" style="1146" width="10.5703125"/>
    <col customWidth="1" min="10493" max="10495" style="1146" width="10"/>
    <col customWidth="1" min="10496" max="10496" style="1146" width="10.5703125"/>
    <col customWidth="1" min="10497" max="10500" style="1146" width="10"/>
    <col customWidth="1" min="10501" max="10501" style="1146" width="10.5703125"/>
    <col min="10502" max="10727" style="1146" width="9"/>
    <col customWidth="1" min="10728" max="10728" style="1146" width="6.5703125"/>
    <col customWidth="1" min="10729" max="10729" style="1146" width="47.28515625"/>
    <col customWidth="1" min="10730" max="10731" style="1146" width="12.5703125"/>
    <col customWidth="1" min="10732" max="10732" style="1146" width="11.7109375"/>
    <col customWidth="1" min="10733" max="10738" style="1146" width="10.42578125"/>
    <col customWidth="1" min="10739" max="10739" style="1146" width="13.140625"/>
    <col customWidth="1" min="10740" max="10741" style="1146" width="10"/>
    <col customWidth="1" min="10742" max="10742" style="1146" width="10.42578125"/>
    <col customWidth="1" min="10743" max="10744" style="1146" width="10"/>
    <col customWidth="1" min="10745" max="10745" style="1146" width="11.7109375"/>
    <col customWidth="1" min="10746" max="10746" style="1146" width="12.7109375"/>
    <col customWidth="1" min="10747" max="10748" style="1146" width="10.5703125"/>
    <col customWidth="1" min="10749" max="10751" style="1146" width="10"/>
    <col customWidth="1" min="10752" max="10752" style="1146" width="10.5703125"/>
    <col customWidth="1" min="10753" max="10756" style="1146" width="10"/>
    <col customWidth="1" min="10757" max="10757" style="1146" width="10.5703125"/>
    <col min="10758" max="10983" style="1146" width="9"/>
    <col customWidth="1" min="10984" max="10984" style="1146" width="6.5703125"/>
    <col customWidth="1" min="10985" max="10985" style="1146" width="47.28515625"/>
    <col customWidth="1" min="10986" max="10987" style="1146" width="12.5703125"/>
    <col customWidth="1" min="10988" max="10988" style="1146" width="11.7109375"/>
    <col customWidth="1" min="10989" max="10994" style="1146" width="10.42578125"/>
    <col customWidth="1" min="10995" max="10995" style="1146" width="13.140625"/>
    <col customWidth="1" min="10996" max="10997" style="1146" width="10"/>
    <col customWidth="1" min="10998" max="10998" style="1146" width="10.42578125"/>
    <col customWidth="1" min="10999" max="11000" style="1146" width="10"/>
    <col customWidth="1" min="11001" max="11001" style="1146" width="11.7109375"/>
    <col customWidth="1" min="11002" max="11002" style="1146" width="12.7109375"/>
    <col customWidth="1" min="11003" max="11004" style="1146" width="10.5703125"/>
    <col customWidth="1" min="11005" max="11007" style="1146" width="10"/>
    <col customWidth="1" min="11008" max="11008" style="1146" width="10.5703125"/>
    <col customWidth="1" min="11009" max="11012" style="1146" width="10"/>
    <col customWidth="1" min="11013" max="11013" style="1146" width="10.5703125"/>
    <col min="11014" max="11239" style="1146" width="9"/>
    <col customWidth="1" min="11240" max="11240" style="1146" width="6.5703125"/>
    <col customWidth="1" min="11241" max="11241" style="1146" width="47.28515625"/>
    <col customWidth="1" min="11242" max="11243" style="1146" width="12.5703125"/>
    <col customWidth="1" min="11244" max="11244" style="1146" width="11.7109375"/>
    <col customWidth="1" min="11245" max="11250" style="1146" width="10.42578125"/>
    <col customWidth="1" min="11251" max="11251" style="1146" width="13.140625"/>
    <col customWidth="1" min="11252" max="11253" style="1146" width="10"/>
    <col customWidth="1" min="11254" max="11254" style="1146" width="10.42578125"/>
    <col customWidth="1" min="11255" max="11256" style="1146" width="10"/>
    <col customWidth="1" min="11257" max="11257" style="1146" width="11.7109375"/>
    <col customWidth="1" min="11258" max="11258" style="1146" width="12.7109375"/>
    <col customWidth="1" min="11259" max="11260" style="1146" width="10.5703125"/>
    <col customWidth="1" min="11261" max="11263" style="1146" width="10"/>
    <col customWidth="1" min="11264" max="11264" style="1146" width="10.5703125"/>
    <col customWidth="1" min="11265" max="11268" style="1146" width="10"/>
    <col customWidth="1" min="11269" max="11269" style="1146" width="10.5703125"/>
    <col min="11270" max="11495" style="1146" width="9"/>
    <col customWidth="1" min="11496" max="11496" style="1146" width="6.5703125"/>
    <col customWidth="1" min="11497" max="11497" style="1146" width="47.28515625"/>
    <col customWidth="1" min="11498" max="11499" style="1146" width="12.5703125"/>
    <col customWidth="1" min="11500" max="11500" style="1146" width="11.7109375"/>
    <col customWidth="1" min="11501" max="11506" style="1146" width="10.42578125"/>
    <col customWidth="1" min="11507" max="11507" style="1146" width="13.140625"/>
    <col customWidth="1" min="11508" max="11509" style="1146" width="10"/>
    <col customWidth="1" min="11510" max="11510" style="1146" width="10.42578125"/>
    <col customWidth="1" min="11511" max="11512" style="1146" width="10"/>
    <col customWidth="1" min="11513" max="11513" style="1146" width="11.7109375"/>
    <col customWidth="1" min="11514" max="11514" style="1146" width="12.7109375"/>
    <col customWidth="1" min="11515" max="11516" style="1146" width="10.5703125"/>
    <col customWidth="1" min="11517" max="11519" style="1146" width="10"/>
    <col customWidth="1" min="11520" max="11520" style="1146" width="10.5703125"/>
    <col customWidth="1" min="11521" max="11524" style="1146" width="10"/>
    <col customWidth="1" min="11525" max="11525" style="1146" width="10.5703125"/>
    <col min="11526" max="11751" style="1146" width="9"/>
    <col customWidth="1" min="11752" max="11752" style="1146" width="6.5703125"/>
    <col customWidth="1" min="11753" max="11753" style="1146" width="47.28515625"/>
    <col customWidth="1" min="11754" max="11755" style="1146" width="12.5703125"/>
    <col customWidth="1" min="11756" max="11756" style="1146" width="11.7109375"/>
    <col customWidth="1" min="11757" max="11762" style="1146" width="10.42578125"/>
    <col customWidth="1" min="11763" max="11763" style="1146" width="13.140625"/>
    <col customWidth="1" min="11764" max="11765" style="1146" width="10"/>
    <col customWidth="1" min="11766" max="11766" style="1146" width="10.42578125"/>
    <col customWidth="1" min="11767" max="11768" style="1146" width="10"/>
    <col customWidth="1" min="11769" max="11769" style="1146" width="11.7109375"/>
    <col customWidth="1" min="11770" max="11770" style="1146" width="12.7109375"/>
    <col customWidth="1" min="11771" max="11772" style="1146" width="10.5703125"/>
    <col customWidth="1" min="11773" max="11775" style="1146" width="10"/>
    <col customWidth="1" min="11776" max="11776" style="1146" width="10.5703125"/>
    <col customWidth="1" min="11777" max="11780" style="1146" width="10"/>
    <col customWidth="1" min="11781" max="11781" style="1146" width="10.5703125"/>
    <col min="11782" max="12007" style="1146" width="9"/>
    <col customWidth="1" min="12008" max="12008" style="1146" width="6.5703125"/>
    <col customWidth="1" min="12009" max="12009" style="1146" width="47.28515625"/>
    <col customWidth="1" min="12010" max="12011" style="1146" width="12.5703125"/>
    <col customWidth="1" min="12012" max="12012" style="1146" width="11.7109375"/>
    <col customWidth="1" min="12013" max="12018" style="1146" width="10.42578125"/>
    <col customWidth="1" min="12019" max="12019" style="1146" width="13.140625"/>
    <col customWidth="1" min="12020" max="12021" style="1146" width="10"/>
    <col customWidth="1" min="12022" max="12022" style="1146" width="10.42578125"/>
    <col customWidth="1" min="12023" max="12024" style="1146" width="10"/>
    <col customWidth="1" min="12025" max="12025" style="1146" width="11.7109375"/>
    <col customWidth="1" min="12026" max="12026" style="1146" width="12.7109375"/>
    <col customWidth="1" min="12027" max="12028" style="1146" width="10.5703125"/>
    <col customWidth="1" min="12029" max="12031" style="1146" width="10"/>
    <col customWidth="1" min="12032" max="12032" style="1146" width="10.5703125"/>
    <col customWidth="1" min="12033" max="12036" style="1146" width="10"/>
    <col customWidth="1" min="12037" max="12037" style="1146" width="10.5703125"/>
    <col min="12038" max="12263" style="1146" width="9"/>
    <col customWidth="1" min="12264" max="12264" style="1146" width="6.5703125"/>
    <col customWidth="1" min="12265" max="12265" style="1146" width="47.28515625"/>
    <col customWidth="1" min="12266" max="12267" style="1146" width="12.5703125"/>
    <col customWidth="1" min="12268" max="12268" style="1146" width="11.7109375"/>
    <col customWidth="1" min="12269" max="12274" style="1146" width="10.42578125"/>
    <col customWidth="1" min="12275" max="12275" style="1146" width="13.140625"/>
    <col customWidth="1" min="12276" max="12277" style="1146" width="10"/>
    <col customWidth="1" min="12278" max="12278" style="1146" width="10.42578125"/>
    <col customWidth="1" min="12279" max="12280" style="1146" width="10"/>
    <col customWidth="1" min="12281" max="12281" style="1146" width="11.7109375"/>
    <col customWidth="1" min="12282" max="12282" style="1146" width="12.7109375"/>
    <col customWidth="1" min="12283" max="12284" style="1146" width="10.5703125"/>
    <col customWidth="1" min="12285" max="12287" style="1146" width="10"/>
    <col customWidth="1" min="12288" max="12288" style="1146" width="10.5703125"/>
    <col customWidth="1" min="12289" max="12292" style="1146" width="10"/>
    <col customWidth="1" min="12293" max="12293" style="1146" width="10.5703125"/>
    <col min="12294" max="12519" style="1146" width="9"/>
    <col customWidth="1" min="12520" max="12520" style="1146" width="6.5703125"/>
    <col customWidth="1" min="12521" max="12521" style="1146" width="47.28515625"/>
    <col customWidth="1" min="12522" max="12523" style="1146" width="12.5703125"/>
    <col customWidth="1" min="12524" max="12524" style="1146" width="11.7109375"/>
    <col customWidth="1" min="12525" max="12530" style="1146" width="10.42578125"/>
    <col customWidth="1" min="12531" max="12531" style="1146" width="13.140625"/>
    <col customWidth="1" min="12532" max="12533" style="1146" width="10"/>
    <col customWidth="1" min="12534" max="12534" style="1146" width="10.42578125"/>
    <col customWidth="1" min="12535" max="12536" style="1146" width="10"/>
    <col customWidth="1" min="12537" max="12537" style="1146" width="11.7109375"/>
    <col customWidth="1" min="12538" max="12538" style="1146" width="12.7109375"/>
    <col customWidth="1" min="12539" max="12540" style="1146" width="10.5703125"/>
    <col customWidth="1" min="12541" max="12543" style="1146" width="10"/>
    <col customWidth="1" min="12544" max="12544" style="1146" width="10.5703125"/>
    <col customWidth="1" min="12545" max="12548" style="1146" width="10"/>
    <col customWidth="1" min="12549" max="12549" style="1146" width="10.5703125"/>
    <col min="12550" max="12775" style="1146" width="9"/>
    <col customWidth="1" min="12776" max="12776" style="1146" width="6.5703125"/>
    <col customWidth="1" min="12777" max="12777" style="1146" width="47.28515625"/>
    <col customWidth="1" min="12778" max="12779" style="1146" width="12.5703125"/>
    <col customWidth="1" min="12780" max="12780" style="1146" width="11.7109375"/>
    <col customWidth="1" min="12781" max="12786" style="1146" width="10.42578125"/>
    <col customWidth="1" min="12787" max="12787" style="1146" width="13.140625"/>
    <col customWidth="1" min="12788" max="12789" style="1146" width="10"/>
    <col customWidth="1" min="12790" max="12790" style="1146" width="10.42578125"/>
    <col customWidth="1" min="12791" max="12792" style="1146" width="10"/>
    <col customWidth="1" min="12793" max="12793" style="1146" width="11.7109375"/>
    <col customWidth="1" min="12794" max="12794" style="1146" width="12.7109375"/>
    <col customWidth="1" min="12795" max="12796" style="1146" width="10.5703125"/>
    <col customWidth="1" min="12797" max="12799" style="1146" width="10"/>
    <col customWidth="1" min="12800" max="12800" style="1146" width="10.5703125"/>
    <col customWidth="1" min="12801" max="12804" style="1146" width="10"/>
    <col customWidth="1" min="12805" max="12805" style="1146" width="10.5703125"/>
    <col min="12806" max="13031" style="1146" width="9"/>
    <col customWidth="1" min="13032" max="13032" style="1146" width="6.5703125"/>
    <col customWidth="1" min="13033" max="13033" style="1146" width="47.28515625"/>
    <col customWidth="1" min="13034" max="13035" style="1146" width="12.5703125"/>
    <col customWidth="1" min="13036" max="13036" style="1146" width="11.7109375"/>
    <col customWidth="1" min="13037" max="13042" style="1146" width="10.42578125"/>
    <col customWidth="1" min="13043" max="13043" style="1146" width="13.140625"/>
    <col customWidth="1" min="13044" max="13045" style="1146" width="10"/>
    <col customWidth="1" min="13046" max="13046" style="1146" width="10.42578125"/>
    <col customWidth="1" min="13047" max="13048" style="1146" width="10"/>
    <col customWidth="1" min="13049" max="13049" style="1146" width="11.7109375"/>
    <col customWidth="1" min="13050" max="13050" style="1146" width="12.7109375"/>
    <col customWidth="1" min="13051" max="13052" style="1146" width="10.5703125"/>
    <col customWidth="1" min="13053" max="13055" style="1146" width="10"/>
    <col customWidth="1" min="13056" max="13056" style="1146" width="10.5703125"/>
    <col customWidth="1" min="13057" max="13060" style="1146" width="10"/>
    <col customWidth="1" min="13061" max="13061" style="1146" width="10.5703125"/>
    <col min="13062" max="13287" style="1146" width="9"/>
    <col customWidth="1" min="13288" max="13288" style="1146" width="6.5703125"/>
    <col customWidth="1" min="13289" max="13289" style="1146" width="47.28515625"/>
    <col customWidth="1" min="13290" max="13291" style="1146" width="12.5703125"/>
    <col customWidth="1" min="13292" max="13292" style="1146" width="11.7109375"/>
    <col customWidth="1" min="13293" max="13298" style="1146" width="10.42578125"/>
    <col customWidth="1" min="13299" max="13299" style="1146" width="13.140625"/>
    <col customWidth="1" min="13300" max="13301" style="1146" width="10"/>
    <col customWidth="1" min="13302" max="13302" style="1146" width="10.42578125"/>
    <col customWidth="1" min="13303" max="13304" style="1146" width="10"/>
    <col customWidth="1" min="13305" max="13305" style="1146" width="11.7109375"/>
    <col customWidth="1" min="13306" max="13306" style="1146" width="12.7109375"/>
    <col customWidth="1" min="13307" max="13308" style="1146" width="10.5703125"/>
    <col customWidth="1" min="13309" max="13311" style="1146" width="10"/>
    <col customWidth="1" min="13312" max="13312" style="1146" width="10.5703125"/>
    <col customWidth="1" min="13313" max="13316" style="1146" width="10"/>
    <col customWidth="1" min="13317" max="13317" style="1146" width="10.5703125"/>
    <col min="13318" max="13543" style="1146" width="9"/>
    <col customWidth="1" min="13544" max="13544" style="1146" width="6.5703125"/>
    <col customWidth="1" min="13545" max="13545" style="1146" width="47.28515625"/>
    <col customWidth="1" min="13546" max="13547" style="1146" width="12.5703125"/>
    <col customWidth="1" min="13548" max="13548" style="1146" width="11.7109375"/>
    <col customWidth="1" min="13549" max="13554" style="1146" width="10.42578125"/>
    <col customWidth="1" min="13555" max="13555" style="1146" width="13.140625"/>
    <col customWidth="1" min="13556" max="13557" style="1146" width="10"/>
    <col customWidth="1" min="13558" max="13558" style="1146" width="10.42578125"/>
    <col customWidth="1" min="13559" max="13560" style="1146" width="10"/>
    <col customWidth="1" min="13561" max="13561" style="1146" width="11.7109375"/>
    <col customWidth="1" min="13562" max="13562" style="1146" width="12.7109375"/>
    <col customWidth="1" min="13563" max="13564" style="1146" width="10.5703125"/>
    <col customWidth="1" min="13565" max="13567" style="1146" width="10"/>
    <col customWidth="1" min="13568" max="13568" style="1146" width="10.5703125"/>
    <col customWidth="1" min="13569" max="13572" style="1146" width="10"/>
    <col customWidth="1" min="13573" max="13573" style="1146" width="10.5703125"/>
    <col min="13574" max="13799" style="1146" width="9"/>
    <col customWidth="1" min="13800" max="13800" style="1146" width="6.5703125"/>
    <col customWidth="1" min="13801" max="13801" style="1146" width="47.28515625"/>
    <col customWidth="1" min="13802" max="13803" style="1146" width="12.5703125"/>
    <col customWidth="1" min="13804" max="13804" style="1146" width="11.7109375"/>
    <col customWidth="1" min="13805" max="13810" style="1146" width="10.42578125"/>
    <col customWidth="1" min="13811" max="13811" style="1146" width="13.140625"/>
    <col customWidth="1" min="13812" max="13813" style="1146" width="10"/>
    <col customWidth="1" min="13814" max="13814" style="1146" width="10.42578125"/>
    <col customWidth="1" min="13815" max="13816" style="1146" width="10"/>
    <col customWidth="1" min="13817" max="13817" style="1146" width="11.7109375"/>
    <col customWidth="1" min="13818" max="13818" style="1146" width="12.7109375"/>
    <col customWidth="1" min="13819" max="13820" style="1146" width="10.5703125"/>
    <col customWidth="1" min="13821" max="13823" style="1146" width="10"/>
    <col customWidth="1" min="13824" max="13824" style="1146" width="10.5703125"/>
    <col customWidth="1" min="13825" max="13828" style="1146" width="10"/>
    <col customWidth="1" min="13829" max="13829" style="1146" width="10.5703125"/>
    <col min="13830" max="14055" style="1146" width="9"/>
    <col customWidth="1" min="14056" max="14056" style="1146" width="6.5703125"/>
    <col customWidth="1" min="14057" max="14057" style="1146" width="47.28515625"/>
    <col customWidth="1" min="14058" max="14059" style="1146" width="12.5703125"/>
    <col customWidth="1" min="14060" max="14060" style="1146" width="11.7109375"/>
    <col customWidth="1" min="14061" max="14066" style="1146" width="10.42578125"/>
    <col customWidth="1" min="14067" max="14067" style="1146" width="13.140625"/>
    <col customWidth="1" min="14068" max="14069" style="1146" width="10"/>
    <col customWidth="1" min="14070" max="14070" style="1146" width="10.42578125"/>
    <col customWidth="1" min="14071" max="14072" style="1146" width="10"/>
    <col customWidth="1" min="14073" max="14073" style="1146" width="11.7109375"/>
    <col customWidth="1" min="14074" max="14074" style="1146" width="12.7109375"/>
    <col customWidth="1" min="14075" max="14076" style="1146" width="10.5703125"/>
    <col customWidth="1" min="14077" max="14079" style="1146" width="10"/>
    <col customWidth="1" min="14080" max="14080" style="1146" width="10.5703125"/>
    <col customWidth="1" min="14081" max="14084" style="1146" width="10"/>
    <col customWidth="1" min="14085" max="14085" style="1146" width="10.5703125"/>
    <col min="14086" max="14311" style="1146" width="9"/>
    <col customWidth="1" min="14312" max="14312" style="1146" width="6.5703125"/>
    <col customWidth="1" min="14313" max="14313" style="1146" width="47.28515625"/>
    <col customWidth="1" min="14314" max="14315" style="1146" width="12.5703125"/>
    <col customWidth="1" min="14316" max="14316" style="1146" width="11.7109375"/>
    <col customWidth="1" min="14317" max="14322" style="1146" width="10.42578125"/>
    <col customWidth="1" min="14323" max="14323" style="1146" width="13.140625"/>
    <col customWidth="1" min="14324" max="14325" style="1146" width="10"/>
    <col customWidth="1" min="14326" max="14326" style="1146" width="10.42578125"/>
    <col customWidth="1" min="14327" max="14328" style="1146" width="10"/>
    <col customWidth="1" min="14329" max="14329" style="1146" width="11.7109375"/>
    <col customWidth="1" min="14330" max="14330" style="1146" width="12.7109375"/>
    <col customWidth="1" min="14331" max="14332" style="1146" width="10.5703125"/>
    <col customWidth="1" min="14333" max="14335" style="1146" width="10"/>
    <col customWidth="1" min="14336" max="14336" style="1146" width="10.5703125"/>
    <col customWidth="1" min="14337" max="14340" style="1146" width="10"/>
    <col customWidth="1" min="14341" max="14341" style="1146" width="10.5703125"/>
    <col min="14342" max="14567" style="1146" width="9"/>
    <col customWidth="1" min="14568" max="14568" style="1146" width="6.5703125"/>
    <col customWidth="1" min="14569" max="14569" style="1146" width="47.28515625"/>
    <col customWidth="1" min="14570" max="14571" style="1146" width="12.5703125"/>
    <col customWidth="1" min="14572" max="14572" style="1146" width="11.7109375"/>
    <col customWidth="1" min="14573" max="14578" style="1146" width="10.42578125"/>
    <col customWidth="1" min="14579" max="14579" style="1146" width="13.140625"/>
    <col customWidth="1" min="14580" max="14581" style="1146" width="10"/>
    <col customWidth="1" min="14582" max="14582" style="1146" width="10.42578125"/>
    <col customWidth="1" min="14583" max="14584" style="1146" width="10"/>
    <col customWidth="1" min="14585" max="14585" style="1146" width="11.7109375"/>
    <col customWidth="1" min="14586" max="14586" style="1146" width="12.7109375"/>
    <col customWidth="1" min="14587" max="14588" style="1146" width="10.5703125"/>
    <col customWidth="1" min="14589" max="14591" style="1146" width="10"/>
    <col customWidth="1" min="14592" max="14592" style="1146" width="10.5703125"/>
    <col customWidth="1" min="14593" max="14596" style="1146" width="10"/>
    <col customWidth="1" min="14597" max="14597" style="1146" width="10.5703125"/>
    <col min="14598" max="14823" style="1146" width="9"/>
    <col customWidth="1" min="14824" max="14824" style="1146" width="6.5703125"/>
    <col customWidth="1" min="14825" max="14825" style="1146" width="47.28515625"/>
    <col customWidth="1" min="14826" max="14827" style="1146" width="12.5703125"/>
    <col customWidth="1" min="14828" max="14828" style="1146" width="11.7109375"/>
    <col customWidth="1" min="14829" max="14834" style="1146" width="10.42578125"/>
    <col customWidth="1" min="14835" max="14835" style="1146" width="13.140625"/>
    <col customWidth="1" min="14836" max="14837" style="1146" width="10"/>
    <col customWidth="1" min="14838" max="14838" style="1146" width="10.42578125"/>
    <col customWidth="1" min="14839" max="14840" style="1146" width="10"/>
    <col customWidth="1" min="14841" max="14841" style="1146" width="11.7109375"/>
    <col customWidth="1" min="14842" max="14842" style="1146" width="12.7109375"/>
    <col customWidth="1" min="14843" max="14844" style="1146" width="10.5703125"/>
    <col customWidth="1" min="14845" max="14847" style="1146" width="10"/>
    <col customWidth="1" min="14848" max="14848" style="1146" width="10.5703125"/>
    <col customWidth="1" min="14849" max="14852" style="1146" width="10"/>
    <col customWidth="1" min="14853" max="14853" style="1146" width="10.5703125"/>
    <col min="14854" max="15079" style="1146" width="9"/>
    <col customWidth="1" min="15080" max="15080" style="1146" width="6.5703125"/>
    <col customWidth="1" min="15081" max="15081" style="1146" width="47.28515625"/>
    <col customWidth="1" min="15082" max="15083" style="1146" width="12.5703125"/>
    <col customWidth="1" min="15084" max="15084" style="1146" width="11.7109375"/>
    <col customWidth="1" min="15085" max="15090" style="1146" width="10.42578125"/>
    <col customWidth="1" min="15091" max="15091" style="1146" width="13.140625"/>
    <col customWidth="1" min="15092" max="15093" style="1146" width="10"/>
    <col customWidth="1" min="15094" max="15094" style="1146" width="10.42578125"/>
    <col customWidth="1" min="15095" max="15096" style="1146" width="10"/>
    <col customWidth="1" min="15097" max="15097" style="1146" width="11.7109375"/>
    <col customWidth="1" min="15098" max="15098" style="1146" width="12.7109375"/>
    <col customWidth="1" min="15099" max="15100" style="1146" width="10.5703125"/>
    <col customWidth="1" min="15101" max="15103" style="1146" width="10"/>
    <col customWidth="1" min="15104" max="15104" style="1146" width="10.5703125"/>
    <col customWidth="1" min="15105" max="15108" style="1146" width="10"/>
    <col customWidth="1" min="15109" max="15109" style="1146" width="10.5703125"/>
    <col min="15110" max="15335" style="1146" width="9"/>
    <col customWidth="1" min="15336" max="15336" style="1146" width="6.5703125"/>
    <col customWidth="1" min="15337" max="15337" style="1146" width="47.28515625"/>
    <col customWidth="1" min="15338" max="15339" style="1146" width="12.5703125"/>
    <col customWidth="1" min="15340" max="15340" style="1146" width="11.7109375"/>
    <col customWidth="1" min="15341" max="15346" style="1146" width="10.42578125"/>
    <col customWidth="1" min="15347" max="15347" style="1146" width="13.140625"/>
    <col customWidth="1" min="15348" max="15349" style="1146" width="10"/>
    <col customWidth="1" min="15350" max="15350" style="1146" width="10.42578125"/>
    <col customWidth="1" min="15351" max="15352" style="1146" width="10"/>
    <col customWidth="1" min="15353" max="15353" style="1146" width="11.7109375"/>
    <col customWidth="1" min="15354" max="15354" style="1146" width="12.7109375"/>
    <col customWidth="1" min="15355" max="15356" style="1146" width="10.5703125"/>
    <col customWidth="1" min="15357" max="15359" style="1146" width="10"/>
    <col customWidth="1" min="15360" max="15360" style="1146" width="10.5703125"/>
    <col customWidth="1" min="15361" max="15364" style="1146" width="10"/>
    <col customWidth="1" min="15365" max="15365" style="1146" width="10.5703125"/>
    <col min="15366" max="15591" style="1146" width="9"/>
    <col customWidth="1" min="15592" max="15592" style="1146" width="6.5703125"/>
    <col customWidth="1" min="15593" max="15593" style="1146" width="47.28515625"/>
    <col customWidth="1" min="15594" max="15595" style="1146" width="12.5703125"/>
    <col customWidth="1" min="15596" max="15596" style="1146" width="11.7109375"/>
    <col customWidth="1" min="15597" max="15602" style="1146" width="10.42578125"/>
    <col customWidth="1" min="15603" max="15603" style="1146" width="13.140625"/>
    <col customWidth="1" min="15604" max="15605" style="1146" width="10"/>
    <col customWidth="1" min="15606" max="15606" style="1146" width="10.42578125"/>
    <col customWidth="1" min="15607" max="15608" style="1146" width="10"/>
    <col customWidth="1" min="15609" max="15609" style="1146" width="11.7109375"/>
    <col customWidth="1" min="15610" max="15610" style="1146" width="12.7109375"/>
    <col customWidth="1" min="15611" max="15612" style="1146" width="10.5703125"/>
    <col customWidth="1" min="15613" max="15615" style="1146" width="10"/>
    <col customWidth="1" min="15616" max="15616" style="1146" width="10.5703125"/>
    <col customWidth="1" min="15617" max="15620" style="1146" width="10"/>
    <col customWidth="1" min="15621" max="15621" style="1146" width="10.5703125"/>
    <col min="15622" max="15847" style="1146" width="9"/>
    <col customWidth="1" min="15848" max="15848" style="1146" width="6.5703125"/>
    <col customWidth="1" min="15849" max="15849" style="1146" width="47.28515625"/>
    <col customWidth="1" min="15850" max="15851" style="1146" width="12.5703125"/>
    <col customWidth="1" min="15852" max="15852" style="1146" width="11.7109375"/>
    <col customWidth="1" min="15853" max="15858" style="1146" width="10.42578125"/>
    <col customWidth="1" min="15859" max="15859" style="1146" width="13.140625"/>
    <col customWidth="1" min="15860" max="15861" style="1146" width="10"/>
    <col customWidth="1" min="15862" max="15862" style="1146" width="10.42578125"/>
    <col customWidth="1" min="15863" max="15864" style="1146" width="10"/>
    <col customWidth="1" min="15865" max="15865" style="1146" width="11.7109375"/>
    <col customWidth="1" min="15866" max="15866" style="1146" width="12.7109375"/>
    <col customWidth="1" min="15867" max="15868" style="1146" width="10.5703125"/>
    <col customWidth="1" min="15869" max="15871" style="1146" width="10"/>
    <col customWidth="1" min="15872" max="15872" style="1146" width="10.5703125"/>
    <col customWidth="1" min="15873" max="15876" style="1146" width="10"/>
    <col customWidth="1" min="15877" max="15877" style="1146" width="10.5703125"/>
    <col min="15878" max="16103" style="1146" width="9"/>
    <col customWidth="1" min="16104" max="16104" style="1146" width="6.5703125"/>
    <col customWidth="1" min="16105" max="16105" style="1146" width="47.28515625"/>
    <col customWidth="1" min="16106" max="16107" style="1146" width="12.5703125"/>
    <col customWidth="1" min="16108" max="16108" style="1146" width="11.7109375"/>
    <col customWidth="1" min="16109" max="16114" style="1146" width="10.42578125"/>
    <col customWidth="1" min="16115" max="16115" style="1146" width="13.140625"/>
    <col customWidth="1" min="16116" max="16117" style="1146" width="10"/>
    <col customWidth="1" min="16118" max="16118" style="1146" width="10.42578125"/>
    <col customWidth="1" min="16119" max="16120" style="1146" width="10"/>
    <col customWidth="1" min="16121" max="16121" style="1146" width="11.7109375"/>
    <col customWidth="1" min="16122" max="16122" style="1146" width="12.7109375"/>
    <col customWidth="1" min="16123" max="16124" style="1146" width="10.5703125"/>
    <col customWidth="1" min="16125" max="16127" style="1146" width="10"/>
    <col customWidth="1" min="16128" max="16128" style="1146" width="10.5703125"/>
    <col customWidth="1" min="16129" max="16132" style="1146" width="10"/>
    <col customWidth="1" min="16133" max="16133" style="1146" width="10.5703125"/>
    <col min="16134" max="16384" style="1146" width="9"/>
  </cols>
  <sheetData>
    <row r="1" ht="69.75" customHeight="1">
      <c r="A1" s="1228" t="s">
        <v>1337</v>
      </c>
      <c r="B1" s="1229"/>
      <c r="C1" s="1229"/>
      <c r="D1" s="1229"/>
      <c r="E1" s="1229"/>
      <c r="H1" s="1224" t="s">
        <v>1335</v>
      </c>
      <c r="Q1" s="1224" t="s">
        <v>1335</v>
      </c>
    </row>
    <row r="2" s="1230" customFormat="1" ht="35.450000000000003" customHeight="1">
      <c r="A2" s="1231" t="s">
        <v>1244</v>
      </c>
      <c r="B2" s="1232" t="s">
        <v>1245</v>
      </c>
      <c r="C2" s="1233">
        <v>2017</v>
      </c>
      <c r="D2" s="1233">
        <v>2018</v>
      </c>
      <c r="E2" s="1233">
        <v>2019</v>
      </c>
      <c r="F2" s="1233">
        <v>2020</v>
      </c>
      <c r="G2" s="1233">
        <v>2021</v>
      </c>
      <c r="H2" s="1234">
        <v>2022</v>
      </c>
      <c r="I2" s="1233">
        <v>2023</v>
      </c>
      <c r="J2" s="1233">
        <v>2024</v>
      </c>
      <c r="K2" s="1233">
        <v>2025</v>
      </c>
      <c r="L2" s="1233">
        <v>2026</v>
      </c>
      <c r="M2" s="1233">
        <v>2027</v>
      </c>
      <c r="N2" s="1233">
        <v>2028</v>
      </c>
      <c r="O2" s="1233">
        <v>2029</v>
      </c>
      <c r="P2" s="1233">
        <v>2030</v>
      </c>
      <c r="Q2" s="1233">
        <v>2031</v>
      </c>
      <c r="R2" s="1233">
        <v>2032</v>
      </c>
      <c r="S2" s="1233">
        <v>2033</v>
      </c>
      <c r="T2" s="1233">
        <v>2034</v>
      </c>
      <c r="U2" s="1233">
        <v>2035</v>
      </c>
      <c r="V2" s="1233">
        <v>2036</v>
      </c>
    </row>
    <row r="3" s="1235" customFormat="1" ht="34.5" customHeight="1">
      <c r="A3" s="1236"/>
      <c r="B3" s="1237" t="s">
        <v>1277</v>
      </c>
      <c r="C3" s="1204">
        <v>238125.42720847166</v>
      </c>
      <c r="D3" s="1204">
        <v>257651.83092243076</v>
      </c>
      <c r="E3" s="1204">
        <v>271671.38906318974</v>
      </c>
      <c r="F3" s="1158">
        <v>289326.50165287487</v>
      </c>
      <c r="G3" s="1204">
        <v>308704.94244504074</v>
      </c>
      <c r="H3" s="1215">
        <v>327142.99199281819</v>
      </c>
      <c r="I3" s="1204">
        <v>346426.139540328</v>
      </c>
      <c r="J3" s="1204">
        <v>365401.3459276894</v>
      </c>
      <c r="K3" s="1204">
        <v>388453.41497851117</v>
      </c>
      <c r="L3" s="1204">
        <v>413009.28068805614</v>
      </c>
      <c r="M3" s="1204">
        <v>438613.55249638215</v>
      </c>
      <c r="N3" s="1204">
        <v>466210.139833914</v>
      </c>
      <c r="O3" s="1204">
        <v>494240.61772051622</v>
      </c>
      <c r="P3" s="1204">
        <v>523662.81294221908</v>
      </c>
      <c r="Q3" s="1204">
        <v>555645.96798701817</v>
      </c>
      <c r="R3" s="1204">
        <v>587999.97607324389</v>
      </c>
      <c r="S3" s="1204">
        <v>622618.22416320746</v>
      </c>
      <c r="T3" s="1204">
        <v>659139.84247587365</v>
      </c>
      <c r="U3" s="1204">
        <v>698199.60964508902</v>
      </c>
      <c r="V3" s="1204">
        <v>739998.75984883145</v>
      </c>
    </row>
    <row r="4" s="1238" customFormat="1" ht="12.75" customHeight="1">
      <c r="A4" s="1239"/>
      <c r="B4" s="1240" t="s">
        <v>1247</v>
      </c>
      <c r="C4" s="1164">
        <v>100</v>
      </c>
      <c r="D4" s="1164">
        <v>100</v>
      </c>
      <c r="E4" s="1164">
        <v>100.00000000000001</v>
      </c>
      <c r="F4" s="1165">
        <v>100</v>
      </c>
      <c r="G4" s="1165">
        <v>100</v>
      </c>
      <c r="H4" s="1164">
        <v>100</v>
      </c>
      <c r="I4" s="1164">
        <v>99.999999999999986</v>
      </c>
      <c r="J4" s="1164">
        <v>100</v>
      </c>
      <c r="K4" s="1164">
        <v>100</v>
      </c>
      <c r="L4" s="1164">
        <v>100</v>
      </c>
      <c r="M4" s="1164">
        <v>100.00000000000001</v>
      </c>
      <c r="N4" s="1164">
        <v>100.00000000000001</v>
      </c>
      <c r="O4" s="1164">
        <v>100</v>
      </c>
      <c r="P4" s="1164">
        <v>100</v>
      </c>
      <c r="Q4" s="1164">
        <v>100</v>
      </c>
      <c r="R4" s="1164">
        <v>100.00000000000001</v>
      </c>
      <c r="S4" s="1164">
        <v>100</v>
      </c>
      <c r="T4" s="1164">
        <v>100</v>
      </c>
      <c r="U4" s="1164">
        <v>100</v>
      </c>
      <c r="V4" s="1164">
        <v>100.00000000000001</v>
      </c>
    </row>
    <row r="5" ht="15.75" customHeight="1">
      <c r="A5" s="1241"/>
      <c r="B5" s="1242" t="s">
        <v>1278</v>
      </c>
      <c r="C5" s="1170">
        <v>124.35202707590965</v>
      </c>
      <c r="D5" s="1170">
        <v>108.20004984048357</v>
      </c>
      <c r="E5" s="1170">
        <v>105.44128023098726</v>
      </c>
      <c r="F5" s="1171">
        <v>106.49870148290759</v>
      </c>
      <c r="G5" s="1171">
        <v>106.69777593184864</v>
      </c>
      <c r="H5" s="1170">
        <v>105.97270953997118</v>
      </c>
      <c r="I5" s="1170">
        <v>105.8944094843802</v>
      </c>
      <c r="J5" s="1170">
        <v>105.47741761419607</v>
      </c>
      <c r="K5" s="1170">
        <v>106.30874890796224</v>
      </c>
      <c r="L5" s="1170">
        <v>106.32144415847222</v>
      </c>
      <c r="M5" s="1170">
        <v>106.19944224150856</v>
      </c>
      <c r="N5" s="1170">
        <v>106.29177716476499</v>
      </c>
      <c r="O5" s="1170">
        <v>106.01241274944985</v>
      </c>
      <c r="P5" s="1170">
        <v>105.95301036920048</v>
      </c>
      <c r="Q5" s="1170">
        <v>106.10758569337786</v>
      </c>
      <c r="R5" s="1170">
        <v>105.82277384346675</v>
      </c>
      <c r="S5" s="1170">
        <v>105.88745739772808</v>
      </c>
      <c r="T5" s="1170">
        <v>105.86581261121144</v>
      </c>
      <c r="U5" s="1170">
        <v>105.92586954272076</v>
      </c>
      <c r="V5" s="1170">
        <v>105.98670489446276</v>
      </c>
    </row>
    <row r="6" ht="15.75" customHeight="1">
      <c r="A6" s="1241"/>
      <c r="B6" s="1243" t="s">
        <v>1249</v>
      </c>
      <c r="C6" s="1176">
        <v>106.34052962334322</v>
      </c>
      <c r="D6" s="1176">
        <v>104.35973530127582</v>
      </c>
      <c r="E6" s="1176">
        <v>103.283308097545</v>
      </c>
      <c r="F6" s="1177">
        <v>102.22069586558844</v>
      </c>
      <c r="G6" s="1177">
        <v>102.62186449970734</v>
      </c>
      <c r="H6" s="1176">
        <v>102.21291528966643</v>
      </c>
      <c r="I6" s="1176">
        <v>102.29696066298442</v>
      </c>
      <c r="J6" s="1176">
        <v>102.37078888024777</v>
      </c>
      <c r="K6" s="1176">
        <v>103.0998525956343</v>
      </c>
      <c r="L6" s="1176">
        <v>103.10287855137013</v>
      </c>
      <c r="M6" s="1176">
        <v>103.10431989577995</v>
      </c>
      <c r="N6" s="1176">
        <v>103.2323819198391</v>
      </c>
      <c r="O6" s="1176">
        <v>103.12374339848715</v>
      </c>
      <c r="P6" s="1176">
        <v>102.98011606246082</v>
      </c>
      <c r="Q6" s="1176">
        <v>103.18387987590259</v>
      </c>
      <c r="R6" s="1176">
        <v>103.11047717039274</v>
      </c>
      <c r="S6" s="1176">
        <v>103.03654266807283</v>
      </c>
      <c r="T6" s="1176">
        <v>102.96142398686416</v>
      </c>
      <c r="U6" s="1176">
        <v>102.94893105502918</v>
      </c>
      <c r="V6" s="1176">
        <v>102.92507756364155</v>
      </c>
    </row>
    <row r="7" s="1244" customFormat="1" ht="15">
      <c r="A7" s="1245"/>
      <c r="B7" s="1246" t="s">
        <v>1250</v>
      </c>
      <c r="C7" s="1213">
        <v>116.40000000000001</v>
      </c>
      <c r="D7" s="1213">
        <v>103.67988144864603</v>
      </c>
      <c r="E7" s="1213">
        <v>102.08937162566886</v>
      </c>
      <c r="F7" s="1185">
        <v>104.18506798559106</v>
      </c>
      <c r="G7" s="1185">
        <v>103.97177682554475</v>
      </c>
      <c r="H7" s="1213">
        <v>103.6783944960866</v>
      </c>
      <c r="I7" s="1213">
        <v>103.51667224332063</v>
      </c>
      <c r="J7" s="1213">
        <v>103.03468281130704</v>
      </c>
      <c r="K7" s="1213">
        <v>103.11241600403977</v>
      </c>
      <c r="L7" s="1213">
        <v>103.12170295565363</v>
      </c>
      <c r="M7" s="1213">
        <v>103.00193275010903</v>
      </c>
      <c r="N7" s="1213">
        <v>102.96360036262803</v>
      </c>
      <c r="O7" s="1213">
        <v>102.801168048953</v>
      </c>
      <c r="P7" s="1213">
        <v>102.88686245501655</v>
      </c>
      <c r="Q7" s="1213">
        <v>102.83349087182179</v>
      </c>
      <c r="R7" s="1213">
        <v>102.63047630803985</v>
      </c>
      <c r="S7" s="1213">
        <v>102.76689672987121</v>
      </c>
      <c r="T7" s="1213">
        <v>102.82085125854303</v>
      </c>
      <c r="U7" s="1213">
        <v>102.89166527246439</v>
      </c>
      <c r="V7" s="1213">
        <v>102.97461746281232</v>
      </c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  <c r="GA7" s="1146"/>
      <c r="GB7" s="1146"/>
    </row>
    <row r="8" s="1235" customFormat="1" ht="21.199999999999999" customHeight="1">
      <c r="A8" s="1247"/>
      <c r="B8" s="1248" t="s">
        <v>1251</v>
      </c>
      <c r="C8" s="1249">
        <v>10622.856408471649</v>
      </c>
      <c r="D8" s="1249">
        <v>10622.856408471649</v>
      </c>
      <c r="E8" s="1249">
        <v>10622.856408471649</v>
      </c>
      <c r="F8" s="1249">
        <v>10622.856408471649</v>
      </c>
      <c r="G8" s="1249">
        <v>10622.856408471649</v>
      </c>
      <c r="H8" s="1250">
        <v>10622.856408471649</v>
      </c>
      <c r="I8" s="1249">
        <v>10622.856408471649</v>
      </c>
      <c r="J8" s="1249">
        <v>10622.856408471649</v>
      </c>
      <c r="K8" s="1249">
        <v>11293.025746135498</v>
      </c>
      <c r="L8" s="1249">
        <v>12006.908062479344</v>
      </c>
      <c r="M8" s="1249">
        <v>12751.269392803784</v>
      </c>
      <c r="N8" s="1249">
        <v>13553.550848677882</v>
      </c>
      <c r="O8" s="1249">
        <v>14368.44626790696</v>
      </c>
      <c r="P8" s="1249">
        <v>15223.801364128462</v>
      </c>
      <c r="Q8" s="1249">
        <v>16153.608064138876</v>
      </c>
      <c r="R8" s="1249">
        <v>17094.196121589182</v>
      </c>
      <c r="S8" s="1249">
        <v>18100.609643494154</v>
      </c>
      <c r="T8" s="1249">
        <v>19162.357542525246</v>
      </c>
      <c r="U8" s="1249">
        <v>20297.893904245058</v>
      </c>
      <c r="V8" s="1249">
        <v>21513.068746502078</v>
      </c>
    </row>
    <row r="9" s="1235" customFormat="1" ht="34.5" customHeight="1">
      <c r="A9" s="1251"/>
      <c r="B9" s="1252" t="s">
        <v>1279</v>
      </c>
      <c r="C9" s="1198">
        <f>C10+C15+C20+C25+C30+C35+C40+C45+C50+C55+C60</f>
        <v>243797.31623776999</v>
      </c>
      <c r="D9" s="1198">
        <v>247028.97451395911</v>
      </c>
      <c r="E9" s="1198">
        <v>261048.53265471812</v>
      </c>
      <c r="F9" s="1198">
        <v>278703.64524440322</v>
      </c>
      <c r="G9" s="1198">
        <v>298082.08603656909</v>
      </c>
      <c r="H9" s="1197">
        <v>316520.13558434654</v>
      </c>
      <c r="I9" s="1198">
        <v>335803.28313185635</v>
      </c>
      <c r="J9" s="1198">
        <v>354778.48951921775</v>
      </c>
      <c r="K9" s="1198">
        <v>377160.38923237566</v>
      </c>
      <c r="L9" s="1198">
        <v>401002.3726255768</v>
      </c>
      <c r="M9" s="1198">
        <v>425862.28310357837</v>
      </c>
      <c r="N9" s="1198">
        <v>452656.58898523613</v>
      </c>
      <c r="O9" s="1198">
        <v>479872.17145260924</v>
      </c>
      <c r="P9" s="1198">
        <v>508439.01157809061</v>
      </c>
      <c r="Q9" s="1198">
        <v>539492.35992287926</v>
      </c>
      <c r="R9" s="1198">
        <v>570905.77995165472</v>
      </c>
      <c r="S9" s="1198">
        <v>604517.61451971333</v>
      </c>
      <c r="T9" s="1198">
        <v>639977.48493334837</v>
      </c>
      <c r="U9" s="1198">
        <v>677901.71574084391</v>
      </c>
      <c r="V9" s="1198">
        <v>718485.69110232941</v>
      </c>
    </row>
    <row r="10" s="1235" customFormat="1" ht="28.5">
      <c r="A10" s="1236" t="s">
        <v>1253</v>
      </c>
      <c r="B10" s="1253" t="s">
        <v>1254</v>
      </c>
      <c r="C10" s="1202">
        <v>28930.905986670001</v>
      </c>
      <c r="D10" s="1202">
        <v>31061.32802117083</v>
      </c>
      <c r="E10" s="1202">
        <v>32320.271958903806</v>
      </c>
      <c r="F10" s="1203">
        <v>34124.227591628456</v>
      </c>
      <c r="G10" s="1203">
        <v>35966.173403168585</v>
      </c>
      <c r="H10" s="1202">
        <v>37792.43395787348</v>
      </c>
      <c r="I10" s="1202">
        <v>39690.100871072718</v>
      </c>
      <c r="J10" s="1202">
        <v>41475.510282293028</v>
      </c>
      <c r="K10" s="1202">
        <v>43370.647425053772</v>
      </c>
      <c r="L10" s="1202">
        <v>45329.341789632745</v>
      </c>
      <c r="M10" s="1202">
        <v>47304.914492132353</v>
      </c>
      <c r="N10" s="1202">
        <v>49364.28096104732</v>
      </c>
      <c r="O10" s="1202">
        <v>51417.612086673027</v>
      </c>
      <c r="P10" s="1202">
        <v>53541.499446759641</v>
      </c>
      <c r="Q10" s="1202">
        <v>55767.592331901113</v>
      </c>
      <c r="R10" s="1202">
        <v>57915.883327302538</v>
      </c>
      <c r="S10" s="1202">
        <v>60186.245637195716</v>
      </c>
      <c r="T10" s="1202">
        <v>62531.357998398911</v>
      </c>
      <c r="U10" s="1202">
        <v>64990.132978677044</v>
      </c>
      <c r="V10" s="1202">
        <v>67561.653920237193</v>
      </c>
    </row>
    <row r="11" ht="15">
      <c r="A11" s="1241"/>
      <c r="B11" s="1240" t="s">
        <v>1247</v>
      </c>
      <c r="C11" s="1208">
        <v>12.71673805044756</v>
      </c>
      <c r="D11" s="1208">
        <v>12.573961448160251</v>
      </c>
      <c r="E11" s="1208">
        <v>12.380943738784758</v>
      </c>
      <c r="F11" s="1209">
        <v>12.243911471521638</v>
      </c>
      <c r="G11" s="1209">
        <v>12.065862085639125</v>
      </c>
      <c r="H11" s="1208">
        <v>11.93997781155459</v>
      </c>
      <c r="I11" s="1208">
        <v>11.819449917494708</v>
      </c>
      <c r="J11" s="1208">
        <v>11.690536914596784</v>
      </c>
      <c r="K11" s="1208">
        <v>11.499258316422061</v>
      </c>
      <c r="L11" s="1208">
        <v>11.304008376019654</v>
      </c>
      <c r="M11" s="1208">
        <v>11.108031015892252</v>
      </c>
      <c r="N11" s="1208">
        <v>10.905459494517022</v>
      </c>
      <c r="O11" s="1208">
        <v>10.714855985715538</v>
      </c>
      <c r="P11" s="1208">
        <v>10.53056477326116</v>
      </c>
      <c r="Q11" s="1208">
        <v>10.337049507035303</v>
      </c>
      <c r="R11" s="1208">
        <v>10.144560689542669</v>
      </c>
      <c r="S11" s="1208">
        <v>9.9560780681326282</v>
      </c>
      <c r="T11" s="1208">
        <v>9.7708684243651707</v>
      </c>
      <c r="U11" s="1208">
        <v>9.5869550805978818</v>
      </c>
      <c r="V11" s="1208">
        <v>9.4033402135791189</v>
      </c>
    </row>
    <row r="12" ht="15">
      <c r="A12" s="1241"/>
      <c r="B12" s="1242" t="s">
        <v>1278</v>
      </c>
      <c r="C12" s="1170">
        <v>115.39124534954264</v>
      </c>
      <c r="D12" s="1170">
        <v>107.36382758107344</v>
      </c>
      <c r="E12" s="1170">
        <v>104.05309115204251</v>
      </c>
      <c r="F12" s="1171">
        <v>105.58149892741756</v>
      </c>
      <c r="G12" s="1171">
        <v>105.39776558046402</v>
      </c>
      <c r="H12" s="1170">
        <v>105.07771714892529</v>
      </c>
      <c r="I12" s="1170">
        <v>105.02128789935713</v>
      </c>
      <c r="J12" s="1170">
        <v>104.49837458720485</v>
      </c>
      <c r="K12" s="1170">
        <v>104.56850638471653</v>
      </c>
      <c r="L12" s="1170">
        <v>104.51617506509136</v>
      </c>
      <c r="M12" s="1170">
        <v>104.35826470119061</v>
      </c>
      <c r="N12" s="1170">
        <v>104.35338799578102</v>
      </c>
      <c r="O12" s="1170">
        <v>104.15954833262124</v>
      </c>
      <c r="P12" s="1170">
        <v>104.13066121488966</v>
      </c>
      <c r="Q12" s="1170">
        <v>104.15769619480875</v>
      </c>
      <c r="R12" s="1170">
        <v>103.85222116568322</v>
      </c>
      <c r="S12" s="1170">
        <v>103.92010305197728</v>
      </c>
      <c r="T12" s="1170">
        <v>103.89642573045607</v>
      </c>
      <c r="U12" s="1170">
        <v>103.93206714036354</v>
      </c>
      <c r="V12" s="1170">
        <v>103.95678670545858</v>
      </c>
    </row>
    <row r="13" ht="15.75" customHeight="1">
      <c r="A13" s="1241"/>
      <c r="B13" s="1243" t="s">
        <v>1249</v>
      </c>
      <c r="C13" s="1170">
        <v>105.2359738709919</v>
      </c>
      <c r="D13" s="1170">
        <v>101.66049983705143</v>
      </c>
      <c r="E13" s="1170">
        <v>100.52285824996801</v>
      </c>
      <c r="F13" s="1171">
        <v>100.37143937573202</v>
      </c>
      <c r="G13" s="1171">
        <v>100.51965593299596</v>
      </c>
      <c r="H13" s="1170">
        <v>100.43064927749674</v>
      </c>
      <c r="I13" s="1170">
        <v>100.45338446402852</v>
      </c>
      <c r="J13" s="1170">
        <v>100.44732788275326</v>
      </c>
      <c r="K13" s="1170">
        <v>100.61982747640118</v>
      </c>
      <c r="L13" s="1170">
        <v>100.61902310434094</v>
      </c>
      <c r="M13" s="1170">
        <v>100.61820210397623</v>
      </c>
      <c r="N13" s="1170">
        <v>100.67410216529689</v>
      </c>
      <c r="O13" s="1170">
        <v>100.65160890974619</v>
      </c>
      <c r="P13" s="1170">
        <v>100.60661877792991</v>
      </c>
      <c r="Q13" s="1170">
        <v>100.72891764442416</v>
      </c>
      <c r="R13" s="1170">
        <v>100.71504186460523</v>
      </c>
      <c r="S13" s="1170">
        <v>100.70176259206229</v>
      </c>
      <c r="T13" s="1170">
        <v>100.68831973963232</v>
      </c>
      <c r="U13" s="1170">
        <v>100.68818589868307</v>
      </c>
      <c r="V13" s="1170">
        <v>100.68467006333036</v>
      </c>
    </row>
    <row r="14" s="1244" customFormat="1" ht="15">
      <c r="A14" s="1245"/>
      <c r="B14" s="1246" t="s">
        <v>1250</v>
      </c>
      <c r="C14" s="1213">
        <v>109.65000000000001</v>
      </c>
      <c r="D14" s="1213">
        <v>105.61017086593483</v>
      </c>
      <c r="E14" s="1213">
        <v>103.51187079588999</v>
      </c>
      <c r="F14" s="1185">
        <v>105.19077895474041</v>
      </c>
      <c r="G14" s="1185">
        <v>104.85289130985456</v>
      </c>
      <c r="H14" s="1213">
        <v>104.62714112161953</v>
      </c>
      <c r="I14" s="1213">
        <v>104.54728674369787</v>
      </c>
      <c r="J14" s="1213">
        <v>104.03300594434943</v>
      </c>
      <c r="K14" s="1213">
        <v>103.92435467973891</v>
      </c>
      <c r="L14" s="1213">
        <v>103.87317610578381</v>
      </c>
      <c r="M14" s="1213">
        <v>103.7170835087567</v>
      </c>
      <c r="N14" s="1213">
        <v>103.65464975733593</v>
      </c>
      <c r="O14" s="1213">
        <v>103.48522935785418</v>
      </c>
      <c r="P14" s="1213">
        <v>103.50279383182372</v>
      </c>
      <c r="Q14" s="1213">
        <v>103.40396643840477</v>
      </c>
      <c r="R14" s="1213">
        <v>103.11490641615919</v>
      </c>
      <c r="S14" s="1213">
        <v>103.19591273983188</v>
      </c>
      <c r="T14" s="1213">
        <v>103.18617491991081</v>
      </c>
      <c r="U14" s="1213">
        <v>103.22170988853112</v>
      </c>
      <c r="V14" s="1213">
        <v>103.24986578400672</v>
      </c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  <c r="GA14" s="1146"/>
      <c r="GB14" s="1146"/>
    </row>
    <row r="15" ht="23.25" customHeight="1">
      <c r="A15" s="1236" t="s">
        <v>1255</v>
      </c>
      <c r="B15" s="1253" t="s">
        <v>1256</v>
      </c>
      <c r="C15" s="1215">
        <v>4476.8662932299994</v>
      </c>
      <c r="D15" s="1215">
        <v>5076.3841730496306</v>
      </c>
      <c r="E15" s="1215">
        <v>4592.4688929351823</v>
      </c>
      <c r="F15" s="1204">
        <v>4193.897079185298</v>
      </c>
      <c r="G15" s="1204">
        <v>3886.887332382802</v>
      </c>
      <c r="H15" s="1215">
        <v>3586.9947213743671</v>
      </c>
      <c r="I15" s="1215">
        <v>3319.1100072691011</v>
      </c>
      <c r="J15" s="1215">
        <v>3048.5547946497823</v>
      </c>
      <c r="K15" s="1215">
        <v>2850.666397884851</v>
      </c>
      <c r="L15" s="1215">
        <v>2667.4639472064173</v>
      </c>
      <c r="M15" s="1215">
        <v>2495.3655789311501</v>
      </c>
      <c r="N15" s="1215">
        <v>2352.1429324649075</v>
      </c>
      <c r="O15" s="1215">
        <v>2214.5968438829782</v>
      </c>
      <c r="P15" s="1215">
        <v>2076.1689415995424</v>
      </c>
      <c r="Q15" s="1215">
        <v>1979.4892220523841</v>
      </c>
      <c r="R15" s="1215">
        <v>1880.4889623655968</v>
      </c>
      <c r="S15" s="1215">
        <v>1785.8248865078897</v>
      </c>
      <c r="T15" s="1215">
        <v>1694.4641240361977</v>
      </c>
      <c r="U15" s="1215">
        <v>1608.3797660932282</v>
      </c>
      <c r="V15" s="1215">
        <v>1526.1904283764839</v>
      </c>
    </row>
    <row r="16" ht="15">
      <c r="A16" s="1241"/>
      <c r="B16" s="1240" t="s">
        <v>1247</v>
      </c>
      <c r="C16" s="1208">
        <v>1.9678310787818134</v>
      </c>
      <c r="D16" s="1208">
        <v>2.0549752040373606</v>
      </c>
      <c r="E16" s="1208">
        <v>1.7592394970514995</v>
      </c>
      <c r="F16" s="1209">
        <v>1.5047873075027596</v>
      </c>
      <c r="G16" s="1209">
        <v>1.3039654224326496</v>
      </c>
      <c r="H16" s="1208">
        <v>1.1332595680689332</v>
      </c>
      <c r="I16" s="1208">
        <v>0.98840904005272068</v>
      </c>
      <c r="J16" s="1208">
        <v>0.85928399965315461</v>
      </c>
      <c r="K16" s="1208">
        <v>0.75582337893084039</v>
      </c>
      <c r="L16" s="1208">
        <v>0.6651990435221381</v>
      </c>
      <c r="M16" s="1208">
        <v>0.58595599515072028</v>
      </c>
      <c r="N16" s="1208">
        <v>0.51963077301888672</v>
      </c>
      <c r="O16" s="1208">
        <v>0.4614972435636821</v>
      </c>
      <c r="P16" s="1208">
        <v>0.40834178619684181</v>
      </c>
      <c r="Q16" s="1208">
        <v>0.36691700737622185</v>
      </c>
      <c r="R16" s="1208">
        <v>0.32938691959377953</v>
      </c>
      <c r="S16" s="1208">
        <v>0.29541320941106408</v>
      </c>
      <c r="T16" s="1208">
        <v>0.26476933391065638</v>
      </c>
      <c r="U16" s="1208">
        <v>0.23725854777274205</v>
      </c>
      <c r="V16" s="1208">
        <v>0.21241765107874894</v>
      </c>
    </row>
    <row r="17" ht="15">
      <c r="A17" s="1241"/>
      <c r="B17" s="1242" t="s">
        <v>1278</v>
      </c>
      <c r="C17" s="1170">
        <v>138.32145231588473</v>
      </c>
      <c r="D17" s="1170">
        <v>113.39146270073405</v>
      </c>
      <c r="E17" s="1170">
        <v>90.467323519690652</v>
      </c>
      <c r="F17" s="1171">
        <v>91.321186424081674</v>
      </c>
      <c r="G17" s="1171">
        <v>92.67960703360572</v>
      </c>
      <c r="H17" s="1170">
        <v>92.284504659809883</v>
      </c>
      <c r="I17" s="1170">
        <v>92.531778413026899</v>
      </c>
      <c r="J17" s="1170">
        <v>91.848561450907553</v>
      </c>
      <c r="K17" s="1170">
        <v>93.5257103632362</v>
      </c>
      <c r="L17" s="1170">
        <v>93.573346540501305</v>
      </c>
      <c r="M17" s="1170">
        <v>93.548240138146852</v>
      </c>
      <c r="N17" s="1170">
        <v>94.260454352841165</v>
      </c>
      <c r="O17" s="1170">
        <v>94.152307383897408</v>
      </c>
      <c r="P17" s="1170">
        <v>93.749295603586148</v>
      </c>
      <c r="Q17" s="1170">
        <v>95.343359704019392</v>
      </c>
      <c r="R17" s="1170">
        <v>94.998696704994373</v>
      </c>
      <c r="S17" s="1170">
        <v>94.965986094455843</v>
      </c>
      <c r="T17" s="1170">
        <v>94.884114161364138</v>
      </c>
      <c r="U17" s="1170">
        <v>94.919670666268374</v>
      </c>
      <c r="V17" s="1170">
        <v>94.889929639168287</v>
      </c>
    </row>
    <row r="18" ht="15">
      <c r="A18" s="1241"/>
      <c r="B18" s="1243" t="s">
        <v>1249</v>
      </c>
      <c r="C18" s="1170">
        <v>123.94395368806876</v>
      </c>
      <c r="D18" s="1170">
        <v>120.64668577453452</v>
      </c>
      <c r="E18" s="1170">
        <v>98.333001014810577</v>
      </c>
      <c r="F18" s="1171">
        <v>99.130455312532135</v>
      </c>
      <c r="G18" s="1171">
        <v>101.23965518269553</v>
      </c>
      <c r="H18" s="1170">
        <v>100.96598175175555</v>
      </c>
      <c r="I18" s="1170">
        <v>101.24609314452147</v>
      </c>
      <c r="J18" s="1170">
        <v>100.97167193102395</v>
      </c>
      <c r="K18" s="1170">
        <v>102.75428442217907</v>
      </c>
      <c r="L18" s="1170">
        <v>102.74596653321537</v>
      </c>
      <c r="M18" s="1170">
        <v>102.73748332868355</v>
      </c>
      <c r="N18" s="1170">
        <v>103.47537116330842</v>
      </c>
      <c r="O18" s="1170">
        <v>103.35940593469137</v>
      </c>
      <c r="P18" s="1170">
        <v>102.89573024595593</v>
      </c>
      <c r="Q18" s="1170">
        <v>104.69330718973116</v>
      </c>
      <c r="R18" s="1170">
        <v>104.62279726754579</v>
      </c>
      <c r="S18" s="1170">
        <v>104.55291083932367</v>
      </c>
      <c r="T18" s="1170">
        <v>104.48285863386718</v>
      </c>
      <c r="U18" s="1170">
        <v>104.48272422342659</v>
      </c>
      <c r="V18" s="1170">
        <v>104.44633749197497</v>
      </c>
    </row>
    <row r="19" ht="30.75" customHeight="1">
      <c r="A19" s="1245"/>
      <c r="B19" s="1246" t="s">
        <v>1250</v>
      </c>
      <c r="C19" s="1213">
        <v>111.59999999999999</v>
      </c>
      <c r="D19" s="1213">
        <v>93.986388414051348</v>
      </c>
      <c r="E19" s="1213">
        <v>92.000978904391189</v>
      </c>
      <c r="F19" s="1185">
        <v>92.122230384365849</v>
      </c>
      <c r="G19" s="1185">
        <v>91.544767577840446</v>
      </c>
      <c r="H19" s="1213">
        <v>91.401582056329858</v>
      </c>
      <c r="I19" s="1213">
        <v>91.392937286917814</v>
      </c>
      <c r="J19" s="1213">
        <v>90.964683157521037</v>
      </c>
      <c r="K19" s="1213">
        <v>91.018793901550524</v>
      </c>
      <c r="L19" s="1213">
        <v>91.072525470137293</v>
      </c>
      <c r="M19" s="1213">
        <v>91.055608048001375</v>
      </c>
      <c r="N19" s="1213">
        <v>91.094579602015671</v>
      </c>
      <c r="O19" s="1213">
        <v>91.092152216304783</v>
      </c>
      <c r="P19" s="1213">
        <v>91.11096775297996</v>
      </c>
      <c r="Q19" s="1213">
        <v>91.069202285522181</v>
      </c>
      <c r="R19" s="1213">
        <v>90.801143905624826</v>
      </c>
      <c r="S19" s="1213">
        <v>90.830552044982312</v>
      </c>
      <c r="T19" s="1213">
        <v>90.813091642008644</v>
      </c>
      <c r="U19" s="1213">
        <v>90.847239456823019</v>
      </c>
      <c r="V19" s="1213">
        <v>90.850413636054085</v>
      </c>
    </row>
    <row r="20" s="1235" customFormat="1" ht="28.5">
      <c r="A20" s="1236" t="s">
        <v>1259</v>
      </c>
      <c r="B20" s="1253" t="s">
        <v>1260</v>
      </c>
      <c r="C20" s="1249">
        <v>40303.194477949997</v>
      </c>
      <c r="D20" s="1249">
        <v>45582.289054510184</v>
      </c>
      <c r="E20" s="1249">
        <v>47000.408690593737</v>
      </c>
      <c r="F20" s="1249">
        <v>48903.454923006553</v>
      </c>
      <c r="G20" s="1249">
        <v>51090.355549220367</v>
      </c>
      <c r="H20" s="1250">
        <v>53182.257944948411</v>
      </c>
      <c r="I20" s="1249">
        <v>55400.683995012936</v>
      </c>
      <c r="J20" s="1249">
        <v>57394.224332629201</v>
      </c>
      <c r="K20" s="1249">
        <v>59870.340145780661</v>
      </c>
      <c r="L20" s="1249">
        <v>62460.740394486871</v>
      </c>
      <c r="M20" s="1249">
        <v>65105.981950361798</v>
      </c>
      <c r="N20" s="1249">
        <v>68039.03120947507</v>
      </c>
      <c r="O20" s="1249">
        <v>70966.483121733385</v>
      </c>
      <c r="P20" s="1249">
        <v>73907.595868407065</v>
      </c>
      <c r="Q20" s="1249">
        <v>77411.362558102046</v>
      </c>
      <c r="R20" s="1249">
        <v>80817.161643534841</v>
      </c>
      <c r="S20" s="1249">
        <v>84389.183156758954</v>
      </c>
      <c r="T20" s="1249">
        <v>88077.439013658077</v>
      </c>
      <c r="U20" s="1249">
        <v>91940.797318229743</v>
      </c>
      <c r="V20" s="1249">
        <v>95989.116572239072</v>
      </c>
    </row>
    <row r="21" ht="15">
      <c r="A21" s="1241"/>
      <c r="B21" s="1240" t="s">
        <v>1247</v>
      </c>
      <c r="C21" s="1177">
        <v>17.715489691490554</v>
      </c>
      <c r="D21" s="1177">
        <v>18.452203489163747</v>
      </c>
      <c r="E21" s="1177">
        <v>18.00447151057536</v>
      </c>
      <c r="F21" s="1177">
        <v>17.546758270822654</v>
      </c>
      <c r="G21" s="1177">
        <v>17.139693373909271</v>
      </c>
      <c r="H21" s="1176">
        <v>16.802172110398441</v>
      </c>
      <c r="I21" s="1177">
        <v>16.497957815754688</v>
      </c>
      <c r="J21" s="1177">
        <v>16.177481450582771</v>
      </c>
      <c r="K21" s="1177">
        <v>15.873973475219163</v>
      </c>
      <c r="L21" s="1177">
        <v>15.576152326861067</v>
      </c>
      <c r="M21" s="1177">
        <v>15.288036657269952</v>
      </c>
      <c r="N21" s="1177">
        <v>15.031048451543525</v>
      </c>
      <c r="O21" s="1177">
        <v>14.788622333925405</v>
      </c>
      <c r="P21" s="1177">
        <v>14.536177237661802</v>
      </c>
      <c r="Q21" s="1177">
        <v>14.348926566665012</v>
      </c>
      <c r="R21" s="1177">
        <v>14.155954359120093</v>
      </c>
      <c r="S21" s="1177">
        <v>13.959755866469797</v>
      </c>
      <c r="T21" s="1177">
        <v>13.762584010722042</v>
      </c>
      <c r="U21" s="1177">
        <v>13.562555630612675</v>
      </c>
      <c r="V21" s="1177">
        <v>13.359920421653596</v>
      </c>
    </row>
    <row r="22" ht="15">
      <c r="A22" s="1241"/>
      <c r="B22" s="1242" t="s">
        <v>1278</v>
      </c>
      <c r="C22" s="1171">
        <v>119.19276940084443</v>
      </c>
      <c r="D22" s="1171">
        <v>113.09845198362227</v>
      </c>
      <c r="E22" s="1171">
        <v>103.11111983513526</v>
      </c>
      <c r="F22" s="1171">
        <v>104.04899932879449</v>
      </c>
      <c r="G22" s="1171">
        <v>104.47187346917895</v>
      </c>
      <c r="H22" s="1170">
        <v>104.09451524312199</v>
      </c>
      <c r="I22" s="1171">
        <v>104.17136491715138</v>
      </c>
      <c r="J22" s="1171">
        <v>103.5984038352229</v>
      </c>
      <c r="K22" s="1171">
        <v>104.31721790958974</v>
      </c>
      <c r="L22" s="1171">
        <v>104.32668370080869</v>
      </c>
      <c r="M22" s="1171">
        <v>104.23504674963542</v>
      </c>
      <c r="N22" s="1171">
        <v>104.50503804911429</v>
      </c>
      <c r="O22" s="1171">
        <v>104.3026066953326</v>
      </c>
      <c r="P22" s="1171">
        <v>104.14436874605806</v>
      </c>
      <c r="Q22" s="1171">
        <v>104.74073963376303</v>
      </c>
      <c r="R22" s="1171">
        <v>104.39961133984244</v>
      </c>
      <c r="S22" s="1171">
        <v>104.4198799371097</v>
      </c>
      <c r="T22" s="1171">
        <v>104.37053152896138</v>
      </c>
      <c r="U22" s="1171">
        <v>104.38631997914084</v>
      </c>
      <c r="V22" s="1171">
        <v>104.40318049450572</v>
      </c>
    </row>
    <row r="23" ht="15">
      <c r="A23" s="1241"/>
      <c r="B23" s="1243" t="s">
        <v>1249</v>
      </c>
      <c r="C23" s="1171">
        <v>109.05102415447799</v>
      </c>
      <c r="D23" s="1171">
        <v>107.89112538413423</v>
      </c>
      <c r="E23" s="1171">
        <v>100.27376800469121</v>
      </c>
      <c r="F23" s="1171">
        <v>100.28162499806659</v>
      </c>
      <c r="G23" s="1171">
        <v>101.06354756233522</v>
      </c>
      <c r="H23" s="1170">
        <v>100.86476580029273</v>
      </c>
      <c r="I23" s="1171">
        <v>100.9727711344915</v>
      </c>
      <c r="J23" s="1171">
        <v>100.88960071359791</v>
      </c>
      <c r="K23" s="1171">
        <v>101.61563289298614</v>
      </c>
      <c r="L23" s="1171">
        <v>101.61224696496851</v>
      </c>
      <c r="M23" s="1171">
        <v>101.60879283477652</v>
      </c>
      <c r="N23" s="1171">
        <v>101.88748606283129</v>
      </c>
      <c r="O23" s="1171">
        <v>101.82450494728927</v>
      </c>
      <c r="P23" s="1171">
        <v>101.63559131848807</v>
      </c>
      <c r="Q23" s="1171">
        <v>102.2946693012438</v>
      </c>
      <c r="R23" s="1171">
        <v>102.25630753518746</v>
      </c>
      <c r="S23" s="1171">
        <v>102.21855306745726</v>
      </c>
      <c r="T23" s="1171">
        <v>102.18063431213305</v>
      </c>
      <c r="U23" s="1171">
        <v>102.18050042367908</v>
      </c>
      <c r="V23" s="1171">
        <v>102.16570653126415</v>
      </c>
    </row>
    <row r="24" s="1244" customFormat="1" ht="15">
      <c r="A24" s="1245"/>
      <c r="B24" s="1246" t="s">
        <v>1250</v>
      </c>
      <c r="C24" s="1171">
        <v>109.3</v>
      </c>
      <c r="D24" s="1171">
        <v>104.82646425361489</v>
      </c>
      <c r="E24" s="1171">
        <v>102.82960527653783</v>
      </c>
      <c r="F24" s="1171">
        <v>103.75679425896874</v>
      </c>
      <c r="G24" s="1171">
        <v>103.37245820976302</v>
      </c>
      <c r="H24" s="1170">
        <v>103.202059130563</v>
      </c>
      <c r="I24" s="1171">
        <v>103.16777854734667</v>
      </c>
      <c r="J24" s="1171">
        <v>102.68491807130317</v>
      </c>
      <c r="K24" s="1171">
        <v>102.65863129489996</v>
      </c>
      <c r="L24" s="1171">
        <v>102.67136769131382</v>
      </c>
      <c r="M24" s="1171">
        <v>102.5846718985525</v>
      </c>
      <c r="N24" s="1171">
        <v>102.56906131207204</v>
      </c>
      <c r="O24" s="1171">
        <v>102.43369879316002</v>
      </c>
      <c r="P24" s="1171">
        <v>102.46840441918464</v>
      </c>
      <c r="Q24" s="1171">
        <v>102.39120019569728</v>
      </c>
      <c r="R24" s="1171">
        <v>102.09601134278924</v>
      </c>
      <c r="S24" s="1171">
        <v>102.15354923699586</v>
      </c>
      <c r="T24" s="1171">
        <v>102.14316267614743</v>
      </c>
      <c r="U24" s="1171">
        <v>102.15874804519022</v>
      </c>
      <c r="V24" s="1171">
        <v>102.1900440365054</v>
      </c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  <c r="GA24" s="1146"/>
      <c r="GB24" s="1146"/>
    </row>
    <row r="25" s="1235" customFormat="1" ht="28.5">
      <c r="A25" s="1236" t="s">
        <v>1261</v>
      </c>
      <c r="B25" s="1253" t="s">
        <v>1262</v>
      </c>
      <c r="C25" s="1249">
        <v>1129.8957174099999</v>
      </c>
      <c r="D25" s="1249">
        <v>1385.2044664634559</v>
      </c>
      <c r="E25" s="1249">
        <v>1454.3224756706891</v>
      </c>
      <c r="F25" s="1249">
        <v>1540.9221299080764</v>
      </c>
      <c r="G25" s="1249">
        <v>1636.9466191732342</v>
      </c>
      <c r="H25" s="1250">
        <v>1757.0380099872041</v>
      </c>
      <c r="I25" s="1249">
        <v>1890.061822124771</v>
      </c>
      <c r="J25" s="1249">
        <v>2019.8805614291277</v>
      </c>
      <c r="K25" s="1249">
        <v>2195.5737789463933</v>
      </c>
      <c r="L25" s="1249">
        <v>2385.4998673609443</v>
      </c>
      <c r="M25" s="1249">
        <v>2589.4416728036722</v>
      </c>
      <c r="N25" s="1249">
        <v>2828.3201498167155</v>
      </c>
      <c r="O25" s="1249">
        <v>3080.7057571516029</v>
      </c>
      <c r="P25" s="1249">
        <v>3342.2678721000943</v>
      </c>
      <c r="Q25" s="1249">
        <v>3678.0419189317636</v>
      </c>
      <c r="R25" s="1249">
        <v>4032.5982512728392</v>
      </c>
      <c r="S25" s="1249">
        <v>4420.0460435630721</v>
      </c>
      <c r="T25" s="1249">
        <v>4840.0842162036624</v>
      </c>
      <c r="U25" s="1249">
        <v>5300.8291958367872</v>
      </c>
      <c r="V25" s="1249">
        <v>5805.2748097930607</v>
      </c>
    </row>
    <row r="26" ht="15">
      <c r="A26" s="1241"/>
      <c r="B26" s="1240" t="s">
        <v>1247</v>
      </c>
      <c r="C26" s="1177">
        <v>0.49665184592718448</v>
      </c>
      <c r="D26" s="1177">
        <v>0.56074574619795492</v>
      </c>
      <c r="E26" s="1177">
        <v>0.55710808288445057</v>
      </c>
      <c r="F26" s="1177">
        <v>0.55288911939303753</v>
      </c>
      <c r="G26" s="1177">
        <v>0.54915967642967023</v>
      </c>
      <c r="H26" s="1176">
        <v>0.55511097477050941</v>
      </c>
      <c r="I26" s="1177">
        <v>0.56284792825644303</v>
      </c>
      <c r="J26" s="1177">
        <v>0.56933569004321338</v>
      </c>
      <c r="K26" s="1177">
        <v>0.58213265274621906</v>
      </c>
      <c r="L26" s="1177">
        <v>0.5948842276772085</v>
      </c>
      <c r="M26" s="1177">
        <v>0.60804672673345606</v>
      </c>
      <c r="N26" s="1177">
        <v>0.62482690380299843</v>
      </c>
      <c r="O26" s="1177">
        <v>0.64198466600513093</v>
      </c>
      <c r="P26" s="1177">
        <v>0.6573586597390273</v>
      </c>
      <c r="Q26" s="1177">
        <v>0.68175977866628956</v>
      </c>
      <c r="R26" s="1177">
        <v>0.70635092389751708</v>
      </c>
      <c r="S26" s="1177">
        <v>0.73116910697048587</v>
      </c>
      <c r="T26" s="1177">
        <v>0.75628976489817323</v>
      </c>
      <c r="U26" s="1177">
        <v>0.78194656729018364</v>
      </c>
      <c r="V26" s="1177">
        <v>0.80798753290220393</v>
      </c>
    </row>
    <row r="27" ht="15">
      <c r="A27" s="1241"/>
      <c r="B27" s="1242" t="s">
        <v>1278</v>
      </c>
      <c r="C27" s="1171">
        <v>137.93464829866116</v>
      </c>
      <c r="D27" s="1171">
        <v>122.59577986884371</v>
      </c>
      <c r="E27" s="1171">
        <v>104.98973334844186</v>
      </c>
      <c r="F27" s="1171">
        <v>105.95463906293891</v>
      </c>
      <c r="G27" s="1171">
        <v>106.23162503811183</v>
      </c>
      <c r="H27" s="1170">
        <v>107.33630464227501</v>
      </c>
      <c r="I27" s="1171">
        <v>107.5709126029969</v>
      </c>
      <c r="J27" s="1171">
        <v>106.86849169612967</v>
      </c>
      <c r="K27" s="1171">
        <v>108.69819834262661</v>
      </c>
      <c r="L27" s="1171">
        <v>108.65040793599259</v>
      </c>
      <c r="M27" s="1171">
        <v>108.54922728075213</v>
      </c>
      <c r="N27" s="1171">
        <v>109.22509587769173</v>
      </c>
      <c r="O27" s="1171">
        <v>108.9235162204407</v>
      </c>
      <c r="P27" s="1171">
        <v>108.49033096852227</v>
      </c>
      <c r="Q27" s="1171">
        <v>110.04629370477979</v>
      </c>
      <c r="R27" s="1171">
        <v>109.63981216516562</v>
      </c>
      <c r="S27" s="1171">
        <v>109.60789466612351</v>
      </c>
      <c r="T27" s="1171">
        <v>109.50302708389867</v>
      </c>
      <c r="U27" s="1171">
        <v>109.51935873534266</v>
      </c>
      <c r="V27" s="1171">
        <v>109.51635291988771</v>
      </c>
    </row>
    <row r="28" ht="15">
      <c r="A28" s="1241"/>
      <c r="B28" s="1243" t="s">
        <v>1249</v>
      </c>
      <c r="C28" s="1171">
        <v>95.721476959515044</v>
      </c>
      <c r="D28" s="1171">
        <v>99.686860103804193</v>
      </c>
      <c r="E28" s="1171">
        <v>100.21727619419937</v>
      </c>
      <c r="F28" s="1171">
        <v>100.22351190322745</v>
      </c>
      <c r="G28" s="1171">
        <v>100.84408536693272</v>
      </c>
      <c r="H28" s="1170">
        <v>102.05896619117316</v>
      </c>
      <c r="I28" s="1171">
        <v>102.3161217487893</v>
      </c>
      <c r="J28" s="1171">
        <v>102.11809693713786</v>
      </c>
      <c r="K28" s="1171">
        <v>103.84674498330033</v>
      </c>
      <c r="L28" s="1171">
        <v>103.838683249925</v>
      </c>
      <c r="M28" s="1171">
        <v>103.83045913042032</v>
      </c>
      <c r="N28" s="1171">
        <v>104.49401443531261</v>
      </c>
      <c r="O28" s="1171">
        <v>104.34405939830782</v>
      </c>
      <c r="P28" s="1171">
        <v>103.89426504401919</v>
      </c>
      <c r="Q28" s="1171">
        <v>105.46341708915843</v>
      </c>
      <c r="R28" s="1171">
        <v>105.37251414471186</v>
      </c>
      <c r="S28" s="1171">
        <v>105.28224052428681</v>
      </c>
      <c r="T28" s="1171">
        <v>105.19180140984059</v>
      </c>
      <c r="U28" s="1171">
        <v>105.19166767542639</v>
      </c>
      <c r="V28" s="1171">
        <v>105.15644301729559</v>
      </c>
    </row>
    <row r="29" s="1244" customFormat="1" ht="15">
      <c r="A29" s="1245"/>
      <c r="B29" s="1246" t="s">
        <v>1250</v>
      </c>
      <c r="C29" s="1171">
        <v>144.09999999999999</v>
      </c>
      <c r="D29" s="1171">
        <v>122.98088207531505</v>
      </c>
      <c r="E29" s="1171">
        <v>104.7621102223877</v>
      </c>
      <c r="F29" s="1171">
        <v>105.71834597578787</v>
      </c>
      <c r="G29" s="1171">
        <v>105.34244487574649</v>
      </c>
      <c r="H29" s="1170">
        <v>105.17087194594599</v>
      </c>
      <c r="I29" s="1171">
        <v>105.13583857987638</v>
      </c>
      <c r="J29" s="1171">
        <v>104.65186377485671</v>
      </c>
      <c r="K29" s="1171">
        <v>104.62277595638065</v>
      </c>
      <c r="L29" s="1171">
        <v>104.63384601525276</v>
      </c>
      <c r="M29" s="1171">
        <v>104.54468581748696</v>
      </c>
      <c r="N29" s="1171">
        <v>104.52760999560209</v>
      </c>
      <c r="O29" s="1171">
        <v>104.3888045457882</v>
      </c>
      <c r="P29" s="1171">
        <v>104.42379174880901</v>
      </c>
      <c r="Q29" s="1171">
        <v>104.34546569996591</v>
      </c>
      <c r="R29" s="1171">
        <v>104.04972592244819</v>
      </c>
      <c r="S29" s="1171">
        <v>104.10862660245043</v>
      </c>
      <c r="T29" s="1171">
        <v>104.09844266974855</v>
      </c>
      <c r="U29" s="1171">
        <v>104.11410062750366</v>
      </c>
      <c r="V29" s="1171">
        <v>104.14611770566927</v>
      </c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  <c r="FT29" s="1146"/>
      <c r="FU29" s="1146"/>
    </row>
    <row r="30" s="1235" customFormat="1" ht="24" customHeight="1">
      <c r="A30" s="1236" t="s">
        <v>1263</v>
      </c>
      <c r="B30" s="1253" t="s">
        <v>1264</v>
      </c>
      <c r="C30" s="1249">
        <v>3600.6393586899999</v>
      </c>
      <c r="D30" s="1249">
        <v>3991.6795593930447</v>
      </c>
      <c r="E30" s="1249">
        <v>4031.860932843153</v>
      </c>
      <c r="F30" s="1249">
        <v>4115.6942664681965</v>
      </c>
      <c r="G30" s="1249">
        <v>4220.6039297125635</v>
      </c>
      <c r="H30" s="1250">
        <v>4307.3532218190931</v>
      </c>
      <c r="I30" s="1249">
        <v>4391.2553832724152</v>
      </c>
      <c r="J30" s="1249">
        <v>4452.4040637683538</v>
      </c>
      <c r="K30" s="1249">
        <v>4556.4574654272938</v>
      </c>
      <c r="L30" s="1249">
        <v>4663.9780869860342</v>
      </c>
      <c r="M30" s="1249">
        <v>4770.1356704703467</v>
      </c>
      <c r="N30" s="1249">
        <v>4893.5669732862425</v>
      </c>
      <c r="O30" s="1249">
        <v>5016.2582460598796</v>
      </c>
      <c r="P30" s="1249">
        <v>5132.6414884914211</v>
      </c>
      <c r="Q30" s="1249">
        <v>5284.9499451224101</v>
      </c>
      <c r="R30" s="1249">
        <v>5427.7983625999868</v>
      </c>
      <c r="S30" s="1249">
        <v>5576.0829464314284</v>
      </c>
      <c r="T30" s="1249">
        <v>5725.361980947584</v>
      </c>
      <c r="U30" s="1249">
        <v>5882.0100616393629</v>
      </c>
      <c r="V30" s="1249">
        <v>6040.9524319358261</v>
      </c>
    </row>
    <row r="31" ht="15">
      <c r="A31" s="1241"/>
      <c r="B31" s="1240" t="s">
        <v>1247</v>
      </c>
      <c r="C31" s="1177">
        <v>1.5826807345642531</v>
      </c>
      <c r="D31" s="1177">
        <v>1.6158750475513481</v>
      </c>
      <c r="E31" s="1177">
        <v>1.5444871081409171</v>
      </c>
      <c r="F31" s="1177">
        <v>1.4767278206422547</v>
      </c>
      <c r="G31" s="1177">
        <v>1.4159200191569963</v>
      </c>
      <c r="H31" s="1176">
        <v>1.3608465110338188</v>
      </c>
      <c r="I31" s="1177">
        <v>1.3076868523492509</v>
      </c>
      <c r="J31" s="1177">
        <v>1.2549814025653252</v>
      </c>
      <c r="K31" s="1177">
        <v>1.2080954404307751</v>
      </c>
      <c r="L31" s="1177">
        <v>1.1630799230559354</v>
      </c>
      <c r="M31" s="1177">
        <v>1.1201122662722758</v>
      </c>
      <c r="N31" s="1177">
        <v>1.081077154815447</v>
      </c>
      <c r="O31" s="1177">
        <v>1.0453321831260372</v>
      </c>
      <c r="P31" s="1177">
        <v>1.009490100407668</v>
      </c>
      <c r="Q31" s="1177">
        <v>0.97961534541061834</v>
      </c>
      <c r="R31" s="1177">
        <v>0.95073452629252098</v>
      </c>
      <c r="S31" s="1177">
        <v>0.92240206281856696</v>
      </c>
      <c r="T31" s="1177">
        <v>0.89461928204300234</v>
      </c>
      <c r="U31" s="1177">
        <v>0.86767888693292605</v>
      </c>
      <c r="V31" s="1177">
        <v>0.84078952535123641</v>
      </c>
    </row>
    <row r="32" ht="15">
      <c r="A32" s="1241"/>
      <c r="B32" s="1242" t="s">
        <v>1278</v>
      </c>
      <c r="C32" s="1171">
        <v>106.37842026198771</v>
      </c>
      <c r="D32" s="1171">
        <v>110.86029901215417</v>
      </c>
      <c r="E32" s="1171">
        <v>101.00662823386099</v>
      </c>
      <c r="F32" s="1171">
        <v>102.07927145855021</v>
      </c>
      <c r="G32" s="1171">
        <v>102.54901497662492</v>
      </c>
      <c r="H32" s="1170">
        <v>102.05537628148011</v>
      </c>
      <c r="I32" s="1171">
        <v>101.94788207821712</v>
      </c>
      <c r="J32" s="1171">
        <v>101.39251023133093</v>
      </c>
      <c r="K32" s="1171">
        <v>102.34763224148683</v>
      </c>
      <c r="L32" s="1171">
        <v>102.3597415837757</v>
      </c>
      <c r="M32" s="1171">
        <v>102.27611668632247</v>
      </c>
      <c r="N32" s="1171">
        <v>102.58758474271499</v>
      </c>
      <c r="O32" s="1171">
        <v>102.50719512869453</v>
      </c>
      <c r="P32" s="1171">
        <v>102.32012063021192</v>
      </c>
      <c r="Q32" s="1171">
        <v>102.96744779413291</v>
      </c>
      <c r="R32" s="1171">
        <v>102.70292848486511</v>
      </c>
      <c r="S32" s="1171">
        <v>102.73194717130964</v>
      </c>
      <c r="T32" s="1171">
        <v>102.67713080939176</v>
      </c>
      <c r="U32" s="1171">
        <v>102.73603802192875</v>
      </c>
      <c r="V32" s="1171">
        <v>102.70217780369053</v>
      </c>
    </row>
    <row r="33" ht="15">
      <c r="A33" s="1241"/>
      <c r="B33" s="1243" t="s">
        <v>1249</v>
      </c>
      <c r="C33" s="1171">
        <v>99.512086306817324</v>
      </c>
      <c r="D33" s="1171">
        <v>108.45477719728669</v>
      </c>
      <c r="E33" s="1171">
        <v>100.29332286216916</v>
      </c>
      <c r="F33" s="1171">
        <v>100.30174106935705</v>
      </c>
      <c r="G33" s="1171">
        <v>101.13951524535918</v>
      </c>
      <c r="H33" s="1170">
        <v>100.92653478602793</v>
      </c>
      <c r="I33" s="1171">
        <v>101.04225478695518</v>
      </c>
      <c r="J33" s="1171">
        <v>100.95314362171204</v>
      </c>
      <c r="K33" s="1171">
        <v>101.73103524248515</v>
      </c>
      <c r="L33" s="1171">
        <v>101.72740746246625</v>
      </c>
      <c r="M33" s="1171">
        <v>101.72370660868914</v>
      </c>
      <c r="N33" s="1171">
        <v>102.02230649589067</v>
      </c>
      <c r="O33" s="1171">
        <v>101.95482672923852</v>
      </c>
      <c r="P33" s="1171">
        <v>101.75241926980864</v>
      </c>
      <c r="Q33" s="1171">
        <v>102.45857004889454</v>
      </c>
      <c r="R33" s="1171">
        <v>102.4174906356801</v>
      </c>
      <c r="S33" s="1171">
        <v>102.37701966005189</v>
      </c>
      <c r="T33" s="1171">
        <v>102.33638433442827</v>
      </c>
      <c r="U33" s="1171">
        <v>102.33625045394189</v>
      </c>
      <c r="V33" s="1171">
        <v>102.32039979778303</v>
      </c>
    </row>
    <row r="34" s="1244" customFormat="1" ht="15">
      <c r="A34" s="1245"/>
      <c r="B34" s="1246" t="s">
        <v>1250</v>
      </c>
      <c r="C34" s="1171">
        <v>106.89999999999999</v>
      </c>
      <c r="D34" s="1171">
        <v>102.21799525759172</v>
      </c>
      <c r="E34" s="1171">
        <v>100.7112192031688</v>
      </c>
      <c r="F34" s="1171">
        <v>101.77218298530232</v>
      </c>
      <c r="G34" s="1171">
        <v>101.39361922770379</v>
      </c>
      <c r="H34" s="1170">
        <v>101.11847840396524</v>
      </c>
      <c r="I34" s="1171">
        <v>100.89628571053906</v>
      </c>
      <c r="J34" s="1171">
        <v>100.43521835364064</v>
      </c>
      <c r="K34" s="1171">
        <v>100.60610510601016</v>
      </c>
      <c r="L34" s="1171">
        <v>100.6215966149956</v>
      </c>
      <c r="M34" s="1171">
        <v>100.5430494975555</v>
      </c>
      <c r="N34" s="1171">
        <v>100.55407318873651</v>
      </c>
      <c r="O34" s="1171">
        <v>100.54177758638434</v>
      </c>
      <c r="P34" s="1171">
        <v>100.55792418939735</v>
      </c>
      <c r="Q34" s="1171">
        <v>100.49666684299375</v>
      </c>
      <c r="R34" s="1171">
        <v>100.27870029563638</v>
      </c>
      <c r="S34" s="1171">
        <v>100.34668670023439</v>
      </c>
      <c r="T34" s="1171">
        <v>100.33296708417014</v>
      </c>
      <c r="U34" s="1171">
        <v>100.39066075434022</v>
      </c>
      <c r="V34" s="1171">
        <v>100.37312012722978</v>
      </c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  <c r="GA34" s="1146"/>
      <c r="GB34" s="1146"/>
    </row>
    <row r="35" s="1235" customFormat="1" ht="21.199999999999999" customHeight="1">
      <c r="A35" s="1236" t="s">
        <v>1265</v>
      </c>
      <c r="B35" s="1253" t="s">
        <v>1266</v>
      </c>
      <c r="C35" s="1249">
        <v>13575.663024039999</v>
      </c>
      <c r="D35" s="1249">
        <v>14911.200867582267</v>
      </c>
      <c r="E35" s="1249">
        <v>15426.918339217731</v>
      </c>
      <c r="F35" s="1249">
        <v>16104.551081323743</v>
      </c>
      <c r="G35" s="1249">
        <v>16825.032471015336</v>
      </c>
      <c r="H35" s="1250">
        <v>17452.677400992929</v>
      </c>
      <c r="I35" s="1249">
        <v>18068.103175004544</v>
      </c>
      <c r="J35" s="1249">
        <v>18602.398051429092</v>
      </c>
      <c r="K35" s="1249">
        <v>19315.445436466405</v>
      </c>
      <c r="L35" s="1249">
        <v>20048.842259825993</v>
      </c>
      <c r="M35" s="1249">
        <v>20779.999073000799</v>
      </c>
      <c r="N35" s="1249">
        <v>21574.675864698998</v>
      </c>
      <c r="O35" s="1249">
        <v>22356.829900611425</v>
      </c>
      <c r="P35" s="1249">
        <v>23121.206053771541</v>
      </c>
      <c r="Q35" s="1249">
        <v>24022.551676709576</v>
      </c>
      <c r="R35" s="1249">
        <v>24891.629460239808</v>
      </c>
      <c r="S35" s="1249">
        <v>25788.0427087147</v>
      </c>
      <c r="T35" s="1249">
        <v>26697.314566769222</v>
      </c>
      <c r="U35" s="1249">
        <v>27646.691365083712</v>
      </c>
      <c r="V35" s="1249">
        <v>28619.959508625954</v>
      </c>
    </row>
    <row r="36" ht="15">
      <c r="A36" s="1241"/>
      <c r="B36" s="1240" t="s">
        <v>1247</v>
      </c>
      <c r="C36" s="1177">
        <v>5.9672569748561273</v>
      </c>
      <c r="D36" s="1177">
        <v>6.0362153455564238</v>
      </c>
      <c r="E36" s="1177">
        <v>5.9095977986677681</v>
      </c>
      <c r="F36" s="1177">
        <v>5.7783783442090257</v>
      </c>
      <c r="G36" s="1177">
        <v>5.6444292559571059</v>
      </c>
      <c r="H36" s="1176">
        <v>5.5139232670845759</v>
      </c>
      <c r="I36" s="1177">
        <v>5.3805617999005486</v>
      </c>
      <c r="J36" s="1177">
        <v>5.2433838580908194</v>
      </c>
      <c r="K36" s="1177">
        <v>5.1212815523333743</v>
      </c>
      <c r="L36" s="1177">
        <v>4.9996817047628701</v>
      </c>
      <c r="M36" s="1177">
        <v>4.8795114987787453</v>
      </c>
      <c r="N36" s="1177">
        <v>4.7662347991144962</v>
      </c>
      <c r="O36" s="1177">
        <v>4.6589136087920275</v>
      </c>
      <c r="P36" s="1177">
        <v>4.5474885929795299</v>
      </c>
      <c r="Q36" s="1177">
        <v>4.4528066495962273</v>
      </c>
      <c r="R36" s="1177">
        <v>4.3600240765381066</v>
      </c>
      <c r="S36" s="1177">
        <v>4.2658877242482323</v>
      </c>
      <c r="T36" s="1177">
        <v>4.1716021571523978</v>
      </c>
      <c r="U36" s="1177">
        <v>4.0782742871317366</v>
      </c>
      <c r="V36" s="1177">
        <v>3.9833722317720857</v>
      </c>
    </row>
    <row r="37" ht="15">
      <c r="A37" s="1241"/>
      <c r="B37" s="1242" t="s">
        <v>1278</v>
      </c>
      <c r="C37" s="1171">
        <v>123.55263788029561</v>
      </c>
      <c r="D37" s="1171">
        <v>109.83773566843311</v>
      </c>
      <c r="E37" s="1171">
        <v>103.45859113706032</v>
      </c>
      <c r="F37" s="1171">
        <v>104.39253470593255</v>
      </c>
      <c r="G37" s="1171">
        <v>104.47377505931928</v>
      </c>
      <c r="H37" s="1170">
        <v>103.73042329076536</v>
      </c>
      <c r="I37" s="1171">
        <v>103.52625422375941</v>
      </c>
      <c r="J37" s="1171">
        <v>102.9571165896578</v>
      </c>
      <c r="K37" s="1171">
        <v>103.84568919443868</v>
      </c>
      <c r="L37" s="1171">
        <v>103.79694491525926</v>
      </c>
      <c r="M37" s="1171">
        <v>103.6468779777868</v>
      </c>
      <c r="N37" s="1171">
        <v>103.82423882169809</v>
      </c>
      <c r="O37" s="1171">
        <v>103.6253338906111</v>
      </c>
      <c r="P37" s="1171">
        <v>103.41898272947549</v>
      </c>
      <c r="Q37" s="1171">
        <v>103.89835037515705</v>
      </c>
      <c r="R37" s="1171">
        <v>103.61775799351416</v>
      </c>
      <c r="S37" s="1171">
        <v>103.60126383010304</v>
      </c>
      <c r="T37" s="1171">
        <v>103.52594366437609</v>
      </c>
      <c r="U37" s="1171">
        <v>103.55607600884397</v>
      </c>
      <c r="V37" s="1171">
        <v>103.52037837255068</v>
      </c>
    </row>
    <row r="38" ht="15">
      <c r="A38" s="1241"/>
      <c r="B38" s="1243" t="s">
        <v>1249</v>
      </c>
      <c r="C38" s="1171">
        <v>97.824733080202392</v>
      </c>
      <c r="D38" s="1171">
        <v>107.60139925405771</v>
      </c>
      <c r="E38" s="1171">
        <v>102.39352887763127</v>
      </c>
      <c r="F38" s="1171">
        <v>101.70036692001779</v>
      </c>
      <c r="G38" s="1171">
        <v>102.37886938215929</v>
      </c>
      <c r="H38" s="1170">
        <v>101.97141669254066</v>
      </c>
      <c r="I38" s="1171">
        <v>102.07549332421941</v>
      </c>
      <c r="J38" s="1171">
        <v>102.04776764104825</v>
      </c>
      <c r="K38" s="1171">
        <v>102.83743244752543</v>
      </c>
      <c r="L38" s="1171">
        <v>102.83375021098296</v>
      </c>
      <c r="M38" s="1171">
        <v>102.82999185375783</v>
      </c>
      <c r="N38" s="1171">
        <v>103.08588991224798</v>
      </c>
      <c r="O38" s="1171">
        <v>102.98292078683804</v>
      </c>
      <c r="P38" s="1171">
        <v>102.77696596119024</v>
      </c>
      <c r="Q38" s="1171">
        <v>103.33661249902067</v>
      </c>
      <c r="R38" s="1171">
        <v>103.27421821008684</v>
      </c>
      <c r="S38" s="1171">
        <v>103.21243888472256</v>
      </c>
      <c r="T38" s="1171">
        <v>103.15049538587246</v>
      </c>
      <c r="U38" s="1171">
        <v>103.15036211397137</v>
      </c>
      <c r="V38" s="1171">
        <v>103.13426453880118</v>
      </c>
    </row>
    <row r="39" s="1244" customFormat="1" ht="15">
      <c r="A39" s="1245"/>
      <c r="B39" s="1246" t="s">
        <v>1250</v>
      </c>
      <c r="C39" s="1171">
        <v>126.29999999999998</v>
      </c>
      <c r="D39" s="1171">
        <v>102.07835253991</v>
      </c>
      <c r="E39" s="1171">
        <v>101.040165595525</v>
      </c>
      <c r="F39" s="1171">
        <v>102.64715641393114</v>
      </c>
      <c r="G39" s="1171">
        <v>102.04622857216769</v>
      </c>
      <c r="H39" s="1170">
        <v>101.72499966684624</v>
      </c>
      <c r="I39" s="1171">
        <v>101.42126268734455</v>
      </c>
      <c r="J39" s="1171">
        <v>100.89110126525078</v>
      </c>
      <c r="K39" s="1171">
        <v>100.98043749529407</v>
      </c>
      <c r="L39" s="1171">
        <v>100.93665231725977</v>
      </c>
      <c r="M39" s="1171">
        <v>100.79440454025388</v>
      </c>
      <c r="N39" s="1171">
        <v>100.71624633602001</v>
      </c>
      <c r="O39" s="1171">
        <v>100.62380548042795</v>
      </c>
      <c r="P39" s="1171">
        <v>100.62466989785209</v>
      </c>
      <c r="Q39" s="1171">
        <v>100.54360004895815</v>
      </c>
      <c r="R39" s="1171">
        <v>100.33264815689863</v>
      </c>
      <c r="S39" s="1171">
        <v>100.37672295082065</v>
      </c>
      <c r="T39" s="1171">
        <v>100.36398107163626</v>
      </c>
      <c r="U39" s="1171">
        <v>100.39332280232264</v>
      </c>
      <c r="V39" s="1171">
        <v>100.37437978103218</v>
      </c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  <c r="GA39" s="1146"/>
      <c r="GB39" s="1146"/>
    </row>
    <row r="40" ht="28.5">
      <c r="A40" s="1247" t="s">
        <v>1280</v>
      </c>
      <c r="B40" s="1253" t="s">
        <v>1281</v>
      </c>
      <c r="C40" s="1249">
        <v>16294.74536488</v>
      </c>
      <c r="D40" s="1249">
        <v>18489.454152261631</v>
      </c>
      <c r="E40" s="1249">
        <v>20435.284592284537</v>
      </c>
      <c r="F40" s="1249">
        <v>23101.564078774532</v>
      </c>
      <c r="G40" s="1249">
        <v>26120.550124168589</v>
      </c>
      <c r="H40" s="1250">
        <v>29174.572529552563</v>
      </c>
      <c r="I40" s="1249">
        <v>32504.940077161118</v>
      </c>
      <c r="J40" s="1249">
        <v>36031.506843348689</v>
      </c>
      <c r="K40" s="1249">
        <v>39991.396762437056</v>
      </c>
      <c r="L40" s="1249">
        <v>44363.88767869294</v>
      </c>
      <c r="M40" s="1249">
        <v>49130.171102765766</v>
      </c>
      <c r="N40" s="1249">
        <v>54379.557880894805</v>
      </c>
      <c r="O40" s="1249">
        <v>60057.30068473109</v>
      </c>
      <c r="P40" s="1249">
        <v>66346.078019291643</v>
      </c>
      <c r="Q40" s="1249">
        <v>73266.039317639952</v>
      </c>
      <c r="R40" s="1249">
        <v>80723.27576907388</v>
      </c>
      <c r="S40" s="1249">
        <v>89025.976747474939</v>
      </c>
      <c r="T40" s="1249">
        <v>98185.217055734829</v>
      </c>
      <c r="U40" s="1249">
        <v>108308.57729647863</v>
      </c>
      <c r="V40" s="1249">
        <v>119511.09557555795</v>
      </c>
    </row>
    <row r="41" ht="15">
      <c r="A41" s="1241"/>
      <c r="B41" s="1240" t="s">
        <v>1247</v>
      </c>
      <c r="C41" s="1177">
        <v>7.1624444979150974</v>
      </c>
      <c r="D41" s="1177">
        <v>7.4847309667380042</v>
      </c>
      <c r="E41" s="1177">
        <v>7.8281553182732262</v>
      </c>
      <c r="F41" s="1177">
        <v>8.2889350293628592</v>
      </c>
      <c r="G41" s="1177">
        <v>8.7628714866696438</v>
      </c>
      <c r="H41" s="1176">
        <v>9.2172880172983813</v>
      </c>
      <c r="I41" s="1177">
        <v>9.6797564854056972</v>
      </c>
      <c r="J41" s="1177">
        <v>10.156057345014691</v>
      </c>
      <c r="K41" s="1177">
        <v>10.603286533835238</v>
      </c>
      <c r="L41" s="1177">
        <v>11.063248176867098</v>
      </c>
      <c r="M41" s="1177">
        <v>11.536633567245566</v>
      </c>
      <c r="N41" s="1177">
        <v>12.013424570445931</v>
      </c>
      <c r="O41" s="1177">
        <v>12.515270577773475</v>
      </c>
      <c r="P41" s="1177">
        <v>13.048974706595978</v>
      </c>
      <c r="Q41" s="1177">
        <v>13.580551785406817</v>
      </c>
      <c r="R41" s="1177">
        <v>14.139509285737073</v>
      </c>
      <c r="S41" s="1177">
        <v>14.726779602312448</v>
      </c>
      <c r="T41" s="1177">
        <v>15.341979892614582</v>
      </c>
      <c r="U41" s="1177">
        <v>15.977032478537653</v>
      </c>
      <c r="V41" s="1177">
        <v>16.633747485242086</v>
      </c>
    </row>
    <row r="42" ht="15">
      <c r="A42" s="1241"/>
      <c r="B42" s="1242" t="s">
        <v>1278</v>
      </c>
      <c r="C42" s="1171">
        <v>136.94989458744797</v>
      </c>
      <c r="D42" s="1171">
        <v>113.46881303289267</v>
      </c>
      <c r="E42" s="1171">
        <v>110.52400154162956</v>
      </c>
      <c r="F42" s="1171">
        <v>113.04743016643215</v>
      </c>
      <c r="G42" s="1171">
        <v>113.06831881642103</v>
      </c>
      <c r="H42" s="1170">
        <v>111.69202942076697</v>
      </c>
      <c r="I42" s="1171">
        <v>111.41530880781556</v>
      </c>
      <c r="J42" s="1171">
        <v>110.84932554195181</v>
      </c>
      <c r="K42" s="1171">
        <v>110.98032306785414</v>
      </c>
      <c r="L42" s="1171">
        <v>110.93357889505589</v>
      </c>
      <c r="M42" s="1171">
        <v>110.7436107912652</v>
      </c>
      <c r="N42" s="1171">
        <v>110.68464990107378</v>
      </c>
      <c r="O42" s="1171">
        <v>110.44095065331719</v>
      </c>
      <c r="P42" s="1171">
        <v>110.47129535104033</v>
      </c>
      <c r="Q42" s="1171">
        <v>110.43009851514685</v>
      </c>
      <c r="R42" s="1171">
        <v>110.17829886928045</v>
      </c>
      <c r="S42" s="1171">
        <v>110.28538658682869</v>
      </c>
      <c r="T42" s="1171">
        <v>110.28827836872867</v>
      </c>
      <c r="U42" s="1171">
        <v>110.31047294522685</v>
      </c>
      <c r="V42" s="1171">
        <v>110.34314969202678</v>
      </c>
    </row>
    <row r="43" ht="15">
      <c r="A43" s="1241"/>
      <c r="B43" s="1243" t="s">
        <v>1249</v>
      </c>
      <c r="C43" s="1171">
        <v>106.85311395070666</v>
      </c>
      <c r="D43" s="1171">
        <v>100.78119051543175</v>
      </c>
      <c r="E43" s="1171">
        <v>100.02639798654252</v>
      </c>
      <c r="F43" s="1171">
        <v>100.02667124668514</v>
      </c>
      <c r="G43" s="1171">
        <v>100.09868084294258</v>
      </c>
      <c r="H43" s="1170">
        <v>100.07842472957688</v>
      </c>
      <c r="I43" s="1171">
        <v>100.0890167098251</v>
      </c>
      <c r="J43" s="1171">
        <v>100.08211312767797</v>
      </c>
      <c r="K43" s="1171">
        <v>100.15036085129526</v>
      </c>
      <c r="L43" s="1171">
        <v>100.151292256606</v>
      </c>
      <c r="M43" s="1171">
        <v>100.1521601494772</v>
      </c>
      <c r="N43" s="1171">
        <v>100.17985970771134</v>
      </c>
      <c r="O43" s="1171">
        <v>100.17512557252141</v>
      </c>
      <c r="P43" s="1171">
        <v>100.15807586050128</v>
      </c>
      <c r="Q43" s="1171">
        <v>100.22326330694517</v>
      </c>
      <c r="R43" s="1171">
        <v>100.22066609619849</v>
      </c>
      <c r="S43" s="1171">
        <v>100.21855229805345</v>
      </c>
      <c r="T43" s="1171">
        <v>100.21616874060915</v>
      </c>
      <c r="U43" s="1171">
        <v>100.21722646391626</v>
      </c>
      <c r="V43" s="1171">
        <v>100.21688494675494</v>
      </c>
    </row>
    <row r="44" ht="15">
      <c r="A44" s="1245"/>
      <c r="B44" s="1246" t="s">
        <v>1250</v>
      </c>
      <c r="C44" s="1171">
        <v>128.16649840511482</v>
      </c>
      <c r="D44" s="1171">
        <v>112.58927628515976</v>
      </c>
      <c r="E44" s="1171">
        <v>110.49483313044961</v>
      </c>
      <c r="F44" s="1171">
        <v>113.017287047007</v>
      </c>
      <c r="G44" s="1171">
        <v>112.95685204266393</v>
      </c>
      <c r="H44" s="1170">
        <v>111.60450389039531</v>
      </c>
      <c r="I44" s="1171">
        <v>111.31621877236269</v>
      </c>
      <c r="J44" s="1171">
        <v>110.75837837330408</v>
      </c>
      <c r="K44" s="1171">
        <v>110.81370264121102</v>
      </c>
      <c r="L44" s="1171">
        <v>110.76599851634835</v>
      </c>
      <c r="M44" s="1171">
        <v>110.57535915948318</v>
      </c>
      <c r="N44" s="1171">
        <v>110.48593022990012</v>
      </c>
      <c r="O44" s="1171">
        <v>110.24787842503265</v>
      </c>
      <c r="P44" s="1171">
        <v>110.29694251006094</v>
      </c>
      <c r="Q44" s="1171">
        <v>110.18409785454908</v>
      </c>
      <c r="R44" s="1171">
        <v>109.93570803403358</v>
      </c>
      <c r="S44" s="1171">
        <v>110.04488097057732</v>
      </c>
      <c r="T44" s="1171">
        <v>110.05038383994632</v>
      </c>
      <c r="U44" s="1171">
        <v>110.07136880299188</v>
      </c>
      <c r="V44" s="1171">
        <v>110.1043499313034</v>
      </c>
    </row>
    <row r="45" s="1235" customFormat="1" ht="28.5">
      <c r="A45" s="1236" t="s">
        <v>1267</v>
      </c>
      <c r="B45" s="1253" t="s">
        <v>1268</v>
      </c>
      <c r="C45" s="1249">
        <v>578.46094096000002</v>
      </c>
      <c r="D45" s="1249">
        <v>795.68847605909821</v>
      </c>
      <c r="E45" s="1249">
        <v>982.41053545774673</v>
      </c>
      <c r="F45" s="1249">
        <v>1240.5751999135011</v>
      </c>
      <c r="G45" s="1249">
        <v>1563.0952351769208</v>
      </c>
      <c r="H45" s="1250">
        <v>1675.8038815626658</v>
      </c>
      <c r="I45" s="1249">
        <v>1791.3832799295637</v>
      </c>
      <c r="J45" s="1249">
        <v>1905.2374015000898</v>
      </c>
      <c r="K45" s="1249">
        <v>2023.9720688543939</v>
      </c>
      <c r="L45" s="1249">
        <v>2148.9444455365388</v>
      </c>
      <c r="M45" s="1249">
        <v>2277.5633454511849</v>
      </c>
      <c r="N45" s="1249">
        <v>2410.2257837975981</v>
      </c>
      <c r="O45" s="1249">
        <v>2545.3279306206423</v>
      </c>
      <c r="P45" s="1249">
        <v>2690.1891795908537</v>
      </c>
      <c r="Q45" s="1249">
        <v>2835.8280550984291</v>
      </c>
      <c r="R45" s="1249">
        <v>2982.3567107693093</v>
      </c>
      <c r="S45" s="1249">
        <v>3139.6219237464916</v>
      </c>
      <c r="T45" s="1249">
        <v>3305.3948260741467</v>
      </c>
      <c r="U45" s="1249">
        <v>3480.3737081033973</v>
      </c>
      <c r="V45" s="1249">
        <v>3665.6081423373298</v>
      </c>
    </row>
    <row r="46" ht="15">
      <c r="A46" s="1241"/>
      <c r="B46" s="1240" t="s">
        <v>1247</v>
      </c>
      <c r="C46" s="1177">
        <v>0.25426567221894447</v>
      </c>
      <c r="D46" s="1177">
        <v>0.32210329886388911</v>
      </c>
      <c r="E46" s="1177">
        <v>0.3763325253994646</v>
      </c>
      <c r="F46" s="1177">
        <v>0.44512342091026658</v>
      </c>
      <c r="G46" s="1177">
        <v>0.5243841573844723</v>
      </c>
      <c r="H46" s="1176">
        <v>0.52944621626326083</v>
      </c>
      <c r="I46" s="1177">
        <v>0.53346211008489752</v>
      </c>
      <c r="J46" s="1177">
        <v>0.53702167909954035</v>
      </c>
      <c r="K46" s="1177">
        <v>0.53663431437583609</v>
      </c>
      <c r="L46" s="1177">
        <v>0.53589319970010429</v>
      </c>
      <c r="M46" s="1177">
        <v>0.53481217656864799</v>
      </c>
      <c r="N46" s="1177">
        <v>0.53246232186762898</v>
      </c>
      <c r="O46" s="1177">
        <v>0.53041790752644458</v>
      </c>
      <c r="P46" s="1177">
        <v>0.5291075464962961</v>
      </c>
      <c r="Q46" s="1177">
        <v>0.52564749119038723</v>
      </c>
      <c r="R46" s="1177">
        <v>0.522390351525581</v>
      </c>
      <c r="S46" s="1177">
        <v>0.51935987444152598</v>
      </c>
      <c r="T46" s="1177">
        <v>0.51648611144787271</v>
      </c>
      <c r="U46" s="1177">
        <v>0.51340387954319833</v>
      </c>
      <c r="V46" s="1177">
        <v>0.5101852671155368</v>
      </c>
    </row>
    <row r="47" ht="15">
      <c r="A47" s="1241"/>
      <c r="B47" s="1242" t="s">
        <v>1278</v>
      </c>
      <c r="C47" s="1171">
        <v>129.63171946500503</v>
      </c>
      <c r="D47" s="1171">
        <v>137.55267118616385</v>
      </c>
      <c r="E47" s="1171">
        <v>123.46672913040658</v>
      </c>
      <c r="F47" s="1171">
        <v>126.2786946126819</v>
      </c>
      <c r="G47" s="1171">
        <v>125.99762072350853</v>
      </c>
      <c r="H47" s="1170">
        <v>107.21060648444674</v>
      </c>
      <c r="I47" s="1171">
        <v>106.89695253952519</v>
      </c>
      <c r="J47" s="1171">
        <v>106.35565391539228</v>
      </c>
      <c r="K47" s="1171">
        <v>106.22522179627367</v>
      </c>
      <c r="L47" s="1171">
        <v>106.17460974908026</v>
      </c>
      <c r="M47" s="1171">
        <v>105.98521288820628</v>
      </c>
      <c r="N47" s="1171">
        <v>105.82475295852343</v>
      </c>
      <c r="O47" s="1171">
        <v>105.60537306219398</v>
      </c>
      <c r="P47" s="1171">
        <v>105.69126073019947</v>
      </c>
      <c r="Q47" s="1171">
        <v>105.41370386188697</v>
      </c>
      <c r="R47" s="1171">
        <v>105.16705007581267</v>
      </c>
      <c r="S47" s="1171">
        <v>105.27318588045812</v>
      </c>
      <c r="T47" s="1171">
        <v>105.28002754324761</v>
      </c>
      <c r="U47" s="1171">
        <v>105.29373618694366</v>
      </c>
      <c r="V47" s="1171">
        <v>105.32225702667068</v>
      </c>
    </row>
    <row r="48" ht="15">
      <c r="A48" s="1241"/>
      <c r="B48" s="1243" t="s">
        <v>1249</v>
      </c>
      <c r="C48" s="1171">
        <v>99.716707280773107</v>
      </c>
      <c r="D48" s="1171">
        <v>98.18378860206434</v>
      </c>
      <c r="E48" s="1171">
        <v>99.936989903682189</v>
      </c>
      <c r="F48" s="1171">
        <v>99.935181548064051</v>
      </c>
      <c r="G48" s="1171">
        <v>99.755215243589518</v>
      </c>
      <c r="H48" s="1170">
        <v>99.800966601519931</v>
      </c>
      <c r="I48" s="1171">
        <v>99.776108230950371</v>
      </c>
      <c r="J48" s="1171">
        <v>99.795250629410006</v>
      </c>
      <c r="K48" s="1171">
        <v>99.628147984947631</v>
      </c>
      <c r="L48" s="1171">
        <v>99.628927285840589</v>
      </c>
      <c r="M48" s="1171">
        <v>99.629722284059369</v>
      </c>
      <c r="N48" s="1171">
        <v>99.565578604586449</v>
      </c>
      <c r="O48" s="1171">
        <v>99.580074258163577</v>
      </c>
      <c r="P48" s="1171">
        <v>99.623554379078143</v>
      </c>
      <c r="Q48" s="1171">
        <v>99.471934202814069</v>
      </c>
      <c r="R48" s="1171">
        <v>99.480376360036416</v>
      </c>
      <c r="S48" s="1171">
        <v>99.489406194994146</v>
      </c>
      <c r="T48" s="1171">
        <v>99.498272817048758</v>
      </c>
      <c r="U48" s="1171">
        <v>99.498138791375439</v>
      </c>
      <c r="V48" s="1171">
        <v>99.501544718994751</v>
      </c>
    </row>
    <row r="49" s="1244" customFormat="1" ht="15">
      <c r="A49" s="1245"/>
      <c r="B49" s="1246" t="s">
        <v>1250</v>
      </c>
      <c r="C49" s="1171">
        <v>130</v>
      </c>
      <c r="D49" s="1171">
        <v>140.09713125214623</v>
      </c>
      <c r="E49" s="1171">
        <v>123.54457468591158</v>
      </c>
      <c r="F49" s="1171">
        <v>126.3605995971978</v>
      </c>
      <c r="G49" s="1171">
        <v>126.30680051748513</v>
      </c>
      <c r="H49" s="1170">
        <v>107.42441695230431</v>
      </c>
      <c r="I49" s="1171">
        <v>107.13682306799571</v>
      </c>
      <c r="J49" s="1171">
        <v>106.57386322956826</v>
      </c>
      <c r="K49" s="1171">
        <v>106.62169672402497</v>
      </c>
      <c r="L49" s="1171">
        <v>106.57006217126053</v>
      </c>
      <c r="M49" s="1171">
        <v>106.37911103076895</v>
      </c>
      <c r="N49" s="1171">
        <v>106.28648418626139</v>
      </c>
      <c r="O49" s="1171">
        <v>106.05070728146846</v>
      </c>
      <c r="P49" s="1171">
        <v>106.09063427714401</v>
      </c>
      <c r="Q49" s="1171">
        <v>105.97331268029652</v>
      </c>
      <c r="R49" s="1171">
        <v>105.71637736390863</v>
      </c>
      <c r="S49" s="1171">
        <v>105.81346286671776</v>
      </c>
      <c r="T49" s="1171">
        <v>105.81090963943664</v>
      </c>
      <c r="U49" s="1171">
        <v>105.82482995759374</v>
      </c>
      <c r="V49" s="1171">
        <v>105.84987130010333</v>
      </c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  <c r="GA49" s="1146"/>
      <c r="GB49" s="1146"/>
    </row>
    <row r="50" s="1235" customFormat="1" ht="21.75" customHeight="1">
      <c r="A50" s="1236" t="s">
        <v>1269</v>
      </c>
      <c r="B50" s="1253" t="s">
        <v>1270</v>
      </c>
      <c r="C50" s="1249">
        <v>15716.28442392</v>
      </c>
      <c r="D50" s="1249">
        <v>17693.765676202533</v>
      </c>
      <c r="E50" s="1249">
        <v>19452.874056826789</v>
      </c>
      <c r="F50" s="1249">
        <v>21860.98887886103</v>
      </c>
      <c r="G50" s="1249">
        <v>24557.45488899167</v>
      </c>
      <c r="H50" s="1250">
        <v>27498.768647989898</v>
      </c>
      <c r="I50" s="1249">
        <v>30713.556797231555</v>
      </c>
      <c r="J50" s="1249">
        <v>34126.269441848599</v>
      </c>
      <c r="K50" s="1249">
        <v>37967.42469358266</v>
      </c>
      <c r="L50" s="1249">
        <v>42214.943233156402</v>
      </c>
      <c r="M50" s="1249">
        <v>46852.607757314581</v>
      </c>
      <c r="N50" s="1249">
        <v>51969.332097097205</v>
      </c>
      <c r="O50" s="1249">
        <v>57511.972754110444</v>
      </c>
      <c r="P50" s="1249">
        <v>63655.888839700783</v>
      </c>
      <c r="Q50" s="1249">
        <v>70430.211262541517</v>
      </c>
      <c r="R50" s="1249">
        <v>77740.919058304571</v>
      </c>
      <c r="S50" s="1249">
        <v>85886.354823728441</v>
      </c>
      <c r="T50" s="1249">
        <v>94879.822229660684</v>
      </c>
      <c r="U50" s="1249">
        <v>104828.20358837524</v>
      </c>
      <c r="V50" s="1249">
        <v>115845.48743322062</v>
      </c>
    </row>
    <row r="51" ht="15">
      <c r="A51" s="1241"/>
      <c r="B51" s="1240" t="s">
        <v>1247</v>
      </c>
      <c r="C51" s="1177">
        <v>6.9081788256961527</v>
      </c>
      <c r="D51" s="1177">
        <v>7.1626276678741148</v>
      </c>
      <c r="E51" s="1177">
        <v>7.4518227928737621</v>
      </c>
      <c r="F51" s="1177">
        <v>7.843811608452592</v>
      </c>
      <c r="G51" s="1177">
        <v>8.2384873292851726</v>
      </c>
      <c r="H51" s="1176">
        <v>8.6878418010351197</v>
      </c>
      <c r="I51" s="1177">
        <v>9.1462943753207995</v>
      </c>
      <c r="J51" s="1177">
        <v>9.6190356659151508</v>
      </c>
      <c r="K51" s="1177">
        <v>10.066652219459399</v>
      </c>
      <c r="L51" s="1177">
        <v>10.527354977166995</v>
      </c>
      <c r="M51" s="1177">
        <v>11.001821390676918</v>
      </c>
      <c r="N51" s="1177">
        <v>11.480962248578301</v>
      </c>
      <c r="O51" s="1177">
        <v>11.984852670247029</v>
      </c>
      <c r="P51" s="1177">
        <v>12.519867160099682</v>
      </c>
      <c r="Q51" s="1177">
        <v>13.05490429421643</v>
      </c>
      <c r="R51" s="1177">
        <v>13.617118934211492</v>
      </c>
      <c r="S51" s="1177">
        <v>14.207419727870921</v>
      </c>
      <c r="T51" s="1177">
        <v>14.82549378116671</v>
      </c>
      <c r="U51" s="1177">
        <v>15.463628598994456</v>
      </c>
      <c r="V51" s="1177">
        <v>16.123562218126551</v>
      </c>
    </row>
    <row r="52" ht="15">
      <c r="A52" s="1241"/>
      <c r="B52" s="1242" t="s">
        <v>1278</v>
      </c>
      <c r="C52" s="1171">
        <v>137.23504940888554</v>
      </c>
      <c r="D52" s="1171">
        <v>112.58237124592139</v>
      </c>
      <c r="E52" s="1171">
        <v>109.94196720368119</v>
      </c>
      <c r="F52" s="1171">
        <v>112.37922383602302</v>
      </c>
      <c r="G52" s="1171">
        <v>112.33460217683952</v>
      </c>
      <c r="H52" s="1170">
        <v>111.97727440524272</v>
      </c>
      <c r="I52" s="1171">
        <v>111.69066219071104</v>
      </c>
      <c r="J52" s="1171">
        <v>111.11142114587216</v>
      </c>
      <c r="K52" s="1171">
        <v>111.25571389594582</v>
      </c>
      <c r="L52" s="1171">
        <v>111.18727059802839</v>
      </c>
      <c r="M52" s="1171">
        <v>110.98583622046819</v>
      </c>
      <c r="N52" s="1171">
        <v>110.92089551618139</v>
      </c>
      <c r="O52" s="1171">
        <v>110.66521433575018</v>
      </c>
      <c r="P52" s="1171">
        <v>110.68284705144499</v>
      </c>
      <c r="Q52" s="1171">
        <v>110.64209854943654</v>
      </c>
      <c r="R52" s="1171">
        <v>110.38007364270292</v>
      </c>
      <c r="S52" s="1171">
        <v>110.47766847123958</v>
      </c>
      <c r="T52" s="1171">
        <v>110.47135767304394</v>
      </c>
      <c r="U52" s="1171">
        <v>110.48524451767423</v>
      </c>
      <c r="V52" s="1171">
        <v>110.50984703325311</v>
      </c>
    </row>
    <row r="53" ht="15">
      <c r="A53" s="1241"/>
      <c r="B53" s="1243" t="s">
        <v>1249</v>
      </c>
      <c r="C53" s="1171">
        <v>107.13118611154219</v>
      </c>
      <c r="D53" s="1171">
        <v>100.87679170934824</v>
      </c>
      <c r="E53" s="1171">
        <v>100.03041866718792</v>
      </c>
      <c r="F53" s="1171">
        <v>100.03129166645184</v>
      </c>
      <c r="G53" s="1171">
        <v>100.11817195137058</v>
      </c>
      <c r="H53" s="1170">
        <v>100.0960850889214</v>
      </c>
      <c r="I53" s="1171">
        <v>100.10808568161016</v>
      </c>
      <c r="J53" s="1171">
        <v>100.09884452373311</v>
      </c>
      <c r="K53" s="1171">
        <v>100.17951476588736</v>
      </c>
      <c r="L53" s="1171">
        <v>100.17913855166316</v>
      </c>
      <c r="M53" s="1171">
        <v>100.17875475941962</v>
      </c>
      <c r="N53" s="1171">
        <v>100.20972067364792</v>
      </c>
      <c r="O53" s="1171">
        <v>100.20272277192103</v>
      </c>
      <c r="P53" s="1171">
        <v>100.1817323687209</v>
      </c>
      <c r="Q53" s="1171">
        <v>100.25501555270102</v>
      </c>
      <c r="R53" s="1171">
        <v>100.25047339572346</v>
      </c>
      <c r="S53" s="1171">
        <v>100.24652435961295</v>
      </c>
      <c r="T53" s="1171">
        <v>100.24241181245922</v>
      </c>
      <c r="U53" s="1171">
        <v>100.24227782485322</v>
      </c>
      <c r="V53" s="1171">
        <v>100.24063477014046</v>
      </c>
    </row>
    <row r="54" s="1244" customFormat="1" ht="15">
      <c r="A54" s="1245"/>
      <c r="B54" s="1246" t="s">
        <v>1250</v>
      </c>
      <c r="C54" s="1171">
        <v>128.09999999999999</v>
      </c>
      <c r="D54" s="1171">
        <v>111.60383804661423</v>
      </c>
      <c r="E54" s="1171">
        <v>109.90853449236285</v>
      </c>
      <c r="F54" s="1171">
        <v>112.34406950451526</v>
      </c>
      <c r="G54" s="1171">
        <v>112.2020108711161</v>
      </c>
      <c r="H54" s="1170">
        <v>111.8697842235953</v>
      </c>
      <c r="I54" s="1171">
        <v>111.5700709190852</v>
      </c>
      <c r="J54" s="1171">
        <v>111.00170204215296</v>
      </c>
      <c r="K54" s="1171">
        <v>111.0464444095598</v>
      </c>
      <c r="L54" s="1171">
        <v>110.98844750066226</v>
      </c>
      <c r="M54" s="1171">
        <v>110.78779775911758</v>
      </c>
      <c r="N54" s="1171">
        <v>110.68875830660825</v>
      </c>
      <c r="O54" s="1171">
        <v>110.44132462113193</v>
      </c>
      <c r="P54" s="1171">
        <v>110.48206537702356</v>
      </c>
      <c r="Q54" s="1171">
        <v>110.36066169804278</v>
      </c>
      <c r="R54" s="1171">
        <v>110.10429168448353</v>
      </c>
      <c r="S54" s="1171">
        <v>110.20598387523602</v>
      </c>
      <c r="T54" s="1171">
        <v>110.20420965102255</v>
      </c>
      <c r="U54" s="1171">
        <v>110.21821023532394</v>
      </c>
      <c r="V54" s="1171">
        <v>110.2445602890093</v>
      </c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  <c r="GA54" s="1146"/>
      <c r="GB54" s="1146"/>
    </row>
    <row r="55" s="1235" customFormat="1" ht="28.5">
      <c r="A55" s="1236" t="s">
        <v>1271</v>
      </c>
      <c r="B55" s="1253" t="s">
        <v>1272</v>
      </c>
      <c r="C55" s="1249">
        <v>110460</v>
      </c>
      <c r="D55" s="1249">
        <v>117245.51388102632</v>
      </c>
      <c r="E55" s="1249">
        <v>127121.44399439082</v>
      </c>
      <c r="F55" s="1249">
        <v>138342.57138308056</v>
      </c>
      <c r="G55" s="1249">
        <v>150268.14189535929</v>
      </c>
      <c r="H55" s="1250">
        <v>161455.63498995418</v>
      </c>
      <c r="I55" s="1249">
        <v>172985.88193166556</v>
      </c>
      <c r="J55" s="1249">
        <v>184491.45819521323</v>
      </c>
      <c r="K55" s="1249">
        <v>197970.78675909023</v>
      </c>
      <c r="L55" s="1249">
        <v>212266.13101956624</v>
      </c>
      <c r="M55" s="1249">
        <v>227097.19312532674</v>
      </c>
      <c r="N55" s="1249">
        <v>242843.67145160469</v>
      </c>
      <c r="O55" s="1249">
        <v>258599.14249630194</v>
      </c>
      <c r="P55" s="1249">
        <v>275026.53038742492</v>
      </c>
      <c r="Q55" s="1249">
        <v>292327.18636839575</v>
      </c>
      <c r="R55" s="1249">
        <v>309664.44625501521</v>
      </c>
      <c r="S55" s="1249">
        <v>327984.19864619325</v>
      </c>
      <c r="T55" s="1249">
        <v>347051.09635431186</v>
      </c>
      <c r="U55" s="1249">
        <v>367226.50200622575</v>
      </c>
      <c r="V55" s="1249">
        <v>388604.18327015697</v>
      </c>
    </row>
    <row r="56" ht="15">
      <c r="A56" s="1241"/>
      <c r="B56" s="1240" t="s">
        <v>1247</v>
      </c>
      <c r="C56" s="1177">
        <v>48.553297490913451</v>
      </c>
      <c r="D56" s="1177">
        <v>47.462251791196671</v>
      </c>
      <c r="E56" s="1177">
        <v>48.696479042282512</v>
      </c>
      <c r="F56" s="1177">
        <v>49.637876555853438</v>
      </c>
      <c r="G56" s="1177">
        <v>50.411664750938513</v>
      </c>
      <c r="H56" s="1176">
        <v>51.009593652511676</v>
      </c>
      <c r="I56" s="1177">
        <v>51.51405320350635</v>
      </c>
      <c r="J56" s="1177">
        <v>52.001872617821057</v>
      </c>
      <c r="K56" s="1177">
        <v>52.489813991870889</v>
      </c>
      <c r="L56" s="1177">
        <v>52.933884064013505</v>
      </c>
      <c r="M56" s="1177">
        <v>53.326439587534935</v>
      </c>
      <c r="N56" s="1177">
        <v>53.648544472976909</v>
      </c>
      <c r="O56" s="1177">
        <v>53.889172550577968</v>
      </c>
      <c r="P56" s="1177">
        <v>54.092334404828392</v>
      </c>
      <c r="Q56" s="1177">
        <v>54.18560263025487</v>
      </c>
      <c r="R56" s="1177">
        <v>54.240902287105605</v>
      </c>
      <c r="S56" s="1177">
        <v>54.255523870346657</v>
      </c>
      <c r="T56" s="1177">
        <v>54.228641557672319</v>
      </c>
      <c r="U56" s="1177">
        <v>54.171053632000742</v>
      </c>
      <c r="V56" s="1177">
        <v>54.086558449611566</v>
      </c>
    </row>
    <row r="57" ht="15">
      <c r="A57" s="1241"/>
      <c r="B57" s="1242" t="s">
        <v>1278</v>
      </c>
      <c r="C57" s="1171">
        <v>128.20631862392349</v>
      </c>
      <c r="D57" s="1171">
        <v>106.14296023992966</v>
      </c>
      <c r="E57" s="1171">
        <v>108.42329039845909</v>
      </c>
      <c r="F57" s="1171">
        <v>108.82709245277678</v>
      </c>
      <c r="G57" s="1171">
        <v>108.6203186720131</v>
      </c>
      <c r="H57" s="1170">
        <v>107.44501991805116</v>
      </c>
      <c r="I57" s="1171">
        <v>107.14143358479176</v>
      </c>
      <c r="J57" s="1171">
        <v>106.65116490147601</v>
      </c>
      <c r="K57" s="1171">
        <v>107.30829439501048</v>
      </c>
      <c r="L57" s="1171">
        <v>107.22093622725859</v>
      </c>
      <c r="M57" s="1171">
        <v>106.98701297023847</v>
      </c>
      <c r="N57" s="1171">
        <v>106.93380579018783</v>
      </c>
      <c r="O57" s="1171">
        <v>106.48790678814832</v>
      </c>
      <c r="P57" s="1171">
        <v>106.35245257681312</v>
      </c>
      <c r="Q57" s="1171">
        <v>106.29054075495905</v>
      </c>
      <c r="R57" s="1171">
        <v>105.93077233151034</v>
      </c>
      <c r="S57" s="1171">
        <v>105.9160012112244</v>
      </c>
      <c r="T57" s="1171">
        <v>105.81335862728152</v>
      </c>
      <c r="U57" s="1171">
        <v>105.81338190942246</v>
      </c>
      <c r="V57" s="1171">
        <v>105.82138847472638</v>
      </c>
    </row>
    <row r="58" ht="15">
      <c r="A58" s="1241"/>
      <c r="B58" s="1243" t="s">
        <v>1249</v>
      </c>
      <c r="C58" s="1171">
        <v>107.15112296190846</v>
      </c>
      <c r="D58" s="1171">
        <v>103.8687372314605</v>
      </c>
      <c r="E58" s="1171">
        <v>106.93865035620117</v>
      </c>
      <c r="F58" s="1171">
        <v>104.69349838857289</v>
      </c>
      <c r="G58" s="1171">
        <v>104.80996865010815</v>
      </c>
      <c r="H58" s="1170">
        <v>104.02915983198669</v>
      </c>
      <c r="I58" s="1171">
        <v>104.0788497124054</v>
      </c>
      <c r="J58" s="1171">
        <v>104.20796253004556</v>
      </c>
      <c r="K58" s="1171">
        <v>104.83022586824404</v>
      </c>
      <c r="L58" s="1171">
        <v>104.8273196518382</v>
      </c>
      <c r="M58" s="1171">
        <v>104.82434873464008</v>
      </c>
      <c r="N58" s="1171">
        <v>104.91345578260845</v>
      </c>
      <c r="O58" s="1171">
        <v>104.74950494214987</v>
      </c>
      <c r="P58" s="1171">
        <v>104.58550475735471</v>
      </c>
      <c r="Q58" s="1171">
        <v>104.65323597636056</v>
      </c>
      <c r="R58" s="1171">
        <v>104.55427369687484</v>
      </c>
      <c r="S58" s="1171">
        <v>104.45593645492393</v>
      </c>
      <c r="T58" s="1171">
        <v>104.35743565243821</v>
      </c>
      <c r="U58" s="1171">
        <v>104.35730367895184</v>
      </c>
      <c r="V58" s="1171">
        <v>104.34450259568376</v>
      </c>
    </row>
    <row r="59" s="1244" customFormat="1" ht="15">
      <c r="A59" s="1245"/>
      <c r="B59" s="1246" t="s">
        <v>1250</v>
      </c>
      <c r="C59" s="1171">
        <v>119.65000000000001</v>
      </c>
      <c r="D59" s="1171">
        <v>102.18951637334467</v>
      </c>
      <c r="E59" s="1171">
        <v>101.38831006124798</v>
      </c>
      <c r="F59" s="1171">
        <v>103.94828153402797</v>
      </c>
      <c r="G59" s="1171">
        <v>103.63548436372996</v>
      </c>
      <c r="H59" s="1170">
        <v>103.28356019752664</v>
      </c>
      <c r="I59" s="1171">
        <v>102.942561222428</v>
      </c>
      <c r="J59" s="1171">
        <v>102.34454480455466</v>
      </c>
      <c r="K59" s="1171">
        <v>102.36388742487399</v>
      </c>
      <c r="L59" s="1171">
        <v>102.28339003932399</v>
      </c>
      <c r="M59" s="1171">
        <v>102.06313157363194</v>
      </c>
      <c r="N59" s="1171">
        <v>101.92573011012598</v>
      </c>
      <c r="O59" s="1171">
        <v>101.65958001134088</v>
      </c>
      <c r="P59" s="1171">
        <v>101.68947678127849</v>
      </c>
      <c r="Q59" s="1171">
        <v>101.56450468380007</v>
      </c>
      <c r="R59" s="1171">
        <v>101.31653980843122</v>
      </c>
      <c r="S59" s="1171">
        <v>101.39778054350271</v>
      </c>
      <c r="T59" s="1171">
        <v>101.39513103761216</v>
      </c>
      <c r="U59" s="1171">
        <v>101.39528157506844</v>
      </c>
      <c r="V59" s="1171">
        <v>101.41539404789273</v>
      </c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  <c r="GA59" s="1146"/>
      <c r="GB59" s="1146"/>
    </row>
    <row r="60" s="1235" customFormat="1" ht="25.5">
      <c r="A60" s="1236" t="s">
        <v>1273</v>
      </c>
      <c r="B60" s="1253" t="s">
        <v>1274</v>
      </c>
      <c r="C60" s="1249">
        <v>8730.6606500199996</v>
      </c>
      <c r="D60" s="1249">
        <v>9285.9203385017408</v>
      </c>
      <c r="E60" s="1249">
        <v>8665.5527778784508</v>
      </c>
      <c r="F60" s="1249">
        <v>8276.7627110277845</v>
      </c>
      <c r="G60" s="1249">
        <v>8067.3947123683438</v>
      </c>
      <c r="H60" s="1250">
        <v>7811.1728078442693</v>
      </c>
      <c r="I60" s="1249">
        <v>7553.1458692732494</v>
      </c>
      <c r="J60" s="1249">
        <v>7262.5523944572878</v>
      </c>
      <c r="K60" s="1249">
        <v>7039.0750612890024</v>
      </c>
      <c r="L60" s="1249">
        <v>6816.4875818185956</v>
      </c>
      <c r="M60" s="1249">
        <v>6589.0804377857066</v>
      </c>
      <c r="N60" s="1249">
        <v>6381.3415619473662</v>
      </c>
      <c r="O60" s="1249">
        <v>6163.2423154639537</v>
      </c>
      <c r="P60" s="1249">
        <v>5945.0235002447889</v>
      </c>
      <c r="Q60" s="1249">
        <v>5755.1465840242508</v>
      </c>
      <c r="R60" s="1249">
        <v>5552.4979202500635</v>
      </c>
      <c r="S60" s="1249">
        <v>5362.0137468733865</v>
      </c>
      <c r="T60" s="1249">
        <v>5175.1496232880791</v>
      </c>
      <c r="U60" s="1249">
        <v>4997.7957525796282</v>
      </c>
      <c r="V60" s="1249">
        <v>4827.264585406836</v>
      </c>
    </row>
    <row r="61" ht="15">
      <c r="A61" s="1241"/>
      <c r="B61" s="1240" t="s">
        <v>1247</v>
      </c>
      <c r="C61" s="1177">
        <v>3.8376096671431541</v>
      </c>
      <c r="D61" s="1177">
        <v>3.7590409613982398</v>
      </c>
      <c r="E61" s="1177">
        <v>3.3195179033395084</v>
      </c>
      <c r="F61" s="1177">
        <v>2.9697360806923259</v>
      </c>
      <c r="G61" s="1177">
        <v>2.7064339288670389</v>
      </c>
      <c r="H61" s="1176">
        <v>2.4678280872790608</v>
      </c>
      <c r="I61" s="1177">
        <v>2.249276957279609</v>
      </c>
      <c r="J61" s="1177">
        <v>2.0470667216321998</v>
      </c>
      <c r="K61" s="1177">
        <v>1.866334658211442</v>
      </c>
      <c r="L61" s="1177">
        <v>1.6998621572205195</v>
      </c>
      <c r="M61" s="1177">
        <v>1.5472326851220841</v>
      </c>
      <c r="N61" s="1177">
        <v>1.4097533797647868</v>
      </c>
      <c r="O61" s="1177">
        <v>1.2843508505207448</v>
      </c>
      <c r="P61" s="1177">
        <v>1.1692697383296087</v>
      </c>
      <c r="Q61" s="1177">
        <v>1.0667707295886362</v>
      </c>
      <c r="R61" s="1177">
        <v>0.97257693217263597</v>
      </c>
      <c r="S61" s="1177">
        <v>0.88699048929012314</v>
      </c>
      <c r="T61" s="1177">
        <v>0.80864557662166103</v>
      </c>
      <c r="U61" s="1177">
        <v>0.73724488912346153</v>
      </c>
      <c r="V61" s="1177">
        <v>0.67186648880935318</v>
      </c>
    </row>
    <row r="62" ht="15">
      <c r="A62" s="1241"/>
      <c r="B62" s="1242" t="s">
        <v>1278</v>
      </c>
      <c r="C62" s="1171">
        <v>123.34595508451159</v>
      </c>
      <c r="D62" s="1171">
        <v>106.3598816944107</v>
      </c>
      <c r="E62" s="1171">
        <v>93.319266825377639</v>
      </c>
      <c r="F62" s="1171">
        <v>95.513384121978049</v>
      </c>
      <c r="G62" s="1171">
        <v>97.470411971814983</v>
      </c>
      <c r="H62" s="1170">
        <v>96.823982045513972</v>
      </c>
      <c r="I62" s="1171">
        <v>96.696694018702289</v>
      </c>
      <c r="J62" s="1171">
        <v>96.152682870880099</v>
      </c>
      <c r="K62" s="1171">
        <v>96.870753749038954</v>
      </c>
      <c r="L62" s="1171">
        <v>96.837830573870221</v>
      </c>
      <c r="M62" s="1171">
        <v>96.66386623164334</v>
      </c>
      <c r="N62" s="1171">
        <v>96.847225074882346</v>
      </c>
      <c r="O62" s="1171">
        <v>96.582235187284724</v>
      </c>
      <c r="P62" s="1171">
        <v>96.459350386538588</v>
      </c>
      <c r="Q62" s="1171">
        <v>96.806120005871804</v>
      </c>
      <c r="R62" s="1171">
        <v>96.478827066946977</v>
      </c>
      <c r="S62" s="1171">
        <v>96.56939676317613</v>
      </c>
      <c r="T62" s="1171">
        <v>96.515038334352113</v>
      </c>
      <c r="U62" s="1171">
        <v>96.572971148305314</v>
      </c>
      <c r="V62" s="1171">
        <v>96.587872421861732</v>
      </c>
    </row>
    <row r="63" ht="15">
      <c r="A63" s="1241"/>
      <c r="B63" s="1243" t="s">
        <v>1249</v>
      </c>
      <c r="C63" s="1171">
        <v>105.51407620574129</v>
      </c>
      <c r="D63" s="1171">
        <v>106.64199934820577</v>
      </c>
      <c r="E63" s="1171">
        <v>100.1221493888365</v>
      </c>
      <c r="F63" s="1171">
        <v>100.1221493888365</v>
      </c>
      <c r="G63" s="1171">
        <v>102.07862373198384</v>
      </c>
      <c r="H63" s="1170">
        <v>101.72259710998699</v>
      </c>
      <c r="I63" s="1171">
        <v>101.81353785611404</v>
      </c>
      <c r="J63" s="1171">
        <v>101.78931153101303</v>
      </c>
      <c r="K63" s="1171">
        <v>102.47930990560474</v>
      </c>
      <c r="L63" s="1171">
        <v>102.47609241736374</v>
      </c>
      <c r="M63" s="1171">
        <v>102.47280841590492</v>
      </c>
      <c r="N63" s="1171">
        <v>102.69640866118756</v>
      </c>
      <c r="O63" s="1171">
        <v>102.60643563898468</v>
      </c>
      <c r="P63" s="1171">
        <v>102.42647511171963</v>
      </c>
      <c r="Q63" s="1171">
        <v>102.91549407529702</v>
      </c>
      <c r="R63" s="1171">
        <v>102.86093507354944</v>
      </c>
      <c r="S63" s="1171">
        <v>102.80698805485197</v>
      </c>
      <c r="T63" s="1171">
        <v>102.75287695852931</v>
      </c>
      <c r="U63" s="1171">
        <v>102.75274359473228</v>
      </c>
      <c r="V63" s="1171">
        <v>102.73867785332141</v>
      </c>
    </row>
    <row r="64" s="1244" customFormat="1" ht="15">
      <c r="A64" s="1254"/>
      <c r="B64" s="1255" t="s">
        <v>1250</v>
      </c>
      <c r="C64" s="1221">
        <v>116.90000000000001</v>
      </c>
      <c r="D64" s="1221">
        <v>99.735453521577469</v>
      </c>
      <c r="E64" s="1221">
        <v>93.205416978176288</v>
      </c>
      <c r="F64" s="1221">
        <v>95.396857443641409</v>
      </c>
      <c r="G64" s="1221">
        <v>95.485625107693352</v>
      </c>
      <c r="H64" s="1220">
        <v>95.184339366427679</v>
      </c>
      <c r="I64" s="1221">
        <v>94.974299150037368</v>
      </c>
      <c r="J64" s="1221">
        <v>94.462455266321797</v>
      </c>
      <c r="K64" s="1221">
        <v>94.527133172801499</v>
      </c>
      <c r="L64" s="1221">
        <v>94.497973419468366</v>
      </c>
      <c r="M64" s="1221">
        <v>94.331235501339123</v>
      </c>
      <c r="N64" s="1221">
        <v>94.304393247476995</v>
      </c>
      <c r="O64" s="1221">
        <v>94.128827871093989</v>
      </c>
      <c r="P64" s="1221">
        <v>94.174235988622556</v>
      </c>
      <c r="Q64" s="1221">
        <v>94.06369845054104</v>
      </c>
      <c r="R64" s="1221">
        <v>93.795401527276596</v>
      </c>
      <c r="S64" s="1221">
        <v>93.93271662783485</v>
      </c>
      <c r="T64" s="1221">
        <v>93.929280805738628</v>
      </c>
      <c r="U64" s="1221">
        <v>93.985783512700507</v>
      </c>
      <c r="V64" s="1221">
        <v>94.013154967556531</v>
      </c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  <c r="GA64" s="1146"/>
      <c r="GB64" s="1146"/>
    </row>
    <row r="69">
      <c r="A69" s="1226" t="e">
        <v>#DIV/0!</v>
      </c>
    </row>
    <row r="108">
      <c r="A108" s="1226" t="e">
        <v>#DIV/0!</v>
      </c>
    </row>
    <row r="263" ht="23.25" customHeight="1"/>
  </sheetData>
  <printOptions headings="0" gridLines="0"/>
  <pageMargins left="0.19685039370078738" right="0.19685039370078738" top="0" bottom="0" header="0.15748031496062992" footer="0"/>
  <pageSetup paperSize="9" scale="3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2" style="1146" width="16.140625"/>
    <col customWidth="1" min="23" max="23" style="1146" width="15.28515625"/>
    <col customWidth="1" min="24" max="24" style="1146" width="13"/>
    <col min="25" max="231" style="1146" width="9"/>
    <col customWidth="1" min="232" max="232" style="1146" width="6.5703125"/>
    <col customWidth="1" min="233" max="233" style="1146" width="47.28515625"/>
    <col customWidth="1" min="234" max="235" style="1146" width="12.5703125"/>
    <col customWidth="1" min="236" max="236" style="1146" width="11.7109375"/>
    <col customWidth="1" min="237" max="242" style="1146" width="10.42578125"/>
    <col customWidth="1" min="243" max="243" style="1146" width="13.140625"/>
    <col customWidth="1" min="244" max="245" style="1146" width="10"/>
    <col customWidth="1" min="246" max="246" style="1146" width="10.42578125"/>
    <col customWidth="1" min="247" max="248" style="1146" width="10"/>
    <col customWidth="1" min="249" max="249" style="1146" width="11.7109375"/>
    <col customWidth="1" min="250" max="250" style="1146" width="12.7109375"/>
    <col customWidth="1" min="251" max="252" style="1146" width="10.5703125"/>
    <col customWidth="1" min="253" max="255" style="1146" width="10"/>
    <col customWidth="1" min="256" max="256" style="1146" width="10.5703125"/>
    <col customWidth="1" min="257" max="260" style="1146" width="10"/>
    <col customWidth="1" min="261" max="261" style="1146" width="10.5703125"/>
    <col min="262" max="487" style="1146" width="9"/>
    <col customWidth="1" min="488" max="488" style="1146" width="6.5703125"/>
    <col customWidth="1" min="489" max="489" style="1146" width="47.28515625"/>
    <col customWidth="1" min="490" max="491" style="1146" width="12.5703125"/>
    <col customWidth="1" min="492" max="492" style="1146" width="11.7109375"/>
    <col customWidth="1" min="493" max="498" style="1146" width="10.42578125"/>
    <col customWidth="1" min="499" max="499" style="1146" width="13.140625"/>
    <col customWidth="1" min="500" max="501" style="1146" width="10"/>
    <col customWidth="1" min="502" max="502" style="1146" width="10.42578125"/>
    <col customWidth="1" min="503" max="504" style="1146" width="10"/>
    <col customWidth="1" min="505" max="505" style="1146" width="11.7109375"/>
    <col customWidth="1" min="506" max="506" style="1146" width="12.7109375"/>
    <col customWidth="1" min="507" max="508" style="1146" width="10.5703125"/>
    <col customWidth="1" min="509" max="511" style="1146" width="10"/>
    <col customWidth="1" min="512" max="512" style="1146" width="10.5703125"/>
    <col customWidth="1" min="513" max="516" style="1146" width="10"/>
    <col customWidth="1" min="517" max="517" style="1146" width="10.5703125"/>
    <col min="518" max="743" style="1146" width="9"/>
    <col customWidth="1" min="744" max="744" style="1146" width="6.5703125"/>
    <col customWidth="1" min="745" max="745" style="1146" width="47.28515625"/>
    <col customWidth="1" min="746" max="747" style="1146" width="12.5703125"/>
    <col customWidth="1" min="748" max="748" style="1146" width="11.7109375"/>
    <col customWidth="1" min="749" max="754" style="1146" width="10.42578125"/>
    <col customWidth="1" min="755" max="755" style="1146" width="13.140625"/>
    <col customWidth="1" min="756" max="757" style="1146" width="10"/>
    <col customWidth="1" min="758" max="758" style="1146" width="10.42578125"/>
    <col customWidth="1" min="759" max="760" style="1146" width="10"/>
    <col customWidth="1" min="761" max="761" style="1146" width="11.7109375"/>
    <col customWidth="1" min="762" max="762" style="1146" width="12.7109375"/>
    <col customWidth="1" min="763" max="764" style="1146" width="10.5703125"/>
    <col customWidth="1" min="765" max="767" style="1146" width="10"/>
    <col customWidth="1" min="768" max="768" style="1146" width="10.5703125"/>
    <col customWidth="1" min="769" max="772" style="1146" width="10"/>
    <col customWidth="1" min="773" max="773" style="1146" width="10.5703125"/>
    <col min="774" max="999" style="1146" width="9"/>
    <col customWidth="1" min="1000" max="1000" style="1146" width="6.5703125"/>
    <col customWidth="1" min="1001" max="1001" style="1146" width="47.28515625"/>
    <col customWidth="1" min="1002" max="1003" style="1146" width="12.5703125"/>
    <col customWidth="1" min="1004" max="1004" style="1146" width="11.7109375"/>
    <col customWidth="1" min="1005" max="1010" style="1146" width="10.42578125"/>
    <col customWidth="1" min="1011" max="1011" style="1146" width="13.140625"/>
    <col customWidth="1" min="1012" max="1013" style="1146" width="10"/>
    <col customWidth="1" min="1014" max="1014" style="1146" width="10.42578125"/>
    <col customWidth="1" min="1015" max="1016" style="1146" width="10"/>
    <col customWidth="1" min="1017" max="1017" style="1146" width="11.7109375"/>
    <col customWidth="1" min="1018" max="1018" style="1146" width="12.7109375"/>
    <col customWidth="1" min="1019" max="1020" style="1146" width="10.5703125"/>
    <col customWidth="1" min="1021" max="1023" style="1146" width="10"/>
    <col customWidth="1" min="1024" max="1024" style="1146" width="10.5703125"/>
    <col customWidth="1" min="1025" max="1028" style="1146" width="10"/>
    <col customWidth="1" min="1029" max="1029" style="1146" width="10.5703125"/>
    <col min="1030" max="1255" style="1146" width="9"/>
    <col customWidth="1" min="1256" max="1256" style="1146" width="6.5703125"/>
    <col customWidth="1" min="1257" max="1257" style="1146" width="47.28515625"/>
    <col customWidth="1" min="1258" max="1259" style="1146" width="12.5703125"/>
    <col customWidth="1" min="1260" max="1260" style="1146" width="11.7109375"/>
    <col customWidth="1" min="1261" max="1266" style="1146" width="10.42578125"/>
    <col customWidth="1" min="1267" max="1267" style="1146" width="13.140625"/>
    <col customWidth="1" min="1268" max="1269" style="1146" width="10"/>
    <col customWidth="1" min="1270" max="1270" style="1146" width="10.42578125"/>
    <col customWidth="1" min="1271" max="1272" style="1146" width="10"/>
    <col customWidth="1" min="1273" max="1273" style="1146" width="11.7109375"/>
    <col customWidth="1" min="1274" max="1274" style="1146" width="12.7109375"/>
    <col customWidth="1" min="1275" max="1276" style="1146" width="10.5703125"/>
    <col customWidth="1" min="1277" max="1279" style="1146" width="10"/>
    <col customWidth="1" min="1280" max="1280" style="1146" width="10.5703125"/>
    <col customWidth="1" min="1281" max="1284" style="1146" width="10"/>
    <col customWidth="1" min="1285" max="1285" style="1146" width="10.5703125"/>
    <col min="1286" max="1511" style="1146" width="9"/>
    <col customWidth="1" min="1512" max="1512" style="1146" width="6.5703125"/>
    <col customWidth="1" min="1513" max="1513" style="1146" width="47.28515625"/>
    <col customWidth="1" min="1514" max="1515" style="1146" width="12.5703125"/>
    <col customWidth="1" min="1516" max="1516" style="1146" width="11.7109375"/>
    <col customWidth="1" min="1517" max="1522" style="1146" width="10.42578125"/>
    <col customWidth="1" min="1523" max="1523" style="1146" width="13.140625"/>
    <col customWidth="1" min="1524" max="1525" style="1146" width="10"/>
    <col customWidth="1" min="1526" max="1526" style="1146" width="10.42578125"/>
    <col customWidth="1" min="1527" max="1528" style="1146" width="10"/>
    <col customWidth="1" min="1529" max="1529" style="1146" width="11.7109375"/>
    <col customWidth="1" min="1530" max="1530" style="1146" width="12.7109375"/>
    <col customWidth="1" min="1531" max="1532" style="1146" width="10.5703125"/>
    <col customWidth="1" min="1533" max="1535" style="1146" width="10"/>
    <col customWidth="1" min="1536" max="1536" style="1146" width="10.5703125"/>
    <col customWidth="1" min="1537" max="1540" style="1146" width="10"/>
    <col customWidth="1" min="1541" max="1541" style="1146" width="10.5703125"/>
    <col min="1542" max="1767" style="1146" width="9"/>
    <col customWidth="1" min="1768" max="1768" style="1146" width="6.5703125"/>
    <col customWidth="1" min="1769" max="1769" style="1146" width="47.28515625"/>
    <col customWidth="1" min="1770" max="1771" style="1146" width="12.5703125"/>
    <col customWidth="1" min="1772" max="1772" style="1146" width="11.7109375"/>
    <col customWidth="1" min="1773" max="1778" style="1146" width="10.42578125"/>
    <col customWidth="1" min="1779" max="1779" style="1146" width="13.140625"/>
    <col customWidth="1" min="1780" max="1781" style="1146" width="10"/>
    <col customWidth="1" min="1782" max="1782" style="1146" width="10.42578125"/>
    <col customWidth="1" min="1783" max="1784" style="1146" width="10"/>
    <col customWidth="1" min="1785" max="1785" style="1146" width="11.7109375"/>
    <col customWidth="1" min="1786" max="1786" style="1146" width="12.7109375"/>
    <col customWidth="1" min="1787" max="1788" style="1146" width="10.5703125"/>
    <col customWidth="1" min="1789" max="1791" style="1146" width="10"/>
    <col customWidth="1" min="1792" max="1792" style="1146" width="10.5703125"/>
    <col customWidth="1" min="1793" max="1796" style="1146" width="10"/>
    <col customWidth="1" min="1797" max="1797" style="1146" width="10.5703125"/>
    <col min="1798" max="2023" style="1146" width="9"/>
    <col customWidth="1" min="2024" max="2024" style="1146" width="6.5703125"/>
    <col customWidth="1" min="2025" max="2025" style="1146" width="47.28515625"/>
    <col customWidth="1" min="2026" max="2027" style="1146" width="12.5703125"/>
    <col customWidth="1" min="2028" max="2028" style="1146" width="11.7109375"/>
    <col customWidth="1" min="2029" max="2034" style="1146" width="10.42578125"/>
    <col customWidth="1" min="2035" max="2035" style="1146" width="13.140625"/>
    <col customWidth="1" min="2036" max="2037" style="1146" width="10"/>
    <col customWidth="1" min="2038" max="2038" style="1146" width="10.42578125"/>
    <col customWidth="1" min="2039" max="2040" style="1146" width="10"/>
    <col customWidth="1" min="2041" max="2041" style="1146" width="11.7109375"/>
    <col customWidth="1" min="2042" max="2042" style="1146" width="12.7109375"/>
    <col customWidth="1" min="2043" max="2044" style="1146" width="10.5703125"/>
    <col customWidth="1" min="2045" max="2047" style="1146" width="10"/>
    <col customWidth="1" min="2048" max="2048" style="1146" width="10.5703125"/>
    <col customWidth="1" min="2049" max="2052" style="1146" width="10"/>
    <col customWidth="1" min="2053" max="2053" style="1146" width="10.5703125"/>
    <col min="2054" max="2279" style="1146" width="9"/>
    <col customWidth="1" min="2280" max="2280" style="1146" width="6.5703125"/>
    <col customWidth="1" min="2281" max="2281" style="1146" width="47.28515625"/>
    <col customWidth="1" min="2282" max="2283" style="1146" width="12.5703125"/>
    <col customWidth="1" min="2284" max="2284" style="1146" width="11.7109375"/>
    <col customWidth="1" min="2285" max="2290" style="1146" width="10.42578125"/>
    <col customWidth="1" min="2291" max="2291" style="1146" width="13.140625"/>
    <col customWidth="1" min="2292" max="2293" style="1146" width="10"/>
    <col customWidth="1" min="2294" max="2294" style="1146" width="10.42578125"/>
    <col customWidth="1" min="2295" max="2296" style="1146" width="10"/>
    <col customWidth="1" min="2297" max="2297" style="1146" width="11.7109375"/>
    <col customWidth="1" min="2298" max="2298" style="1146" width="12.7109375"/>
    <col customWidth="1" min="2299" max="2300" style="1146" width="10.5703125"/>
    <col customWidth="1" min="2301" max="2303" style="1146" width="10"/>
    <col customWidth="1" min="2304" max="2304" style="1146" width="10.5703125"/>
    <col customWidth="1" min="2305" max="2308" style="1146" width="10"/>
    <col customWidth="1" min="2309" max="2309" style="1146" width="10.5703125"/>
    <col min="2310" max="2535" style="1146" width="9"/>
    <col customWidth="1" min="2536" max="2536" style="1146" width="6.5703125"/>
    <col customWidth="1" min="2537" max="2537" style="1146" width="47.28515625"/>
    <col customWidth="1" min="2538" max="2539" style="1146" width="12.5703125"/>
    <col customWidth="1" min="2540" max="2540" style="1146" width="11.7109375"/>
    <col customWidth="1" min="2541" max="2546" style="1146" width="10.42578125"/>
    <col customWidth="1" min="2547" max="2547" style="1146" width="13.140625"/>
    <col customWidth="1" min="2548" max="2549" style="1146" width="10"/>
    <col customWidth="1" min="2550" max="2550" style="1146" width="10.42578125"/>
    <col customWidth="1" min="2551" max="2552" style="1146" width="10"/>
    <col customWidth="1" min="2553" max="2553" style="1146" width="11.7109375"/>
    <col customWidth="1" min="2554" max="2554" style="1146" width="12.7109375"/>
    <col customWidth="1" min="2555" max="2556" style="1146" width="10.5703125"/>
    <col customWidth="1" min="2557" max="2559" style="1146" width="10"/>
    <col customWidth="1" min="2560" max="2560" style="1146" width="10.5703125"/>
    <col customWidth="1" min="2561" max="2564" style="1146" width="10"/>
    <col customWidth="1" min="2565" max="2565" style="1146" width="10.5703125"/>
    <col min="2566" max="2791" style="1146" width="9"/>
    <col customWidth="1" min="2792" max="2792" style="1146" width="6.5703125"/>
    <col customWidth="1" min="2793" max="2793" style="1146" width="47.28515625"/>
    <col customWidth="1" min="2794" max="2795" style="1146" width="12.5703125"/>
    <col customWidth="1" min="2796" max="2796" style="1146" width="11.7109375"/>
    <col customWidth="1" min="2797" max="2802" style="1146" width="10.42578125"/>
    <col customWidth="1" min="2803" max="2803" style="1146" width="13.140625"/>
    <col customWidth="1" min="2804" max="2805" style="1146" width="10"/>
    <col customWidth="1" min="2806" max="2806" style="1146" width="10.42578125"/>
    <col customWidth="1" min="2807" max="2808" style="1146" width="10"/>
    <col customWidth="1" min="2809" max="2809" style="1146" width="11.7109375"/>
    <col customWidth="1" min="2810" max="2810" style="1146" width="12.7109375"/>
    <col customWidth="1" min="2811" max="2812" style="1146" width="10.5703125"/>
    <col customWidth="1" min="2813" max="2815" style="1146" width="10"/>
    <col customWidth="1" min="2816" max="2816" style="1146" width="10.5703125"/>
    <col customWidth="1" min="2817" max="2820" style="1146" width="10"/>
    <col customWidth="1" min="2821" max="2821" style="1146" width="10.5703125"/>
    <col min="2822" max="3047" style="1146" width="9"/>
    <col customWidth="1" min="3048" max="3048" style="1146" width="6.5703125"/>
    <col customWidth="1" min="3049" max="3049" style="1146" width="47.28515625"/>
    <col customWidth="1" min="3050" max="3051" style="1146" width="12.5703125"/>
    <col customWidth="1" min="3052" max="3052" style="1146" width="11.7109375"/>
    <col customWidth="1" min="3053" max="3058" style="1146" width="10.42578125"/>
    <col customWidth="1" min="3059" max="3059" style="1146" width="13.140625"/>
    <col customWidth="1" min="3060" max="3061" style="1146" width="10"/>
    <col customWidth="1" min="3062" max="3062" style="1146" width="10.42578125"/>
    <col customWidth="1" min="3063" max="3064" style="1146" width="10"/>
    <col customWidth="1" min="3065" max="3065" style="1146" width="11.7109375"/>
    <col customWidth="1" min="3066" max="3066" style="1146" width="12.7109375"/>
    <col customWidth="1" min="3067" max="3068" style="1146" width="10.5703125"/>
    <col customWidth="1" min="3069" max="3071" style="1146" width="10"/>
    <col customWidth="1" min="3072" max="3072" style="1146" width="10.5703125"/>
    <col customWidth="1" min="3073" max="3076" style="1146" width="10"/>
    <col customWidth="1" min="3077" max="3077" style="1146" width="10.5703125"/>
    <col min="3078" max="3303" style="1146" width="9"/>
    <col customWidth="1" min="3304" max="3304" style="1146" width="6.5703125"/>
    <col customWidth="1" min="3305" max="3305" style="1146" width="47.28515625"/>
    <col customWidth="1" min="3306" max="3307" style="1146" width="12.5703125"/>
    <col customWidth="1" min="3308" max="3308" style="1146" width="11.7109375"/>
    <col customWidth="1" min="3309" max="3314" style="1146" width="10.42578125"/>
    <col customWidth="1" min="3315" max="3315" style="1146" width="13.140625"/>
    <col customWidth="1" min="3316" max="3317" style="1146" width="10"/>
    <col customWidth="1" min="3318" max="3318" style="1146" width="10.42578125"/>
    <col customWidth="1" min="3319" max="3320" style="1146" width="10"/>
    <col customWidth="1" min="3321" max="3321" style="1146" width="11.7109375"/>
    <col customWidth="1" min="3322" max="3322" style="1146" width="12.7109375"/>
    <col customWidth="1" min="3323" max="3324" style="1146" width="10.5703125"/>
    <col customWidth="1" min="3325" max="3327" style="1146" width="10"/>
    <col customWidth="1" min="3328" max="3328" style="1146" width="10.5703125"/>
    <col customWidth="1" min="3329" max="3332" style="1146" width="10"/>
    <col customWidth="1" min="3333" max="3333" style="1146" width="10.5703125"/>
    <col min="3334" max="3559" style="1146" width="9"/>
    <col customWidth="1" min="3560" max="3560" style="1146" width="6.5703125"/>
    <col customWidth="1" min="3561" max="3561" style="1146" width="47.28515625"/>
    <col customWidth="1" min="3562" max="3563" style="1146" width="12.5703125"/>
    <col customWidth="1" min="3564" max="3564" style="1146" width="11.7109375"/>
    <col customWidth="1" min="3565" max="3570" style="1146" width="10.42578125"/>
    <col customWidth="1" min="3571" max="3571" style="1146" width="13.140625"/>
    <col customWidth="1" min="3572" max="3573" style="1146" width="10"/>
    <col customWidth="1" min="3574" max="3574" style="1146" width="10.42578125"/>
    <col customWidth="1" min="3575" max="3576" style="1146" width="10"/>
    <col customWidth="1" min="3577" max="3577" style="1146" width="11.7109375"/>
    <col customWidth="1" min="3578" max="3578" style="1146" width="12.7109375"/>
    <col customWidth="1" min="3579" max="3580" style="1146" width="10.5703125"/>
    <col customWidth="1" min="3581" max="3583" style="1146" width="10"/>
    <col customWidth="1" min="3584" max="3584" style="1146" width="10.5703125"/>
    <col customWidth="1" min="3585" max="3588" style="1146" width="10"/>
    <col customWidth="1" min="3589" max="3589" style="1146" width="10.5703125"/>
    <col min="3590" max="3815" style="1146" width="9"/>
    <col customWidth="1" min="3816" max="3816" style="1146" width="6.5703125"/>
    <col customWidth="1" min="3817" max="3817" style="1146" width="47.28515625"/>
    <col customWidth="1" min="3818" max="3819" style="1146" width="12.5703125"/>
    <col customWidth="1" min="3820" max="3820" style="1146" width="11.7109375"/>
    <col customWidth="1" min="3821" max="3826" style="1146" width="10.42578125"/>
    <col customWidth="1" min="3827" max="3827" style="1146" width="13.140625"/>
    <col customWidth="1" min="3828" max="3829" style="1146" width="10"/>
    <col customWidth="1" min="3830" max="3830" style="1146" width="10.42578125"/>
    <col customWidth="1" min="3831" max="3832" style="1146" width="10"/>
    <col customWidth="1" min="3833" max="3833" style="1146" width="11.7109375"/>
    <col customWidth="1" min="3834" max="3834" style="1146" width="12.7109375"/>
    <col customWidth="1" min="3835" max="3836" style="1146" width="10.5703125"/>
    <col customWidth="1" min="3837" max="3839" style="1146" width="10"/>
    <col customWidth="1" min="3840" max="3840" style="1146" width="10.5703125"/>
    <col customWidth="1" min="3841" max="3844" style="1146" width="10"/>
    <col customWidth="1" min="3845" max="3845" style="1146" width="10.5703125"/>
    <col min="3846" max="4071" style="1146" width="9"/>
    <col customWidth="1" min="4072" max="4072" style="1146" width="6.5703125"/>
    <col customWidth="1" min="4073" max="4073" style="1146" width="47.28515625"/>
    <col customWidth="1" min="4074" max="4075" style="1146" width="12.5703125"/>
    <col customWidth="1" min="4076" max="4076" style="1146" width="11.7109375"/>
    <col customWidth="1" min="4077" max="4082" style="1146" width="10.42578125"/>
    <col customWidth="1" min="4083" max="4083" style="1146" width="13.140625"/>
    <col customWidth="1" min="4084" max="4085" style="1146" width="10"/>
    <col customWidth="1" min="4086" max="4086" style="1146" width="10.42578125"/>
    <col customWidth="1" min="4087" max="4088" style="1146" width="10"/>
    <col customWidth="1" min="4089" max="4089" style="1146" width="11.7109375"/>
    <col customWidth="1" min="4090" max="4090" style="1146" width="12.7109375"/>
    <col customWidth="1" min="4091" max="4092" style="1146" width="10.5703125"/>
    <col customWidth="1" min="4093" max="4095" style="1146" width="10"/>
    <col customWidth="1" min="4096" max="4096" style="1146" width="10.5703125"/>
    <col customWidth="1" min="4097" max="4100" style="1146" width="10"/>
    <col customWidth="1" min="4101" max="4101" style="1146" width="10.5703125"/>
    <col min="4102" max="4327" style="1146" width="9"/>
    <col customWidth="1" min="4328" max="4328" style="1146" width="6.5703125"/>
    <col customWidth="1" min="4329" max="4329" style="1146" width="47.28515625"/>
    <col customWidth="1" min="4330" max="4331" style="1146" width="12.5703125"/>
    <col customWidth="1" min="4332" max="4332" style="1146" width="11.7109375"/>
    <col customWidth="1" min="4333" max="4338" style="1146" width="10.42578125"/>
    <col customWidth="1" min="4339" max="4339" style="1146" width="13.140625"/>
    <col customWidth="1" min="4340" max="4341" style="1146" width="10"/>
    <col customWidth="1" min="4342" max="4342" style="1146" width="10.42578125"/>
    <col customWidth="1" min="4343" max="4344" style="1146" width="10"/>
    <col customWidth="1" min="4345" max="4345" style="1146" width="11.7109375"/>
    <col customWidth="1" min="4346" max="4346" style="1146" width="12.7109375"/>
    <col customWidth="1" min="4347" max="4348" style="1146" width="10.5703125"/>
    <col customWidth="1" min="4349" max="4351" style="1146" width="10"/>
    <col customWidth="1" min="4352" max="4352" style="1146" width="10.5703125"/>
    <col customWidth="1" min="4353" max="4356" style="1146" width="10"/>
    <col customWidth="1" min="4357" max="4357" style="1146" width="10.5703125"/>
    <col min="4358" max="4583" style="1146" width="9"/>
    <col customWidth="1" min="4584" max="4584" style="1146" width="6.5703125"/>
    <col customWidth="1" min="4585" max="4585" style="1146" width="47.28515625"/>
    <col customWidth="1" min="4586" max="4587" style="1146" width="12.5703125"/>
    <col customWidth="1" min="4588" max="4588" style="1146" width="11.7109375"/>
    <col customWidth="1" min="4589" max="4594" style="1146" width="10.42578125"/>
    <col customWidth="1" min="4595" max="4595" style="1146" width="13.140625"/>
    <col customWidth="1" min="4596" max="4597" style="1146" width="10"/>
    <col customWidth="1" min="4598" max="4598" style="1146" width="10.42578125"/>
    <col customWidth="1" min="4599" max="4600" style="1146" width="10"/>
    <col customWidth="1" min="4601" max="4601" style="1146" width="11.7109375"/>
    <col customWidth="1" min="4602" max="4602" style="1146" width="12.7109375"/>
    <col customWidth="1" min="4603" max="4604" style="1146" width="10.5703125"/>
    <col customWidth="1" min="4605" max="4607" style="1146" width="10"/>
    <col customWidth="1" min="4608" max="4608" style="1146" width="10.5703125"/>
    <col customWidth="1" min="4609" max="4612" style="1146" width="10"/>
    <col customWidth="1" min="4613" max="4613" style="1146" width="10.5703125"/>
    <col min="4614" max="4839" style="1146" width="9"/>
    <col customWidth="1" min="4840" max="4840" style="1146" width="6.5703125"/>
    <col customWidth="1" min="4841" max="4841" style="1146" width="47.28515625"/>
    <col customWidth="1" min="4842" max="4843" style="1146" width="12.5703125"/>
    <col customWidth="1" min="4844" max="4844" style="1146" width="11.7109375"/>
    <col customWidth="1" min="4845" max="4850" style="1146" width="10.42578125"/>
    <col customWidth="1" min="4851" max="4851" style="1146" width="13.140625"/>
    <col customWidth="1" min="4852" max="4853" style="1146" width="10"/>
    <col customWidth="1" min="4854" max="4854" style="1146" width="10.42578125"/>
    <col customWidth="1" min="4855" max="4856" style="1146" width="10"/>
    <col customWidth="1" min="4857" max="4857" style="1146" width="11.7109375"/>
    <col customWidth="1" min="4858" max="4858" style="1146" width="12.7109375"/>
    <col customWidth="1" min="4859" max="4860" style="1146" width="10.5703125"/>
    <col customWidth="1" min="4861" max="4863" style="1146" width="10"/>
    <col customWidth="1" min="4864" max="4864" style="1146" width="10.5703125"/>
    <col customWidth="1" min="4865" max="4868" style="1146" width="10"/>
    <col customWidth="1" min="4869" max="4869" style="1146" width="10.5703125"/>
    <col min="4870" max="5095" style="1146" width="9"/>
    <col customWidth="1" min="5096" max="5096" style="1146" width="6.5703125"/>
    <col customWidth="1" min="5097" max="5097" style="1146" width="47.28515625"/>
    <col customWidth="1" min="5098" max="5099" style="1146" width="12.5703125"/>
    <col customWidth="1" min="5100" max="5100" style="1146" width="11.7109375"/>
    <col customWidth="1" min="5101" max="5106" style="1146" width="10.42578125"/>
    <col customWidth="1" min="5107" max="5107" style="1146" width="13.140625"/>
    <col customWidth="1" min="5108" max="5109" style="1146" width="10"/>
    <col customWidth="1" min="5110" max="5110" style="1146" width="10.42578125"/>
    <col customWidth="1" min="5111" max="5112" style="1146" width="10"/>
    <col customWidth="1" min="5113" max="5113" style="1146" width="11.7109375"/>
    <col customWidth="1" min="5114" max="5114" style="1146" width="12.7109375"/>
    <col customWidth="1" min="5115" max="5116" style="1146" width="10.5703125"/>
    <col customWidth="1" min="5117" max="5119" style="1146" width="10"/>
    <col customWidth="1" min="5120" max="5120" style="1146" width="10.5703125"/>
    <col customWidth="1" min="5121" max="5124" style="1146" width="10"/>
    <col customWidth="1" min="5125" max="5125" style="1146" width="10.5703125"/>
    <col min="5126" max="5351" style="1146" width="9"/>
    <col customWidth="1" min="5352" max="5352" style="1146" width="6.5703125"/>
    <col customWidth="1" min="5353" max="5353" style="1146" width="47.28515625"/>
    <col customWidth="1" min="5354" max="5355" style="1146" width="12.5703125"/>
    <col customWidth="1" min="5356" max="5356" style="1146" width="11.7109375"/>
    <col customWidth="1" min="5357" max="5362" style="1146" width="10.42578125"/>
    <col customWidth="1" min="5363" max="5363" style="1146" width="13.140625"/>
    <col customWidth="1" min="5364" max="5365" style="1146" width="10"/>
    <col customWidth="1" min="5366" max="5366" style="1146" width="10.42578125"/>
    <col customWidth="1" min="5367" max="5368" style="1146" width="10"/>
    <col customWidth="1" min="5369" max="5369" style="1146" width="11.7109375"/>
    <col customWidth="1" min="5370" max="5370" style="1146" width="12.7109375"/>
    <col customWidth="1" min="5371" max="5372" style="1146" width="10.5703125"/>
    <col customWidth="1" min="5373" max="5375" style="1146" width="10"/>
    <col customWidth="1" min="5376" max="5376" style="1146" width="10.5703125"/>
    <col customWidth="1" min="5377" max="5380" style="1146" width="10"/>
    <col customWidth="1" min="5381" max="5381" style="1146" width="10.5703125"/>
    <col min="5382" max="5607" style="1146" width="9"/>
    <col customWidth="1" min="5608" max="5608" style="1146" width="6.5703125"/>
    <col customWidth="1" min="5609" max="5609" style="1146" width="47.28515625"/>
    <col customWidth="1" min="5610" max="5611" style="1146" width="12.5703125"/>
    <col customWidth="1" min="5612" max="5612" style="1146" width="11.7109375"/>
    <col customWidth="1" min="5613" max="5618" style="1146" width="10.42578125"/>
    <col customWidth="1" min="5619" max="5619" style="1146" width="13.140625"/>
    <col customWidth="1" min="5620" max="5621" style="1146" width="10"/>
    <col customWidth="1" min="5622" max="5622" style="1146" width="10.42578125"/>
    <col customWidth="1" min="5623" max="5624" style="1146" width="10"/>
    <col customWidth="1" min="5625" max="5625" style="1146" width="11.7109375"/>
    <col customWidth="1" min="5626" max="5626" style="1146" width="12.7109375"/>
    <col customWidth="1" min="5627" max="5628" style="1146" width="10.5703125"/>
    <col customWidth="1" min="5629" max="5631" style="1146" width="10"/>
    <col customWidth="1" min="5632" max="5632" style="1146" width="10.5703125"/>
    <col customWidth="1" min="5633" max="5636" style="1146" width="10"/>
    <col customWidth="1" min="5637" max="5637" style="1146" width="10.5703125"/>
    <col min="5638" max="5863" style="1146" width="9"/>
    <col customWidth="1" min="5864" max="5864" style="1146" width="6.5703125"/>
    <col customWidth="1" min="5865" max="5865" style="1146" width="47.28515625"/>
    <col customWidth="1" min="5866" max="5867" style="1146" width="12.5703125"/>
    <col customWidth="1" min="5868" max="5868" style="1146" width="11.7109375"/>
    <col customWidth="1" min="5869" max="5874" style="1146" width="10.42578125"/>
    <col customWidth="1" min="5875" max="5875" style="1146" width="13.140625"/>
    <col customWidth="1" min="5876" max="5877" style="1146" width="10"/>
    <col customWidth="1" min="5878" max="5878" style="1146" width="10.42578125"/>
    <col customWidth="1" min="5879" max="5880" style="1146" width="10"/>
    <col customWidth="1" min="5881" max="5881" style="1146" width="11.7109375"/>
    <col customWidth="1" min="5882" max="5882" style="1146" width="12.7109375"/>
    <col customWidth="1" min="5883" max="5884" style="1146" width="10.5703125"/>
    <col customWidth="1" min="5885" max="5887" style="1146" width="10"/>
    <col customWidth="1" min="5888" max="5888" style="1146" width="10.5703125"/>
    <col customWidth="1" min="5889" max="5892" style="1146" width="10"/>
    <col customWidth="1" min="5893" max="5893" style="1146" width="10.5703125"/>
    <col min="5894" max="6119" style="1146" width="9"/>
    <col customWidth="1" min="6120" max="6120" style="1146" width="6.5703125"/>
    <col customWidth="1" min="6121" max="6121" style="1146" width="47.28515625"/>
    <col customWidth="1" min="6122" max="6123" style="1146" width="12.5703125"/>
    <col customWidth="1" min="6124" max="6124" style="1146" width="11.7109375"/>
    <col customWidth="1" min="6125" max="6130" style="1146" width="10.42578125"/>
    <col customWidth="1" min="6131" max="6131" style="1146" width="13.140625"/>
    <col customWidth="1" min="6132" max="6133" style="1146" width="10"/>
    <col customWidth="1" min="6134" max="6134" style="1146" width="10.42578125"/>
    <col customWidth="1" min="6135" max="6136" style="1146" width="10"/>
    <col customWidth="1" min="6137" max="6137" style="1146" width="11.7109375"/>
    <col customWidth="1" min="6138" max="6138" style="1146" width="12.7109375"/>
    <col customWidth="1" min="6139" max="6140" style="1146" width="10.5703125"/>
    <col customWidth="1" min="6141" max="6143" style="1146" width="10"/>
    <col customWidth="1" min="6144" max="6144" style="1146" width="10.5703125"/>
    <col customWidth="1" min="6145" max="6148" style="1146" width="10"/>
    <col customWidth="1" min="6149" max="6149" style="1146" width="10.5703125"/>
    <col min="6150" max="6375" style="1146" width="9"/>
    <col customWidth="1" min="6376" max="6376" style="1146" width="6.5703125"/>
    <col customWidth="1" min="6377" max="6377" style="1146" width="47.28515625"/>
    <col customWidth="1" min="6378" max="6379" style="1146" width="12.5703125"/>
    <col customWidth="1" min="6380" max="6380" style="1146" width="11.7109375"/>
    <col customWidth="1" min="6381" max="6386" style="1146" width="10.42578125"/>
    <col customWidth="1" min="6387" max="6387" style="1146" width="13.140625"/>
    <col customWidth="1" min="6388" max="6389" style="1146" width="10"/>
    <col customWidth="1" min="6390" max="6390" style="1146" width="10.42578125"/>
    <col customWidth="1" min="6391" max="6392" style="1146" width="10"/>
    <col customWidth="1" min="6393" max="6393" style="1146" width="11.7109375"/>
    <col customWidth="1" min="6394" max="6394" style="1146" width="12.7109375"/>
    <col customWidth="1" min="6395" max="6396" style="1146" width="10.5703125"/>
    <col customWidth="1" min="6397" max="6399" style="1146" width="10"/>
    <col customWidth="1" min="6400" max="6400" style="1146" width="10.5703125"/>
    <col customWidth="1" min="6401" max="6404" style="1146" width="10"/>
    <col customWidth="1" min="6405" max="6405" style="1146" width="10.5703125"/>
    <col min="6406" max="6631" style="1146" width="9"/>
    <col customWidth="1" min="6632" max="6632" style="1146" width="6.5703125"/>
    <col customWidth="1" min="6633" max="6633" style="1146" width="47.28515625"/>
    <col customWidth="1" min="6634" max="6635" style="1146" width="12.5703125"/>
    <col customWidth="1" min="6636" max="6636" style="1146" width="11.7109375"/>
    <col customWidth="1" min="6637" max="6642" style="1146" width="10.42578125"/>
    <col customWidth="1" min="6643" max="6643" style="1146" width="13.140625"/>
    <col customWidth="1" min="6644" max="6645" style="1146" width="10"/>
    <col customWidth="1" min="6646" max="6646" style="1146" width="10.42578125"/>
    <col customWidth="1" min="6647" max="6648" style="1146" width="10"/>
    <col customWidth="1" min="6649" max="6649" style="1146" width="11.7109375"/>
    <col customWidth="1" min="6650" max="6650" style="1146" width="12.7109375"/>
    <col customWidth="1" min="6651" max="6652" style="1146" width="10.5703125"/>
    <col customWidth="1" min="6653" max="6655" style="1146" width="10"/>
    <col customWidth="1" min="6656" max="6656" style="1146" width="10.5703125"/>
    <col customWidth="1" min="6657" max="6660" style="1146" width="10"/>
    <col customWidth="1" min="6661" max="6661" style="1146" width="10.5703125"/>
    <col min="6662" max="6887" style="1146" width="9"/>
    <col customWidth="1" min="6888" max="6888" style="1146" width="6.5703125"/>
    <col customWidth="1" min="6889" max="6889" style="1146" width="47.28515625"/>
    <col customWidth="1" min="6890" max="6891" style="1146" width="12.5703125"/>
    <col customWidth="1" min="6892" max="6892" style="1146" width="11.7109375"/>
    <col customWidth="1" min="6893" max="6898" style="1146" width="10.42578125"/>
    <col customWidth="1" min="6899" max="6899" style="1146" width="13.140625"/>
    <col customWidth="1" min="6900" max="6901" style="1146" width="10"/>
    <col customWidth="1" min="6902" max="6902" style="1146" width="10.42578125"/>
    <col customWidth="1" min="6903" max="6904" style="1146" width="10"/>
    <col customWidth="1" min="6905" max="6905" style="1146" width="11.7109375"/>
    <col customWidth="1" min="6906" max="6906" style="1146" width="12.7109375"/>
    <col customWidth="1" min="6907" max="6908" style="1146" width="10.5703125"/>
    <col customWidth="1" min="6909" max="6911" style="1146" width="10"/>
    <col customWidth="1" min="6912" max="6912" style="1146" width="10.5703125"/>
    <col customWidth="1" min="6913" max="6916" style="1146" width="10"/>
    <col customWidth="1" min="6917" max="6917" style="1146" width="10.5703125"/>
    <col min="6918" max="7143" style="1146" width="9"/>
    <col customWidth="1" min="7144" max="7144" style="1146" width="6.5703125"/>
    <col customWidth="1" min="7145" max="7145" style="1146" width="47.28515625"/>
    <col customWidth="1" min="7146" max="7147" style="1146" width="12.5703125"/>
    <col customWidth="1" min="7148" max="7148" style="1146" width="11.7109375"/>
    <col customWidth="1" min="7149" max="7154" style="1146" width="10.42578125"/>
    <col customWidth="1" min="7155" max="7155" style="1146" width="13.140625"/>
    <col customWidth="1" min="7156" max="7157" style="1146" width="10"/>
    <col customWidth="1" min="7158" max="7158" style="1146" width="10.42578125"/>
    <col customWidth="1" min="7159" max="7160" style="1146" width="10"/>
    <col customWidth="1" min="7161" max="7161" style="1146" width="11.7109375"/>
    <col customWidth="1" min="7162" max="7162" style="1146" width="12.7109375"/>
    <col customWidth="1" min="7163" max="7164" style="1146" width="10.5703125"/>
    <col customWidth="1" min="7165" max="7167" style="1146" width="10"/>
    <col customWidth="1" min="7168" max="7168" style="1146" width="10.5703125"/>
    <col customWidth="1" min="7169" max="7172" style="1146" width="10"/>
    <col customWidth="1" min="7173" max="7173" style="1146" width="10.5703125"/>
    <col min="7174" max="7399" style="1146" width="9"/>
    <col customWidth="1" min="7400" max="7400" style="1146" width="6.5703125"/>
    <col customWidth="1" min="7401" max="7401" style="1146" width="47.28515625"/>
    <col customWidth="1" min="7402" max="7403" style="1146" width="12.5703125"/>
    <col customWidth="1" min="7404" max="7404" style="1146" width="11.7109375"/>
    <col customWidth="1" min="7405" max="7410" style="1146" width="10.42578125"/>
    <col customWidth="1" min="7411" max="7411" style="1146" width="13.140625"/>
    <col customWidth="1" min="7412" max="7413" style="1146" width="10"/>
    <col customWidth="1" min="7414" max="7414" style="1146" width="10.42578125"/>
    <col customWidth="1" min="7415" max="7416" style="1146" width="10"/>
    <col customWidth="1" min="7417" max="7417" style="1146" width="11.7109375"/>
    <col customWidth="1" min="7418" max="7418" style="1146" width="12.7109375"/>
    <col customWidth="1" min="7419" max="7420" style="1146" width="10.5703125"/>
    <col customWidth="1" min="7421" max="7423" style="1146" width="10"/>
    <col customWidth="1" min="7424" max="7424" style="1146" width="10.5703125"/>
    <col customWidth="1" min="7425" max="7428" style="1146" width="10"/>
    <col customWidth="1" min="7429" max="7429" style="1146" width="10.5703125"/>
    <col min="7430" max="7655" style="1146" width="9"/>
    <col customWidth="1" min="7656" max="7656" style="1146" width="6.5703125"/>
    <col customWidth="1" min="7657" max="7657" style="1146" width="47.28515625"/>
    <col customWidth="1" min="7658" max="7659" style="1146" width="12.5703125"/>
    <col customWidth="1" min="7660" max="7660" style="1146" width="11.7109375"/>
    <col customWidth="1" min="7661" max="7666" style="1146" width="10.42578125"/>
    <col customWidth="1" min="7667" max="7667" style="1146" width="13.140625"/>
    <col customWidth="1" min="7668" max="7669" style="1146" width="10"/>
    <col customWidth="1" min="7670" max="7670" style="1146" width="10.42578125"/>
    <col customWidth="1" min="7671" max="7672" style="1146" width="10"/>
    <col customWidth="1" min="7673" max="7673" style="1146" width="11.7109375"/>
    <col customWidth="1" min="7674" max="7674" style="1146" width="12.7109375"/>
    <col customWidth="1" min="7675" max="7676" style="1146" width="10.5703125"/>
    <col customWidth="1" min="7677" max="7679" style="1146" width="10"/>
    <col customWidth="1" min="7680" max="7680" style="1146" width="10.5703125"/>
    <col customWidth="1" min="7681" max="7684" style="1146" width="10"/>
    <col customWidth="1" min="7685" max="7685" style="1146" width="10.5703125"/>
    <col min="7686" max="7911" style="1146" width="9"/>
    <col customWidth="1" min="7912" max="7912" style="1146" width="6.5703125"/>
    <col customWidth="1" min="7913" max="7913" style="1146" width="47.28515625"/>
    <col customWidth="1" min="7914" max="7915" style="1146" width="12.5703125"/>
    <col customWidth="1" min="7916" max="7916" style="1146" width="11.7109375"/>
    <col customWidth="1" min="7917" max="7922" style="1146" width="10.42578125"/>
    <col customWidth="1" min="7923" max="7923" style="1146" width="13.140625"/>
    <col customWidth="1" min="7924" max="7925" style="1146" width="10"/>
    <col customWidth="1" min="7926" max="7926" style="1146" width="10.42578125"/>
    <col customWidth="1" min="7927" max="7928" style="1146" width="10"/>
    <col customWidth="1" min="7929" max="7929" style="1146" width="11.7109375"/>
    <col customWidth="1" min="7930" max="7930" style="1146" width="12.7109375"/>
    <col customWidth="1" min="7931" max="7932" style="1146" width="10.5703125"/>
    <col customWidth="1" min="7933" max="7935" style="1146" width="10"/>
    <col customWidth="1" min="7936" max="7936" style="1146" width="10.5703125"/>
    <col customWidth="1" min="7937" max="7940" style="1146" width="10"/>
    <col customWidth="1" min="7941" max="7941" style="1146" width="10.5703125"/>
    <col min="7942" max="8167" style="1146" width="9"/>
    <col customWidth="1" min="8168" max="8168" style="1146" width="6.5703125"/>
    <col customWidth="1" min="8169" max="8169" style="1146" width="47.28515625"/>
    <col customWidth="1" min="8170" max="8171" style="1146" width="12.5703125"/>
    <col customWidth="1" min="8172" max="8172" style="1146" width="11.7109375"/>
    <col customWidth="1" min="8173" max="8178" style="1146" width="10.42578125"/>
    <col customWidth="1" min="8179" max="8179" style="1146" width="13.140625"/>
    <col customWidth="1" min="8180" max="8181" style="1146" width="10"/>
    <col customWidth="1" min="8182" max="8182" style="1146" width="10.42578125"/>
    <col customWidth="1" min="8183" max="8184" style="1146" width="10"/>
    <col customWidth="1" min="8185" max="8185" style="1146" width="11.7109375"/>
    <col customWidth="1" min="8186" max="8186" style="1146" width="12.7109375"/>
    <col customWidth="1" min="8187" max="8188" style="1146" width="10.5703125"/>
    <col customWidth="1" min="8189" max="8191" style="1146" width="10"/>
    <col customWidth="1" min="8192" max="8192" style="1146" width="10.5703125"/>
    <col customWidth="1" min="8193" max="8196" style="1146" width="10"/>
    <col customWidth="1" min="8197" max="8197" style="1146" width="10.5703125"/>
    <col min="8198" max="8423" style="1146" width="9"/>
    <col customWidth="1" min="8424" max="8424" style="1146" width="6.5703125"/>
    <col customWidth="1" min="8425" max="8425" style="1146" width="47.28515625"/>
    <col customWidth="1" min="8426" max="8427" style="1146" width="12.5703125"/>
    <col customWidth="1" min="8428" max="8428" style="1146" width="11.7109375"/>
    <col customWidth="1" min="8429" max="8434" style="1146" width="10.42578125"/>
    <col customWidth="1" min="8435" max="8435" style="1146" width="13.140625"/>
    <col customWidth="1" min="8436" max="8437" style="1146" width="10"/>
    <col customWidth="1" min="8438" max="8438" style="1146" width="10.42578125"/>
    <col customWidth="1" min="8439" max="8440" style="1146" width="10"/>
    <col customWidth="1" min="8441" max="8441" style="1146" width="11.7109375"/>
    <col customWidth="1" min="8442" max="8442" style="1146" width="12.7109375"/>
    <col customWidth="1" min="8443" max="8444" style="1146" width="10.5703125"/>
    <col customWidth="1" min="8445" max="8447" style="1146" width="10"/>
    <col customWidth="1" min="8448" max="8448" style="1146" width="10.5703125"/>
    <col customWidth="1" min="8449" max="8452" style="1146" width="10"/>
    <col customWidth="1" min="8453" max="8453" style="1146" width="10.5703125"/>
    <col min="8454" max="8679" style="1146" width="9"/>
    <col customWidth="1" min="8680" max="8680" style="1146" width="6.5703125"/>
    <col customWidth="1" min="8681" max="8681" style="1146" width="47.28515625"/>
    <col customWidth="1" min="8682" max="8683" style="1146" width="12.5703125"/>
    <col customWidth="1" min="8684" max="8684" style="1146" width="11.7109375"/>
    <col customWidth="1" min="8685" max="8690" style="1146" width="10.42578125"/>
    <col customWidth="1" min="8691" max="8691" style="1146" width="13.140625"/>
    <col customWidth="1" min="8692" max="8693" style="1146" width="10"/>
    <col customWidth="1" min="8694" max="8694" style="1146" width="10.42578125"/>
    <col customWidth="1" min="8695" max="8696" style="1146" width="10"/>
    <col customWidth="1" min="8697" max="8697" style="1146" width="11.7109375"/>
    <col customWidth="1" min="8698" max="8698" style="1146" width="12.7109375"/>
    <col customWidth="1" min="8699" max="8700" style="1146" width="10.5703125"/>
    <col customWidth="1" min="8701" max="8703" style="1146" width="10"/>
    <col customWidth="1" min="8704" max="8704" style="1146" width="10.5703125"/>
    <col customWidth="1" min="8705" max="8708" style="1146" width="10"/>
    <col customWidth="1" min="8709" max="8709" style="1146" width="10.5703125"/>
    <col min="8710" max="8935" style="1146" width="9"/>
    <col customWidth="1" min="8936" max="8936" style="1146" width="6.5703125"/>
    <col customWidth="1" min="8937" max="8937" style="1146" width="47.28515625"/>
    <col customWidth="1" min="8938" max="8939" style="1146" width="12.5703125"/>
    <col customWidth="1" min="8940" max="8940" style="1146" width="11.7109375"/>
    <col customWidth="1" min="8941" max="8946" style="1146" width="10.42578125"/>
    <col customWidth="1" min="8947" max="8947" style="1146" width="13.140625"/>
    <col customWidth="1" min="8948" max="8949" style="1146" width="10"/>
    <col customWidth="1" min="8950" max="8950" style="1146" width="10.42578125"/>
    <col customWidth="1" min="8951" max="8952" style="1146" width="10"/>
    <col customWidth="1" min="8953" max="8953" style="1146" width="11.7109375"/>
    <col customWidth="1" min="8954" max="8954" style="1146" width="12.7109375"/>
    <col customWidth="1" min="8955" max="8956" style="1146" width="10.5703125"/>
    <col customWidth="1" min="8957" max="8959" style="1146" width="10"/>
    <col customWidth="1" min="8960" max="8960" style="1146" width="10.5703125"/>
    <col customWidth="1" min="8961" max="8964" style="1146" width="10"/>
    <col customWidth="1" min="8965" max="8965" style="1146" width="10.5703125"/>
    <col min="8966" max="9191" style="1146" width="9"/>
    <col customWidth="1" min="9192" max="9192" style="1146" width="6.5703125"/>
    <col customWidth="1" min="9193" max="9193" style="1146" width="47.28515625"/>
    <col customWidth="1" min="9194" max="9195" style="1146" width="12.5703125"/>
    <col customWidth="1" min="9196" max="9196" style="1146" width="11.7109375"/>
    <col customWidth="1" min="9197" max="9202" style="1146" width="10.42578125"/>
    <col customWidth="1" min="9203" max="9203" style="1146" width="13.140625"/>
    <col customWidth="1" min="9204" max="9205" style="1146" width="10"/>
    <col customWidth="1" min="9206" max="9206" style="1146" width="10.42578125"/>
    <col customWidth="1" min="9207" max="9208" style="1146" width="10"/>
    <col customWidth="1" min="9209" max="9209" style="1146" width="11.7109375"/>
    <col customWidth="1" min="9210" max="9210" style="1146" width="12.7109375"/>
    <col customWidth="1" min="9211" max="9212" style="1146" width="10.5703125"/>
    <col customWidth="1" min="9213" max="9215" style="1146" width="10"/>
    <col customWidth="1" min="9216" max="9216" style="1146" width="10.5703125"/>
    <col customWidth="1" min="9217" max="9220" style="1146" width="10"/>
    <col customWidth="1" min="9221" max="9221" style="1146" width="10.5703125"/>
    <col min="9222" max="9447" style="1146" width="9"/>
    <col customWidth="1" min="9448" max="9448" style="1146" width="6.5703125"/>
    <col customWidth="1" min="9449" max="9449" style="1146" width="47.28515625"/>
    <col customWidth="1" min="9450" max="9451" style="1146" width="12.5703125"/>
    <col customWidth="1" min="9452" max="9452" style="1146" width="11.7109375"/>
    <col customWidth="1" min="9453" max="9458" style="1146" width="10.42578125"/>
    <col customWidth="1" min="9459" max="9459" style="1146" width="13.140625"/>
    <col customWidth="1" min="9460" max="9461" style="1146" width="10"/>
    <col customWidth="1" min="9462" max="9462" style="1146" width="10.42578125"/>
    <col customWidth="1" min="9463" max="9464" style="1146" width="10"/>
    <col customWidth="1" min="9465" max="9465" style="1146" width="11.7109375"/>
    <col customWidth="1" min="9466" max="9466" style="1146" width="12.7109375"/>
    <col customWidth="1" min="9467" max="9468" style="1146" width="10.5703125"/>
    <col customWidth="1" min="9469" max="9471" style="1146" width="10"/>
    <col customWidth="1" min="9472" max="9472" style="1146" width="10.5703125"/>
    <col customWidth="1" min="9473" max="9476" style="1146" width="10"/>
    <col customWidth="1" min="9477" max="9477" style="1146" width="10.5703125"/>
    <col min="9478" max="9703" style="1146" width="9"/>
    <col customWidth="1" min="9704" max="9704" style="1146" width="6.5703125"/>
    <col customWidth="1" min="9705" max="9705" style="1146" width="47.28515625"/>
    <col customWidth="1" min="9706" max="9707" style="1146" width="12.5703125"/>
    <col customWidth="1" min="9708" max="9708" style="1146" width="11.7109375"/>
    <col customWidth="1" min="9709" max="9714" style="1146" width="10.42578125"/>
    <col customWidth="1" min="9715" max="9715" style="1146" width="13.140625"/>
    <col customWidth="1" min="9716" max="9717" style="1146" width="10"/>
    <col customWidth="1" min="9718" max="9718" style="1146" width="10.42578125"/>
    <col customWidth="1" min="9719" max="9720" style="1146" width="10"/>
    <col customWidth="1" min="9721" max="9721" style="1146" width="11.7109375"/>
    <col customWidth="1" min="9722" max="9722" style="1146" width="12.7109375"/>
    <col customWidth="1" min="9723" max="9724" style="1146" width="10.5703125"/>
    <col customWidth="1" min="9725" max="9727" style="1146" width="10"/>
    <col customWidth="1" min="9728" max="9728" style="1146" width="10.5703125"/>
    <col customWidth="1" min="9729" max="9732" style="1146" width="10"/>
    <col customWidth="1" min="9733" max="9733" style="1146" width="10.5703125"/>
    <col min="9734" max="9959" style="1146" width="9"/>
    <col customWidth="1" min="9960" max="9960" style="1146" width="6.5703125"/>
    <col customWidth="1" min="9961" max="9961" style="1146" width="47.28515625"/>
    <col customWidth="1" min="9962" max="9963" style="1146" width="12.5703125"/>
    <col customWidth="1" min="9964" max="9964" style="1146" width="11.7109375"/>
    <col customWidth="1" min="9965" max="9970" style="1146" width="10.42578125"/>
    <col customWidth="1" min="9971" max="9971" style="1146" width="13.140625"/>
    <col customWidth="1" min="9972" max="9973" style="1146" width="10"/>
    <col customWidth="1" min="9974" max="9974" style="1146" width="10.42578125"/>
    <col customWidth="1" min="9975" max="9976" style="1146" width="10"/>
    <col customWidth="1" min="9977" max="9977" style="1146" width="11.7109375"/>
    <col customWidth="1" min="9978" max="9978" style="1146" width="12.7109375"/>
    <col customWidth="1" min="9979" max="9980" style="1146" width="10.5703125"/>
    <col customWidth="1" min="9981" max="9983" style="1146" width="10"/>
    <col customWidth="1" min="9984" max="9984" style="1146" width="10.5703125"/>
    <col customWidth="1" min="9985" max="9988" style="1146" width="10"/>
    <col customWidth="1" min="9989" max="9989" style="1146" width="10.5703125"/>
    <col min="9990" max="10215" style="1146" width="9"/>
    <col customWidth="1" min="10216" max="10216" style="1146" width="6.5703125"/>
    <col customWidth="1" min="10217" max="10217" style="1146" width="47.28515625"/>
    <col customWidth="1" min="10218" max="10219" style="1146" width="12.5703125"/>
    <col customWidth="1" min="10220" max="10220" style="1146" width="11.7109375"/>
    <col customWidth="1" min="10221" max="10226" style="1146" width="10.42578125"/>
    <col customWidth="1" min="10227" max="10227" style="1146" width="13.140625"/>
    <col customWidth="1" min="10228" max="10229" style="1146" width="10"/>
    <col customWidth="1" min="10230" max="10230" style="1146" width="10.42578125"/>
    <col customWidth="1" min="10231" max="10232" style="1146" width="10"/>
    <col customWidth="1" min="10233" max="10233" style="1146" width="11.7109375"/>
    <col customWidth="1" min="10234" max="10234" style="1146" width="12.7109375"/>
    <col customWidth="1" min="10235" max="10236" style="1146" width="10.5703125"/>
    <col customWidth="1" min="10237" max="10239" style="1146" width="10"/>
    <col customWidth="1" min="10240" max="10240" style="1146" width="10.5703125"/>
    <col customWidth="1" min="10241" max="10244" style="1146" width="10"/>
    <col customWidth="1" min="10245" max="10245" style="1146" width="10.5703125"/>
    <col min="10246" max="10471" style="1146" width="9"/>
    <col customWidth="1" min="10472" max="10472" style="1146" width="6.5703125"/>
    <col customWidth="1" min="10473" max="10473" style="1146" width="47.28515625"/>
    <col customWidth="1" min="10474" max="10475" style="1146" width="12.5703125"/>
    <col customWidth="1" min="10476" max="10476" style="1146" width="11.7109375"/>
    <col customWidth="1" min="10477" max="10482" style="1146" width="10.42578125"/>
    <col customWidth="1" min="10483" max="10483" style="1146" width="13.140625"/>
    <col customWidth="1" min="10484" max="10485" style="1146" width="10"/>
    <col customWidth="1" min="10486" max="10486" style="1146" width="10.42578125"/>
    <col customWidth="1" min="10487" max="10488" style="1146" width="10"/>
    <col customWidth="1" min="10489" max="10489" style="1146" width="11.7109375"/>
    <col customWidth="1" min="10490" max="10490" style="1146" width="12.7109375"/>
    <col customWidth="1" min="10491" max="10492" style="1146" width="10.5703125"/>
    <col customWidth="1" min="10493" max="10495" style="1146" width="10"/>
    <col customWidth="1" min="10496" max="10496" style="1146" width="10.5703125"/>
    <col customWidth="1" min="10497" max="10500" style="1146" width="10"/>
    <col customWidth="1" min="10501" max="10501" style="1146" width="10.5703125"/>
    <col min="10502" max="10727" style="1146" width="9"/>
    <col customWidth="1" min="10728" max="10728" style="1146" width="6.5703125"/>
    <col customWidth="1" min="10729" max="10729" style="1146" width="47.28515625"/>
    <col customWidth="1" min="10730" max="10731" style="1146" width="12.5703125"/>
    <col customWidth="1" min="10732" max="10732" style="1146" width="11.7109375"/>
    <col customWidth="1" min="10733" max="10738" style="1146" width="10.42578125"/>
    <col customWidth="1" min="10739" max="10739" style="1146" width="13.140625"/>
    <col customWidth="1" min="10740" max="10741" style="1146" width="10"/>
    <col customWidth="1" min="10742" max="10742" style="1146" width="10.42578125"/>
    <col customWidth="1" min="10743" max="10744" style="1146" width="10"/>
    <col customWidth="1" min="10745" max="10745" style="1146" width="11.7109375"/>
    <col customWidth="1" min="10746" max="10746" style="1146" width="12.7109375"/>
    <col customWidth="1" min="10747" max="10748" style="1146" width="10.5703125"/>
    <col customWidth="1" min="10749" max="10751" style="1146" width="10"/>
    <col customWidth="1" min="10752" max="10752" style="1146" width="10.5703125"/>
    <col customWidth="1" min="10753" max="10756" style="1146" width="10"/>
    <col customWidth="1" min="10757" max="10757" style="1146" width="10.5703125"/>
    <col min="10758" max="10983" style="1146" width="9"/>
    <col customWidth="1" min="10984" max="10984" style="1146" width="6.5703125"/>
    <col customWidth="1" min="10985" max="10985" style="1146" width="47.28515625"/>
    <col customWidth="1" min="10986" max="10987" style="1146" width="12.5703125"/>
    <col customWidth="1" min="10988" max="10988" style="1146" width="11.7109375"/>
    <col customWidth="1" min="10989" max="10994" style="1146" width="10.42578125"/>
    <col customWidth="1" min="10995" max="10995" style="1146" width="13.140625"/>
    <col customWidth="1" min="10996" max="10997" style="1146" width="10"/>
    <col customWidth="1" min="10998" max="10998" style="1146" width="10.42578125"/>
    <col customWidth="1" min="10999" max="11000" style="1146" width="10"/>
    <col customWidth="1" min="11001" max="11001" style="1146" width="11.7109375"/>
    <col customWidth="1" min="11002" max="11002" style="1146" width="12.7109375"/>
    <col customWidth="1" min="11003" max="11004" style="1146" width="10.5703125"/>
    <col customWidth="1" min="11005" max="11007" style="1146" width="10"/>
    <col customWidth="1" min="11008" max="11008" style="1146" width="10.5703125"/>
    <col customWidth="1" min="11009" max="11012" style="1146" width="10"/>
    <col customWidth="1" min="11013" max="11013" style="1146" width="10.5703125"/>
    <col min="11014" max="11239" style="1146" width="9"/>
    <col customWidth="1" min="11240" max="11240" style="1146" width="6.5703125"/>
    <col customWidth="1" min="11241" max="11241" style="1146" width="47.28515625"/>
    <col customWidth="1" min="11242" max="11243" style="1146" width="12.5703125"/>
    <col customWidth="1" min="11244" max="11244" style="1146" width="11.7109375"/>
    <col customWidth="1" min="11245" max="11250" style="1146" width="10.42578125"/>
    <col customWidth="1" min="11251" max="11251" style="1146" width="13.140625"/>
    <col customWidth="1" min="11252" max="11253" style="1146" width="10"/>
    <col customWidth="1" min="11254" max="11254" style="1146" width="10.42578125"/>
    <col customWidth="1" min="11255" max="11256" style="1146" width="10"/>
    <col customWidth="1" min="11257" max="11257" style="1146" width="11.7109375"/>
    <col customWidth="1" min="11258" max="11258" style="1146" width="12.7109375"/>
    <col customWidth="1" min="11259" max="11260" style="1146" width="10.5703125"/>
    <col customWidth="1" min="11261" max="11263" style="1146" width="10"/>
    <col customWidth="1" min="11264" max="11264" style="1146" width="10.5703125"/>
    <col customWidth="1" min="11265" max="11268" style="1146" width="10"/>
    <col customWidth="1" min="11269" max="11269" style="1146" width="10.5703125"/>
    <col min="11270" max="11495" style="1146" width="9"/>
    <col customWidth="1" min="11496" max="11496" style="1146" width="6.5703125"/>
    <col customWidth="1" min="11497" max="11497" style="1146" width="47.28515625"/>
    <col customWidth="1" min="11498" max="11499" style="1146" width="12.5703125"/>
    <col customWidth="1" min="11500" max="11500" style="1146" width="11.7109375"/>
    <col customWidth="1" min="11501" max="11506" style="1146" width="10.42578125"/>
    <col customWidth="1" min="11507" max="11507" style="1146" width="13.140625"/>
    <col customWidth="1" min="11508" max="11509" style="1146" width="10"/>
    <col customWidth="1" min="11510" max="11510" style="1146" width="10.42578125"/>
    <col customWidth="1" min="11511" max="11512" style="1146" width="10"/>
    <col customWidth="1" min="11513" max="11513" style="1146" width="11.7109375"/>
    <col customWidth="1" min="11514" max="11514" style="1146" width="12.7109375"/>
    <col customWidth="1" min="11515" max="11516" style="1146" width="10.5703125"/>
    <col customWidth="1" min="11517" max="11519" style="1146" width="10"/>
    <col customWidth="1" min="11520" max="11520" style="1146" width="10.5703125"/>
    <col customWidth="1" min="11521" max="11524" style="1146" width="10"/>
    <col customWidth="1" min="11525" max="11525" style="1146" width="10.5703125"/>
    <col min="11526" max="11751" style="1146" width="9"/>
    <col customWidth="1" min="11752" max="11752" style="1146" width="6.5703125"/>
    <col customWidth="1" min="11753" max="11753" style="1146" width="47.28515625"/>
    <col customWidth="1" min="11754" max="11755" style="1146" width="12.5703125"/>
    <col customWidth="1" min="11756" max="11756" style="1146" width="11.7109375"/>
    <col customWidth="1" min="11757" max="11762" style="1146" width="10.42578125"/>
    <col customWidth="1" min="11763" max="11763" style="1146" width="13.140625"/>
    <col customWidth="1" min="11764" max="11765" style="1146" width="10"/>
    <col customWidth="1" min="11766" max="11766" style="1146" width="10.42578125"/>
    <col customWidth="1" min="11767" max="11768" style="1146" width="10"/>
    <col customWidth="1" min="11769" max="11769" style="1146" width="11.7109375"/>
    <col customWidth="1" min="11770" max="11770" style="1146" width="12.7109375"/>
    <col customWidth="1" min="11771" max="11772" style="1146" width="10.5703125"/>
    <col customWidth="1" min="11773" max="11775" style="1146" width="10"/>
    <col customWidth="1" min="11776" max="11776" style="1146" width="10.5703125"/>
    <col customWidth="1" min="11777" max="11780" style="1146" width="10"/>
    <col customWidth="1" min="11781" max="11781" style="1146" width="10.5703125"/>
    <col min="11782" max="12007" style="1146" width="9"/>
    <col customWidth="1" min="12008" max="12008" style="1146" width="6.5703125"/>
    <col customWidth="1" min="12009" max="12009" style="1146" width="47.28515625"/>
    <col customWidth="1" min="12010" max="12011" style="1146" width="12.5703125"/>
    <col customWidth="1" min="12012" max="12012" style="1146" width="11.7109375"/>
    <col customWidth="1" min="12013" max="12018" style="1146" width="10.42578125"/>
    <col customWidth="1" min="12019" max="12019" style="1146" width="13.140625"/>
    <col customWidth="1" min="12020" max="12021" style="1146" width="10"/>
    <col customWidth="1" min="12022" max="12022" style="1146" width="10.42578125"/>
    <col customWidth="1" min="12023" max="12024" style="1146" width="10"/>
    <col customWidth="1" min="12025" max="12025" style="1146" width="11.7109375"/>
    <col customWidth="1" min="12026" max="12026" style="1146" width="12.7109375"/>
    <col customWidth="1" min="12027" max="12028" style="1146" width="10.5703125"/>
    <col customWidth="1" min="12029" max="12031" style="1146" width="10"/>
    <col customWidth="1" min="12032" max="12032" style="1146" width="10.5703125"/>
    <col customWidth="1" min="12033" max="12036" style="1146" width="10"/>
    <col customWidth="1" min="12037" max="12037" style="1146" width="10.5703125"/>
    <col min="12038" max="12263" style="1146" width="9"/>
    <col customWidth="1" min="12264" max="12264" style="1146" width="6.5703125"/>
    <col customWidth="1" min="12265" max="12265" style="1146" width="47.28515625"/>
    <col customWidth="1" min="12266" max="12267" style="1146" width="12.5703125"/>
    <col customWidth="1" min="12268" max="12268" style="1146" width="11.7109375"/>
    <col customWidth="1" min="12269" max="12274" style="1146" width="10.42578125"/>
    <col customWidth="1" min="12275" max="12275" style="1146" width="13.140625"/>
    <col customWidth="1" min="12276" max="12277" style="1146" width="10"/>
    <col customWidth="1" min="12278" max="12278" style="1146" width="10.42578125"/>
    <col customWidth="1" min="12279" max="12280" style="1146" width="10"/>
    <col customWidth="1" min="12281" max="12281" style="1146" width="11.7109375"/>
    <col customWidth="1" min="12282" max="12282" style="1146" width="12.7109375"/>
    <col customWidth="1" min="12283" max="12284" style="1146" width="10.5703125"/>
    <col customWidth="1" min="12285" max="12287" style="1146" width="10"/>
    <col customWidth="1" min="12288" max="12288" style="1146" width="10.5703125"/>
    <col customWidth="1" min="12289" max="12292" style="1146" width="10"/>
    <col customWidth="1" min="12293" max="12293" style="1146" width="10.5703125"/>
    <col min="12294" max="12519" style="1146" width="9"/>
    <col customWidth="1" min="12520" max="12520" style="1146" width="6.5703125"/>
    <col customWidth="1" min="12521" max="12521" style="1146" width="47.28515625"/>
    <col customWidth="1" min="12522" max="12523" style="1146" width="12.5703125"/>
    <col customWidth="1" min="12524" max="12524" style="1146" width="11.7109375"/>
    <col customWidth="1" min="12525" max="12530" style="1146" width="10.42578125"/>
    <col customWidth="1" min="12531" max="12531" style="1146" width="13.140625"/>
    <col customWidth="1" min="12532" max="12533" style="1146" width="10"/>
    <col customWidth="1" min="12534" max="12534" style="1146" width="10.42578125"/>
    <col customWidth="1" min="12535" max="12536" style="1146" width="10"/>
    <col customWidth="1" min="12537" max="12537" style="1146" width="11.7109375"/>
    <col customWidth="1" min="12538" max="12538" style="1146" width="12.7109375"/>
    <col customWidth="1" min="12539" max="12540" style="1146" width="10.5703125"/>
    <col customWidth="1" min="12541" max="12543" style="1146" width="10"/>
    <col customWidth="1" min="12544" max="12544" style="1146" width="10.5703125"/>
    <col customWidth="1" min="12545" max="12548" style="1146" width="10"/>
    <col customWidth="1" min="12549" max="12549" style="1146" width="10.5703125"/>
    <col min="12550" max="12775" style="1146" width="9"/>
    <col customWidth="1" min="12776" max="12776" style="1146" width="6.5703125"/>
    <col customWidth="1" min="12777" max="12777" style="1146" width="47.28515625"/>
    <col customWidth="1" min="12778" max="12779" style="1146" width="12.5703125"/>
    <col customWidth="1" min="12780" max="12780" style="1146" width="11.7109375"/>
    <col customWidth="1" min="12781" max="12786" style="1146" width="10.42578125"/>
    <col customWidth="1" min="12787" max="12787" style="1146" width="13.140625"/>
    <col customWidth="1" min="12788" max="12789" style="1146" width="10"/>
    <col customWidth="1" min="12790" max="12790" style="1146" width="10.42578125"/>
    <col customWidth="1" min="12791" max="12792" style="1146" width="10"/>
    <col customWidth="1" min="12793" max="12793" style="1146" width="11.7109375"/>
    <col customWidth="1" min="12794" max="12794" style="1146" width="12.7109375"/>
    <col customWidth="1" min="12795" max="12796" style="1146" width="10.5703125"/>
    <col customWidth="1" min="12797" max="12799" style="1146" width="10"/>
    <col customWidth="1" min="12800" max="12800" style="1146" width="10.5703125"/>
    <col customWidth="1" min="12801" max="12804" style="1146" width="10"/>
    <col customWidth="1" min="12805" max="12805" style="1146" width="10.5703125"/>
    <col min="12806" max="13031" style="1146" width="9"/>
    <col customWidth="1" min="13032" max="13032" style="1146" width="6.5703125"/>
    <col customWidth="1" min="13033" max="13033" style="1146" width="47.28515625"/>
    <col customWidth="1" min="13034" max="13035" style="1146" width="12.5703125"/>
    <col customWidth="1" min="13036" max="13036" style="1146" width="11.7109375"/>
    <col customWidth="1" min="13037" max="13042" style="1146" width="10.42578125"/>
    <col customWidth="1" min="13043" max="13043" style="1146" width="13.140625"/>
    <col customWidth="1" min="13044" max="13045" style="1146" width="10"/>
    <col customWidth="1" min="13046" max="13046" style="1146" width="10.42578125"/>
    <col customWidth="1" min="13047" max="13048" style="1146" width="10"/>
    <col customWidth="1" min="13049" max="13049" style="1146" width="11.7109375"/>
    <col customWidth="1" min="13050" max="13050" style="1146" width="12.7109375"/>
    <col customWidth="1" min="13051" max="13052" style="1146" width="10.5703125"/>
    <col customWidth="1" min="13053" max="13055" style="1146" width="10"/>
    <col customWidth="1" min="13056" max="13056" style="1146" width="10.5703125"/>
    <col customWidth="1" min="13057" max="13060" style="1146" width="10"/>
    <col customWidth="1" min="13061" max="13061" style="1146" width="10.5703125"/>
    <col min="13062" max="13287" style="1146" width="9"/>
    <col customWidth="1" min="13288" max="13288" style="1146" width="6.5703125"/>
    <col customWidth="1" min="13289" max="13289" style="1146" width="47.28515625"/>
    <col customWidth="1" min="13290" max="13291" style="1146" width="12.5703125"/>
    <col customWidth="1" min="13292" max="13292" style="1146" width="11.7109375"/>
    <col customWidth="1" min="13293" max="13298" style="1146" width="10.42578125"/>
    <col customWidth="1" min="13299" max="13299" style="1146" width="13.140625"/>
    <col customWidth="1" min="13300" max="13301" style="1146" width="10"/>
    <col customWidth="1" min="13302" max="13302" style="1146" width="10.42578125"/>
    <col customWidth="1" min="13303" max="13304" style="1146" width="10"/>
    <col customWidth="1" min="13305" max="13305" style="1146" width="11.7109375"/>
    <col customWidth="1" min="13306" max="13306" style="1146" width="12.7109375"/>
    <col customWidth="1" min="13307" max="13308" style="1146" width="10.5703125"/>
    <col customWidth="1" min="13309" max="13311" style="1146" width="10"/>
    <col customWidth="1" min="13312" max="13312" style="1146" width="10.5703125"/>
    <col customWidth="1" min="13313" max="13316" style="1146" width="10"/>
    <col customWidth="1" min="13317" max="13317" style="1146" width="10.5703125"/>
    <col min="13318" max="13543" style="1146" width="9"/>
    <col customWidth="1" min="13544" max="13544" style="1146" width="6.5703125"/>
    <col customWidth="1" min="13545" max="13545" style="1146" width="47.28515625"/>
    <col customWidth="1" min="13546" max="13547" style="1146" width="12.5703125"/>
    <col customWidth="1" min="13548" max="13548" style="1146" width="11.7109375"/>
    <col customWidth="1" min="13549" max="13554" style="1146" width="10.42578125"/>
    <col customWidth="1" min="13555" max="13555" style="1146" width="13.140625"/>
    <col customWidth="1" min="13556" max="13557" style="1146" width="10"/>
    <col customWidth="1" min="13558" max="13558" style="1146" width="10.42578125"/>
    <col customWidth="1" min="13559" max="13560" style="1146" width="10"/>
    <col customWidth="1" min="13561" max="13561" style="1146" width="11.7109375"/>
    <col customWidth="1" min="13562" max="13562" style="1146" width="12.7109375"/>
    <col customWidth="1" min="13563" max="13564" style="1146" width="10.5703125"/>
    <col customWidth="1" min="13565" max="13567" style="1146" width="10"/>
    <col customWidth="1" min="13568" max="13568" style="1146" width="10.5703125"/>
    <col customWidth="1" min="13569" max="13572" style="1146" width="10"/>
    <col customWidth="1" min="13573" max="13573" style="1146" width="10.5703125"/>
    <col min="13574" max="13799" style="1146" width="9"/>
    <col customWidth="1" min="13800" max="13800" style="1146" width="6.5703125"/>
    <col customWidth="1" min="13801" max="13801" style="1146" width="47.28515625"/>
    <col customWidth="1" min="13802" max="13803" style="1146" width="12.5703125"/>
    <col customWidth="1" min="13804" max="13804" style="1146" width="11.7109375"/>
    <col customWidth="1" min="13805" max="13810" style="1146" width="10.42578125"/>
    <col customWidth="1" min="13811" max="13811" style="1146" width="13.140625"/>
    <col customWidth="1" min="13812" max="13813" style="1146" width="10"/>
    <col customWidth="1" min="13814" max="13814" style="1146" width="10.42578125"/>
    <col customWidth="1" min="13815" max="13816" style="1146" width="10"/>
    <col customWidth="1" min="13817" max="13817" style="1146" width="11.7109375"/>
    <col customWidth="1" min="13818" max="13818" style="1146" width="12.7109375"/>
    <col customWidth="1" min="13819" max="13820" style="1146" width="10.5703125"/>
    <col customWidth="1" min="13821" max="13823" style="1146" width="10"/>
    <col customWidth="1" min="13824" max="13824" style="1146" width="10.5703125"/>
    <col customWidth="1" min="13825" max="13828" style="1146" width="10"/>
    <col customWidth="1" min="13829" max="13829" style="1146" width="10.5703125"/>
    <col min="13830" max="14055" style="1146" width="9"/>
    <col customWidth="1" min="14056" max="14056" style="1146" width="6.5703125"/>
    <col customWidth="1" min="14057" max="14057" style="1146" width="47.28515625"/>
    <col customWidth="1" min="14058" max="14059" style="1146" width="12.5703125"/>
    <col customWidth="1" min="14060" max="14060" style="1146" width="11.7109375"/>
    <col customWidth="1" min="14061" max="14066" style="1146" width="10.42578125"/>
    <col customWidth="1" min="14067" max="14067" style="1146" width="13.140625"/>
    <col customWidth="1" min="14068" max="14069" style="1146" width="10"/>
    <col customWidth="1" min="14070" max="14070" style="1146" width="10.42578125"/>
    <col customWidth="1" min="14071" max="14072" style="1146" width="10"/>
    <col customWidth="1" min="14073" max="14073" style="1146" width="11.7109375"/>
    <col customWidth="1" min="14074" max="14074" style="1146" width="12.7109375"/>
    <col customWidth="1" min="14075" max="14076" style="1146" width="10.5703125"/>
    <col customWidth="1" min="14077" max="14079" style="1146" width="10"/>
    <col customWidth="1" min="14080" max="14080" style="1146" width="10.5703125"/>
    <col customWidth="1" min="14081" max="14084" style="1146" width="10"/>
    <col customWidth="1" min="14085" max="14085" style="1146" width="10.5703125"/>
    <col min="14086" max="14311" style="1146" width="9"/>
    <col customWidth="1" min="14312" max="14312" style="1146" width="6.5703125"/>
    <col customWidth="1" min="14313" max="14313" style="1146" width="47.28515625"/>
    <col customWidth="1" min="14314" max="14315" style="1146" width="12.5703125"/>
    <col customWidth="1" min="14316" max="14316" style="1146" width="11.7109375"/>
    <col customWidth="1" min="14317" max="14322" style="1146" width="10.42578125"/>
    <col customWidth="1" min="14323" max="14323" style="1146" width="13.140625"/>
    <col customWidth="1" min="14324" max="14325" style="1146" width="10"/>
    <col customWidth="1" min="14326" max="14326" style="1146" width="10.42578125"/>
    <col customWidth="1" min="14327" max="14328" style="1146" width="10"/>
    <col customWidth="1" min="14329" max="14329" style="1146" width="11.7109375"/>
    <col customWidth="1" min="14330" max="14330" style="1146" width="12.7109375"/>
    <col customWidth="1" min="14331" max="14332" style="1146" width="10.5703125"/>
    <col customWidth="1" min="14333" max="14335" style="1146" width="10"/>
    <col customWidth="1" min="14336" max="14336" style="1146" width="10.5703125"/>
    <col customWidth="1" min="14337" max="14340" style="1146" width="10"/>
    <col customWidth="1" min="14341" max="14341" style="1146" width="10.5703125"/>
    <col min="14342" max="14567" style="1146" width="9"/>
    <col customWidth="1" min="14568" max="14568" style="1146" width="6.5703125"/>
    <col customWidth="1" min="14569" max="14569" style="1146" width="47.28515625"/>
    <col customWidth="1" min="14570" max="14571" style="1146" width="12.5703125"/>
    <col customWidth="1" min="14572" max="14572" style="1146" width="11.7109375"/>
    <col customWidth="1" min="14573" max="14578" style="1146" width="10.42578125"/>
    <col customWidth="1" min="14579" max="14579" style="1146" width="13.140625"/>
    <col customWidth="1" min="14580" max="14581" style="1146" width="10"/>
    <col customWidth="1" min="14582" max="14582" style="1146" width="10.42578125"/>
    <col customWidth="1" min="14583" max="14584" style="1146" width="10"/>
    <col customWidth="1" min="14585" max="14585" style="1146" width="11.7109375"/>
    <col customWidth="1" min="14586" max="14586" style="1146" width="12.7109375"/>
    <col customWidth="1" min="14587" max="14588" style="1146" width="10.5703125"/>
    <col customWidth="1" min="14589" max="14591" style="1146" width="10"/>
    <col customWidth="1" min="14592" max="14592" style="1146" width="10.5703125"/>
    <col customWidth="1" min="14593" max="14596" style="1146" width="10"/>
    <col customWidth="1" min="14597" max="14597" style="1146" width="10.5703125"/>
    <col min="14598" max="14823" style="1146" width="9"/>
    <col customWidth="1" min="14824" max="14824" style="1146" width="6.5703125"/>
    <col customWidth="1" min="14825" max="14825" style="1146" width="47.28515625"/>
    <col customWidth="1" min="14826" max="14827" style="1146" width="12.5703125"/>
    <col customWidth="1" min="14828" max="14828" style="1146" width="11.7109375"/>
    <col customWidth="1" min="14829" max="14834" style="1146" width="10.42578125"/>
    <col customWidth="1" min="14835" max="14835" style="1146" width="13.140625"/>
    <col customWidth="1" min="14836" max="14837" style="1146" width="10"/>
    <col customWidth="1" min="14838" max="14838" style="1146" width="10.42578125"/>
    <col customWidth="1" min="14839" max="14840" style="1146" width="10"/>
    <col customWidth="1" min="14841" max="14841" style="1146" width="11.7109375"/>
    <col customWidth="1" min="14842" max="14842" style="1146" width="12.7109375"/>
    <col customWidth="1" min="14843" max="14844" style="1146" width="10.5703125"/>
    <col customWidth="1" min="14845" max="14847" style="1146" width="10"/>
    <col customWidth="1" min="14848" max="14848" style="1146" width="10.5703125"/>
    <col customWidth="1" min="14849" max="14852" style="1146" width="10"/>
    <col customWidth="1" min="14853" max="14853" style="1146" width="10.5703125"/>
    <col min="14854" max="15079" style="1146" width="9"/>
    <col customWidth="1" min="15080" max="15080" style="1146" width="6.5703125"/>
    <col customWidth="1" min="15081" max="15081" style="1146" width="47.28515625"/>
    <col customWidth="1" min="15082" max="15083" style="1146" width="12.5703125"/>
    <col customWidth="1" min="15084" max="15084" style="1146" width="11.7109375"/>
    <col customWidth="1" min="15085" max="15090" style="1146" width="10.42578125"/>
    <col customWidth="1" min="15091" max="15091" style="1146" width="13.140625"/>
    <col customWidth="1" min="15092" max="15093" style="1146" width="10"/>
    <col customWidth="1" min="15094" max="15094" style="1146" width="10.42578125"/>
    <col customWidth="1" min="15095" max="15096" style="1146" width="10"/>
    <col customWidth="1" min="15097" max="15097" style="1146" width="11.7109375"/>
    <col customWidth="1" min="15098" max="15098" style="1146" width="12.7109375"/>
    <col customWidth="1" min="15099" max="15100" style="1146" width="10.5703125"/>
    <col customWidth="1" min="15101" max="15103" style="1146" width="10"/>
    <col customWidth="1" min="15104" max="15104" style="1146" width="10.5703125"/>
    <col customWidth="1" min="15105" max="15108" style="1146" width="10"/>
    <col customWidth="1" min="15109" max="15109" style="1146" width="10.5703125"/>
    <col min="15110" max="15335" style="1146" width="9"/>
    <col customWidth="1" min="15336" max="15336" style="1146" width="6.5703125"/>
    <col customWidth="1" min="15337" max="15337" style="1146" width="47.28515625"/>
    <col customWidth="1" min="15338" max="15339" style="1146" width="12.5703125"/>
    <col customWidth="1" min="15340" max="15340" style="1146" width="11.7109375"/>
    <col customWidth="1" min="15341" max="15346" style="1146" width="10.42578125"/>
    <col customWidth="1" min="15347" max="15347" style="1146" width="13.140625"/>
    <col customWidth="1" min="15348" max="15349" style="1146" width="10"/>
    <col customWidth="1" min="15350" max="15350" style="1146" width="10.42578125"/>
    <col customWidth="1" min="15351" max="15352" style="1146" width="10"/>
    <col customWidth="1" min="15353" max="15353" style="1146" width="11.7109375"/>
    <col customWidth="1" min="15354" max="15354" style="1146" width="12.7109375"/>
    <col customWidth="1" min="15355" max="15356" style="1146" width="10.5703125"/>
    <col customWidth="1" min="15357" max="15359" style="1146" width="10"/>
    <col customWidth="1" min="15360" max="15360" style="1146" width="10.5703125"/>
    <col customWidth="1" min="15361" max="15364" style="1146" width="10"/>
    <col customWidth="1" min="15365" max="15365" style="1146" width="10.5703125"/>
    <col min="15366" max="15591" style="1146" width="9"/>
    <col customWidth="1" min="15592" max="15592" style="1146" width="6.5703125"/>
    <col customWidth="1" min="15593" max="15593" style="1146" width="47.28515625"/>
    <col customWidth="1" min="15594" max="15595" style="1146" width="12.5703125"/>
    <col customWidth="1" min="15596" max="15596" style="1146" width="11.7109375"/>
    <col customWidth="1" min="15597" max="15602" style="1146" width="10.42578125"/>
    <col customWidth="1" min="15603" max="15603" style="1146" width="13.140625"/>
    <col customWidth="1" min="15604" max="15605" style="1146" width="10"/>
    <col customWidth="1" min="15606" max="15606" style="1146" width="10.42578125"/>
    <col customWidth="1" min="15607" max="15608" style="1146" width="10"/>
    <col customWidth="1" min="15609" max="15609" style="1146" width="11.7109375"/>
    <col customWidth="1" min="15610" max="15610" style="1146" width="12.7109375"/>
    <col customWidth="1" min="15611" max="15612" style="1146" width="10.5703125"/>
    <col customWidth="1" min="15613" max="15615" style="1146" width="10"/>
    <col customWidth="1" min="15616" max="15616" style="1146" width="10.5703125"/>
    <col customWidth="1" min="15617" max="15620" style="1146" width="10"/>
    <col customWidth="1" min="15621" max="15621" style="1146" width="10.5703125"/>
    <col min="15622" max="15847" style="1146" width="9"/>
    <col customWidth="1" min="15848" max="15848" style="1146" width="6.5703125"/>
    <col customWidth="1" min="15849" max="15849" style="1146" width="47.28515625"/>
    <col customWidth="1" min="15850" max="15851" style="1146" width="12.5703125"/>
    <col customWidth="1" min="15852" max="15852" style="1146" width="11.7109375"/>
    <col customWidth="1" min="15853" max="15858" style="1146" width="10.42578125"/>
    <col customWidth="1" min="15859" max="15859" style="1146" width="13.140625"/>
    <col customWidth="1" min="15860" max="15861" style="1146" width="10"/>
    <col customWidth="1" min="15862" max="15862" style="1146" width="10.42578125"/>
    <col customWidth="1" min="15863" max="15864" style="1146" width="10"/>
    <col customWidth="1" min="15865" max="15865" style="1146" width="11.7109375"/>
    <col customWidth="1" min="15866" max="15866" style="1146" width="12.7109375"/>
    <col customWidth="1" min="15867" max="15868" style="1146" width="10.5703125"/>
    <col customWidth="1" min="15869" max="15871" style="1146" width="10"/>
    <col customWidth="1" min="15872" max="15872" style="1146" width="10.5703125"/>
    <col customWidth="1" min="15873" max="15876" style="1146" width="10"/>
    <col customWidth="1" min="15877" max="15877" style="1146" width="10.5703125"/>
    <col min="15878" max="16103" style="1146" width="9"/>
    <col customWidth="1" min="16104" max="16104" style="1146" width="6.5703125"/>
    <col customWidth="1" min="16105" max="16105" style="1146" width="47.28515625"/>
    <col customWidth="1" min="16106" max="16107" style="1146" width="12.5703125"/>
    <col customWidth="1" min="16108" max="16108" style="1146" width="11.7109375"/>
    <col customWidth="1" min="16109" max="16114" style="1146" width="10.42578125"/>
    <col customWidth="1" min="16115" max="16115" style="1146" width="13.140625"/>
    <col customWidth="1" min="16116" max="16117" style="1146" width="10"/>
    <col customWidth="1" min="16118" max="16118" style="1146" width="10.42578125"/>
    <col customWidth="1" min="16119" max="16120" style="1146" width="10"/>
    <col customWidth="1" min="16121" max="16121" style="1146" width="11.7109375"/>
    <col customWidth="1" min="16122" max="16122" style="1146" width="12.7109375"/>
    <col customWidth="1" min="16123" max="16124" style="1146" width="10.5703125"/>
    <col customWidth="1" min="16125" max="16127" style="1146" width="10"/>
    <col customWidth="1" min="16128" max="16128" style="1146" width="10.5703125"/>
    <col customWidth="1" min="16129" max="16132" style="1146" width="10"/>
    <col customWidth="1" min="16133" max="16133" style="1146" width="10.5703125"/>
    <col min="16134" max="16384" style="1146" width="9"/>
  </cols>
  <sheetData>
    <row r="1" ht="69.75" customHeight="1">
      <c r="A1" s="1228" t="s">
        <v>1337</v>
      </c>
      <c r="B1" s="1229"/>
      <c r="C1" s="1229"/>
      <c r="D1" s="1229"/>
      <c r="E1" s="1229"/>
      <c r="G1" s="1146" t="s">
        <v>169</v>
      </c>
    </row>
    <row r="2" s="1230" customFormat="1" ht="35.450000000000003" customHeight="1">
      <c r="A2" s="1231" t="s">
        <v>1244</v>
      </c>
      <c r="B2" s="1232" t="s">
        <v>1245</v>
      </c>
      <c r="C2" s="1233">
        <v>2017</v>
      </c>
      <c r="D2" s="1233">
        <v>2018</v>
      </c>
      <c r="E2" s="1233">
        <v>2019</v>
      </c>
      <c r="F2" s="1233">
        <v>2020</v>
      </c>
      <c r="G2" s="1233">
        <v>2021</v>
      </c>
      <c r="H2" s="1234">
        <v>2022</v>
      </c>
      <c r="I2" s="1233">
        <v>2023</v>
      </c>
      <c r="J2" s="1233">
        <v>2024</v>
      </c>
      <c r="K2" s="1233">
        <v>2025</v>
      </c>
      <c r="L2" s="1233">
        <v>2026</v>
      </c>
      <c r="M2" s="1233">
        <v>2027</v>
      </c>
      <c r="N2" s="1233">
        <v>2028</v>
      </c>
      <c r="O2" s="1233">
        <v>2029</v>
      </c>
      <c r="P2" s="1233">
        <v>2030</v>
      </c>
      <c r="Q2" s="1233">
        <v>2031</v>
      </c>
      <c r="R2" s="1233">
        <v>2032</v>
      </c>
      <c r="S2" s="1233">
        <v>2033</v>
      </c>
      <c r="T2" s="1233">
        <v>2034</v>
      </c>
      <c r="U2" s="1233">
        <v>2035</v>
      </c>
      <c r="V2" s="1233">
        <v>2036</v>
      </c>
    </row>
    <row r="3" s="1235" customFormat="1" ht="34.5" customHeight="1">
      <c r="A3" s="1236"/>
      <c r="B3" s="1237" t="s">
        <v>1277</v>
      </c>
      <c r="C3" s="1204">
        <v>238125.42720847166</v>
      </c>
      <c r="D3" s="1204">
        <v>257651.80578797133</v>
      </c>
      <c r="E3" s="1204">
        <v>260479.82061148554</v>
      </c>
      <c r="F3" s="1158">
        <v>257655.7884918357</v>
      </c>
      <c r="G3" s="1204">
        <v>276340.07585449948</v>
      </c>
      <c r="H3" s="1215">
        <v>294253.270135867</v>
      </c>
      <c r="I3" s="1204">
        <v>312765.517380003</v>
      </c>
      <c r="J3" s="1204">
        <v>332584.54789860465</v>
      </c>
      <c r="K3" s="1204">
        <v>354144.43834821426</v>
      </c>
      <c r="L3" s="1204">
        <v>377217.83338309941</v>
      </c>
      <c r="M3" s="1204">
        <v>401426.81875775161</v>
      </c>
      <c r="N3" s="1204">
        <v>427223.71637173538</v>
      </c>
      <c r="O3" s="1204">
        <v>453143.84390778199</v>
      </c>
      <c r="P3" s="1204">
        <v>480103.07254492596</v>
      </c>
      <c r="Q3" s="1204">
        <v>507916.31049151323</v>
      </c>
      <c r="R3" s="1204">
        <v>536522.18627645238</v>
      </c>
      <c r="S3" s="1204">
        <v>567184.18907604273</v>
      </c>
      <c r="T3" s="1204">
        <v>599605.32210376696</v>
      </c>
      <c r="U3" s="1204">
        <v>633665.49964546622</v>
      </c>
      <c r="V3" s="1204">
        <v>670183.30493315286</v>
      </c>
    </row>
    <row r="4" s="1238" customFormat="1" ht="12.75" customHeight="1">
      <c r="A4" s="1239"/>
      <c r="B4" s="1240" t="s">
        <v>1247</v>
      </c>
      <c r="C4" s="1164">
        <v>100</v>
      </c>
      <c r="D4" s="1164">
        <v>100</v>
      </c>
      <c r="E4" s="1164">
        <v>100</v>
      </c>
      <c r="F4" s="1165">
        <v>100</v>
      </c>
      <c r="G4" s="1165">
        <v>100</v>
      </c>
      <c r="H4" s="1164">
        <v>100</v>
      </c>
      <c r="I4" s="1164">
        <v>100</v>
      </c>
      <c r="J4" s="1164">
        <v>100</v>
      </c>
      <c r="K4" s="1164">
        <v>100</v>
      </c>
      <c r="L4" s="1164">
        <v>100</v>
      </c>
      <c r="M4" s="1164">
        <v>100</v>
      </c>
      <c r="N4" s="1164">
        <v>100</v>
      </c>
      <c r="O4" s="1164">
        <v>100</v>
      </c>
      <c r="P4" s="1164">
        <v>100</v>
      </c>
      <c r="Q4" s="1164">
        <v>100</v>
      </c>
      <c r="R4" s="1164">
        <v>100</v>
      </c>
      <c r="S4" s="1164">
        <v>100</v>
      </c>
      <c r="T4" s="1164">
        <v>100</v>
      </c>
      <c r="U4" s="1164">
        <v>100</v>
      </c>
      <c r="V4" s="1164">
        <v>100</v>
      </c>
    </row>
    <row r="5" ht="15.75" customHeight="1">
      <c r="A5" s="1241"/>
      <c r="B5" s="1242" t="s">
        <v>1278</v>
      </c>
      <c r="C5" s="1170">
        <v>124.35202707590965</v>
      </c>
      <c r="D5" s="1170">
        <v>108.20003928534894</v>
      </c>
      <c r="E5" s="1170">
        <v>101.09761110148845</v>
      </c>
      <c r="F5" s="1171">
        <v>98.915834588253205</v>
      </c>
      <c r="G5" s="1171">
        <v>107.25164665309113</v>
      </c>
      <c r="H5" s="1170">
        <v>106.4823005588228</v>
      </c>
      <c r="I5" s="1170">
        <v>106.29126304546701</v>
      </c>
      <c r="J5" s="1170">
        <v>106.33670574832645</v>
      </c>
      <c r="K5" s="1170">
        <v>106.48356843733519</v>
      </c>
      <c r="L5" s="1170">
        <v>106.51524986316406</v>
      </c>
      <c r="M5" s="1170">
        <v>106.41777329495071</v>
      </c>
      <c r="N5" s="1170">
        <v>106.42630148474245</v>
      </c>
      <c r="O5" s="1170">
        <v>106.06710876357177</v>
      </c>
      <c r="P5" s="1170">
        <v>105.94937545761525</v>
      </c>
      <c r="Q5" s="1170">
        <v>105.79318057665307</v>
      </c>
      <c r="R5" s="1170">
        <v>105.63200574465843</v>
      </c>
      <c r="S5" s="1170">
        <v>105.7149552402277</v>
      </c>
      <c r="T5" s="1170">
        <v>105.71615599520486</v>
      </c>
      <c r="U5" s="1170">
        <v>105.68043282574548</v>
      </c>
      <c r="V5" s="1170">
        <v>105.76294674526517</v>
      </c>
    </row>
    <row r="6" ht="15.75" customHeight="1">
      <c r="A6" s="1241"/>
      <c r="B6" s="1243" t="s">
        <v>1249</v>
      </c>
      <c r="C6" s="1176">
        <v>106.33588704294343</v>
      </c>
      <c r="D6" s="1176">
        <v>104.36018353847749</v>
      </c>
      <c r="E6" s="1176">
        <v>99.878143388108285</v>
      </c>
      <c r="F6" s="1177">
        <v>96.39440788825253</v>
      </c>
      <c r="G6" s="1177">
        <v>103.98051453866348</v>
      </c>
      <c r="H6" s="1176">
        <v>103.52728704890488</v>
      </c>
      <c r="I6" s="1176">
        <v>103.43560070761468</v>
      </c>
      <c r="J6" s="1176">
        <v>103.69804929428292</v>
      </c>
      <c r="K6" s="1176">
        <v>103.74204852440572</v>
      </c>
      <c r="L6" s="1176">
        <v>103.68758138382819</v>
      </c>
      <c r="M6" s="1176">
        <v>103.66416181951419</v>
      </c>
      <c r="N6" s="1176">
        <v>103.57098234776177</v>
      </c>
      <c r="O6" s="1176">
        <v>103.48308928176957</v>
      </c>
      <c r="P6" s="1176">
        <v>103.44992796724097</v>
      </c>
      <c r="Q6" s="1176">
        <v>103.41503574313613</v>
      </c>
      <c r="R6" s="1176">
        <v>103.42085324134376</v>
      </c>
      <c r="S6" s="1176">
        <v>103.42021510858315</v>
      </c>
      <c r="T6" s="1176">
        <v>103.41997791936875</v>
      </c>
      <c r="U6" s="1176">
        <v>103.41898112365055</v>
      </c>
      <c r="V6" s="1176">
        <v>103.38904566730567</v>
      </c>
    </row>
    <row r="7" s="1244" customFormat="1" ht="15">
      <c r="A7" s="1245"/>
      <c r="B7" s="1246" t="s">
        <v>1250</v>
      </c>
      <c r="C7" s="1213">
        <v>116.40000000000001</v>
      </c>
      <c r="D7" s="1213">
        <v>103.67942601926882</v>
      </c>
      <c r="E7" s="1213">
        <v>101.22095552841981</v>
      </c>
      <c r="F7" s="1185">
        <v>102.61573960070764</v>
      </c>
      <c r="G7" s="1185">
        <v>103.14590875890629</v>
      </c>
      <c r="H7" s="1213">
        <v>102.85433299195989</v>
      </c>
      <c r="I7" s="1213">
        <v>102.76081186585316</v>
      </c>
      <c r="J7" s="1213">
        <v>102.54455746467836</v>
      </c>
      <c r="K7" s="1213">
        <v>102.64263136493254</v>
      </c>
      <c r="L7" s="1213">
        <v>102.72710428924799</v>
      </c>
      <c r="M7" s="1213">
        <v>102.6562810397587</v>
      </c>
      <c r="N7" s="1213">
        <v>102.7568717340088</v>
      </c>
      <c r="O7" s="1213">
        <v>102.49704516915443</v>
      </c>
      <c r="P7" s="1213">
        <v>102.41609398816185</v>
      </c>
      <c r="Q7" s="1213">
        <v>102.29961225311938</v>
      </c>
      <c r="R7" s="1213">
        <v>102.13801417607212</v>
      </c>
      <c r="S7" s="1213">
        <v>102.21885066593147</v>
      </c>
      <c r="T7" s="1213">
        <v>102.22024614782487</v>
      </c>
      <c r="U7" s="1213">
        <v>102.18668921074659</v>
      </c>
      <c r="V7" s="1213">
        <v>102.29608568551686</v>
      </c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  <c r="GA7" s="1146"/>
      <c r="GB7" s="1146"/>
    </row>
    <row r="8" s="1235" customFormat="1" ht="21.199999999999999" customHeight="1">
      <c r="A8" s="1247"/>
      <c r="B8" s="1248" t="s">
        <v>1251</v>
      </c>
      <c r="C8" s="1249">
        <v>10622.856408471649</v>
      </c>
      <c r="D8" s="1249">
        <v>10622.856408471649</v>
      </c>
      <c r="E8" s="1249">
        <v>10622.856408471649</v>
      </c>
      <c r="F8" s="1249">
        <v>10622.856408471649</v>
      </c>
      <c r="G8" s="1249">
        <v>10622.856408471649</v>
      </c>
      <c r="H8" s="1250">
        <v>10622.856408471649</v>
      </c>
      <c r="I8" s="1249">
        <v>10622.856408471649</v>
      </c>
      <c r="J8" s="1249">
        <v>10622.856408471649</v>
      </c>
      <c r="K8" s="1249">
        <v>10622.856408471649</v>
      </c>
      <c r="L8" s="1249">
        <v>10622.856408471649</v>
      </c>
      <c r="M8" s="1249">
        <v>10622.856408471649</v>
      </c>
      <c r="N8" s="1249">
        <v>10622.856408471649</v>
      </c>
      <c r="O8" s="1249">
        <v>10622.856408471649</v>
      </c>
      <c r="P8" s="1249">
        <v>10622.856408471649</v>
      </c>
      <c r="Q8" s="1249">
        <v>10622.856408471649</v>
      </c>
      <c r="R8" s="1249">
        <v>10622.856408471649</v>
      </c>
      <c r="S8" s="1249">
        <v>10622.856408471649</v>
      </c>
      <c r="T8" s="1249">
        <v>10622.856408471649</v>
      </c>
      <c r="U8" s="1249">
        <v>10622.856408471649</v>
      </c>
      <c r="V8" s="1249">
        <v>10622.856408471649</v>
      </c>
    </row>
    <row r="9" s="1235" customFormat="1" ht="34.5" customHeight="1">
      <c r="A9" s="1251"/>
      <c r="B9" s="1252" t="s">
        <v>1279</v>
      </c>
      <c r="C9" s="1198">
        <v>227502.57080000002</v>
      </c>
      <c r="D9" s="1198">
        <v>247028.94937949968</v>
      </c>
      <c r="E9" s="1198">
        <v>249856.96420301389</v>
      </c>
      <c r="F9" s="1198">
        <v>247032.93208336405</v>
      </c>
      <c r="G9" s="1198">
        <v>265717.21944602783</v>
      </c>
      <c r="H9" s="1197">
        <v>283630.41372739535</v>
      </c>
      <c r="I9" s="1198">
        <v>302142.66097153135</v>
      </c>
      <c r="J9" s="1198">
        <v>321961.691490133</v>
      </c>
      <c r="K9" s="1198">
        <v>343521.58193974261</v>
      </c>
      <c r="L9" s="1198">
        <v>366594.97697462776</v>
      </c>
      <c r="M9" s="1198">
        <v>390803.96234927996</v>
      </c>
      <c r="N9" s="1198">
        <v>416600.85996326373</v>
      </c>
      <c r="O9" s="1198">
        <v>442520.98749931034</v>
      </c>
      <c r="P9" s="1198">
        <v>469480.21613645431</v>
      </c>
      <c r="Q9" s="1198">
        <v>497293.45408304158</v>
      </c>
      <c r="R9" s="1198">
        <v>525899.32986798068</v>
      </c>
      <c r="S9" s="1198">
        <v>556561.33266757114</v>
      </c>
      <c r="T9" s="1198">
        <v>588982.46569529525</v>
      </c>
      <c r="U9" s="1198">
        <v>623042.64323699451</v>
      </c>
      <c r="V9" s="1198">
        <v>659560.44852468115</v>
      </c>
    </row>
    <row r="10" s="1235" customFormat="1" ht="28.5">
      <c r="A10" s="1236" t="s">
        <v>1253</v>
      </c>
      <c r="B10" s="1253" t="s">
        <v>1254</v>
      </c>
      <c r="C10" s="1202">
        <v>28930.905986670001</v>
      </c>
      <c r="D10" s="1202">
        <v>31061.294217167397</v>
      </c>
      <c r="E10" s="1202">
        <v>31760.487695672869</v>
      </c>
      <c r="F10" s="1203">
        <v>32485.967773319451</v>
      </c>
      <c r="G10" s="1203">
        <v>34074.775315462175</v>
      </c>
      <c r="H10" s="1202">
        <v>35623.675012918618</v>
      </c>
      <c r="I10" s="1202">
        <v>37247.69496502517</v>
      </c>
      <c r="J10" s="1202">
        <v>38878.495385671165</v>
      </c>
      <c r="K10" s="1202">
        <v>40569.14143919856</v>
      </c>
      <c r="L10" s="1202">
        <v>42334.073357796296</v>
      </c>
      <c r="M10" s="1202">
        <v>44128.716903056309</v>
      </c>
      <c r="N10" s="1202">
        <v>46013.959500254627</v>
      </c>
      <c r="O10" s="1202">
        <v>47836.246955924646</v>
      </c>
      <c r="P10" s="1202">
        <v>49660.325738550382</v>
      </c>
      <c r="Q10" s="1202">
        <v>51479.980281460368</v>
      </c>
      <c r="R10" s="1202">
        <v>53243.148370802388</v>
      </c>
      <c r="S10" s="1202">
        <v>55085.888011553237</v>
      </c>
      <c r="T10" s="1202">
        <v>56965.551099854041</v>
      </c>
      <c r="U10" s="1202">
        <v>58866.573933745931</v>
      </c>
      <c r="V10" s="1202">
        <v>60865.485411074456</v>
      </c>
    </row>
    <row r="11" ht="15">
      <c r="A11" s="1241"/>
      <c r="B11" s="1240" t="s">
        <v>1247</v>
      </c>
      <c r="C11" s="1208">
        <v>12.71673805044756</v>
      </c>
      <c r="D11" s="1208">
        <v>12.573949043295855</v>
      </c>
      <c r="E11" s="1208">
        <v>12.711467858012885</v>
      </c>
      <c r="F11" s="1209">
        <v>13.150460345245262</v>
      </c>
      <c r="G11" s="1209">
        <v>12.823698586979759</v>
      </c>
      <c r="H11" s="1208">
        <v>12.559892482883543</v>
      </c>
      <c r="I11" s="1208">
        <v>12.327850309273188</v>
      </c>
      <c r="J11" s="1208">
        <v>12.075503518983922</v>
      </c>
      <c r="K11" s="1208">
        <v>11.809779522474027</v>
      </c>
      <c r="L11" s="1208">
        <v>11.547914187794849</v>
      </c>
      <c r="M11" s="1208">
        <v>11.291778271075049</v>
      </c>
      <c r="N11" s="1208">
        <v>11.045094699111322</v>
      </c>
      <c r="O11" s="1208">
        <v>10.809938580822497</v>
      </c>
      <c r="P11" s="1208">
        <v>10.577724903346432</v>
      </c>
      <c r="Q11" s="1208">
        <v>10.352032559202735</v>
      </c>
      <c r="R11" s="1208">
        <v>10.124209206383341</v>
      </c>
      <c r="S11" s="1208">
        <v>9.897541345089369</v>
      </c>
      <c r="T11" s="1208">
        <v>9.6718585726666859</v>
      </c>
      <c r="U11" s="1208">
        <v>9.4482415566143061</v>
      </c>
      <c r="V11" s="1208">
        <v>9.2281890988490396</v>
      </c>
    </row>
    <row r="12" ht="15">
      <c r="A12" s="1241"/>
      <c r="B12" s="1242" t="s">
        <v>1278</v>
      </c>
      <c r="C12" s="1170">
        <v>115.39124534954264</v>
      </c>
      <c r="D12" s="1170">
        <v>107.36371073715762</v>
      </c>
      <c r="E12" s="1170">
        <v>102.25101205898572</v>
      </c>
      <c r="F12" s="1171">
        <v>102.28422209569983</v>
      </c>
      <c r="G12" s="1171">
        <v>104.89075022554077</v>
      </c>
      <c r="H12" s="1170">
        <v>104.54559034686753</v>
      </c>
      <c r="I12" s="1170">
        <v>104.55882205167664</v>
      </c>
      <c r="J12" s="1170">
        <v>104.37825863366119</v>
      </c>
      <c r="K12" s="1170">
        <v>104.34853776298785</v>
      </c>
      <c r="L12" s="1170">
        <v>104.35042955307019</v>
      </c>
      <c r="M12" s="1170">
        <v>104.23924135552032</v>
      </c>
      <c r="N12" s="1170">
        <v>104.27214460220971</v>
      </c>
      <c r="O12" s="1170">
        <v>103.96029264914691</v>
      </c>
      <c r="P12" s="1170">
        <v>103.81317285259944</v>
      </c>
      <c r="Q12" s="1170">
        <v>103.66420178653284</v>
      </c>
      <c r="R12" s="1170">
        <v>103.42495875037659</v>
      </c>
      <c r="S12" s="1170">
        <v>103.46098924863989</v>
      </c>
      <c r="T12" s="1170">
        <v>103.41224069566888</v>
      </c>
      <c r="U12" s="1170">
        <v>103.33714463774714</v>
      </c>
      <c r="V12" s="1170">
        <v>103.39566471046588</v>
      </c>
    </row>
    <row r="13" ht="15.75" customHeight="1">
      <c r="A13" s="1241"/>
      <c r="B13" s="1243" t="s">
        <v>1249</v>
      </c>
      <c r="C13" s="1170">
        <v>105.2359738709919</v>
      </c>
      <c r="D13" s="1170">
        <v>101.6605962491262</v>
      </c>
      <c r="E13" s="1170">
        <v>99.411159006455904</v>
      </c>
      <c r="F13" s="1171">
        <v>98.449929421103093</v>
      </c>
      <c r="G13" s="1171">
        <v>100.97574999736891</v>
      </c>
      <c r="H13" s="1170">
        <v>100.86331376379701</v>
      </c>
      <c r="I13" s="1170">
        <v>100.83012283050464</v>
      </c>
      <c r="J13" s="1170">
        <v>100.88788070125399</v>
      </c>
      <c r="K13" s="1170">
        <v>100.89696081877469</v>
      </c>
      <c r="L13" s="1170">
        <v>100.87844784206546</v>
      </c>
      <c r="M13" s="1170">
        <v>100.8694095417854</v>
      </c>
      <c r="N13" s="1170">
        <v>100.84682227042688</v>
      </c>
      <c r="O13" s="1170">
        <v>100.82423298168013</v>
      </c>
      <c r="P13" s="1170">
        <v>100.81519524987752</v>
      </c>
      <c r="Q13" s="1170">
        <v>100.8062260666255</v>
      </c>
      <c r="R13" s="1170">
        <v>100.8062260666255</v>
      </c>
      <c r="S13" s="1170">
        <v>100.8062270746871</v>
      </c>
      <c r="T13" s="1170">
        <v>100.8062270746871</v>
      </c>
      <c r="U13" s="1170">
        <v>100.80620993763981</v>
      </c>
      <c r="V13" s="1170">
        <v>100.78790852327197</v>
      </c>
    </row>
    <row r="14" s="1244" customFormat="1" ht="15">
      <c r="A14" s="1245"/>
      <c r="B14" s="1246" t="s">
        <v>1250</v>
      </c>
      <c r="C14" s="1213">
        <v>109.65000000000001</v>
      </c>
      <c r="D14" s="1213">
        <v>105.60995577288917</v>
      </c>
      <c r="E14" s="1213">
        <v>102.85667432198974</v>
      </c>
      <c r="F14" s="1185">
        <v>103.89466269518203</v>
      </c>
      <c r="G14" s="1185">
        <v>103.87716875415522</v>
      </c>
      <c r="H14" s="1213">
        <v>103.6507590774716</v>
      </c>
      <c r="I14" s="1213">
        <v>103.6980012683709</v>
      </c>
      <c r="J14" s="1213">
        <v>103.45966027648336</v>
      </c>
      <c r="K14" s="1213">
        <v>103.42691881170461</v>
      </c>
      <c r="L14" s="1213">
        <v>103.44174775214665</v>
      </c>
      <c r="M14" s="1213">
        <v>103.34078669543412</v>
      </c>
      <c r="N14" s="1213">
        <v>103.39655950942866</v>
      </c>
      <c r="O14" s="1213">
        <v>103.11042253903047</v>
      </c>
      <c r="P14" s="1213">
        <v>102.97373584933422</v>
      </c>
      <c r="Q14" s="1213">
        <v>102.83511825749574</v>
      </c>
      <c r="R14" s="1213">
        <v>102.59778863462293</v>
      </c>
      <c r="S14" s="1213">
        <v>102.63352994253607</v>
      </c>
      <c r="T14" s="1213">
        <v>102.5851712702738</v>
      </c>
      <c r="U14" s="1213">
        <v>102.5106932416892</v>
      </c>
      <c r="V14" s="1213">
        <v>102.58737007782219</v>
      </c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  <c r="GA14" s="1146"/>
      <c r="GB14" s="1146"/>
    </row>
    <row r="15" ht="23.25" customHeight="1">
      <c r="A15" s="1236" t="s">
        <v>1255</v>
      </c>
      <c r="B15" s="1253" t="s">
        <v>1256</v>
      </c>
      <c r="C15" s="1215">
        <v>4476.8662932299994</v>
      </c>
      <c r="D15" s="1215">
        <v>5076.4023382112528</v>
      </c>
      <c r="E15" s="1215">
        <v>4064.8500240220801</v>
      </c>
      <c r="F15" s="1204">
        <v>2971.5880263554673</v>
      </c>
      <c r="G15" s="1204">
        <v>2870.8993847855154</v>
      </c>
      <c r="H15" s="1215">
        <v>2750.0666549498492</v>
      </c>
      <c r="I15" s="1215">
        <v>2630.1112122694071</v>
      </c>
      <c r="J15" s="1215">
        <v>2519.6112740636822</v>
      </c>
      <c r="K15" s="1215">
        <v>2414.8199713400004</v>
      </c>
      <c r="L15" s="1215">
        <v>2310.953259294587</v>
      </c>
      <c r="M15" s="1215">
        <v>2209.8484450225851</v>
      </c>
      <c r="N15" s="1215">
        <v>2111.5526632421406</v>
      </c>
      <c r="O15" s="1215">
        <v>2011.9596532536373</v>
      </c>
      <c r="P15" s="1215">
        <v>1913.8538299810034</v>
      </c>
      <c r="Q15" s="1215">
        <v>1817.7792964500557</v>
      </c>
      <c r="R15" s="1215">
        <v>1723.1776494380572</v>
      </c>
      <c r="S15" s="1215">
        <v>1633.9636107136575</v>
      </c>
      <c r="T15" s="1215">
        <v>1549.1236869791228</v>
      </c>
      <c r="U15" s="1215">
        <v>1468.3330242993115</v>
      </c>
      <c r="V15" s="1215">
        <v>1392.6412473086564</v>
      </c>
    </row>
    <row r="16" ht="15">
      <c r="A16" s="1241"/>
      <c r="B16" s="1240" t="s">
        <v>1247</v>
      </c>
      <c r="C16" s="1208">
        <v>1.9678310787818134</v>
      </c>
      <c r="D16" s="1208">
        <v>2.0549827665795557</v>
      </c>
      <c r="E16" s="1208">
        <v>1.626870812661962</v>
      </c>
      <c r="F16" s="1209">
        <v>1.2029116933092432</v>
      </c>
      <c r="G16" s="1209">
        <v>1.0804340760342215</v>
      </c>
      <c r="H16" s="1208">
        <v>0.96959512162648775</v>
      </c>
      <c r="I16" s="1208">
        <v>0.87048654559814809</v>
      </c>
      <c r="J16" s="1208">
        <v>0.78258107739532101</v>
      </c>
      <c r="K16" s="1208">
        <v>0.70296019181804592</v>
      </c>
      <c r="L16" s="1208">
        <v>0.63038323066126711</v>
      </c>
      <c r="M16" s="1208">
        <v>0.56546213905772513</v>
      </c>
      <c r="N16" s="1208">
        <v>0.50685268950917184</v>
      </c>
      <c r="O16" s="1208">
        <v>0.45465858345459215</v>
      </c>
      <c r="P16" s="1208">
        <v>0.4076537762828204</v>
      </c>
      <c r="Q16" s="1208">
        <v>0.36553453127627733</v>
      </c>
      <c r="R16" s="1208">
        <v>0.32766302437971079</v>
      </c>
      <c r="S16" s="1208">
        <v>0.29358194951886979</v>
      </c>
      <c r="T16" s="1208">
        <v>0.26301694485087573</v>
      </c>
      <c r="U16" s="1208">
        <v>0.23567135255311622</v>
      </c>
      <c r="V16" s="1208">
        <v>0.21114687068088236</v>
      </c>
    </row>
    <row r="17" ht="15">
      <c r="A17" s="1241"/>
      <c r="B17" s="1242" t="s">
        <v>1278</v>
      </c>
      <c r="C17" s="1170">
        <v>138.32145231588473</v>
      </c>
      <c r="D17" s="1170">
        <v>113.39186845691333</v>
      </c>
      <c r="E17" s="1170">
        <v>80.073440858401142</v>
      </c>
      <c r="F17" s="1171">
        <v>73.104493617089133</v>
      </c>
      <c r="G17" s="1171">
        <v>96.611621776742638</v>
      </c>
      <c r="H17" s="1170">
        <v>95.791119309996517</v>
      </c>
      <c r="I17" s="1170">
        <v>95.63808962722652</v>
      </c>
      <c r="J17" s="1170">
        <v>95.798659095089008</v>
      </c>
      <c r="K17" s="1170">
        <v>95.825941153343024</v>
      </c>
      <c r="L17" s="1170">
        <v>95.698780311652925</v>
      </c>
      <c r="M17" s="1170">
        <v>95.624973639541977</v>
      </c>
      <c r="N17" s="1170">
        <v>95.551922033303057</v>
      </c>
      <c r="O17" s="1170">
        <v>95.283422870657404</v>
      </c>
      <c r="P17" s="1170">
        <v>95.123867264734557</v>
      </c>
      <c r="Q17" s="1170">
        <v>94.98004852690859</v>
      </c>
      <c r="R17" s="1170">
        <v>94.795757262900608</v>
      </c>
      <c r="S17" s="1170">
        <v>94.822702188976677</v>
      </c>
      <c r="T17" s="1170">
        <v>94.807722572384606</v>
      </c>
      <c r="U17" s="1170">
        <v>94.784750671693786</v>
      </c>
      <c r="V17" s="1170">
        <v>94.845053830565774</v>
      </c>
    </row>
    <row r="18" ht="15">
      <c r="A18" s="1241"/>
      <c r="B18" s="1243" t="s">
        <v>1249</v>
      </c>
      <c r="C18" s="1170">
        <v>123.94395368806876</v>
      </c>
      <c r="D18" s="1170">
        <v>120.64720780475801</v>
      </c>
      <c r="E18" s="1170">
        <v>87.21625886969565</v>
      </c>
      <c r="F18" s="1171">
        <v>79.968173736821129</v>
      </c>
      <c r="G18" s="1171">
        <v>105.93490407748082</v>
      </c>
      <c r="H18" s="1170">
        <v>105.425726916006</v>
      </c>
      <c r="I18" s="1170">
        <v>105.12892976973929</v>
      </c>
      <c r="J18" s="1170">
        <v>105.51634746751759</v>
      </c>
      <c r="K18" s="1170">
        <v>105.61241902709565</v>
      </c>
      <c r="L18" s="1170">
        <v>105.46751633876129</v>
      </c>
      <c r="M18" s="1170">
        <v>105.42074464042186</v>
      </c>
      <c r="N18" s="1170">
        <v>105.30382425703668</v>
      </c>
      <c r="O18" s="1170">
        <v>105.18690176523663</v>
      </c>
      <c r="P18" s="1170">
        <v>105.14013066571397</v>
      </c>
      <c r="Q18" s="1170">
        <v>105.09343103154872</v>
      </c>
      <c r="R18" s="1170">
        <v>105.09343103154872</v>
      </c>
      <c r="S18" s="1170">
        <v>105.09343208248234</v>
      </c>
      <c r="T18" s="1170">
        <v>105.09343208248234</v>
      </c>
      <c r="U18" s="1170">
        <v>105.09341421661067</v>
      </c>
      <c r="V18" s="1170">
        <v>105.04154572258385</v>
      </c>
    </row>
    <row r="19" ht="30.75" customHeight="1">
      <c r="A19" s="1245"/>
      <c r="B19" s="1246" t="s">
        <v>1250</v>
      </c>
      <c r="C19" s="1213">
        <v>111.59999999999999</v>
      </c>
      <c r="D19" s="1213">
        <v>93.986318059191291</v>
      </c>
      <c r="E19" s="1213">
        <v>91.810221965647301</v>
      </c>
      <c r="F19" s="1185">
        <v>91.416985284269856</v>
      </c>
      <c r="G19" s="1185">
        <v>91.199045883952337</v>
      </c>
      <c r="H19" s="1213">
        <v>90.861236732391248</v>
      </c>
      <c r="I19" s="1213">
        <v>90.972189897395268</v>
      </c>
      <c r="J19" s="1213">
        <v>90.790348030744624</v>
      </c>
      <c r="K19" s="1213">
        <v>90.733591784085689</v>
      </c>
      <c r="L19" s="1213">
        <v>90.737682685414512</v>
      </c>
      <c r="M19" s="1213">
        <v>90.707928468640475</v>
      </c>
      <c r="N19" s="1213">
        <v>90.739270589138201</v>
      </c>
      <c r="O19" s="1213">
        <v>90.584874420312815</v>
      </c>
      <c r="P19" s="1213">
        <v>90.473415490774428</v>
      </c>
      <c r="Q19" s="1213">
        <v>90.37677007461663</v>
      </c>
      <c r="R19" s="1213">
        <v>90.201410623317855</v>
      </c>
      <c r="S19" s="1213">
        <v>90.227048741309829</v>
      </c>
      <c r="T19" s="1213">
        <v>90.21279512308152</v>
      </c>
      <c r="U19" s="1213">
        <v>90.190951905255034</v>
      </c>
      <c r="V19" s="1213">
        <v>90.292896185146446</v>
      </c>
    </row>
    <row r="20" s="1235" customFormat="1" ht="28.5">
      <c r="A20" s="1236" t="s">
        <v>1259</v>
      </c>
      <c r="B20" s="1253" t="s">
        <v>1260</v>
      </c>
      <c r="C20" s="1249">
        <v>40303.194477949997</v>
      </c>
      <c r="D20" s="1249">
        <v>45582.345082747015</v>
      </c>
      <c r="E20" s="1249">
        <v>44665.444225989319</v>
      </c>
      <c r="F20" s="1249">
        <v>42390.942118875115</v>
      </c>
      <c r="G20" s="1249">
        <v>44825.889007105943</v>
      </c>
      <c r="H20" s="1250">
        <v>47151.306740814238</v>
      </c>
      <c r="I20" s="1249">
        <v>49573.806211758179</v>
      </c>
      <c r="J20" s="1249">
        <v>52100.877351135576</v>
      </c>
      <c r="K20" s="1249">
        <v>54762.611777583814</v>
      </c>
      <c r="L20" s="1249">
        <v>57543.086048343052</v>
      </c>
      <c r="M20" s="1249">
        <v>60404.579974361535</v>
      </c>
      <c r="N20" s="1249">
        <v>63402.226621576621</v>
      </c>
      <c r="O20" s="1249">
        <v>66336.755747366988</v>
      </c>
      <c r="P20" s="1249">
        <v>69310.580457704462</v>
      </c>
      <c r="Q20" s="1249">
        <v>72302.729644310981</v>
      </c>
      <c r="R20" s="1249">
        <v>75258.027917479092</v>
      </c>
      <c r="S20" s="1249">
        <v>78359.212688846543</v>
      </c>
      <c r="T20" s="1249">
        <v>81565.324108474713</v>
      </c>
      <c r="U20" s="1249">
        <v>84858.171875251908</v>
      </c>
      <c r="V20" s="1249">
        <v>88345.289319404488</v>
      </c>
    </row>
    <row r="21" ht="15">
      <c r="A21" s="1241"/>
      <c r="B21" s="1240" t="s">
        <v>1247</v>
      </c>
      <c r="C21" s="1177">
        <v>17.715489691490554</v>
      </c>
      <c r="D21" s="1177">
        <v>18.45222804745887</v>
      </c>
      <c r="E21" s="1177">
        <v>17.876405554058415</v>
      </c>
      <c r="F21" s="1177">
        <v>17.160036826413823</v>
      </c>
      <c r="G21" s="1177">
        <v>16.869771970578267</v>
      </c>
      <c r="H21" s="1176">
        <v>16.624206875829824</v>
      </c>
      <c r="I21" s="1177">
        <v>16.407416964011297</v>
      </c>
      <c r="J21" s="1177">
        <v>16.182321912273927</v>
      </c>
      <c r="K21" s="1177">
        <v>15.941534580843239</v>
      </c>
      <c r="L21" s="1177">
        <v>15.69663788719223</v>
      </c>
      <c r="M21" s="1177">
        <v>15.456491180704843</v>
      </c>
      <c r="N21" s="1177">
        <v>15.218938008713542</v>
      </c>
      <c r="O21" s="1177">
        <v>14.99064623403209</v>
      </c>
      <c r="P21" s="1177">
        <v>14.76325904168864</v>
      </c>
      <c r="Q21" s="1177">
        <v>14.539248214644177</v>
      </c>
      <c r="R21" s="1177">
        <v>14.310348700457846</v>
      </c>
      <c r="S21" s="1177">
        <v>14.079169372632247</v>
      </c>
      <c r="T21" s="1177">
        <v>13.848514830095434</v>
      </c>
      <c r="U21" s="1177">
        <v>13.619962099925372</v>
      </c>
      <c r="V21" s="1177">
        <v>13.394570507830952</v>
      </c>
    </row>
    <row r="22" ht="15">
      <c r="A22" s="1241"/>
      <c r="B22" s="1242" t="s">
        <v>1278</v>
      </c>
      <c r="C22" s="1171">
        <v>119.19276940084443</v>
      </c>
      <c r="D22" s="1171">
        <v>113.09859100048571</v>
      </c>
      <c r="E22" s="1171">
        <v>97.988473706007838</v>
      </c>
      <c r="F22" s="1171">
        <v>94.90769173680188</v>
      </c>
      <c r="G22" s="1171">
        <v>105.74402635686324</v>
      </c>
      <c r="H22" s="1170">
        <v>105.18766673727242</v>
      </c>
      <c r="I22" s="1171">
        <v>105.13771438882948</v>
      </c>
      <c r="J22" s="1171">
        <v>105.09759353272739</v>
      </c>
      <c r="K22" s="1171">
        <v>105.11153291325994</v>
      </c>
      <c r="L22" s="1171">
        <v>105.07732224688631</v>
      </c>
      <c r="M22" s="1171">
        <v>104.97278495563218</v>
      </c>
      <c r="N22" s="1171">
        <v>104.96261483564231</v>
      </c>
      <c r="O22" s="1171">
        <v>104.62843228409852</v>
      </c>
      <c r="P22" s="1171">
        <v>104.48292153698743</v>
      </c>
      <c r="Q22" s="1171">
        <v>104.31701648846013</v>
      </c>
      <c r="R22" s="1171">
        <v>104.08739516157486</v>
      </c>
      <c r="S22" s="1171">
        <v>104.12073616221768</v>
      </c>
      <c r="T22" s="1171">
        <v>104.09155644832624</v>
      </c>
      <c r="U22" s="1171">
        <v>104.03706820608963</v>
      </c>
      <c r="V22" s="1171">
        <v>104.1093478295513</v>
      </c>
    </row>
    <row r="23" ht="15">
      <c r="A23" s="1241"/>
      <c r="B23" s="1243" t="s">
        <v>1249</v>
      </c>
      <c r="C23" s="1171">
        <v>109.05102415447799</v>
      </c>
      <c r="D23" s="1171">
        <v>107.89140203614689</v>
      </c>
      <c r="E23" s="1171">
        <v>95.675385336855285</v>
      </c>
      <c r="F23" s="1171">
        <v>92.345067712990726</v>
      </c>
      <c r="G23" s="1171">
        <v>102.97744962605123</v>
      </c>
      <c r="H23" s="1170">
        <v>102.68173246871588</v>
      </c>
      <c r="I23" s="1171">
        <v>102.55473486503779</v>
      </c>
      <c r="J23" s="1171">
        <v>102.74075422281899</v>
      </c>
      <c r="K23" s="1171">
        <v>102.77952768586142</v>
      </c>
      <c r="L23" s="1171">
        <v>102.71428704537607</v>
      </c>
      <c r="M23" s="1171">
        <v>102.68893426018936</v>
      </c>
      <c r="N23" s="1171">
        <v>102.62556092974526</v>
      </c>
      <c r="O23" s="1171">
        <v>102.56218554552248</v>
      </c>
      <c r="P23" s="1171">
        <v>102.53683334109667</v>
      </c>
      <c r="Q23" s="1171">
        <v>102.51155084549414</v>
      </c>
      <c r="R23" s="1171">
        <v>102.51155084549414</v>
      </c>
      <c r="S23" s="1171">
        <v>102.51155187060898</v>
      </c>
      <c r="T23" s="1171">
        <v>102.51155187060898</v>
      </c>
      <c r="U23" s="1171">
        <v>102.51153444365666</v>
      </c>
      <c r="V23" s="1171">
        <v>102.48168285890915</v>
      </c>
    </row>
    <row r="24" s="1244" customFormat="1" ht="15">
      <c r="A24" s="1245"/>
      <c r="B24" s="1246" t="s">
        <v>1250</v>
      </c>
      <c r="C24" s="1171">
        <v>109.3</v>
      </c>
      <c r="D24" s="1171">
        <v>104.82632430950733</v>
      </c>
      <c r="E24" s="1171">
        <v>102.41764207273229</v>
      </c>
      <c r="F24" s="1171">
        <v>102.77505240645424</v>
      </c>
      <c r="G24" s="1171">
        <v>102.68658501531982</v>
      </c>
      <c r="H24" s="1170">
        <v>102.44048693794687</v>
      </c>
      <c r="I24" s="1171">
        <v>102.51863507539744</v>
      </c>
      <c r="J24" s="1171">
        <v>102.29396730414983</v>
      </c>
      <c r="K24" s="1171">
        <v>102.26893942782667</v>
      </c>
      <c r="L24" s="1171">
        <v>102.30059056970946</v>
      </c>
      <c r="M24" s="1171">
        <v>102.22404751972213</v>
      </c>
      <c r="N24" s="1171">
        <v>102.27726297885663</v>
      </c>
      <c r="O24" s="1171">
        <v>102.01462822538912</v>
      </c>
      <c r="P24" s="1171">
        <v>101.89794060580843</v>
      </c>
      <c r="Q24" s="1171">
        <v>101.76123142033738</v>
      </c>
      <c r="R24" s="1171">
        <v>101.53723585594351</v>
      </c>
      <c r="S24" s="1171">
        <v>101.5697589805682</v>
      </c>
      <c r="T24" s="1171">
        <v>101.54129417503263</v>
      </c>
      <c r="U24" s="1171">
        <v>101.48815815772559</v>
      </c>
      <c r="V24" s="1171">
        <v>101.58824965128943</v>
      </c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  <c r="GA24" s="1146"/>
      <c r="GB24" s="1146"/>
    </row>
    <row r="25" s="1235" customFormat="1" ht="28.5">
      <c r="A25" s="1236" t="s">
        <v>1261</v>
      </c>
      <c r="B25" s="1253" t="s">
        <v>1262</v>
      </c>
      <c r="C25" s="1249">
        <v>1129.8957174099999</v>
      </c>
      <c r="D25" s="1249">
        <v>1385.2024646564564</v>
      </c>
      <c r="E25" s="1249">
        <v>1395.7202082112658</v>
      </c>
      <c r="F25" s="1249">
        <v>1372.8774925848213</v>
      </c>
      <c r="G25" s="1249">
        <v>1470.5753625600184</v>
      </c>
      <c r="H25" s="1250">
        <v>1633.3185608819063</v>
      </c>
      <c r="I25" s="1249">
        <v>1810.2616328190963</v>
      </c>
      <c r="J25" s="1249">
        <v>2010.4110531701524</v>
      </c>
      <c r="K25" s="1249">
        <v>2233.6682770846242</v>
      </c>
      <c r="L25" s="1249">
        <v>2479.3561293518828</v>
      </c>
      <c r="M25" s="1249">
        <v>2748.4496284812776</v>
      </c>
      <c r="N25" s="1249">
        <v>3044.0119664805984</v>
      </c>
      <c r="O25" s="1249">
        <v>3357.9894248953178</v>
      </c>
      <c r="P25" s="1249">
        <v>3698.080625122645</v>
      </c>
      <c r="Q25" s="1249">
        <v>4064.91689957178</v>
      </c>
      <c r="R25" s="1249">
        <v>4458.4346150262145</v>
      </c>
      <c r="S25" s="1249">
        <v>4891.6144808936697</v>
      </c>
      <c r="T25" s="1249">
        <v>5365.3778807034023</v>
      </c>
      <c r="U25" s="1249">
        <v>5881.9456835712945</v>
      </c>
      <c r="V25" s="1249">
        <v>6451.388032191905</v>
      </c>
    </row>
    <row r="26" ht="15">
      <c r="A26" s="1241"/>
      <c r="B26" s="1240" t="s">
        <v>1247</v>
      </c>
      <c r="C26" s="1177">
        <v>0.49665184592718448</v>
      </c>
      <c r="D26" s="1177">
        <v>0.56074499289896218</v>
      </c>
      <c r="E26" s="1177">
        <v>0.55860768686728079</v>
      </c>
      <c r="F26" s="1177">
        <v>0.55574675044602084</v>
      </c>
      <c r="G26" s="1177">
        <v>0.55343623029997879</v>
      </c>
      <c r="H26" s="1176">
        <v>0.57586157260685433</v>
      </c>
      <c r="I26" s="1177">
        <v>0.59914135494744447</v>
      </c>
      <c r="J26" s="1177">
        <v>0.62442554698522712</v>
      </c>
      <c r="K26" s="1177">
        <v>0.65022647615672469</v>
      </c>
      <c r="L26" s="1177">
        <v>0.6763202676188006</v>
      </c>
      <c r="M26" s="1177">
        <v>0.70328090123734677</v>
      </c>
      <c r="N26" s="1177">
        <v>0.73067827242339878</v>
      </c>
      <c r="O26" s="1177">
        <v>0.7588316757294028</v>
      </c>
      <c r="P26" s="1177">
        <v>0.78769679701429607</v>
      </c>
      <c r="Q26" s="1177">
        <v>0.81740808494394379</v>
      </c>
      <c r="R26" s="1177">
        <v>0.84777339726700918</v>
      </c>
      <c r="S26" s="1177">
        <v>0.87889944805335329</v>
      </c>
      <c r="T26" s="1177">
        <v>0.91095714952559081</v>
      </c>
      <c r="U26" s="1177">
        <v>0.94406791371644605</v>
      </c>
      <c r="V26" s="1177">
        <v>0.97813446009725225</v>
      </c>
    </row>
    <row r="27" ht="15">
      <c r="A27" s="1241"/>
      <c r="B27" s="1242" t="s">
        <v>1278</v>
      </c>
      <c r="C27" s="1171">
        <v>137.93464829866116</v>
      </c>
      <c r="D27" s="1171">
        <v>122.59560270143184</v>
      </c>
      <c r="E27" s="1171">
        <v>100.75929287040491</v>
      </c>
      <c r="F27" s="1171">
        <v>98.363374300088452</v>
      </c>
      <c r="G27" s="1171">
        <v>107.11628462866369</v>
      </c>
      <c r="H27" s="1170">
        <v>111.06663435722055</v>
      </c>
      <c r="I27" s="1171">
        <v>110.8333472829483</v>
      </c>
      <c r="J27" s="1171">
        <v>111.05638084144589</v>
      </c>
      <c r="K27" s="1171">
        <v>111.12686284226298</v>
      </c>
      <c r="L27" s="1171">
        <v>110.99929899116128</v>
      </c>
      <c r="M27" s="1171">
        <v>110.8533621267122</v>
      </c>
      <c r="N27" s="1171">
        <v>110.75378405834715</v>
      </c>
      <c r="O27" s="1171">
        <v>110.31459343366943</v>
      </c>
      <c r="P27" s="1171">
        <v>110.1278222529819</v>
      </c>
      <c r="Q27" s="1171">
        <v>109.91963971680497</v>
      </c>
      <c r="R27" s="1171">
        <v>109.6808305108498</v>
      </c>
      <c r="S27" s="1171">
        <v>109.71596318599164</v>
      </c>
      <c r="T27" s="1171">
        <v>109.68521541630523</v>
      </c>
      <c r="U27" s="1171">
        <v>109.62779909176071</v>
      </c>
      <c r="V27" s="1171">
        <v>109.68119019206696</v>
      </c>
    </row>
    <row r="28" ht="15">
      <c r="A28" s="1241"/>
      <c r="B28" s="1243" t="s">
        <v>1249</v>
      </c>
      <c r="C28" s="1171">
        <v>95.721476959515044</v>
      </c>
      <c r="D28" s="1171">
        <v>99.686849125549728</v>
      </c>
      <c r="E28" s="1171">
        <v>96.567766140361329</v>
      </c>
      <c r="F28" s="1171">
        <v>93.924656915072006</v>
      </c>
      <c r="G28" s="1171">
        <v>102.36305525877081</v>
      </c>
      <c r="H28" s="1170">
        <v>106.38507730646636</v>
      </c>
      <c r="I28" s="1171">
        <v>106.08270205961378</v>
      </c>
      <c r="J28" s="1171">
        <v>106.52560529242616</v>
      </c>
      <c r="K28" s="1171">
        <v>106.61792306157483</v>
      </c>
      <c r="L28" s="1171">
        <v>106.46258604560411</v>
      </c>
      <c r="M28" s="1171">
        <v>106.40222580997469</v>
      </c>
      <c r="N28" s="1171">
        <v>106.25133416606019</v>
      </c>
      <c r="O28" s="1171">
        <v>106.10044039410114</v>
      </c>
      <c r="P28" s="1171">
        <v>106.04008076451589</v>
      </c>
      <c r="Q28" s="1171">
        <v>105.97979320355746</v>
      </c>
      <c r="R28" s="1171">
        <v>105.97979320355746</v>
      </c>
      <c r="S28" s="1171">
        <v>105.97979426335469</v>
      </c>
      <c r="T28" s="1171">
        <v>105.97979426335469</v>
      </c>
      <c r="U28" s="1171">
        <v>105.97977624680155</v>
      </c>
      <c r="V28" s="1171">
        <v>105.92894718787893</v>
      </c>
    </row>
    <row r="29" s="1244" customFormat="1" ht="15">
      <c r="A29" s="1245"/>
      <c r="B29" s="1246" t="s">
        <v>1250</v>
      </c>
      <c r="C29" s="1171">
        <v>144.09999999999999</v>
      </c>
      <c r="D29" s="1171">
        <v>122.98071789492502</v>
      </c>
      <c r="E29" s="1171">
        <v>104.34050294168675</v>
      </c>
      <c r="F29" s="1171">
        <v>104.72582762695637</v>
      </c>
      <c r="G29" s="1171">
        <v>104.64350087819953</v>
      </c>
      <c r="H29" s="1170">
        <v>104.40057681893478</v>
      </c>
      <c r="I29" s="1171">
        <v>104.47824681225111</v>
      </c>
      <c r="J29" s="1171">
        <v>104.25322675856398</v>
      </c>
      <c r="K29" s="1171">
        <v>104.22906360507898</v>
      </c>
      <c r="L29" s="1171">
        <v>104.26132138440995</v>
      </c>
      <c r="M29" s="1171">
        <v>104.18331128212191</v>
      </c>
      <c r="N29" s="1171">
        <v>104.23754668835505</v>
      </c>
      <c r="O29" s="1171">
        <v>103.97185254266164</v>
      </c>
      <c r="P29" s="1171">
        <v>103.85490227751117</v>
      </c>
      <c r="Q29" s="1171">
        <v>103.71754500943416</v>
      </c>
      <c r="R29" s="1171">
        <v>103.49221035012182</v>
      </c>
      <c r="S29" s="1171">
        <v>103.52535966747844</v>
      </c>
      <c r="T29" s="1171">
        <v>103.49634680714962</v>
      </c>
      <c r="U29" s="1171">
        <v>103.44218772123446</v>
      </c>
      <c r="V29" s="1171">
        <v>103.5422262788404</v>
      </c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  <c r="FT29" s="1146"/>
      <c r="FU29" s="1146"/>
    </row>
    <row r="30" s="1235" customFormat="1" ht="24" customHeight="1">
      <c r="A30" s="1236" t="s">
        <v>1263</v>
      </c>
      <c r="B30" s="1253" t="s">
        <v>1264</v>
      </c>
      <c r="C30" s="1249">
        <v>3600.6393586899999</v>
      </c>
      <c r="D30" s="1249">
        <v>3991.6716695261111</v>
      </c>
      <c r="E30" s="1249">
        <v>3804.5119268905169</v>
      </c>
      <c r="F30" s="1249">
        <v>3506.1142989257701</v>
      </c>
      <c r="G30" s="1249">
        <v>3648.9684650340364</v>
      </c>
      <c r="H30" s="1250">
        <v>3772.0745204075961</v>
      </c>
      <c r="I30" s="1249">
        <v>3889.7207213104202</v>
      </c>
      <c r="J30" s="1249">
        <v>4012.1955222493948</v>
      </c>
      <c r="K30" s="1249">
        <v>4140.963304271273</v>
      </c>
      <c r="L30" s="1249">
        <v>4271.4446008113</v>
      </c>
      <c r="M30" s="1249">
        <v>4402.0295100856874</v>
      </c>
      <c r="N30" s="1249">
        <v>4535.8305246952277</v>
      </c>
      <c r="O30" s="1249">
        <v>4662.6249596462603</v>
      </c>
      <c r="P30" s="1249">
        <v>4785.8611502558742</v>
      </c>
      <c r="Q30" s="1249">
        <v>4906.5820622067395</v>
      </c>
      <c r="R30" s="1249">
        <v>5023.2477640100242</v>
      </c>
      <c r="S30" s="1249">
        <v>5145.2066748023362</v>
      </c>
      <c r="T30" s="1249">
        <v>5268.6234086765826</v>
      </c>
      <c r="U30" s="1249">
        <v>5392.7265789136918</v>
      </c>
      <c r="V30" s="1249">
        <v>5521.5537207878979</v>
      </c>
    </row>
    <row r="31" ht="15">
      <c r="A31" s="1241"/>
      <c r="B31" s="1240" t="s">
        <v>1247</v>
      </c>
      <c r="C31" s="1177">
        <v>1.5826807345642531</v>
      </c>
      <c r="D31" s="1177">
        <v>1.6158720180580461</v>
      </c>
      <c r="E31" s="1177">
        <v>1.5226759594338435</v>
      </c>
      <c r="F31" s="1177">
        <v>1.4192902417328683</v>
      </c>
      <c r="G31" s="1177">
        <v>1.3732525399149793</v>
      </c>
      <c r="H31" s="1176">
        <v>1.3299259662727976</v>
      </c>
      <c r="I31" s="1177">
        <v>1.2873788523617058</v>
      </c>
      <c r="J31" s="1177">
        <v>1.2461717118206763</v>
      </c>
      <c r="K31" s="1177">
        <v>1.2054448750756053</v>
      </c>
      <c r="L31" s="1177">
        <v>1.1651672469879284</v>
      </c>
      <c r="M31" s="1177">
        <v>1.1264035000114418</v>
      </c>
      <c r="N31" s="1177">
        <v>1.0887712822040745</v>
      </c>
      <c r="O31" s="1177">
        <v>1.0536505818616178</v>
      </c>
      <c r="P31" s="1177">
        <v>1.0193957031119849</v>
      </c>
      <c r="Q31" s="1177">
        <v>0.98665727890063959</v>
      </c>
      <c r="R31" s="1177">
        <v>0.95517287791011962</v>
      </c>
      <c r="S31" s="1177">
        <v>0.92446355375455436</v>
      </c>
      <c r="T31" s="1177">
        <v>0.8945297552206346</v>
      </c>
      <c r="U31" s="1177">
        <v>0.86554694729978432</v>
      </c>
      <c r="V31" s="1177">
        <v>0.83715658407635363</v>
      </c>
    </row>
    <row r="32" ht="15">
      <c r="A32" s="1241"/>
      <c r="B32" s="1242" t="s">
        <v>1278</v>
      </c>
      <c r="C32" s="1171">
        <v>106.37842026198771</v>
      </c>
      <c r="D32" s="1171">
        <v>110.86007988810016</v>
      </c>
      <c r="E32" s="1171">
        <v>95.311244056858669</v>
      </c>
      <c r="F32" s="1171">
        <v>92.156743527187956</v>
      </c>
      <c r="G32" s="1171">
        <v>104.07442980829333</v>
      </c>
      <c r="H32" s="1170">
        <v>103.37372209579814</v>
      </c>
      <c r="I32" s="1171">
        <v>103.11887265923134</v>
      </c>
      <c r="J32" s="1171">
        <v>103.14867852254734</v>
      </c>
      <c r="K32" s="1171">
        <v>103.21867600049966</v>
      </c>
      <c r="L32" s="1171">
        <v>103.15098895963264</v>
      </c>
      <c r="M32" s="1171">
        <v>103.05716031643217</v>
      </c>
      <c r="N32" s="1171">
        <v>103.03953015996332</v>
      </c>
      <c r="O32" s="1171">
        <v>102.79539621819428</v>
      </c>
      <c r="P32" s="1171">
        <v>102.64306461866843</v>
      </c>
      <c r="Q32" s="1171">
        <v>102.52244910917257</v>
      </c>
      <c r="R32" s="1171">
        <v>102.37773872573965</v>
      </c>
      <c r="S32" s="1171">
        <v>102.42788961488441</v>
      </c>
      <c r="T32" s="1171">
        <v>102.39867398288696</v>
      </c>
      <c r="U32" s="1171">
        <v>102.35551415636827</v>
      </c>
      <c r="V32" s="1171">
        <v>102.38890550056696</v>
      </c>
    </row>
    <row r="33" ht="15">
      <c r="A33" s="1241"/>
      <c r="B33" s="1243" t="s">
        <v>1249</v>
      </c>
      <c r="C33" s="1171">
        <v>99.512086306817324</v>
      </c>
      <c r="D33" s="1171">
        <v>108.45507361015738</v>
      </c>
      <c r="E33" s="1171">
        <v>95.366484289487801</v>
      </c>
      <c r="F33" s="1171">
        <v>91.798286835347199</v>
      </c>
      <c r="G33" s="1171">
        <v>103.19012459934058</v>
      </c>
      <c r="H33" s="1170">
        <v>102.87328478790987</v>
      </c>
      <c r="I33" s="1171">
        <v>102.73721592682621</v>
      </c>
      <c r="J33" s="1171">
        <v>102.93652238159177</v>
      </c>
      <c r="K33" s="1171">
        <v>102.97806537770869</v>
      </c>
      <c r="L33" s="1171">
        <v>102.90816457987063</v>
      </c>
      <c r="M33" s="1171">
        <v>102.88100106448859</v>
      </c>
      <c r="N33" s="1171">
        <v>102.81310092472708</v>
      </c>
      <c r="O33" s="1171">
        <v>102.74519872734551</v>
      </c>
      <c r="P33" s="1171">
        <v>102.71803579403215</v>
      </c>
      <c r="Q33" s="1171">
        <v>102.69094269160087</v>
      </c>
      <c r="R33" s="1171">
        <v>102.69094269160087</v>
      </c>
      <c r="S33" s="1171">
        <v>102.69094371850963</v>
      </c>
      <c r="T33" s="1171">
        <v>102.69094371850963</v>
      </c>
      <c r="U33" s="1171">
        <v>102.69092626106071</v>
      </c>
      <c r="V33" s="1171">
        <v>102.65998963454552</v>
      </c>
    </row>
    <row r="34" s="1244" customFormat="1" ht="15">
      <c r="A34" s="1245"/>
      <c r="B34" s="1246" t="s">
        <v>1250</v>
      </c>
      <c r="C34" s="1171">
        <v>106.89999999999999</v>
      </c>
      <c r="D34" s="1171">
        <v>102.21751384964026</v>
      </c>
      <c r="E34" s="1171">
        <v>99.942075842429674</v>
      </c>
      <c r="F34" s="1171">
        <v>100.39048298633686</v>
      </c>
      <c r="G34" s="1171">
        <v>100.8569668971583</v>
      </c>
      <c r="H34" s="1170">
        <v>100.48645992875605</v>
      </c>
      <c r="I34" s="1171">
        <v>100.37148829561136</v>
      </c>
      <c r="J34" s="1171">
        <v>100.20610385512063</v>
      </c>
      <c r="K34" s="1171">
        <v>100.23365230440916</v>
      </c>
      <c r="L34" s="1171">
        <v>100.23596221033905</v>
      </c>
      <c r="M34" s="1171">
        <v>100.17122622264645</v>
      </c>
      <c r="N34" s="1171">
        <v>100.22023383518217</v>
      </c>
      <c r="O34" s="1171">
        <v>100.04885628863494</v>
      </c>
      <c r="P34" s="1171">
        <v>99.927012647015545</v>
      </c>
      <c r="Q34" s="1171">
        <v>99.835921671364602</v>
      </c>
      <c r="R34" s="1171">
        <v>99.695003320008624</v>
      </c>
      <c r="S34" s="1171">
        <v>99.743839043541854</v>
      </c>
      <c r="T34" s="1171">
        <v>99.715388986565529</v>
      </c>
      <c r="U34" s="1171">
        <v>99.673377077308899</v>
      </c>
      <c r="V34" s="1171">
        <v>99.735939838934726</v>
      </c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  <c r="GA34" s="1146"/>
      <c r="GB34" s="1146"/>
    </row>
    <row r="35" s="1235" customFormat="1" ht="21.199999999999999" customHeight="1">
      <c r="A35" s="1236" t="s">
        <v>1265</v>
      </c>
      <c r="B35" s="1253" t="s">
        <v>1266</v>
      </c>
      <c r="C35" s="1249">
        <v>13575.663024039999</v>
      </c>
      <c r="D35" s="1249">
        <v>14911.183106437475</v>
      </c>
      <c r="E35" s="1249">
        <v>14544.540186753047</v>
      </c>
      <c r="F35" s="1249">
        <v>13659.19750166218</v>
      </c>
      <c r="G35" s="1249">
        <v>14472.483636256527</v>
      </c>
      <c r="H35" s="1250">
        <v>15199.927603520802</v>
      </c>
      <c r="I35" s="1249">
        <v>15904.445941737184</v>
      </c>
      <c r="J35" s="1249">
        <v>16639.773545042201</v>
      </c>
      <c r="K35" s="1249">
        <v>17417.993036659031</v>
      </c>
      <c r="L35" s="1249">
        <v>18217.167007363318</v>
      </c>
      <c r="M35" s="1249">
        <v>19028.909070166083</v>
      </c>
      <c r="N35" s="1249">
        <v>19858.323338651149</v>
      </c>
      <c r="O35" s="1249">
        <v>20663.287556344629</v>
      </c>
      <c r="P35" s="1249">
        <v>21462.615580806269</v>
      </c>
      <c r="Q35" s="1249">
        <v>22253.343302179277</v>
      </c>
      <c r="R35" s="1249">
        <v>23037.831125195775</v>
      </c>
      <c r="S35" s="1249">
        <v>23851.523299201777</v>
      </c>
      <c r="T35" s="1249">
        <v>24682.457205204399</v>
      </c>
      <c r="U35" s="1249">
        <v>25526.548111554202</v>
      </c>
      <c r="V35" s="1249">
        <v>26402.337026896355</v>
      </c>
    </row>
    <row r="36" ht="15">
      <c r="A36" s="1241"/>
      <c r="B36" s="1240" t="s">
        <v>1247</v>
      </c>
      <c r="C36" s="1177">
        <v>5.9672569748561273</v>
      </c>
      <c r="D36" s="1177">
        <v>6.0362087698191527</v>
      </c>
      <c r="E36" s="1177">
        <v>5.821146604076767</v>
      </c>
      <c r="F36" s="1177">
        <v>5.5293022620371639</v>
      </c>
      <c r="G36" s="1177">
        <v>5.4465734913337682</v>
      </c>
      <c r="H36" s="1176">
        <v>5.3590612529056392</v>
      </c>
      <c r="I36" s="1177">
        <v>5.2638862352627989</v>
      </c>
      <c r="J36" s="1177">
        <v>5.1682464047286043</v>
      </c>
      <c r="K36" s="1177">
        <v>5.0704217587453746</v>
      </c>
      <c r="L36" s="1177">
        <v>4.9692898570795574</v>
      </c>
      <c r="M36" s="1177">
        <v>4.8691699428469581</v>
      </c>
      <c r="N36" s="1177">
        <v>4.7667504431945424</v>
      </c>
      <c r="O36" s="1177">
        <v>4.669448035247556</v>
      </c>
      <c r="P36" s="1177">
        <v>4.5715697580253654</v>
      </c>
      <c r="Q36" s="1177">
        <v>4.4748916599379278</v>
      </c>
      <c r="R36" s="1177">
        <v>4.380654208283377</v>
      </c>
      <c r="S36" s="1177">
        <v>4.285515701366208</v>
      </c>
      <c r="T36" s="1177">
        <v>4.1906947392850986</v>
      </c>
      <c r="U36" s="1177">
        <v>4.0970788097154927</v>
      </c>
      <c r="V36" s="1177">
        <v>4.0030200546369423</v>
      </c>
    </row>
    <row r="37" ht="15">
      <c r="A37" s="1241"/>
      <c r="B37" s="1242" t="s">
        <v>1278</v>
      </c>
      <c r="C37" s="1171">
        <v>123.55263788029561</v>
      </c>
      <c r="D37" s="1171">
        <v>109.83760483766072</v>
      </c>
      <c r="E37" s="1171">
        <v>97.541154735561264</v>
      </c>
      <c r="F37" s="1171">
        <v>93.912886390886214</v>
      </c>
      <c r="G37" s="1171">
        <v>105.95412823114521</v>
      </c>
      <c r="H37" s="1170">
        <v>105.02639343424012</v>
      </c>
      <c r="I37" s="1171">
        <v>104.63501114342935</v>
      </c>
      <c r="J37" s="1171">
        <v>104.623409114651</v>
      </c>
      <c r="K37" s="1171">
        <v>104.68603246026626</v>
      </c>
      <c r="L37" s="1171">
        <v>104.58820926740695</v>
      </c>
      <c r="M37" s="1171">
        <v>104.45591821425725</v>
      </c>
      <c r="N37" s="1171">
        <v>104.35870635266969</v>
      </c>
      <c r="O37" s="1171">
        <v>104.05353565840446</v>
      </c>
      <c r="P37" s="1171">
        <v>103.86834874306442</v>
      </c>
      <c r="Q37" s="1171">
        <v>103.68420949625612</v>
      </c>
      <c r="R37" s="1171">
        <v>103.52525826058539</v>
      </c>
      <c r="S37" s="1171">
        <v>103.53198254464193</v>
      </c>
      <c r="T37" s="1171">
        <v>103.48377709708139</v>
      </c>
      <c r="U37" s="1171">
        <v>103.41980095147019</v>
      </c>
      <c r="V37" s="1171">
        <v>103.43089442221034</v>
      </c>
    </row>
    <row r="38" ht="15">
      <c r="A38" s="1241"/>
      <c r="B38" s="1243" t="s">
        <v>1249</v>
      </c>
      <c r="C38" s="1171">
        <v>97.824733080202392</v>
      </c>
      <c r="D38" s="1171">
        <v>107.60184060711109</v>
      </c>
      <c r="E38" s="1171">
        <v>97.304416785109254</v>
      </c>
      <c r="F38" s="1171">
        <v>92.904121349938592</v>
      </c>
      <c r="G38" s="1171">
        <v>104.46676665462213</v>
      </c>
      <c r="H38" s="1170">
        <v>103.95205856315957</v>
      </c>
      <c r="I38" s="1171">
        <v>103.80011784631009</v>
      </c>
      <c r="J38" s="1171">
        <v>104.06452054351823</v>
      </c>
      <c r="K38" s="1171">
        <v>104.10608730372412</v>
      </c>
      <c r="L38" s="1171">
        <v>104.02133342023696</v>
      </c>
      <c r="M38" s="1171">
        <v>103.97996725795096</v>
      </c>
      <c r="N38" s="1171">
        <v>103.87656059350969</v>
      </c>
      <c r="O38" s="1171">
        <v>103.7731518494691</v>
      </c>
      <c r="P38" s="1171">
        <v>103.73178627721708</v>
      </c>
      <c r="Q38" s="1171">
        <v>103.69049121610782</v>
      </c>
      <c r="R38" s="1171">
        <v>103.69049121610782</v>
      </c>
      <c r="S38" s="1171">
        <v>103.69049225301205</v>
      </c>
      <c r="T38" s="1171">
        <v>103.69049225301205</v>
      </c>
      <c r="U38" s="1171">
        <v>103.69047462563999</v>
      </c>
      <c r="V38" s="1171">
        <v>103.65914861764509</v>
      </c>
    </row>
    <row r="39" s="1244" customFormat="1" ht="15">
      <c r="A39" s="1245"/>
      <c r="B39" s="1246" t="s">
        <v>1250</v>
      </c>
      <c r="C39" s="1171">
        <v>126.29999999999998</v>
      </c>
      <c r="D39" s="1171">
        <v>102.07781225482296</v>
      </c>
      <c r="E39" s="1171">
        <v>100.24329620203656</v>
      </c>
      <c r="F39" s="1171">
        <v>101.0858130148478</v>
      </c>
      <c r="G39" s="1171">
        <v>101.42376530274019</v>
      </c>
      <c r="H39" s="1170">
        <v>101.03349071286338</v>
      </c>
      <c r="I39" s="1171">
        <v>100.80432788944944</v>
      </c>
      <c r="J39" s="1171">
        <v>100.53705967049456</v>
      </c>
      <c r="K39" s="1171">
        <v>100.55707132172797</v>
      </c>
      <c r="L39" s="1171">
        <v>100.54496114261471</v>
      </c>
      <c r="M39" s="1171">
        <v>100.45773332003998</v>
      </c>
      <c r="N39" s="1171">
        <v>100.46415260228602</v>
      </c>
      <c r="O39" s="1171">
        <v>100.27018916158784</v>
      </c>
      <c r="P39" s="1171">
        <v>100.13164958471106</v>
      </c>
      <c r="Q39" s="1171">
        <v>99.993941855441093</v>
      </c>
      <c r="R39" s="1171">
        <v>99.840647919028498</v>
      </c>
      <c r="S39" s="1171">
        <v>99.847131877835679</v>
      </c>
      <c r="T39" s="1171">
        <v>99.800642130788361</v>
      </c>
      <c r="U39" s="1171">
        <v>99.738959942900223</v>
      </c>
      <c r="V39" s="1171">
        <v>99.779803135103222</v>
      </c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  <c r="GA39" s="1146"/>
      <c r="GB39" s="1146"/>
    </row>
    <row r="40" ht="28.5">
      <c r="A40" s="1247" t="s">
        <v>1280</v>
      </c>
      <c r="B40" s="1253" t="s">
        <v>1281</v>
      </c>
      <c r="C40" s="1249">
        <v>16294.74536488</v>
      </c>
      <c r="D40" s="1249">
        <v>18489.354255858732</v>
      </c>
      <c r="E40" s="1249">
        <v>20138.743015636468</v>
      </c>
      <c r="F40" s="1249">
        <v>22226.304808562156</v>
      </c>
      <c r="G40" s="1249">
        <v>24944.339784106473</v>
      </c>
      <c r="H40" s="1250">
        <v>27664.817788506109</v>
      </c>
      <c r="I40" s="1249">
        <v>30621.540245514429</v>
      </c>
      <c r="J40" s="1249">
        <v>33822.809223398748</v>
      </c>
      <c r="K40" s="1249">
        <v>37393.892847379095</v>
      </c>
      <c r="L40" s="1249">
        <v>41361.743281752169</v>
      </c>
      <c r="M40" s="1249">
        <v>45694.90898753376</v>
      </c>
      <c r="N40" s="1249">
        <v>50516.44253947676</v>
      </c>
      <c r="O40" s="1249">
        <v>55672.523232038569</v>
      </c>
      <c r="P40" s="1249">
        <v>61285.997917627712</v>
      </c>
      <c r="Q40" s="1249">
        <v>67364.879499287883</v>
      </c>
      <c r="R40" s="1249">
        <v>73906.901288236259</v>
      </c>
      <c r="S40" s="1249">
        <v>81125.118607932818</v>
      </c>
      <c r="T40" s="1249">
        <v>89012.072086338012</v>
      </c>
      <c r="U40" s="1249">
        <v>97588.326439092998</v>
      </c>
      <c r="V40" s="1249">
        <v>107033.87284701536</v>
      </c>
    </row>
    <row r="41" ht="15">
      <c r="A41" s="1241"/>
      <c r="B41" s="1240" t="s">
        <v>1247</v>
      </c>
      <c r="C41" s="1177">
        <v>7.1624444979150974</v>
      </c>
      <c r="D41" s="1177">
        <v>7.4846912891388913</v>
      </c>
      <c r="E41" s="1177">
        <v>8.0601087425657365</v>
      </c>
      <c r="F41" s="1177">
        <v>8.9973043760261238</v>
      </c>
      <c r="G41" s="1177">
        <v>9.3875511102031304</v>
      </c>
      <c r="H41" s="1176">
        <v>9.7538262645893443</v>
      </c>
      <c r="I41" s="1177">
        <v>10.134795313926116</v>
      </c>
      <c r="J41" s="1177">
        <v>10.505227832186147</v>
      </c>
      <c r="K41" s="1177">
        <v>10.885456638918944</v>
      </c>
      <c r="L41" s="1177">
        <v>11.28268140035504</v>
      </c>
      <c r="M41" s="1177">
        <v>11.692539838348431</v>
      </c>
      <c r="N41" s="1177">
        <v>12.12586132057705</v>
      </c>
      <c r="O41" s="1177">
        <v>12.580764484560255</v>
      </c>
      <c r="P41" s="1177">
        <v>13.054010757253071</v>
      </c>
      <c r="Q41" s="1177">
        <v>13.546303283541475</v>
      </c>
      <c r="R41" s="1177">
        <v>14.053431349073881</v>
      </c>
      <c r="S41" s="1177">
        <v>14.576132736189937</v>
      </c>
      <c r="T41" s="1177">
        <v>15.11285603065603</v>
      </c>
      <c r="U41" s="1177">
        <v>15.66318573831103</v>
      </c>
      <c r="V41" s="1177">
        <v>16.228061140784138</v>
      </c>
    </row>
    <row r="42" ht="15">
      <c r="A42" s="1241"/>
      <c r="B42" s="1242" t="s">
        <v>1278</v>
      </c>
      <c r="C42" s="1171">
        <v>136.94989458744797</v>
      </c>
      <c r="D42" s="1171">
        <v>113.46819997389321</v>
      </c>
      <c r="E42" s="1171">
        <v>108.92074832334988</v>
      </c>
      <c r="F42" s="1171">
        <v>110.36589915917207</v>
      </c>
      <c r="G42" s="1171">
        <v>112.22891073867241</v>
      </c>
      <c r="H42" s="1170">
        <v>110.90619366134923</v>
      </c>
      <c r="I42" s="1171">
        <v>110.68766286339593</v>
      </c>
      <c r="J42" s="1171">
        <v>110.45430423230671</v>
      </c>
      <c r="K42" s="1171">
        <v>110.55808225367889</v>
      </c>
      <c r="L42" s="1171">
        <v>110.61095845401177</v>
      </c>
      <c r="M42" s="1171">
        <v>110.47626468803426</v>
      </c>
      <c r="N42" s="1171">
        <v>110.55157709857436</v>
      </c>
      <c r="O42" s="1171">
        <v>110.20673751627011</v>
      </c>
      <c r="P42" s="1171">
        <v>110.08302544900405</v>
      </c>
      <c r="Q42" s="1171">
        <v>109.91887509089852</v>
      </c>
      <c r="R42" s="1171">
        <v>109.711324116623</v>
      </c>
      <c r="S42" s="1171">
        <v>109.76663504203157</v>
      </c>
      <c r="T42" s="1171">
        <v>109.7219623388433</v>
      </c>
      <c r="U42" s="1171">
        <v>109.63493394967412</v>
      </c>
      <c r="V42" s="1171">
        <v>109.67897160713945</v>
      </c>
    </row>
    <row r="43" ht="15">
      <c r="A43" s="1241"/>
      <c r="B43" s="1243" t="s">
        <v>1249</v>
      </c>
      <c r="C43" s="1171">
        <v>106.85311395070666</v>
      </c>
      <c r="D43" s="1171">
        <v>100.78121790289779</v>
      </c>
      <c r="E43" s="1171">
        <v>99.583000447150482</v>
      </c>
      <c r="F43" s="1171">
        <v>99.276913299336229</v>
      </c>
      <c r="G43" s="1171">
        <v>100.27400135492168</v>
      </c>
      <c r="H43" s="1170">
        <v>100.24129953962191</v>
      </c>
      <c r="I43" s="1171">
        <v>100.23234163027102</v>
      </c>
      <c r="J43" s="1171">
        <v>100.25177077729063</v>
      </c>
      <c r="K43" s="1171">
        <v>100.25780965837502</v>
      </c>
      <c r="L43" s="1171">
        <v>100.25407576063344</v>
      </c>
      <c r="M43" s="1171">
        <v>100.25388392103164</v>
      </c>
      <c r="N43" s="1171">
        <v>100.24993680827194</v>
      </c>
      <c r="O43" s="1171">
        <v>100.24579353286445</v>
      </c>
      <c r="P43" s="1171">
        <v>100.24514154127442</v>
      </c>
      <c r="Q43" s="1171">
        <v>100.24444236618459</v>
      </c>
      <c r="R43" s="1171">
        <v>100.24605032275612</v>
      </c>
      <c r="S43" s="1171">
        <v>100.24758939238887</v>
      </c>
      <c r="T43" s="1171">
        <v>100.2490585317973</v>
      </c>
      <c r="U43" s="1171">
        <v>100.25044455168555</v>
      </c>
      <c r="V43" s="1171">
        <v>100.23560068431715</v>
      </c>
    </row>
    <row r="44" ht="15">
      <c r="A44" s="1245"/>
      <c r="B44" s="1246" t="s">
        <v>1250</v>
      </c>
      <c r="C44" s="1171">
        <v>128.16649840511482</v>
      </c>
      <c r="D44" s="1171">
        <v>112.58863738203605</v>
      </c>
      <c r="E44" s="1171">
        <v>109.3768492958344</v>
      </c>
      <c r="F44" s="1171">
        <v>111.16975285724358</v>
      </c>
      <c r="G44" s="1171">
        <v>111.92224227837096</v>
      </c>
      <c r="H44" s="1170">
        <v>110.63922172867669</v>
      </c>
      <c r="I44" s="1171">
        <v>110.43108547906787</v>
      </c>
      <c r="J44" s="1171">
        <v>110.17691096716986</v>
      </c>
      <c r="K44" s="1171">
        <v>110.27378578327382</v>
      </c>
      <c r="L44" s="1171">
        <v>110.33063505378715</v>
      </c>
      <c r="M44" s="1171">
        <v>110.19649350947303</v>
      </c>
      <c r="N44" s="1171">
        <v>110.27595689162808</v>
      </c>
      <c r="O44" s="1171">
        <v>109.93652065823598</v>
      </c>
      <c r="P44" s="1171">
        <v>109.81382614306455</v>
      </c>
      <c r="Q44" s="1171">
        <v>109.65084197822563</v>
      </c>
      <c r="R44" s="1171">
        <v>109.44204161998614</v>
      </c>
      <c r="S44" s="1171">
        <v>109.49553571047306</v>
      </c>
      <c r="T44" s="1171">
        <v>109.44936934648753</v>
      </c>
      <c r="U44" s="1171">
        <v>109.36104517037855</v>
      </c>
      <c r="V44" s="1171">
        <v>109.42117457106215</v>
      </c>
    </row>
    <row r="45" s="1235" customFormat="1" ht="28.5">
      <c r="A45" s="1236" t="s">
        <v>1267</v>
      </c>
      <c r="B45" s="1253" t="s">
        <v>1268</v>
      </c>
      <c r="C45" s="1249">
        <v>578.46094096000002</v>
      </c>
      <c r="D45" s="1249">
        <v>795.68345121110758</v>
      </c>
      <c r="E45" s="1249">
        <v>982.58820410629846</v>
      </c>
      <c r="F45" s="1249">
        <v>1243.0108913196611</v>
      </c>
      <c r="G45" s="1249">
        <v>1544.6052119178528</v>
      </c>
      <c r="H45" s="1250">
        <v>1634.7124512040493</v>
      </c>
      <c r="I45" s="1249">
        <v>1727.2014240002088</v>
      </c>
      <c r="J45" s="1249">
        <v>1819.60725410086</v>
      </c>
      <c r="K45" s="1249">
        <v>1918.0521363805908</v>
      </c>
      <c r="L45" s="1249">
        <v>2023.150668586643</v>
      </c>
      <c r="M45" s="1249">
        <v>2131.3377345267604</v>
      </c>
      <c r="N45" s="1249">
        <v>2247.0574950040054</v>
      </c>
      <c r="O45" s="1249">
        <v>2361.8236634246232</v>
      </c>
      <c r="P45" s="1249">
        <v>2479.5298109307951</v>
      </c>
      <c r="Q45" s="1249">
        <v>2599.0910266659366</v>
      </c>
      <c r="R45" s="1249">
        <v>2718.8702715893974</v>
      </c>
      <c r="S45" s="1249">
        <v>2845.3564175669731</v>
      </c>
      <c r="T45" s="1249">
        <v>2976.2682441171933</v>
      </c>
      <c r="U45" s="1249">
        <v>3110.4875874819795</v>
      </c>
      <c r="V45" s="1249">
        <v>3252.1052025196263</v>
      </c>
    </row>
    <row r="46" ht="15">
      <c r="A46" s="1241"/>
      <c r="B46" s="1240" t="s">
        <v>1247</v>
      </c>
      <c r="C46" s="1177">
        <v>0.25426567221894447</v>
      </c>
      <c r="D46" s="1177">
        <v>0.32210129752393279</v>
      </c>
      <c r="E46" s="1177">
        <v>0.39326028283443221</v>
      </c>
      <c r="F46" s="1177">
        <v>0.50317618822586496</v>
      </c>
      <c r="G46" s="1177">
        <v>0.58129661869037852</v>
      </c>
      <c r="H46" s="1176">
        <v>0.57635301860653576</v>
      </c>
      <c r="I46" s="1177">
        <v>0.57165096065760479</v>
      </c>
      <c r="J46" s="1177">
        <v>0.56516265822781109</v>
      </c>
      <c r="K46" s="1177">
        <v>0.55834982057023652</v>
      </c>
      <c r="L46" s="1177">
        <v>0.55187626554050317</v>
      </c>
      <c r="M46" s="1177">
        <v>0.54537260106433694</v>
      </c>
      <c r="N46" s="1177">
        <v>0.53937898620808256</v>
      </c>
      <c r="O46" s="1177">
        <v>0.5337201466468986</v>
      </c>
      <c r="P46" s="1177">
        <v>0.52814362047795438</v>
      </c>
      <c r="Q46" s="1177">
        <v>0.52264734339976293</v>
      </c>
      <c r="R46" s="1177">
        <v>0.516994435469604</v>
      </c>
      <c r="S46" s="1177">
        <v>0.5112386093962582</v>
      </c>
      <c r="T46" s="1177">
        <v>0.50532374348423115</v>
      </c>
      <c r="U46" s="1177">
        <v>0.49924152403462446</v>
      </c>
      <c r="V46" s="1177">
        <v>0.49307159181451898</v>
      </c>
    </row>
    <row r="47" ht="15">
      <c r="A47" s="1241"/>
      <c r="B47" s="1242" t="s">
        <v>1278</v>
      </c>
      <c r="C47" s="1171">
        <v>129.63171946500503</v>
      </c>
      <c r="D47" s="1171">
        <v>137.55180252803419</v>
      </c>
      <c r="E47" s="1171">
        <v>123.48983790107783</v>
      </c>
      <c r="F47" s="1171">
        <v>126.50374654662448</v>
      </c>
      <c r="G47" s="1171">
        <v>124.26320820712999</v>
      </c>
      <c r="H47" s="1170">
        <v>105.83367442961786</v>
      </c>
      <c r="I47" s="1171">
        <v>105.65781295224348</v>
      </c>
      <c r="J47" s="1171">
        <v>105.35003207018198</v>
      </c>
      <c r="K47" s="1171">
        <v>105.41956558525966</v>
      </c>
      <c r="L47" s="1171">
        <v>105.47944084587688</v>
      </c>
      <c r="M47" s="1171">
        <v>105.34745472099199</v>
      </c>
      <c r="N47" s="1171">
        <v>105.42944267361453</v>
      </c>
      <c r="O47" s="1171">
        <v>105.10739794935301</v>
      </c>
      <c r="P47" s="1171">
        <v>104.98369752699908</v>
      </c>
      <c r="Q47" s="1171">
        <v>104.82193096481704</v>
      </c>
      <c r="R47" s="1171">
        <v>104.6085051925677</v>
      </c>
      <c r="S47" s="1171">
        <v>104.6521581886154</v>
      </c>
      <c r="T47" s="1171">
        <v>104.60089378406101</v>
      </c>
      <c r="U47" s="1171">
        <v>104.50965209974203</v>
      </c>
      <c r="V47" s="1171">
        <v>104.55290725504196</v>
      </c>
    </row>
    <row r="48" ht="15">
      <c r="A48" s="1241"/>
      <c r="B48" s="1243" t="s">
        <v>1249</v>
      </c>
      <c r="C48" s="1171">
        <v>99.716707280773107</v>
      </c>
      <c r="D48" s="1171">
        <v>98.183724928188425</v>
      </c>
      <c r="E48" s="1171">
        <v>100.99534781929522</v>
      </c>
      <c r="F48" s="1171">
        <v>101.76184949462912</v>
      </c>
      <c r="G48" s="1171">
        <v>99.314713974956476</v>
      </c>
      <c r="H48" s="1170">
        <v>99.38277586037492</v>
      </c>
      <c r="I48" s="1171">
        <v>99.412005467570665</v>
      </c>
      <c r="J48" s="1171">
        <v>99.369191488398798</v>
      </c>
      <c r="K48" s="1171">
        <v>99.360267437381097</v>
      </c>
      <c r="L48" s="1171">
        <v>99.375285062414292</v>
      </c>
      <c r="M48" s="1171">
        <v>99.381117075035775</v>
      </c>
      <c r="N48" s="1171">
        <v>99.395705460614181</v>
      </c>
      <c r="O48" s="1171">
        <v>99.410291858570218</v>
      </c>
      <c r="P48" s="1171">
        <v>99.416124429430127</v>
      </c>
      <c r="Q48" s="1171">
        <v>99.422024606989453</v>
      </c>
      <c r="R48" s="1171">
        <v>99.422024606989453</v>
      </c>
      <c r="S48" s="1171">
        <v>99.422025601209057</v>
      </c>
      <c r="T48" s="1171">
        <v>99.422025601209057</v>
      </c>
      <c r="U48" s="1171">
        <v>99.422008699475853</v>
      </c>
      <c r="V48" s="1171">
        <v>99.410843945171706</v>
      </c>
    </row>
    <row r="49" s="1244" customFormat="1" ht="15">
      <c r="A49" s="1245"/>
      <c r="B49" s="1246" t="s">
        <v>1250</v>
      </c>
      <c r="C49" s="1171">
        <v>130</v>
      </c>
      <c r="D49" s="1171">
        <v>140.09633738039534</v>
      </c>
      <c r="E49" s="1171">
        <v>122.27279826990707</v>
      </c>
      <c r="F49" s="1171">
        <v>124.31352925960846</v>
      </c>
      <c r="G49" s="1171">
        <v>125.12064248452108</v>
      </c>
      <c r="H49" s="1170">
        <v>106.4909623557969</v>
      </c>
      <c r="I49" s="1171">
        <v>106.2827497094506</v>
      </c>
      <c r="J49" s="1171">
        <v>106.01880773326151</v>
      </c>
      <c r="K49" s="1171">
        <v>106.09831102930281</v>
      </c>
      <c r="L49" s="1171">
        <v>106.14252908017197</v>
      </c>
      <c r="M49" s="1171">
        <v>106.00349223429582</v>
      </c>
      <c r="N49" s="1171">
        <v>106.07042043218982</v>
      </c>
      <c r="O49" s="1171">
        <v>105.73090168459419</v>
      </c>
      <c r="P49" s="1171">
        <v>105.60027171600423</v>
      </c>
      <c r="Q49" s="1171">
        <v>105.43129792334561</v>
      </c>
      <c r="R49" s="1171">
        <v>105.21663143159692</v>
      </c>
      <c r="S49" s="1171">
        <v>105.26053714534532</v>
      </c>
      <c r="T49" s="1171">
        <v>105.20897472319152</v>
      </c>
      <c r="U49" s="1171">
        <v>105.11722048952426</v>
      </c>
      <c r="V49" s="1171">
        <v>105.17253762849684</v>
      </c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  <c r="GA49" s="1146"/>
      <c r="GB49" s="1146"/>
    </row>
    <row r="50" s="1235" customFormat="1" ht="21.75" customHeight="1">
      <c r="A50" s="1236" t="s">
        <v>1269</v>
      </c>
      <c r="B50" s="1253" t="s">
        <v>1270</v>
      </c>
      <c r="C50" s="1249">
        <v>15716.28442392</v>
      </c>
      <c r="D50" s="1249">
        <v>17693.670804647623</v>
      </c>
      <c r="E50" s="1249">
        <v>19156.15481153017</v>
      </c>
      <c r="F50" s="1249">
        <v>20983.293917242496</v>
      </c>
      <c r="G50" s="1249">
        <v>23399.734572188619</v>
      </c>
      <c r="H50" s="1250">
        <v>26030.105337302059</v>
      </c>
      <c r="I50" s="1249">
        <v>28894.338821514219</v>
      </c>
      <c r="J50" s="1249">
        <v>32003.201969297887</v>
      </c>
      <c r="K50" s="1249">
        <v>35475.840710998506</v>
      </c>
      <c r="L50" s="1249">
        <v>39338.592613165529</v>
      </c>
      <c r="M50" s="1249">
        <v>43563.571253007001</v>
      </c>
      <c r="N50" s="1249">
        <v>48269.385044472758</v>
      </c>
      <c r="O50" s="1249">
        <v>53310.699568613949</v>
      </c>
      <c r="P50" s="1249">
        <v>58806.468106696913</v>
      </c>
      <c r="Q50" s="1249">
        <v>64765.788472621942</v>
      </c>
      <c r="R50" s="1249">
        <v>71188.031016646855</v>
      </c>
      <c r="S50" s="1249">
        <v>78279.762190365844</v>
      </c>
      <c r="T50" s="1249">
        <v>86035.803842220819</v>
      </c>
      <c r="U50" s="1249">
        <v>94477.838851611014</v>
      </c>
      <c r="V50" s="1249">
        <v>103781.76764449573</v>
      </c>
    </row>
    <row r="51" ht="15">
      <c r="A51" s="1241"/>
      <c r="B51" s="1240" t="s">
        <v>1247</v>
      </c>
      <c r="C51" s="1177">
        <v>6.9081788256961527</v>
      </c>
      <c r="D51" s="1177">
        <v>7.1625899916149578</v>
      </c>
      <c r="E51" s="1177">
        <v>7.6668484597313054</v>
      </c>
      <c r="F51" s="1177">
        <v>8.4941281878002588</v>
      </c>
      <c r="G51" s="1177">
        <v>8.8062544915127514</v>
      </c>
      <c r="H51" s="1176">
        <v>9.1774732459828083</v>
      </c>
      <c r="I51" s="1177">
        <v>9.5631443532685108</v>
      </c>
      <c r="J51" s="1177">
        <v>9.9400651739583346</v>
      </c>
      <c r="K51" s="1177">
        <v>10.32710681834871</v>
      </c>
      <c r="L51" s="1177">
        <v>10.730805134814538</v>
      </c>
      <c r="M51" s="1177">
        <v>11.147167237284092</v>
      </c>
      <c r="N51" s="1177">
        <v>11.586482334368968</v>
      </c>
      <c r="O51" s="1177">
        <v>12.047044337913357</v>
      </c>
      <c r="P51" s="1177">
        <v>12.525867136775116</v>
      </c>
      <c r="Q51" s="1177">
        <v>13.023655940141712</v>
      </c>
      <c r="R51" s="1177">
        <v>13.536436913604277</v>
      </c>
      <c r="S51" s="1177">
        <v>14.064894126793678</v>
      </c>
      <c r="T51" s="1177">
        <v>14.607532287171798</v>
      </c>
      <c r="U51" s="1177">
        <v>15.163944214276407</v>
      </c>
      <c r="V51" s="1177">
        <v>15.734989548969622</v>
      </c>
    </row>
    <row r="52" ht="15">
      <c r="A52" s="1241"/>
      <c r="B52" s="1242" t="s">
        <v>1278</v>
      </c>
      <c r="C52" s="1171">
        <v>137.23504940888554</v>
      </c>
      <c r="D52" s="1171">
        <v>112.58176759462349</v>
      </c>
      <c r="E52" s="1171">
        <v>108.26557712658695</v>
      </c>
      <c r="F52" s="1171">
        <v>109.53813081846971</v>
      </c>
      <c r="G52" s="1171">
        <v>111.51602157638594</v>
      </c>
      <c r="H52" s="1170">
        <v>111.2410282133701</v>
      </c>
      <c r="I52" s="1171">
        <v>111.00354165723492</v>
      </c>
      <c r="J52" s="1171">
        <v>110.75941957692024</v>
      </c>
      <c r="K52" s="1171">
        <v>110.85021537595925</v>
      </c>
      <c r="L52" s="1171">
        <v>110.88840130283215</v>
      </c>
      <c r="M52" s="1171">
        <v>110.74003506273758</v>
      </c>
      <c r="N52" s="1171">
        <v>110.80217635082188</v>
      </c>
      <c r="O52" s="1171">
        <v>110.44412419900607</v>
      </c>
      <c r="P52" s="1171">
        <v>110.3089409491046</v>
      </c>
      <c r="Q52" s="1171">
        <v>110.13378384689349</v>
      </c>
      <c r="R52" s="1171">
        <v>109.91610338649664</v>
      </c>
      <c r="S52" s="1171">
        <v>109.96197123651395</v>
      </c>
      <c r="T52" s="1171">
        <v>109.90810579239283</v>
      </c>
      <c r="U52" s="1171">
        <v>109.81223471204136</v>
      </c>
      <c r="V52" s="1171">
        <v>109.8477366819299</v>
      </c>
    </row>
    <row r="53" ht="15">
      <c r="A53" s="1241"/>
      <c r="B53" s="1243" t="s">
        <v>1249</v>
      </c>
      <c r="C53" s="1171">
        <v>107.13118611154219</v>
      </c>
      <c r="D53" s="1171">
        <v>100.87682244846077</v>
      </c>
      <c r="E53" s="1171">
        <v>99.519487259650589</v>
      </c>
      <c r="F53" s="1171">
        <v>99.149451968110085</v>
      </c>
      <c r="G53" s="1171">
        <v>100.33082773622792</v>
      </c>
      <c r="H53" s="1170">
        <v>100.29797027430176</v>
      </c>
      <c r="I53" s="1171">
        <v>100.28385942944864</v>
      </c>
      <c r="J53" s="1171">
        <v>100.30452824697988</v>
      </c>
      <c r="K53" s="1171">
        <v>100.30883640954016</v>
      </c>
      <c r="L53" s="1171">
        <v>100.30158883833273</v>
      </c>
      <c r="M53" s="1171">
        <v>100.29876958446549</v>
      </c>
      <c r="N53" s="1171">
        <v>100.29172988108282</v>
      </c>
      <c r="O53" s="1171">
        <v>100.28468817172471</v>
      </c>
      <c r="P53" s="1171">
        <v>100.28186948234406</v>
      </c>
      <c r="Q53" s="1171">
        <v>100.27911898283267</v>
      </c>
      <c r="R53" s="1171">
        <v>100.27911898283267</v>
      </c>
      <c r="S53" s="1171">
        <v>100.27911998562321</v>
      </c>
      <c r="T53" s="1171">
        <v>100.27911998562321</v>
      </c>
      <c r="U53" s="1171">
        <v>100.27910293818405</v>
      </c>
      <c r="V53" s="1171">
        <v>100.26275409543436</v>
      </c>
    </row>
    <row r="54" s="1244" customFormat="1" ht="15">
      <c r="A54" s="1245"/>
      <c r="B54" s="1246" t="s">
        <v>1250</v>
      </c>
      <c r="C54" s="1171">
        <v>128.09999999999999</v>
      </c>
      <c r="D54" s="1171">
        <v>111.60320563441903</v>
      </c>
      <c r="E54" s="1171">
        <v>108.788318858715</v>
      </c>
      <c r="F54" s="1171">
        <v>110.4777975512169</v>
      </c>
      <c r="G54" s="1171">
        <v>111.14831213150573</v>
      </c>
      <c r="H54" s="1170">
        <v>110.91054775000981</v>
      </c>
      <c r="I54" s="1171">
        <v>110.68933952958577</v>
      </c>
      <c r="J54" s="1171">
        <v>110.42314989428721</v>
      </c>
      <c r="K54" s="1171">
        <v>110.5089235841405</v>
      </c>
      <c r="L54" s="1171">
        <v>110.55497982346358</v>
      </c>
      <c r="M54" s="1171">
        <v>110.41016307730385</v>
      </c>
      <c r="N54" s="1171">
        <v>110.47987354710247</v>
      </c>
      <c r="O54" s="1171">
        <v>110.1305954203942</v>
      </c>
      <c r="P54" s="1171">
        <v>109.99888765389034</v>
      </c>
      <c r="Q54" s="1171">
        <v>109.8272351851714</v>
      </c>
      <c r="R54" s="1171">
        <v>109.61016062108979</v>
      </c>
      <c r="S54" s="1171">
        <v>109.65589970502231</v>
      </c>
      <c r="T54" s="1171">
        <v>109.60218419163442</v>
      </c>
      <c r="U54" s="1171">
        <v>109.506598577905</v>
      </c>
      <c r="V54" s="1171">
        <v>109.55986365322873</v>
      </c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  <c r="GA54" s="1146"/>
      <c r="GB54" s="1146"/>
    </row>
    <row r="55" s="1235" customFormat="1" ht="28.5">
      <c r="A55" s="1236" t="s">
        <v>1271</v>
      </c>
      <c r="B55" s="1253" t="s">
        <v>1272</v>
      </c>
      <c r="C55" s="1249">
        <v>110460</v>
      </c>
      <c r="D55" s="1249">
        <v>117245.54232582106</v>
      </c>
      <c r="E55" s="1249">
        <v>120925.78614475584</v>
      </c>
      <c r="F55" s="1249">
        <v>120399.82366878369</v>
      </c>
      <c r="G55" s="1249">
        <v>131545.62155899827</v>
      </c>
      <c r="H55" s="1250">
        <v>142175.07028525815</v>
      </c>
      <c r="I55" s="1249">
        <v>153019.25903771509</v>
      </c>
      <c r="J55" s="1249">
        <v>164736.68680807587</v>
      </c>
      <c r="K55" s="1249">
        <v>177535.64400410067</v>
      </c>
      <c r="L55" s="1249">
        <v>191211.96606632095</v>
      </c>
      <c r="M55" s="1249">
        <v>205515.56497853334</v>
      </c>
      <c r="N55" s="1249">
        <v>220634.05101221096</v>
      </c>
      <c r="O55" s="1249">
        <v>235704.3295068997</v>
      </c>
      <c r="P55" s="1249">
        <v>251300.39945758285</v>
      </c>
      <c r="Q55" s="1249">
        <v>267255.9654286463</v>
      </c>
      <c r="R55" s="1249">
        <v>283621.96360198624</v>
      </c>
      <c r="S55" s="1249">
        <v>301049.293753948</v>
      </c>
      <c r="T55" s="1249">
        <v>319356.40934739955</v>
      </c>
      <c r="U55" s="1249">
        <v>338441.49745264807</v>
      </c>
      <c r="V55" s="1249">
        <v>358718.75995365728</v>
      </c>
    </row>
    <row r="56" ht="15">
      <c r="A56" s="1241"/>
      <c r="B56" s="1240" t="s">
        <v>1247</v>
      </c>
      <c r="C56" s="1177">
        <v>48.553297490913451</v>
      </c>
      <c r="D56" s="1177">
        <v>47.462268135101006</v>
      </c>
      <c r="E56" s="1177">
        <v>48.398005046799966</v>
      </c>
      <c r="F56" s="1177">
        <v>48.738369679453676</v>
      </c>
      <c r="G56" s="1177">
        <v>49.505870125107819</v>
      </c>
      <c r="H56" s="1176">
        <v>50.126877585810078</v>
      </c>
      <c r="I56" s="1177">
        <v>50.644704903864259</v>
      </c>
      <c r="J56" s="1177">
        <v>51.166549052971568</v>
      </c>
      <c r="K56" s="1177">
        <v>51.681074301539034</v>
      </c>
      <c r="L56" s="1177">
        <v>52.158915990699683</v>
      </c>
      <c r="M56" s="1177">
        <v>52.587891827681723</v>
      </c>
      <c r="N56" s="1177">
        <v>52.96053662291208</v>
      </c>
      <c r="O56" s="1177">
        <v>53.263988864995248</v>
      </c>
      <c r="P56" s="1177">
        <v>53.52736725002751</v>
      </c>
      <c r="Q56" s="1177">
        <v>53.742104030192607</v>
      </c>
      <c r="R56" s="1177">
        <v>53.930847121099276</v>
      </c>
      <c r="S56" s="1177">
        <v>54.090946690642973</v>
      </c>
      <c r="T56" s="1177">
        <v>54.221717614360308</v>
      </c>
      <c r="U56" s="1177">
        <v>54.320759762813033</v>
      </c>
      <c r="V56" s="1177">
        <v>54.387548670640726</v>
      </c>
    </row>
    <row r="57" ht="15">
      <c r="A57" s="1241"/>
      <c r="B57" s="1242" t="s">
        <v>1278</v>
      </c>
      <c r="C57" s="1171">
        <v>128.20631862392349</v>
      </c>
      <c r="D57" s="1171">
        <v>106.14298599114709</v>
      </c>
      <c r="E57" s="1171">
        <v>103.13892003561851</v>
      </c>
      <c r="F57" s="1171">
        <v>99.565053498728105</v>
      </c>
      <c r="G57" s="1171">
        <v>109.25732077554893</v>
      </c>
      <c r="H57" s="1170">
        <v>108.08042761156635</v>
      </c>
      <c r="I57" s="1171">
        <v>107.6273489653983</v>
      </c>
      <c r="J57" s="1171">
        <v>107.65748562896435</v>
      </c>
      <c r="K57" s="1171">
        <v>107.77016941247011</v>
      </c>
      <c r="L57" s="1171">
        <v>107.70342324153475</v>
      </c>
      <c r="M57" s="1171">
        <v>107.48049361474128</v>
      </c>
      <c r="N57" s="1171">
        <v>107.35637032419261</v>
      </c>
      <c r="O57" s="1171">
        <v>106.83044091587416</v>
      </c>
      <c r="P57" s="1171">
        <v>106.61679400769199</v>
      </c>
      <c r="Q57" s="1171">
        <v>106.34920040139315</v>
      </c>
      <c r="R57" s="1171">
        <v>106.12371669500094</v>
      </c>
      <c r="S57" s="1171">
        <v>106.14456297059489</v>
      </c>
      <c r="T57" s="1171">
        <v>106.08110232220449</v>
      </c>
      <c r="U57" s="1171">
        <v>105.97610930817034</v>
      </c>
      <c r="V57" s="1171">
        <v>105.99136413638112</v>
      </c>
    </row>
    <row r="58" ht="15">
      <c r="A58" s="1241"/>
      <c r="B58" s="1243" t="s">
        <v>1249</v>
      </c>
      <c r="C58" s="1171">
        <v>107.15112296190846</v>
      </c>
      <c r="D58" s="1171">
        <v>103.86942295393715</v>
      </c>
      <c r="E58" s="1171">
        <v>102.82692281183017</v>
      </c>
      <c r="F58" s="1171">
        <v>97.572226424644171</v>
      </c>
      <c r="G58" s="1171">
        <v>106.47466033495634</v>
      </c>
      <c r="H58" s="1170">
        <v>105.60559311804114</v>
      </c>
      <c r="I58" s="1171">
        <v>105.45200007827373</v>
      </c>
      <c r="J58" s="1171">
        <v>105.80997738082196</v>
      </c>
      <c r="K58" s="1171">
        <v>105.84155188040111</v>
      </c>
      <c r="L58" s="1171">
        <v>105.74134852296214</v>
      </c>
      <c r="M58" s="1171">
        <v>105.67561578010455</v>
      </c>
      <c r="N58" s="1171">
        <v>105.51129280711552</v>
      </c>
      <c r="O58" s="1171">
        <v>105.34696772061413</v>
      </c>
      <c r="P58" s="1171">
        <v>105.28123558038889</v>
      </c>
      <c r="Q58" s="1171">
        <v>105.21557498933731</v>
      </c>
      <c r="R58" s="1171">
        <v>105.21557498933731</v>
      </c>
      <c r="S58" s="1171">
        <v>105.21557604149237</v>
      </c>
      <c r="T58" s="1171">
        <v>105.21557604149237</v>
      </c>
      <c r="U58" s="1171">
        <v>105.21555815485624</v>
      </c>
      <c r="V58" s="1171">
        <v>105.18732111102906</v>
      </c>
    </row>
    <row r="59" s="1244" customFormat="1" ht="15">
      <c r="A59" s="1245"/>
      <c r="B59" s="1246" t="s">
        <v>1250</v>
      </c>
      <c r="C59" s="1171">
        <v>119.65000000000001</v>
      </c>
      <c r="D59" s="1171">
        <v>102.18886653314536</v>
      </c>
      <c r="E59" s="1171">
        <v>100.30341978078958</v>
      </c>
      <c r="F59" s="1171">
        <v>102.04241221821768</v>
      </c>
      <c r="G59" s="1171">
        <v>102.61344852553525</v>
      </c>
      <c r="H59" s="1170">
        <v>102.34346914822868</v>
      </c>
      <c r="I59" s="1171">
        <v>102.0628806333781</v>
      </c>
      <c r="J59" s="1171">
        <v>101.74606241667836</v>
      </c>
      <c r="K59" s="1171">
        <v>101.82217427636388</v>
      </c>
      <c r="L59" s="1171">
        <v>101.85554160787586</v>
      </c>
      <c r="M59" s="1171">
        <v>101.7079416299711</v>
      </c>
      <c r="N59" s="1171">
        <v>101.74870145933106</v>
      </c>
      <c r="O59" s="1171">
        <v>101.40817835326243</v>
      </c>
      <c r="P59" s="1171">
        <v>101.26856264550896</v>
      </c>
      <c r="Q59" s="1171">
        <v>101.07743118085962</v>
      </c>
      <c r="R59" s="1171">
        <v>100.86312478523797</v>
      </c>
      <c r="S59" s="1171">
        <v>100.88293669440746</v>
      </c>
      <c r="T59" s="1171">
        <v>100.82262181444578</v>
      </c>
      <c r="U59" s="1171">
        <v>100.72285046684324</v>
      </c>
      <c r="V59" s="1171">
        <v>100.76439157957391</v>
      </c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  <c r="GA59" s="1146"/>
      <c r="GB59" s="1146"/>
    </row>
    <row r="60" s="1235" customFormat="1" ht="25.5">
      <c r="A60" s="1236" t="s">
        <v>1273</v>
      </c>
      <c r="B60" s="1253" t="s">
        <v>1274</v>
      </c>
      <c r="C60" s="1249">
        <v>8730.6606500199996</v>
      </c>
      <c r="D60" s="1249">
        <v>9285.9539190741762</v>
      </c>
      <c r="E60" s="1249">
        <v>8556.8807750824835</v>
      </c>
      <c r="F60" s="1249">
        <v>8020.1163942954108</v>
      </c>
      <c r="G60" s="1249">
        <v>7863.6669317188544</v>
      </c>
      <c r="H60" s="1250">
        <v>7660.1565601381299</v>
      </c>
      <c r="I60" s="1249">
        <v>7445.8210033824089</v>
      </c>
      <c r="J60" s="1249">
        <v>7240.8313273262038</v>
      </c>
      <c r="K60" s="1249">
        <v>7052.8472821255491</v>
      </c>
      <c r="L60" s="1249">
        <v>6865.187223594211</v>
      </c>
      <c r="M60" s="1249">
        <v>6670.9548520394046</v>
      </c>
      <c r="N60" s="1249">
        <v>6484.4617966756732</v>
      </c>
      <c r="O60" s="1249">
        <v>6275.2704629406226</v>
      </c>
      <c r="P60" s="1249">
        <v>6062.5013788231372</v>
      </c>
      <c r="Q60" s="1249">
        <v>5847.27766892822</v>
      </c>
      <c r="R60" s="1249">
        <v>5626.5975358065452</v>
      </c>
      <c r="S60" s="1249">
        <v>5419.5115396791134</v>
      </c>
      <c r="T60" s="1249">
        <v>5217.5268716653545</v>
      </c>
      <c r="U60" s="1249">
        <v>5018.5201379170203</v>
      </c>
      <c r="V60" s="1249">
        <v>4829.1209663447498</v>
      </c>
    </row>
    <row r="61" ht="15">
      <c r="A61" s="1241"/>
      <c r="B61" s="1240" t="s">
        <v>1247</v>
      </c>
      <c r="C61" s="1177">
        <v>3.8376096671431541</v>
      </c>
      <c r="D61" s="1177">
        <v>3.7590549376496654</v>
      </c>
      <c r="E61" s="1177">
        <v>3.4247117355231462</v>
      </c>
      <c r="F61" s="1177">
        <v>3.2465778253358266</v>
      </c>
      <c r="G61" s="1177">
        <v>2.9594118695480756</v>
      </c>
      <c r="H61" s="1176">
        <v>2.7007528774754417</v>
      </c>
      <c r="I61" s="1177">
        <v>2.4643395207550558</v>
      </c>
      <c r="J61" s="1177">
        <v>2.2489729426546106</v>
      </c>
      <c r="K61" s="1177">
        <v>2.0531016544290059</v>
      </c>
      <c r="L61" s="1177">
        <v>1.8726899316106433</v>
      </c>
      <c r="M61" s="1177">
        <v>1.7069823990364914</v>
      </c>
      <c r="N61" s="1177">
        <v>1.5565166613548227</v>
      </c>
      <c r="O61" s="1177">
        <v>1.4180729592967389</v>
      </c>
      <c r="P61" s="1177">
        <v>1.2913220132498773</v>
      </c>
      <c r="Q61" s="1177">
        <v>1.1758203573602239</v>
      </c>
      <c r="R61" s="1177">
        <v>1.0699001151454253</v>
      </c>
      <c r="S61" s="1177">
        <v>0.97374920275249099</v>
      </c>
      <c r="T61" s="1177">
        <v>0.88585436333933154</v>
      </c>
      <c r="U61" s="1177">
        <v>0.80548581905140371</v>
      </c>
      <c r="V61" s="1177">
        <v>0.73217261240370468</v>
      </c>
    </row>
    <row r="62" ht="15">
      <c r="A62" s="1241"/>
      <c r="B62" s="1242" t="s">
        <v>1278</v>
      </c>
      <c r="C62" s="1171">
        <v>123.34595508451159</v>
      </c>
      <c r="D62" s="1171">
        <v>106.36026632249079</v>
      </c>
      <c r="E62" s="1171">
        <v>92.148645682011065</v>
      </c>
      <c r="F62" s="1171">
        <v>93.72710225962102</v>
      </c>
      <c r="G62" s="1171">
        <v>98.049286882072721</v>
      </c>
      <c r="H62" s="1170">
        <v>97.41201689558028</v>
      </c>
      <c r="I62" s="1171">
        <v>97.201942870579444</v>
      </c>
      <c r="J62" s="1171">
        <v>97.24691641172835</v>
      </c>
      <c r="K62" s="1171">
        <v>97.357969680493497</v>
      </c>
      <c r="L62" s="1171">
        <v>97.339229802877824</v>
      </c>
      <c r="M62" s="1171">
        <v>97.170763662682489</v>
      </c>
      <c r="N62" s="1171">
        <v>97.204402375670142</v>
      </c>
      <c r="O62" s="1171">
        <v>96.773959963149224</v>
      </c>
      <c r="P62" s="1171">
        <v>96.609403763964934</v>
      </c>
      <c r="Q62" s="1171">
        <v>96.449918994712107</v>
      </c>
      <c r="R62" s="1171">
        <v>96.225933748719612</v>
      </c>
      <c r="S62" s="1171">
        <v>96.319516460710446</v>
      </c>
      <c r="T62" s="1171">
        <v>96.273009725416728</v>
      </c>
      <c r="U62" s="1171">
        <v>96.185803376901163</v>
      </c>
      <c r="V62" s="1171">
        <v>96.22599558500761</v>
      </c>
    </row>
    <row r="63" ht="15">
      <c r="A63" s="1241"/>
      <c r="B63" s="1243" t="s">
        <v>1249</v>
      </c>
      <c r="C63" s="1171">
        <v>105.51407620574129</v>
      </c>
      <c r="D63" s="1171">
        <v>106.64238499650483</v>
      </c>
      <c r="E63" s="1171">
        <v>100.1221493888365</v>
      </c>
      <c r="F63" s="1171">
        <v>100.1221493888365</v>
      </c>
      <c r="G63" s="1171">
        <v>103.90299998947566</v>
      </c>
      <c r="H63" s="1170">
        <v>103.45325505518797</v>
      </c>
      <c r="I63" s="1171">
        <v>103.32049132201853</v>
      </c>
      <c r="J63" s="1171">
        <v>103.55152280501592</v>
      </c>
      <c r="K63" s="1171">
        <v>103.58784327509876</v>
      </c>
      <c r="L63" s="1171">
        <v>103.51378668090491</v>
      </c>
      <c r="M63" s="1171">
        <v>103.47764116714161</v>
      </c>
      <c r="N63" s="1171">
        <v>103.3872860817075</v>
      </c>
      <c r="O63" s="1171">
        <v>103.29692892672055</v>
      </c>
      <c r="P63" s="1171">
        <v>103.26078399951007</v>
      </c>
      <c r="Q63" s="1171">
        <v>103.22470926650199</v>
      </c>
      <c r="R63" s="1171">
        <v>103.22470926650199</v>
      </c>
      <c r="S63" s="1171">
        <v>103.22471029874841</v>
      </c>
      <c r="T63" s="1171">
        <v>103.22471029874841</v>
      </c>
      <c r="U63" s="1171">
        <v>103.22469275055923</v>
      </c>
      <c r="V63" s="1171">
        <v>103.19547009308792</v>
      </c>
    </row>
    <row r="64" s="1244" customFormat="1" ht="15">
      <c r="A64" s="1254"/>
      <c r="B64" s="1255" t="s">
        <v>1250</v>
      </c>
      <c r="C64" s="1221">
        <v>116.90000000000001</v>
      </c>
      <c r="D64" s="1221">
        <v>99.735453521577469</v>
      </c>
      <c r="E64" s="1221">
        <v>92.036223996890683</v>
      </c>
      <c r="F64" s="1221">
        <v>93.61275485169665</v>
      </c>
      <c r="G64" s="1221">
        <v>94.366175078683156</v>
      </c>
      <c r="H64" s="1220">
        <v>94.160417517665422</v>
      </c>
      <c r="I64" s="1221">
        <v>94.078088118677812</v>
      </c>
      <c r="J64" s="1221">
        <v>93.9116236801665</v>
      </c>
      <c r="K64" s="1221">
        <v>93.985902787781228</v>
      </c>
      <c r="L64" s="1221">
        <v>94.035039122797258</v>
      </c>
      <c r="M64" s="1221">
        <v>93.905081877280153</v>
      </c>
      <c r="N64" s="1221">
        <v>94.019686616833127</v>
      </c>
      <c r="O64" s="1221">
        <v>93.685224690272477</v>
      </c>
      <c r="P64" s="1221">
        <v>93.558658013310549</v>
      </c>
      <c r="Q64" s="1221">
        <v>93.43685216463146</v>
      </c>
      <c r="R64" s="1221">
        <v>93.219864151214807</v>
      </c>
      <c r="S64" s="1221">
        <v>93.310522433966383</v>
      </c>
      <c r="T64" s="1221">
        <v>93.265468555724325</v>
      </c>
      <c r="U64" s="1221">
        <v>93.181002349246569</v>
      </c>
      <c r="V64" s="1221">
        <v>93.246336780293305</v>
      </c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  <c r="GA64" s="1146"/>
      <c r="GB64" s="1146"/>
    </row>
    <row r="81">
      <c r="A81" s="1226" t="e">
        <v>#DIV/0!</v>
      </c>
    </row>
    <row r="120">
      <c r="A120" s="1226" t="e">
        <v>#DIV/0!</v>
      </c>
    </row>
    <row r="275" ht="23.25" customHeight="1"/>
  </sheetData>
  <printOptions headings="0" gridLines="0"/>
  <pageMargins left="0.19685039370078738" right="0.19685039370078738" top="0" bottom="0" header="0.15748031496062992" footer="0"/>
  <pageSetup paperSize="9" scale="3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2" style="1146" width="15.140625"/>
    <col customWidth="1" min="23" max="23" style="1146" width="11"/>
    <col customWidth="1" min="24" max="24" style="1146" width="13"/>
    <col min="25" max="231" style="1146" width="9"/>
    <col customWidth="1" min="232" max="232" style="1146" width="6.5703125"/>
    <col customWidth="1" min="233" max="233" style="1146" width="47.28515625"/>
    <col customWidth="1" min="234" max="235" style="1146" width="12.5703125"/>
    <col customWidth="1" min="236" max="236" style="1146" width="11.7109375"/>
    <col customWidth="1" min="237" max="242" style="1146" width="10.42578125"/>
    <col customWidth="1" min="243" max="243" style="1146" width="13.140625"/>
    <col customWidth="1" min="244" max="245" style="1146" width="10"/>
    <col customWidth="1" min="246" max="246" style="1146" width="10.42578125"/>
    <col customWidth="1" min="247" max="248" style="1146" width="10"/>
    <col customWidth="1" min="249" max="249" style="1146" width="11.7109375"/>
    <col customWidth="1" min="250" max="250" style="1146" width="12.7109375"/>
    <col customWidth="1" min="251" max="252" style="1146" width="10.5703125"/>
    <col customWidth="1" min="253" max="255" style="1146" width="10"/>
    <col customWidth="1" min="256" max="256" style="1146" width="10.5703125"/>
    <col customWidth="1" min="257" max="260" style="1146" width="10"/>
    <col customWidth="1" min="261" max="261" style="1146" width="10.5703125"/>
    <col min="262" max="487" style="1146" width="9"/>
    <col customWidth="1" min="488" max="488" style="1146" width="6.5703125"/>
    <col customWidth="1" min="489" max="489" style="1146" width="47.28515625"/>
    <col customWidth="1" min="490" max="491" style="1146" width="12.5703125"/>
    <col customWidth="1" min="492" max="492" style="1146" width="11.7109375"/>
    <col customWidth="1" min="493" max="498" style="1146" width="10.42578125"/>
    <col customWidth="1" min="499" max="499" style="1146" width="13.140625"/>
    <col customWidth="1" min="500" max="501" style="1146" width="10"/>
    <col customWidth="1" min="502" max="502" style="1146" width="10.42578125"/>
    <col customWidth="1" min="503" max="504" style="1146" width="10"/>
    <col customWidth="1" min="505" max="505" style="1146" width="11.7109375"/>
    <col customWidth="1" min="506" max="506" style="1146" width="12.7109375"/>
    <col customWidth="1" min="507" max="508" style="1146" width="10.5703125"/>
    <col customWidth="1" min="509" max="511" style="1146" width="10"/>
    <col customWidth="1" min="512" max="512" style="1146" width="10.5703125"/>
    <col customWidth="1" min="513" max="516" style="1146" width="10"/>
    <col customWidth="1" min="517" max="517" style="1146" width="10.5703125"/>
    <col min="518" max="743" style="1146" width="9"/>
    <col customWidth="1" min="744" max="744" style="1146" width="6.5703125"/>
    <col customWidth="1" min="745" max="745" style="1146" width="47.28515625"/>
    <col customWidth="1" min="746" max="747" style="1146" width="12.5703125"/>
    <col customWidth="1" min="748" max="748" style="1146" width="11.7109375"/>
    <col customWidth="1" min="749" max="754" style="1146" width="10.42578125"/>
    <col customWidth="1" min="755" max="755" style="1146" width="13.140625"/>
    <col customWidth="1" min="756" max="757" style="1146" width="10"/>
    <col customWidth="1" min="758" max="758" style="1146" width="10.42578125"/>
    <col customWidth="1" min="759" max="760" style="1146" width="10"/>
    <col customWidth="1" min="761" max="761" style="1146" width="11.7109375"/>
    <col customWidth="1" min="762" max="762" style="1146" width="12.7109375"/>
    <col customWidth="1" min="763" max="764" style="1146" width="10.5703125"/>
    <col customWidth="1" min="765" max="767" style="1146" width="10"/>
    <col customWidth="1" min="768" max="768" style="1146" width="10.5703125"/>
    <col customWidth="1" min="769" max="772" style="1146" width="10"/>
    <col customWidth="1" min="773" max="773" style="1146" width="10.5703125"/>
    <col min="774" max="999" style="1146" width="9"/>
    <col customWidth="1" min="1000" max="1000" style="1146" width="6.5703125"/>
    <col customWidth="1" min="1001" max="1001" style="1146" width="47.28515625"/>
    <col customWidth="1" min="1002" max="1003" style="1146" width="12.5703125"/>
    <col customWidth="1" min="1004" max="1004" style="1146" width="11.7109375"/>
    <col customWidth="1" min="1005" max="1010" style="1146" width="10.42578125"/>
    <col customWidth="1" min="1011" max="1011" style="1146" width="13.140625"/>
    <col customWidth="1" min="1012" max="1013" style="1146" width="10"/>
    <col customWidth="1" min="1014" max="1014" style="1146" width="10.42578125"/>
    <col customWidth="1" min="1015" max="1016" style="1146" width="10"/>
    <col customWidth="1" min="1017" max="1017" style="1146" width="11.7109375"/>
    <col customWidth="1" min="1018" max="1018" style="1146" width="12.7109375"/>
    <col customWidth="1" min="1019" max="1020" style="1146" width="10.5703125"/>
    <col customWidth="1" min="1021" max="1023" style="1146" width="10"/>
    <col customWidth="1" min="1024" max="1024" style="1146" width="10.5703125"/>
    <col customWidth="1" min="1025" max="1028" style="1146" width="10"/>
    <col customWidth="1" min="1029" max="1029" style="1146" width="10.5703125"/>
    <col min="1030" max="1255" style="1146" width="9"/>
    <col customWidth="1" min="1256" max="1256" style="1146" width="6.5703125"/>
    <col customWidth="1" min="1257" max="1257" style="1146" width="47.28515625"/>
    <col customWidth="1" min="1258" max="1259" style="1146" width="12.5703125"/>
    <col customWidth="1" min="1260" max="1260" style="1146" width="11.7109375"/>
    <col customWidth="1" min="1261" max="1266" style="1146" width="10.42578125"/>
    <col customWidth="1" min="1267" max="1267" style="1146" width="13.140625"/>
    <col customWidth="1" min="1268" max="1269" style="1146" width="10"/>
    <col customWidth="1" min="1270" max="1270" style="1146" width="10.42578125"/>
    <col customWidth="1" min="1271" max="1272" style="1146" width="10"/>
    <col customWidth="1" min="1273" max="1273" style="1146" width="11.7109375"/>
    <col customWidth="1" min="1274" max="1274" style="1146" width="12.7109375"/>
    <col customWidth="1" min="1275" max="1276" style="1146" width="10.5703125"/>
    <col customWidth="1" min="1277" max="1279" style="1146" width="10"/>
    <col customWidth="1" min="1280" max="1280" style="1146" width="10.5703125"/>
    <col customWidth="1" min="1281" max="1284" style="1146" width="10"/>
    <col customWidth="1" min="1285" max="1285" style="1146" width="10.5703125"/>
    <col min="1286" max="1511" style="1146" width="9"/>
    <col customWidth="1" min="1512" max="1512" style="1146" width="6.5703125"/>
    <col customWidth="1" min="1513" max="1513" style="1146" width="47.28515625"/>
    <col customWidth="1" min="1514" max="1515" style="1146" width="12.5703125"/>
    <col customWidth="1" min="1516" max="1516" style="1146" width="11.7109375"/>
    <col customWidth="1" min="1517" max="1522" style="1146" width="10.42578125"/>
    <col customWidth="1" min="1523" max="1523" style="1146" width="13.140625"/>
    <col customWidth="1" min="1524" max="1525" style="1146" width="10"/>
    <col customWidth="1" min="1526" max="1526" style="1146" width="10.42578125"/>
    <col customWidth="1" min="1527" max="1528" style="1146" width="10"/>
    <col customWidth="1" min="1529" max="1529" style="1146" width="11.7109375"/>
    <col customWidth="1" min="1530" max="1530" style="1146" width="12.7109375"/>
    <col customWidth="1" min="1531" max="1532" style="1146" width="10.5703125"/>
    <col customWidth="1" min="1533" max="1535" style="1146" width="10"/>
    <col customWidth="1" min="1536" max="1536" style="1146" width="10.5703125"/>
    <col customWidth="1" min="1537" max="1540" style="1146" width="10"/>
    <col customWidth="1" min="1541" max="1541" style="1146" width="10.5703125"/>
    <col min="1542" max="1767" style="1146" width="9"/>
    <col customWidth="1" min="1768" max="1768" style="1146" width="6.5703125"/>
    <col customWidth="1" min="1769" max="1769" style="1146" width="47.28515625"/>
    <col customWidth="1" min="1770" max="1771" style="1146" width="12.5703125"/>
    <col customWidth="1" min="1772" max="1772" style="1146" width="11.7109375"/>
    <col customWidth="1" min="1773" max="1778" style="1146" width="10.42578125"/>
    <col customWidth="1" min="1779" max="1779" style="1146" width="13.140625"/>
    <col customWidth="1" min="1780" max="1781" style="1146" width="10"/>
    <col customWidth="1" min="1782" max="1782" style="1146" width="10.42578125"/>
    <col customWidth="1" min="1783" max="1784" style="1146" width="10"/>
    <col customWidth="1" min="1785" max="1785" style="1146" width="11.7109375"/>
    <col customWidth="1" min="1786" max="1786" style="1146" width="12.7109375"/>
    <col customWidth="1" min="1787" max="1788" style="1146" width="10.5703125"/>
    <col customWidth="1" min="1789" max="1791" style="1146" width="10"/>
    <col customWidth="1" min="1792" max="1792" style="1146" width="10.5703125"/>
    <col customWidth="1" min="1793" max="1796" style="1146" width="10"/>
    <col customWidth="1" min="1797" max="1797" style="1146" width="10.5703125"/>
    <col min="1798" max="2023" style="1146" width="9"/>
    <col customWidth="1" min="2024" max="2024" style="1146" width="6.5703125"/>
    <col customWidth="1" min="2025" max="2025" style="1146" width="47.28515625"/>
    <col customWidth="1" min="2026" max="2027" style="1146" width="12.5703125"/>
    <col customWidth="1" min="2028" max="2028" style="1146" width="11.7109375"/>
    <col customWidth="1" min="2029" max="2034" style="1146" width="10.42578125"/>
    <col customWidth="1" min="2035" max="2035" style="1146" width="13.140625"/>
    <col customWidth="1" min="2036" max="2037" style="1146" width="10"/>
    <col customWidth="1" min="2038" max="2038" style="1146" width="10.42578125"/>
    <col customWidth="1" min="2039" max="2040" style="1146" width="10"/>
    <col customWidth="1" min="2041" max="2041" style="1146" width="11.7109375"/>
    <col customWidth="1" min="2042" max="2042" style="1146" width="12.7109375"/>
    <col customWidth="1" min="2043" max="2044" style="1146" width="10.5703125"/>
    <col customWidth="1" min="2045" max="2047" style="1146" width="10"/>
    <col customWidth="1" min="2048" max="2048" style="1146" width="10.5703125"/>
    <col customWidth="1" min="2049" max="2052" style="1146" width="10"/>
    <col customWidth="1" min="2053" max="2053" style="1146" width="10.5703125"/>
    <col min="2054" max="2279" style="1146" width="9"/>
    <col customWidth="1" min="2280" max="2280" style="1146" width="6.5703125"/>
    <col customWidth="1" min="2281" max="2281" style="1146" width="47.28515625"/>
    <col customWidth="1" min="2282" max="2283" style="1146" width="12.5703125"/>
    <col customWidth="1" min="2284" max="2284" style="1146" width="11.7109375"/>
    <col customWidth="1" min="2285" max="2290" style="1146" width="10.42578125"/>
    <col customWidth="1" min="2291" max="2291" style="1146" width="13.140625"/>
    <col customWidth="1" min="2292" max="2293" style="1146" width="10"/>
    <col customWidth="1" min="2294" max="2294" style="1146" width="10.42578125"/>
    <col customWidth="1" min="2295" max="2296" style="1146" width="10"/>
    <col customWidth="1" min="2297" max="2297" style="1146" width="11.7109375"/>
    <col customWidth="1" min="2298" max="2298" style="1146" width="12.7109375"/>
    <col customWidth="1" min="2299" max="2300" style="1146" width="10.5703125"/>
    <col customWidth="1" min="2301" max="2303" style="1146" width="10"/>
    <col customWidth="1" min="2304" max="2304" style="1146" width="10.5703125"/>
    <col customWidth="1" min="2305" max="2308" style="1146" width="10"/>
    <col customWidth="1" min="2309" max="2309" style="1146" width="10.5703125"/>
    <col min="2310" max="2535" style="1146" width="9"/>
    <col customWidth="1" min="2536" max="2536" style="1146" width="6.5703125"/>
    <col customWidth="1" min="2537" max="2537" style="1146" width="47.28515625"/>
    <col customWidth="1" min="2538" max="2539" style="1146" width="12.5703125"/>
    <col customWidth="1" min="2540" max="2540" style="1146" width="11.7109375"/>
    <col customWidth="1" min="2541" max="2546" style="1146" width="10.42578125"/>
    <col customWidth="1" min="2547" max="2547" style="1146" width="13.140625"/>
    <col customWidth="1" min="2548" max="2549" style="1146" width="10"/>
    <col customWidth="1" min="2550" max="2550" style="1146" width="10.42578125"/>
    <col customWidth="1" min="2551" max="2552" style="1146" width="10"/>
    <col customWidth="1" min="2553" max="2553" style="1146" width="11.7109375"/>
    <col customWidth="1" min="2554" max="2554" style="1146" width="12.7109375"/>
    <col customWidth="1" min="2555" max="2556" style="1146" width="10.5703125"/>
    <col customWidth="1" min="2557" max="2559" style="1146" width="10"/>
    <col customWidth="1" min="2560" max="2560" style="1146" width="10.5703125"/>
    <col customWidth="1" min="2561" max="2564" style="1146" width="10"/>
    <col customWidth="1" min="2565" max="2565" style="1146" width="10.5703125"/>
    <col min="2566" max="2791" style="1146" width="9"/>
    <col customWidth="1" min="2792" max="2792" style="1146" width="6.5703125"/>
    <col customWidth="1" min="2793" max="2793" style="1146" width="47.28515625"/>
    <col customWidth="1" min="2794" max="2795" style="1146" width="12.5703125"/>
    <col customWidth="1" min="2796" max="2796" style="1146" width="11.7109375"/>
    <col customWidth="1" min="2797" max="2802" style="1146" width="10.42578125"/>
    <col customWidth="1" min="2803" max="2803" style="1146" width="13.140625"/>
    <col customWidth="1" min="2804" max="2805" style="1146" width="10"/>
    <col customWidth="1" min="2806" max="2806" style="1146" width="10.42578125"/>
    <col customWidth="1" min="2807" max="2808" style="1146" width="10"/>
    <col customWidth="1" min="2809" max="2809" style="1146" width="11.7109375"/>
    <col customWidth="1" min="2810" max="2810" style="1146" width="12.7109375"/>
    <col customWidth="1" min="2811" max="2812" style="1146" width="10.5703125"/>
    <col customWidth="1" min="2813" max="2815" style="1146" width="10"/>
    <col customWidth="1" min="2816" max="2816" style="1146" width="10.5703125"/>
    <col customWidth="1" min="2817" max="2820" style="1146" width="10"/>
    <col customWidth="1" min="2821" max="2821" style="1146" width="10.5703125"/>
    <col min="2822" max="3047" style="1146" width="9"/>
    <col customWidth="1" min="3048" max="3048" style="1146" width="6.5703125"/>
    <col customWidth="1" min="3049" max="3049" style="1146" width="47.28515625"/>
    <col customWidth="1" min="3050" max="3051" style="1146" width="12.5703125"/>
    <col customWidth="1" min="3052" max="3052" style="1146" width="11.7109375"/>
    <col customWidth="1" min="3053" max="3058" style="1146" width="10.42578125"/>
    <col customWidth="1" min="3059" max="3059" style="1146" width="13.140625"/>
    <col customWidth="1" min="3060" max="3061" style="1146" width="10"/>
    <col customWidth="1" min="3062" max="3062" style="1146" width="10.42578125"/>
    <col customWidth="1" min="3063" max="3064" style="1146" width="10"/>
    <col customWidth="1" min="3065" max="3065" style="1146" width="11.7109375"/>
    <col customWidth="1" min="3066" max="3066" style="1146" width="12.7109375"/>
    <col customWidth="1" min="3067" max="3068" style="1146" width="10.5703125"/>
    <col customWidth="1" min="3069" max="3071" style="1146" width="10"/>
    <col customWidth="1" min="3072" max="3072" style="1146" width="10.5703125"/>
    <col customWidth="1" min="3073" max="3076" style="1146" width="10"/>
    <col customWidth="1" min="3077" max="3077" style="1146" width="10.5703125"/>
    <col min="3078" max="3303" style="1146" width="9"/>
    <col customWidth="1" min="3304" max="3304" style="1146" width="6.5703125"/>
    <col customWidth="1" min="3305" max="3305" style="1146" width="47.28515625"/>
    <col customWidth="1" min="3306" max="3307" style="1146" width="12.5703125"/>
    <col customWidth="1" min="3308" max="3308" style="1146" width="11.7109375"/>
    <col customWidth="1" min="3309" max="3314" style="1146" width="10.42578125"/>
    <col customWidth="1" min="3315" max="3315" style="1146" width="13.140625"/>
    <col customWidth="1" min="3316" max="3317" style="1146" width="10"/>
    <col customWidth="1" min="3318" max="3318" style="1146" width="10.42578125"/>
    <col customWidth="1" min="3319" max="3320" style="1146" width="10"/>
    <col customWidth="1" min="3321" max="3321" style="1146" width="11.7109375"/>
    <col customWidth="1" min="3322" max="3322" style="1146" width="12.7109375"/>
    <col customWidth="1" min="3323" max="3324" style="1146" width="10.5703125"/>
    <col customWidth="1" min="3325" max="3327" style="1146" width="10"/>
    <col customWidth="1" min="3328" max="3328" style="1146" width="10.5703125"/>
    <col customWidth="1" min="3329" max="3332" style="1146" width="10"/>
    <col customWidth="1" min="3333" max="3333" style="1146" width="10.5703125"/>
    <col min="3334" max="3559" style="1146" width="9"/>
    <col customWidth="1" min="3560" max="3560" style="1146" width="6.5703125"/>
    <col customWidth="1" min="3561" max="3561" style="1146" width="47.28515625"/>
    <col customWidth="1" min="3562" max="3563" style="1146" width="12.5703125"/>
    <col customWidth="1" min="3564" max="3564" style="1146" width="11.7109375"/>
    <col customWidth="1" min="3565" max="3570" style="1146" width="10.42578125"/>
    <col customWidth="1" min="3571" max="3571" style="1146" width="13.140625"/>
    <col customWidth="1" min="3572" max="3573" style="1146" width="10"/>
    <col customWidth="1" min="3574" max="3574" style="1146" width="10.42578125"/>
    <col customWidth="1" min="3575" max="3576" style="1146" width="10"/>
    <col customWidth="1" min="3577" max="3577" style="1146" width="11.7109375"/>
    <col customWidth="1" min="3578" max="3578" style="1146" width="12.7109375"/>
    <col customWidth="1" min="3579" max="3580" style="1146" width="10.5703125"/>
    <col customWidth="1" min="3581" max="3583" style="1146" width="10"/>
    <col customWidth="1" min="3584" max="3584" style="1146" width="10.5703125"/>
    <col customWidth="1" min="3585" max="3588" style="1146" width="10"/>
    <col customWidth="1" min="3589" max="3589" style="1146" width="10.5703125"/>
    <col min="3590" max="3815" style="1146" width="9"/>
    <col customWidth="1" min="3816" max="3816" style="1146" width="6.5703125"/>
    <col customWidth="1" min="3817" max="3817" style="1146" width="47.28515625"/>
    <col customWidth="1" min="3818" max="3819" style="1146" width="12.5703125"/>
    <col customWidth="1" min="3820" max="3820" style="1146" width="11.7109375"/>
    <col customWidth="1" min="3821" max="3826" style="1146" width="10.42578125"/>
    <col customWidth="1" min="3827" max="3827" style="1146" width="13.140625"/>
    <col customWidth="1" min="3828" max="3829" style="1146" width="10"/>
    <col customWidth="1" min="3830" max="3830" style="1146" width="10.42578125"/>
    <col customWidth="1" min="3831" max="3832" style="1146" width="10"/>
    <col customWidth="1" min="3833" max="3833" style="1146" width="11.7109375"/>
    <col customWidth="1" min="3834" max="3834" style="1146" width="12.7109375"/>
    <col customWidth="1" min="3835" max="3836" style="1146" width="10.5703125"/>
    <col customWidth="1" min="3837" max="3839" style="1146" width="10"/>
    <col customWidth="1" min="3840" max="3840" style="1146" width="10.5703125"/>
    <col customWidth="1" min="3841" max="3844" style="1146" width="10"/>
    <col customWidth="1" min="3845" max="3845" style="1146" width="10.5703125"/>
    <col min="3846" max="4071" style="1146" width="9"/>
    <col customWidth="1" min="4072" max="4072" style="1146" width="6.5703125"/>
    <col customWidth="1" min="4073" max="4073" style="1146" width="47.28515625"/>
    <col customWidth="1" min="4074" max="4075" style="1146" width="12.5703125"/>
    <col customWidth="1" min="4076" max="4076" style="1146" width="11.7109375"/>
    <col customWidth="1" min="4077" max="4082" style="1146" width="10.42578125"/>
    <col customWidth="1" min="4083" max="4083" style="1146" width="13.140625"/>
    <col customWidth="1" min="4084" max="4085" style="1146" width="10"/>
    <col customWidth="1" min="4086" max="4086" style="1146" width="10.42578125"/>
    <col customWidth="1" min="4087" max="4088" style="1146" width="10"/>
    <col customWidth="1" min="4089" max="4089" style="1146" width="11.7109375"/>
    <col customWidth="1" min="4090" max="4090" style="1146" width="12.7109375"/>
    <col customWidth="1" min="4091" max="4092" style="1146" width="10.5703125"/>
    <col customWidth="1" min="4093" max="4095" style="1146" width="10"/>
    <col customWidth="1" min="4096" max="4096" style="1146" width="10.5703125"/>
    <col customWidth="1" min="4097" max="4100" style="1146" width="10"/>
    <col customWidth="1" min="4101" max="4101" style="1146" width="10.5703125"/>
    <col min="4102" max="4327" style="1146" width="9"/>
    <col customWidth="1" min="4328" max="4328" style="1146" width="6.5703125"/>
    <col customWidth="1" min="4329" max="4329" style="1146" width="47.28515625"/>
    <col customWidth="1" min="4330" max="4331" style="1146" width="12.5703125"/>
    <col customWidth="1" min="4332" max="4332" style="1146" width="11.7109375"/>
    <col customWidth="1" min="4333" max="4338" style="1146" width="10.42578125"/>
    <col customWidth="1" min="4339" max="4339" style="1146" width="13.140625"/>
    <col customWidth="1" min="4340" max="4341" style="1146" width="10"/>
    <col customWidth="1" min="4342" max="4342" style="1146" width="10.42578125"/>
    <col customWidth="1" min="4343" max="4344" style="1146" width="10"/>
    <col customWidth="1" min="4345" max="4345" style="1146" width="11.7109375"/>
    <col customWidth="1" min="4346" max="4346" style="1146" width="12.7109375"/>
    <col customWidth="1" min="4347" max="4348" style="1146" width="10.5703125"/>
    <col customWidth="1" min="4349" max="4351" style="1146" width="10"/>
    <col customWidth="1" min="4352" max="4352" style="1146" width="10.5703125"/>
    <col customWidth="1" min="4353" max="4356" style="1146" width="10"/>
    <col customWidth="1" min="4357" max="4357" style="1146" width="10.5703125"/>
    <col min="4358" max="4583" style="1146" width="9"/>
    <col customWidth="1" min="4584" max="4584" style="1146" width="6.5703125"/>
    <col customWidth="1" min="4585" max="4585" style="1146" width="47.28515625"/>
    <col customWidth="1" min="4586" max="4587" style="1146" width="12.5703125"/>
    <col customWidth="1" min="4588" max="4588" style="1146" width="11.7109375"/>
    <col customWidth="1" min="4589" max="4594" style="1146" width="10.42578125"/>
    <col customWidth="1" min="4595" max="4595" style="1146" width="13.140625"/>
    <col customWidth="1" min="4596" max="4597" style="1146" width="10"/>
    <col customWidth="1" min="4598" max="4598" style="1146" width="10.42578125"/>
    <col customWidth="1" min="4599" max="4600" style="1146" width="10"/>
    <col customWidth="1" min="4601" max="4601" style="1146" width="11.7109375"/>
    <col customWidth="1" min="4602" max="4602" style="1146" width="12.7109375"/>
    <col customWidth="1" min="4603" max="4604" style="1146" width="10.5703125"/>
    <col customWidth="1" min="4605" max="4607" style="1146" width="10"/>
    <col customWidth="1" min="4608" max="4608" style="1146" width="10.5703125"/>
    <col customWidth="1" min="4609" max="4612" style="1146" width="10"/>
    <col customWidth="1" min="4613" max="4613" style="1146" width="10.5703125"/>
    <col min="4614" max="4839" style="1146" width="9"/>
    <col customWidth="1" min="4840" max="4840" style="1146" width="6.5703125"/>
    <col customWidth="1" min="4841" max="4841" style="1146" width="47.28515625"/>
    <col customWidth="1" min="4842" max="4843" style="1146" width="12.5703125"/>
    <col customWidth="1" min="4844" max="4844" style="1146" width="11.7109375"/>
    <col customWidth="1" min="4845" max="4850" style="1146" width="10.42578125"/>
    <col customWidth="1" min="4851" max="4851" style="1146" width="13.140625"/>
    <col customWidth="1" min="4852" max="4853" style="1146" width="10"/>
    <col customWidth="1" min="4854" max="4854" style="1146" width="10.42578125"/>
    <col customWidth="1" min="4855" max="4856" style="1146" width="10"/>
    <col customWidth="1" min="4857" max="4857" style="1146" width="11.7109375"/>
    <col customWidth="1" min="4858" max="4858" style="1146" width="12.7109375"/>
    <col customWidth="1" min="4859" max="4860" style="1146" width="10.5703125"/>
    <col customWidth="1" min="4861" max="4863" style="1146" width="10"/>
    <col customWidth="1" min="4864" max="4864" style="1146" width="10.5703125"/>
    <col customWidth="1" min="4865" max="4868" style="1146" width="10"/>
    <col customWidth="1" min="4869" max="4869" style="1146" width="10.5703125"/>
    <col min="4870" max="5095" style="1146" width="9"/>
    <col customWidth="1" min="5096" max="5096" style="1146" width="6.5703125"/>
    <col customWidth="1" min="5097" max="5097" style="1146" width="47.28515625"/>
    <col customWidth="1" min="5098" max="5099" style="1146" width="12.5703125"/>
    <col customWidth="1" min="5100" max="5100" style="1146" width="11.7109375"/>
    <col customWidth="1" min="5101" max="5106" style="1146" width="10.42578125"/>
    <col customWidth="1" min="5107" max="5107" style="1146" width="13.140625"/>
    <col customWidth="1" min="5108" max="5109" style="1146" width="10"/>
    <col customWidth="1" min="5110" max="5110" style="1146" width="10.42578125"/>
    <col customWidth="1" min="5111" max="5112" style="1146" width="10"/>
    <col customWidth="1" min="5113" max="5113" style="1146" width="11.7109375"/>
    <col customWidth="1" min="5114" max="5114" style="1146" width="12.7109375"/>
    <col customWidth="1" min="5115" max="5116" style="1146" width="10.5703125"/>
    <col customWidth="1" min="5117" max="5119" style="1146" width="10"/>
    <col customWidth="1" min="5120" max="5120" style="1146" width="10.5703125"/>
    <col customWidth="1" min="5121" max="5124" style="1146" width="10"/>
    <col customWidth="1" min="5125" max="5125" style="1146" width="10.5703125"/>
    <col min="5126" max="5351" style="1146" width="9"/>
    <col customWidth="1" min="5352" max="5352" style="1146" width="6.5703125"/>
    <col customWidth="1" min="5353" max="5353" style="1146" width="47.28515625"/>
    <col customWidth="1" min="5354" max="5355" style="1146" width="12.5703125"/>
    <col customWidth="1" min="5356" max="5356" style="1146" width="11.7109375"/>
    <col customWidth="1" min="5357" max="5362" style="1146" width="10.42578125"/>
    <col customWidth="1" min="5363" max="5363" style="1146" width="13.140625"/>
    <col customWidth="1" min="5364" max="5365" style="1146" width="10"/>
    <col customWidth="1" min="5366" max="5366" style="1146" width="10.42578125"/>
    <col customWidth="1" min="5367" max="5368" style="1146" width="10"/>
    <col customWidth="1" min="5369" max="5369" style="1146" width="11.7109375"/>
    <col customWidth="1" min="5370" max="5370" style="1146" width="12.7109375"/>
    <col customWidth="1" min="5371" max="5372" style="1146" width="10.5703125"/>
    <col customWidth="1" min="5373" max="5375" style="1146" width="10"/>
    <col customWidth="1" min="5376" max="5376" style="1146" width="10.5703125"/>
    <col customWidth="1" min="5377" max="5380" style="1146" width="10"/>
    <col customWidth="1" min="5381" max="5381" style="1146" width="10.5703125"/>
    <col min="5382" max="5607" style="1146" width="9"/>
    <col customWidth="1" min="5608" max="5608" style="1146" width="6.5703125"/>
    <col customWidth="1" min="5609" max="5609" style="1146" width="47.28515625"/>
    <col customWidth="1" min="5610" max="5611" style="1146" width="12.5703125"/>
    <col customWidth="1" min="5612" max="5612" style="1146" width="11.7109375"/>
    <col customWidth="1" min="5613" max="5618" style="1146" width="10.42578125"/>
    <col customWidth="1" min="5619" max="5619" style="1146" width="13.140625"/>
    <col customWidth="1" min="5620" max="5621" style="1146" width="10"/>
    <col customWidth="1" min="5622" max="5622" style="1146" width="10.42578125"/>
    <col customWidth="1" min="5623" max="5624" style="1146" width="10"/>
    <col customWidth="1" min="5625" max="5625" style="1146" width="11.7109375"/>
    <col customWidth="1" min="5626" max="5626" style="1146" width="12.7109375"/>
    <col customWidth="1" min="5627" max="5628" style="1146" width="10.5703125"/>
    <col customWidth="1" min="5629" max="5631" style="1146" width="10"/>
    <col customWidth="1" min="5632" max="5632" style="1146" width="10.5703125"/>
    <col customWidth="1" min="5633" max="5636" style="1146" width="10"/>
    <col customWidth="1" min="5637" max="5637" style="1146" width="10.5703125"/>
    <col min="5638" max="5863" style="1146" width="9"/>
    <col customWidth="1" min="5864" max="5864" style="1146" width="6.5703125"/>
    <col customWidth="1" min="5865" max="5865" style="1146" width="47.28515625"/>
    <col customWidth="1" min="5866" max="5867" style="1146" width="12.5703125"/>
    <col customWidth="1" min="5868" max="5868" style="1146" width="11.7109375"/>
    <col customWidth="1" min="5869" max="5874" style="1146" width="10.42578125"/>
    <col customWidth="1" min="5875" max="5875" style="1146" width="13.140625"/>
    <col customWidth="1" min="5876" max="5877" style="1146" width="10"/>
    <col customWidth="1" min="5878" max="5878" style="1146" width="10.42578125"/>
    <col customWidth="1" min="5879" max="5880" style="1146" width="10"/>
    <col customWidth="1" min="5881" max="5881" style="1146" width="11.7109375"/>
    <col customWidth="1" min="5882" max="5882" style="1146" width="12.7109375"/>
    <col customWidth="1" min="5883" max="5884" style="1146" width="10.5703125"/>
    <col customWidth="1" min="5885" max="5887" style="1146" width="10"/>
    <col customWidth="1" min="5888" max="5888" style="1146" width="10.5703125"/>
    <col customWidth="1" min="5889" max="5892" style="1146" width="10"/>
    <col customWidth="1" min="5893" max="5893" style="1146" width="10.5703125"/>
    <col min="5894" max="6119" style="1146" width="9"/>
    <col customWidth="1" min="6120" max="6120" style="1146" width="6.5703125"/>
    <col customWidth="1" min="6121" max="6121" style="1146" width="47.28515625"/>
    <col customWidth="1" min="6122" max="6123" style="1146" width="12.5703125"/>
    <col customWidth="1" min="6124" max="6124" style="1146" width="11.7109375"/>
    <col customWidth="1" min="6125" max="6130" style="1146" width="10.42578125"/>
    <col customWidth="1" min="6131" max="6131" style="1146" width="13.140625"/>
    <col customWidth="1" min="6132" max="6133" style="1146" width="10"/>
    <col customWidth="1" min="6134" max="6134" style="1146" width="10.42578125"/>
    <col customWidth="1" min="6135" max="6136" style="1146" width="10"/>
    <col customWidth="1" min="6137" max="6137" style="1146" width="11.7109375"/>
    <col customWidth="1" min="6138" max="6138" style="1146" width="12.7109375"/>
    <col customWidth="1" min="6139" max="6140" style="1146" width="10.5703125"/>
    <col customWidth="1" min="6141" max="6143" style="1146" width="10"/>
    <col customWidth="1" min="6144" max="6144" style="1146" width="10.5703125"/>
    <col customWidth="1" min="6145" max="6148" style="1146" width="10"/>
    <col customWidth="1" min="6149" max="6149" style="1146" width="10.5703125"/>
    <col min="6150" max="6375" style="1146" width="9"/>
    <col customWidth="1" min="6376" max="6376" style="1146" width="6.5703125"/>
    <col customWidth="1" min="6377" max="6377" style="1146" width="47.28515625"/>
    <col customWidth="1" min="6378" max="6379" style="1146" width="12.5703125"/>
    <col customWidth="1" min="6380" max="6380" style="1146" width="11.7109375"/>
    <col customWidth="1" min="6381" max="6386" style="1146" width="10.42578125"/>
    <col customWidth="1" min="6387" max="6387" style="1146" width="13.140625"/>
    <col customWidth="1" min="6388" max="6389" style="1146" width="10"/>
    <col customWidth="1" min="6390" max="6390" style="1146" width="10.42578125"/>
    <col customWidth="1" min="6391" max="6392" style="1146" width="10"/>
    <col customWidth="1" min="6393" max="6393" style="1146" width="11.7109375"/>
    <col customWidth="1" min="6394" max="6394" style="1146" width="12.7109375"/>
    <col customWidth="1" min="6395" max="6396" style="1146" width="10.5703125"/>
    <col customWidth="1" min="6397" max="6399" style="1146" width="10"/>
    <col customWidth="1" min="6400" max="6400" style="1146" width="10.5703125"/>
    <col customWidth="1" min="6401" max="6404" style="1146" width="10"/>
    <col customWidth="1" min="6405" max="6405" style="1146" width="10.5703125"/>
    <col min="6406" max="6631" style="1146" width="9"/>
    <col customWidth="1" min="6632" max="6632" style="1146" width="6.5703125"/>
    <col customWidth="1" min="6633" max="6633" style="1146" width="47.28515625"/>
    <col customWidth="1" min="6634" max="6635" style="1146" width="12.5703125"/>
    <col customWidth="1" min="6636" max="6636" style="1146" width="11.7109375"/>
    <col customWidth="1" min="6637" max="6642" style="1146" width="10.42578125"/>
    <col customWidth="1" min="6643" max="6643" style="1146" width="13.140625"/>
    <col customWidth="1" min="6644" max="6645" style="1146" width="10"/>
    <col customWidth="1" min="6646" max="6646" style="1146" width="10.42578125"/>
    <col customWidth="1" min="6647" max="6648" style="1146" width="10"/>
    <col customWidth="1" min="6649" max="6649" style="1146" width="11.7109375"/>
    <col customWidth="1" min="6650" max="6650" style="1146" width="12.7109375"/>
    <col customWidth="1" min="6651" max="6652" style="1146" width="10.5703125"/>
    <col customWidth="1" min="6653" max="6655" style="1146" width="10"/>
    <col customWidth="1" min="6656" max="6656" style="1146" width="10.5703125"/>
    <col customWidth="1" min="6657" max="6660" style="1146" width="10"/>
    <col customWidth="1" min="6661" max="6661" style="1146" width="10.5703125"/>
    <col min="6662" max="6887" style="1146" width="9"/>
    <col customWidth="1" min="6888" max="6888" style="1146" width="6.5703125"/>
    <col customWidth="1" min="6889" max="6889" style="1146" width="47.28515625"/>
    <col customWidth="1" min="6890" max="6891" style="1146" width="12.5703125"/>
    <col customWidth="1" min="6892" max="6892" style="1146" width="11.7109375"/>
    <col customWidth="1" min="6893" max="6898" style="1146" width="10.42578125"/>
    <col customWidth="1" min="6899" max="6899" style="1146" width="13.140625"/>
    <col customWidth="1" min="6900" max="6901" style="1146" width="10"/>
    <col customWidth="1" min="6902" max="6902" style="1146" width="10.42578125"/>
    <col customWidth="1" min="6903" max="6904" style="1146" width="10"/>
    <col customWidth="1" min="6905" max="6905" style="1146" width="11.7109375"/>
    <col customWidth="1" min="6906" max="6906" style="1146" width="12.7109375"/>
    <col customWidth="1" min="6907" max="6908" style="1146" width="10.5703125"/>
    <col customWidth="1" min="6909" max="6911" style="1146" width="10"/>
    <col customWidth="1" min="6912" max="6912" style="1146" width="10.5703125"/>
    <col customWidth="1" min="6913" max="6916" style="1146" width="10"/>
    <col customWidth="1" min="6917" max="6917" style="1146" width="10.5703125"/>
    <col min="6918" max="7143" style="1146" width="9"/>
    <col customWidth="1" min="7144" max="7144" style="1146" width="6.5703125"/>
    <col customWidth="1" min="7145" max="7145" style="1146" width="47.28515625"/>
    <col customWidth="1" min="7146" max="7147" style="1146" width="12.5703125"/>
    <col customWidth="1" min="7148" max="7148" style="1146" width="11.7109375"/>
    <col customWidth="1" min="7149" max="7154" style="1146" width="10.42578125"/>
    <col customWidth="1" min="7155" max="7155" style="1146" width="13.140625"/>
    <col customWidth="1" min="7156" max="7157" style="1146" width="10"/>
    <col customWidth="1" min="7158" max="7158" style="1146" width="10.42578125"/>
    <col customWidth="1" min="7159" max="7160" style="1146" width="10"/>
    <col customWidth="1" min="7161" max="7161" style="1146" width="11.7109375"/>
    <col customWidth="1" min="7162" max="7162" style="1146" width="12.7109375"/>
    <col customWidth="1" min="7163" max="7164" style="1146" width="10.5703125"/>
    <col customWidth="1" min="7165" max="7167" style="1146" width="10"/>
    <col customWidth="1" min="7168" max="7168" style="1146" width="10.5703125"/>
    <col customWidth="1" min="7169" max="7172" style="1146" width="10"/>
    <col customWidth="1" min="7173" max="7173" style="1146" width="10.5703125"/>
    <col min="7174" max="7399" style="1146" width="9"/>
    <col customWidth="1" min="7400" max="7400" style="1146" width="6.5703125"/>
    <col customWidth="1" min="7401" max="7401" style="1146" width="47.28515625"/>
    <col customWidth="1" min="7402" max="7403" style="1146" width="12.5703125"/>
    <col customWidth="1" min="7404" max="7404" style="1146" width="11.7109375"/>
    <col customWidth="1" min="7405" max="7410" style="1146" width="10.42578125"/>
    <col customWidth="1" min="7411" max="7411" style="1146" width="13.140625"/>
    <col customWidth="1" min="7412" max="7413" style="1146" width="10"/>
    <col customWidth="1" min="7414" max="7414" style="1146" width="10.42578125"/>
    <col customWidth="1" min="7415" max="7416" style="1146" width="10"/>
    <col customWidth="1" min="7417" max="7417" style="1146" width="11.7109375"/>
    <col customWidth="1" min="7418" max="7418" style="1146" width="12.7109375"/>
    <col customWidth="1" min="7419" max="7420" style="1146" width="10.5703125"/>
    <col customWidth="1" min="7421" max="7423" style="1146" width="10"/>
    <col customWidth="1" min="7424" max="7424" style="1146" width="10.5703125"/>
    <col customWidth="1" min="7425" max="7428" style="1146" width="10"/>
    <col customWidth="1" min="7429" max="7429" style="1146" width="10.5703125"/>
    <col min="7430" max="7655" style="1146" width="9"/>
    <col customWidth="1" min="7656" max="7656" style="1146" width="6.5703125"/>
    <col customWidth="1" min="7657" max="7657" style="1146" width="47.28515625"/>
    <col customWidth="1" min="7658" max="7659" style="1146" width="12.5703125"/>
    <col customWidth="1" min="7660" max="7660" style="1146" width="11.7109375"/>
    <col customWidth="1" min="7661" max="7666" style="1146" width="10.42578125"/>
    <col customWidth="1" min="7667" max="7667" style="1146" width="13.140625"/>
    <col customWidth="1" min="7668" max="7669" style="1146" width="10"/>
    <col customWidth="1" min="7670" max="7670" style="1146" width="10.42578125"/>
    <col customWidth="1" min="7671" max="7672" style="1146" width="10"/>
    <col customWidth="1" min="7673" max="7673" style="1146" width="11.7109375"/>
    <col customWidth="1" min="7674" max="7674" style="1146" width="12.7109375"/>
    <col customWidth="1" min="7675" max="7676" style="1146" width="10.5703125"/>
    <col customWidth="1" min="7677" max="7679" style="1146" width="10"/>
    <col customWidth="1" min="7680" max="7680" style="1146" width="10.5703125"/>
    <col customWidth="1" min="7681" max="7684" style="1146" width="10"/>
    <col customWidth="1" min="7685" max="7685" style="1146" width="10.5703125"/>
    <col min="7686" max="7911" style="1146" width="9"/>
    <col customWidth="1" min="7912" max="7912" style="1146" width="6.5703125"/>
    <col customWidth="1" min="7913" max="7913" style="1146" width="47.28515625"/>
    <col customWidth="1" min="7914" max="7915" style="1146" width="12.5703125"/>
    <col customWidth="1" min="7916" max="7916" style="1146" width="11.7109375"/>
    <col customWidth="1" min="7917" max="7922" style="1146" width="10.42578125"/>
    <col customWidth="1" min="7923" max="7923" style="1146" width="13.140625"/>
    <col customWidth="1" min="7924" max="7925" style="1146" width="10"/>
    <col customWidth="1" min="7926" max="7926" style="1146" width="10.42578125"/>
    <col customWidth="1" min="7927" max="7928" style="1146" width="10"/>
    <col customWidth="1" min="7929" max="7929" style="1146" width="11.7109375"/>
    <col customWidth="1" min="7930" max="7930" style="1146" width="12.7109375"/>
    <col customWidth="1" min="7931" max="7932" style="1146" width="10.5703125"/>
    <col customWidth="1" min="7933" max="7935" style="1146" width="10"/>
    <col customWidth="1" min="7936" max="7936" style="1146" width="10.5703125"/>
    <col customWidth="1" min="7937" max="7940" style="1146" width="10"/>
    <col customWidth="1" min="7941" max="7941" style="1146" width="10.5703125"/>
    <col min="7942" max="8167" style="1146" width="9"/>
    <col customWidth="1" min="8168" max="8168" style="1146" width="6.5703125"/>
    <col customWidth="1" min="8169" max="8169" style="1146" width="47.28515625"/>
    <col customWidth="1" min="8170" max="8171" style="1146" width="12.5703125"/>
    <col customWidth="1" min="8172" max="8172" style="1146" width="11.7109375"/>
    <col customWidth="1" min="8173" max="8178" style="1146" width="10.42578125"/>
    <col customWidth="1" min="8179" max="8179" style="1146" width="13.140625"/>
    <col customWidth="1" min="8180" max="8181" style="1146" width="10"/>
    <col customWidth="1" min="8182" max="8182" style="1146" width="10.42578125"/>
    <col customWidth="1" min="8183" max="8184" style="1146" width="10"/>
    <col customWidth="1" min="8185" max="8185" style="1146" width="11.7109375"/>
    <col customWidth="1" min="8186" max="8186" style="1146" width="12.7109375"/>
    <col customWidth="1" min="8187" max="8188" style="1146" width="10.5703125"/>
    <col customWidth="1" min="8189" max="8191" style="1146" width="10"/>
    <col customWidth="1" min="8192" max="8192" style="1146" width="10.5703125"/>
    <col customWidth="1" min="8193" max="8196" style="1146" width="10"/>
    <col customWidth="1" min="8197" max="8197" style="1146" width="10.5703125"/>
    <col min="8198" max="8423" style="1146" width="9"/>
    <col customWidth="1" min="8424" max="8424" style="1146" width="6.5703125"/>
    <col customWidth="1" min="8425" max="8425" style="1146" width="47.28515625"/>
    <col customWidth="1" min="8426" max="8427" style="1146" width="12.5703125"/>
    <col customWidth="1" min="8428" max="8428" style="1146" width="11.7109375"/>
    <col customWidth="1" min="8429" max="8434" style="1146" width="10.42578125"/>
    <col customWidth="1" min="8435" max="8435" style="1146" width="13.140625"/>
    <col customWidth="1" min="8436" max="8437" style="1146" width="10"/>
    <col customWidth="1" min="8438" max="8438" style="1146" width="10.42578125"/>
    <col customWidth="1" min="8439" max="8440" style="1146" width="10"/>
    <col customWidth="1" min="8441" max="8441" style="1146" width="11.7109375"/>
    <col customWidth="1" min="8442" max="8442" style="1146" width="12.7109375"/>
    <col customWidth="1" min="8443" max="8444" style="1146" width="10.5703125"/>
    <col customWidth="1" min="8445" max="8447" style="1146" width="10"/>
    <col customWidth="1" min="8448" max="8448" style="1146" width="10.5703125"/>
    <col customWidth="1" min="8449" max="8452" style="1146" width="10"/>
    <col customWidth="1" min="8453" max="8453" style="1146" width="10.5703125"/>
    <col min="8454" max="8679" style="1146" width="9"/>
    <col customWidth="1" min="8680" max="8680" style="1146" width="6.5703125"/>
    <col customWidth="1" min="8681" max="8681" style="1146" width="47.28515625"/>
    <col customWidth="1" min="8682" max="8683" style="1146" width="12.5703125"/>
    <col customWidth="1" min="8684" max="8684" style="1146" width="11.7109375"/>
    <col customWidth="1" min="8685" max="8690" style="1146" width="10.42578125"/>
    <col customWidth="1" min="8691" max="8691" style="1146" width="13.140625"/>
    <col customWidth="1" min="8692" max="8693" style="1146" width="10"/>
    <col customWidth="1" min="8694" max="8694" style="1146" width="10.42578125"/>
    <col customWidth="1" min="8695" max="8696" style="1146" width="10"/>
    <col customWidth="1" min="8697" max="8697" style="1146" width="11.7109375"/>
    <col customWidth="1" min="8698" max="8698" style="1146" width="12.7109375"/>
    <col customWidth="1" min="8699" max="8700" style="1146" width="10.5703125"/>
    <col customWidth="1" min="8701" max="8703" style="1146" width="10"/>
    <col customWidth="1" min="8704" max="8704" style="1146" width="10.5703125"/>
    <col customWidth="1" min="8705" max="8708" style="1146" width="10"/>
    <col customWidth="1" min="8709" max="8709" style="1146" width="10.5703125"/>
    <col min="8710" max="8935" style="1146" width="9"/>
    <col customWidth="1" min="8936" max="8936" style="1146" width="6.5703125"/>
    <col customWidth="1" min="8937" max="8937" style="1146" width="47.28515625"/>
    <col customWidth="1" min="8938" max="8939" style="1146" width="12.5703125"/>
    <col customWidth="1" min="8940" max="8940" style="1146" width="11.7109375"/>
    <col customWidth="1" min="8941" max="8946" style="1146" width="10.42578125"/>
    <col customWidth="1" min="8947" max="8947" style="1146" width="13.140625"/>
    <col customWidth="1" min="8948" max="8949" style="1146" width="10"/>
    <col customWidth="1" min="8950" max="8950" style="1146" width="10.42578125"/>
    <col customWidth="1" min="8951" max="8952" style="1146" width="10"/>
    <col customWidth="1" min="8953" max="8953" style="1146" width="11.7109375"/>
    <col customWidth="1" min="8954" max="8954" style="1146" width="12.7109375"/>
    <col customWidth="1" min="8955" max="8956" style="1146" width="10.5703125"/>
    <col customWidth="1" min="8957" max="8959" style="1146" width="10"/>
    <col customWidth="1" min="8960" max="8960" style="1146" width="10.5703125"/>
    <col customWidth="1" min="8961" max="8964" style="1146" width="10"/>
    <col customWidth="1" min="8965" max="8965" style="1146" width="10.5703125"/>
    <col min="8966" max="9191" style="1146" width="9"/>
    <col customWidth="1" min="9192" max="9192" style="1146" width="6.5703125"/>
    <col customWidth="1" min="9193" max="9193" style="1146" width="47.28515625"/>
    <col customWidth="1" min="9194" max="9195" style="1146" width="12.5703125"/>
    <col customWidth="1" min="9196" max="9196" style="1146" width="11.7109375"/>
    <col customWidth="1" min="9197" max="9202" style="1146" width="10.42578125"/>
    <col customWidth="1" min="9203" max="9203" style="1146" width="13.140625"/>
    <col customWidth="1" min="9204" max="9205" style="1146" width="10"/>
    <col customWidth="1" min="9206" max="9206" style="1146" width="10.42578125"/>
    <col customWidth="1" min="9207" max="9208" style="1146" width="10"/>
    <col customWidth="1" min="9209" max="9209" style="1146" width="11.7109375"/>
    <col customWidth="1" min="9210" max="9210" style="1146" width="12.7109375"/>
    <col customWidth="1" min="9211" max="9212" style="1146" width="10.5703125"/>
    <col customWidth="1" min="9213" max="9215" style="1146" width="10"/>
    <col customWidth="1" min="9216" max="9216" style="1146" width="10.5703125"/>
    <col customWidth="1" min="9217" max="9220" style="1146" width="10"/>
    <col customWidth="1" min="9221" max="9221" style="1146" width="10.5703125"/>
    <col min="9222" max="9447" style="1146" width="9"/>
    <col customWidth="1" min="9448" max="9448" style="1146" width="6.5703125"/>
    <col customWidth="1" min="9449" max="9449" style="1146" width="47.28515625"/>
    <col customWidth="1" min="9450" max="9451" style="1146" width="12.5703125"/>
    <col customWidth="1" min="9452" max="9452" style="1146" width="11.7109375"/>
    <col customWidth="1" min="9453" max="9458" style="1146" width="10.42578125"/>
    <col customWidth="1" min="9459" max="9459" style="1146" width="13.140625"/>
    <col customWidth="1" min="9460" max="9461" style="1146" width="10"/>
    <col customWidth="1" min="9462" max="9462" style="1146" width="10.42578125"/>
    <col customWidth="1" min="9463" max="9464" style="1146" width="10"/>
    <col customWidth="1" min="9465" max="9465" style="1146" width="11.7109375"/>
    <col customWidth="1" min="9466" max="9466" style="1146" width="12.7109375"/>
    <col customWidth="1" min="9467" max="9468" style="1146" width="10.5703125"/>
    <col customWidth="1" min="9469" max="9471" style="1146" width="10"/>
    <col customWidth="1" min="9472" max="9472" style="1146" width="10.5703125"/>
    <col customWidth="1" min="9473" max="9476" style="1146" width="10"/>
    <col customWidth="1" min="9477" max="9477" style="1146" width="10.5703125"/>
    <col min="9478" max="9703" style="1146" width="9"/>
    <col customWidth="1" min="9704" max="9704" style="1146" width="6.5703125"/>
    <col customWidth="1" min="9705" max="9705" style="1146" width="47.28515625"/>
    <col customWidth="1" min="9706" max="9707" style="1146" width="12.5703125"/>
    <col customWidth="1" min="9708" max="9708" style="1146" width="11.7109375"/>
    <col customWidth="1" min="9709" max="9714" style="1146" width="10.42578125"/>
    <col customWidth="1" min="9715" max="9715" style="1146" width="13.140625"/>
    <col customWidth="1" min="9716" max="9717" style="1146" width="10"/>
    <col customWidth="1" min="9718" max="9718" style="1146" width="10.42578125"/>
    <col customWidth="1" min="9719" max="9720" style="1146" width="10"/>
    <col customWidth="1" min="9721" max="9721" style="1146" width="11.7109375"/>
    <col customWidth="1" min="9722" max="9722" style="1146" width="12.7109375"/>
    <col customWidth="1" min="9723" max="9724" style="1146" width="10.5703125"/>
    <col customWidth="1" min="9725" max="9727" style="1146" width="10"/>
    <col customWidth="1" min="9728" max="9728" style="1146" width="10.5703125"/>
    <col customWidth="1" min="9729" max="9732" style="1146" width="10"/>
    <col customWidth="1" min="9733" max="9733" style="1146" width="10.5703125"/>
    <col min="9734" max="9959" style="1146" width="9"/>
    <col customWidth="1" min="9960" max="9960" style="1146" width="6.5703125"/>
    <col customWidth="1" min="9961" max="9961" style="1146" width="47.28515625"/>
    <col customWidth="1" min="9962" max="9963" style="1146" width="12.5703125"/>
    <col customWidth="1" min="9964" max="9964" style="1146" width="11.7109375"/>
    <col customWidth="1" min="9965" max="9970" style="1146" width="10.42578125"/>
    <col customWidth="1" min="9971" max="9971" style="1146" width="13.140625"/>
    <col customWidth="1" min="9972" max="9973" style="1146" width="10"/>
    <col customWidth="1" min="9974" max="9974" style="1146" width="10.42578125"/>
    <col customWidth="1" min="9975" max="9976" style="1146" width="10"/>
    <col customWidth="1" min="9977" max="9977" style="1146" width="11.7109375"/>
    <col customWidth="1" min="9978" max="9978" style="1146" width="12.7109375"/>
    <col customWidth="1" min="9979" max="9980" style="1146" width="10.5703125"/>
    <col customWidth="1" min="9981" max="9983" style="1146" width="10"/>
    <col customWidth="1" min="9984" max="9984" style="1146" width="10.5703125"/>
    <col customWidth="1" min="9985" max="9988" style="1146" width="10"/>
    <col customWidth="1" min="9989" max="9989" style="1146" width="10.5703125"/>
    <col min="9990" max="10215" style="1146" width="9"/>
    <col customWidth="1" min="10216" max="10216" style="1146" width="6.5703125"/>
    <col customWidth="1" min="10217" max="10217" style="1146" width="47.28515625"/>
    <col customWidth="1" min="10218" max="10219" style="1146" width="12.5703125"/>
    <col customWidth="1" min="10220" max="10220" style="1146" width="11.7109375"/>
    <col customWidth="1" min="10221" max="10226" style="1146" width="10.42578125"/>
    <col customWidth="1" min="10227" max="10227" style="1146" width="13.140625"/>
    <col customWidth="1" min="10228" max="10229" style="1146" width="10"/>
    <col customWidth="1" min="10230" max="10230" style="1146" width="10.42578125"/>
    <col customWidth="1" min="10231" max="10232" style="1146" width="10"/>
    <col customWidth="1" min="10233" max="10233" style="1146" width="11.7109375"/>
    <col customWidth="1" min="10234" max="10234" style="1146" width="12.7109375"/>
    <col customWidth="1" min="10235" max="10236" style="1146" width="10.5703125"/>
    <col customWidth="1" min="10237" max="10239" style="1146" width="10"/>
    <col customWidth="1" min="10240" max="10240" style="1146" width="10.5703125"/>
    <col customWidth="1" min="10241" max="10244" style="1146" width="10"/>
    <col customWidth="1" min="10245" max="10245" style="1146" width="10.5703125"/>
    <col min="10246" max="10471" style="1146" width="9"/>
    <col customWidth="1" min="10472" max="10472" style="1146" width="6.5703125"/>
    <col customWidth="1" min="10473" max="10473" style="1146" width="47.28515625"/>
    <col customWidth="1" min="10474" max="10475" style="1146" width="12.5703125"/>
    <col customWidth="1" min="10476" max="10476" style="1146" width="11.7109375"/>
    <col customWidth="1" min="10477" max="10482" style="1146" width="10.42578125"/>
    <col customWidth="1" min="10483" max="10483" style="1146" width="13.140625"/>
    <col customWidth="1" min="10484" max="10485" style="1146" width="10"/>
    <col customWidth="1" min="10486" max="10486" style="1146" width="10.42578125"/>
    <col customWidth="1" min="10487" max="10488" style="1146" width="10"/>
    <col customWidth="1" min="10489" max="10489" style="1146" width="11.7109375"/>
    <col customWidth="1" min="10490" max="10490" style="1146" width="12.7109375"/>
    <col customWidth="1" min="10491" max="10492" style="1146" width="10.5703125"/>
    <col customWidth="1" min="10493" max="10495" style="1146" width="10"/>
    <col customWidth="1" min="10496" max="10496" style="1146" width="10.5703125"/>
    <col customWidth="1" min="10497" max="10500" style="1146" width="10"/>
    <col customWidth="1" min="10501" max="10501" style="1146" width="10.5703125"/>
    <col min="10502" max="10727" style="1146" width="9"/>
    <col customWidth="1" min="10728" max="10728" style="1146" width="6.5703125"/>
    <col customWidth="1" min="10729" max="10729" style="1146" width="47.28515625"/>
    <col customWidth="1" min="10730" max="10731" style="1146" width="12.5703125"/>
    <col customWidth="1" min="10732" max="10732" style="1146" width="11.7109375"/>
    <col customWidth="1" min="10733" max="10738" style="1146" width="10.42578125"/>
    <col customWidth="1" min="10739" max="10739" style="1146" width="13.140625"/>
    <col customWidth="1" min="10740" max="10741" style="1146" width="10"/>
    <col customWidth="1" min="10742" max="10742" style="1146" width="10.42578125"/>
    <col customWidth="1" min="10743" max="10744" style="1146" width="10"/>
    <col customWidth="1" min="10745" max="10745" style="1146" width="11.7109375"/>
    <col customWidth="1" min="10746" max="10746" style="1146" width="12.7109375"/>
    <col customWidth="1" min="10747" max="10748" style="1146" width="10.5703125"/>
    <col customWidth="1" min="10749" max="10751" style="1146" width="10"/>
    <col customWidth="1" min="10752" max="10752" style="1146" width="10.5703125"/>
    <col customWidth="1" min="10753" max="10756" style="1146" width="10"/>
    <col customWidth="1" min="10757" max="10757" style="1146" width="10.5703125"/>
    <col min="10758" max="10983" style="1146" width="9"/>
    <col customWidth="1" min="10984" max="10984" style="1146" width="6.5703125"/>
    <col customWidth="1" min="10985" max="10985" style="1146" width="47.28515625"/>
    <col customWidth="1" min="10986" max="10987" style="1146" width="12.5703125"/>
    <col customWidth="1" min="10988" max="10988" style="1146" width="11.7109375"/>
    <col customWidth="1" min="10989" max="10994" style="1146" width="10.42578125"/>
    <col customWidth="1" min="10995" max="10995" style="1146" width="13.140625"/>
    <col customWidth="1" min="10996" max="10997" style="1146" width="10"/>
    <col customWidth="1" min="10998" max="10998" style="1146" width="10.42578125"/>
    <col customWidth="1" min="10999" max="11000" style="1146" width="10"/>
    <col customWidth="1" min="11001" max="11001" style="1146" width="11.7109375"/>
    <col customWidth="1" min="11002" max="11002" style="1146" width="12.7109375"/>
    <col customWidth="1" min="11003" max="11004" style="1146" width="10.5703125"/>
    <col customWidth="1" min="11005" max="11007" style="1146" width="10"/>
    <col customWidth="1" min="11008" max="11008" style="1146" width="10.5703125"/>
    <col customWidth="1" min="11009" max="11012" style="1146" width="10"/>
    <col customWidth="1" min="11013" max="11013" style="1146" width="10.5703125"/>
    <col min="11014" max="11239" style="1146" width="9"/>
    <col customWidth="1" min="11240" max="11240" style="1146" width="6.5703125"/>
    <col customWidth="1" min="11241" max="11241" style="1146" width="47.28515625"/>
    <col customWidth="1" min="11242" max="11243" style="1146" width="12.5703125"/>
    <col customWidth="1" min="11244" max="11244" style="1146" width="11.7109375"/>
    <col customWidth="1" min="11245" max="11250" style="1146" width="10.42578125"/>
    <col customWidth="1" min="11251" max="11251" style="1146" width="13.140625"/>
    <col customWidth="1" min="11252" max="11253" style="1146" width="10"/>
    <col customWidth="1" min="11254" max="11254" style="1146" width="10.42578125"/>
    <col customWidth="1" min="11255" max="11256" style="1146" width="10"/>
    <col customWidth="1" min="11257" max="11257" style="1146" width="11.7109375"/>
    <col customWidth="1" min="11258" max="11258" style="1146" width="12.7109375"/>
    <col customWidth="1" min="11259" max="11260" style="1146" width="10.5703125"/>
    <col customWidth="1" min="11261" max="11263" style="1146" width="10"/>
    <col customWidth="1" min="11264" max="11264" style="1146" width="10.5703125"/>
    <col customWidth="1" min="11265" max="11268" style="1146" width="10"/>
    <col customWidth="1" min="11269" max="11269" style="1146" width="10.5703125"/>
    <col min="11270" max="11495" style="1146" width="9"/>
    <col customWidth="1" min="11496" max="11496" style="1146" width="6.5703125"/>
    <col customWidth="1" min="11497" max="11497" style="1146" width="47.28515625"/>
    <col customWidth="1" min="11498" max="11499" style="1146" width="12.5703125"/>
    <col customWidth="1" min="11500" max="11500" style="1146" width="11.7109375"/>
    <col customWidth="1" min="11501" max="11506" style="1146" width="10.42578125"/>
    <col customWidth="1" min="11507" max="11507" style="1146" width="13.140625"/>
    <col customWidth="1" min="11508" max="11509" style="1146" width="10"/>
    <col customWidth="1" min="11510" max="11510" style="1146" width="10.42578125"/>
    <col customWidth="1" min="11511" max="11512" style="1146" width="10"/>
    <col customWidth="1" min="11513" max="11513" style="1146" width="11.7109375"/>
    <col customWidth="1" min="11514" max="11514" style="1146" width="12.7109375"/>
    <col customWidth="1" min="11515" max="11516" style="1146" width="10.5703125"/>
    <col customWidth="1" min="11517" max="11519" style="1146" width="10"/>
    <col customWidth="1" min="11520" max="11520" style="1146" width="10.5703125"/>
    <col customWidth="1" min="11521" max="11524" style="1146" width="10"/>
    <col customWidth="1" min="11525" max="11525" style="1146" width="10.5703125"/>
    <col min="11526" max="11751" style="1146" width="9"/>
    <col customWidth="1" min="11752" max="11752" style="1146" width="6.5703125"/>
    <col customWidth="1" min="11753" max="11753" style="1146" width="47.28515625"/>
    <col customWidth="1" min="11754" max="11755" style="1146" width="12.5703125"/>
    <col customWidth="1" min="11756" max="11756" style="1146" width="11.7109375"/>
    <col customWidth="1" min="11757" max="11762" style="1146" width="10.42578125"/>
    <col customWidth="1" min="11763" max="11763" style="1146" width="13.140625"/>
    <col customWidth="1" min="11764" max="11765" style="1146" width="10"/>
    <col customWidth="1" min="11766" max="11766" style="1146" width="10.42578125"/>
    <col customWidth="1" min="11767" max="11768" style="1146" width="10"/>
    <col customWidth="1" min="11769" max="11769" style="1146" width="11.7109375"/>
    <col customWidth="1" min="11770" max="11770" style="1146" width="12.7109375"/>
    <col customWidth="1" min="11771" max="11772" style="1146" width="10.5703125"/>
    <col customWidth="1" min="11773" max="11775" style="1146" width="10"/>
    <col customWidth="1" min="11776" max="11776" style="1146" width="10.5703125"/>
    <col customWidth="1" min="11777" max="11780" style="1146" width="10"/>
    <col customWidth="1" min="11781" max="11781" style="1146" width="10.5703125"/>
    <col min="11782" max="12007" style="1146" width="9"/>
    <col customWidth="1" min="12008" max="12008" style="1146" width="6.5703125"/>
    <col customWidth="1" min="12009" max="12009" style="1146" width="47.28515625"/>
    <col customWidth="1" min="12010" max="12011" style="1146" width="12.5703125"/>
    <col customWidth="1" min="12012" max="12012" style="1146" width="11.7109375"/>
    <col customWidth="1" min="12013" max="12018" style="1146" width="10.42578125"/>
    <col customWidth="1" min="12019" max="12019" style="1146" width="13.140625"/>
    <col customWidth="1" min="12020" max="12021" style="1146" width="10"/>
    <col customWidth="1" min="12022" max="12022" style="1146" width="10.42578125"/>
    <col customWidth="1" min="12023" max="12024" style="1146" width="10"/>
    <col customWidth="1" min="12025" max="12025" style="1146" width="11.7109375"/>
    <col customWidth="1" min="12026" max="12026" style="1146" width="12.7109375"/>
    <col customWidth="1" min="12027" max="12028" style="1146" width="10.5703125"/>
    <col customWidth="1" min="12029" max="12031" style="1146" width="10"/>
    <col customWidth="1" min="12032" max="12032" style="1146" width="10.5703125"/>
    <col customWidth="1" min="12033" max="12036" style="1146" width="10"/>
    <col customWidth="1" min="12037" max="12037" style="1146" width="10.5703125"/>
    <col min="12038" max="12263" style="1146" width="9"/>
    <col customWidth="1" min="12264" max="12264" style="1146" width="6.5703125"/>
    <col customWidth="1" min="12265" max="12265" style="1146" width="47.28515625"/>
    <col customWidth="1" min="12266" max="12267" style="1146" width="12.5703125"/>
    <col customWidth="1" min="12268" max="12268" style="1146" width="11.7109375"/>
    <col customWidth="1" min="12269" max="12274" style="1146" width="10.42578125"/>
    <col customWidth="1" min="12275" max="12275" style="1146" width="13.140625"/>
    <col customWidth="1" min="12276" max="12277" style="1146" width="10"/>
    <col customWidth="1" min="12278" max="12278" style="1146" width="10.42578125"/>
    <col customWidth="1" min="12279" max="12280" style="1146" width="10"/>
    <col customWidth="1" min="12281" max="12281" style="1146" width="11.7109375"/>
    <col customWidth="1" min="12282" max="12282" style="1146" width="12.7109375"/>
    <col customWidth="1" min="12283" max="12284" style="1146" width="10.5703125"/>
    <col customWidth="1" min="12285" max="12287" style="1146" width="10"/>
    <col customWidth="1" min="12288" max="12288" style="1146" width="10.5703125"/>
    <col customWidth="1" min="12289" max="12292" style="1146" width="10"/>
    <col customWidth="1" min="12293" max="12293" style="1146" width="10.5703125"/>
    <col min="12294" max="12519" style="1146" width="9"/>
    <col customWidth="1" min="12520" max="12520" style="1146" width="6.5703125"/>
    <col customWidth="1" min="12521" max="12521" style="1146" width="47.28515625"/>
    <col customWidth="1" min="12522" max="12523" style="1146" width="12.5703125"/>
    <col customWidth="1" min="12524" max="12524" style="1146" width="11.7109375"/>
    <col customWidth="1" min="12525" max="12530" style="1146" width="10.42578125"/>
    <col customWidth="1" min="12531" max="12531" style="1146" width="13.140625"/>
    <col customWidth="1" min="12532" max="12533" style="1146" width="10"/>
    <col customWidth="1" min="12534" max="12534" style="1146" width="10.42578125"/>
    <col customWidth="1" min="12535" max="12536" style="1146" width="10"/>
    <col customWidth="1" min="12537" max="12537" style="1146" width="11.7109375"/>
    <col customWidth="1" min="12538" max="12538" style="1146" width="12.7109375"/>
    <col customWidth="1" min="12539" max="12540" style="1146" width="10.5703125"/>
    <col customWidth="1" min="12541" max="12543" style="1146" width="10"/>
    <col customWidth="1" min="12544" max="12544" style="1146" width="10.5703125"/>
    <col customWidth="1" min="12545" max="12548" style="1146" width="10"/>
    <col customWidth="1" min="12549" max="12549" style="1146" width="10.5703125"/>
    <col min="12550" max="12775" style="1146" width="9"/>
    <col customWidth="1" min="12776" max="12776" style="1146" width="6.5703125"/>
    <col customWidth="1" min="12777" max="12777" style="1146" width="47.28515625"/>
    <col customWidth="1" min="12778" max="12779" style="1146" width="12.5703125"/>
    <col customWidth="1" min="12780" max="12780" style="1146" width="11.7109375"/>
    <col customWidth="1" min="12781" max="12786" style="1146" width="10.42578125"/>
    <col customWidth="1" min="12787" max="12787" style="1146" width="13.140625"/>
    <col customWidth="1" min="12788" max="12789" style="1146" width="10"/>
    <col customWidth="1" min="12790" max="12790" style="1146" width="10.42578125"/>
    <col customWidth="1" min="12791" max="12792" style="1146" width="10"/>
    <col customWidth="1" min="12793" max="12793" style="1146" width="11.7109375"/>
    <col customWidth="1" min="12794" max="12794" style="1146" width="12.7109375"/>
    <col customWidth="1" min="12795" max="12796" style="1146" width="10.5703125"/>
    <col customWidth="1" min="12797" max="12799" style="1146" width="10"/>
    <col customWidth="1" min="12800" max="12800" style="1146" width="10.5703125"/>
    <col customWidth="1" min="12801" max="12804" style="1146" width="10"/>
    <col customWidth="1" min="12805" max="12805" style="1146" width="10.5703125"/>
    <col min="12806" max="13031" style="1146" width="9"/>
    <col customWidth="1" min="13032" max="13032" style="1146" width="6.5703125"/>
    <col customWidth="1" min="13033" max="13033" style="1146" width="47.28515625"/>
    <col customWidth="1" min="13034" max="13035" style="1146" width="12.5703125"/>
    <col customWidth="1" min="13036" max="13036" style="1146" width="11.7109375"/>
    <col customWidth="1" min="13037" max="13042" style="1146" width="10.42578125"/>
    <col customWidth="1" min="13043" max="13043" style="1146" width="13.140625"/>
    <col customWidth="1" min="13044" max="13045" style="1146" width="10"/>
    <col customWidth="1" min="13046" max="13046" style="1146" width="10.42578125"/>
    <col customWidth="1" min="13047" max="13048" style="1146" width="10"/>
    <col customWidth="1" min="13049" max="13049" style="1146" width="11.7109375"/>
    <col customWidth="1" min="13050" max="13050" style="1146" width="12.7109375"/>
    <col customWidth="1" min="13051" max="13052" style="1146" width="10.5703125"/>
    <col customWidth="1" min="13053" max="13055" style="1146" width="10"/>
    <col customWidth="1" min="13056" max="13056" style="1146" width="10.5703125"/>
    <col customWidth="1" min="13057" max="13060" style="1146" width="10"/>
    <col customWidth="1" min="13061" max="13061" style="1146" width="10.5703125"/>
    <col min="13062" max="13287" style="1146" width="9"/>
    <col customWidth="1" min="13288" max="13288" style="1146" width="6.5703125"/>
    <col customWidth="1" min="13289" max="13289" style="1146" width="47.28515625"/>
    <col customWidth="1" min="13290" max="13291" style="1146" width="12.5703125"/>
    <col customWidth="1" min="13292" max="13292" style="1146" width="11.7109375"/>
    <col customWidth="1" min="13293" max="13298" style="1146" width="10.42578125"/>
    <col customWidth="1" min="13299" max="13299" style="1146" width="13.140625"/>
    <col customWidth="1" min="13300" max="13301" style="1146" width="10"/>
    <col customWidth="1" min="13302" max="13302" style="1146" width="10.42578125"/>
    <col customWidth="1" min="13303" max="13304" style="1146" width="10"/>
    <col customWidth="1" min="13305" max="13305" style="1146" width="11.7109375"/>
    <col customWidth="1" min="13306" max="13306" style="1146" width="12.7109375"/>
    <col customWidth="1" min="13307" max="13308" style="1146" width="10.5703125"/>
    <col customWidth="1" min="13309" max="13311" style="1146" width="10"/>
    <col customWidth="1" min="13312" max="13312" style="1146" width="10.5703125"/>
    <col customWidth="1" min="13313" max="13316" style="1146" width="10"/>
    <col customWidth="1" min="13317" max="13317" style="1146" width="10.5703125"/>
    <col min="13318" max="13543" style="1146" width="9"/>
    <col customWidth="1" min="13544" max="13544" style="1146" width="6.5703125"/>
    <col customWidth="1" min="13545" max="13545" style="1146" width="47.28515625"/>
    <col customWidth="1" min="13546" max="13547" style="1146" width="12.5703125"/>
    <col customWidth="1" min="13548" max="13548" style="1146" width="11.7109375"/>
    <col customWidth="1" min="13549" max="13554" style="1146" width="10.42578125"/>
    <col customWidth="1" min="13555" max="13555" style="1146" width="13.140625"/>
    <col customWidth="1" min="13556" max="13557" style="1146" width="10"/>
    <col customWidth="1" min="13558" max="13558" style="1146" width="10.42578125"/>
    <col customWidth="1" min="13559" max="13560" style="1146" width="10"/>
    <col customWidth="1" min="13561" max="13561" style="1146" width="11.7109375"/>
    <col customWidth="1" min="13562" max="13562" style="1146" width="12.7109375"/>
    <col customWidth="1" min="13563" max="13564" style="1146" width="10.5703125"/>
    <col customWidth="1" min="13565" max="13567" style="1146" width="10"/>
    <col customWidth="1" min="13568" max="13568" style="1146" width="10.5703125"/>
    <col customWidth="1" min="13569" max="13572" style="1146" width="10"/>
    <col customWidth="1" min="13573" max="13573" style="1146" width="10.5703125"/>
    <col min="13574" max="13799" style="1146" width="9"/>
    <col customWidth="1" min="13800" max="13800" style="1146" width="6.5703125"/>
    <col customWidth="1" min="13801" max="13801" style="1146" width="47.28515625"/>
    <col customWidth="1" min="13802" max="13803" style="1146" width="12.5703125"/>
    <col customWidth="1" min="13804" max="13804" style="1146" width="11.7109375"/>
    <col customWidth="1" min="13805" max="13810" style="1146" width="10.42578125"/>
    <col customWidth="1" min="13811" max="13811" style="1146" width="13.140625"/>
    <col customWidth="1" min="13812" max="13813" style="1146" width="10"/>
    <col customWidth="1" min="13814" max="13814" style="1146" width="10.42578125"/>
    <col customWidth="1" min="13815" max="13816" style="1146" width="10"/>
    <col customWidth="1" min="13817" max="13817" style="1146" width="11.7109375"/>
    <col customWidth="1" min="13818" max="13818" style="1146" width="12.7109375"/>
    <col customWidth="1" min="13819" max="13820" style="1146" width="10.5703125"/>
    <col customWidth="1" min="13821" max="13823" style="1146" width="10"/>
    <col customWidth="1" min="13824" max="13824" style="1146" width="10.5703125"/>
    <col customWidth="1" min="13825" max="13828" style="1146" width="10"/>
    <col customWidth="1" min="13829" max="13829" style="1146" width="10.5703125"/>
    <col min="13830" max="14055" style="1146" width="9"/>
    <col customWidth="1" min="14056" max="14056" style="1146" width="6.5703125"/>
    <col customWidth="1" min="14057" max="14057" style="1146" width="47.28515625"/>
    <col customWidth="1" min="14058" max="14059" style="1146" width="12.5703125"/>
    <col customWidth="1" min="14060" max="14060" style="1146" width="11.7109375"/>
    <col customWidth="1" min="14061" max="14066" style="1146" width="10.42578125"/>
    <col customWidth="1" min="14067" max="14067" style="1146" width="13.140625"/>
    <col customWidth="1" min="14068" max="14069" style="1146" width="10"/>
    <col customWidth="1" min="14070" max="14070" style="1146" width="10.42578125"/>
    <col customWidth="1" min="14071" max="14072" style="1146" width="10"/>
    <col customWidth="1" min="14073" max="14073" style="1146" width="11.7109375"/>
    <col customWidth="1" min="14074" max="14074" style="1146" width="12.7109375"/>
    <col customWidth="1" min="14075" max="14076" style="1146" width="10.5703125"/>
    <col customWidth="1" min="14077" max="14079" style="1146" width="10"/>
    <col customWidth="1" min="14080" max="14080" style="1146" width="10.5703125"/>
    <col customWidth="1" min="14081" max="14084" style="1146" width="10"/>
    <col customWidth="1" min="14085" max="14085" style="1146" width="10.5703125"/>
    <col min="14086" max="14311" style="1146" width="9"/>
    <col customWidth="1" min="14312" max="14312" style="1146" width="6.5703125"/>
    <col customWidth="1" min="14313" max="14313" style="1146" width="47.28515625"/>
    <col customWidth="1" min="14314" max="14315" style="1146" width="12.5703125"/>
    <col customWidth="1" min="14316" max="14316" style="1146" width="11.7109375"/>
    <col customWidth="1" min="14317" max="14322" style="1146" width="10.42578125"/>
    <col customWidth="1" min="14323" max="14323" style="1146" width="13.140625"/>
    <col customWidth="1" min="14324" max="14325" style="1146" width="10"/>
    <col customWidth="1" min="14326" max="14326" style="1146" width="10.42578125"/>
    <col customWidth="1" min="14327" max="14328" style="1146" width="10"/>
    <col customWidth="1" min="14329" max="14329" style="1146" width="11.7109375"/>
    <col customWidth="1" min="14330" max="14330" style="1146" width="12.7109375"/>
    <col customWidth="1" min="14331" max="14332" style="1146" width="10.5703125"/>
    <col customWidth="1" min="14333" max="14335" style="1146" width="10"/>
    <col customWidth="1" min="14336" max="14336" style="1146" width="10.5703125"/>
    <col customWidth="1" min="14337" max="14340" style="1146" width="10"/>
    <col customWidth="1" min="14341" max="14341" style="1146" width="10.5703125"/>
    <col min="14342" max="14567" style="1146" width="9"/>
    <col customWidth="1" min="14568" max="14568" style="1146" width="6.5703125"/>
    <col customWidth="1" min="14569" max="14569" style="1146" width="47.28515625"/>
    <col customWidth="1" min="14570" max="14571" style="1146" width="12.5703125"/>
    <col customWidth="1" min="14572" max="14572" style="1146" width="11.7109375"/>
    <col customWidth="1" min="14573" max="14578" style="1146" width="10.42578125"/>
    <col customWidth="1" min="14579" max="14579" style="1146" width="13.140625"/>
    <col customWidth="1" min="14580" max="14581" style="1146" width="10"/>
    <col customWidth="1" min="14582" max="14582" style="1146" width="10.42578125"/>
    <col customWidth="1" min="14583" max="14584" style="1146" width="10"/>
    <col customWidth="1" min="14585" max="14585" style="1146" width="11.7109375"/>
    <col customWidth="1" min="14586" max="14586" style="1146" width="12.7109375"/>
    <col customWidth="1" min="14587" max="14588" style="1146" width="10.5703125"/>
    <col customWidth="1" min="14589" max="14591" style="1146" width="10"/>
    <col customWidth="1" min="14592" max="14592" style="1146" width="10.5703125"/>
    <col customWidth="1" min="14593" max="14596" style="1146" width="10"/>
    <col customWidth="1" min="14597" max="14597" style="1146" width="10.5703125"/>
    <col min="14598" max="14823" style="1146" width="9"/>
    <col customWidth="1" min="14824" max="14824" style="1146" width="6.5703125"/>
    <col customWidth="1" min="14825" max="14825" style="1146" width="47.28515625"/>
    <col customWidth="1" min="14826" max="14827" style="1146" width="12.5703125"/>
    <col customWidth="1" min="14828" max="14828" style="1146" width="11.7109375"/>
    <col customWidth="1" min="14829" max="14834" style="1146" width="10.42578125"/>
    <col customWidth="1" min="14835" max="14835" style="1146" width="13.140625"/>
    <col customWidth="1" min="14836" max="14837" style="1146" width="10"/>
    <col customWidth="1" min="14838" max="14838" style="1146" width="10.42578125"/>
    <col customWidth="1" min="14839" max="14840" style="1146" width="10"/>
    <col customWidth="1" min="14841" max="14841" style="1146" width="11.7109375"/>
    <col customWidth="1" min="14842" max="14842" style="1146" width="12.7109375"/>
    <col customWidth="1" min="14843" max="14844" style="1146" width="10.5703125"/>
    <col customWidth="1" min="14845" max="14847" style="1146" width="10"/>
    <col customWidth="1" min="14848" max="14848" style="1146" width="10.5703125"/>
    <col customWidth="1" min="14849" max="14852" style="1146" width="10"/>
    <col customWidth="1" min="14853" max="14853" style="1146" width="10.5703125"/>
    <col min="14854" max="15079" style="1146" width="9"/>
    <col customWidth="1" min="15080" max="15080" style="1146" width="6.5703125"/>
    <col customWidth="1" min="15081" max="15081" style="1146" width="47.28515625"/>
    <col customWidth="1" min="15082" max="15083" style="1146" width="12.5703125"/>
    <col customWidth="1" min="15084" max="15084" style="1146" width="11.7109375"/>
    <col customWidth="1" min="15085" max="15090" style="1146" width="10.42578125"/>
    <col customWidth="1" min="15091" max="15091" style="1146" width="13.140625"/>
    <col customWidth="1" min="15092" max="15093" style="1146" width="10"/>
    <col customWidth="1" min="15094" max="15094" style="1146" width="10.42578125"/>
    <col customWidth="1" min="15095" max="15096" style="1146" width="10"/>
    <col customWidth="1" min="15097" max="15097" style="1146" width="11.7109375"/>
    <col customWidth="1" min="15098" max="15098" style="1146" width="12.7109375"/>
    <col customWidth="1" min="15099" max="15100" style="1146" width="10.5703125"/>
    <col customWidth="1" min="15101" max="15103" style="1146" width="10"/>
    <col customWidth="1" min="15104" max="15104" style="1146" width="10.5703125"/>
    <col customWidth="1" min="15105" max="15108" style="1146" width="10"/>
    <col customWidth="1" min="15109" max="15109" style="1146" width="10.5703125"/>
    <col min="15110" max="15335" style="1146" width="9"/>
    <col customWidth="1" min="15336" max="15336" style="1146" width="6.5703125"/>
    <col customWidth="1" min="15337" max="15337" style="1146" width="47.28515625"/>
    <col customWidth="1" min="15338" max="15339" style="1146" width="12.5703125"/>
    <col customWidth="1" min="15340" max="15340" style="1146" width="11.7109375"/>
    <col customWidth="1" min="15341" max="15346" style="1146" width="10.42578125"/>
    <col customWidth="1" min="15347" max="15347" style="1146" width="13.140625"/>
    <col customWidth="1" min="15348" max="15349" style="1146" width="10"/>
    <col customWidth="1" min="15350" max="15350" style="1146" width="10.42578125"/>
    <col customWidth="1" min="15351" max="15352" style="1146" width="10"/>
    <col customWidth="1" min="15353" max="15353" style="1146" width="11.7109375"/>
    <col customWidth="1" min="15354" max="15354" style="1146" width="12.7109375"/>
    <col customWidth="1" min="15355" max="15356" style="1146" width="10.5703125"/>
    <col customWidth="1" min="15357" max="15359" style="1146" width="10"/>
    <col customWidth="1" min="15360" max="15360" style="1146" width="10.5703125"/>
    <col customWidth="1" min="15361" max="15364" style="1146" width="10"/>
    <col customWidth="1" min="15365" max="15365" style="1146" width="10.5703125"/>
    <col min="15366" max="15591" style="1146" width="9"/>
    <col customWidth="1" min="15592" max="15592" style="1146" width="6.5703125"/>
    <col customWidth="1" min="15593" max="15593" style="1146" width="47.28515625"/>
    <col customWidth="1" min="15594" max="15595" style="1146" width="12.5703125"/>
    <col customWidth="1" min="15596" max="15596" style="1146" width="11.7109375"/>
    <col customWidth="1" min="15597" max="15602" style="1146" width="10.42578125"/>
    <col customWidth="1" min="15603" max="15603" style="1146" width="13.140625"/>
    <col customWidth="1" min="15604" max="15605" style="1146" width="10"/>
    <col customWidth="1" min="15606" max="15606" style="1146" width="10.42578125"/>
    <col customWidth="1" min="15607" max="15608" style="1146" width="10"/>
    <col customWidth="1" min="15609" max="15609" style="1146" width="11.7109375"/>
    <col customWidth="1" min="15610" max="15610" style="1146" width="12.7109375"/>
    <col customWidth="1" min="15611" max="15612" style="1146" width="10.5703125"/>
    <col customWidth="1" min="15613" max="15615" style="1146" width="10"/>
    <col customWidth="1" min="15616" max="15616" style="1146" width="10.5703125"/>
    <col customWidth="1" min="15617" max="15620" style="1146" width="10"/>
    <col customWidth="1" min="15621" max="15621" style="1146" width="10.5703125"/>
    <col min="15622" max="15847" style="1146" width="9"/>
    <col customWidth="1" min="15848" max="15848" style="1146" width="6.5703125"/>
    <col customWidth="1" min="15849" max="15849" style="1146" width="47.28515625"/>
    <col customWidth="1" min="15850" max="15851" style="1146" width="12.5703125"/>
    <col customWidth="1" min="15852" max="15852" style="1146" width="11.7109375"/>
    <col customWidth="1" min="15853" max="15858" style="1146" width="10.42578125"/>
    <col customWidth="1" min="15859" max="15859" style="1146" width="13.140625"/>
    <col customWidth="1" min="15860" max="15861" style="1146" width="10"/>
    <col customWidth="1" min="15862" max="15862" style="1146" width="10.42578125"/>
    <col customWidth="1" min="15863" max="15864" style="1146" width="10"/>
    <col customWidth="1" min="15865" max="15865" style="1146" width="11.7109375"/>
    <col customWidth="1" min="15866" max="15866" style="1146" width="12.7109375"/>
    <col customWidth="1" min="15867" max="15868" style="1146" width="10.5703125"/>
    <col customWidth="1" min="15869" max="15871" style="1146" width="10"/>
    <col customWidth="1" min="15872" max="15872" style="1146" width="10.5703125"/>
    <col customWidth="1" min="15873" max="15876" style="1146" width="10"/>
    <col customWidth="1" min="15877" max="15877" style="1146" width="10.5703125"/>
    <col min="15878" max="16103" style="1146" width="9"/>
    <col customWidth="1" min="16104" max="16104" style="1146" width="6.5703125"/>
    <col customWidth="1" min="16105" max="16105" style="1146" width="47.28515625"/>
    <col customWidth="1" min="16106" max="16107" style="1146" width="12.5703125"/>
    <col customWidth="1" min="16108" max="16108" style="1146" width="11.7109375"/>
    <col customWidth="1" min="16109" max="16114" style="1146" width="10.42578125"/>
    <col customWidth="1" min="16115" max="16115" style="1146" width="13.140625"/>
    <col customWidth="1" min="16116" max="16117" style="1146" width="10"/>
    <col customWidth="1" min="16118" max="16118" style="1146" width="10.42578125"/>
    <col customWidth="1" min="16119" max="16120" style="1146" width="10"/>
    <col customWidth="1" min="16121" max="16121" style="1146" width="11.7109375"/>
    <col customWidth="1" min="16122" max="16122" style="1146" width="12.7109375"/>
    <col customWidth="1" min="16123" max="16124" style="1146" width="10.5703125"/>
    <col customWidth="1" min="16125" max="16127" style="1146" width="10"/>
    <col customWidth="1" min="16128" max="16128" style="1146" width="10.5703125"/>
    <col customWidth="1" min="16129" max="16132" style="1146" width="10"/>
    <col customWidth="1" min="16133" max="16133" style="1146" width="10.5703125"/>
    <col min="16134" max="16384" style="1146" width="9"/>
  </cols>
  <sheetData>
    <row r="1" ht="69.75" customHeight="1">
      <c r="A1" s="1228" t="s">
        <v>1337</v>
      </c>
      <c r="B1" s="1229"/>
      <c r="C1" s="1229"/>
      <c r="D1" s="1229"/>
      <c r="E1" s="1229"/>
      <c r="H1" s="1224" t="s">
        <v>1336</v>
      </c>
      <c r="Q1" s="1224" t="s">
        <v>1336</v>
      </c>
    </row>
    <row r="2" s="1230" customFormat="1" ht="35.450000000000003" customHeight="1">
      <c r="A2" s="1231" t="s">
        <v>1244</v>
      </c>
      <c r="B2" s="1232" t="s">
        <v>1245</v>
      </c>
      <c r="C2" s="1233">
        <v>2017</v>
      </c>
      <c r="D2" s="1233">
        <v>2018</v>
      </c>
      <c r="E2" s="1233">
        <v>2019</v>
      </c>
      <c r="F2" s="1233">
        <v>2020</v>
      </c>
      <c r="G2" s="1233">
        <v>2021</v>
      </c>
      <c r="H2" s="1234">
        <v>2022</v>
      </c>
      <c r="I2" s="1233">
        <v>2023</v>
      </c>
      <c r="J2" s="1233">
        <v>2024</v>
      </c>
      <c r="K2" s="1233">
        <v>2025</v>
      </c>
      <c r="L2" s="1233">
        <v>2026</v>
      </c>
      <c r="M2" s="1233">
        <v>2027</v>
      </c>
      <c r="N2" s="1233">
        <v>2028</v>
      </c>
      <c r="O2" s="1233">
        <v>2029</v>
      </c>
      <c r="P2" s="1233">
        <v>2030</v>
      </c>
      <c r="Q2" s="1233">
        <v>2031</v>
      </c>
      <c r="R2" s="1233">
        <v>2032</v>
      </c>
      <c r="S2" s="1233">
        <v>2033</v>
      </c>
      <c r="T2" s="1233">
        <v>2034</v>
      </c>
      <c r="U2" s="1233">
        <v>2035</v>
      </c>
      <c r="V2" s="1233">
        <v>2036</v>
      </c>
    </row>
    <row r="3" s="1235" customFormat="1" ht="34.5" customHeight="1">
      <c r="A3" s="1236"/>
      <c r="B3" s="1237" t="s">
        <v>1277</v>
      </c>
      <c r="C3" s="1204"/>
      <c r="D3" s="1204"/>
      <c r="E3" s="1204"/>
      <c r="F3" s="1158"/>
      <c r="G3" s="1204"/>
      <c r="H3" s="1215"/>
      <c r="I3" s="1204"/>
      <c r="J3" s="1204"/>
      <c r="K3" s="1204"/>
      <c r="L3" s="1204"/>
      <c r="M3" s="1204"/>
      <c r="N3" s="1204"/>
      <c r="O3" s="1204"/>
      <c r="P3" s="1204"/>
      <c r="Q3" s="1204"/>
      <c r="R3" s="1204"/>
      <c r="S3" s="1204"/>
      <c r="T3" s="1204"/>
      <c r="U3" s="1204"/>
      <c r="V3" s="1204"/>
    </row>
    <row r="4" s="1238" customFormat="1" ht="12.75" customHeight="1">
      <c r="A4" s="1239"/>
      <c r="B4" s="1240" t="s">
        <v>1247</v>
      </c>
      <c r="C4" s="1164"/>
      <c r="D4" s="1164"/>
      <c r="E4" s="1164"/>
      <c r="F4" s="1165"/>
      <c r="G4" s="1165"/>
      <c r="H4" s="1164"/>
      <c r="I4" s="1164"/>
      <c r="J4" s="1164"/>
      <c r="K4" s="1164"/>
      <c r="L4" s="1164"/>
      <c r="M4" s="1164"/>
      <c r="N4" s="1164"/>
      <c r="O4" s="1164"/>
      <c r="P4" s="1164"/>
      <c r="Q4" s="1164"/>
      <c r="R4" s="1164"/>
      <c r="S4" s="1164"/>
      <c r="T4" s="1164"/>
      <c r="U4" s="1164"/>
      <c r="V4" s="1164"/>
    </row>
    <row r="5" ht="15.75" customHeight="1">
      <c r="A5" s="1241"/>
      <c r="B5" s="1242" t="s">
        <v>1278</v>
      </c>
      <c r="C5" s="1170"/>
      <c r="D5" s="1170"/>
      <c r="E5" s="1170"/>
      <c r="F5" s="1171"/>
      <c r="G5" s="1171"/>
      <c r="H5" s="1170"/>
      <c r="I5" s="1170"/>
      <c r="J5" s="1170"/>
      <c r="K5" s="1170"/>
      <c r="L5" s="1170"/>
      <c r="M5" s="1170"/>
      <c r="N5" s="1170"/>
      <c r="O5" s="1170"/>
      <c r="P5" s="1170"/>
      <c r="Q5" s="1170"/>
      <c r="R5" s="1170"/>
      <c r="S5" s="1170"/>
      <c r="T5" s="1170"/>
      <c r="U5" s="1170"/>
      <c r="V5" s="1170"/>
    </row>
    <row r="6" ht="15.75" customHeight="1">
      <c r="A6" s="1241"/>
      <c r="B6" s="1243" t="s">
        <v>1249</v>
      </c>
      <c r="C6" s="1176"/>
      <c r="D6" s="1176"/>
      <c r="E6" s="1176"/>
      <c r="F6" s="1177"/>
      <c r="G6" s="1177"/>
      <c r="H6" s="1176"/>
      <c r="I6" s="1176"/>
      <c r="J6" s="1176"/>
      <c r="K6" s="1176"/>
      <c r="L6" s="1176"/>
      <c r="M6" s="1176"/>
      <c r="N6" s="1176"/>
      <c r="O6" s="1176"/>
      <c r="P6" s="1176"/>
      <c r="Q6" s="1176"/>
      <c r="R6" s="1176"/>
      <c r="S6" s="1176"/>
      <c r="T6" s="1176"/>
      <c r="U6" s="1176"/>
      <c r="V6" s="1176"/>
    </row>
    <row r="7" s="1244" customFormat="1" ht="15">
      <c r="A7" s="1245"/>
      <c r="B7" s="1246" t="s">
        <v>1250</v>
      </c>
      <c r="C7" s="1213"/>
      <c r="D7" s="1213"/>
      <c r="E7" s="1213"/>
      <c r="F7" s="1185"/>
      <c r="G7" s="1185"/>
      <c r="H7" s="1213"/>
      <c r="I7" s="1213"/>
      <c r="J7" s="1213"/>
      <c r="K7" s="1213"/>
      <c r="L7" s="1213"/>
      <c r="M7" s="1213"/>
      <c r="N7" s="1213"/>
      <c r="O7" s="1213"/>
      <c r="P7" s="1213"/>
      <c r="Q7" s="1213"/>
      <c r="R7" s="1213"/>
      <c r="S7" s="1213"/>
      <c r="T7" s="1213"/>
      <c r="U7" s="1213"/>
      <c r="V7" s="1213"/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  <c r="GA7" s="1146"/>
      <c r="GB7" s="1146"/>
    </row>
    <row r="8" s="1235" customFormat="1" ht="21.199999999999999" customHeight="1">
      <c r="A8" s="1247"/>
      <c r="B8" s="1248" t="s">
        <v>1251</v>
      </c>
      <c r="C8" s="1249"/>
      <c r="D8" s="1249"/>
      <c r="E8" s="1249"/>
      <c r="F8" s="1249"/>
      <c r="G8" s="1249"/>
      <c r="H8" s="1250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  <c r="U8" s="1249"/>
      <c r="V8" s="1249"/>
    </row>
    <row r="9" s="1235" customFormat="1" ht="34.5" customHeight="1">
      <c r="A9" s="1251"/>
      <c r="B9" s="1252" t="s">
        <v>1279</v>
      </c>
      <c r="C9" s="1198">
        <f>C10+C15+C20+C25+C30+C35+C40+C45+C50+C55+C60</f>
        <v>243797.31623776999</v>
      </c>
      <c r="D9" s="1198">
        <f t="shared" ref="D9:V9" si="386">D10+D15+D20+D25+D30+D35+D40+D45+D50+D55+D60</f>
        <v>265518.55369850184</v>
      </c>
      <c r="E9" s="1198">
        <f t="shared" si="386"/>
        <v>293569.6995203456</v>
      </c>
      <c r="F9" s="1198">
        <f t="shared" si="386"/>
        <v>339254.76359658298</v>
      </c>
      <c r="G9" s="1198">
        <f t="shared" si="386"/>
        <v>362357.46719433001</v>
      </c>
      <c r="H9" s="1198">
        <f t="shared" si="386"/>
        <v>384455.45489389019</v>
      </c>
      <c r="I9" s="1198">
        <f t="shared" si="386"/>
        <v>408079.95576450601</v>
      </c>
      <c r="J9" s="1198">
        <f t="shared" si="386"/>
        <v>429595.7414970086</v>
      </c>
      <c r="K9" s="1198">
        <f t="shared" si="386"/>
        <v>457099.13638398197</v>
      </c>
      <c r="L9" s="1198">
        <f t="shared" si="386"/>
        <v>486441.41964714049</v>
      </c>
      <c r="M9" s="1198">
        <f t="shared" si="386"/>
        <v>517102.52352348948</v>
      </c>
      <c r="N9" s="1198">
        <f t="shared" si="386"/>
        <v>550585.48933237907</v>
      </c>
      <c r="O9" s="1198">
        <f t="shared" si="386"/>
        <v>585382.15264494868</v>
      </c>
      <c r="P9" s="1198">
        <f t="shared" si="386"/>
        <v>622691.42125340784</v>
      </c>
      <c r="Q9" s="1198">
        <f t="shared" si="386"/>
        <v>665184.85730998195</v>
      </c>
      <c r="R9" s="1198">
        <f t="shared" si="386"/>
        <v>708159.01998116402</v>
      </c>
      <c r="S9" s="1198">
        <f t="shared" si="386"/>
        <v>754539.40870149562</v>
      </c>
      <c r="T9" s="1198">
        <f t="shared" si="386"/>
        <v>803956.61772259953</v>
      </c>
      <c r="U9" s="1198">
        <f t="shared" si="386"/>
        <v>858112.85461836366</v>
      </c>
      <c r="V9" s="1198">
        <f t="shared" si="386"/>
        <v>916509.12075353321</v>
      </c>
    </row>
    <row r="10" s="1235" customFormat="1" ht="28.5">
      <c r="A10" s="1236" t="s">
        <v>1253</v>
      </c>
      <c r="B10" s="1253" t="s">
        <v>1254</v>
      </c>
      <c r="C10" s="1202">
        <f>'ДС Имп Минэк баз'!C10*'ДС Имп Минэк баз'!C10/'ДС Имп Минэк кон'!C10</f>
        <v>28930.905986670001</v>
      </c>
      <c r="D10" s="1202">
        <f>'ДС Имп Минэк баз'!D10*'ДС Имп Минэк баз'!D10/'ДС Имп Минэк кон'!D10</f>
        <v>31061.361825211054</v>
      </c>
      <c r="E10" s="1202">
        <f>'ДС Имп Минэк баз'!E10*'ДС Имп Минэк баз'!E10/'ДС Имп Минэк кон'!E10</f>
        <v>32889.922519666557</v>
      </c>
      <c r="F10" s="1203">
        <f>'ДС Имп Минэк баз'!F10*'ДС Имп Минэк баз'!F10/'ДС Имп Минэк кон'!F10</f>
        <v>35845.104472510866</v>
      </c>
      <c r="G10" s="1203">
        <f>'ДС Имп Минэк баз'!G10*'ДС Имп Минэк баз'!G10/'ДС Имп Минэк кон'!G10</f>
        <v>37962.557853750768</v>
      </c>
      <c r="H10" s="1202">
        <f>'ДС Имп Минэк баз'!H10*'ДС Имп Минэк баз'!H10/'ДС Имп Минэк кон'!H10</f>
        <v>40093.226314867272</v>
      </c>
      <c r="I10" s="1202">
        <f>'ДС Имп Минэк баз'!I10*'ДС Имп Минэк баз'!I10/'ДС Имп Минэк кон'!I10</f>
        <v>42292.66022058831</v>
      </c>
      <c r="J10" s="1202">
        <f>'ДС Имп Минэк баз'!J10*'ДС Имп Минэк баз'!J10/'ДС Имп Минэк кон'!J10</f>
        <v>44246.001191974843</v>
      </c>
      <c r="K10" s="1202">
        <f>'ДС Имп Минэк баз'!K10*'ДС Имп Минэк баз'!K10/'ДС Имп Минэк кон'!K10</f>
        <v>46365.611677718625</v>
      </c>
      <c r="L10" s="1202">
        <f>'ДС Имп Минэк баз'!L10*'ДС Имп Минэк баз'!L10/'ДС Имп Минэк кон'!L10</f>
        <v>48536.534854918238</v>
      </c>
      <c r="M10" s="1202">
        <f>'ДС Имп Минэк баз'!M10*'ДС Имп Минэк баз'!M10/'ДС Имп Минэк кон'!M10</f>
        <v>50709.721291555819</v>
      </c>
      <c r="N10" s="1202">
        <f>'ДС Имп Минэк баз'!N10*'ДС Имп Минэк баз'!N10/'ДС Имп Минэк кон'!N10</f>
        <v>52958.542608960532</v>
      </c>
      <c r="O10" s="1202">
        <f>'ДС Имп Минэк баз'!O10*'ДС Имп Минэк баз'!O10/'ДС Имп Минэк кон'!O10</f>
        <v>55267.103941734844</v>
      </c>
      <c r="P10" s="1202">
        <f>'ДС Имп Минэк баз'!P10*'ДС Имп Минэк баз'!P10/'ДС Имп Минэк кон'!P10</f>
        <v>57726.004015757055</v>
      </c>
      <c r="Q10" s="1202">
        <f>'ДС Имп Минэк баз'!Q10*'ДС Имп Минэк баз'!Q10/'ДС Имп Минэк кон'!Q10</f>
        <v>60412.306638297945</v>
      </c>
      <c r="R10" s="1202">
        <f>'ДС Имп Минэк баз'!R10*'ДС Имп Минэк баз'!R10/'ДС Имп Минэк кон'!R10</f>
        <v>62998.707706419773</v>
      </c>
      <c r="S10" s="1202">
        <f>'ДС Имп Минэк баз'!S10*'ДС Имп Минэк баз'!S10/'ДС Имп Минэк кон'!S10</f>
        <v>65758.841232461069</v>
      </c>
      <c r="T10" s="1202">
        <f>'ДС Имп Минэк баз'!T10*'ДС Имп Минэк баз'!T10/'ДС Имп Минэк кон'!T10</f>
        <v>68640.970860965594</v>
      </c>
      <c r="U10" s="1202">
        <f>'ДС Имп Минэк баз'!U10*'ДС Имп Минэк баз'!U10/'ДС Имп Минэк кон'!U10</f>
        <v>71750.691476285007</v>
      </c>
      <c r="V10" s="1202">
        <f>'ДС Имп Минэк баз'!V10*'ДС Имп Минэк баз'!V10/'ДС Имп Минэк кон'!V10</f>
        <v>74994.507143245064</v>
      </c>
    </row>
    <row r="11" ht="15">
      <c r="A11" s="1241"/>
      <c r="B11" s="1240" t="s">
        <v>1247</v>
      </c>
      <c r="C11" s="1208">
        <f>'ДС Имп Минэк баз'!C11*'ДС Имп Минэк баз'!C11/'ДС Имп Минэк кон'!C11</f>
        <v>12.71673805044756</v>
      </c>
      <c r="D11" s="1208">
        <f>'ДС Имп Минэк баз'!D11*'ДС Имп Минэк баз'!D11/'ДС Имп Минэк кон'!D11</f>
        <v>12.573973853036886</v>
      </c>
      <c r="E11" s="1208">
        <f>'ДС Имп Минэк баз'!E11*'ДС Имп Минэк баз'!E11/'ДС Имп Минэк кон'!E11</f>
        <v>12.059013921537474</v>
      </c>
      <c r="F11" s="1209">
        <f>'ДС Имп Минэк баз'!F11*'ДС Имп Минэк баз'!F11/'ДС Имп Минэк кон'!F11</f>
        <v>11.399857053419616</v>
      </c>
      <c r="G11" s="1209">
        <f>'ДС Имп Минэк баз'!G11*'ДС Имп Минэк баз'!G11/'ДС Имп Минэк кон'!G11</f>
        <v>11.352811116246921</v>
      </c>
      <c r="H11" s="1208">
        <f>'ДС Имп Минэк баз'!H11*'ДС Имп Минэк баз'!H11/'ДС Имп Минэк кон'!H11</f>
        <v>11.350660074096893</v>
      </c>
      <c r="I11" s="1208">
        <f>'ДС Имп Минэк баз'!I11*'ДС Имп Минэк баз'!I11/'ДС Имп Минэк кон'!I11</f>
        <v>11.332015951481967</v>
      </c>
      <c r="J11" s="1208">
        <f>'ДС Имп Минэк баз'!J11*'ДС Имп Минэк баз'!J11/'ДС Имп Минэк кон'!J11</f>
        <v>11.317843031281722</v>
      </c>
      <c r="K11" s="1208">
        <f>'ДС Имп Минэк баз'!K11*'ДС Имп Минэк баз'!K11/'ДС Имп Минэк кон'!K11</f>
        <v>11.196901819899555</v>
      </c>
      <c r="L11" s="1208">
        <f>'ДС Имп Минэк баз'!L11*'ДС Имп Минэк баз'!L11/'ДС Имп Минэк кон'!L11</f>
        <v>11.0652541478162</v>
      </c>
      <c r="M11" s="1208">
        <f>'ДС Имп Минэк баз'!M11*'ДС Имп Минэк баз'!M11/'ДС Имп Минэк кон'!M11</f>
        <v>10.927273817100634</v>
      </c>
      <c r="N11" s="1208">
        <f>'ДС Имп Минэк баз'!N11*'ДС Имп Минэк баз'!N11/'ДС Имп Минэк кон'!N11</f>
        <v>10.767589597590355</v>
      </c>
      <c r="O11" s="1208">
        <f>'ДС Имп Минэк баз'!O11*'ДС Имп Минэк баз'!O11/'ДС Имп Минэк кон'!O11</f>
        <v>10.620609722824963</v>
      </c>
      <c r="P11" s="1208">
        <f>'ДС Имп Минэк баз'!P11*'ДС Имп Минэк баз'!P11/'ДС Имп Минэк кон'!P11</f>
        <v>10.483614903689372</v>
      </c>
      <c r="Q11" s="1208">
        <f>'ДС Имп Минэк баз'!Q11*'ДС Имп Минэк баз'!Q11/'ДС Имп Минэк кон'!Q11</f>
        <v>10.322088140643197</v>
      </c>
      <c r="R11" s="1208">
        <f>'ДС Имп Минэк баз'!R11*'ДС Имп Минэк баз'!R11/'ДС Имп Минэк кон'!R11</f>
        <v>10.16495308284701</v>
      </c>
      <c r="S11" s="1208">
        <f>'ДС Имп Минэк баз'!S11*'ДС Имп Минэк баз'!S11/'ДС Имп Минэк кон'!S11</f>
        <v>10.014960993108788</v>
      </c>
      <c r="T11" s="1208">
        <f>'ДС Имп Минэк баз'!T11*'ДС Имп Минэк баз'!T11/'ДС Имп Минэк кон'!T11</f>
        <v>9.8708918300419004</v>
      </c>
      <c r="U11" s="1208">
        <f>'ДС Имп Минэк баз'!U11*'ДС Имп Минэк баз'!U11/'ДС Имп Минэк кон'!U11</f>
        <v>9.7277051149332152</v>
      </c>
      <c r="V11" s="1208">
        <f>'ДС Имп Минэк баз'!V11*'ДС Имп Минэк баз'!V11/'ДС Имп Минэк кон'!V11</f>
        <v>9.5818156980921074</v>
      </c>
    </row>
    <row r="12" ht="15">
      <c r="A12" s="1241"/>
      <c r="B12" s="1242" t="s">
        <v>1278</v>
      </c>
      <c r="C12" s="1170">
        <f>'ДС Имп Минэк баз'!C12*'ДС Имп Минэк баз'!C12/'ДС Имп Минэк кон'!C12</f>
        <v>115.39124534954264</v>
      </c>
      <c r="D12" s="1170">
        <f>'ДС Имп Минэк баз'!D12*'ДС Имп Минэк баз'!D12/'ДС Имп Минэк кон'!D12</f>
        <v>107.36394442511642</v>
      </c>
      <c r="E12" s="1170">
        <f>'ДС Имп Минэк баз'!E12*'ДС Имп Минэк баз'!E12/'ДС Имп Минэк кон'!E12</f>
        <v>105.88693021492492</v>
      </c>
      <c r="F12" s="1171">
        <f>'ДС Имп Минэк баз'!F12*'ДС Имп Минэк баз'!F12/'ДС Имп Минэк кон'!F12</f>
        <v>108.985068149909</v>
      </c>
      <c r="G12" s="1171">
        <f>'ДС Имп Минэк баз'!G12*'ДС Имп Минэк баз'!G12/'ДС Имп Минэк кон'!G12</f>
        <v>105.90723171936561</v>
      </c>
      <c r="H12" s="1170">
        <f>'ДС Имп Минэк баз'!H12*'ДС Имп Минэк баз'!H12/'ДС Имп Минэк кон'!H12</f>
        <v>105.61255242421973</v>
      </c>
      <c r="I12" s="1170">
        <f>'ДС Имп Минэк баз'!I12*'ДС Имп Минэк баз'!I12/'ДС Имп Минэк кон'!I12</f>
        <v>105.48579924311413</v>
      </c>
      <c r="J12" s="1170">
        <f>'ДС Имп Минэк баз'!J12*'ДС Имп Минэк баз'!J12/'ДС Имп Минэк кон'!J12</f>
        <v>104.61862876725741</v>
      </c>
      <c r="K12" s="1170">
        <f>'ДС Имп Минэк баз'!K12*'ДС Имп Минэк баз'!K12/'ДС Имп Минэк кон'!K12</f>
        <v>104.78893870431374</v>
      </c>
      <c r="L12" s="1170">
        <f>'ДС Имп Минэк баз'!L12*'ДС Имп Минэк баз'!L12/'ДС Имп Минэк кон'!L12</f>
        <v>104.68218383980224</v>
      </c>
      <c r="M12" s="1170">
        <f>'ДС Имп Минэк баз'!M12*'ДС Имп Минэк баз'!M12/'ДС Имп Минэк кон'!M12</f>
        <v>104.4774239511195</v>
      </c>
      <c r="N12" s="1170">
        <f>'ДС Имп Минэк баз'!N12*'ДС Имп Минэк баз'!N12/'ДС Имп Минэк кон'!N12</f>
        <v>104.43469468994928</v>
      </c>
      <c r="O12" s="1170">
        <f>'ДС Имп Минэк баз'!O12*'ДС Имп Минэк баз'!O12/'ДС Имп Минэк кон'!O12</f>
        <v>104.35918591986272</v>
      </c>
      <c r="P12" s="1170">
        <f>'ДС Имп Минэк баз'!P12*'ДС Имп Минэк баз'!P12/'ДС Имп Минэк кон'!P12</f>
        <v>104.44912054124369</v>
      </c>
      <c r="Q12" s="1170">
        <f>'ДС Имп Минэк баз'!Q12*'ДС Имп Минэк баз'!Q12/'ДС Имп Минэк кон'!Q12</f>
        <v>104.65353988785994</v>
      </c>
      <c r="R12" s="1170">
        <f>'ДС Имп Минэк баз'!R12*'ДС Имп Минэк баз'!R12/'ДС Имп Минэк кон'!R12</f>
        <v>104.28124865949448</v>
      </c>
      <c r="S12" s="1170">
        <f>'ДС Имп Минэк баз'!S12*'ДС Имп Минэк баз'!S12/'ДС Имп Минэк кон'!S12</f>
        <v>104.38125419794926</v>
      </c>
      <c r="T12" s="1170">
        <f>'ДС Имп Минэк баз'!T12*'ДС Имп Минэк баз'!T12/'ДС Имп Минэк кон'!T12</f>
        <v>104.38287776135837</v>
      </c>
      <c r="U12" s="1170">
        <f>'ДС Имп Минэк баз'!U12*'ДС Имп Минэк баз'!U12/'ДС Имп Минэк кон'!U12</f>
        <v>104.5304146726279</v>
      </c>
      <c r="V12" s="1170">
        <f>'ДС Имп Минэк баз'!V12*'ДС Имп Минэк баз'!V12/'ДС Имп Минэк кон'!V12</f>
        <v>104.5209538754511</v>
      </c>
    </row>
    <row r="13" ht="15.75" customHeight="1">
      <c r="A13" s="1241"/>
      <c r="B13" s="1243" t="s">
        <v>1249</v>
      </c>
      <c r="C13" s="1170">
        <f>'ДС Имп Минэк баз'!C13*'ДС Имп Минэк баз'!C13/'ДС Имп Минэк кон'!C13</f>
        <v>105.2359738709919</v>
      </c>
      <c r="D13" s="1170">
        <f>'ДС Имп Минэк баз'!D13*'ДС Имп Минэк баз'!D13/'ДС Имп Минэк кон'!D13</f>
        <v>101.66040342506811</v>
      </c>
      <c r="E13" s="1170">
        <f>'ДС Имп Минэк баз'!E13*'ДС Имп Минэк баз'!E13/'ДС Имп Минэк кон'!E13</f>
        <v>101.64698945001675</v>
      </c>
      <c r="F13" s="1171">
        <f>'ДС Имп Минэк баз'!F13*'ДС Имп Минэк баз'!F13/'ДС Имп Минэк кон'!F13</f>
        <v>102.33045266355225</v>
      </c>
      <c r="G13" s="1171">
        <f>'ДС Имп Минэк баз'!G13*'ДС Имп Минэк баз'!G13/'ДС Имп Минэк кон'!G13</f>
        <v>100.06562198499316</v>
      </c>
      <c r="H13" s="1170">
        <f>'ДС Имп Минэк баз'!H13*'ДС Имп Минэк баз'!H13/'ДС Имп Минэк кон'!H13</f>
        <v>99.999840753991265</v>
      </c>
      <c r="I13" s="1170">
        <f>'ДС Имп Минэк баз'!I13*'ДС Имп Минэк баз'!I13/'ДС Имп Минэк кон'!I13</f>
        <v>100.0780537304382</v>
      </c>
      <c r="J13" s="1170">
        <f>'ДС Имп Минэк баз'!J13*'ДС Имп Минэк баз'!J13/'ДС Имп Минэк кон'!J13</f>
        <v>100.00869885117855</v>
      </c>
      <c r="K13" s="1170">
        <f>'ДС Имп Минэк баз'!K13*'ДС Имп Минэк баз'!K13/'ДС Имп Минэк кон'!K13</f>
        <v>100.34345533524555</v>
      </c>
      <c r="L13" s="1170">
        <f>'ДС Имп Минэк баз'!L13*'ДС Имп Минэк баз'!L13/'ДС Имп Минэк кон'!L13</f>
        <v>100.36026551798506</v>
      </c>
      <c r="M13" s="1170">
        <f>'ДС Имп Минэк баз'!M13*'ДС Имп Минэк баз'!M13/'ДС Имп Минэк кон'!M13</f>
        <v>100.36762027879924</v>
      </c>
      <c r="N13" s="1170">
        <f>'ДС Имп Минэк баз'!N13*'ДС Имп Минэк баз'!N13/'ДС Имп Минэк кон'!N13</f>
        <v>100.50167787746727</v>
      </c>
      <c r="O13" s="1170">
        <f>'ДС Имп Минэк баз'!O13*'ДС Имп Минэк баз'!O13/'ДС Имп Минэк кон'!O13</f>
        <v>100.47928039245551</v>
      </c>
      <c r="P13" s="1170">
        <f>'ДС Имп Минэк баз'!P13*'ДС Имп Минэк баз'!P13/'ДС Имп Минэк кон'!P13</f>
        <v>100.39847382966822</v>
      </c>
      <c r="Q13" s="1170">
        <f>'ДС Имп Минэк баз'!Q13*'ДС Имп Минэк баз'!Q13/'ДС Имп Минэк кон'!Q13</f>
        <v>100.65166851014953</v>
      </c>
      <c r="R13" s="1170">
        <f>'ДС Имп Минэк баз'!R13*'ДС Имп Минэк баз'!R13/'ДС Имп Минэк кон'!R13</f>
        <v>100.62394014319179</v>
      </c>
      <c r="S13" s="1170">
        <f>'ДС Имп Минэк баз'!S13*'ДС Имп Минэк баз'!S13/'ДС Имп Минэк кон'!S13</f>
        <v>100.59740636493368</v>
      </c>
      <c r="T13" s="1170">
        <f>'ДС Имп Минэк баз'!T13*'ДС Имп Минэк баз'!T13/'ДС Имп Минэк кон'!T13</f>
        <v>100.57055031411015</v>
      </c>
      <c r="U13" s="1170">
        <f>'ДС Имп Минэк баз'!U13*'ДС Имп Минэк баз'!U13/'ДС Имп Минэк кон'!U13</f>
        <v>100.57030004242145</v>
      </c>
      <c r="V13" s="1170">
        <f>'ДС Имп Минэк баз'!V13*'ДС Имп Минэк баз'!V13/'ДС Имп Минэк кон'!V13</f>
        <v>100.58153735198267</v>
      </c>
    </row>
    <row r="14" s="1244" customFormat="1" ht="15">
      <c r="A14" s="1245"/>
      <c r="B14" s="1246" t="s">
        <v>1250</v>
      </c>
      <c r="C14" s="1213">
        <f>'ДС Имп Минэк баз'!C14*'ДС Имп Минэк баз'!C14/'ДС Имп Минэк кон'!C14</f>
        <v>109.65000000000001</v>
      </c>
      <c r="D14" s="1213">
        <f>'ДС Имп Минэк баз'!D14*'ДС Имп Минэк баз'!D14/'ДС Имп Минэк кон'!D14</f>
        <v>105.61038595941858</v>
      </c>
      <c r="E14" s="1213">
        <f>'ДС Имп Минэк баз'!E14*'ДС Имп Минэк баз'!E14/'ДС Имп Минэк кон'!E14</f>
        <v>104.17124086787945</v>
      </c>
      <c r="F14" s="1185">
        <f>'ДС Имп Минэк баз'!F14*'ДС Имп Минэк баз'!F14/'ДС Имп Минэк кон'!F14</f>
        <v>106.50306464316752</v>
      </c>
      <c r="G14" s="1185">
        <f>'ДС Имп Минэк баз'!G14*'ДС Имп Минэк баз'!G14/'ДС Имп Минэк кон'!G14</f>
        <v>105.83777886799975</v>
      </c>
      <c r="H14" s="1213">
        <f>'ДС Имп Минэк баз'!H14*'ДС Имп Минэк баз'!H14/'ДС Имп Минэк кон'!H14</f>
        <v>105.61272060826204</v>
      </c>
      <c r="I14" s="1213">
        <f>'ДС Имп Минэк баз'!I14*'ДС Имп Минэк баз'!I14/'ДС Имп Минэк кон'!I14</f>
        <v>105.40352785760783</v>
      </c>
      <c r="J14" s="1213">
        <f>'ДС Имп Минэк баз'!J14*'ДС Имп Минэк баз'!J14/'ДС Имп Минэк кон'!J14</f>
        <v>104.60952894001632</v>
      </c>
      <c r="K14" s="1213">
        <f>'ДС Имп Минэк баз'!K14*'ДС Имп Минэк баз'!K14/'ДС Имп Минэк кон'!K14</f>
        <v>104.4241829853093</v>
      </c>
      <c r="L14" s="1213">
        <f>'ДС Имп Минэк баз'!L14*'ДС Имп Минэк баз'!L14/'ДС Имп Минэк кон'!L14</f>
        <v>104.30640383373904</v>
      </c>
      <c r="M14" s="1213">
        <f>'ДС Имп Минэк баз'!M14*'ДС Имп Минэк баз'!M14/'ДС Имп Минэк кон'!M14</f>
        <v>104.09475053897278</v>
      </c>
      <c r="N14" s="1213">
        <f>'ДС Имп Минэк баз'!N14*'ДС Имп Минэк баз'!N14/'ДС Имп Минэк кон'!N14</f>
        <v>103.91338422954216</v>
      </c>
      <c r="O14" s="1213">
        <f>'ДС Имп Минэк баз'!O14*'ДС Имп Минэк баз'!O14/'ДС Имп Минэк кон'!O14</f>
        <v>103.86139860103789</v>
      </c>
      <c r="P14" s="1213">
        <f>'ДС Имп Минэк баз'!P14*'ДС Имп Минэк баз'!P14/'ДС Имп Минэк кон'!P14</f>
        <v>104.03457000596207</v>
      </c>
      <c r="Q14" s="1213">
        <f>'ДС Имп Минэк баз'!Q14*'ДС Имп Минэк баз'!Q14/'ДС Имп Минэк кон'!Q14</f>
        <v>103.97596129000767</v>
      </c>
      <c r="R14" s="1213">
        <f>'ДС Имп Минэк баз'!R14*'ДС Имп Минэк баз'!R14/'ДС Имп Минэк кон'!R14</f>
        <v>103.6346305969516</v>
      </c>
      <c r="S14" s="1213">
        <f>'ДС Имп Минэк баз'!S14*'ДС Имп Минэк баз'!S14/'ДС Имп Минэк кон'!S14</f>
        <v>103.76137712665181</v>
      </c>
      <c r="T14" s="1213">
        <f>'ДС Имп Минэк баз'!T14*'ДС Имп Минэк баз'!T14/'ДС Имп Минэк кон'!T14</f>
        <v>103.79069959878046</v>
      </c>
      <c r="U14" s="1213">
        <f>'ДС Имп Минэк баз'!U14*'ДС Имп Минэк баз'!U14/'ДС Имп Минэк кон'!U14</f>
        <v>103.9376581640266</v>
      </c>
      <c r="V14" s="1213">
        <f>'ДС Имп Минэк баз'!V14*'ДС Имп Минэк баз'!V14/'ДС Имп Минэк кон'!V14</f>
        <v>103.91663980008826</v>
      </c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  <c r="GA14" s="1146"/>
      <c r="GB14" s="1146"/>
    </row>
    <row r="15" ht="23.25" customHeight="1">
      <c r="A15" s="1236" t="s">
        <v>1255</v>
      </c>
      <c r="B15" s="1253" t="s">
        <v>1256</v>
      </c>
      <c r="C15" s="1202">
        <f>'ДС Имп Минэк баз'!C15*'ДС Имп Минэк баз'!C15/'ДС Имп Минэк кон'!C15</f>
        <v>4476.8662932299994</v>
      </c>
      <c r="D15" s="1202">
        <f>'ДС Имп Минэк баз'!D15*'ДС Имп Минэк баз'!D15/'ДС Имп Минэк кон'!D15</f>
        <v>5076.36600795301</v>
      </c>
      <c r="E15" s="1202">
        <f>'ДС Имп Минэк баз'!E15*'ДС Имп Минэк баз'!E15/'ДС Имп Минэк кон'!E15</f>
        <v>5188.5728644198398</v>
      </c>
      <c r="F15" s="1203">
        <f>'ДС Имп Минэк баз'!F15*'ДС Имп Минэк баз'!F15/'ДС Имп Минэк кон'!F15</f>
        <v>5918.9808798532868</v>
      </c>
      <c r="G15" s="1203">
        <f>'ДС Имп Минэк баз'!G15*'ДС Имп Минэк баз'!G15/'ДС Имп Минэк кон'!G15</f>
        <v>5262.4251531429418</v>
      </c>
      <c r="H15" s="1202">
        <f>'ДС Имп Минэк баз'!H15*'ДС Имп Минэк баз'!H15/'ДС Имп Минэк кон'!H15</f>
        <v>4678.6251918691078</v>
      </c>
      <c r="I15" s="1202">
        <f>'ДС Имп Минэк баз'!I15*'ДС Имп Минэк баз'!I15/'ДС Имп Минэк кон'!I15</f>
        <v>4188.6028198968233</v>
      </c>
      <c r="J15" s="1202">
        <f>'ДС Имп Минэк баз'!J15*'ДС Имп Минэк баз'!J15/'ДС Имп Минэк кон'!J15</f>
        <v>3688.5397488292397</v>
      </c>
      <c r="K15" s="1202">
        <f>'ДС Имп Минэк баз'!K15*'ДС Имп Минэк баз'!K15/'ДС Имп Минэк кон'!K15</f>
        <v>3365.1779463793532</v>
      </c>
      <c r="L15" s="1202">
        <f>'ДС Имп Минэк баз'!L15*'ДС Имп Минэк баз'!L15/'ДС Имп Минэк кон'!L15</f>
        <v>3078.9735279275997</v>
      </c>
      <c r="M15" s="1202">
        <f>'ДС Имп Минэк баз'!M15*'ДС Имп Минэк баз'!M15/'ДС Имп Минэк кон'!M15</f>
        <v>2817.7721357044256</v>
      </c>
      <c r="N15" s="1202">
        <f>'ДС Имп Минэк баз'!N15*'ДС Имп Минэк баз'!N15/'ДС Имп Минэк кон'!N15</f>
        <v>2620.1460522655079</v>
      </c>
      <c r="O15" s="1202">
        <f>'ДС Имп Минэк баз'!O15*'ДС Имп Минэк баз'!O15/'ДС Имп Минэк кон'!O15</f>
        <v>2437.6429084973161</v>
      </c>
      <c r="P15" s="1202">
        <f>'ДС Имп Минэк баз'!P15*'ДС Имп Минэк баз'!P15/'ДС Имп Минэк кон'!P15</f>
        <v>2252.2500969185035</v>
      </c>
      <c r="Q15" s="1202">
        <f>'ДС Имп Минэк баз'!Q15*'ДС Имп Минэк баз'!Q15/'ДС Имп Минэк кон'!Q15</f>
        <v>2155.5848874908847</v>
      </c>
      <c r="R15" s="1202">
        <f>'ДС Имп Минэк баз'!R15*'ДС Имп Минэк баз'!R15/'ДС Имп Минэк кон'!R15</f>
        <v>2052.1614464602858</v>
      </c>
      <c r="S15" s="1202">
        <f>'ДС Имп Минэк баз'!S15*'ДС Имп Минэк баз'!S15/'ДС Имп Минэк кон'!S15</f>
        <v>1951.8002141296158</v>
      </c>
      <c r="T15" s="1202">
        <f>'ДС Имп Минэк баз'!T15*'ДС Имп Минэк баз'!T15/'ДС Имп Минэк кон'!T15</f>
        <v>1853.440555960238</v>
      </c>
      <c r="U15" s="1202">
        <f>'ДС Имп Минэк баз'!U15*'ДС Имп Минэк баз'!U15/'ДС Имп Минэк кон'!U15</f>
        <v>1761.7838931413867</v>
      </c>
      <c r="V15" s="1202">
        <f>'ДС Имп Минэк баз'!V15*'ДС Имп Минэк баз'!V15/'ДС Имп Минэк кон'!V15</f>
        <v>1672.5464854422432</v>
      </c>
    </row>
    <row r="16" ht="15">
      <c r="A16" s="1241"/>
      <c r="B16" s="1240" t="s">
        <v>1247</v>
      </c>
      <c r="C16" s="1208">
        <f>'ДС Имп Минэк баз'!C16*'ДС Имп Минэк баз'!C16/'ДС Имп Минэк кон'!C16</f>
        <v>1.9678310787818134</v>
      </c>
      <c r="D16" s="1208">
        <f>'ДС Имп Минэк баз'!D16*'ДС Имп Минэк баз'!D16/'ДС Имп Минэк кон'!D16</f>
        <v>2.0549676415229965</v>
      </c>
      <c r="E16" s="1208">
        <f>'ДС Имп Минэк баз'!E16*'ДС Имп Минэк баз'!E16/'ДС Имп Минэк кон'!E16</f>
        <v>1.9023782244405472</v>
      </c>
      <c r="F16" s="1209">
        <f>'ДС Имп Минэк баз'!F16*'ДС Имп Минэк баз'!F16/'ДС Имп Минэк кон'!F16</f>
        <v>1.8824198429662111</v>
      </c>
      <c r="G16" s="1209">
        <f>'ДС Имп Минэк баз'!G16*'ДС Имп Минэк баз'!G16/'ДС Имп Минэк кон'!G16</f>
        <v>1.5737432395145063</v>
      </c>
      <c r="H16" s="1208">
        <f>'ДС Имп Минэк баз'!H16*'ДС Имп Минэк баз'!H16/'ДС Имп Минэк кон'!H16</f>
        <v>1.3245500312186191</v>
      </c>
      <c r="I16" s="1208">
        <f>'ДС Имп Минэк баз'!I16*'ДС Имп Минэк баз'!I16/'ДС Имп Минэк кон'!I16</f>
        <v>1.1223061808343464</v>
      </c>
      <c r="J16" s="1208">
        <f>'ДС Имп Минэк баз'!J16*'ДС Имп Минэк баз'!J16/'ДС Имп Минэк кон'!J16</f>
        <v>0.94350478613340572</v>
      </c>
      <c r="K16" s="1208">
        <f>'ДС Имп Минэк баз'!K16*'ДС Имп Минэк баз'!K16/'ДС Имп Минэк кон'!K16</f>
        <v>0.81266192138274007</v>
      </c>
      <c r="L16" s="1208">
        <f>'ДС Имп Минэк баз'!L16*'ДС Имп Минэк баз'!L16/'ДС Имп Минэк кон'!L16</f>
        <v>0.70193771975596342</v>
      </c>
      <c r="M16" s="1208">
        <f>'ДС Имп Минэк баз'!M16*'ДС Имп Минэк баз'!M16/'ДС Имп Минэк кон'!M16</f>
        <v>0.60719260324875735</v>
      </c>
      <c r="N16" s="1208">
        <f>'ДС Имп Минэк баз'!N16*'ДС Имп Минэк баз'!N16/'ДС Имп Минэк кон'!N16</f>
        <v>0.53273100026298592</v>
      </c>
      <c r="O16" s="1208">
        <f>'ДС Имп Минэк баз'!O16*'ДС Имп Минэк баз'!O16/'ДС Имп Минэк кон'!O16</f>
        <v>0.46843876607060103</v>
      </c>
      <c r="P16" s="1208">
        <f>'ДС Имп Минэк баз'!P16*'ДС Имп Минэк баз'!P16/'ДС Имп Минэк кон'!P16</f>
        <v>0.40903095728652089</v>
      </c>
      <c r="Q16" s="1208">
        <f>'ДС Имп Минэк баз'!Q16*'ДС Имп Минэк баз'!Q16/'ДС Имп Минэк кон'!Q16</f>
        <v>0.36830471209344706</v>
      </c>
      <c r="R16" s="1208">
        <f>'ДС Имп Минэк баз'!R16*'ДС Имп Минэк баз'!R16/'ДС Имп Минэк кон'!R16</f>
        <v>0.33111988453646568</v>
      </c>
      <c r="S16" s="1208">
        <f>'ДС Имп Минэк баз'!S16*'ДС Имп Минэк баз'!S16/'ДС Имп Минэк кон'!S16</f>
        <v>0.29725589205182401</v>
      </c>
      <c r="T16" s="1208">
        <f>'ДС Имп Минэк баз'!T16*'ДС Имп Минэк баз'!T16/'ДС Имп Минэк кон'!T16</f>
        <v>0.26653339852015712</v>
      </c>
      <c r="U16" s="1208">
        <f>'ДС Имп Минэк баз'!U16*'ДС Имп Минэк баз'!U16/'ДС Имп Минэк кон'!U16</f>
        <v>0.23885643240640958</v>
      </c>
      <c r="V16" s="1208">
        <f>'ДС Имп Минэк баз'!V16*'ДС Имп Минэк баз'!V16/'ДС Имп Минэк кон'!V16</f>
        <v>0.21369607962605006</v>
      </c>
    </row>
    <row r="17" ht="15">
      <c r="A17" s="1241"/>
      <c r="B17" s="1242" t="s">
        <v>1278</v>
      </c>
      <c r="C17" s="1170">
        <f>'ДС Имп Минэк баз'!C17*'ДС Имп Минэк баз'!C17/'ДС Имп Минэк кон'!C17</f>
        <v>138.32145231588473</v>
      </c>
      <c r="D17" s="1170">
        <f>'ДС Имп Минэк баз'!D17*'ДС Имп Минэк баз'!D17/'ДС Имп Минэк кон'!D17</f>
        <v>113.39105694600671</v>
      </c>
      <c r="E17" s="1170">
        <f>'ДС Имп Минэк баз'!E17*'ДС Имп Минэк баз'!E17/'ДС Имп Минэк кон'!E17</f>
        <v>102.21037758686111</v>
      </c>
      <c r="F17" s="1171">
        <f>'ДС Имп Минэк баз'!F17*'ДС Имп Минэк баз'!F17/'ДС Имп Минэк кон'!F17</f>
        <v>114.0772430978497</v>
      </c>
      <c r="G17" s="1171">
        <f>'ДС Имп Минэк баз'!G17*'ДС Имп Минэк баз'!G17/'ДС Имп Минэк кон'!G17</f>
        <v>88.907622105266597</v>
      </c>
      <c r="H17" s="1170">
        <f>'ДС Имп Минэк баз'!H17*'ДС Имп Минэк баз'!H17/'ДС Имп Минэк кон'!H17</f>
        <v>88.906256254777048</v>
      </c>
      <c r="I17" s="1170">
        <f>'ДС Имп Минэк баз'!I17*'ДС Имп Минэк баз'!I17/'ДС Имп Минэк кон'!I17</f>
        <v>89.526359734396237</v>
      </c>
      <c r="J17" s="1170">
        <f>'ДС Имп Минэк баз'!J17*'ДС Имп Минэк баз'!J17/'ДС Имп Минэк кон'!J17</f>
        <v>88.06133948312862</v>
      </c>
      <c r="K17" s="1170">
        <f>'ДС Имп Минэк баз'!K17*'ДС Имп Минэк баз'!K17/'ДС Имп Минэк кон'!K17</f>
        <v>91.28069491068905</v>
      </c>
      <c r="L17" s="1170">
        <f>'ДС Имп Минэк баз'!L17*'ДС Имп Минэк баз'!L17/'ДС Имп Минэк кон'!L17</f>
        <v>91.495117850760764</v>
      </c>
      <c r="M17" s="1170">
        <f>'ДС Имп Минэк баз'!M17*'ДС Имп Минэк баз'!M17/'ДС Имп Минэк кон'!M17</f>
        <v>91.516608056095109</v>
      </c>
      <c r="N17" s="1170">
        <f>'ДС Имп Минэк баз'!N17*'ДС Имп Минэк баз'!N17/'ДС Имп Минэк кон'!N17</f>
        <v>92.98644198603688</v>
      </c>
      <c r="O17" s="1170">
        <f>'ДС Имп Минэк баз'!O17*'ДС Имп Минэк баз'!O17/'ДС Имп Минэк кон'!O17</f>
        <v>93.034619439996845</v>
      </c>
      <c r="P17" s="1170">
        <f>'ДС Имп Минэк баз'!P17*'ДС Имп Минэк баз'!P17/'ДС Имп Минэк кон'!P17</f>
        <v>92.394586962161</v>
      </c>
      <c r="Q17" s="1170">
        <f>'ДС Имп Минэк баз'!Q17*'ДС Имп Минэк баз'!Q17/'ДС Имп Минэк кон'!Q17</f>
        <v>95.708060594164266</v>
      </c>
      <c r="R17" s="1170">
        <f>'ДС Имп Минэк баз'!R17*'ДС Имп Минэк баз'!R17/'ДС Имп Минэк кон'!R17</f>
        <v>95.202070601312116</v>
      </c>
      <c r="S17" s="1170">
        <f>'ДС Имп Минэк баз'!S17*'ДС Имп Минэк баз'!S17/'ДС Имп Минэк кон'!S17</f>
        <v>95.109486512195204</v>
      </c>
      <c r="T17" s="1170">
        <f>'ДС Имп Минэк баз'!T17*'ДС Имп Минэк баз'!T17/'ДС Имп Минэк кон'!T17</f>
        <v>94.960567303081234</v>
      </c>
      <c r="U17" s="1170">
        <f>'ДС Имп Минэк баз'!U17*'ДС Имп Минэк баз'!U17/'ДС Имп Минэк кон'!U17</f>
        <v>95.054782710775115</v>
      </c>
      <c r="V17" s="1170">
        <f>'ДС Имп Минэк баз'!V17*'ДС Имп Минэк баз'!V17/'ДС Имп Минэк кон'!V17</f>
        <v>94.934826680698777</v>
      </c>
    </row>
    <row r="18" ht="15">
      <c r="A18" s="1241"/>
      <c r="B18" s="1243" t="s">
        <v>1249</v>
      </c>
      <c r="C18" s="1170">
        <f>'ДС Имп Минэк баз'!C18*'ДС Имп Минэк баз'!C18/'ДС Имп Минэк кон'!C18</f>
        <v>123.94395368806876</v>
      </c>
      <c r="D18" s="1170">
        <f>'ДС Имп Минэк баз'!D18*'ДС Имп Минэк баз'!D18/'ДС Имп Минэк кон'!D18</f>
        <v>120.6461637465698</v>
      </c>
      <c r="E18" s="1170">
        <f>'ДС Имп Минэк баз'!E18*'ДС Имп Минэк баз'!E18/'ДС Имп Минэк кон'!E18</f>
        <v>110.86670322588765</v>
      </c>
      <c r="F18" s="1171">
        <f>'ДС Имп Минэк баз'!F18*'ДС Имп Минэк баз'!F18/'ДС Имп Минэк кон'!F18</f>
        <v>122.88447655201593</v>
      </c>
      <c r="G18" s="1171">
        <f>'ДС Имп Минэк баз'!G18*'ДС Имп Минэк баз'!G18/'ДС Имп Минэк кон'!G18</f>
        <v>96.752509201449087</v>
      </c>
      <c r="H18" s="1170">
        <f>'ДС Имп Минэк баз'!H18*'ДС Имп Минэк баз'!H18/'ДС Имп Минэк кон'!H18</f>
        <v>96.694893830019566</v>
      </c>
      <c r="I18" s="1170">
        <f>'ДС Имп Минэк баз'!I18*'ДС Имп Минэк баз'!I18/'ДС Имп Минэк кон'!I18</f>
        <v>97.506665382032068</v>
      </c>
      <c r="J18" s="1170">
        <f>'ДС Имп Минэк баз'!J18*'ДС Имп Минэк баз'!J18/'ДС Имп Минэк кон'!J18</f>
        <v>96.622739293405402</v>
      </c>
      <c r="K18" s="1170">
        <f>'ДС Имп Минэк баз'!K18*'ДС Имп Минэк баз'!K18/'ДС Имп Минэк кон'!K18</f>
        <v>99.973498044820133</v>
      </c>
      <c r="L18" s="1170">
        <f>'ДС Имп Минэк баз'!L18*'ДС Имп Минэк баз'!L18/'ДС Имп Минэк кон'!L18</f>
        <v>100.09464530231681</v>
      </c>
      <c r="M18" s="1170">
        <f>'ДС Имп Минэк баз'!M18*'ДС Имп Минэк баз'!M18/'ДС Имп Минэк кон'!M18</f>
        <v>100.12251873873022</v>
      </c>
      <c r="N18" s="1170">
        <f>'ДС Имп Минэк баз'!N18*'ДС Имп Минэк баз'!N18/'ДС Имп Минэк кон'!N18</f>
        <v>101.67866659096154</v>
      </c>
      <c r="O18" s="1170">
        <f>'ДС Имп Минэк баз'!O18*'ДС Имп Минэк баз'!O18/'ДС Имп Минэк кон'!O18</f>
        <v>101.56366064489417</v>
      </c>
      <c r="P18" s="1170">
        <f>'ДС Имп Минэк баз'!P18*'ДС Имп Минэк баз'!P18/'ДС Имп Минэк кон'!P18</f>
        <v>100.69924048801956</v>
      </c>
      <c r="Q18" s="1170">
        <f>'ДС Имп Минэк баз'!Q18*'ДС Имп Минэк баз'!Q18/'ДС Имп Минэк кон'!Q18</f>
        <v>104.29470674559144</v>
      </c>
      <c r="R18" s="1170">
        <f>'ДС Имп Минэк баз'!R18*'ДС Имп Минэк баз'!R18/'ДС Имп Минэк кон'!R18</f>
        <v>104.15427111519514</v>
      </c>
      <c r="S18" s="1170">
        <f>'ДС Имп Минэк баз'!S18*'ДС Имп Минэк баз'!S18/'ДС Имп Минэк кон'!S18</f>
        <v>104.01516962921289</v>
      </c>
      <c r="T18" s="1170">
        <f>'ДС Имп Минэк баз'!T18*'ДС Имп Минэк баз'!T18/'ДС Имп Минэк кон'!T18</f>
        <v>103.87583250432579</v>
      </c>
      <c r="U18" s="1170">
        <f>'ДС Имп Минэк баз'!U18*'ДС Имп Минэк баз'!U18/'ДС Имп Минэк кон'!U18</f>
        <v>103.87558290425366</v>
      </c>
      <c r="V18" s="1170">
        <f>'ДС Имп Минэк баз'!V18*'ДС Имп Минэк баз'!V18/'ДС Имп Минэк кон'!V18</f>
        <v>103.85450195390739</v>
      </c>
    </row>
    <row r="19" ht="30.75" customHeight="1">
      <c r="A19" s="1245"/>
      <c r="B19" s="1246" t="s">
        <v>1250</v>
      </c>
      <c r="C19" s="1213">
        <f>'ДС Имп Минэк баз'!C19*'ДС Имп Минэк баз'!C19/'ДС Имп Минэк кон'!C19</f>
        <v>111.59999999999999</v>
      </c>
      <c r="D19" s="1213">
        <f>'ДС Имп Минэк баз'!D19*'ДС Имп Минэк баз'!D19/'ДС Имп Минэк кон'!D19</f>
        <v>93.986458768964084</v>
      </c>
      <c r="E19" s="1213">
        <f>'ДС Имп Минэк баз'!E19*'ДС Имп Минэк баз'!E19/'ДС Имп Минэк кон'!E19</f>
        <v>92.192132184728635</v>
      </c>
      <c r="F19" s="1185">
        <f>'ДС Имп Минэк баз'!F19*'ДС Имп Минэк баз'!F19/'ДС Имп Минэк кон'!F19</f>
        <v>92.832916165421324</v>
      </c>
      <c r="G19" s="1185">
        <f>'ДС Имп Минэк баз'!G19*'ДС Имп Минэк баз'!G19/'ДС Имп Минэк кон'!G19</f>
        <v>91.891799850018785</v>
      </c>
      <c r="H19" s="1213">
        <f>'ДС Имп Минэк баз'!H19*'ДС Имп Минэк баз'!H19/'ДС Имп Минэк кон'!H19</f>
        <v>91.945140775546832</v>
      </c>
      <c r="I19" s="1213">
        <f>'ДС Имп Минэк баз'!I19*'ДС Имп Минэк баз'!I19/'ДС Имп Минэк кон'!I19</f>
        <v>91.815630637793916</v>
      </c>
      <c r="J19" s="1213">
        <f>'ДС Имп Минэк баз'!J19*'ДС Имп Минэк баз'!J19/'ДС Имп Минэк кон'!J19</f>
        <v>91.139353041648718</v>
      </c>
      <c r="K19" s="1213">
        <f>'ДС Имп Минэк баз'!K19*'ДС Имп Минэк баз'!K19/'ДС Имп Минэк кон'!K19</f>
        <v>91.304892492374407</v>
      </c>
      <c r="L19" s="1213">
        <f>'ДС Имп Минэк баз'!L19*'ДС Имп Минэк баз'!L19/'ДС Имп Минэк кон'!L19</f>
        <v>91.408603901254864</v>
      </c>
      <c r="M19" s="1213">
        <f>'ДС Имп Минэк баз'!M19*'ДС Имп Минэк баз'!M19/'ДС Имп Минэк кон'!M19</f>
        <v>91.404620268201327</v>
      </c>
      <c r="N19" s="1213">
        <f>'ДС Имп Минэк баз'!N19*'ДС Имп Минэк баз'!N19/'ДС Имп Минэк кон'!N19</f>
        <v>91.451279903293539</v>
      </c>
      <c r="O19" s="1213">
        <f>'ДС Имп Минэк баз'!O19*'ДС Имп Минэк баз'!O19/'ДС Имп Минэк кон'!O19</f>
        <v>91.602270781950111</v>
      </c>
      <c r="P19" s="1213">
        <f>'ДС Имп Минэк баз'!P19*'ДС Имп Минэк баз'!P19/'ДС Имп Минэк кон'!P19</f>
        <v>91.753012748048931</v>
      </c>
      <c r="Q19" s="1213">
        <f>'ДС Имп Минэк баз'!Q19*'ДС Имп Минэк баз'!Q19/'ДС Имп Минэк кон'!Q19</f>
        <v>91.766939646924968</v>
      </c>
      <c r="R19" s="1213">
        <f>'ДС Имп Минэк баз'!R19*'ДС Имп Минэк баз'!R19/'ДС Имп Минэк кон'!R19</f>
        <v>91.40486470882999</v>
      </c>
      <c r="S19" s="1213">
        <f>'ДС Имп Минэк баз'!S19*'ДС Имп Минэк баз'!S19/'ДС Имп Минэк кон'!S19</f>
        <v>91.438092012189998</v>
      </c>
      <c r="T19" s="1213">
        <f>'ДС Имп Минэк баз'!T19*'ДС Имп Минэк баз'!T19/'ДС Имп Минэк кон'!T19</f>
        <v>91.417382670917917</v>
      </c>
      <c r="U19" s="1213">
        <f>'ДС Имп Минэк баз'!U19*'ДС Имп Минэк баз'!U19/'ДС Имп Минэк кон'!U19</f>
        <v>91.508302580011502</v>
      </c>
      <c r="V19" s="1213">
        <f>'ДС Имп Минэк баз'!V19*'ДС Имп Минэк баз'!V19/'ДС Имп Минэк кон'!V19</f>
        <v>91.411373502934623</v>
      </c>
    </row>
    <row r="20" s="1235" customFormat="1" ht="28.5">
      <c r="A20" s="1236" t="s">
        <v>1259</v>
      </c>
      <c r="B20" s="1253" t="s">
        <v>1260</v>
      </c>
      <c r="C20" s="1202">
        <f>'ДС Имп Минэк баз'!C20*'ДС Имп Минэк баз'!C20/'ДС Имп Минэк кон'!C20</f>
        <v>40303.194477949997</v>
      </c>
      <c r="D20" s="1202">
        <f>'ДС Имп Минэк баз'!D20*'ДС Имп Минэк баз'!D20/'ДС Имп Минэк кон'!D20</f>
        <v>45582.233026342219</v>
      </c>
      <c r="E20" s="1202">
        <f>'ДС Имп Минэк баз'!E20*'ДС Имп Минэк баз'!E20/'ДС Имп Минэк кон'!E20</f>
        <v>49457.437519393883</v>
      </c>
      <c r="F20" s="1203">
        <f>'ДС Имп Минэк баз'!F20*'ДС Имп Минэк баз'!F20/'ДС Имп Минэк кон'!F20</f>
        <v>56416.483896489437</v>
      </c>
      <c r="G20" s="1203">
        <f>'ДС Имп Минэк баз'!G20*'ДС Имп Минэк баз'!G20/'ДС Имп Минэк кон'!G20</f>
        <v>58230.288075981523</v>
      </c>
      <c r="H20" s="1202">
        <f>'ДС Имп Минэк баз'!H20*'ДС Имп Минэк баз'!H20/'ДС Имп Минэк кон'!H20</f>
        <v>59984.60606129506</v>
      </c>
      <c r="I20" s="1202">
        <f>'ДС Имп Минэк баз'!I20*'ДС Имп Минэк баз'!I20/'ДС Имп Минэк кон'!I20</f>
        <v>61912.449772462794</v>
      </c>
      <c r="J20" s="1202">
        <f>'ДС Имп Минэк баз'!J20*'ДС Имп Минэк баз'!J20/'ДС Имп Минэк кон'!J20</f>
        <v>63225.3649884529</v>
      </c>
      <c r="K20" s="1202">
        <f>'ДС Имп Минэк баз'!K20*'ДС Имп Минэк баз'!K20/'ДС Имп Минэк кон'!K20</f>
        <v>65454.46816396575</v>
      </c>
      <c r="L20" s="1202">
        <f>'ДС Имп Минэк баз'!L20*'ДС Имп Минэк баз'!L20/'ДС Имп Минэк кон'!L20</f>
        <v>67798.659379336896</v>
      </c>
      <c r="M20" s="1202">
        <f>'ДС Имп Минэк баз'!M20*'ДС Имп Минэк баз'!M20/'ДС Имп Минэк кон'!M20</f>
        <v>70173.302877364127</v>
      </c>
      <c r="N20" s="1202">
        <f>'ДС Имп Минэк баз'!N20*'ДС Имп Минэк баз'!N20/'ДС Имп Минэк кон'!N20</f>
        <v>73014.939925603598</v>
      </c>
      <c r="O20" s="1202">
        <f>'ДС Имп Минэк баз'!O20*'ДС Имп Минэк баз'!O20/'ДС Имп Минэк кон'!O20</f>
        <v>75919.325115129192</v>
      </c>
      <c r="P20" s="1202">
        <f>'ДС Имп Минэк баз'!P20*'ДС Имп Минэк баз'!P20/'ДС Имп Минэк кон'!P20</f>
        <v>78809.507740035042</v>
      </c>
      <c r="Q20" s="1202">
        <f>'ДС Имп Минэк баз'!Q20*'ДС Имп Минэк баз'!Q20/'ДС Имп Минэк кон'!Q20</f>
        <v>82880.951833793384</v>
      </c>
      <c r="R20" s="1202">
        <f>'ДС Имп Минэк баз'!R20*'ДС Имп Минэк баз'!R20/'ДС Имп Минэк кон'!R20</f>
        <v>86786.935518413738</v>
      </c>
      <c r="S20" s="1202">
        <f>'ДС Имп Минэк баз'!S20*'ДС Имп Минэк баз'!S20/'ДС Имп Минэк кон'!S20</f>
        <v>90883.177478360129</v>
      </c>
      <c r="T20" s="1202">
        <f>'ДС Имп Минэк баз'!T20*'ДС Имп Минэк баз'!T20/'ДС Имп Минэк кон'!T20</f>
        <v>95109.476336876745</v>
      </c>
      <c r="U20" s="1202">
        <f>'ДС Имп Минэк баз'!U20*'ДС Имп Минэк баз'!U20/'ДС Имп Минэк кон'!U20</f>
        <v>99614.568929655114</v>
      </c>
      <c r="V20" s="1202">
        <f>'ДС Имп Минэк баз'!V20*'ДС Имп Минэк баз'!V20/'ДС Имп Минэк кон'!V20</f>
        <v>104294.30444227572</v>
      </c>
    </row>
    <row r="21" ht="15">
      <c r="A21" s="1241"/>
      <c r="B21" s="1240" t="s">
        <v>1247</v>
      </c>
      <c r="C21" s="1208">
        <f>'ДС Имп Минэк баз'!C21*'ДС Имп Минэк баз'!C21/'ДС Имп Минэк кон'!C21</f>
        <v>17.715489691490554</v>
      </c>
      <c r="D21" s="1208">
        <f>'ДС Имп Минэк баз'!D21*'ДС Имп Минэк баз'!D21/'ДС Имп Минэк кон'!D21</f>
        <v>18.452178930901308</v>
      </c>
      <c r="E21" s="1208">
        <f>'ДС Имп Минэк баз'!E21*'ДС Имп Минэк баз'!E21/'ДС Имп Минэк кон'!E21</f>
        <v>18.133454927214196</v>
      </c>
      <c r="F21" s="1209">
        <f>'ДС Имп Минэк баз'!F21*'ДС Имп Минэк баз'!F21/'ДС Имп Минэк кон'!F21</f>
        <v>17.942194934031917</v>
      </c>
      <c r="G21" s="1209">
        <f>'ДС Имп Минэк баз'!G21*'ДС Имп Минэк баз'!G21/'ДС Имп Минэк кон'!G21</f>
        <v>17.413933600523912</v>
      </c>
      <c r="H21" s="1208">
        <f>'ДС Имп Минэк баз'!H21*'ДС Имп Минэк баз'!H21/'ДС Имп Минэк кон'!H21</f>
        <v>16.982042495988797</v>
      </c>
      <c r="I21" s="1208">
        <f>'ДС Имп Минэк баз'!I21*'ДС Имп Минэк баз'!I21/'ДС Имп Минэк кон'!I21</f>
        <v>16.588998297991559</v>
      </c>
      <c r="J21" s="1208">
        <f>'ДС Имп Минэк баз'!J21*'ДС Имп Минэк баз'!J21/'ДС Имп Минэк кон'!J21</f>
        <v>16.172642436772179</v>
      </c>
      <c r="K21" s="1208">
        <f>'ДС Имп Минэк баз'!K21*'ДС Имп Минэк баз'!K21/'ДС Имп Минэк кон'!K21</f>
        <v>15.806698697298986</v>
      </c>
      <c r="L21" s="1208">
        <f>'ДС Имп Минэк баз'!L21*'ДС Имп Минэк баз'!L21/'ДС Имп Минэк кон'!L21</f>
        <v>15.456591599628089</v>
      </c>
      <c r="M21" s="1208">
        <f>'ДС Имп Минэк баз'!M21*'ДС Имп Минэк баз'!M21/'ДС Имп Минэк кон'!M21</f>
        <v>15.121418056757923</v>
      </c>
      <c r="N21" s="1208">
        <f>'ДС Имп Минэк баз'!N21*'ДС Имп Минэк баз'!N21/'ДС Имп Минэк кон'!N21</f>
        <v>14.845478536235071</v>
      </c>
      <c r="O21" s="1208">
        <f>'ДС Имп Минэк баз'!O21*'ДС Имп Минэк баз'!O21/'ДС Имп Минэк кон'!O21</f>
        <v>14.589321042008997</v>
      </c>
      <c r="P21" s="1208">
        <f>'ДС Имп Минэк баз'!P21*'ДС Имп Минэк баз'!P21/'ДС Имп Минэк кон'!P21</f>
        <v>14.312588303710227</v>
      </c>
      <c r="Q21" s="1208">
        <f>'ДС Имп Минэк баз'!Q21*'ДС Имп Минэк баз'!Q21/'ДС Имп Минэк кон'!Q21</f>
        <v>14.161096266873507</v>
      </c>
      <c r="R21" s="1208">
        <f>'ДС Имп Минэк баз'!R21*'ДС Имп Минэк баз'!R21/'ДС Имп Минэк кон'!R21</f>
        <v>14.003225778214604</v>
      </c>
      <c r="S21" s="1208">
        <f>'ДС Имп Минэк баз'!S21*'ДС Имп Минэк баз'!S21/'ДС Имп Минэк кон'!S21</f>
        <v>13.841355174705456</v>
      </c>
      <c r="T21" s="1208">
        <f>'ДС Имп Минэк баз'!T21*'ДС Имп Минэк баз'!T21/'ДС Имп Минэк кон'!T21</f>
        <v>13.677186396952917</v>
      </c>
      <c r="U21" s="1208">
        <f>'ДС Имп Минэк баз'!U21*'ДС Имп Минэк баз'!U21/'ДС Имп Минэк кон'!U21</f>
        <v>13.50539112252533</v>
      </c>
      <c r="V21" s="1208">
        <f>'ДС Имп Минэк баз'!V21*'ДС Имп Минэк баз'!V21/'ДС Имп Минэк кон'!V21</f>
        <v>13.325359970934979</v>
      </c>
    </row>
    <row r="22" ht="15">
      <c r="A22" s="1241"/>
      <c r="B22" s="1242" t="s">
        <v>1278</v>
      </c>
      <c r="C22" s="1170">
        <f>'ДС Имп Минэк баз'!C22*'ДС Имп Минэк баз'!C22/'ДС Имп Минэк кон'!C22</f>
        <v>119.19276940084443</v>
      </c>
      <c r="D22" s="1170">
        <f>'ДС Имп Минэк баз'!D22*'ДС Имп Минэк баз'!D22/'ДС Имп Минэк кон'!D22</f>
        <v>113.09831296692971</v>
      </c>
      <c r="E22" s="1170">
        <f>'ДС Имп Минэк баз'!E22*'ДС Имп Минэк баз'!E22/'ДС Имп Минэк кон'!E22</f>
        <v>108.5015679043459</v>
      </c>
      <c r="F22" s="1171">
        <f>'ДС Имп Минэк баз'!F22*'ДС Имп Минэк баз'!F22/'ДС Имп Минэк кон'!F22</f>
        <v>114.07077828156112</v>
      </c>
      <c r="G22" s="1171">
        <f>'ДС Имп Минэк баз'!G22*'ДС Имп Минэк баз'!G22/'ДС Имп Минэк кон'!G22</f>
        <v>103.21502520933416</v>
      </c>
      <c r="H22" s="1170">
        <f>'ДС Имп Минэк баз'!H22*'ДС Имп Минэк баз'!H22/'ДС Имп Минэк кон'!H22</f>
        <v>103.01272420810359</v>
      </c>
      <c r="I22" s="1170">
        <f>'ДС Имп Минэк баз'!I22*'ДС Имп Минэк баз'!I22/'ДС Имп Минэк кон'!I22</f>
        <v>103.21389742761301</v>
      </c>
      <c r="J22" s="1170">
        <f>'ДС Имп Минэк баз'!J22*'ДС Имп Минэк баз'!J22/'ДС Имп Минэк кон'!J22</f>
        <v>102.12059968684045</v>
      </c>
      <c r="K22" s="1170">
        <f>'ДС Имп Минэк баз'!K22*'ДС Имп Минэк баз'!K22/'ДС Имп Минэк кон'!K22</f>
        <v>103.52890544729222</v>
      </c>
      <c r="L22" s="1170">
        <f>'ДС Имп Минэк баз'!L22*'ДС Имп Минэк баз'!L22/'ДС Имп Минэк кон'!L22</f>
        <v>103.58140747473323</v>
      </c>
      <c r="M22" s="1170">
        <f>'ДС Имп Минэк баз'!M22*'ДС Имп Минэк баз'!M22/'ДС Имп Минэк кон'!M22</f>
        <v>103.50249329377002</v>
      </c>
      <c r="N22" s="1170">
        <f>'ДС Имп Минэк баз'!N22*'ДС Имп Минэк баз'!N22/'ДС Имп Минэк кон'!N22</f>
        <v>104.04945603487634</v>
      </c>
      <c r="O22" s="1170">
        <f>'ДС Имп Минэк баз'!O22*'ДС Имп Минэк баз'!O22/'ДС Имп Минэк кон'!O22</f>
        <v>103.9777957668457</v>
      </c>
      <c r="P22" s="1170">
        <f>'ДС Имп Минэк баз'!P22*'ДС Имп Минэк баз'!P22/'ДС Имп Минэк кон'!P22</f>
        <v>103.80691295730436</v>
      </c>
      <c r="Q22" s="1170">
        <f>'ДС Имп Минэк баз'!Q22*'ДС Имп Минэк баз'!Q22/'ДС Имп Минэк кон'!Q22</f>
        <v>105.16618389140129</v>
      </c>
      <c r="R22" s="1170">
        <f>'ДС Имп Минэк баз'!R22*'ДС Имп Минэк баз'!R22/'ДС Имп Минэк кон'!R22</f>
        <v>104.71276402864351</v>
      </c>
      <c r="S22" s="1170">
        <f>'ДС Имп Минэк баз'!S22*'ДС Имп Минэк баз'!S22/'ДС Имп Минэк кон'!S22</f>
        <v>104.71988316614461</v>
      </c>
      <c r="T22" s="1170">
        <f>'ДС Имп Минэк баз'!T22*'ДС Имп Минэк баз'!T22/'ДС Имп Минэк кон'!T22</f>
        <v>104.65025428883459</v>
      </c>
      <c r="U22" s="1170">
        <f>'ДС Имп Минэк баз'!U22*'ДС Имп Минэк баз'!U22/'ДС Имп Минэк кон'!U22</f>
        <v>104.73674418816205</v>
      </c>
      <c r="V22" s="1170">
        <f>'ДС Имп Минэк баз'!V22*'ДС Имп Минэк баз'!V22/'ДС Имп Минэк кон'!V22</f>
        <v>104.6978424570861</v>
      </c>
    </row>
    <row r="23" ht="15">
      <c r="A23" s="1241"/>
      <c r="B23" s="1243" t="s">
        <v>1249</v>
      </c>
      <c r="C23" s="1170">
        <f>'ДС Имп Минэк баз'!C23*'ДС Имп Минэк баз'!C23/'ДС Имп Минэк кон'!C23</f>
        <v>109.051024154478</v>
      </c>
      <c r="D23" s="1170">
        <f>'ДС Имп Минэк баз'!D23*'ДС Имп Минэк баз'!D23/'ДС Имп Минэк кон'!D23</f>
        <v>107.89084873283096</v>
      </c>
      <c r="E23" s="1170">
        <f>'ДС Имп Минэк баз'!E23*'ДС Имп Минэк баз'!E23/'ДС Имп Минэк кон'!E23</f>
        <v>105.09315969261527</v>
      </c>
      <c r="F23" s="1171">
        <f>'ДС Имп Минэк баз'!F23*'ДС Имп Минэк баз'!F23/'ДС Имп Минэк кон'!F23</f>
        <v>108.90028629908255</v>
      </c>
      <c r="G23" s="1171">
        <f>'ДС Имп Минэк баз'!G23*'ДС Имп Минэк баз'!G23/'ДС Имп Минэк кон'!G23</f>
        <v>99.185216598144379</v>
      </c>
      <c r="H23" s="1170">
        <f>'ДС Имп Минэк баз'!H23*'ДС Имп Минэк баз'!H23/'ДС Имп Минэк кон'!H23</f>
        <v>99.079950594401311</v>
      </c>
      <c r="I23" s="1170">
        <f>'ДС Имп Минэк баз'!I23*'ДС Имп Минэк баз'!I23/'ДС Имп Минэк кон'!I23</f>
        <v>99.415210072901019</v>
      </c>
      <c r="J23" s="1170">
        <f>'ДС Имп Минэк баз'!J23*'ДС Имп Минэк баз'!J23/'ДС Имп Минэк кон'!J23</f>
        <v>99.071800758578604</v>
      </c>
      <c r="K23" s="1170">
        <f>'ДС Имп Минэк баз'!K23*'ДС Имп Минэк баз'!K23/'ДС Имп Минэк кон'!K23</f>
        <v>100.46491826467654</v>
      </c>
      <c r="L23" s="1170">
        <f>'ДС Имп Минэк баз'!L23*'ДС Имп Минэк баз'!L23/'ДС Имп Минэк кон'!L23</f>
        <v>100.52203087101658</v>
      </c>
      <c r="M23" s="1170">
        <f>'ДС Имп Минэк баз'!M23*'ДС Имп Минэк баз'!M23/'ДС Имп Минэк кон'!M23</f>
        <v>100.54001295973227</v>
      </c>
      <c r="N23" s="1170">
        <f>'ДС Имп Минэк баз'!N23*'ДС Имп Минэк баз'!N23/'ДС Имп Минэк кон'!N23</f>
        <v>101.15471937162164</v>
      </c>
      <c r="O23" s="1170">
        <f>'ДС Имп Минэк баз'!O23*'ДС Имп Минэк баз'!O23/'ДС Имп Минэк кон'!O23</f>
        <v>101.09213013170992</v>
      </c>
      <c r="P23" s="1170">
        <f>'ДС Имп Минэк баз'!P23*'ДС Имп Минэк баз'!P23/'ДС Имп Минэк кон'!P23</f>
        <v>100.74227071452339</v>
      </c>
      <c r="Q23" s="1170">
        <f>'ДС Имп Минэк баз'!Q23*'ДС Имп Минэк баз'!Q23/'ДС Имп Минэк кон'!Q23</f>
        <v>102.07824660874088</v>
      </c>
      <c r="R23" s="1170">
        <f>'ДС Имп Минэк баз'!R23*'ДС Имп Минэк баз'!R23/'ДС Имп Минэк кон'!R23</f>
        <v>102.00169975470078</v>
      </c>
      <c r="S23" s="1170">
        <f>'ДС Имп Минэк баз'!S23*'ДС Имп Минэк баз'!S23/'ДС Имп Минэк кон'!S23</f>
        <v>101.926391714301</v>
      </c>
      <c r="T23" s="1170">
        <f>'ДС Имп Минэк баз'!T23*'ДС Имп Минэк баз'!T23/'ДС Имп Минэк кон'!T23</f>
        <v>101.85078498868536</v>
      </c>
      <c r="U23" s="1170">
        <f>'ДС Имп Минэк баз'!U23*'ДС Имп Минэк баз'!U23/'ДС Имп Минэк кон'!U23</f>
        <v>101.85053539094257</v>
      </c>
      <c r="V23" s="1170">
        <f>'ДС Имп Минэк баз'!V23*'ДС Имп Минэк баз'!V23/'ДС Имп Минэк кон'!V23</f>
        <v>101.85070443664155</v>
      </c>
    </row>
    <row r="24" s="1244" customFormat="1" ht="15">
      <c r="A24" s="1245"/>
      <c r="B24" s="1246" t="s">
        <v>1250</v>
      </c>
      <c r="C24" s="1213">
        <f>'ДС Имп Минэк баз'!C24*'ДС Имп Минэк баз'!C24/'ДС Имп Минэк кон'!C24</f>
        <v>109.3</v>
      </c>
      <c r="D24" s="1213">
        <f>'ДС Имп Минэк баз'!D24*'ДС Имп Минэк баз'!D24/'ДС Имп Минэк кон'!D24</f>
        <v>104.82660419790928</v>
      </c>
      <c r="E24" s="1213">
        <f>'ДС Имп Минэк баз'!E24*'ДС Имп Минэк баз'!E24/'ДС Имп Минэк кон'!E24</f>
        <v>103.24322555502167</v>
      </c>
      <c r="F24" s="1185">
        <f>'ДС Имп Минэк баз'!F24*'ДС Имп Минэк баз'!F24/'ДС Имп Минэк кон'!F24</f>
        <v>104.7479140397101</v>
      </c>
      <c r="G24" s="1185">
        <f>'ДС Имп Минэк баз'!G24*'ДС Имп Минэк баз'!G24/'ДС Имп Минэк кон'!G24</f>
        <v>104.06291254826498</v>
      </c>
      <c r="H24" s="1213">
        <f>'ДС Имп Минэк баз'!H24*'ДС Имп Минэк баз'!H24/'ДС Имп Минэк кон'!H24</f>
        <v>103.96929307100856</v>
      </c>
      <c r="I24" s="1213">
        <f>'ДС Имп Минэк баз'!I24*'ДС Имп Минэк баз'!I24/'ДС Имп Минэк кон'!I24</f>
        <v>103.82103236710597</v>
      </c>
      <c r="J24" s="1213">
        <f>'ДС Имп Минэк баз'!J24*'ДС Имп Минэк баз'!J24/'ДС Имп Минэк кон'!J24</f>
        <v>103.0773629881739</v>
      </c>
      <c r="K24" s="1213">
        <f>'ДС Имп Минэк баз'!K24*'ДС Имп Минэк баз'!K24/'ДС Имп Минэк кон'!K24</f>
        <v>103.04980806787052</v>
      </c>
      <c r="L24" s="1213">
        <f>'ДС Имп Минэк баз'!L24*'ДС Имп Минэк баз'!L24/'ДС Имп Минэк кон'!L24</f>
        <v>103.04348865339007</v>
      </c>
      <c r="M24" s="1213">
        <f>'ДС Имп Минэк баз'!M24*'ДС Имп Минэк баз'!M24/'ДС Имп Минэк кон'!M24</f>
        <v>102.94656848236558</v>
      </c>
      <c r="N24" s="1213">
        <f>'ДС Имп Минэк баз'!N24*'ДС Имп Минэк баз'!N24/'ДС Имп Минэк кон'!N24</f>
        <v>102.86169214964656</v>
      </c>
      <c r="O24" s="1213">
        <f>'ДС Имп Минэк баз'!O24*'ДС Имп Минэк баз'!O24/'ДС Имп Минэк кон'!O24</f>
        <v>102.85449088012702</v>
      </c>
      <c r="P24" s="1213">
        <f>'ДС Имп Минэк баз'!P24*'ДС Имп Минэк баз'!P24/'ДС Имп Минэк кон'!P24</f>
        <v>103.04206190811932</v>
      </c>
      <c r="Q24" s="1213">
        <f>'ДС Имп Минэк баз'!Q24*'ДС Имп Минэк баз'!Q24/'ДС Имп Минэк кон'!Q24</f>
        <v>103.02506889102069</v>
      </c>
      <c r="R24" s="1213">
        <f>'ДС Имп Минэк баз'!R24*'ДС Имп Минэк баз'!R24/'ДС Имп Минэк кон'!R24</f>
        <v>102.65786185961848</v>
      </c>
      <c r="S24" s="1213">
        <f>'ДС Имп Минэк баз'!S24*'ДС Имп Минэк баз'!S24/'ДС Имп Минэк кон'!S24</f>
        <v>102.74069493176383</v>
      </c>
      <c r="T24" s="1213">
        <f>'ДС Имп Минэк баз'!T24*'ДС Имп Минэк баз'!T24/'ДС Имп Минэк кон'!T24</f>
        <v>102.74859864895517</v>
      </c>
      <c r="U24" s="1213">
        <f>'ДС Имп Минэк баз'!U24*'ДС Имп Минэк баз'!U24/'ДС Имп Минэк кон'!U24</f>
        <v>102.83376890081244</v>
      </c>
      <c r="V24" s="1213">
        <f>'ДС Имп Минэк баз'!V24*'ДС Имп Минэк баз'!V24/'ДС Имп Минэк кон'!V24</f>
        <v>102.79540336632195</v>
      </c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  <c r="GA24" s="1146"/>
      <c r="GB24" s="1146"/>
    </row>
    <row r="25" s="1235" customFormat="1" ht="28.5">
      <c r="A25" s="1236" t="s">
        <v>1261</v>
      </c>
      <c r="B25" s="1253" t="s">
        <v>1262</v>
      </c>
      <c r="C25" s="1202">
        <f>'ДС Имп Минэк баз'!C25*'ДС Имп Минэк баз'!C25/'ДС Имп Минэк кон'!C25</f>
        <v>1129.8957174099999</v>
      </c>
      <c r="D25" s="1202">
        <f>'ДС Имп Минэк баз'!D25*'ДС Имп Минэк баз'!D25/'ДС Имп Минэк кон'!D25</f>
        <v>1385.2064682733483</v>
      </c>
      <c r="E25" s="1202">
        <f>'ДС Имп Минэк баз'!E25*'ДС Имп Минэк баз'!E25/'ДС Имп Минэк кон'!E25</f>
        <v>1515.3852833810749</v>
      </c>
      <c r="F25" s="1203">
        <f>'ДС Имп Минэк баз'!F25*'ДС Имп Минэк баз'!F25/'ДС Имп Минэк кон'!F25</f>
        <v>1729.5359733590658</v>
      </c>
      <c r="G25" s="1203">
        <f>'ДС Имп Минэк баз'!G25*'ДС Имп Минэк баз'!G25/'ДС Имп Минэк кон'!G25</f>
        <v>1822.1400291638026</v>
      </c>
      <c r="H25" s="1202">
        <f>'ДС Имп Минэк баз'!H25*'ДС Имп Минэк баз'!H25/'ДС Имп Минэк кон'!H25</f>
        <v>1890.1288716592296</v>
      </c>
      <c r="I25" s="1202">
        <f>'ДС Имп Минэк баз'!I25*'ДС Имп Минэк баз'!I25/'ДС Имп Минэк кон'!I25</f>
        <v>1973.3797737791424</v>
      </c>
      <c r="J25" s="1202">
        <f>'ДС Имп Минэк баз'!J25*'ДС Имп Минэк баз'!J25/'ДС Имп Минэк кон'!J25</f>
        <v>2029.394673296169</v>
      </c>
      <c r="K25" s="1202">
        <f>'ДС Имп Минэк баз'!K25*'ДС Имп Минэк баз'!K25/'ДС Имп Минэк кон'!K25</f>
        <v>2158.1289702912841</v>
      </c>
      <c r="L25" s="1202">
        <f>'ДС Имп Минэк баз'!L25*'ДС Имп Минэк баз'!L25/'ДС Имп Минэк кон'!L25</f>
        <v>2295.1965430906607</v>
      </c>
      <c r="M25" s="1202">
        <f>'ДС Имп Минэк баз'!M25*'ДС Имп Минэк баз'!M25/'ДС Имп Минэк кон'!M25</f>
        <v>2439.6329142686182</v>
      </c>
      <c r="N25" s="1202">
        <f>'ДС Имп Минэк баз'!N25*'ДС Имп Минэк баз'!N25/'ДС Имп Минэк кон'!N25</f>
        <v>2627.911768398179</v>
      </c>
      <c r="O25" s="1202">
        <f>'ДС Имп Минэк баз'!O25*'ДС Имп Минэк баз'!O25/'ДС Имп Минэк кон'!O25</f>
        <v>2826.3185976063328</v>
      </c>
      <c r="P25" s="1202">
        <f>'ДС Имп Минэк баз'!P25*'ДС Имп Минэк баз'!P25/'ДС Имп Минэк кон'!P25</f>
        <v>3020.6898283895634</v>
      </c>
      <c r="Q25" s="1202">
        <f>'ДС Имп Минэк баз'!Q25*'ДС Имп Минэк баз'!Q25/'ДС Имп Минэк кон'!Q25</f>
        <v>3327.9874328659366</v>
      </c>
      <c r="R25" s="1202">
        <f>'ДС Имп Минэк баз'!R25*'ДС Имп Минэк баз'!R25/'ДС Имп Минэк кон'!R25</f>
        <v>3647.4345953984894</v>
      </c>
      <c r="S25" s="1202">
        <f>'ДС Имп Минэк баз'!S25*'ДС Имп Минэк баз'!S25/'ДС Имп Минэк кон'!S25</f>
        <v>3993.938423301156</v>
      </c>
      <c r="T25" s="1202">
        <f>'ДС Имп Минэк баз'!T25*'ДС Имп Минэк баз'!T25/'ДС Имп Минэк кон'!T25</f>
        <v>4366.2190698994373</v>
      </c>
      <c r="U25" s="1202">
        <f>'ДС Имп Минэк баз'!U25*'ДС Имп Минэк баз'!U25/'ДС Имп Минэк кон'!U25</f>
        <v>4777.1250662714656</v>
      </c>
      <c r="V25" s="1202">
        <f>'ДС Имп Минэк баз'!V25*'ДС Имп Минэк баз'!V25/'ДС Имп Минэк кон'!V25</f>
        <v>5223.870498728571</v>
      </c>
    </row>
    <row r="26" ht="15">
      <c r="A26" s="1241"/>
      <c r="B26" s="1240" t="s">
        <v>1247</v>
      </c>
      <c r="C26" s="1208">
        <f>'ДС Имп Минэк баз'!C26*'ДС Имп Минэк баз'!C26/'ДС Имп Минэк кон'!C26</f>
        <v>0.49665184592718448</v>
      </c>
      <c r="D26" s="1208">
        <f>'ДС Имп Минэк баз'!D26*'ДС Имп Минэк баз'!D26/'ДС Имп Минэк кон'!D26</f>
        <v>0.56074649949795963</v>
      </c>
      <c r="E26" s="1208">
        <f>'ДС Имп Минэк баз'!E26*'ДС Имп Минэк баз'!E26/'ДС Имп Минэк кон'!E26</f>
        <v>0.5556125046466257</v>
      </c>
      <c r="F26" s="1209">
        <f>'ДС Имп Минэк баз'!F26*'ДС Имп Минэк баз'!F26/'ДС Имп Минэк кон'!F26</f>
        <v>0.5500461821825795</v>
      </c>
      <c r="G26" s="1209">
        <f>'ДС Имп Минэк баз'!G26*'ДС Имп Минэк баз'!G26/'ДС Имп Минэк кон'!G26</f>
        <v>0.54491616866658121</v>
      </c>
      <c r="H26" s="1208">
        <f>'ДС Имп Минэк баз'!H26*'ДС Имп Минэк баз'!H26/'ДС Имп Минэк кон'!H26</f>
        <v>0.53510810404610998</v>
      </c>
      <c r="I26" s="1208">
        <f>'ДС Имп Минэк баз'!I26*'ДС Имп Минэк баз'!I26/'ДС Имп Минэк кон'!I26</f>
        <v>0.52875300248696566</v>
      </c>
      <c r="J26" s="1208">
        <f>'ДС Имп Минэк баз'!J26*'ДС Имп Минэк баз'!J26/'ДС Имп Минэк кон'!J26</f>
        <v>0.51910612805957257</v>
      </c>
      <c r="K26" s="1208">
        <f>'ДС Имп Минэк баз'!K26*'ДС Имп Минэк баз'!K26/'ДС Имп Минэк кон'!K26</f>
        <v>0.52116983515705051</v>
      </c>
      <c r="L26" s="1208">
        <f>'ДС Имп Минэк баз'!L26*'ДС Имп Минэк баз'!L26/'ДС Имп Минэк кон'!L26</f>
        <v>0.52325393941701737</v>
      </c>
      <c r="M26" s="1208">
        <f>'ДС Имп Минэк баз'!M26*'ДС Имп Минэк баз'!M26/'ДС Имп Минэк кон'!M26</f>
        <v>0.52570860553839349</v>
      </c>
      <c r="N26" s="1208">
        <f>'ДС Имп Минэк баз'!N26*'ДС Имп Минэк баз'!N26/'ДС Имп Минэк кон'!N26</f>
        <v>0.53430993427681295</v>
      </c>
      <c r="O26" s="1208">
        <f>'ДС Имп Минэк баз'!O26*'ДС Имп Минэк баз'!O26/'ДС Имп Минэк кон'!O26</f>
        <v>0.54313008347939473</v>
      </c>
      <c r="P26" s="1208">
        <f>'ДС Имп Минэк баз'!P26*'ДС Имп Минэк баз'!P26/'ДС Имп Минэк кон'!P26</f>
        <v>0.5485872345448265</v>
      </c>
      <c r="Q26" s="1208">
        <f>'ДС Имп Минэк баз'!Q26*'ДС Имп Минэк баз'!Q26/'ДС Имп Минэк кон'!Q26</f>
        <v>0.56862221498455445</v>
      </c>
      <c r="R26" s="1208">
        <f>'ДС Имп Минэк баз'!R26*'ДС Имп Минэк баз'!R26/'ДС Имп Минэк кон'!R26</f>
        <v>0.58852003294665278</v>
      </c>
      <c r="S26" s="1208">
        <f>'ДС Имп Минэк баз'!S26*'ДС Имп Минэк баз'!S26/'ДС Имп Минэк кон'!S26</f>
        <v>0.60827010890961963</v>
      </c>
      <c r="T26" s="1208">
        <f>'ДС Имп Минэк баз'!T26*'ДС Имп Минэк баз'!T26/'ДС Имп Минэк кон'!T26</f>
        <v>0.6278826713063369</v>
      </c>
      <c r="U26" s="1208">
        <f>'ДС Имп Минэк баз'!U26*'ДС Имп Минэк баз'!U26/'ДС Имп Минэк кон'!U26</f>
        <v>0.64766572956588142</v>
      </c>
      <c r="V26" s="1208">
        <f>'ДС Имп Минэк баз'!V26*'ДС Имп Минэк баз'!V26/'ДС Имп Минэк кон'!V26</f>
        <v>0.66743773985887411</v>
      </c>
    </row>
    <row r="27" ht="15">
      <c r="A27" s="1241"/>
      <c r="B27" s="1242" t="s">
        <v>1278</v>
      </c>
      <c r="C27" s="1170">
        <f>'ДС Имп Минэк баз'!C27*'ДС Имп Минэк баз'!C27/'ДС Имп Минэк кон'!C27</f>
        <v>137.93464829866116</v>
      </c>
      <c r="D27" s="1170">
        <f>'ДС Имп Минэк баз'!D27*'ДС Имп Минэк баз'!D27/'ДС Имп Минэк кон'!D27</f>
        <v>122.59595703651159</v>
      </c>
      <c r="E27" s="1170">
        <f>'ДС Имп Минэк баз'!E27*'ДС Имп Минэк баз'!E27/'ДС Имп Минэк кон'!E27</f>
        <v>109.39779145487198</v>
      </c>
      <c r="F27" s="1171">
        <f>'ДС Имп Минэк баз'!F27*'ДС Имп Минэк баз'!F27/'ДС Имп Минэк кон'!F27</f>
        <v>114.13176519044615</v>
      </c>
      <c r="G27" s="1171">
        <f>'ДС Имп Минэк баз'!G27*'ДС Имп Минэк баз'!G27/'ДС Имп Минэк кон'!G27</f>
        <v>105.35427173711125</v>
      </c>
      <c r="H27" s="1170">
        <f>'ДС Имп Минэк баз'!H27*'ДС Имп Минэк баз'!H27/'ДС Имп Минэк кон'!H27</f>
        <v>103.73126331715724</v>
      </c>
      <c r="I27" s="1170">
        <f>'ДС Имп Минэк баз'!I27*'ДС Имп Минэк баз'!I27/'ДС Имп Минэк кон'!I27</f>
        <v>104.40450930982459</v>
      </c>
      <c r="J27" s="1170">
        <f>'ДС Имп Минэк баз'!J27*'ДС Имп Минэк баз'!J27/'ДС Имп Минэк кон'!J27</f>
        <v>102.83852607903013</v>
      </c>
      <c r="K27" s="1170">
        <f>'ДС Имп Минэк баз'!K27*'ДС Имп Минэк баз'!K27/'ДС Имп Минэк кон'!K27</f>
        <v>106.32261201959788</v>
      </c>
      <c r="L27" s="1170">
        <f>'ДС Имп Минэк баз'!L27*'ДС Имп Минэк баз'!L27/'ДС Имп Минэк кон'!L27</f>
        <v>106.35122250274399</v>
      </c>
      <c r="M27" s="1170">
        <f>'ДС Имп Минэк баз'!M27*'ДС Имп Минэк баз'!M27/'ДС Имп Минэк кон'!M27</f>
        <v>106.29298486932463</v>
      </c>
      <c r="N27" s="1170">
        <f>'ДС Имп Минэк баз'!N27*'ДС Имп Минэк баз'!N27/'ДС Имп Минэк кон'!N27</f>
        <v>107.71750754092467</v>
      </c>
      <c r="O27" s="1170">
        <f>'ДС Имп Минэк баз'!O27*'ДС Имп Минэк баз'!O27/'ДС Имп Минэк кон'!O27</f>
        <v>107.54998061936801</v>
      </c>
      <c r="P27" s="1170">
        <f>'ДС Имп Минэк баз'!P27*'ДС Имп Минэк баз'!P27/'ДС Имп Минэк кон'!P27</f>
        <v>106.87718755231089</v>
      </c>
      <c r="Q27" s="1170">
        <f>'ДС Имп Минэк баз'!Q27*'ДС Имп Минэк баз'!Q27/'ДС Имп Минэк кон'!Q27</f>
        <v>110.17309362875578</v>
      </c>
      <c r="R27" s="1170">
        <f>'ДС Имп Минэк баз'!R27*'ДС Имп Минэк баз'!R27/'ДС Имп Минэк кон'!R27</f>
        <v>109.59880915948821</v>
      </c>
      <c r="S27" s="1170">
        <f>'ДС Имп Минэк баз'!S27*'ДС Имп Минэк баз'!S27/'ДС Имп Минэк кон'!S27</f>
        <v>109.49993259206919</v>
      </c>
      <c r="T27" s="1170">
        <f>'ДС Имп Минэк баз'!T27*'ДС Имп Минэк баз'!T27/'ДС Имп Минэк кон'!T27</f>
        <v>109.32114136828818</v>
      </c>
      <c r="U27" s="1170">
        <f>'ДС Имп Минэк баз'!U27*'ДС Имп Минэк баз'!U27/'ДС Имп Минэк кон'!U27</f>
        <v>109.41102564470025</v>
      </c>
      <c r="V27" s="1170">
        <f>'ДС Имп Минэк баз'!V27*'ДС Имп Минэк баз'!V27/'ДС Имп Минэк кон'!V27</f>
        <v>109.35176337775454</v>
      </c>
    </row>
    <row r="28" ht="15">
      <c r="A28" s="1241"/>
      <c r="B28" s="1243" t="s">
        <v>1249</v>
      </c>
      <c r="C28" s="1170">
        <f>'ДС Имп Минэк баз'!C28*'ДС Имп Минэк баз'!C28/'ДС Имп Минэк кон'!C28</f>
        <v>95.721476959515044</v>
      </c>
      <c r="D28" s="1170">
        <f>'ДС Имп Минэк баз'!D28*'ДС Имп Минэк баз'!D28/'ДС Имп Минэк кон'!D28</f>
        <v>99.686871082059866</v>
      </c>
      <c r="E28" s="1170">
        <f>'ДС Имп Минэк баз'!E28*'ДС Имп Минэк баз'!E28/'ДС Имп Минэк кон'!E28</f>
        <v>104.00470932698393</v>
      </c>
      <c r="F28" s="1171">
        <f>'ДС Имп Минэк баз'!F28*'ДС Имп Минэк баз'!F28/'ДС Имп Минэк кон'!F28</f>
        <v>106.94478604589401</v>
      </c>
      <c r="G28" s="1171">
        <f>'ДС Имп Минэк баз'!G28*'ДС Имп Минэк баз'!G28/'ДС Имп Минэк кон'!G28</f>
        <v>99.347655536315713</v>
      </c>
      <c r="H28" s="1170">
        <f>'ДС Имп Минэк баз'!H28*'ДС Имп Минэк баз'!H28/'ДС Имп Минэк кон'!H28</f>
        <v>97.908774836956511</v>
      </c>
      <c r="I28" s="1170">
        <f>'ДС Имп Минэк баз'!I28*'ДС Имп Минэк баз'!I28/'ДС Имп Минэк кон'!I28</f>
        <v>98.683277918676993</v>
      </c>
      <c r="J28" s="1170">
        <f>'ДС Имп Минэк баз'!J28*'ДС Имп Минэк баз'!J28/'ДС Имп Минэк кон'!J28</f>
        <v>97.892949713228347</v>
      </c>
      <c r="K28" s="1170">
        <f>'ДС Имп Минэк баз'!K28*'ДС Имп Минэк баз'!K28/'ДС Имп Минэк кон'!K28</f>
        <v>101.14759445650114</v>
      </c>
      <c r="L28" s="1170">
        <f>'ДС Имп Минэк баз'!L28*'ДС Имп Минэк баз'!L28/'ДС Имп Минэк кон'!L28</f>
        <v>101.27944980088587</v>
      </c>
      <c r="M28" s="1170">
        <f>'ДС Имп Минэк баз'!M28*'ДС Имп Минэк баз'!M28/'ДС Имп Минэк кон'!M28</f>
        <v>101.32085265290794</v>
      </c>
      <c r="N28" s="1170">
        <f>'ДС Имп Минэк баз'!N28*'ДС Имп Минэк баз'!N28/'ДС Имп Минэк кон'!N28</f>
        <v>102.7657594938245</v>
      </c>
      <c r="O28" s="1170">
        <f>'ДС Имп Минэк баз'!O28*'ДС Имп Минэк баз'!O28/'ДС Имп Минэк кон'!O28</f>
        <v>102.61675343925256</v>
      </c>
      <c r="P28" s="1170">
        <f>'ДС Имп Минэк баз'!P28*'ДС Имп Минэк баз'!P28/'ДС Имп Минэк кон'!P28</f>
        <v>101.79187182068709</v>
      </c>
      <c r="Q28" s="1170">
        <f>'ДС Имп Минэк баз'!Q28*'ДС Имп Минэк баз'!Q28/'ДС Имп Минэк кон'!Q28</f>
        <v>104.94955696656747</v>
      </c>
      <c r="R28" s="1170">
        <f>'ДС Имп Минэк баз'!R28*'ДС Имп Минэк баз'!R28/'ДС Имп Минэк кон'!R28</f>
        <v>104.76871487993043</v>
      </c>
      <c r="S28" s="1170">
        <f>'ДС Имп Минэк баз'!S28*'ДС Имп Минэк баз'!S28/'ДС Имп Минэк кон'!S28</f>
        <v>104.58927804926383</v>
      </c>
      <c r="T28" s="1170">
        <f>'ДС Имп Минэк баз'!T28*'ДС Имп Минэк баз'!T28/'ДС Имп Минэк кон'!T28</f>
        <v>104.40966752917603</v>
      </c>
      <c r="U28" s="1170">
        <f>'ДС Имп Минэк баз'!U28*'ДС Имп Минэк баз'!U28/'ДС Имп Минэк кон'!U28</f>
        <v>104.40941979882028</v>
      </c>
      <c r="V28" s="1170">
        <f>'ДС Имп Минэк баз'!V28*'ДС Имп Минэк баз'!V28/'ДС Имп Минэк кон'!V28</f>
        <v>104.3895724597086</v>
      </c>
    </row>
    <row r="29" s="1244" customFormat="1" ht="15">
      <c r="A29" s="1245"/>
      <c r="B29" s="1246" t="s">
        <v>1250</v>
      </c>
      <c r="C29" s="1213">
        <f>'ДС Имп Минэк баз'!C29*'ДС Имп Минэк баз'!C29/'ДС Имп Минэк кон'!C29</f>
        <v>144.09999999999999</v>
      </c>
      <c r="D29" s="1213">
        <f>'ДС Имп Минэк баз'!D29*'ДС Имп Минэк баз'!D29/'ДС Имп Минэк кон'!D29</f>
        <v>122.98104625592427</v>
      </c>
      <c r="E29" s="1213">
        <f>'ДС Имп Минэк баз'!E29*'ДС Имп Минэк баз'!E29/'ДС Имп Минэк кон'!E29</f>
        <v>105.18542108601311</v>
      </c>
      <c r="F29" s="1185">
        <f>'ДС Имп Минэк баз'!F29*'ДС Имп Минэк баз'!F29/'ДС Имп Минэк кон'!F29</f>
        <v>106.72027072125609</v>
      </c>
      <c r="G29" s="1185">
        <f>'ДС Имп Минэк баз'!G29*'ДС Имп Минэк баз'!G29/'ДС Имп Минэк кон'!G29</f>
        <v>106.04605732100026</v>
      </c>
      <c r="H29" s="1213">
        <f>'ДС Имп Минэк баз'!H29*'ДС Имп Минэк баз'!H29/'ДС Имп Минэк кон'!H29</f>
        <v>105.94685051457004</v>
      </c>
      <c r="I29" s="1213">
        <f>'ДС Имп Минэк баз'!I29*'ДС Имп Минэк баз'!I29/'ДС Имп Минэк кон'!I29</f>
        <v>105.79756926585108</v>
      </c>
      <c r="J29" s="1213">
        <f>'ДС Имп Минэк баз'!J29*'ДС Имп Минэк баз'!J29/'ДС Имп Минэк кон'!J29</f>
        <v>105.05202507462438</v>
      </c>
      <c r="K29" s="1213">
        <f>'ДС Имп Минэк баз'!K29*'ДС Имп Минэк баз'!K29/'ДС Имп Минэк кон'!K29</f>
        <v>105.01797550722347</v>
      </c>
      <c r="L29" s="1213">
        <f>'ДС Имп Минэк баз'!L29*'ДС Имп Минэк баз'!L29/'ДС Имп Минэк кон'!L29</f>
        <v>105.0077016727768</v>
      </c>
      <c r="M29" s="1213">
        <f>'ДС Имп Минэк баз'!M29*'ДС Имп Минэк баз'!M29/'ДС Имп Минэк кон'!M29</f>
        <v>104.90731383148697</v>
      </c>
      <c r="N29" s="1213">
        <f>'ДС Имп Минэк баз'!N29*'ДС Имп Минэк баз'!N29/'ДС Имп Минэк кон'!N29</f>
        <v>104.81848046614954</v>
      </c>
      <c r="O29" s="1213">
        <f>'ДС Имп Минэк баз'!O29*'ДС Имп Минэк баз'!O29/'ДС Имп Минэк кон'!O29</f>
        <v>104.80742862619974</v>
      </c>
      <c r="P29" s="1213">
        <f>'ДС Имп Минэк баз'!P29*'ДС Имп Минэк баз'!P29/'ДС Имп Минэк кон'!P29</f>
        <v>104.99579744498845</v>
      </c>
      <c r="Q29" s="1213">
        <f>'ДС Имп Минэк баз'!Q29*'ДС Имп Минэк баз'!Q29/'ДС Имп Минэк кон'!Q29</f>
        <v>104.97718791119084</v>
      </c>
      <c r="R29" s="1213">
        <f>'ДС Имп Минэк баз'!R29*'ДС Имп Минэк баз'!R29/'ДС Имп Минэк кон'!R29</f>
        <v>104.61024484751323</v>
      </c>
      <c r="S29" s="1213">
        <f>'ДС Имп Минэк баз'!S29*'ДС Имп Минэк баз'!S29/'ДС Имп Минэк кон'!S29</f>
        <v>104.69517969183448</v>
      </c>
      <c r="T29" s="1213">
        <f>'ДС Имп Минэк баз'!T29*'ДС Имп Минэк баз'!T29/'ДС Имп Минэк кон'!T29</f>
        <v>104.7040412591484</v>
      </c>
      <c r="U29" s="1213">
        <f>'ДС Имп Минэк баз'!U29*'ДС Имп Минэк баз'!U29/'ДС Имп Минэк кон'!U29</f>
        <v>104.79037797118042</v>
      </c>
      <c r="V29" s="1213">
        <f>'ДС Имп Минэк баз'!V29*'ДС Имп Минэк баз'!V29/'ДС Имп Минэк кон'!V29</f>
        <v>104.75353122071763</v>
      </c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  <c r="FT29" s="1146"/>
      <c r="FU29" s="1146"/>
    </row>
    <row r="30" s="1235" customFormat="1" ht="24" customHeight="1">
      <c r="A30" s="1236" t="s">
        <v>1263</v>
      </c>
      <c r="B30" s="1253" t="s">
        <v>1264</v>
      </c>
      <c r="C30" s="1202">
        <f>'ДС Имп Минэк баз'!C30*'ДС Имп Минэк баз'!C30/'ДС Имп Минэк кон'!C30</f>
        <v>3600.6393586899999</v>
      </c>
      <c r="D30" s="1202">
        <f>'ДС Имп Минэк баз'!D30*'ДС Имп Минэк баз'!D30/'ДС Имп Минэк кон'!D30</f>
        <v>3991.6874492755733</v>
      </c>
      <c r="E30" s="1202">
        <f>'ДС Имп Минэк баз'!E30*'ДС Имп Минэк баз'!E30/'ДС Имп Минэк кон'!E30</f>
        <v>4272.795799873611</v>
      </c>
      <c r="F30" s="1203">
        <f>'ДС Имп Минэк баз'!F30*'ДС Имп Минэк баз'!F30/'ДС Имп Минэк кон'!F30</f>
        <v>4831.2570129927208</v>
      </c>
      <c r="G30" s="1203">
        <f>'ДС Имп Минэк баз'!G30*'ДС Имп Минэк баз'!G30/'ДС Имп Минэк кон'!G30</f>
        <v>4881.7899365811527</v>
      </c>
      <c r="H30" s="1202">
        <f>'ДС Имп Минэк баз'!H30*'ДС Имп Минэк баз'!H30/'ДС Имп Минэк кон'!H30</f>
        <v>4918.5909973778898</v>
      </c>
      <c r="I30" s="1202">
        <f>'ДС Имп Минэк баз'!I30*'ДС Имп Минэк баз'!I30/'ДС Имп Минэк кон'!I30</f>
        <v>4957.4571602206479</v>
      </c>
      <c r="J30" s="1202">
        <f>'ДС Имп Минэк баз'!J30*'ДС Имп Минэк баз'!J30/'ДС Имп Минэк кон'!J30</f>
        <v>4940.911238529794</v>
      </c>
      <c r="K30" s="1202">
        <f>'ДС Имп Минэк баз'!K30*'ДС Имп Минэк баз'!K30/'ДС Имп Минэк кон'!K30</f>
        <v>5013.6412976259626</v>
      </c>
      <c r="L30" s="1202">
        <f>'ДС Имп Минэк баз'!L30*'ДС Имп Минэк баз'!L30/'ДС Имп Минэк кон'!L30</f>
        <v>5092.5842727198878</v>
      </c>
      <c r="M30" s="1202">
        <f>'ДС Имп Минэк баз'!M30*'ДС Имп Минэк баз'!M30/'ДС Имп Минэк кон'!M30</f>
        <v>5169.0235748216655</v>
      </c>
      <c r="N30" s="1202">
        <f>'ДС Имп Минэк баз'!N30*'ДС Имп Минэк баз'!N30/'ДС Имп Минэк кон'!N30</f>
        <v>5279.5177402812969</v>
      </c>
      <c r="O30" s="1202">
        <f>'ДС Имп Минэк баз'!O30*'ДС Имп Минэк баз'!O30/'ДС Имп Минэк кон'!O30</f>
        <v>5396.7125833497812</v>
      </c>
      <c r="P30" s="1202">
        <f>'ДС Имп Минэк баз'!P30*'ДС Имп Минэк баз'!P30/'ДС Имп Минэк кон'!P30</f>
        <v>5504.5493010124119</v>
      </c>
      <c r="Q30" s="1202">
        <f>'ДС Имп Минэк баз'!Q30*'ДС Имп Минэк баз'!Q30/'ДС Имп Минэк кон'!Q30</f>
        <v>5692.4954211175491</v>
      </c>
      <c r="R30" s="1202">
        <f>'ДС Имп Минэк баз'!R30*'ДС Имп Минэк баз'!R30/'ДС Имп Минэк кон'!R30</f>
        <v>5864.9297126297006</v>
      </c>
      <c r="S30" s="1202">
        <f>'ДС Имп Минэк баз'!S30*'ДС Имп Минэк баз'!S30/'ДС Имп Минэк кон'!S30</f>
        <v>6043.0421926011149</v>
      </c>
      <c r="T30" s="1202">
        <f>'ДС Имп Минэк баз'!T30*'ДС Имп Минэк баз'!T30/'ДС Имп Минэк кон'!T30</f>
        <v>6221.6953595311043</v>
      </c>
      <c r="U30" s="1202">
        <f>'ДС Имп Минэк баз'!U30*'ДС Имп Минэк баз'!U30/'ДС Имп Минэк кон'!U30</f>
        <v>6415.686361795134</v>
      </c>
      <c r="V30" s="1202">
        <f>'ДС Имп Минэк баз'!V30*'ДС Имп Минэк баз'!V30/'ДС Имп Минэк кон'!V30</f>
        <v>6609.2096772543928</v>
      </c>
    </row>
    <row r="31" ht="15">
      <c r="A31" s="1241"/>
      <c r="B31" s="1240" t="s">
        <v>1247</v>
      </c>
      <c r="C31" s="1208">
        <f>'ДС Имп Минэк баз'!C31*'ДС Имп Минэк баз'!C31/'ДС Имп Минэк кон'!C31</f>
        <v>1.5826807345642531</v>
      </c>
      <c r="D31" s="1208">
        <f>'ДС Имп Минэк баз'!D31*'ДС Имп Минэк баз'!D31/'ДС Имп Минэк кон'!D31</f>
        <v>1.6158780770503298</v>
      </c>
      <c r="E31" s="1208">
        <f>'ДС Имп Минэк баз'!E31*'ДС Имп Минэк баз'!E31/'ДС Имп Минэк кон'!E31</f>
        <v>1.5666106845874412</v>
      </c>
      <c r="F31" s="1209">
        <f>'ДС Имп Минэк баз'!F31*'ДС Имп Минэк баз'!F31/'ДС Имп Минэк кон'!F31</f>
        <v>1.5364898539683389</v>
      </c>
      <c r="G31" s="1209">
        <f>'ДС Имп Минэк баз'!G31*'ДС Имп Минэк баз'!G31/'ДС Имп Минэк кон'!G31</f>
        <v>1.4599131932234923</v>
      </c>
      <c r="H31" s="1208">
        <f>'ДС Имп Минэк баз'!H31*'ДС Имп Минэк баз'!H31/'ДС Имп Минэк кон'!H31</f>
        <v>1.3924859530211253</v>
      </c>
      <c r="I31" s="1208">
        <f>'ДС Имп Минэк баз'!I31*'ДС Имп Минэк баз'!I31/'ДС Имп Минэк кон'!I31</f>
        <v>1.3283152047045061</v>
      </c>
      <c r="J31" s="1208">
        <f>'ДС Имп Минэк баз'!J31*'ДС Имп Минэк баз'!J31/'ДС Имп Минэк кон'!J31</f>
        <v>1.2638533725691485</v>
      </c>
      <c r="K31" s="1208">
        <f>'ДС Имп Минэк баз'!K31*'ДС Имп Минэк баз'!K31/'ДС Имп Минэк кон'!K31</f>
        <v>1.2107518339219694</v>
      </c>
      <c r="L31" s="1208">
        <f>'ДС Имп Минэк баз'!L31*'ДС Имп Минэк баз'!L31/'ДС Имп Минэк кон'!L31</f>
        <v>1.1609963384336497</v>
      </c>
      <c r="M31" s="1208">
        <f>'ДС Имп Минэк баз'!M31*'ДС Имп Минэк баз'!M31/'ДС Имп Минэк кон'!M31</f>
        <v>1.1138561705826278</v>
      </c>
      <c r="N31" s="1208">
        <f>'ДС Имп Минэк баз'!N31*'ДС Имп Минэк баз'!N31/'ДС Имп Минэк кон'!N31</f>
        <v>1.0734374002755895</v>
      </c>
      <c r="O31" s="1208">
        <f>'ДС Имп Минэк баз'!O31*'ДС Имп Минэк баз'!O31/'ДС Имп Минэк кон'!O31</f>
        <v>1.0370794567857602</v>
      </c>
      <c r="P31" s="1208">
        <f>'ДС Имп Минэк баз'!P31*'ДС Имп Минэк баз'!P31/'ДС Имп Минэк кон'!P31</f>
        <v>0.99968075175331039</v>
      </c>
      <c r="Q31" s="1208">
        <f>'ДС Имп Минэк баз'!Q31*'ДС Имп Минэк баз'!Q31/'ДС Имп Минэк кон'!Q31</f>
        <v>0.97262367134536232</v>
      </c>
      <c r="R31" s="1208">
        <f>'ДС Имп Минэк баз'!R31*'ДС Имп Минэк баз'!R31/'ДС Имп Минэк кон'!R31</f>
        <v>0.94631679813014913</v>
      </c>
      <c r="S31" s="1208">
        <f>'ДС Имп Минэк баз'!S31*'ДС Имп Минэк баз'!S31/'ДС Имп Минэк кон'!S31</f>
        <v>0.92034516886735185</v>
      </c>
      <c r="T31" s="1208">
        <f>'ДС Имп Минэк баз'!T31*'ДС Имп Минэк баз'!T31/'ДС Имп Минэк кон'!T31</f>
        <v>0.89470881782544309</v>
      </c>
      <c r="U31" s="1208">
        <f>'ДС Имп Минэк баз'!U31*'ДС Имп Минэк баз'!U31/'ДС Имп Минэк кон'!U31</f>
        <v>0.86981607777354253</v>
      </c>
      <c r="V31" s="1208">
        <f>'ДС Имп Минэк баз'!V31*'ДС Имп Минэк баз'!V31/'ДС Имп Минэк кон'!V31</f>
        <v>0.84443823220995118</v>
      </c>
    </row>
    <row r="32" ht="15">
      <c r="A32" s="1241"/>
      <c r="B32" s="1242" t="s">
        <v>1278</v>
      </c>
      <c r="C32" s="1170">
        <f>'ДС Имп Минэк баз'!C32*'ДС Имп Минэк баз'!C32/'ДС Имп Минэк кон'!C32</f>
        <v>106.37842026198771</v>
      </c>
      <c r="D32" s="1170">
        <f>'ДС Имп Минэк баз'!D32*'ДС Имп Минэк баз'!D32/'ДС Имп Минэк кон'!D32</f>
        <v>110.8605181366413</v>
      </c>
      <c r="E32" s="1170">
        <f>'ДС Имп Минэк баз'!E32*'ДС Имп Минэк баз'!E32/'ДС Имп Минэк кон'!E32</f>
        <v>107.04234372480879</v>
      </c>
      <c r="F32" s="1171">
        <f>'ДС Имп Минэк баз'!F32*'ДС Имп Минэк баз'!F32/'ДС Имп Минэк кон'!F32</f>
        <v>113.07015919496153</v>
      </c>
      <c r="G32" s="1171">
        <f>'ДС Имп Минэк баз'!G32*'ДС Имп Минэк баз'!G32/'ДС Имп Минэк кон'!G32</f>
        <v>101.04595809025545</v>
      </c>
      <c r="H32" s="1170">
        <f>'ДС Имп Минэк баз'!H32*'ДС Имп Минэк баз'!H32/'ДС Имп Минэк кон'!H32</f>
        <v>100.75384359578791</v>
      </c>
      <c r="I32" s="1170">
        <f>'ДС Имп Минэк баз'!I32*'ДС Имп Минэк баз'!I32/'ДС Имп Минэк кон'!I32</f>
        <v>100.79018895581025</v>
      </c>
      <c r="J32" s="1170">
        <f>'ДС Имп Минэк баз'!J32*'ДС Имп Минэк баз'!J32/'ДС Имп Минэк кон'!J32</f>
        <v>99.666241761530074</v>
      </c>
      <c r="K32" s="1170">
        <f>'ДС Имп Минэк баз'!K32*'ДС Имп Минэк баз'!K32/'ДС Имп Минэк кон'!K32</f>
        <v>101.48393906339129</v>
      </c>
      <c r="L32" s="1170">
        <f>'ДС Имп Минэк баз'!L32*'ДС Имп Минэк баз'!L32/'ДС Имп Минэк кон'!L32</f>
        <v>101.57456368351095</v>
      </c>
      <c r="M32" s="1170">
        <f>'ДС Имп Минэк баз'!M32*'ДС Имп Минэк баз'!M32/'ДС Имп Минэк кон'!M32</f>
        <v>101.5009923843823</v>
      </c>
      <c r="N32" s="1170">
        <f>'ДС Имп Минэк баз'!N32*'ДС Имп Минэк баз'!N32/'ДС Имп Минэк кон'!N32</f>
        <v>102.13762161963916</v>
      </c>
      <c r="O32" s="1170">
        <f>'ДС Имп Минэк баз'!O32*'ДС Имп Минэк баз'!O32/'ДС Имп Минэк кон'!O32</f>
        <v>102.21980205075022</v>
      </c>
      <c r="P32" s="1170">
        <f>'ДС Имп Минэк баз'!P32*'ДС Имп Минэк баз'!P32/'ДС Имп Минэк кон'!P32</f>
        <v>101.99819271449317</v>
      </c>
      <c r="Q32" s="1170">
        <f>'ДС Имп Минэк баз'!Q32*'ДС Имп Минэк баз'!Q32/'ДС Имп Минэк кон'!Q32</f>
        <v>103.4143779958619</v>
      </c>
      <c r="R32" s="1170">
        <f>'ДС Имп Минэк баз'!R32*'ДС Имп Минэк баз'!R32/'ДС Имп Минэк кон'!R32</f>
        <v>103.02915116756124</v>
      </c>
      <c r="S32" s="1170">
        <f>'ДС Имп Минэк баз'!S32*'ДС Имп Минэк баз'!S32/'ДС Имп Минэк кон'!S32</f>
        <v>103.03690732367791</v>
      </c>
      <c r="T32" s="1170">
        <f>'ДС Имп Минэк баз'!T32*'ДС Имп Минэк баз'!T32/'ДС Имп Минэк кон'!T32</f>
        <v>102.95634485472772</v>
      </c>
      <c r="U32" s="1170">
        <f>'ДС Имп Минэк баз'!U32*'ДС Имп Минэк баз'!U32/'ДС Имп Минэк кон'!U32</f>
        <v>103.11797654905831</v>
      </c>
      <c r="V32" s="1170">
        <f>'ДС Имп Минэк баз'!V32*'ДС Имп Минэк баз'!V32/'ДС Имп Минэк кон'!V32</f>
        <v>103.01640860456759</v>
      </c>
    </row>
    <row r="33" ht="15">
      <c r="A33" s="1241"/>
      <c r="B33" s="1243" t="s">
        <v>1249</v>
      </c>
      <c r="C33" s="1170">
        <f>'ДС Имп Минэк баз'!C33*'ДС Имп Минэк баз'!C33/'ДС Имп Минэк кон'!C33</f>
        <v>99.512086306817324</v>
      </c>
      <c r="D33" s="1170">
        <f>'ДС Имп Минэк баз'!D33*'ДС Имп Минэк баз'!D33/'ДС Имп Минэк кон'!D33</f>
        <v>108.45448078522611</v>
      </c>
      <c r="E33" s="1170">
        <f>'ДС Имп Минэк баз'!E33*'ДС Имп Минэк баз'!E33/'ДС Имп Минэк кон'!E33</f>
        <v>105.47469255762503</v>
      </c>
      <c r="F33" s="1171">
        <f>'ДС Имп Минэк баз'!F33*'ДС Имп Минэк баз'!F33/'ДС Имп Минэк кон'!F33</f>
        <v>109.59288684318393</v>
      </c>
      <c r="G33" s="1171">
        <f>'ДС Имп Минэк баз'!G33*'ДС Имп Минэк баз'!G33/'ДС Имп Минэк кон'!G33</f>
        <v>99.129655902475861</v>
      </c>
      <c r="H33" s="1170">
        <f>'ДС Имп Минэк баз'!H33*'ДС Имп Минэк баз'!H33/'ДС Имп Минэк кон'!H33</f>
        <v>99.016624626264772</v>
      </c>
      <c r="I33" s="1170">
        <f>'ДС Имп Минэк баз'!I33*'ДС Имп Минэк баз'!I33/'ДС Имп Минэк кон'!I33</f>
        <v>99.375257158064628</v>
      </c>
      <c r="J33" s="1170">
        <f>'ДС Имп Минэк баз'!J33*'ДС Имп Минэк баз'!J33/'ДС Имп Минэк кон'!J33</f>
        <v>99.007980562286619</v>
      </c>
      <c r="K33" s="1170">
        <f>'ДС Имп Минэк баз'!K33*'ДС Имп Минэк баз'!K33/'ДС Имп Минэк кон'!K33</f>
        <v>100.49910622760653</v>
      </c>
      <c r="L33" s="1170">
        <f>'ДС Имп Минэк баз'!L33*'ДС Имп Минэк баз'!L33/'ДС Имп Минэк кон'!L33</f>
        <v>100.56019822414409</v>
      </c>
      <c r="M33" s="1170">
        <f>'ДС Имп Минэк баз'!M33*'ДС Имп Минэк баз'!M33/'ДС Имп Минэк кон'!M33</f>
        <v>100.57943040158057</v>
      </c>
      <c r="N33" s="1170">
        <f>'ДС Имп Минэк баз'!N33*'ДС Имп Минэк баз'!N33/'ДС Имп Минэк кон'!N33</f>
        <v>101.23759451980644</v>
      </c>
      <c r="O33" s="1170">
        <f>'ДС Имп Минэк баз'!O33*'ДС Имп Минэк баз'!O33/'ДС Имп Минэк кон'!O33</f>
        <v>101.1705347027811</v>
      </c>
      <c r="P33" s="1170">
        <f>'ДС Имп Минэк баз'!P33*'ДС Имп Минэк баз'!P33/'ДС Имп Минэк кон'!P33</f>
        <v>100.79588017064145</v>
      </c>
      <c r="Q33" s="1170">
        <f>'ДС Имп Минэк баз'!Q33*'ДС Имп Минэк баз'!Q33/'ДС Имп Минэк кон'!Q33</f>
        <v>102.22672322709961</v>
      </c>
      <c r="R33" s="1170">
        <f>'ДС Имп Минэк баз'!R33*'ДС Имп Минэк баз'!R33/'ДС Имп Минэк кон'!R33</f>
        <v>102.14476674550528</v>
      </c>
      <c r="S33" s="1170">
        <f>'ДС Имп Минэк баз'!S33*'ДС Имп Минэк баз'!S33/'ДС Имп Минэк кон'!S33</f>
        <v>102.06405526084851</v>
      </c>
      <c r="T33" s="1170">
        <f>'ДС Имп Минэк баз'!T33*'ДС Имп Минэк баз'!T33/'ДС Имп Минэк кон'!T33</f>
        <v>101.98304913187927</v>
      </c>
      <c r="U33" s="1170">
        <f>'ДС Имп Минэк баз'!U33*'ДС Имп Минэк баз'!U33/'ДС Имп Минэк кон'!U33</f>
        <v>101.98279963263958</v>
      </c>
      <c r="V33" s="1170">
        <f>'ДС Имп Минэк баз'!V33*'ДС Имп Минэк баз'!V33/'ДС Имп Минэк кон'!V33</f>
        <v>101.98193329307659</v>
      </c>
    </row>
    <row r="34" s="1244" customFormat="1" ht="15">
      <c r="A34" s="1245"/>
      <c r="B34" s="1246" t="s">
        <v>1250</v>
      </c>
      <c r="C34" s="1213">
        <f>'ДС Имп Минэк баз'!C34*'ДС Имп Минэк баз'!C34/'ДС Имп Минэк кон'!C34</f>
        <v>106.89999999999999</v>
      </c>
      <c r="D34" s="1213">
        <f>'ДС Имп Минэк баз'!D34*'ДС Имп Минэк баз'!D34/'ДС Имп Минэк кон'!D34</f>
        <v>102.21847666781046</v>
      </c>
      <c r="E34" s="1213">
        <f>'ДС Имп Минэк баз'!E34*'ДС Имп Минэк баз'!E34/'ДС Имп Минэк кон'!E34</f>
        <v>101.48628180767369</v>
      </c>
      <c r="F34" s="1185">
        <f>'ДС Имп Минэк баз'!F34*'ДС Имп Минэк баз'!F34/'ДС Имп Минэк кон'!F34</f>
        <v>103.17289967619266</v>
      </c>
      <c r="G34" s="1185">
        <f>'ДС Имп Минэк баз'!G34*'ДС Имп Минэк баз'!G34/'ДС Имп Минэк кон'!G34</f>
        <v>101.93312704491264</v>
      </c>
      <c r="H34" s="1213">
        <f>'ДС Имп Минэк баз'!H34*'ДС Имп Минэк баз'!H34/'ДС Имп Минэк кон'!H34</f>
        <v>101.75447201526032</v>
      </c>
      <c r="I34" s="1213">
        <f>'ДС Имп Минэк баз'!I34*'ДС Имп Минэк баз'!I34/'ДС Имп Минэк кон'!I34</f>
        <v>101.42382705535553</v>
      </c>
      <c r="J34" s="1213">
        <f>'ДС Имп Минэк баз'!J34*'ДС Имп Минэк баз'!J34/'ДС Имп Минэк кон'!J34</f>
        <v>100.66485670700993</v>
      </c>
      <c r="K34" s="1213">
        <f>'ДС Имп Минэк баз'!K34*'ДС Имп Минэк баз'!K34/'ДС Имп Минэк кон'!K34</f>
        <v>100.97994188481074</v>
      </c>
      <c r="L34" s="1213">
        <f>'ДС Имп Минэк баз'!L34*'ДС Имп Минэк баз'!L34/'ДС Имп Минэк кон'!L34</f>
        <v>101.00871465776738</v>
      </c>
      <c r="M34" s="1213">
        <f>'ДС Имп Минэк баз'!M34*'ДС Имп Минэк баз'!M34/'ДС Имп Минэк кон'!M34</f>
        <v>100.91625293474246</v>
      </c>
      <c r="N34" s="1213">
        <f>'ДС Имп Минэк баз'!N34*'ДС Имп Минэк баз'!N34/'ДС Имп Минэк кон'!N34</f>
        <v>100.8890245803466</v>
      </c>
      <c r="O34" s="1213">
        <f>'ДС Имп Минэк баз'!O34*'ДС Имп Минэк баз'!O34/'ДС Имп Минэк кон'!O34</f>
        <v>101.03712741170305</v>
      </c>
      <c r="P34" s="1213">
        <f>'ДС Имп Минэк баз'!P34*'ДС Имп Минэк баз'!P34/'ДС Имп Минэк кон'!P34</f>
        <v>101.19281913290131</v>
      </c>
      <c r="Q34" s="1213">
        <f>'ДС Имп Минэк баз'!Q34*'ДС Имп Минэк баз'!Q34/'ДС Имп Минэк кон'!Q34</f>
        <v>101.1617850316144</v>
      </c>
      <c r="R34" s="1213">
        <f>'ДС Имп Минэк баз'!R34*'ДС Имп Минэк баз'!R34/'ДС Имп Минэк кон'!R34</f>
        <v>100.86581471595055</v>
      </c>
      <c r="S34" s="1213">
        <f>'ДС Имп Минэк баз'!S34*'ДС Имп Минэк баз'!S34/'ДС Имп Минэк кон'!S34</f>
        <v>100.95317794334454</v>
      </c>
      <c r="T34" s="1213">
        <f>'ДС Имп Минэк баз'!T34*'ДС Имп Минэк баз'!T34/'ДС Имп Минэк кон'!T34</f>
        <v>100.95437009496536</v>
      </c>
      <c r="U34" s="1213">
        <f>'ДС Имп Минэк баз'!U34*'ДС Имп Минэк баз'!U34/'ДС Имп Минэк кон'!U34</f>
        <v>101.11310624978707</v>
      </c>
      <c r="V34" s="1213">
        <f>'ДС Имп Минэк баз'!V34*'ДС Имп Минэк баз'!V34/'ДС Имп Минэк кон'!V34</f>
        <v>101.01437115191582</v>
      </c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  <c r="GA34" s="1146"/>
      <c r="GB34" s="1146"/>
    </row>
    <row r="35" s="1235" customFormat="1" ht="21.199999999999999" customHeight="1">
      <c r="A35" s="1236" t="s">
        <v>1265</v>
      </c>
      <c r="B35" s="1253" t="s">
        <v>1266</v>
      </c>
      <c r="C35" s="1202">
        <f>'ДС Имп Минэк баз'!C35*'ДС Имп Минэк баз'!C35/'ДС Имп Минэк кон'!C35</f>
        <v>13575.663024039999</v>
      </c>
      <c r="D35" s="1202">
        <f>'ДС Имп Минэк баз'!D35*'ДС Имп Минэк баз'!D35/'ДС Имп Минэк кон'!D35</f>
        <v>14911.218628748215</v>
      </c>
      <c r="E35" s="1202">
        <f>'ДС Имп Минэк баз'!E35*'ДС Имп Минэк баз'!E35/'ДС Имп Минэк кон'!E35</f>
        <v>16362.82800206018</v>
      </c>
      <c r="F35" s="1203">
        <f>'ДС Имп Минэк баз'!F35*'ДС Имп Минэк баз'!F35/'ДС Имп Минэк кон'!F35</f>
        <v>18987.686904695885</v>
      </c>
      <c r="G35" s="1203">
        <f>'ДС Имп Минэк баз'!G35*'ДС Имп Минэк баз'!G35/'ДС Имп Минэк кон'!G35</f>
        <v>19559.995697044211</v>
      </c>
      <c r="H35" s="1202">
        <f>'ДС Имп Минэк баз'!H35*'ДС Имп Минэк баз'!H35/'ДС Имп Минэк кон'!H35</f>
        <v>20039.302581452746</v>
      </c>
      <c r="I35" s="1202">
        <f>'ДС Имп Минэк баз'!I35*'ДС Имп Минэк баз'!I35/'ДС Имп Минэк кон'!I35</f>
        <v>20526.106570358883</v>
      </c>
      <c r="J35" s="1202">
        <f>'ДС Имп Минэк баз'!J35*'ДС Имп Минэк баз'!J35/'ДС Имп Минэк кон'!J35</f>
        <v>20796.509779841195</v>
      </c>
      <c r="K35" s="1202">
        <f>'ДС Имп Минэк баз'!K35*'ДС Имп Минэк баз'!K35/'ДС Имп Минэк кон'!K35</f>
        <v>21419.59935475282</v>
      </c>
      <c r="L35" s="1202">
        <f>'ДС Имп Минэк баз'!L35*'ДС Имп Минэк баз'!L35/'ДС Имп Минэк кон'!L35</f>
        <v>22064.686336624971</v>
      </c>
      <c r="M35" s="1202">
        <f>'ДС Имп Минэк баз'!M35*'ДС Имп Минэк баз'!M35/'ДС Имп Минэк кон'!M35</f>
        <v>22692.228959720669</v>
      </c>
      <c r="N35" s="1202">
        <f>'ДС Имп Минэк баз'!N35*'ДС Имп Минэк баз'!N35/'ДС Имп Минэк кон'!N35</f>
        <v>23439.372535588984</v>
      </c>
      <c r="O35" s="1202">
        <f>'ДС Имп Минэк баз'!O35*'ДС Имп Минэк баз'!O35/'ДС Имп Минэк кон'!O35</f>
        <v>24189.173278547427</v>
      </c>
      <c r="P35" s="1202">
        <f>'ДС Имп Минэк баз'!P35*'ДС Имп Минэк баз'!P35/'ДС Имп Минэк кон'!P35</f>
        <v>24907.969271883088</v>
      </c>
      <c r="Q35" s="1202">
        <f>'ДС Имп Минэк баз'!Q35*'ДС Имп Минэк баз'!Q35/'ДС Имп Минэк кон'!Q35</f>
        <v>25932.417489989839</v>
      </c>
      <c r="R35" s="1202">
        <f>'ДС Имп Минэк баз'!R35*'ДС Имп Минэк баз'!R35/'ДС Имп Минэк кон'!R35</f>
        <v>26894.598446302873</v>
      </c>
      <c r="S35" s="1202">
        <f>'ДС Имп Минэк баз'!S35*'ДС Имп Минэк баз'!S35/'ДС Имп Минэк кон'!S35</f>
        <v>27881.789284659622</v>
      </c>
      <c r="T35" s="1202">
        <f>'ДС Имп Минэк баз'!T35*'ДС Имп Минэк баз'!T35/'ДС Имп Минэк кон'!T35</f>
        <v>28876.647051442778</v>
      </c>
      <c r="U35" s="1202">
        <f>'ДС Имп Минэк баз'!U35*'ДС Имп Минэк баз'!U35/'ДС Имп Минэк кон'!U35</f>
        <v>29942.926089964654</v>
      </c>
      <c r="V35" s="1202">
        <f>'ДС Имп Минэк баз'!V35*'ДС Имп Минэк баз'!V35/'ДС Имп Минэк кон'!V35</f>
        <v>31023.847678368802</v>
      </c>
    </row>
    <row r="36" ht="15">
      <c r="A36" s="1241"/>
      <c r="B36" s="1240" t="s">
        <v>1247</v>
      </c>
      <c r="C36" s="1208">
        <f>'ДС Имп Минэк баз'!C36*'ДС Имп Минэк баз'!C36/'ДС Имп Минэк кон'!C36</f>
        <v>5.9672569748561273</v>
      </c>
      <c r="D36" s="1208">
        <f>'ДС Имп Минэк баз'!D36*'ДС Имп Минэк баз'!D36/'ДС Имп Минэк кон'!D36</f>
        <v>6.036221921300859</v>
      </c>
      <c r="E36" s="1208">
        <f>'ДС Имп Минэк баз'!E36*'ДС Имп Минэк баз'!E36/'ДС Имп Минэк кон'!E36</f>
        <v>5.9993929920199571</v>
      </c>
      <c r="F36" s="1209">
        <f>'ДС Имп Минэк баз'!F36*'ДС Имп Минэк баз'!F36/'ДС Имп Минэк кон'!F36</f>
        <v>6.038674448685696</v>
      </c>
      <c r="G36" s="1209">
        <f>'ДС Имп Минэк баз'!G36*'ДС Имп Минэк баз'!G36/'ДС Имп Минэк кон'!G36</f>
        <v>5.8494724575363524</v>
      </c>
      <c r="H36" s="1208">
        <f>'ДС Имп Минэк баз'!H36*'ДС Имп Минэк баз'!H36/'ДС Имп Минэк кон'!H36</f>
        <v>5.6732603641751993</v>
      </c>
      <c r="I36" s="1208">
        <f>'ДС Имп Минэк баз'!I36*'ДС Имп Минэк баз'!I36/'ДС Имп Минэк кон'!I36</f>
        <v>5.499823512257894</v>
      </c>
      <c r="J36" s="1208">
        <f>'ДС Имп Минэк баз'!J36*'ДС Имп Минэк баз'!J36/'ДС Имп Минэк кон'!J36</f>
        <v>5.3196136813703427</v>
      </c>
      <c r="K36" s="1208">
        <f>'ДС Имп Минэк баз'!K36*'ДС Имп Минэк баз'!K36/'ДС Имп Минэк кон'!K36</f>
        <v>5.1726515043908057</v>
      </c>
      <c r="L36" s="1208">
        <f>'ДС Имп Минэк баз'!L36*'ДС Имп Минэк баз'!L36/'ДС Имп Минэк кон'!L36</f>
        <v>5.0302594269739664</v>
      </c>
      <c r="M36" s="1208">
        <f>'ДС Имп Минэк баз'!M36*'ДС Имп Минэк баз'!M36/'ДС Имп Минэк кон'!M36</f>
        <v>4.8898750189837754</v>
      </c>
      <c r="N36" s="1208">
        <f>'ДС Имп Минэк баз'!N36*'ДС Имп Минэк баз'!N36/'ДС Имп Минэк кон'!N36</f>
        <v>4.7657192108143409</v>
      </c>
      <c r="O36" s="1208">
        <f>'ДС Имп Минэк баз'!O36*'ДС Имп Минэк баз'!O36/'ДС Имп Минэк кон'!O36</f>
        <v>4.6484029483447955</v>
      </c>
      <c r="P36" s="1208">
        <f>'ДС Имп Минэк баз'!P36*'ДС Имп Минэк баз'!P36/'ДС Имп Минэк кон'!P36</f>
        <v>4.5235342776900493</v>
      </c>
      <c r="Q36" s="1208">
        <f>'ДС Имп Минэк баз'!Q36*'ДС Имп Минэк баз'!Q36/'ДС Имп Минэк кон'!Q36</f>
        <v>4.4308306357887135</v>
      </c>
      <c r="R36" s="1208">
        <f>'ДС Имп Минэк баз'!R36*'ДС Имп Минэк баз'!R36/'ДС Имп Минэк кон'!R36</f>
        <v>4.3394910997645804</v>
      </c>
      <c r="S36" s="1208">
        <f>'ДС Имп Минэк баз'!S36*'ДС Имп Минэк баз'!S36/'ДС Имп Минэк кон'!S36</f>
        <v>4.246349644709122</v>
      </c>
      <c r="T36" s="1208">
        <f>'ДС Имп Минэк баз'!T36*'ДС Имп Минэк баз'!T36/'ДС Имп Минэк кон'!T36</f>
        <v>4.1525965598074643</v>
      </c>
      <c r="U36" s="1208">
        <f>'ДС Имп Минэк баз'!U36*'ДС Имп Минэк баз'!U36/'ДС Имп Минэк кон'!U36</f>
        <v>4.0595560723995074</v>
      </c>
      <c r="V36" s="1208">
        <f>'ДС Имп Минэк баз'!V36*'ДС Имп Минэк баз'!V36/'ДС Имп Минэк кон'!V36</f>
        <v>3.963820845332243</v>
      </c>
    </row>
    <row r="37" ht="15">
      <c r="A37" s="1241"/>
      <c r="B37" s="1242" t="s">
        <v>1278</v>
      </c>
      <c r="C37" s="1170">
        <f>'ДС Имп Минэк баз'!C37*'ДС Имп Минэк баз'!C37/'ДС Имп Минэк кон'!C37</f>
        <v>123.55263788029561</v>
      </c>
      <c r="D37" s="1170">
        <f>'ДС Имп Минэк баз'!D37*'ДС Имп Минэк баз'!D37/'ДС Имп Минэк кон'!D37</f>
        <v>109.83786649936134</v>
      </c>
      <c r="E37" s="1170">
        <f>'ДС Имп Минэк баз'!E37*'ДС Имп Минэк баз'!E37/'ДС Имп Минэк кон'!E37</f>
        <v>109.73501502092738</v>
      </c>
      <c r="F37" s="1171">
        <f>'ДС Имп Минэк баз'!F37*'ДС Имп Минэк баз'!F37/'ДС Имп Минэк кон'!F37</f>
        <v>116.04159685786114</v>
      </c>
      <c r="G37" s="1171">
        <f>'ДС Имп Минэк баз'!G37*'ДС Имп Минэк баз'!G37/'ДС Имп Минэк кон'!G37</f>
        <v>103.01410485237562</v>
      </c>
      <c r="H37" s="1170">
        <f>'ДС Имп Минэк баз'!H37*'ДС Имп Минэк баз'!H37/'ДС Имп Минэк кон'!H37</f>
        <v>102.4504447333849</v>
      </c>
      <c r="I37" s="1170">
        <f>'ДС Имп Минэк баз'!I37*'ДС Имп Минэк баз'!I37/'ДС Имп Минэк кон'!I37</f>
        <v>102.42924616227261</v>
      </c>
      <c r="J37" s="1170">
        <f>'ДС Имп Минэк баз'!J37*'ДС Имп Минэк баз'!J37/'ДС Имп Минэк кон'!J37</f>
        <v>101.31736239678688</v>
      </c>
      <c r="K37" s="1170">
        <f>'ДС Имп Минэк баз'!K37*'ДС Имп Минэк баз'!K37/'ДС Имп Минэк кон'!K37</f>
        <v>103.01209159264884</v>
      </c>
      <c r="L37" s="1170">
        <f>'ДС Имп Минэк баз'!L37*'ДС Имп Минэк баз'!L37/'ДС Имп Минэк кон'!L37</f>
        <v>103.01166689062751</v>
      </c>
      <c r="M37" s="1170">
        <f>'ДС Имп Минэк баз'!M37*'ДС Имп Минэк баз'!M37/'ДС Имп Минэк кон'!M37</f>
        <v>102.84410398372192</v>
      </c>
      <c r="N37" s="1170">
        <f>'ДС Имп Минэк баз'!N37*'ДС Имп Минэк баз'!N37/'ДС Имп Минэк кон'!N37</f>
        <v>103.29250853759018</v>
      </c>
      <c r="O37" s="1170">
        <f>'ДС Имп Минэк баз'!O37*'ДС Имп Минэк баз'!O37/'ДС Имп Минэк кон'!O37</f>
        <v>103.19889426143976</v>
      </c>
      <c r="P37" s="1170">
        <f>'ДС Имп Минэк баз'!P37*'ДС Имп Минэк баз'!P37/'ДС Имп Минэк кон'!P37</f>
        <v>102.97156080969967</v>
      </c>
      <c r="Q37" s="1170">
        <f>'ДС Имп Минэк баз'!Q37*'ДС Имп Минэк баз'!Q37/'ДС Имп Минэк кон'!Q37</f>
        <v>104.11293352310011</v>
      </c>
      <c r="R37" s="1170">
        <f>'ДС Имп Минэк баз'!R37*'ДС Имп Минэк баз'!R37/'ДС Имп Минэк кон'!R37</f>
        <v>103.71034037487806</v>
      </c>
      <c r="S37" s="1170">
        <f>'ДС Имп Минэк баз'!S37*'ДС Имп Минэк баз'!S37/'ДС Имп Минэк кон'!S37</f>
        <v>103.67059147704971</v>
      </c>
      <c r="T37" s="1170">
        <f>'ДС Имп Минэк баз'!T37*'ДС Имп Минэк баз'!T37/'ДС Имп Минэк кон'!T37</f>
        <v>103.56812741329526</v>
      </c>
      <c r="U37" s="1170">
        <f>'ДС Имп Минэк баз'!U37*'ДС Имп Минэк баз'!U37/'ДС Имп Минэк кон'!U37</f>
        <v>103.69253063426073</v>
      </c>
      <c r="V37" s="1170">
        <f>'ДС Имп Минэк баз'!V37*'ДС Имп Минэк баз'!V37/'ДС Имп Минэк кон'!V37</f>
        <v>103.60993974054668</v>
      </c>
    </row>
    <row r="38" ht="15">
      <c r="A38" s="1241"/>
      <c r="B38" s="1243" t="s">
        <v>1249</v>
      </c>
      <c r="C38" s="1170">
        <f>'ДС Имп Минэк баз'!C38*'ДС Имп Минэк баз'!C38/'ДС Имп Минэк кон'!C38</f>
        <v>97.824733080202407</v>
      </c>
      <c r="D38" s="1170">
        <f>'ДС Имп Минэк баз'!D38*'ДС Имп Минэк баз'!D38/'ДС Имп Минэк кон'!D38</f>
        <v>107.60095790281466</v>
      </c>
      <c r="E38" s="1170">
        <f>'ДС Имп Минэк баз'!E38*'ДС Имп Минэк баз'!E38/'ДС Имп Минэк кон'!E38</f>
        <v>107.74880629692822</v>
      </c>
      <c r="F38" s="1171">
        <f>'ДС Имп Минэк баз'!F38*'ДС Имп Минэк баз'!F38/'ДС Имп Минэк кон'!F38</f>
        <v>111.32944891333483</v>
      </c>
      <c r="G38" s="1171">
        <f>'ДС Имп Минэк баз'!G38*'ДС Имп Минэк баз'!G38/'ДС Имп Минэк кон'!G38</f>
        <v>100.33270131372906</v>
      </c>
      <c r="H38" s="1170">
        <f>'ДС Имп Минэк баз'!H38*'ДС Имп Минэк баз'!H38/'ДС Имп Минэк кон'!H38</f>
        <v>100.028512816473</v>
      </c>
      <c r="I38" s="1170">
        <f>'ДС Имп Минэк баз'!I38*'ДС Имп Минэк баз'!I38/'ДС Имп Минэк кон'!I38</f>
        <v>100.37952319871236</v>
      </c>
      <c r="J38" s="1170">
        <f>'ДС Имп Минэк баз'!J38*'ДС Имп Минэк баз'!J38/'ДС Имп Минэк кон'!J38</f>
        <v>100.07009907057135</v>
      </c>
      <c r="K38" s="1170">
        <f>'ДС Имп Минэк баз'!K38*'ДС Имп Минэк баз'!K38/'ДС Имп Минэк кон'!K38</f>
        <v>101.5842376396855</v>
      </c>
      <c r="L38" s="1170">
        <f>'ДС Имп Минэк баз'!L38*'ДС Имп Минэк баз'!L38/'ДС Имп Минэк кон'!L38</f>
        <v>101.65972531551449</v>
      </c>
      <c r="M38" s="1170">
        <f>'ДС Имп Минэк баз'!M38*'ДС Имп Минэк баз'!M38/'ДС Имп Минэк кон'!M38</f>
        <v>101.69273470160039</v>
      </c>
      <c r="N38" s="1170">
        <f>'ДС Имп Минэк баз'!N38*'ДС Имп Минэк баз'!N38/'ДС Имп Минэк кон'!N38</f>
        <v>102.30123752926872</v>
      </c>
      <c r="O38" s="1170">
        <f>'ДС Имп Минэк баз'!O38*'ДС Имп Минэк баз'!O38/'ДС Имп Минэк кон'!O38</f>
        <v>102.19870732241245</v>
      </c>
      <c r="P38" s="1170">
        <f>'ДС Имп Минэк баз'!P38*'ДС Имп Минэк баз'!P38/'ДС Имп Минэк кон'!P38</f>
        <v>101.83093448288245</v>
      </c>
      <c r="Q38" s="1170">
        <f>'ДС Имп Минэк баз'!Q38*'ДС Имп Минэк баз'!Q38/'ДС Имп Минэк кон'!Q38</f>
        <v>102.98394151221756</v>
      </c>
      <c r="R38" s="1170">
        <f>'ДС Имп Минэк баз'!R38*'ДС Имп Минэк баз'!R38/'ДС Имп Минэк кон'!R38</f>
        <v>102.85961636227439</v>
      </c>
      <c r="S38" s="1170">
        <f>'ДС Имп Минэк баз'!S38*'ДС Имп Минэк баз'!S38/'ДС Имп Минэк кон'!S38</f>
        <v>102.73658952779387</v>
      </c>
      <c r="T38" s="1170">
        <f>'ДС Имп Минэк баз'!T38*'ДС Имп Минэк баз'!T38/'ДС Имп Минэк кон'!T38</f>
        <v>102.61331070151051</v>
      </c>
      <c r="U38" s="1170">
        <f>'ДС Имп Минэк баз'!U38*'ДС Имп Минэк баз'!U38/'ДС Имп Минэк кон'!U38</f>
        <v>102.61306299018928</v>
      </c>
      <c r="V38" s="1170">
        <f>'ДС Имп Минэк баз'!V38*'ДС Имп Минэк баз'!V38/'ДС Имп Минэк кон'!V38</f>
        <v>102.61203824076965</v>
      </c>
    </row>
    <row r="39" s="1244" customFormat="1" ht="15">
      <c r="A39" s="1245"/>
      <c r="B39" s="1246" t="s">
        <v>1250</v>
      </c>
      <c r="C39" s="1213">
        <f>'ДС Имп Минэк баз'!C39*'ДС Имп Минэк баз'!C39/'ДС Имп Минэк кон'!C39</f>
        <v>126.29999999999998</v>
      </c>
      <c r="D39" s="1213">
        <f>'ДС Имп Минэк баз'!D39*'ДС Имп Минэк баз'!D39/'ДС Имп Минэк кон'!D39</f>
        <v>102.07889282785671</v>
      </c>
      <c r="E39" s="1213">
        <f>'ДС Имп Минэк баз'!E39*'ДС Имп Минэк баз'!E39/'ДС Имп Минэк кон'!E39</f>
        <v>101.84336958548359</v>
      </c>
      <c r="F39" s="1185">
        <f>'ДС Имп Минэк баз'!F39*'ДС Имп Минэк баз'!F39/'ДС Имп Минэк кон'!F39</f>
        <v>104.23261588961471</v>
      </c>
      <c r="G39" s="1185">
        <f>'ДС Имп Минэк баз'!G39*'ДС Имп Минэк баз'!G39/'ДС Имп Минэк кон'!G39</f>
        <v>102.67251205592692</v>
      </c>
      <c r="H39" s="1213">
        <f>'ДС Имп Минэк баз'!H39*'ДС Имп Минэк баз'!H39/'ДС Имп Минэк кон'!H39</f>
        <v>102.42124155275162</v>
      </c>
      <c r="I39" s="1213">
        <f>'ДС Имп Минэк баз'!I39*'ДС Имп Минэк баз'!I39/'ДС Имп Минэк кон'!I39</f>
        <v>102.0419732015489</v>
      </c>
      <c r="J39" s="1213">
        <f>'ДС Имп Минэк баз'!J39*'ДС Имп Минэк баз'!J39/'ДС Имп Минэк кон'!J39</f>
        <v>101.24638961867718</v>
      </c>
      <c r="K39" s="1213">
        <f>'ДС Имп Минэк баз'!K39*'ДС Имп Минэк баз'!K39/'ДС Имп Минэк кон'!K39</f>
        <v>101.40558612845813</v>
      </c>
      <c r="L39" s="1213">
        <f>'ДС Имп Минэк баз'!L39*'ДС Имп Минэк баз'!L39/'ДС Имп Минэк кон'!L39</f>
        <v>101.32986939608294</v>
      </c>
      <c r="M39" s="1213">
        <f>'ДС Имп Минэк баз'!M39*'ДС Имп Минэк баз'!M39/'ДС Имп Минэк кон'!M39</f>
        <v>101.13220407092008</v>
      </c>
      <c r="N39" s="1213">
        <f>'ДС Имп Минэк баз'!N39*'ДС Имп Минэк баз'!N39/'ДС Имп Минэк кон'!N39</f>
        <v>100.96897264614012</v>
      </c>
      <c r="O39" s="1213">
        <f>'ДС Имп Минэк баз'!O39*'ДС Имп Минэк баз'!O39/'ДС Имп Минэк кон'!O39</f>
        <v>100.9786688748146</v>
      </c>
      <c r="P39" s="1213">
        <f>'ДС Имп Минэк баз'!P39*'ДС Имп Минэк баз'!P39/'ДС Имп Минэк кон'!P39</f>
        <v>101.12011770549837</v>
      </c>
      <c r="Q39" s="1213">
        <f>'ДС Имп Минэк баз'!Q39*'ДС Имп Минэк баз'!Q39/'ДС Имп Минэк кон'!Q39</f>
        <v>101.09627966681448</v>
      </c>
      <c r="R39" s="1213">
        <f>'ДС Имп Минэк баз'!R39*'ДС Имп Минэк баз'!R39/'ДС Имп Минэк кон'!R39</f>
        <v>100.82707290060992</v>
      </c>
      <c r="S39" s="1213">
        <f>'ДС Имп Минэк баз'!S39*'ДС Имп Минэк баз'!S39/'ДС Имп Минэк кон'!S39</f>
        <v>100.90912298485749</v>
      </c>
      <c r="T39" s="1213">
        <f>'ДС Имп Минэк баз'!T39*'ДС Имп Минэк баз'!T39/'ДС Имп Минэк кон'!T39</f>
        <v>100.93049985938194</v>
      </c>
      <c r="U39" s="1213">
        <f>'ДС Имп Минэк баз'!U39*'ДС Имп Минэк баз'!U39/'ДС Имп Минэк кон'!U39</f>
        <v>101.05197877601091</v>
      </c>
      <c r="V39" s="1213">
        <f>'ДС Имп Минэк баз'!V39*'ДС Имп Минэк баз'!V39/'ДС Имп Минэк кон'!V39</f>
        <v>100.97249944244901</v>
      </c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  <c r="GA39" s="1146"/>
      <c r="GB39" s="1146"/>
    </row>
    <row r="40" ht="28.5">
      <c r="A40" s="1247" t="s">
        <v>1280</v>
      </c>
      <c r="B40" s="1253" t="s">
        <v>1281</v>
      </c>
      <c r="C40" s="1202">
        <f>'ДС Имп Минэк баз'!C40*'ДС Имп Минэк баз'!C40/'ДС Имп Минэк кон'!C40</f>
        <v>16294.74536488</v>
      </c>
      <c r="D40" s="1202">
        <f>'ДС Имп Минэк баз'!D40*'ДС Имп Минэк баз'!D40/'ДС Имп Минэк кон'!D40</f>
        <v>18489.554049204264</v>
      </c>
      <c r="E40" s="1202">
        <f>'ДС Имп Минэк баз'!E40*'ДС Имп Минэк баз'!E40/'ДС Имп Минэк кон'!E40</f>
        <v>20736.192722823915</v>
      </c>
      <c r="F40" s="1203">
        <f>'ДС Имп Минэк баз'!F40*'ДС Имп Минэк баз'!F40/'ДС Имп Минэк кон'!F40</f>
        <v>24011.29056234923</v>
      </c>
      <c r="G40" s="1203">
        <f>'ДС Имп Минэк баз'!G40*'ДС Имп Минэк баз'!G40/'ДС Имп Минэк кон'!G40</f>
        <v>27352.222776564602</v>
      </c>
      <c r="H40" s="1202">
        <f>'ДС Имп Минэк баз'!H40*'ДС Имп Минэк баз'!H40/'ДС Имп Минэк кон'!H40</f>
        <v>30766.719260148257</v>
      </c>
      <c r="I40" s="1202">
        <f>'ДС Имп Минэк баз'!I40*'ДС Имп Минэк баз'!I40/'ДС Имп Минэк кон'!I40</f>
        <v>34504.179768508089</v>
      </c>
      <c r="J40" s="1202">
        <f>'ДС Имп Минэк баз'!J40*'ДС Имп Минэк баз'!J40/'ДС Имп Минэк кон'!J40</f>
        <v>38384.436870020116</v>
      </c>
      <c r="K40" s="1202">
        <f>'ДС Имп Минэк баз'!K40*'ДС Имп Минэк баз'!K40/'ДС Имп Минэк кон'!K40</f>
        <v>42769.331921074794</v>
      </c>
      <c r="L40" s="1202">
        <f>'ДС Имп Минэк баз'!L40*'ДС Имп Минэк баз'!L40/'ДС Имп Минэк кон'!L40</f>
        <v>47583.935632519315</v>
      </c>
      <c r="M40" s="1202">
        <f>'ДС Имп Минэк баз'!M40*'ДС Имп Минэк баз'!M40/'ДС Имп Минэк кон'!M40</f>
        <v>52823.690123675558</v>
      </c>
      <c r="N40" s="1202">
        <f>'ДС Имп Минэк баз'!N40*'ДС Имп Минэк баз'!N40/'ДС Имп Минэк кон'!N40</f>
        <v>58538.095057083519</v>
      </c>
      <c r="O40" s="1202">
        <f>'ДС Имп Минэк баз'!O40*'ДС Имп Минэк баз'!O40/'ДС Имп Минэк кон'!O40</f>
        <v>64787.423959625834</v>
      </c>
      <c r="P40" s="1202">
        <f>'ДС Имп Минэк баз'!P40*'ДС Имп Минэк баз'!P40/'ДС Имп Минэк кон'!P40</f>
        <v>71823.943773555526</v>
      </c>
      <c r="Q40" s="1202">
        <f>'ДС Имп Минэк баз'!Q40*'ДС Имп Минэк баз'!Q40/'ДС Имп Минэк кон'!Q40</f>
        <v>79684.140418461044</v>
      </c>
      <c r="R40" s="1202">
        <f>'ДС Имп Минэк баз'!R40*'ДС Имп Минэк баз'!R40/'ДС Имп Минэк кон'!R40</f>
        <v>88168.319024452721</v>
      </c>
      <c r="S40" s="1202">
        <f>'ДС Имп Минэк баз'!S40*'ДС Имп Минэк баз'!S40/'ДС Имп Минэк кон'!S40</f>
        <v>97696.307528935198</v>
      </c>
      <c r="T40" s="1202">
        <f>'ДС Имп Минэк баз'!T40*'ДС Имп Минэк баз'!T40/'ДС Имп Минэк кон'!T40</f>
        <v>108303.70108597219</v>
      </c>
      <c r="U40" s="1202">
        <f>'ДС Имп Минэк баз'!U40*'ДС Имп Минэк баз'!U40/'ДС Имп Минэк кон'!U40</f>
        <v>120206.46673666139</v>
      </c>
      <c r="V40" s="1202">
        <f>'ДС Имп Минэк баз'!V40*'ДС Имп Минэк баз'!V40/'ДС Имп Минэк кон'!V40</f>
        <v>133442.8212841074</v>
      </c>
    </row>
    <row r="41" ht="15">
      <c r="A41" s="1241"/>
      <c r="B41" s="1240" t="s">
        <v>1247</v>
      </c>
      <c r="C41" s="1208">
        <f>'ДС Имп Минэк баз'!C41*'ДС Имп Минэк баз'!C41/'ДС Имп Минэк кон'!C41</f>
        <v>7.1624444979150974</v>
      </c>
      <c r="D41" s="1208">
        <f>'ДС Имп Минэк баз'!D41*'ДС Имп Минэк баз'!D41/'ДС Имп Минэк кон'!D41</f>
        <v>7.4847706445474556</v>
      </c>
      <c r="E41" s="1208">
        <f>'ДС Имп Минэк баз'!E41*'ДС Имп Минэк баз'!E41/'ДС Имп Минэк кон'!E41</f>
        <v>7.6028770385425863</v>
      </c>
      <c r="F41" s="1209">
        <f>'ДС Имп Минэк баз'!F41*'ДС Имп Минэк баз'!F41/'ДС Имп Минэк кон'!F41</f>
        <v>7.6363365125304918</v>
      </c>
      <c r="G41" s="1209">
        <f>'ДС Имп Минэк баз'!G41*'ДС Имп Минэк баз'!G41/'ДС Имп Минэк кон'!G41</f>
        <v>8.1797601728558043</v>
      </c>
      <c r="H41" s="1208">
        <f>'ДС Имп Минэк баз'!H41*'ДС Имп Минэк баз'!H41/'ДС Имп Минэк кон'!H41</f>
        <v>8.7102636533796449</v>
      </c>
      <c r="I41" s="1208">
        <f>'ДС Имп Минэк баз'!I41*'ДС Имп Минэк баз'!I41/'ДС Имп Минэк кон'!I41</f>
        <v>9.2451482950035171</v>
      </c>
      <c r="J41" s="1208">
        <f>'ДС Имп Минэк баз'!J41*'ДС Имп Минэк баз'!J41/'ДС Имп Минэк кон'!J41</f>
        <v>9.8184925108627734</v>
      </c>
      <c r="K41" s="1208">
        <f>'ДС Имп Минэк баз'!K41*'ДС Имп Минэк баз'!K41/'ДС Имп Минэк кон'!K41</f>
        <v>10.328430772177262</v>
      </c>
      <c r="L41" s="1208">
        <f>'ДС Имп Минэк баз'!L41*'ДС Имп Минэк баз'!L41/'ДС Имп Минэк кон'!L41</f>
        <v>10.848082639212135</v>
      </c>
      <c r="M41" s="1208">
        <f>'ДС Имп Минэк баз'!M41*'ДС Имп Минэк баз'!M41/'ДС Имп Минэк кон'!M41</f>
        <v>11.382806122959222</v>
      </c>
      <c r="N41" s="1208">
        <f>'ДС Имп Минэк баз'!N41*'ДС Имп Минэк баз'!N41/'ДС Имп Минэк кон'!N41</f>
        <v>11.902030387308267</v>
      </c>
      <c r="O41" s="1208">
        <f>'ДС Имп Минэк баз'!O41*'ДС Имп Минэк баз'!O41/'ДС Имп Минэк кон'!O41</f>
        <v>12.450117624180075</v>
      </c>
      <c r="P41" s="1208">
        <f>'ДС Имп Минэк баз'!P41*'ДС Имп Минэк баз'!P41/'ДС Имп Минэк кон'!P41</f>
        <v>13.043940598775203</v>
      </c>
      <c r="Q41" s="1208">
        <f>'ДС Имп Минэк баз'!Q41*'ДС Имп Минэк баз'!Q41/'ДС Имп Минэк кон'!Q41</f>
        <v>13.614886876200183</v>
      </c>
      <c r="R41" s="1208">
        <f>'ДС Имп Минэк баз'!R41*'ДС Имп Минэк баз'!R41/'ДС Имп Минэк кон'!R41</f>
        <v>14.226114453863968</v>
      </c>
      <c r="S41" s="1208">
        <f>'ДС Имп Минэк баз'!S41*'ДС Имп Минэк баз'!S41/'ДС Имп Минэк кон'!S41</f>
        <v>14.878983429988704</v>
      </c>
      <c r="T41" s="1208">
        <f>'ДС Имп Минэк баз'!T41*'ДС Имп Минэк баз'!T41/'ДС Имп Минэк кон'!T41</f>
        <v>15.574577468873878</v>
      </c>
      <c r="U41" s="1208">
        <f>'ДС Имп Минэк баз'!U41*'ДС Имп Минэк баз'!U41/'ДС Имп Минэк кон'!U41</f>
        <v>16.297167835779778</v>
      </c>
      <c r="V41" s="1208">
        <f>'ДС Имп Минэк баз'!V41*'ДС Имп Минэк баз'!V41/'ДС Имп Минэк кон'!V41</f>
        <v>17.049575608724147</v>
      </c>
    </row>
    <row r="42" ht="15">
      <c r="A42" s="1241"/>
      <c r="B42" s="1242" t="s">
        <v>1278</v>
      </c>
      <c r="C42" s="1170">
        <f>'ДС Имп Минэк баз'!C42*'ДС Имп Минэк баз'!C42/'ДС Имп Минэк кон'!C42</f>
        <v>136.94989458744797</v>
      </c>
      <c r="D42" s="1170">
        <f>'ДС Имп Минэк баз'!D42*'ДС Имп Минэк баз'!D42/'ДС Имп Минэк кон'!D42</f>
        <v>113.46942609520443</v>
      </c>
      <c r="E42" s="1170">
        <f>'ДС Имп Минэк баз'!E42*'ДС Имп Минэк баз'!E42/'ДС Имп Минэк кон'!E42</f>
        <v>112.15085376121516</v>
      </c>
      <c r="F42" s="1171">
        <f>'ДС Имп Минэк баз'!F42*'ДС Имп Минэк баз'!F42/'ДС Имп Минэк кон'!F42</f>
        <v>115.79411362202708</v>
      </c>
      <c r="G42" s="1171">
        <f>'ДС Имп Минэк баз'!G42*'ДС Имп Минэк баз'!G42/'ДС Имп Минэк кон'!G42</f>
        <v>113.91400518660205</v>
      </c>
      <c r="H42" s="1170">
        <f>'ДС Имп Минэк баз'!H42*'ДС Имп Минэк баз'!H42/'ДС Имп Минэк кон'!H42</f>
        <v>112.48343328977708</v>
      </c>
      <c r="I42" s="1170">
        <f>'ДС Имп Минэк баз'!I42*'ДС Имп Минэк баз'!I42/'ДС Имп Минэк кон'!I42</f>
        <v>112.1477381997011</v>
      </c>
      <c r="J42" s="1170">
        <f>'ДС Имп Минэк баз'!J42*'ДС Имп Минэк баз'!J42/'ДС Имп Минэк кон'!J42</f>
        <v>111.24575957911495</v>
      </c>
      <c r="K42" s="1170">
        <f>'ДС Имп Минэк баз'!K42*'ДС Имп Минэк баз'!K42/'ДС Имп Минэк кон'!K42</f>
        <v>111.40417649416521</v>
      </c>
      <c r="L42" s="1170">
        <f>'ДС Имп Минэк баз'!L42*'ДС Имп Минэк баз'!L42/'ДС Имп Минэк кон'!L42</f>
        <v>111.2571403273945</v>
      </c>
      <c r="M42" s="1170">
        <f>'ДС Имп Минэк баз'!M42*'ДС Имп Минэк баз'!M42/'ДС Имп Минэк кон'!M42</f>
        <v>111.01160385643963</v>
      </c>
      <c r="N42" s="1170">
        <f>'ДС Имп Минэк баз'!N42*'ДС Имп Минэк баз'!N42/'ДС Имп Минэк кон'!N42</f>
        <v>110.81788288555551</v>
      </c>
      <c r="O42" s="1170">
        <f>'ДС Имп Минэк баз'!O42*'ДС Имп Минэк баз'!O42/'ДС Имп Минэк кон'!O42</f>
        <v>110.67566154390276</v>
      </c>
      <c r="P42" s="1170">
        <f>'ДС Имп Минэк баз'!P42*'ДС Имп Минэк баз'!P42/'ДС Имп Минэк кон'!P42</f>
        <v>110.86093470596194</v>
      </c>
      <c r="Q42" s="1170">
        <f>'ДС Имп Минэк баз'!Q42*'ДС Имп Минэк баз'!Q42/'ДС Имп Минэк кон'!Q42</f>
        <v>110.94369959645621</v>
      </c>
      <c r="R42" s="1170">
        <f>'ДС Имп Минэк баз'!R42*'ДС Имп Минэк баз'!R42/'ДС Имп Минэк кон'!R42</f>
        <v>110.64726125103066</v>
      </c>
      <c r="S42" s="1170">
        <f>'ДС Имп Минэк баз'!S42*'ДС Имп Минэк баз'!S42/'ДС Имп Минэк кон'!S42</f>
        <v>110.8065897250916</v>
      </c>
      <c r="T42" s="1170">
        <f>'ДС Имп Минэк баз'!T42*'ДС Имп Минэк баз'!T42/'ДС Имп Минэк кон'!T42</f>
        <v>110.857517367169</v>
      </c>
      <c r="U42" s="1170">
        <f>'ДС Имп Минэк баз'!U42*'ДС Имп Минэк баз'!U42/'ДС Имп Минэк кон'!U42</f>
        <v>110.99017441817681</v>
      </c>
      <c r="V42" s="1170">
        <f>'ДС Имп Минэк баз'!V42*'ДС Имп Минэк баз'!V42/'ДС Имп Минэк кон'!V42</f>
        <v>111.01134981069126</v>
      </c>
    </row>
    <row r="43" ht="15">
      <c r="A43" s="1241"/>
      <c r="B43" s="1243" t="s">
        <v>1249</v>
      </c>
      <c r="C43" s="1170">
        <f>'ДС Имп Минэк баз'!C43*'ДС Имп Минэк баз'!C43/'ДС Имп Минэк кон'!C43</f>
        <v>106.85311395070666</v>
      </c>
      <c r="D43" s="1170">
        <f>'ДС Имп Минэк баз'!D43*'ДС Имп Минэк баз'!D43/'ДС Имп Минэк кон'!D43</f>
        <v>100.78116312797313</v>
      </c>
      <c r="E43" s="1170">
        <f>'ДС Имп Минэк баз'!E43*'ДС Имп Минэк баз'!E43/'ДС Имп Минэк кон'!E43</f>
        <v>100.47176977231251</v>
      </c>
      <c r="F43" s="1171">
        <f>'ДС Имп Минэк баз'!F43*'ДС Имп Минэк баз'!F43/'ДС Имп Минэк кон'!F43</f>
        <v>100.7820915072641</v>
      </c>
      <c r="G43" s="1171">
        <f>'ДС Имп Минэк баз'!G43*'ДС Имп Минэк баз'!G43/'ДС Имп Минэк кон'!G43</f>
        <v>99.923666863878353</v>
      </c>
      <c r="H43" s="1170">
        <f>'ДС Имп Минэк баз'!H43*'ДС Имп Минэк баз'!H43/'ДС Имп Минэк кон'!H43</f>
        <v>99.915814562985886</v>
      </c>
      <c r="I43" s="1170">
        <f>'ДС Имп Минэк баз'!I43*'ДС Имп Минэк баз'!I43/'ДС Имп Минэк кон'!I43</f>
        <v>99.945896733536784</v>
      </c>
      <c r="J43" s="1170">
        <f>'ДС Имп Минэк баз'!J43*'ДС Имп Минэк баз'!J43/'ДС Имп Минэк кон'!J43</f>
        <v>99.912742592376105</v>
      </c>
      <c r="K43" s="1170">
        <f>'ДС Имп Минэк баз'!K43*'ДС Имп Минэк баз'!K43/'ДС Имп Минэк кон'!K43</f>
        <v>100.04302719979472</v>
      </c>
      <c r="L43" s="1170">
        <f>'ДС Имп Минэк баз'!L43*'ДС Имп Минэк баз'!L43/'ДС Имп Минэк кон'!L43</f>
        <v>100.04861412932878</v>
      </c>
      <c r="M43" s="1170">
        <f>'ДС Имп Минэк баз'!M43*'ДС Имп Минэк баз'!M43/'ДС Имп Минэк кон'!M43</f>
        <v>100.05053959313292</v>
      </c>
      <c r="N43" s="1170">
        <f>'ДС Имп Минэк баз'!N43*'ДС Имп Минэк баз'!N43/'ДС Имп Минэк кон'!N43</f>
        <v>100.10983159271801</v>
      </c>
      <c r="O43" s="1170">
        <f>'ДС Имп Минэк баз'!O43*'ДС Имп Минэк баз'!O43/'ДС Имп Минэк кон'!O43</f>
        <v>100.10450742933719</v>
      </c>
      <c r="P43" s="1170">
        <f>'ДС Имп Минэк баз'!P43*'ДС Имп Минэк баз'!P43/'ДС Имп Минэк кон'!P43</f>
        <v>100.07108579868236</v>
      </c>
      <c r="Q43" s="1170">
        <f>'ДС Имп Минэк баз'!Q43*'ДС Имп Минэк баз'!Q43/'ДС Имп Минэк кон'!Q43</f>
        <v>100.20208872229347</v>
      </c>
      <c r="R43" s="1170">
        <f>'ДС Имп Минэк баз'!R43*'ДС Имп Минэк баз'!R43/'ДС Имп Минэк кон'!R43</f>
        <v>100.19528829741488</v>
      </c>
      <c r="S43" s="1170">
        <f>'ДС Имп Минэк баз'!S43*'ДС Имп Минэк баз'!S43/'ДС Имп Минэк кон'!S43</f>
        <v>100.18952361442248</v>
      </c>
      <c r="T43" s="1170">
        <f>'ДС Имп Минэк баз'!T43*'ДС Имп Минэк баз'!T43/'ДС Имп Минэк кон'!T43</f>
        <v>100.18328973992996</v>
      </c>
      <c r="U43" s="1170">
        <f>'ДС Имп Минэк баз'!U43*'ДС Имп Минэк баз'!U43/'ДС Имп Минэк кон'!U43</f>
        <v>100.18401938299448</v>
      </c>
      <c r="V43" s="1170">
        <f>'ДС Имп Минэк баз'!V43*'ДС Имп Минэк баз'!V43/'ДС Имп Минэк кон'!V43</f>
        <v>100.19817270374787</v>
      </c>
    </row>
    <row r="44" ht="15">
      <c r="A44" s="1245"/>
      <c r="B44" s="1246" t="s">
        <v>1250</v>
      </c>
      <c r="C44" s="1213">
        <f>'ДС Имп Минэк баз'!C44*'ДС Имп Минэк баз'!C44/'ДС Имп Минэк кон'!C44</f>
        <v>128.16649840511482</v>
      </c>
      <c r="D44" s="1213">
        <f>'ДС Имп Минэк баз'!D44*'ДС Имп Минэк баз'!D44/'ДС Имп Минэк кон'!D44</f>
        <v>112.58991519190901</v>
      </c>
      <c r="E44" s="1213">
        <f>'ДС Имп Минэк баз'!E44*'ДС Имп Минэк баз'!E44/'ДС Имп Минэк кон'!E44</f>
        <v>111.6242443179508</v>
      </c>
      <c r="F44" s="1185">
        <f>'ДС Имп Минэк баз'!F44*'ДС Имп Минэк баз'!F44/'ДС Имп Минэк кон'!F44</f>
        <v>114.8955254750602</v>
      </c>
      <c r="G44" s="1185">
        <f>'ДС Имп Минэк баз'!G44*'ДС Имп Минэк баз'!G44/'ДС Имп Минэк кон'!G44</f>
        <v>114.00102574476389</v>
      </c>
      <c r="H44" s="1213">
        <f>'ДС Имп Минэк баз'!H44*'ДС Имп Минэк баз'!H44/'ДС Имп Минэк кон'!H44</f>
        <v>112.57820774595065</v>
      </c>
      <c r="I44" s="1213">
        <f>'ДС Имп Минэк баз'!I44*'ДС Имп Минэк баз'!I44/'ДС Имп Минэк кон'!I44</f>
        <v>112.20844663457802</v>
      </c>
      <c r="J44" s="1213">
        <f>'ДС Имп Минэк баз'!J44*'ДС Имп Минэк баз'!J44/'ДС Имп Минэк кон'!J44</f>
        <v>111.34291451989787</v>
      </c>
      <c r="K44" s="1213">
        <f>'ДС Имп Минэк баз'!K44*'ДС Имп Минэк баз'!K44/'ДС Имп Минэк кон'!K44</f>
        <v>111.35626301239495</v>
      </c>
      <c r="L44" s="1213">
        <f>'ДС Имп Минэк баз'!L44*'ДС Имп Минэк баз'!L44/'ДС Имп Минэк кон'!L44</f>
        <v>111.20307991830545</v>
      </c>
      <c r="M44" s="1213">
        <f>'ДС Имп Минэк баз'!M44*'ДС Имп Минэк баз'!M44/'ДС Имп Минэк кон'!M44</f>
        <v>110.9555273843411</v>
      </c>
      <c r="N44" s="1213">
        <f>'ДС Имп Минэк баз'!N44*'ДС Имп Минэк баз'!N44/'ДС Имп Минэк кон'!N44</f>
        <v>110.69630337248152</v>
      </c>
      <c r="O44" s="1213">
        <f>'ДС Имп Минэк баз'!O44*'ДС Имп Минэк баз'!O44/'ДС Имп Минэк кон'!O44</f>
        <v>110.5601180067018</v>
      </c>
      <c r="P44" s="1213">
        <f>'ДС Имп Минэк баз'!P44*'ДС Имп Минэк баз'!P44/'ДС Имп Минэк кон'!P44</f>
        <v>110.78218430545063</v>
      </c>
      <c r="Q44" s="1213">
        <f>'ДС Имп Минэк баз'!Q44*'ДС Имп Минэк баз'!Q44/'ДС Имп Минэк кон'!Q44</f>
        <v>110.71994707009824</v>
      </c>
      <c r="R44" s="1213">
        <f>'ДС Имп Минэк баз'!R44*'ДС Имп Минэк баз'!R44/'ДС Имп Минэк кон'!R44</f>
        <v>110.43160125712762</v>
      </c>
      <c r="S44" s="1213">
        <f>'ДС Имп Минэк баз'!S44*'ДС Имп Минэк баз'!S44/'ДС Имп Минэк кон'!S44</f>
        <v>110.59698232674377</v>
      </c>
      <c r="T44" s="1213">
        <f>'ДС Имп Минэк баз'!T44*'ДС Имп Минэк баз'!T44/'ДС Имп Минэк кон'!T44</f>
        <v>110.65469865777887</v>
      </c>
      <c r="U44" s="1213">
        <f>'ДС Имп Минэк баз'!U44*'ДС Имп Минэк баз'!U44/'ДС Имп Минэк кон'!U44</f>
        <v>110.78630614117344</v>
      </c>
      <c r="V44" s="1213">
        <f>'ДС Имп Минэк баз'!V44*'ДС Имп Минэк баз'!V44/'ДС Имп Минэк кон'!V44</f>
        <v>110.79179072348387</v>
      </c>
    </row>
    <row r="45" s="1235" customFormat="1" ht="28.5">
      <c r="A45" s="1236" t="s">
        <v>1267</v>
      </c>
      <c r="B45" s="1253" t="s">
        <v>1268</v>
      </c>
      <c r="C45" s="1202">
        <f>'ДС Имп Минэк баз'!C45*'ДС Имп Минэк баз'!C45/'ДС Имп Минэк кон'!C45</f>
        <v>578.46094096000002</v>
      </c>
      <c r="D45" s="1202">
        <f>'ДС Имп Минэк баз'!D45*'ДС Имп Минэк баз'!D45/'ДС Имп Минэк кон'!D45</f>
        <v>795.69350093882144</v>
      </c>
      <c r="E45" s="1202">
        <f>'ДС Имп Минэк баз'!E45*'ДС Имп Минэк баз'!E45/'ДС Имп Минэк кон'!E45</f>
        <v>982.23289893470655</v>
      </c>
      <c r="F45" s="1203">
        <f>'ДС Имп Минэк баз'!F45*'ДС Имп Минэк баз'!F45/'ДС Имп Минэк кон'!F45</f>
        <v>1238.1442812673126</v>
      </c>
      <c r="G45" s="1203">
        <f>'ДС Имп Минэк баз'!G45*'ДС Имп Минэк баз'!G45/'ДС Имп Минэк кон'!G45</f>
        <v>1581.8065971686844</v>
      </c>
      <c r="H45" s="1202">
        <f>'ДС Имп Минэк баз'!H45*'ДС Имп Минэк баз'!H45/'ДС Имп Минэк кон'!H45</f>
        <v>1717.9282187469894</v>
      </c>
      <c r="I45" s="1202">
        <f>'ДС Имп Минэк баз'!I45*'ДС Имп Минэк баз'!I45/'ДС Имп Минэк кон'!I45</f>
        <v>1857.9500983614366</v>
      </c>
      <c r="J45" s="1202">
        <f>'ДС Имп Минэк баз'!J45*'ДС Имп Минэк баз'!J45/'ДС Имп Минэк кон'!J45</f>
        <v>1994.8972768129056</v>
      </c>
      <c r="K45" s="1202">
        <f>'ДС Имп Минэк баз'!K45*'ДС Имп Минэк баз'!K45/'ДС Имп Минэк кон'!K45</f>
        <v>2135.7411812761547</v>
      </c>
      <c r="L45" s="1202">
        <f>'ДС Имп Минэк баз'!L45*'ДС Имп Минэк баз'!L45/'ДС Имп Минэк кон'!L45</f>
        <v>2282.5597231611096</v>
      </c>
      <c r="M45" s="1202">
        <f>'ДС Имп Минэк баз'!M45*'ДС Имп Минэк баз'!M45/'ДС Имп Минэк кон'!M45</f>
        <v>2433.821120187024</v>
      </c>
      <c r="N45" s="1202">
        <f>'ДС Имп Минэк баз'!N45*'ДС Имп Минэк баз'!N45/'ДС Имп Минэк кон'!N45</f>
        <v>2585.2424078149329</v>
      </c>
      <c r="O45" s="1202">
        <f>'ДС Имп Минэк баз'!O45*'ДС Имп Минэк баз'!O45/'ДС Имп Минэк кон'!O45</f>
        <v>2743.0897465916287</v>
      </c>
      <c r="P45" s="1202">
        <f>'ДС Имп Минэк баз'!P45*'ДС Имп Минэк баз'!P45/'ДС Имп Минэк кон'!P45</f>
        <v>2918.7460421260093</v>
      </c>
      <c r="Q45" s="1202">
        <f>'ДС Имп Минэк баз'!Q45*'ДС Имп Минэк баз'!Q45/'ДС Имп Минэк кон'!Q45</f>
        <v>3094.1281684925666</v>
      </c>
      <c r="R45" s="1202">
        <f>'ДС Имп Минэк баз'!R45*'ДС Имп Минэк баз'!R45/'ДС Имп Минэк кон'!R45</f>
        <v>3271.3776906579715</v>
      </c>
      <c r="S45" s="1202">
        <f>'ДС Имп Минэк баз'!S45*'ДС Имп Минэк баз'!S45/'ДС Имп Минэк кон'!S45</f>
        <v>3464.3202388326472</v>
      </c>
      <c r="T45" s="1202">
        <f>'ДС Имп Минэк баз'!T45*'ДС Имп Минэк баз'!T45/'ДС Имп Минэк кон'!T45</f>
        <v>3670.9174241377727</v>
      </c>
      <c r="U45" s="1202">
        <f>'ДС Имп Минэк баз'!U45*'ДС Имп Минэк баз'!U45/'ДС Имп Минэк кон'!U45</f>
        <v>3894.2451327584886</v>
      </c>
      <c r="V45" s="1202">
        <f>'ДС Имп Минэк баз'!V45*'ДС Имп Минэк баз'!V45/'ДС Имп Минэк кон'!V45</f>
        <v>4131.6876965601914</v>
      </c>
    </row>
    <row r="46" ht="15">
      <c r="A46" s="1241"/>
      <c r="B46" s="1240" t="s">
        <v>1247</v>
      </c>
      <c r="C46" s="1208">
        <f>'ДС Имп Минэк баз'!C46*'ДС Имп Минэк баз'!C46/'ДС Имп Минэк кон'!C46</f>
        <v>0.25426567221894447</v>
      </c>
      <c r="D46" s="1208">
        <f>'ДС Имп Минэк баз'!D46*'ДС Имп Минэк баз'!D46/'ДС Имп Минэк кон'!D46</f>
        <v>0.32210530021628053</v>
      </c>
      <c r="E46" s="1208">
        <f>'ДС Имп Минэк баз'!E46*'ДС Имп Минэк баз'!E46/'ДС Имп Минэк кон'!E46</f>
        <v>0.36013341762550977</v>
      </c>
      <c r="F46" s="1209">
        <f>'ДС Имп Минэк баз'!F46*'ДС Имп Минэк баз'!F46/'ДС Имп Минэк кон'!F46</f>
        <v>0.39376835486086209</v>
      </c>
      <c r="G46" s="1209">
        <f>'ДС Имп Минэк баз'!G46*'ДС Имп Минэк баз'!G46/'ДС Имп Минэк кон'!G46</f>
        <v>0.47304377089846361</v>
      </c>
      <c r="H46" s="1208">
        <f>'ДС Имп Минэк баз'!H46*'ДС Имп Минэк баз'!H46/'ДС Имп Минэк кон'!H46</f>
        <v>0.4863569494147954</v>
      </c>
      <c r="I46" s="1208">
        <f>'ДС Имп Минэк баз'!I46*'ДС Имп Минэк баз'!I46/'ДС Имп Минэк кон'!I46</f>
        <v>0.49782444617754085</v>
      </c>
      <c r="J46" s="1208">
        <f>'ДС Имп Минэк баз'!J46*'ДС Имп Минэк баз'!J46/'ДС Имп Минэк кон'!J46</f>
        <v>0.51028191552358682</v>
      </c>
      <c r="K46" s="1208">
        <f>'ДС Имп Минэк баз'!K46*'ДС Имп Минэк баз'!K46/'ДС Имп Минэк кон'!K46</f>
        <v>0.51576337406451855</v>
      </c>
      <c r="L46" s="1208">
        <f>'ДС Имп Минэк баз'!L46*'ДС Имп Минэк баз'!L46/'ДС Имп Минэк кон'!L46</f>
        <v>0.5203730245647592</v>
      </c>
      <c r="M46" s="1208">
        <f>'ДС Имп Минэк баз'!M46*'ДС Имп Минэк баз'!M46/'ДС Имп Минэк кон'!M46</f>
        <v>0.52445624083039111</v>
      </c>
      <c r="N46" s="1208">
        <f>'ДС Имп Минэк баз'!N46*'ДС Имп Минэк баз'!N46/'ДС Имп Минэк кон'!N46</f>
        <v>0.52563435257615165</v>
      </c>
      <c r="O46" s="1208">
        <f>'ДС Имп Минэк баз'!O46*'ДС Имп Минэк баз'!O46/'ДС Имп Минэк кон'!O46</f>
        <v>0.52713610005594269</v>
      </c>
      <c r="P46" s="1208">
        <f>'ДС Имп Минэк баз'!P46*'ДС Имп Минэк баз'!P46/'ДС Имп Минэк кон'!P46</f>
        <v>0.53007323179626653</v>
      </c>
      <c r="Q46" s="1208">
        <f>'ДС Имп Минэк баз'!Q46*'ДС Имп Минэк баз'!Q46/'ДС Имп Минэк кон'!Q46</f>
        <v>0.52866486070208074</v>
      </c>
      <c r="R46" s="1208">
        <f>'ДС Имп Минэк баз'!R46*'ДС Имп Минэк баз'!R46/'ДС Имп Минэк кон'!R46</f>
        <v>0.52784258522849103</v>
      </c>
      <c r="S46" s="1208">
        <f>'ДС Имп Минэк баз'!S46*'ДС Имп Минэк баз'!S46/'ДС Имп Минэк кон'!S46</f>
        <v>0.5276101495903408</v>
      </c>
      <c r="T46" s="1208">
        <f>'ДС Имп Минэк баз'!T46*'ДС Имп Минэк баз'!T46/'ДС Имп Минэк кон'!T46</f>
        <v>0.52789505096126299</v>
      </c>
      <c r="U46" s="1208">
        <f>'ДС Имп Минэк баз'!U46*'ДС Имп Минэк баз'!U46/'ДС Имп Минэк кон'!U46</f>
        <v>0.52796798912048493</v>
      </c>
      <c r="V46" s="1208">
        <f>'ДС Имп Минэк баз'!V46*'ДС Имп Минэк баз'!V46/'ДС Имп Минэк кон'!V46</f>
        <v>0.52789292894340134</v>
      </c>
    </row>
    <row r="47" ht="15">
      <c r="A47" s="1241"/>
      <c r="B47" s="1242" t="s">
        <v>1278</v>
      </c>
      <c r="C47" s="1170">
        <f>'ДС Имп Минэк баз'!C47*'ДС Имп Минэк баз'!C47/'ДС Имп Минэк кон'!C47</f>
        <v>129.63171946500503</v>
      </c>
      <c r="D47" s="1170">
        <f>'ДС Имп Минэк баз'!D47*'ДС Имп Минэк баз'!D47/'ДС Имп Минэк кон'!D47</f>
        <v>137.55353984977921</v>
      </c>
      <c r="E47" s="1170">
        <f>'ДС Имп Минэк баз'!E47*'ДС Имп Минэк баз'!E47/'ДС Имп Минэк кон'!E47</f>
        <v>123.44362468410154</v>
      </c>
      <c r="F47" s="1171">
        <f>'ДС Имп Минэк баз'!F47*'ДС Имп Минэк баз'!F47/'ДС Имп Минэк кон'!F47</f>
        <v>126.05404304927659</v>
      </c>
      <c r="G47" s="1171">
        <f>'ДС Имп Минэк баз'!G47*'ДС Имп Минэк баз'!G47/'ДС Имп Минэк кон'!G47</f>
        <v>127.75624142524116</v>
      </c>
      <c r="H47" s="1170">
        <f>'ДС Имп Минэк баз'!H47*'ДС Имп Минэк баз'!H47/'ДС Имп Минэк кон'!H47</f>
        <v>108.60545289303715</v>
      </c>
      <c r="I47" s="1170">
        <f>'ДС Имп Минэк баз'!I47*'ДС Имп Минэк баз'!I47/'ДС Имп Минэк кон'!I47</f>
        <v>108.15062457711858</v>
      </c>
      <c r="J47" s="1170">
        <f>'ДС Имп Минэк баз'!J47*'ДС Имп Минэк баз'!J47/'ДС Имп Минэк кон'!J47</f>
        <v>107.37087495365161</v>
      </c>
      <c r="K47" s="1170">
        <f>'ДС Имп Минэк баз'!K47*'ДС Имп Минэк баз'!K47/'ДС Имп Минэк кон'!K47</f>
        <v>107.03703513691292</v>
      </c>
      <c r="L47" s="1170">
        <f>'ДС Имп Минэк баз'!L47*'ДС Имп Минэк баз'!L47/'ДС Имп Минэк кон'!L47</f>
        <v>106.87436020675629</v>
      </c>
      <c r="M47" s="1170">
        <f>'ДС Имп Минэк баз'!M47*'ДС Имп Минэк баз'!M47/'ДС Имп Минэк кон'!M47</f>
        <v>106.62683195059763</v>
      </c>
      <c r="N47" s="1170">
        <f>'ДС Имп Минэк баз'!N47*'ДС Имп Минэк баз'!N47/'ДС Имп Минэк кон'!N47</f>
        <v>106.22154546905539</v>
      </c>
      <c r="O47" s="1170">
        <f>'ДС Имп Минэк баз'!O47*'ДС Имп Минэк баз'!O47/'ДС Имп Минэк кон'!O47</f>
        <v>106.10570746865125</v>
      </c>
      <c r="P47" s="1170">
        <f>'ДС Имп Минэк баз'!P47*'ДС Имп Минэк баз'!P47/'ДС Имп Минэк кон'!P47</f>
        <v>106.40359272796813</v>
      </c>
      <c r="Q47" s="1170">
        <f>'ДС Имп Минэк баз'!Q47*'ДС Имп Минэк баз'!Q47/'ДС Имп Минэк кон'!Q47</f>
        <v>106.00881761671904</v>
      </c>
      <c r="R47" s="1170">
        <f>'ДС Имп Минэк баз'!R47*'ДС Имп Минэк баз'!R47/'ДС Имп Минэк кон'!R47</f>
        <v>105.72857724415982</v>
      </c>
      <c r="S47" s="1170">
        <f>'ДС Имп Минэк баз'!S47*'ДС Имп Минэк баз'!S47/'ДС Имп Минэк кон'!S47</f>
        <v>105.89789887990185</v>
      </c>
      <c r="T47" s="1170">
        <f>'ДС Имп Минэк баз'!T47*'ДС Имп Минэк баз'!T47/'ДС Имп Минэк кон'!T47</f>
        <v>105.96357065923971</v>
      </c>
      <c r="U47" s="1170">
        <f>'ДС Имп Минэк баз'!U47*'ДС Имп Минэк баз'!U47/'ДС Имп Минэк кон'!U47</f>
        <v>106.08370286817801</v>
      </c>
      <c r="V47" s="1170">
        <f>'ДС Имп Минэк баз'!V47*'ДС Имп Минэк баз'!V47/'ДС Имп Минэк кон'!V47</f>
        <v>106.09726803801665</v>
      </c>
    </row>
    <row r="48" ht="15">
      <c r="A48" s="1241"/>
      <c r="B48" s="1243" t="s">
        <v>1249</v>
      </c>
      <c r="C48" s="1170">
        <f>'ДС Имп Минэк баз'!C48*'ДС Имп Минэк баз'!C48/'ДС Имп Минэк кон'!C48</f>
        <v>99.716707280773107</v>
      </c>
      <c r="D48" s="1170">
        <f>'ДС Имп Минэк баз'!D48*'ДС Имп Минэк баз'!D48/'ДС Имп Минэк кон'!D48</f>
        <v>98.18385227598155</v>
      </c>
      <c r="E48" s="1170">
        <f>'ДС Имп Минэк баз'!E48*'ДС Имп Минэк баз'!E48/'ДС Имп Минэк кон'!E48</f>
        <v>98.88972281058453</v>
      </c>
      <c r="F48" s="1171">
        <f>'ДС Имп Минэк баз'!F48*'ДС Имп Минэк баз'!F48/'ДС Имп Минэк кон'!F48</f>
        <v>98.141303058486827</v>
      </c>
      <c r="G48" s="1171">
        <f>'ДС Имп Минэк баз'!G48*'ДС Имп Минэк баз'!G48/'ДС Имп Минэк кон'!G48</f>
        <v>100.19767031503687</v>
      </c>
      <c r="H48" s="1170">
        <f>'ДС Имп Минэк баз'!H48*'ДС Имп Минэк баз'!H48/'ДС Имп Минэк кон'!H48</f>
        <v>100.22091703889464</v>
      </c>
      <c r="I48" s="1170">
        <f>'ДС Имп Минэк баз'!I48*'ДС Имп Минэк баз'!I48/'ДС Имп Минэк кон'!I48</f>
        <v>100.14154454375077</v>
      </c>
      <c r="J48" s="1170">
        <f>'ДС Имп Минэк баз'!J48*'ДС Имп Минэк баз'!J48/'ДС Имп Минэк кон'!J48</f>
        <v>100.22313655786832</v>
      </c>
      <c r="K48" s="1170">
        <f>'ДС Имп Минэк баз'!K48*'ДС Имп Минэк баз'!K48/'ДС Имп Минэк кон'!K48</f>
        <v>99.896750752669305</v>
      </c>
      <c r="L48" s="1170">
        <f>'ДС Имп Минэк баз'!L48*'ДС Имп Минэк баз'!L48/'ДС Имп Минэк кон'!L48</f>
        <v>99.883216897372137</v>
      </c>
      <c r="M48" s="1170">
        <f>'ДС Имп Минэк баз'!M48*'ДС Имп Минэк баз'!M48/'ДС Имп Минэк кон'!M48</f>
        <v>99.878949387380118</v>
      </c>
      <c r="N48" s="1170">
        <f>'ДС Имп Минэк баз'!N48*'ДС Имп Минэк баз'!N48/'ДС Имп Минэк кон'!N48</f>
        <v>99.735742071816745</v>
      </c>
      <c r="O48" s="1170">
        <f>'ДС Имп Минэк баз'!O48*'ДС Имп Минэк баз'!O48/'ДС Имп Минэк кон'!O48</f>
        <v>99.75014662836935</v>
      </c>
      <c r="P48" s="1170">
        <f>'ДС Имп Минэк баз'!P48*'ДС Имп Минэк баз'!P48/'ДС Имп Минэк кон'!P48</f>
        <v>99.831417127573005</v>
      </c>
      <c r="Q48" s="1170">
        <f>'ДС Имп Минэк баз'!Q48*'ДС Имп Минэк баз'!Q48/'ДС Имп Минэк кон'!Q48</f>
        <v>99.521868853125014</v>
      </c>
      <c r="R48" s="1170">
        <f>'ДС Имп Минэк баз'!R48*'ДС Имп Минэк баз'!R48/'ДС Имп Минэк кон'!R48</f>
        <v>99.538762360294683</v>
      </c>
      <c r="S48" s="1170">
        <f>'ДС Имп Минэк баз'!S48*'ДС Имп Минэк баз'!S48/'ДС Имп Минэк кон'!S48</f>
        <v>99.556832454157615</v>
      </c>
      <c r="T48" s="1170">
        <f>'ДС Имп Минэк баз'!T48*'ДС Имп Минэк баз'!T48/'ДС Имп Минэк кон'!T48</f>
        <v>99.574578507234435</v>
      </c>
      <c r="U48" s="1170">
        <f>'ДС Имп Минэк баз'!U48*'ДС Имп Минэк баз'!U48/'ДС Имп Минэк кон'!U48</f>
        <v>99.574327178123099</v>
      </c>
      <c r="V48" s="1170">
        <f>'ДС Имп Минэк баз'!V48*'ДС Имп Минэк баз'!V48/'ДС Имп Минэк кон'!V48</f>
        <v>99.59232824667086</v>
      </c>
    </row>
    <row r="49" s="1244" customFormat="1" ht="15">
      <c r="A49" s="1245"/>
      <c r="B49" s="1246" t="s">
        <v>1250</v>
      </c>
      <c r="C49" s="1213">
        <f>'ДС Имп Минэк баз'!C49*'ДС Имп Минэк баз'!C49/'ДС Имп Минэк кон'!C49</f>
        <v>130</v>
      </c>
      <c r="D49" s="1213">
        <f>'ДС Имп Минэк баз'!D49*'ДС Имп Минэк баз'!D49/'ДС Имп Минэк кон'!D49</f>
        <v>140.09792512839567</v>
      </c>
      <c r="E49" s="1213">
        <f>'ДС Имп Минэк баз'!E49*'ДС Имп Минэк баз'!E49/'ДС Имп Минэк кон'!E49</f>
        <v>124.82957902566685</v>
      </c>
      <c r="F49" s="1185">
        <f>'ДС Имп Минэк баз'!F49*'ДС Имп Минэк баз'!F49/'ДС Имп Минэк кон'!F49</f>
        <v>128.44137903300032</v>
      </c>
      <c r="G49" s="1185">
        <f>'ДС Имп Минэк баз'!G49*'ДС Имп Минэк баз'!G49/'ДС Имп Минэк кон'!G49</f>
        <v>127.50420346456748</v>
      </c>
      <c r="H49" s="1213">
        <f>'ДС Имп Минэк баз'!H49*'ДС Имп Минэк баз'!H49/'ДС Имп Минэк кон'!H49</f>
        <v>108.36605381578036</v>
      </c>
      <c r="I49" s="1213">
        <f>'ДС Имп Минэк баз'!I49*'ДС Имп Минэк баз'!I49/'ДС Имп Минэк кон'!I49</f>
        <v>107.99775964097373</v>
      </c>
      <c r="J49" s="1213">
        <f>'ДС Имп Минэк баз'!J49*'ДС Имп Минэк баз'!J49/'ДС Имп Минэк кон'!J49</f>
        <v>107.13182468766205</v>
      </c>
      <c r="K49" s="1213">
        <f>'ДС Имп Минэк баз'!K49*'ДС Имп Минэк баз'!K49/'ДС Имп Минэк кон'!K49</f>
        <v>107.14766429382868</v>
      </c>
      <c r="L49" s="1213">
        <f>'ДС Имп Минэк баз'!L49*'ДС Имп Минэк баз'!L49/'ДС Имп Минэк кон'!L49</f>
        <v>106.99931732932414</v>
      </c>
      <c r="M49" s="1213">
        <f>'ДС Имп Минэк баз'!M49*'ДС Имп Минэк баз'!M49/'ДС Имп Минэк кон'!M49</f>
        <v>106.75606081622452</v>
      </c>
      <c r="N49" s="1213">
        <f>'ДС Имп Минэк баз'!N49*'ДС Имп Минэк баз'!N49/'ДС Имп Минэк кон'!N49</f>
        <v>106.50298805875271</v>
      </c>
      <c r="O49" s="1213">
        <f>'ДС Имп Минэк баз'!O49*'ДС Имп Минэк баз'!O49/'ДС Имп Минэк кон'!O49</f>
        <v>106.37148019838034</v>
      </c>
      <c r="P49" s="1213">
        <f>'ДС Имп Минэк баз'!P49*'ДС Имп Минэк баз'!P49/'ДС Имп Минэк кон'!P49</f>
        <v>106.58327387258929</v>
      </c>
      <c r="Q49" s="1213">
        <f>'ДС Имп Минэк баз'!Q49*'ДС Имп Минэк баз'!Q49/'ДС Имп Минэк кон'!Q49</f>
        <v>106.51811389632114</v>
      </c>
      <c r="R49" s="1213">
        <f>'ДС Имп Минэк баз'!R49*'ДС Имп Минэк баз'!R49/'ДС Имп Минэк кон'!R49</f>
        <v>106.21849693234103</v>
      </c>
      <c r="S49" s="1213">
        <f>'ДС Имп Минэк баз'!S49*'ДС Имп Минэк баз'!S49/'ДС Имп Минэк кон'!S49</f>
        <v>106.36929306551019</v>
      </c>
      <c r="T49" s="1213">
        <f>'ДС Имп Минэк баз'!T49*'ДС Имп Минэк баз'!T49/'ДС Имп Минэк кон'!T49</f>
        <v>106.41628842199022</v>
      </c>
      <c r="U49" s="1213">
        <f>'ДС Имп Минэк баз'!U49*'ДС Имп Минэк баз'!U49/'ДС Имп Минэк кон'!U49</f>
        <v>106.5372027856243</v>
      </c>
      <c r="V49" s="1213">
        <f>'ДС Имп Минэк баз'!V49*'ДС Имп Минэк баз'!V49/'ДС Имп Минэк кон'!V49</f>
        <v>106.53156714564835</v>
      </c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  <c r="GA49" s="1146"/>
      <c r="GB49" s="1146"/>
    </row>
    <row r="50" s="1235" customFormat="1" ht="21.75" customHeight="1">
      <c r="A50" s="1236" t="s">
        <v>1269</v>
      </c>
      <c r="B50" s="1253" t="s">
        <v>1270</v>
      </c>
      <c r="C50" s="1202">
        <f>'ДС Имп Минэк баз'!C50*'ДС Имп Минэк баз'!C50/'ДС Имп Минэк кон'!C50</f>
        <v>15716.28442392</v>
      </c>
      <c r="D50" s="1202">
        <f>'ДС Имп Минэк баз'!D50*'ДС Имп Минэк баз'!D50/'ДС Имп Минэк кон'!D50</f>
        <v>17693.860548266133</v>
      </c>
      <c r="E50" s="1202">
        <f>'ДС Имп Минэк баз'!E50*'ДС Имп Минэк баз'!E50/'ДС Имп Минэк кон'!E50</f>
        <v>19754.189334646409</v>
      </c>
      <c r="F50" s="1203">
        <f>'ДС Имп Минэк баз'!F50*'ДС Имп Минэк баз'!F50/'ДС Имп Минэк кон'!F50</f>
        <v>22775.396305581027</v>
      </c>
      <c r="G50" s="1203">
        <f>'ДС Имп Минэк баз'!G50*'ДС Имп Минэк баз'!G50/'ДС Имп Минэк кон'!G50</f>
        <v>25772.454331239656</v>
      </c>
      <c r="H50" s="1202">
        <f>'ДС Имп Минэк баз'!H50*'ДС Имп Минэк баз'!H50/'ДС Имп Минэк кон'!H50</f>
        <v>29050.296468529319</v>
      </c>
      <c r="I50" s="1202">
        <f>'ДС Имп Минэк баз'!I50*'ДС Имп Минэк баз'!I50/'ДС Имп Минэк кон'!I50</f>
        <v>32647.31465093734</v>
      </c>
      <c r="J50" s="1202">
        <f>'ДС Имп Минэк баз'!J50*'ДС Имп Минэк баз'!J50/'ДС Имп Минэк кон'!J50</f>
        <v>36390.179555623989</v>
      </c>
      <c r="K50" s="1202">
        <f>'ДС Имп Минэк баз'!K50*'ДС Имп Минэк баз'!K50/'ДС Имп Минэк кон'!K50</f>
        <v>40634.00074451109</v>
      </c>
      <c r="L50" s="1202">
        <f>'ДС Имп Минэк баз'!L50*'ДС Имп Минэк баз'!L50/'ДС Имп Минэк кон'!L50</f>
        <v>45301.606229354475</v>
      </c>
      <c r="M50" s="1202">
        <f>'ДС Имп Минэк баз'!M50*'ДС Имп Минэк баз'!M50/'ДС Имп Минэк кон'!M50</f>
        <v>50389.965526741609</v>
      </c>
      <c r="N50" s="1202">
        <f>'ДС Имп Минэк баз'!N50*'ДС Имп Минэк баз'!N50/'ДС Имп Минэк кон'!N50</f>
        <v>55952.887656016304</v>
      </c>
      <c r="O50" s="1202">
        <f>'ДС Имп Минэк баз'!O50*'ДС Имп Минэк баз'!O50/'ДС Имп Минэк кон'!O50</f>
        <v>62044.337006165806</v>
      </c>
      <c r="P50" s="1202">
        <f>'ДС Имп Минэк баз'!P50*'ДС Имп Минэк баз'!P50/'ДС Имп Минэк кон'!P50</f>
        <v>68905.212546013965</v>
      </c>
      <c r="Q50" s="1202">
        <f>'ДС Имп Минэк баз'!Q50*'ДС Имп Минэк баз'!Q50/'ДС Имп Минэк кон'!Q50</f>
        <v>76590.045075775095</v>
      </c>
      <c r="R50" s="1202">
        <f>'ДС Имп Минэк баз'!R50*'ДС Имп Минэк баз'!R50/'ДС Имп Минэк кон'!R50</f>
        <v>84897.003186063594</v>
      </c>
      <c r="S50" s="1202">
        <f>'ДС Имп Минэк баз'!S50*'ДС Имп Минэк баз'!S50/'ДС Имп Минэк кон'!S50</f>
        <v>94232.094458447769</v>
      </c>
      <c r="T50" s="1202">
        <f>'ДС Имп Минэк баз'!T50*'ДС Имп Минэк баз'!T50/'ДС Имп Минэк кон'!T50</f>
        <v>104632.95819076574</v>
      </c>
      <c r="U50" s="1202">
        <f>'ДС Имп Минэк баз'!U50*'ДС Имп Минэк баз'!U50/'ДС Имп Минэк кон'!U50</f>
        <v>116312.48556421087</v>
      </c>
      <c r="V50" s="1202">
        <f>'ДС Имп Минэк баз'!V50*'ДС Имп Минэк баз'!V50/'ДС Имп Минэк кон'!V50</f>
        <v>129311.50878650739</v>
      </c>
    </row>
    <row r="51" ht="15">
      <c r="A51" s="1241"/>
      <c r="B51" s="1240" t="s">
        <v>1247</v>
      </c>
      <c r="C51" s="1208">
        <f>'ДС Имп Минэк баз'!C51*'ДС Имп Минэк баз'!C51/'ДС Имп Минэк кон'!C51</f>
        <v>6.9081788256961527</v>
      </c>
      <c r="D51" s="1208">
        <f>'ДС Имп Минэк баз'!D51*'ДС Имп Минэк баз'!D51/'ДС Имп Минэк кон'!D51</f>
        <v>7.1626653443314545</v>
      </c>
      <c r="E51" s="1208">
        <f>'ДС Имп Минэк баз'!E51*'ДС Имп Минэк баз'!E51/'ДС Имп Минэк кон'!E51</f>
        <v>7.242827770504678</v>
      </c>
      <c r="F51" s="1209">
        <f>'ДС Имп Минэк баз'!F51*'ДС Имп Минэк баз'!F51/'ДС Имп Минэк кон'!F51</f>
        <v>7.2432837353763775</v>
      </c>
      <c r="G51" s="1209">
        <f>'ДС Имп Минэк баз'!G51*'ДС Имп Минэк баз'!G51/'ДС Имп Минэк кон'!G51</f>
        <v>7.7073259170747708</v>
      </c>
      <c r="H51" s="1208">
        <f>'ДС Имп Минэк баз'!H51*'ДС Имп Минэк баз'!H51/'ДС Имп Минэк кон'!H51</f>
        <v>8.2243329004366075</v>
      </c>
      <c r="I51" s="1208">
        <f>'ДС Имп Минэк баз'!I51*'ДС Имп Минэк баз'!I51/'ДС Имп Минэк кон'!I51</f>
        <v>8.7476145616722008</v>
      </c>
      <c r="J51" s="1208">
        <f>'ДС Имп Минэк баз'!J51*'ДС Имп Минэк баз'!J51/'ДС Имп Минэк кон'!J51</f>
        <v>9.3083742936166356</v>
      </c>
      <c r="K51" s="1208">
        <f>'ДС Имп Минэк баз'!K51*'ДС Имп Минэк баз'!K51/'ДС Имп Минэк кон'!K51</f>
        <v>9.8127664107720118</v>
      </c>
      <c r="L51" s="1208">
        <f>'ДС Имп Минэк баз'!L51*'ДС Имп Минэк баз'!L51/'ДС Имп Минэк кон'!L51</f>
        <v>10.327762122501548</v>
      </c>
      <c r="M51" s="1208">
        <f>'ДС Имп Минэк баз'!M51*'ДС Имп Минэк баз'!M51/'ДС Имп Минэк кон'!M51</f>
        <v>10.858370681612428</v>
      </c>
      <c r="N51" s="1208">
        <f>'ДС Имп Минэк баз'!N51*'ДС Имп Минэк баз'!N51/'ДС Имп Минэк кон'!N51</f>
        <v>11.376403152342871</v>
      </c>
      <c r="O51" s="1208">
        <f>'ДС Имп Минэк баз'!O51*'ДС Имп Минэк баз'!O51/'ДС Имп Минэк кон'!O51</f>
        <v>11.922982060876713</v>
      </c>
      <c r="P51" s="1208">
        <f>'ДС Имп Минэк баз'!P51*'ДС Имп Минэк баз'!P51/'ДС Имп Минэк кон'!P51</f>
        <v>12.513870057454424</v>
      </c>
      <c r="Q51" s="1208">
        <f>'ДС Имп Минэк баз'!Q51*'ДС Имп Минэк баз'!Q51/'ДС Имп Минэк кон'!Q51</f>
        <v>13.086227624137935</v>
      </c>
      <c r="R51" s="1208">
        <f>'ДС Имп Минэк баз'!R51*'ДС Имп Минэк баз'!R51/'ДС Имп Минэк кон'!R51</f>
        <v>13.698281848608616</v>
      </c>
      <c r="S51" s="1208">
        <f>'ДС Имп Минэк баз'!S51*'ДС Имп Минэк баз'!S51/'ДС Имп Минэк кон'!S51</f>
        <v>14.351389601957209</v>
      </c>
      <c r="T51" s="1208">
        <f>'ДС Имп Минэк баз'!T51*'ДС Имп Минэк баз'!T51/'ДС Имп Минэк кон'!T51</f>
        <v>15.046707515987146</v>
      </c>
      <c r="U51" s="1208">
        <f>'ДС Имп Минэк баз'!U51*'ДС Имп Минэк баз'!U51/'ДС Имп Минэк кон'!U51</f>
        <v>15.769235633464756</v>
      </c>
      <c r="V51" s="1208">
        <f>'ДС Имп Минэк баз'!V51*'ДС Имп Минэк баз'!V51/'ДС Имп Минэк кон'!V51</f>
        <v>16.521730617788787</v>
      </c>
    </row>
    <row r="52" ht="15">
      <c r="A52" s="1241"/>
      <c r="B52" s="1242" t="s">
        <v>1278</v>
      </c>
      <c r="C52" s="1170">
        <f>'ДС Имп Минэк баз'!C52*'ДС Имп Минэк баз'!C52/'ДС Имп Минэк кон'!C52</f>
        <v>137.23504940888554</v>
      </c>
      <c r="D52" s="1170">
        <f>'ДС Имп Минэк баз'!D52*'ДС Имп Минэк баз'!D52/'ДС Имп Минэк кон'!D52</f>
        <v>112.58297490045602</v>
      </c>
      <c r="E52" s="1170">
        <f>'ДС Имп Минэк баз'!E52*'ДС Имп Минэк баз'!E52/'ДС Имп Минэк кон'!E52</f>
        <v>111.6443145957888</v>
      </c>
      <c r="F52" s="1171">
        <f>'ДС Имп Минэк баз'!F52*'ДС Имп Минэк баз'!F52/'ДС Имп Минэк кон'!F52</f>
        <v>115.29400634849537</v>
      </c>
      <c r="G52" s="1171">
        <f>'ДС Имп Минэк баз'!G52*'ДС Имп Минэк баз'!G52/'ДС Имп Минэк кон'!G52</f>
        <v>113.15919154796092</v>
      </c>
      <c r="H52" s="1170">
        <f>'ДС Имп Минэк баз'!H52*'ДС Имп Минэк баз'!H52/'ДС Имп Минэк кон'!H52</f>
        <v>112.71839342563692</v>
      </c>
      <c r="I52" s="1170">
        <f>'ДС Имп Минэк баз'!I52*'ДС Имп Минэк баз'!I52/'ДС Имп Минэк кон'!I52</f>
        <v>112.38203605358976</v>
      </c>
      <c r="J52" s="1170">
        <f>'ДС Имп Минэк баз'!J52*'ДС Имп Минэк баз'!J52/'ДС Имп Минэк кон'!J52</f>
        <v>111.46454140165918</v>
      </c>
      <c r="K52" s="1170">
        <f>'ДС Имп Минэк баз'!K52*'ДС Имп Минэк баз'!K52/'ДС Имп Минэк кон'!K52</f>
        <v>111.6626957603639</v>
      </c>
      <c r="L52" s="1170">
        <f>'ДС Имп Минэк баз'!L52*'ДС Имп Минэк баз'!L52/'ДС Имп Минэк кон'!L52</f>
        <v>111.48694541350052</v>
      </c>
      <c r="M52" s="1170">
        <f>'ДС Имп Минэк баз'!M52*'ДС Имп Минэк баз'!M52/'ДС Имп Минэк кон'!M52</f>
        <v>111.23218296416603</v>
      </c>
      <c r="N52" s="1170">
        <f>'ДС Имп Минэк баз'!N52*'ДС Имп Минэк баз'!N52/'ДС Имп Минэк кон'!N52</f>
        <v>111.03974188337652</v>
      </c>
      <c r="O52" s="1170">
        <f>'ДС Имп Минэк баз'!O52*'ДС Имп Минэк баз'!O52/'ДС Имп Минэк кон'!O52</f>
        <v>110.88674705691351</v>
      </c>
      <c r="P52" s="1170">
        <f>'ДС Имп Минэк баз'!P52*'ДС Имп Минэк баз'!P52/'ДС Имп Минэк кон'!P52</f>
        <v>111.05802055579437</v>
      </c>
      <c r="Q52" s="1170">
        <f>'ДС Имп Минэк баз'!Q52*'ДС Имп Минэк баз'!Q52/'ДС Имп Минэк кон'!Q52</f>
        <v>111.1527593425959</v>
      </c>
      <c r="R52" s="1170">
        <f>'ДС Имп Минэк баз'!R52*'ДС Имп Минэк баз'!R52/'ДС Имп Минэк кон'!R52</f>
        <v>110.84600237807661</v>
      </c>
      <c r="S52" s="1170">
        <f>'ДС Имп Минэк баз'!S52*'ДС Имп Минэк баз'!S52/'ДС Имп Минэк кон'!S52</f>
        <v>110.99578421151685</v>
      </c>
      <c r="T52" s="1170">
        <f>'ДС Имп Минэк баз'!T52*'ДС Имп Минэк баз'!T52/'ДС Имп Минэк кон'!T52</f>
        <v>111.03749608038723</v>
      </c>
      <c r="U52" s="1170">
        <f>'ДС Имп Минэк баз'!U52*'ДС Имп Минэк баз'!U52/'ДС Имп Минэк кон'!U52</f>
        <v>111.16237902033805</v>
      </c>
      <c r="V52" s="1170">
        <f>'ДС Имп Минэк баз'!V52*'ДС Имп Минэк баз'!V52/'ДС Имп Минэк кон'!V52</f>
        <v>111.1759482735156</v>
      </c>
    </row>
    <row r="53" ht="15">
      <c r="A53" s="1241"/>
      <c r="B53" s="1243" t="s">
        <v>1249</v>
      </c>
      <c r="C53" s="1170">
        <f>'ДС Имп Минэк баз'!C53*'ДС Имп Минэк баз'!C53/'ДС Имп Минэк кон'!C53</f>
        <v>107.13118611154219</v>
      </c>
      <c r="D53" s="1170">
        <f>'ДС Имп Минэк баз'!D53*'ДС Имп Минэк баз'!D53/'ДС Имп Минэк кон'!D53</f>
        <v>100.87676097024507</v>
      </c>
      <c r="E53" s="1170">
        <f>'ДС Имп Минэк баз'!E53*'ДС Имп Минэк баз'!E53/'ДС Имп Минэк кон'!E53</f>
        <v>100.54397318815153</v>
      </c>
      <c r="F53" s="1171">
        <f>'ДС Имп Минэк баз'!F53*'ДС Имп Минэк баз'!F53/'ДС Имп Минэк кон'!F53</f>
        <v>100.92097448684959</v>
      </c>
      <c r="G53" s="1171">
        <f>'ДС Имп Минэк баз'!G53*'ДС Имп Минэк баз'!G53/'ДС Имп Минэк кон'!G53</f>
        <v>99.905966900189568</v>
      </c>
      <c r="H53" s="1170">
        <f>'ДС Имп Минэк баз'!H53*'ДС Имп Минэк баз'!H53/'ДС Имп Минэк кон'!H53</f>
        <v>99.894606268973604</v>
      </c>
      <c r="I53" s="1170">
        <f>'ДС Имп Минэк баз'!I53*'ДС Имп Минэк баз'!I53/'ДС Имп Минэк кон'!I53</f>
        <v>99.932620023334707</v>
      </c>
      <c r="J53" s="1170">
        <f>'ДС Имп Минэк баз'!J53*'ДС Имп Минэк баз'!J53/'ДС Имп Минэк кон'!J53</f>
        <v>99.893582574006913</v>
      </c>
      <c r="K53" s="1170">
        <f>'ДС Имп Минэк баз'!K53*'ДС Имп Минэк баз'!K53/'ДС Имп Минэк кон'!K53</f>
        <v>100.05035984819924</v>
      </c>
      <c r="L53" s="1170">
        <f>'ДС Имп Минэк баз'!L53*'ДС Имп Минэк баз'!L53/'ДС Имп Минэк кон'!L53</f>
        <v>100.05683775487583</v>
      </c>
      <c r="M53" s="1170">
        <f>'ДС Имп Минэк баз'!M53*'ДС Имп Минэк баз'!M53/'ДС Имп Минэк кон'!M53</f>
        <v>100.05888354090342</v>
      </c>
      <c r="N53" s="1170">
        <f>'ДС Имп Минэк баз'!N53*'ДС Имп Минэк баз'!N53/'ДС Имп Минэк кон'!N53</f>
        <v>100.12777852568156</v>
      </c>
      <c r="O53" s="1170">
        <f>'ДС Имп Минэк баз'!O53*'ДС Имп Минэк баз'!O53/'ДС Имп Минэк кон'!O53</f>
        <v>100.12082436466514</v>
      </c>
      <c r="P53" s="1170">
        <f>'ДС Имп Минэк баз'!P53*'ДС Имп Минэк баз'!P53/'ДС Имп Минэк кон'!P53</f>
        <v>100.08169524766446</v>
      </c>
      <c r="Q53" s="1170">
        <f>'ДС Имп Минэк баз'!Q53*'ДС Имп Минэк баз'!Q53/'ДС Имп Минэк кон'!Q53</f>
        <v>100.23091791615184</v>
      </c>
      <c r="R53" s="1170">
        <f>'ДС Имп Минэк баз'!R53*'ДС Имп Минэк баз'!R53/'ДС Имп Минэк кон'!R53</f>
        <v>100.22183599147095</v>
      </c>
      <c r="S53" s="1170">
        <f>'ДС Имп Минэк баз'!S53*'ДС Имп Минэк баз'!S53/'ДС Имп Минэк кон'!S53</f>
        <v>100.21393932877778</v>
      </c>
      <c r="T53" s="1170">
        <f>'ДС Имп Минэк баз'!T53*'ДС Имп Минэк баз'!T53/'ДС Имп Минэк кон'!T53</f>
        <v>100.20571707668856</v>
      </c>
      <c r="U53" s="1170">
        <f>'ДС Имп Минэк баз'!U53*'ДС Имп Минэк баз'!U53/'ДС Имп Минэк кон'!U53</f>
        <v>100.20546623466859</v>
      </c>
      <c r="V53" s="1170">
        <f>'ДС Имп Минэк баз'!V53*'ДС Имп Минэк баз'!V53/'ДС Имп Минэк кон'!V53</f>
        <v>100.21852032467014</v>
      </c>
    </row>
    <row r="54" s="1244" customFormat="1" ht="15">
      <c r="A54" s="1245"/>
      <c r="B54" s="1246" t="s">
        <v>1250</v>
      </c>
      <c r="C54" s="1213">
        <f>'ДС Имп Минэк баз'!C54*'ДС Имп Минэк баз'!C54/'ДС Имп Минэк кон'!C54</f>
        <v>128.09999999999999</v>
      </c>
      <c r="D54" s="1213">
        <f>'ДС Имп Минэк баз'!D54*'ДС Имп Минэк баз'!D54/'ДС Имп Минэк кон'!D54</f>
        <v>111.60447046239307</v>
      </c>
      <c r="E54" s="1213">
        <f>'ДС Имп Минэк баз'!E54*'ДС Имп Минэк баз'!E54/'ДС Имп Минэк кон'!E54</f>
        <v>111.04028521616591</v>
      </c>
      <c r="F54" s="1185">
        <f>'ДС Имп Минэк баз'!F54*'ДС Имп Минэк баз'!F54/'ДС Имп Минэк кон'!F54</f>
        <v>114.24186789191052</v>
      </c>
      <c r="G54" s="1185">
        <f>'ДС Имп Минэк баз'!G54*'ДС Имп Минэк баз'!G54/'ДС Имп Минэк кон'!G54</f>
        <v>113.26569879556035</v>
      </c>
      <c r="H54" s="1213">
        <f>'ДС Имп Минэк баз'!H54*'ДС Имп Минэк баз'!H54/'ДС Имп Минэк кон'!H54</f>
        <v>112.83731688389092</v>
      </c>
      <c r="I54" s="1213">
        <f>'ДС Имп Минэк баз'!I54*'ДС Имп Минэк баз'!I54/'ДС Имп Минэк кон'!I54</f>
        <v>112.45781009979331</v>
      </c>
      <c r="J54" s="1213">
        <f>'ДС Имп Минэк баз'!J54*'ДС Имп Минэк баз'!J54/'ДС Имп Минэк кон'!J54</f>
        <v>111.58328546188625</v>
      </c>
      <c r="K54" s="1213">
        <f>'ДС Имп Минэк баз'!K54*'ДС Имп Минэк баз'!K54/'ДС Имп Минэк кон'!K54</f>
        <v>111.58657976264246</v>
      </c>
      <c r="L54" s="1213">
        <f>'ДС Имп Минэк баз'!L54*'ДС Имп Минэк баз'!L54/'ДС Имп Минэк кон'!L54</f>
        <v>111.42361473248505</v>
      </c>
      <c r="M54" s="1213">
        <f>'ДС Имп Минэк баз'!M54*'ДС Имп Минэк баз'!M54/'ДС Имп Минэк кон'!M54</f>
        <v>111.16672406073273</v>
      </c>
      <c r="N54" s="1213">
        <f>'ДС Имп Минэк баз'!N54*'ДС Имп Минэк баз'!N54/'ДС Имп Минэк кон'!N54</f>
        <v>110.89803800540345</v>
      </c>
      <c r="O54" s="1213">
        <f>'ДС Имп Минэк баз'!O54*'ДС Имп Минэк баз'!O54/'ДС Имп Минэк кон'!O54</f>
        <v>110.75293053224992</v>
      </c>
      <c r="P54" s="1213">
        <f>'ДС Имп Минэк баз'!P54*'ДС Имп Минэк баз'!P54/'ДС Имп Минэк кон'!P54</f>
        <v>110.96736549172921</v>
      </c>
      <c r="Q54" s="1213">
        <f>'ДС Имп Минэк баз'!Q54*'ДС Имп Минэк баз'!Q54/'ДС Имп Минэк кон'!Q54</f>
        <v>110.89667904226991</v>
      </c>
      <c r="R54" s="1213">
        <f>'ДС Имп Минэк баз'!R54*'ДС Имп Минэк баз'!R54/'ДС Имп Минэк кон'!R54</f>
        <v>110.60065032884627</v>
      </c>
      <c r="S54" s="1213">
        <f>'ДС Имп Минэк баз'!S54*'ДС Имп Минэк баз'!S54/'ДС Имп Минэк кон'!S54</f>
        <v>110.75882751935977</v>
      </c>
      <c r="T54" s="1213">
        <f>'ДС Имп Минэк баз'!T54*'ДС Имп Минэк баз'!T54/'ДС Имп Минэк кон'!T54</f>
        <v>110.80954193003681</v>
      </c>
      <c r="U54" s="1213">
        <f>'ДС Имп Минэк баз'!U54*'ДС Имп Минэк баз'!U54/'ДС Имп Минэк кон'!U54</f>
        <v>110.93444619079935</v>
      </c>
      <c r="V54" s="1213">
        <f>'ДС Имп Минэк баз'!V54*'ДС Имп Минэк баз'!V54/'ДС Имп Минэк кон'!V54</f>
        <v>110.93353595058835</v>
      </c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  <c r="GA54" s="1146"/>
      <c r="GB54" s="1146"/>
    </row>
    <row r="55" s="1235" customFormat="1" ht="28.5">
      <c r="A55" s="1236" t="s">
        <v>1271</v>
      </c>
      <c r="B55" s="1253" t="s">
        <v>1272</v>
      </c>
      <c r="C55" s="1202">
        <f>'ДС Имп Минэк баз'!C55*'ДС Имп Минэк баз'!C55/'ДС Имп Минэк кон'!C55</f>
        <v>110460</v>
      </c>
      <c r="D55" s="1202">
        <f>'ДС Имп Минэк баз'!D55*'ДС Имп Минэк баз'!D55/'ДС Имп Минэк кон'!D55</f>
        <v>117245.48543623846</v>
      </c>
      <c r="E55" s="1202">
        <f>'ДС Имп Минэк баз'!E55*'ДС Имп Минэк баз'!E55/'ДС Имп Минэк кон'!E55</f>
        <v>133634.53766490021</v>
      </c>
      <c r="F55" s="1203">
        <f>'ДС Имп Минэк баз'!F55*'ДС Имп Минэк баз'!F55/'ДС Имп Минэк кон'!F55</f>
        <v>158959.26151464009</v>
      </c>
      <c r="G55" s="1203">
        <f>'ДС Имп Минэк баз'!G55*'ДС Имп Минэк баз'!G55/'ДС Имп Минэк кон'!G55</f>
        <v>171655.38617761186</v>
      </c>
      <c r="H55" s="1202">
        <f>'ДС Имп Минэк баз'!H55*'ДС Имп Минэк баз'!H55/'ДС Имп Минэк кон'!H55</f>
        <v>183350.86466078047</v>
      </c>
      <c r="I55" s="1202">
        <f>'ДС Имп Минэк баз'!I55*'ДС Имп Минэк баз'!I55/'ДС Имп Минэк кон'!I55</f>
        <v>195557.83720205215</v>
      </c>
      <c r="J55" s="1202">
        <f>'ДС Имп Минэк баз'!J55*'ДС Имп Минэк баз'!J55/'ДС Имп Минэк кон'!J55</f>
        <v>206615.16755311794</v>
      </c>
      <c r="K55" s="1202">
        <f>'ДС Имп Минэк баз'!K55*'ДС Имп Минэк баз'!K55/'ДС Имп Минэк кон'!K55</f>
        <v>220758.10539267212</v>
      </c>
      <c r="L55" s="1202">
        <f>'ДС Имп Минэк баз'!L55*'ДС Имп Минэк баз'!L55/'ДС Имп Минэк кон'!L55</f>
        <v>235638.54974634742</v>
      </c>
      <c r="M55" s="1202">
        <f>'ДС Имп Минэк баз'!M55*'ДС Имп Минэк баз'!M55/'ДС Имп Минэк кон'!M55</f>
        <v>250945.15410931967</v>
      </c>
      <c r="N55" s="1202">
        <f>'ДС Имп Минэк баз'!N55*'ДС Имп Минэк баз'!N55/'ДС Имп Минэк кон'!N55</f>
        <v>267288.97236642346</v>
      </c>
      <c r="O55" s="1202">
        <f>'ДС Имп Минэк баз'!O55*'ДС Имп Минэк баз'!O55/'ДС Имп Минэк кон'!O55</f>
        <v>283717.8113771776</v>
      </c>
      <c r="P55" s="1202">
        <f>'ДС Имп Минэк баз'!P55*'ДС Имп Минэк баз'!P55/'ДС Имп Минэк кон'!P55</f>
        <v>300992.72655438981</v>
      </c>
      <c r="Q55" s="1202">
        <f>'ДС Имп Минэк баз'!Q55*'ДС Имп Минэк баз'!Q55/'ДС Имп Минэк кон'!Q55</f>
        <v>319750.33280549222</v>
      </c>
      <c r="R55" s="1202">
        <f>'ДС Имп Минэк баз'!R55*'ДС Имп Минэк баз'!R55/'ДС Имп Минэк кон'!R55</f>
        <v>338098.17849294964</v>
      </c>
      <c r="S55" s="1202">
        <f>'ДС Имп Минэк баз'!S55*'ДС Имп Минэк баз'!S55/'ДС Имп Минэк кон'!S55</f>
        <v>357328.9716783294</v>
      </c>
      <c r="T55" s="1202">
        <f>'ДС Имп Минэк баз'!T55*'ДС Имп Минэк баз'!T55/'ДС Имп Минэк кон'!T55</f>
        <v>377147.47522010433</v>
      </c>
      <c r="U55" s="1202">
        <f>'ДС Имп Минэк баз'!U55*'ДС Имп Минэк баз'!U55/'ДС Имп Минэк кон'!U55</f>
        <v>398459.71841735032</v>
      </c>
      <c r="V55" s="1202">
        <f>'ДС Имп Минэк баз'!V55*'ДС Имп Минэк баз'!V55/'ДС Имп Минэк кон'!V55</f>
        <v>420979.40814295597</v>
      </c>
    </row>
    <row r="56" ht="15">
      <c r="A56" s="1241"/>
      <c r="B56" s="1240" t="s">
        <v>1247</v>
      </c>
      <c r="C56" s="1208">
        <f>'ДС Имп Минэк баз'!C56*'ДС Имп Минэк баз'!C56/'ДС Имп Минэк кон'!C56</f>
        <v>48.553297490913451</v>
      </c>
      <c r="D56" s="1208">
        <f>'ДС Имп Минэк баз'!D56*'ДС Имп Минэк баз'!D56/'ДС Имп Минэк кон'!D56</f>
        <v>47.462235447297964</v>
      </c>
      <c r="E56" s="1208">
        <f>'ДС Имп Минэк баз'!E56*'ДС Имп Минэк баз'!E56/'ДС Имп Минэк кон'!E56</f>
        <v>48.996793748469834</v>
      </c>
      <c r="F56" s="1209">
        <f>'ДС Имп Минэк баз'!F56*'ДС Имп Минэк баз'!F56/'ДС Имп Минэк кон'!F56</f>
        <v>50.553984574761898</v>
      </c>
      <c r="G56" s="1209">
        <f>'ДС Имп Минэк баз'!G56*'ДС Имп Минэк баз'!G56/'ДС Имп Минэк кон'!G56</f>
        <v>51.33403243976376</v>
      </c>
      <c r="H56" s="1208">
        <f>'ДС Имп Минэк баз'!H56*'ДС Имп Минэк баз'!H56/'ДС Имп Минэк кон'!H56</f>
        <v>51.907854027814572</v>
      </c>
      <c r="I56" s="1208">
        <f>'ДС Имп Минэк баз'!I56*'ДС Имп Минэк баз'!I56/'ДС Имп Минэк кон'!I56</f>
        <v>52.398324414981481</v>
      </c>
      <c r="J56" s="1208">
        <f>'ДС Имп Минэк баз'!J56*'ДС Имп Минэк баз'!J56/'ДС Имп Минэк кон'!J56</f>
        <v>52.850833323945608</v>
      </c>
      <c r="K56" s="1208">
        <f>'ДС Имп Минэк баз'!K56*'ДС Имп Минэк баз'!K56/'ДС Имп Минэк кон'!K56</f>
        <v>53.311209376681958</v>
      </c>
      <c r="L56" s="1208">
        <f>'ДС Имп Минэк баз'!L56*'ДС Имп Минэк баз'!L56/'ДС Имп Минэк кон'!L56</f>
        <v>53.720366477747341</v>
      </c>
      <c r="M56" s="1208">
        <f>'ДС Имп Минэк баз'!M56*'ДС Имп Минэк баз'!M56/'ДС Имп Минэк кон'!M56</f>
        <v>54.075359559976015</v>
      </c>
      <c r="N56" s="1208">
        <f>'ДС Имп Минэк баз'!N56*'ДС Имп Минэк баз'!N56/'ДС Имп Минэк кон'!N56</f>
        <v>54.345490200788731</v>
      </c>
      <c r="O56" s="1208">
        <f>'ДС Имп Минэк баз'!O56*'ДС Имп Минэк баз'!O56/'ДС Имп Минэк кон'!O56</f>
        <v>54.521694301691404</v>
      </c>
      <c r="P56" s="1208">
        <f>'ДС Имп Минэк баз'!P56*'ДС Имп Минэк баз'!P56/'ДС Имп Минэк кон'!P56</f>
        <v>54.663264638002111</v>
      </c>
      <c r="Q56" s="1208">
        <f>'ДС Имп Минэк баз'!Q56*'ДС Имп Минэк баз'!Q56/'ДС Имп Минэк кон'!Q56</f>
        <v>54.63276113555915</v>
      </c>
      <c r="R56" s="1208">
        <f>'ДС Имп Минэк баз'!R56*'ДС Имп Минэк баз'!R56/'ДС Имп Минэк кон'!R56</f>
        <v>54.552739998929383</v>
      </c>
      <c r="S56" s="1208">
        <f>'ДС Имп Минэк баз'!S56*'ДС Имп Минэк баз'!S56/'ДС Имп Минэк кон'!S56</f>
        <v>54.420601792775997</v>
      </c>
      <c r="T56" s="1208">
        <f>'ДС Имп Минэк баз'!T56*'ДС Имп Минэк баз'!T56/'ДС Имп Минэк кон'!T56</f>
        <v>54.235566385150179</v>
      </c>
      <c r="U56" s="1208">
        <f>'ДС Имп Минэк баз'!U56*'ДС Имп Минэк баз'!U56/'ДС Имп Минэк кон'!U56</f>
        <v>54.021760086095227</v>
      </c>
      <c r="V56" s="1208">
        <f>'ДС Имп Минэк баз'!V56*'ДС Имп Минэк баз'!V56/'ДС Имп Минэк кон'!V56</f>
        <v>53.78723396118793</v>
      </c>
    </row>
    <row r="57" ht="15">
      <c r="A57" s="1241"/>
      <c r="B57" s="1242" t="s">
        <v>1278</v>
      </c>
      <c r="C57" s="1170">
        <f>'ДС Имп Минэк баз'!C57*'ДС Имп Минэк баз'!C57/'ДС Имп Минэк кон'!C57</f>
        <v>128.20631862392349</v>
      </c>
      <c r="D57" s="1170">
        <f>'ДС Имп Минэк баз'!D57*'ДС Имп Минэк баз'!D57/'ДС Имп Минэк кон'!D57</f>
        <v>106.1429344887185</v>
      </c>
      <c r="E57" s="1170">
        <f>'ДС Имп Минэк баз'!E57*'ДС Имп Минэк баз'!E57/'ДС Имп Минэк кон'!E57</f>
        <v>113.97840792562933</v>
      </c>
      <c r="F57" s="1171">
        <f>'ДС Имп Минэк баз'!F57*'ДС Имп Минэк баз'!F57/'ДС Имп Минэк кон'!F57</f>
        <v>118.9507325667888</v>
      </c>
      <c r="G57" s="1171">
        <f>'ДС Имп Минэк баз'!G57*'ДС Имп Минэк баз'!G57/'ДС Имп Минэк кон'!G57</f>
        <v>107.98703047686371</v>
      </c>
      <c r="H57" s="1170">
        <f>'ДС Имп Минэк баз'!H57*'ДС Имп Минэк баз'!H57/'ДС Имп Минэк кон'!H57</f>
        <v>106.81334780317773</v>
      </c>
      <c r="I57" s="1170">
        <f>'ДС Имп Минэк баз'!I57*'ДС Имп Минэк баз'!I57/'ДС Имп Минэк кон'!I57</f>
        <v>106.65771201235182</v>
      </c>
      <c r="J57" s="1170">
        <f>'ДС Имп Минэк баз'!J57*'ДС Имп Минэк баз'!J57/'ДС Имп Минэк кон'!J57</f>
        <v>105.65425068576579</v>
      </c>
      <c r="K57" s="1170">
        <f>'ДС Имп Минэк баз'!K57*'ДС Имп Минэк баз'!K57/'ДС Имп Минэк кон'!K57</f>
        <v>106.84839885418074</v>
      </c>
      <c r="L57" s="1170">
        <f>'ДС Имп Минэк баз'!L57*'ДС Имп Минэк баз'!L57/'ДС Имп Минэк кон'!L57</f>
        <v>106.74061064585001</v>
      </c>
      <c r="M57" s="1170">
        <f>'ДС Имп Минэк баз'!M57*'ДС Имп Минэк баз'!M57/'ДС Имп Минэк кон'!M57</f>
        <v>106.49579806846077</v>
      </c>
      <c r="N57" s="1170">
        <f>'ДС Имп Минэк баз'!N57*'ДС Имп Минэк баз'!N57/'ДС Имп Минэк кон'!N57</f>
        <v>106.51290450900038</v>
      </c>
      <c r="O57" s="1170">
        <f>'ДС Имп Минэк баз'!O57*'ДС Имп Минэк баз'!O57/'ДС Имп Минэк кон'!O57</f>
        <v>106.14647093941161</v>
      </c>
      <c r="P57" s="1170">
        <f>'ДС Имп Минэк баз'!P57*'ДС Имп Минэк баз'!P57/'ДС Имп Минэк кон'!P57</f>
        <v>106.08876654354519</v>
      </c>
      <c r="Q57" s="1170">
        <f>'ДС Имп Минэк баз'!Q57*'ДС Имп Минэк баз'!Q57/'ДС Имп Минэк кон'!Q57</f>
        <v>106.231913463767</v>
      </c>
      <c r="R57" s="1170">
        <f>'ДС Имп Минэк баз'!R57*'ДС Имп Минэк баз'!R57/'ДС Имп Минэк кон'!R57</f>
        <v>105.73817876168361</v>
      </c>
      <c r="S57" s="1170">
        <f>'ДС Имп Минэк баз'!S57*'ДС Имп Минэк баз'!S57/'ДС Имп Минэк кон'!S57</f>
        <v>105.68793161533721</v>
      </c>
      <c r="T57" s="1170">
        <f>'ДС Имп Минэк баз'!T57*'ДС Имп Минэк баз'!T57/'ДС Имп Минэк кон'!T57</f>
        <v>105.54629070480625</v>
      </c>
      <c r="U57" s="1170">
        <f>'ДС Имп Минэк баз'!U57*'ДС Имп Минэк баз'!U57/'ДС Имп Минэк кон'!U57</f>
        <v>105.65090438025817</v>
      </c>
      <c r="V57" s="1170">
        <f>'ДС Имп Минэк баз'!V57*'ДС Имп Минэк баз'!V57/'ДС Имп Минэк кон'!V57</f>
        <v>105.65168539872793</v>
      </c>
    </row>
    <row r="58" ht="15">
      <c r="A58" s="1241"/>
      <c r="B58" s="1243" t="s">
        <v>1249</v>
      </c>
      <c r="C58" s="1170">
        <f>'ДС Имп Минэк баз'!C58*'ДС Имп Минэк баз'!C58/'ДС Имп Минэк кон'!C58</f>
        <v>107.15112296190846</v>
      </c>
      <c r="D58" s="1170">
        <f>'ДС Имп Минэк баз'!D58*'ДС Имп Минэк баз'!D58/'ДС Имп Минэк кон'!D58</f>
        <v>103.86805151351085</v>
      </c>
      <c r="E58" s="1170">
        <f>'ДС Имп Минэк баз'!E58*'ДС Имп Минэк баз'!E58/'ДС Имп Минэк кон'!E58</f>
        <v>111.21479304533028</v>
      </c>
      <c r="F58" s="1171">
        <f>'ДС Имп Минэк баз'!F58*'ДС Имп Минэк баз'!F58/'ДС Имп Минэк кон'!F58</f>
        <v>112.33451368769549</v>
      </c>
      <c r="G58" s="1171">
        <f>'ДС Имп Минэк баз'!G58*'ДС Имп Минэк баз'!G58/'ДС Имп Минэк кон'!G58</f>
        <v>103.17130380016026</v>
      </c>
      <c r="H58" s="1170">
        <f>'ДС Имп Минэк баз'!H58*'ДС Имп Минэк баз'!H58/'ДС Имп Минэк кон'!H58</f>
        <v>102.47625884031179</v>
      </c>
      <c r="I58" s="1170">
        <f>'ДС Имп Минэк баз'!I58*'ДС Имп Минэк баз'!I58/'ДС Имп Минэк кон'!I58</f>
        <v>102.72357991708941</v>
      </c>
      <c r="J58" s="1170">
        <f>'ДС Имп Минэк баз'!J58*'ДС Имп Минэк баз'!J58/'ДС Имп Минэк кон'!J58</f>
        <v>102.63020296828478</v>
      </c>
      <c r="K58" s="1170">
        <f>'ДС Имп Минэк баз'!K58*'ДС Имп Минэк баз'!K58/'ДС Имп Минэк кон'!K58</f>
        <v>103.82856317153062</v>
      </c>
      <c r="L58" s="1170">
        <f>'ДС Имп Минэк баз'!L58*'ДС Имп Минэк баз'!L58/'ДС Имп Минэк кон'!L58</f>
        <v>103.92119165193368</v>
      </c>
      <c r="M58" s="1170">
        <f>'ДС Имп Минэк баз'!M58*'ДС Имп Минэк баз'!M58/'ДС Имп Минэк кон'!M58</f>
        <v>103.97993904768111</v>
      </c>
      <c r="N58" s="1170">
        <f>'ДС Имп Минэк баз'!N58*'ДС Имп Минэк баз'!N58/'ДС Имп Минэк кон'!N58</f>
        <v>104.31900615956678</v>
      </c>
      <c r="O58" s="1170">
        <f>'ДС Имп Минэк баз'!O58*'ДС Имп Минэк баз'!O58/'ДС Имп Минэк кон'!O58</f>
        <v>104.15543060266371</v>
      </c>
      <c r="P58" s="1170">
        <f>'ДС Имп Минэк баз'!P58*'ДС Имп Минэк баз'!P58/'ДС Имп Минэк кон'!P58</f>
        <v>103.89437153782937</v>
      </c>
      <c r="Q58" s="1170">
        <f>'ДС Имп Минэк баз'!Q58*'ДС Имп Минэк баз'!Q58/'ДС Имп Минэк кон'!Q58</f>
        <v>104.09390246105416</v>
      </c>
      <c r="R58" s="1170">
        <f>'ДС Имп Минэк баз'!R58*'ДС Имп Минэк баз'!R58/'ДС Имп Минэк кон'!R58</f>
        <v>103.89712881756182</v>
      </c>
      <c r="S58" s="1170">
        <f>'ДС Имп Минэк баз'!S58*'ДС Имп Минэк баз'!S58/'ДС Имп Минэк кон'!S58</f>
        <v>103.70178134435413</v>
      </c>
      <c r="T58" s="1170">
        <f>'ДС Имп Минэк баз'!T58*'ДС Имп Минэк баз'!T58/'ДС Имп Минэк кон'!T58</f>
        <v>103.50629427393964</v>
      </c>
      <c r="U58" s="1170">
        <f>'ДС Имп Минэк баз'!U58*'ДС Имп Минэк баз'!U58/'ДС Имп Минэк кон'!U58</f>
        <v>103.50605007590623</v>
      </c>
      <c r="V58" s="1170">
        <f>'ДС Имп Минэк баз'!V58*'ДС Имп Минэк баз'!V58/'ДС Имп Минэк кон'!V58</f>
        <v>103.50843720459628</v>
      </c>
    </row>
    <row r="59" s="1244" customFormat="1" ht="15">
      <c r="A59" s="1245"/>
      <c r="B59" s="1246" t="s">
        <v>1250</v>
      </c>
      <c r="C59" s="1213">
        <f>'ДС Имп Минэк баз'!C59*'ДС Имп Минэк баз'!C59/'ДС Имп Минэк кон'!C59</f>
        <v>119.65000000000001</v>
      </c>
      <c r="D59" s="1213">
        <f>'ДС Имп Минэк баз'!D59*'ДС Имп Минэк баз'!D59/'ДС Имп Минэк кон'!D59</f>
        <v>102.19016621767646</v>
      </c>
      <c r="E59" s="1213">
        <f>'ДС Имп Минэк баз'!E59*'ДС Имп Минэк баз'!E59/'ДС Имп Минэк кон'!E59</f>
        <v>102.48493460683119</v>
      </c>
      <c r="F59" s="1185">
        <f>'ДС Имп Минэк баз'!F59*'ДС Имп Минэк баз'!F59/'ДС Имп Минэк кон'!F59</f>
        <v>105.88974720404028</v>
      </c>
      <c r="G59" s="1185">
        <f>'ДС Имп Минэк баз'!G59*'ДС Имп Минэк баз'!G59/'ДС Имп Минэк кон'!G59</f>
        <v>104.66769973754658</v>
      </c>
      <c r="H59" s="1213">
        <f>'ДС Имп Минэк баз'!H59*'ДС Имп Минэк баз'!H59/'ДС Имп Минэк кон'!H59</f>
        <v>104.23228659198463</v>
      </c>
      <c r="I59" s="1213">
        <f>'ДС Имп Минэк баз'!I59*'ДС Имп Минэк баз'!I59/'ДС Имп Минэк кон'!I59</f>
        <v>103.8298237838262</v>
      </c>
      <c r="J59" s="1213">
        <f>'ДС Имп Минэк баз'!J59*'ДС Имп Минэк баз'!J59/'ДС Имп Минэк кон'!J59</f>
        <v>102.94654753670858</v>
      </c>
      <c r="K59" s="1213">
        <f>'ДС Имп Минэк баз'!K59*'ДС Имп Минэк баз'!K59/'ДС Имп Минэк кон'!K59</f>
        <v>102.90848258938263</v>
      </c>
      <c r="L59" s="1213">
        <f>'ДС Имп Минэк баз'!L59*'ДС Имп Минэк баз'!L59/'ДС Имп Минэк кон'!L59</f>
        <v>102.71303566587218</v>
      </c>
      <c r="M59" s="1213">
        <f>'ДС Имп Минэк баз'!M59*'ДС Имп Минэк баз'!M59/'ДС Имп Минэк кон'!M59</f>
        <v>102.4195619307163</v>
      </c>
      <c r="N59" s="1213">
        <f>'ДС Имп Минэк баз'!N59*'ДС Имп Минэк баз'!N59/'ДС Имп Минэк кон'!N59</f>
        <v>102.10306676625909</v>
      </c>
      <c r="O59" s="1213">
        <f>'ДС Имп Минэк баз'!O59*'ДС Имп Минэк баз'!O59/'ДС Имп Минэк кон'!O59</f>
        <v>101.91160492086424</v>
      </c>
      <c r="P59" s="1213">
        <f>'ДС Имп Минэк баз'!P59*'ДС Имп Минэк баз'!P59/'ДС Имп Минэк кон'!P59</f>
        <v>102.11214041072169</v>
      </c>
      <c r="Q59" s="1213">
        <f>'ДС Имп Минэк баз'!Q59*'ДС Имп Минэк баз'!Q59/'ДС Имп Минэк кон'!Q59</f>
        <v>102.05392530413849</v>
      </c>
      <c r="R59" s="1213">
        <f>'ДС Имп Минэк баз'!R59*'ДС Имп Минэк баз'!R59/'ДС Имп Минэк кон'!R59</f>
        <v>101.77199309073744</v>
      </c>
      <c r="S59" s="1213">
        <f>'ДС Имп Минэк баз'!S59*'ДС Имп Минэк баз'!S59/'ДС Имп Минэк кон'!S59</f>
        <v>101.91525183582706</v>
      </c>
      <c r="T59" s="1213">
        <f>'ДС Имп Минэк баз'!T59*'ДС Имп Минэк баз'!T59/'ДС Имп Минэк кон'!T59</f>
        <v>101.97089118606407</v>
      </c>
      <c r="U59" s="1213">
        <f>'ДС Имп Минэк баз'!U59*'ДС Имп Минэк баз'!U59/'ДС Имп Минэк кон'!U59</f>
        <v>102.07220186914584</v>
      </c>
      <c r="V59" s="1213">
        <f>'ДС Имп Минэк баз'!V59*'ДС Имп Минэк баз'!V59/'ДС Имп Минэк кон'!V59</f>
        <v>102.07060240885987</v>
      </c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  <c r="GA59" s="1146"/>
      <c r="GB59" s="1146"/>
    </row>
    <row r="60" s="1235" customFormat="1" ht="25.5">
      <c r="A60" s="1236" t="s">
        <v>1273</v>
      </c>
      <c r="B60" s="1253" t="s">
        <v>1274</v>
      </c>
      <c r="C60" s="1202">
        <f>'ДС Имп Минэк баз'!C60*'ДС Имп Минэк баз'!C60/'ДС Имп Минэк кон'!C60</f>
        <v>8730.6606500199996</v>
      </c>
      <c r="D60" s="1202">
        <f>'ДС Имп Минэк баз'!D60*'ДС Имп Минэк баз'!D60/'ДС Имп Минэк кон'!D60</f>
        <v>9285.8867580507431</v>
      </c>
      <c r="E60" s="1202">
        <f>'ДС Имп Минэк баз'!E60*'ДС Имп Минэк баз'!E60/'ДС Имп Минэк кон'!E60</f>
        <v>8775.6049102452398</v>
      </c>
      <c r="F60" s="1203">
        <f>'ДС Имп Минэк баз'!F60*'ДС Имп Минэк баз'!F60/'ДС Имп Минэк кон'!F60</f>
        <v>8541.6217928441092</v>
      </c>
      <c r="G60" s="1203">
        <f>'ДС Имп Минэк баз'!G60*'ДС Имп Минэк баз'!G60/'ДС Имп Минэк кон'!G60</f>
        <v>8276.4005660807907</v>
      </c>
      <c r="H60" s="1202">
        <f>'ДС Имп Минэк баз'!H60*'ДС Имп Минэк баз'!H60/'ДС Имп Минэк кон'!H60</f>
        <v>7965.1662671638005</v>
      </c>
      <c r="I60" s="1202">
        <f>'ДС Имп Минэк баз'!I60*'ДС Имп Минэк баз'!I60/'ДС Имп Минэк кон'!I60</f>
        <v>7662.017727340407</v>
      </c>
      <c r="J60" s="1202">
        <f>'ДС Имп Минэк баз'!J60*'ДС Имп Минэк баз'!J60/'ДС Имп Минэк кон'!J60</f>
        <v>7284.3386205094939</v>
      </c>
      <c r="K60" s="1202">
        <f>'ДС Имп Минэк баз'!K60*'ДС Имп Минэк баз'!K60/'ДС Имп Минэк кон'!K60</f>
        <v>7025.3297337140257</v>
      </c>
      <c r="L60" s="1202">
        <f>'ДС Имп Минэк баз'!L60*'ДС Имп Минэк баз'!L60/'ДС Имп Минэк кон'!L60</f>
        <v>6768.1334011399358</v>
      </c>
      <c r="M60" s="1202">
        <f>'ДС Имп Минэк баз'!M60*'ДС Имп Минэк баз'!M60/'ДС Имп Минэк кон'!M60</f>
        <v>6508.210890130279</v>
      </c>
      <c r="N60" s="1202">
        <f>'ДС Имп Минэк баз'!N60*'ДС Имп Минэк баз'!N60/'ДС Имп Минэк кон'!N60</f>
        <v>6279.8612139427141</v>
      </c>
      <c r="O60" s="1202">
        <f>'ДС Имп Минэк баз'!O60*'ДС Имп Минэк баз'!O60/'ДС Имп Минэк кон'!O60</f>
        <v>6053.2141305229507</v>
      </c>
      <c r="P60" s="1202">
        <f>'ДС Имп Минэк баз'!P60*'ДС Имп Минэк баз'!P60/'ДС Имп Минэк кон'!P60</f>
        <v>5829.8220833268833</v>
      </c>
      <c r="Q60" s="1202">
        <f>'ДС Имп Минэк баз'!Q60*'ДС Имп Минэк баз'!Q60/'ДС Имп Минэк кон'!Q60</f>
        <v>5664.4671382053702</v>
      </c>
      <c r="R60" s="1202">
        <f>'ДС Имп Минэк баз'!R60*'ДС Имп Минэк баз'!R60/'ДС Имп Минэк кон'!R60</f>
        <v>5479.3741614152823</v>
      </c>
      <c r="S60" s="1202">
        <f>'ДС Имп Минэк баз'!S60*'ДС Имп Минэк баз'!S60/'ДС Имп Минэк кон'!S60</f>
        <v>5305.1259714379194</v>
      </c>
      <c r="T60" s="1202">
        <f>'ДС Имп Минэк баз'!T60*'ДС Имп Минэк баз'!T60/'ДС Имп Минэк кон'!T60</f>
        <v>5133.1165669435813</v>
      </c>
      <c r="U60" s="1202">
        <f>'ДС Имп Минэк баз'!U60*'ДС Имп Минэк баз'!U60/'ДС Имп Минэк кон'!U60</f>
        <v>4977.156950269864</v>
      </c>
      <c r="V60" s="1202">
        <f>'ДС Имп Минэк баз'!V60*'ДС Имп Минэк баз'!V60/'ДС Имп Минэк кон'!V60</f>
        <v>4825.408918087448</v>
      </c>
    </row>
    <row r="61" ht="15">
      <c r="A61" s="1241"/>
      <c r="B61" s="1240" t="s">
        <v>1247</v>
      </c>
      <c r="C61" s="1208">
        <f>'ДС Имп Минэк баз'!C61*'ДС Имп Минэк баз'!C61/'ДС Имп Минэк кон'!C61</f>
        <v>3.8376096671431541</v>
      </c>
      <c r="D61" s="1208">
        <f>'ДС Имп Минэк баз'!D61*'ДС Имп Минэк баз'!D61/'ДС Имп Минэк кон'!D61</f>
        <v>3.7590269851987785</v>
      </c>
      <c r="E61" s="1208">
        <f>'ДС Имп Минэк баз'!E61*'ДС Имп Минэк баз'!E61/'ДС Имп Минэк кон'!E61</f>
        <v>3.217555216777471</v>
      </c>
      <c r="F61" s="1209">
        <f>'ДС Имп Минэк баз'!F61*'ДС Имп Минэк баз'!F61/'ДС Имп Минэк кон'!F61</f>
        <v>2.7165011478058574</v>
      </c>
      <c r="G61" s="1209">
        <f>'ДС Имп Минэк баз'!G61*'ДС Имп Минэк баз'!G61/'ДС Имп Минэк кон'!G61</f>
        <v>2.4750811763288718</v>
      </c>
      <c r="H61" s="1208">
        <f>'ДС Имп Минэк баз'!H61*'ДС Имп Минэк баз'!H61/'ДС Имп Минэк кон'!H61</f>
        <v>2.2549917540238948</v>
      </c>
      <c r="I61" s="1208">
        <f>'ДС Имп Минэк баз'!I61*'ДС Имп Минэк баз'!I61/'ДС Имп Минэк кон'!I61</f>
        <v>2.0529828734795843</v>
      </c>
      <c r="J61" s="1208">
        <f>'ДС Имп Минэк баз'!J61*'ДС Имп Минэк баз'!J61/'ДС Имп Минэк кон'!J61</f>
        <v>1.8632870513185014</v>
      </c>
      <c r="K61" s="1208">
        <f>'ДС Имп Минэк баз'!K61*'ДС Имп Минэк баз'!K61/'ДС Имп Минэк кон'!K61</f>
        <v>1.6965575225791458</v>
      </c>
      <c r="L61" s="1208">
        <f>'ДС Имп Минэк баз'!L61*'ДС Имп Минэк баз'!L61/'ДС Имп Минэк кон'!L61</f>
        <v>1.5429844016223233</v>
      </c>
      <c r="M61" s="1208">
        <f>'ДС Имп Минэк баз'!M61*'ДС Имп Минэк баз'!M61/'ДС Имп Минэк кон'!M61</f>
        <v>1.4024333134667064</v>
      </c>
      <c r="N61" s="1208">
        <f>'ДС Имп Минэк баз'!N61*'ДС Имп Минэк баз'!N61/'ДС Имп Минэк кон'!N61</f>
        <v>1.2768283444061326</v>
      </c>
      <c r="O61" s="1208">
        <f>'ДС Имп Минэк баз'!O61*'ДС Имп Минэк баз'!O61/'ДС Имп Минэк кон'!O61</f>
        <v>1.1632385318534111</v>
      </c>
      <c r="P61" s="1208">
        <f>'ДС Имп Минэк баз'!P61*'ДС Имп Минэк баз'!P61/'ДС Имп Минэк кон'!P61</f>
        <v>1.0587535153470919</v>
      </c>
      <c r="Q61" s="1208">
        <f>'ДС Имп Минэк баз'!Q61*'ДС Имп Минэк баз'!Q61/'ДС Имп Минэк кон'!Q61</f>
        <v>0.96783473970627454</v>
      </c>
      <c r="R61" s="1208">
        <f>'ДС Имп Минэк баз'!R61*'ДС Имп Минэк баз'!R61/'ДС Имп Минэк кон'!R61</f>
        <v>0.88410672697774662</v>
      </c>
      <c r="S61" s="1208">
        <f>'ДС Имп Минэк баз'!S61*'ДС Имп Минэк баз'!S61/'ДС Имп Минэк кон'!S61</f>
        <v>0.80796176866407132</v>
      </c>
      <c r="T61" s="1208">
        <f>'ДС Имп Минэк баз'!T61*'ДС Имп Минэк баз'!T61/'ДС Имп Минэк кон'!T61</f>
        <v>0.73816610907101854</v>
      </c>
      <c r="U61" s="1208">
        <f>'ДС Имп Минэк баз'!U61*'ДС Имп Минэк баз'!U61/'ДС Имп Минэк кон'!U61</f>
        <v>0.67478534529479861</v>
      </c>
      <c r="V61" s="1208">
        <f>'ДС Имп Минэк баз'!V61*'ДС Имп Минэк баз'!V61/'ДС Имп Минэк кон'!V61</f>
        <v>0.61652753891334255</v>
      </c>
    </row>
    <row r="62" ht="15">
      <c r="A62" s="1241"/>
      <c r="B62" s="1242" t="s">
        <v>1278</v>
      </c>
      <c r="C62" s="1170">
        <f>'ДС Имп Минэк баз'!C62*'ДС Имп Минэк баз'!C62/'ДС Имп Минэк кон'!C62</f>
        <v>123.34595508451159</v>
      </c>
      <c r="D62" s="1170">
        <f>'ДС Имп Минэк баз'!D62*'ДС Имп Минэк баз'!D62/'ДС Имп Минэк кон'!D62</f>
        <v>106.35949706772153</v>
      </c>
      <c r="E62" s="1170">
        <f>'ДС Имп Минэк баз'!E62*'ДС Имп Минэк баз'!E62/'ДС Имп Минэк кон'!E62</f>
        <v>94.504759091929529</v>
      </c>
      <c r="F62" s="1171">
        <f>'ДС Имп Минэк баз'!F62*'ДС Имп Минэк баз'!F62/'ДС Имп Минэк кон'!F62</f>
        <v>97.333709530063686</v>
      </c>
      <c r="G62" s="1171">
        <f>'ДС Имп Минэк баз'!G62*'ДС Имп Минэк баз'!G62/'ДС Имп Минэк кон'!G62</f>
        <v>96.894954691326731</v>
      </c>
      <c r="H62" s="1170">
        <f>'ДС Имп Минэк баз'!H62*'ДС Имп Минэк баз'!H62/'ДС Имп Минэк кон'!H62</f>
        <v>96.239496911344247</v>
      </c>
      <c r="I62" s="1170">
        <f>'ДС Имп Минэк баз'!I62*'ДС Имп Минэк баз'!I62/'ДС Имп Минэк кон'!I62</f>
        <v>96.1940714147661</v>
      </c>
      <c r="J62" s="1170">
        <f>'ДС Имп Минэк баз'!J62*'ДС Имп Минэк баз'!J62/'ДС Имп Минэк кон'!J62</f>
        <v>95.07076177227782</v>
      </c>
      <c r="K62" s="1170">
        <f>'ДС Имп Минэк баз'!K62*'ДС Имп Минэк баз'!K62/'ДС Имп Минэк кон'!K62</f>
        <v>96.385976029521672</v>
      </c>
      <c r="L62" s="1170">
        <f>'ДС Имп Минэк баз'!L62*'ДС Имп Минэк баз'!L62/'ДС Имп Минэк кон'!L62</f>
        <v>96.339014077306246</v>
      </c>
      <c r="M62" s="1170">
        <f>'ДС Имп Минэк баз'!M62*'ДС Имп Минэк баз'!M62/'ДС Имп Минэк кон'!M62</f>
        <v>96.159613063095392</v>
      </c>
      <c r="N62" s="1170">
        <f>'ДС Имп Минэк баз'!N62*'ДС Имп Минэк баз'!N62/'ДС Имп Минэк кон'!N62</f>
        <v>96.49136022107308</v>
      </c>
      <c r="O62" s="1170">
        <f>'ДС Имп Минэк баз'!O62*'ДС Имп Минэк баз'!O62/'ДС Имп Минэк кон'!O62</f>
        <v>96.390890249030406</v>
      </c>
      <c r="P62" s="1170">
        <f>'ДС Имп Минэк баз'!P62*'ДС Имп Минэк баз'!P62/'ДС Имп Минэк кон'!P62</f>
        <v>96.309530071476772</v>
      </c>
      <c r="Q62" s="1170">
        <f>'ДС Имп Минэк баз'!Q62*'ДС Имп Минэк баз'!Q62/'ДС Имп Минэк кон'!Q62</f>
        <v>97.163636509689994</v>
      </c>
      <c r="R62" s="1170">
        <f>'ДС Имп Минэк баз'!R62*'ДС Имп Минэк баз'!R62/'ДС Имп Минэк кон'!R62</f>
        <v>96.732385019207101</v>
      </c>
      <c r="S62" s="1170">
        <f>'ДС Имп Минэк баз'!S62*'ДС Имп Минэк баз'!S62/'ДС Имп Минэк кон'!S62</f>
        <v>96.819925326428987</v>
      </c>
      <c r="T62" s="1170">
        <f>'ДС Имп Минэк баз'!T62*'ДС Имп Минэк баз'!T62/'ДС Имп Минэк кон'!T62</f>
        <v>96.757675398842281</v>
      </c>
      <c r="U62" s="1170">
        <f>'ДС Имп Минэк баз'!U62*'ДС Имп Минэк баз'!U62/'ДС Имп Минэк кон'!U62</f>
        <v>96.961697350142558</v>
      </c>
      <c r="V62" s="1170">
        <f>'ДС Имп Минэк баз'!V62*'ДС Имп Минэк баз'!V62/'ДС Имп Минэк кон'!V62</f>
        <v>96.951110167940598</v>
      </c>
    </row>
    <row r="63" ht="15">
      <c r="A63" s="1241"/>
      <c r="B63" s="1243" t="s">
        <v>1249</v>
      </c>
      <c r="C63" s="1170">
        <f>'ДС Имп Минэк баз'!C63*'ДС Имп Минэк баз'!C63/'ДС Имп Минэк кон'!C63</f>
        <v>105.51407620574129</v>
      </c>
      <c r="D63" s="1170">
        <f>'ДС Имп Минэк баз'!D63*'ДС Имп Минэк баз'!D63/'ДС Имп Минэк кон'!D63</f>
        <v>106.64161370130132</v>
      </c>
      <c r="E63" s="1170">
        <f>'ДС Имп Минэк баз'!E63*'ДС Имп Минэк баз'!E63/'ДС Имп Минэк кон'!E63</f>
        <v>100.1221493888365</v>
      </c>
      <c r="F63" s="1171">
        <f>'ДС Имп Минэк баз'!F63*'ДС Имп Минэк баз'!F63/'ДС Имп Минэк кон'!F63</f>
        <v>100.1221493888365</v>
      </c>
      <c r="G63" s="1171">
        <f>'ДС Имп Минэк баз'!G63*'ДС Имп Минэк баз'!G63/'ДС Имп Минэк кон'!G63</f>
        <v>100.28628070480526</v>
      </c>
      <c r="H63" s="1170">
        <f>'ДС Имп Минэк баз'!H63*'ДС Имп Минэк баз'!H63/'ДС Имп Минэк кон'!H63</f>
        <v>100.02089114818847</v>
      </c>
      <c r="I63" s="1170">
        <f>'ДС Имп Минэк баз'!I63*'ДС Имп Минэк баз'!I63/'ДС Имп Минэк кон'!I63</f>
        <v>100.32856365801349</v>
      </c>
      <c r="J63" s="1170">
        <f>'ДС Имп Минэк баз'!J63*'ДС Имп Минэк баз'!J63/'ДС Имп Минэк кон'!J63</f>
        <v>100.05708908276667</v>
      </c>
      <c r="K63" s="1170">
        <f>'ДС Имп Минэк баз'!K63*'ДС Имп Минэк баз'!K63/'ДС Имп Минэк кон'!K63</f>
        <v>101.38263937823996</v>
      </c>
      <c r="L63" s="1170">
        <f>'ДС Имп Минэк баз'!L63*'ДС Имп Минэк баз'!L63/'ДС Имп Минэк кон'!L63</f>
        <v>101.44880072355859</v>
      </c>
      <c r="M63" s="1170">
        <f>'ДС Имп Минэк баз'!M63*'ДС Имп Минэк баз'!M63/'ДС Имп Минэк кон'!M63</f>
        <v>101.47773322047033</v>
      </c>
      <c r="N63" s="1170">
        <f>'ДС Имп Минэк баз'!N63*'ДС Имп Минэк баз'!N63/'ДС Имп Минэк кон'!N63</f>
        <v>102.01014797477752</v>
      </c>
      <c r="O63" s="1170">
        <f>'ДС Имп Минэк баз'!O63*'ДС Имп Минэк баз'!O63/'ДС Имп Минэк кон'!O63</f>
        <v>101.92055798682831</v>
      </c>
      <c r="P63" s="1170">
        <f>'ДС Имп Минэк баз'!P63*'ДС Имп Минэк баз'!P63/'ДС Имп Минэк кон'!P63</f>
        <v>101.59890713072154</v>
      </c>
      <c r="Q63" s="1170">
        <f>'ДС Имп Минэк баз'!Q63*'ДС Имп Минэк баз'!Q63/'ДС Имп Минэк кон'!Q63</f>
        <v>102.60720515489631</v>
      </c>
      <c r="R63" s="1170">
        <f>'ДС Имп Минэк баз'!R63*'ДС Имп Минэк баз'!R63/'ДС Имп Минэк кон'!R63</f>
        <v>102.49844285721277</v>
      </c>
      <c r="S63" s="1170">
        <f>'ДС Имп Минэк баз'!S63*'ДС Имп Минэк баз'!S63/'ДС Имп Минэк кон'!S63</f>
        <v>102.39095621892608</v>
      </c>
      <c r="T63" s="1170">
        <f>'ДС Имп Минэк баз'!T63*'ДС Имп Минэк баз'!T63/'ДС Имп Минэк кон'!T63</f>
        <v>102.28320033737775</v>
      </c>
      <c r="U63" s="1170">
        <f>'ДС Имп Минэк баз'!U63*'ДС Имп Минэк баз'!U63/'ДС Имп Минэк кон'!U63</f>
        <v>102.28295221724063</v>
      </c>
      <c r="V63" s="1170">
        <f>'ДС Имп Минэк баз'!V63*'ДС Имп Минэк баз'!V63/'ДС Имп Минэк кон'!V63</f>
        <v>102.28390759329996</v>
      </c>
    </row>
    <row r="64" s="1244" customFormat="1" ht="15">
      <c r="A64" s="1254"/>
      <c r="B64" s="1255" t="s">
        <v>1250</v>
      </c>
      <c r="C64" s="1213">
        <f>'ДС Имп Минэк баз'!C64*'ДС Имп Минэк баз'!C64/'ДС Имп Минэк кон'!C64</f>
        <v>116.90000000000001</v>
      </c>
      <c r="D64" s="1213">
        <f>'ДС Имп Минэк баз'!D64*'ДС Имп Минэк баз'!D64/'ДС Имп Минэк кон'!D64</f>
        <v>99.735453521577469</v>
      </c>
      <c r="E64" s="1213">
        <f>'ДС Имп Минэк баз'!E64*'ДС Имп Минэк баз'!E64/'ДС Имп Минэк кон'!E64</f>
        <v>94.389462939822465</v>
      </c>
      <c r="F64" s="1185">
        <f>'ДС Имп Минэк баз'!F64*'ДС Имп Минэк баз'!F64/'ДС Имп Минэк кон'!F64</f>
        <v>97.214962048064351</v>
      </c>
      <c r="G64" s="1185">
        <f>'ДС Имп Минэк баз'!G64*'ДС Имп Минэк баз'!G64/'ДС Имп Минэк кон'!G64</f>
        <v>96.618354983708102</v>
      </c>
      <c r="H64" s="1213">
        <f>'ДС Имп Минэк баз'!H64*'ДС Имп Минэк баз'!H64/'ДС Имп Минэк кон'!H64</f>
        <v>96.219395574828638</v>
      </c>
      <c r="I64" s="1213">
        <f>'ДС Имп Минэк баз'!I64*'ДС Имп Минэк баз'!I64/'ДС Имп Минэк кон'!I64</f>
        <v>95.879047708347059</v>
      </c>
      <c r="J64" s="1213">
        <f>'ДС Имп Минэк баз'!J64*'ДС Имп Минэк баз'!J64/'ДС Имп Минэк кон'!J64</f>
        <v>95.016517713838198</v>
      </c>
      <c r="K64" s="1213">
        <f>'ДС Имп Минэк баз'!K64*'ДС Имп Минэк баз'!K64/'ДС Имп Минэк кон'!K64</f>
        <v>95.071480305344323</v>
      </c>
      <c r="L64" s="1213">
        <f>'ДС Имп Минэк баз'!L64*'ДС Имп Минэк баз'!L64/'ДС Имп Минэк кон'!L64</f>
        <v>94.963186740692819</v>
      </c>
      <c r="M64" s="1213">
        <f>'ДС Имп Минэк баз'!M64*'ДС Имп Минэк баз'!M64/'ДС Имп Минэк кон'!M64</f>
        <v>94.759323066646715</v>
      </c>
      <c r="N64" s="1213">
        <f>'ДС Имп Минэк баз'!N64*'ДС Имп Минэк баз'!N64/'ДС Имп Минэк кон'!N64</f>
        <v>94.589962015280108</v>
      </c>
      <c r="O64" s="1213">
        <f>'ДС Имп Минэк баз'!O64*'ДС Имп Минэк баз'!O64/'ДС Имп Минэк кон'!O64</f>
        <v>94.574531530221293</v>
      </c>
      <c r="P64" s="1213">
        <f>'ДС Имп Минэк баз'!P64*'ДС Имп Минэк баз'!P64/'ДС Имп Минэк кон'!P64</f>
        <v>94.793864217024293</v>
      </c>
      <c r="Q64" s="1213">
        <f>'ДС Имп Минэк баз'!Q64*'ДС Имп Минэк баз'!Q64/'ДС Имп Минэк кон'!Q64</f>
        <v>94.694750103573497</v>
      </c>
      <c r="R64" s="1213">
        <f>'ДС Имп Минэк баз'!R64*'ДС Имп Минэк баз'!R64/'ДС Имп Минэк кон'!R64</f>
        <v>94.37449225834763</v>
      </c>
      <c r="S64" s="1213">
        <f>'ДС Имп Минэк баз'!S64*'ДС Имп Минэк баз'!S64/'ДС Имп Минэк кон'!S64</f>
        <v>94.559059610122731</v>
      </c>
      <c r="T64" s="1213">
        <f>'ДС Имп Минэк баз'!T64*'ДС Имп Минэк баз'!T64/'ДС Имп Минэк кон'!T64</f>
        <v>94.597817705830749</v>
      </c>
      <c r="U64" s="1213">
        <f>'ДС Имп Минэк баз'!U64*'ДС Имп Минэк баз'!U64/'ДС Имп Минэк кон'!U64</f>
        <v>94.797515371089261</v>
      </c>
      <c r="V64" s="1213">
        <f>'ДС Имп Минэк баз'!V64*'ДС Имп Минэк баз'!V64/'ДС Имп Минэк кон'!V64</f>
        <v>94.78627914122761</v>
      </c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  <c r="GA64" s="1146"/>
      <c r="GB64" s="1146"/>
    </row>
    <row r="69">
      <c r="A69" s="1226" t="e">
        <v>#DIV/0!</v>
      </c>
    </row>
    <row r="108">
      <c r="A108" s="1226" t="e">
        <v>#DIV/0!</v>
      </c>
    </row>
    <row r="263" ht="23.25" customHeight="1"/>
  </sheetData>
  <printOptions headings="0" gridLines="0"/>
  <pageMargins left="0.19685039370078738" right="0.19685039370078738" top="0" bottom="0" header="0.15748031496062992" footer="0"/>
  <pageSetup paperSize="9" scale="3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0" style="1142" width="13.85546875"/>
    <col customWidth="1" min="21" max="143" style="1142" width="10.28515625"/>
    <col min="144" max="218" style="1142" width="10.28515625"/>
    <col customWidth="1" min="219" max="219" style="1142" width="8.42578125"/>
    <col customWidth="1" min="220" max="220" style="1142" width="46.5703125"/>
    <col customWidth="1" min="221" max="222" style="1142" width="12.42578125"/>
    <col customWidth="1" min="223" max="223" style="1142" width="12"/>
    <col customWidth="1" min="224" max="237" style="1142" width="10.7109375"/>
    <col customWidth="1" hidden="1" min="238" max="248" style="1142" width="10.28515625"/>
    <col customWidth="1" min="249" max="399" style="1142" width="10.28515625"/>
    <col min="400" max="474" style="1142" width="10.28515625"/>
    <col customWidth="1" min="475" max="475" style="1142" width="8.42578125"/>
    <col customWidth="1" min="476" max="476" style="1142" width="46.5703125"/>
    <col customWidth="1" min="477" max="478" style="1142" width="12.42578125"/>
    <col customWidth="1" min="479" max="479" style="1142" width="12"/>
    <col customWidth="1" min="480" max="493" style="1142" width="10.7109375"/>
    <col customWidth="1" hidden="1" min="494" max="504" style="1142" width="10.28515625"/>
    <col customWidth="1" min="505" max="655" style="1142" width="10.28515625"/>
    <col min="656" max="730" style="1142" width="10.28515625"/>
    <col customWidth="1" min="731" max="731" style="1142" width="8.42578125"/>
    <col customWidth="1" min="732" max="732" style="1142" width="46.5703125"/>
    <col customWidth="1" min="733" max="734" style="1142" width="12.42578125"/>
    <col customWidth="1" min="735" max="735" style="1142" width="12"/>
    <col customWidth="1" min="736" max="749" style="1142" width="10.7109375"/>
    <col customWidth="1" hidden="1" min="750" max="760" style="1142" width="10.28515625"/>
    <col customWidth="1" min="761" max="911" style="1142" width="10.28515625"/>
    <col min="912" max="986" style="1142" width="10.28515625"/>
    <col customWidth="1" min="987" max="987" style="1142" width="8.42578125"/>
    <col customWidth="1" min="988" max="988" style="1142" width="46.5703125"/>
    <col customWidth="1" min="989" max="990" style="1142" width="12.42578125"/>
    <col customWidth="1" min="991" max="991" style="1142" width="12"/>
    <col customWidth="1" min="992" max="1005" style="1142" width="10.7109375"/>
    <col customWidth="1" hidden="1" min="1006" max="1016" style="1142" width="10.28515625"/>
    <col customWidth="1" min="1017" max="1167" style="1142" width="10.28515625"/>
    <col min="1168" max="1242" style="1142" width="10.28515625"/>
    <col customWidth="1" min="1243" max="1243" style="1142" width="8.42578125"/>
    <col customWidth="1" min="1244" max="1244" style="1142" width="46.5703125"/>
    <col customWidth="1" min="1245" max="1246" style="1142" width="12.42578125"/>
    <col customWidth="1" min="1247" max="1247" style="1142" width="12"/>
    <col customWidth="1" min="1248" max="1261" style="1142" width="10.7109375"/>
    <col customWidth="1" hidden="1" min="1262" max="1272" style="1142" width="10.28515625"/>
    <col customWidth="1" min="1273" max="1423" style="1142" width="10.28515625"/>
    <col min="1424" max="1498" style="1142" width="10.28515625"/>
    <col customWidth="1" min="1499" max="1499" style="1142" width="8.42578125"/>
    <col customWidth="1" min="1500" max="1500" style="1142" width="46.5703125"/>
    <col customWidth="1" min="1501" max="1502" style="1142" width="12.42578125"/>
    <col customWidth="1" min="1503" max="1503" style="1142" width="12"/>
    <col customWidth="1" min="1504" max="1517" style="1142" width="10.7109375"/>
    <col customWidth="1" hidden="1" min="1518" max="1528" style="1142" width="10.28515625"/>
    <col customWidth="1" min="1529" max="1679" style="1142" width="10.28515625"/>
    <col min="1680" max="1754" style="1142" width="10.28515625"/>
    <col customWidth="1" min="1755" max="1755" style="1142" width="8.42578125"/>
    <col customWidth="1" min="1756" max="1756" style="1142" width="46.5703125"/>
    <col customWidth="1" min="1757" max="1758" style="1142" width="12.42578125"/>
    <col customWidth="1" min="1759" max="1759" style="1142" width="12"/>
    <col customWidth="1" min="1760" max="1773" style="1142" width="10.7109375"/>
    <col customWidth="1" hidden="1" min="1774" max="1784" style="1142" width="10.28515625"/>
    <col customWidth="1" min="1785" max="1935" style="1142" width="10.28515625"/>
    <col min="1936" max="2010" style="1142" width="10.28515625"/>
    <col customWidth="1" min="2011" max="2011" style="1142" width="8.42578125"/>
    <col customWidth="1" min="2012" max="2012" style="1142" width="46.5703125"/>
    <col customWidth="1" min="2013" max="2014" style="1142" width="12.42578125"/>
    <col customWidth="1" min="2015" max="2015" style="1142" width="12"/>
    <col customWidth="1" min="2016" max="2029" style="1142" width="10.7109375"/>
    <col customWidth="1" hidden="1" min="2030" max="2040" style="1142" width="10.28515625"/>
    <col customWidth="1" min="2041" max="2191" style="1142" width="10.28515625"/>
    <col min="2192" max="2266" style="1142" width="10.28515625"/>
    <col customWidth="1" min="2267" max="2267" style="1142" width="8.42578125"/>
    <col customWidth="1" min="2268" max="2268" style="1142" width="46.5703125"/>
    <col customWidth="1" min="2269" max="2270" style="1142" width="12.42578125"/>
    <col customWidth="1" min="2271" max="2271" style="1142" width="12"/>
    <col customWidth="1" min="2272" max="2285" style="1142" width="10.7109375"/>
    <col customWidth="1" hidden="1" min="2286" max="2296" style="1142" width="10.28515625"/>
    <col customWidth="1" min="2297" max="2447" style="1142" width="10.28515625"/>
    <col min="2448" max="2522" style="1142" width="10.28515625"/>
    <col customWidth="1" min="2523" max="2523" style="1142" width="8.42578125"/>
    <col customWidth="1" min="2524" max="2524" style="1142" width="46.5703125"/>
    <col customWidth="1" min="2525" max="2526" style="1142" width="12.42578125"/>
    <col customWidth="1" min="2527" max="2527" style="1142" width="12"/>
    <col customWidth="1" min="2528" max="2541" style="1142" width="10.7109375"/>
    <col customWidth="1" hidden="1" min="2542" max="2552" style="1142" width="10.28515625"/>
    <col customWidth="1" min="2553" max="2703" style="1142" width="10.28515625"/>
    <col min="2704" max="2778" style="1142" width="10.28515625"/>
    <col customWidth="1" min="2779" max="2779" style="1142" width="8.42578125"/>
    <col customWidth="1" min="2780" max="2780" style="1142" width="46.5703125"/>
    <col customWidth="1" min="2781" max="2782" style="1142" width="12.42578125"/>
    <col customWidth="1" min="2783" max="2783" style="1142" width="12"/>
    <col customWidth="1" min="2784" max="2797" style="1142" width="10.7109375"/>
    <col customWidth="1" hidden="1" min="2798" max="2808" style="1142" width="10.28515625"/>
    <col customWidth="1" min="2809" max="2959" style="1142" width="10.28515625"/>
    <col min="2960" max="3034" style="1142" width="10.28515625"/>
    <col customWidth="1" min="3035" max="3035" style="1142" width="8.42578125"/>
    <col customWidth="1" min="3036" max="3036" style="1142" width="46.5703125"/>
    <col customWidth="1" min="3037" max="3038" style="1142" width="12.42578125"/>
    <col customWidth="1" min="3039" max="3039" style="1142" width="12"/>
    <col customWidth="1" min="3040" max="3053" style="1142" width="10.7109375"/>
    <col customWidth="1" hidden="1" min="3054" max="3064" style="1142" width="10.28515625"/>
    <col customWidth="1" min="3065" max="3215" style="1142" width="10.28515625"/>
    <col min="3216" max="3290" style="1142" width="10.28515625"/>
    <col customWidth="1" min="3291" max="3291" style="1142" width="8.42578125"/>
    <col customWidth="1" min="3292" max="3292" style="1142" width="46.5703125"/>
    <col customWidth="1" min="3293" max="3294" style="1142" width="12.42578125"/>
    <col customWidth="1" min="3295" max="3295" style="1142" width="12"/>
    <col customWidth="1" min="3296" max="3309" style="1142" width="10.7109375"/>
    <col customWidth="1" hidden="1" min="3310" max="3320" style="1142" width="10.28515625"/>
    <col customWidth="1" min="3321" max="3471" style="1142" width="10.28515625"/>
    <col min="3472" max="3546" style="1142" width="10.28515625"/>
    <col customWidth="1" min="3547" max="3547" style="1142" width="8.42578125"/>
    <col customWidth="1" min="3548" max="3548" style="1142" width="46.5703125"/>
    <col customWidth="1" min="3549" max="3550" style="1142" width="12.42578125"/>
    <col customWidth="1" min="3551" max="3551" style="1142" width="12"/>
    <col customWidth="1" min="3552" max="3565" style="1142" width="10.7109375"/>
    <col customWidth="1" hidden="1" min="3566" max="3576" style="1142" width="10.28515625"/>
    <col customWidth="1" min="3577" max="3727" style="1142" width="10.28515625"/>
    <col min="3728" max="3802" style="1142" width="10.28515625"/>
    <col customWidth="1" min="3803" max="3803" style="1142" width="8.42578125"/>
    <col customWidth="1" min="3804" max="3804" style="1142" width="46.5703125"/>
    <col customWidth="1" min="3805" max="3806" style="1142" width="12.42578125"/>
    <col customWidth="1" min="3807" max="3807" style="1142" width="12"/>
    <col customWidth="1" min="3808" max="3821" style="1142" width="10.7109375"/>
    <col customWidth="1" hidden="1" min="3822" max="3832" style="1142" width="10.28515625"/>
    <col customWidth="1" min="3833" max="3983" style="1142" width="10.28515625"/>
    <col min="3984" max="4058" style="1142" width="10.28515625"/>
    <col customWidth="1" min="4059" max="4059" style="1142" width="8.42578125"/>
    <col customWidth="1" min="4060" max="4060" style="1142" width="46.5703125"/>
    <col customWidth="1" min="4061" max="4062" style="1142" width="12.42578125"/>
    <col customWidth="1" min="4063" max="4063" style="1142" width="12"/>
    <col customWidth="1" min="4064" max="4077" style="1142" width="10.7109375"/>
    <col customWidth="1" hidden="1" min="4078" max="4088" style="1142" width="10.28515625"/>
    <col customWidth="1" min="4089" max="4239" style="1142" width="10.28515625"/>
    <col min="4240" max="4314" style="1142" width="10.28515625"/>
    <col customWidth="1" min="4315" max="4315" style="1142" width="8.42578125"/>
    <col customWidth="1" min="4316" max="4316" style="1142" width="46.5703125"/>
    <col customWidth="1" min="4317" max="4318" style="1142" width="12.42578125"/>
    <col customWidth="1" min="4319" max="4319" style="1142" width="12"/>
    <col customWidth="1" min="4320" max="4333" style="1142" width="10.7109375"/>
    <col customWidth="1" hidden="1" min="4334" max="4344" style="1142" width="10.28515625"/>
    <col customWidth="1" min="4345" max="4495" style="1142" width="10.28515625"/>
    <col min="4496" max="4570" style="1142" width="10.28515625"/>
    <col customWidth="1" min="4571" max="4571" style="1142" width="8.42578125"/>
    <col customWidth="1" min="4572" max="4572" style="1142" width="46.5703125"/>
    <col customWidth="1" min="4573" max="4574" style="1142" width="12.42578125"/>
    <col customWidth="1" min="4575" max="4575" style="1142" width="12"/>
    <col customWidth="1" min="4576" max="4589" style="1142" width="10.7109375"/>
    <col customWidth="1" hidden="1" min="4590" max="4600" style="1142" width="10.28515625"/>
    <col customWidth="1" min="4601" max="4751" style="1142" width="10.28515625"/>
    <col min="4752" max="4826" style="1142" width="10.28515625"/>
    <col customWidth="1" min="4827" max="4827" style="1142" width="8.42578125"/>
    <col customWidth="1" min="4828" max="4828" style="1142" width="46.5703125"/>
    <col customWidth="1" min="4829" max="4830" style="1142" width="12.42578125"/>
    <col customWidth="1" min="4831" max="4831" style="1142" width="12"/>
    <col customWidth="1" min="4832" max="4845" style="1142" width="10.7109375"/>
    <col customWidth="1" hidden="1" min="4846" max="4856" style="1142" width="10.28515625"/>
    <col customWidth="1" min="4857" max="5007" style="1142" width="10.28515625"/>
    <col min="5008" max="5082" style="1142" width="10.28515625"/>
    <col customWidth="1" min="5083" max="5083" style="1142" width="8.42578125"/>
    <col customWidth="1" min="5084" max="5084" style="1142" width="46.5703125"/>
    <col customWidth="1" min="5085" max="5086" style="1142" width="12.42578125"/>
    <col customWidth="1" min="5087" max="5087" style="1142" width="12"/>
    <col customWidth="1" min="5088" max="5101" style="1142" width="10.7109375"/>
    <col customWidth="1" hidden="1" min="5102" max="5112" style="1142" width="10.28515625"/>
    <col customWidth="1" min="5113" max="5263" style="1142" width="10.28515625"/>
    <col min="5264" max="5338" style="1142" width="10.28515625"/>
    <col customWidth="1" min="5339" max="5339" style="1142" width="8.42578125"/>
    <col customWidth="1" min="5340" max="5340" style="1142" width="46.5703125"/>
    <col customWidth="1" min="5341" max="5342" style="1142" width="12.42578125"/>
    <col customWidth="1" min="5343" max="5343" style="1142" width="12"/>
    <col customWidth="1" min="5344" max="5357" style="1142" width="10.7109375"/>
    <col customWidth="1" hidden="1" min="5358" max="5368" style="1142" width="10.28515625"/>
    <col customWidth="1" min="5369" max="5519" style="1142" width="10.28515625"/>
    <col min="5520" max="5594" style="1142" width="10.28515625"/>
    <col customWidth="1" min="5595" max="5595" style="1142" width="8.42578125"/>
    <col customWidth="1" min="5596" max="5596" style="1142" width="46.5703125"/>
    <col customWidth="1" min="5597" max="5598" style="1142" width="12.42578125"/>
    <col customWidth="1" min="5599" max="5599" style="1142" width="12"/>
    <col customWidth="1" min="5600" max="5613" style="1142" width="10.7109375"/>
    <col customWidth="1" hidden="1" min="5614" max="5624" style="1142" width="10.28515625"/>
    <col customWidth="1" min="5625" max="5775" style="1142" width="10.28515625"/>
    <col min="5776" max="5850" style="1142" width="10.28515625"/>
    <col customWidth="1" min="5851" max="5851" style="1142" width="8.42578125"/>
    <col customWidth="1" min="5852" max="5852" style="1142" width="46.5703125"/>
    <col customWidth="1" min="5853" max="5854" style="1142" width="12.42578125"/>
    <col customWidth="1" min="5855" max="5855" style="1142" width="12"/>
    <col customWidth="1" min="5856" max="5869" style="1142" width="10.7109375"/>
    <col customWidth="1" hidden="1" min="5870" max="5880" style="1142" width="10.28515625"/>
    <col customWidth="1" min="5881" max="6031" style="1142" width="10.28515625"/>
    <col min="6032" max="6106" style="1142" width="10.28515625"/>
    <col customWidth="1" min="6107" max="6107" style="1142" width="8.42578125"/>
    <col customWidth="1" min="6108" max="6108" style="1142" width="46.5703125"/>
    <col customWidth="1" min="6109" max="6110" style="1142" width="12.42578125"/>
    <col customWidth="1" min="6111" max="6111" style="1142" width="12"/>
    <col customWidth="1" min="6112" max="6125" style="1142" width="10.7109375"/>
    <col customWidth="1" hidden="1" min="6126" max="6136" style="1142" width="10.28515625"/>
    <col customWidth="1" min="6137" max="6287" style="1142" width="10.28515625"/>
    <col min="6288" max="6362" style="1142" width="10.28515625"/>
    <col customWidth="1" min="6363" max="6363" style="1142" width="8.42578125"/>
    <col customWidth="1" min="6364" max="6364" style="1142" width="46.5703125"/>
    <col customWidth="1" min="6365" max="6366" style="1142" width="12.42578125"/>
    <col customWidth="1" min="6367" max="6367" style="1142" width="12"/>
    <col customWidth="1" min="6368" max="6381" style="1142" width="10.7109375"/>
    <col customWidth="1" hidden="1" min="6382" max="6392" style="1142" width="10.28515625"/>
    <col customWidth="1" min="6393" max="6543" style="1142" width="10.28515625"/>
    <col min="6544" max="6618" style="1142" width="10.28515625"/>
    <col customWidth="1" min="6619" max="6619" style="1142" width="8.42578125"/>
    <col customWidth="1" min="6620" max="6620" style="1142" width="46.5703125"/>
    <col customWidth="1" min="6621" max="6622" style="1142" width="12.42578125"/>
    <col customWidth="1" min="6623" max="6623" style="1142" width="12"/>
    <col customWidth="1" min="6624" max="6637" style="1142" width="10.7109375"/>
    <col customWidth="1" hidden="1" min="6638" max="6648" style="1142" width="10.28515625"/>
    <col customWidth="1" min="6649" max="6799" style="1142" width="10.28515625"/>
    <col min="6800" max="6874" style="1142" width="10.28515625"/>
    <col customWidth="1" min="6875" max="6875" style="1142" width="8.42578125"/>
    <col customWidth="1" min="6876" max="6876" style="1142" width="46.5703125"/>
    <col customWidth="1" min="6877" max="6878" style="1142" width="12.42578125"/>
    <col customWidth="1" min="6879" max="6879" style="1142" width="12"/>
    <col customWidth="1" min="6880" max="6893" style="1142" width="10.7109375"/>
    <col customWidth="1" hidden="1" min="6894" max="6904" style="1142" width="10.28515625"/>
    <col customWidth="1" min="6905" max="7055" style="1142" width="10.28515625"/>
    <col min="7056" max="7130" style="1142" width="10.28515625"/>
    <col customWidth="1" min="7131" max="7131" style="1142" width="8.42578125"/>
    <col customWidth="1" min="7132" max="7132" style="1142" width="46.5703125"/>
    <col customWidth="1" min="7133" max="7134" style="1142" width="12.42578125"/>
    <col customWidth="1" min="7135" max="7135" style="1142" width="12"/>
    <col customWidth="1" min="7136" max="7149" style="1142" width="10.7109375"/>
    <col customWidth="1" hidden="1" min="7150" max="7160" style="1142" width="10.28515625"/>
    <col customWidth="1" min="7161" max="7311" style="1142" width="10.28515625"/>
    <col min="7312" max="7386" style="1142" width="10.28515625"/>
    <col customWidth="1" min="7387" max="7387" style="1142" width="8.42578125"/>
    <col customWidth="1" min="7388" max="7388" style="1142" width="46.5703125"/>
    <col customWidth="1" min="7389" max="7390" style="1142" width="12.42578125"/>
    <col customWidth="1" min="7391" max="7391" style="1142" width="12"/>
    <col customWidth="1" min="7392" max="7405" style="1142" width="10.7109375"/>
    <col customWidth="1" hidden="1" min="7406" max="7416" style="1142" width="10.28515625"/>
    <col customWidth="1" min="7417" max="7567" style="1142" width="10.28515625"/>
    <col min="7568" max="7642" style="1142" width="10.28515625"/>
    <col customWidth="1" min="7643" max="7643" style="1142" width="8.42578125"/>
    <col customWidth="1" min="7644" max="7644" style="1142" width="46.5703125"/>
    <col customWidth="1" min="7645" max="7646" style="1142" width="12.42578125"/>
    <col customWidth="1" min="7647" max="7647" style="1142" width="12"/>
    <col customWidth="1" min="7648" max="7661" style="1142" width="10.7109375"/>
    <col customWidth="1" hidden="1" min="7662" max="7672" style="1142" width="10.28515625"/>
    <col customWidth="1" min="7673" max="7823" style="1142" width="10.28515625"/>
    <col min="7824" max="7898" style="1142" width="10.28515625"/>
    <col customWidth="1" min="7899" max="7899" style="1142" width="8.42578125"/>
    <col customWidth="1" min="7900" max="7900" style="1142" width="46.5703125"/>
    <col customWidth="1" min="7901" max="7902" style="1142" width="12.42578125"/>
    <col customWidth="1" min="7903" max="7903" style="1142" width="12"/>
    <col customWidth="1" min="7904" max="7917" style="1142" width="10.7109375"/>
    <col customWidth="1" hidden="1" min="7918" max="7928" style="1142" width="10.28515625"/>
    <col customWidth="1" min="7929" max="8079" style="1142" width="10.28515625"/>
    <col min="8080" max="8154" style="1142" width="10.28515625"/>
    <col customWidth="1" min="8155" max="8155" style="1142" width="8.42578125"/>
    <col customWidth="1" min="8156" max="8156" style="1142" width="46.5703125"/>
    <col customWidth="1" min="8157" max="8158" style="1142" width="12.42578125"/>
    <col customWidth="1" min="8159" max="8159" style="1142" width="12"/>
    <col customWidth="1" min="8160" max="8173" style="1142" width="10.7109375"/>
    <col customWidth="1" hidden="1" min="8174" max="8184" style="1142" width="10.28515625"/>
    <col customWidth="1" min="8185" max="8335" style="1142" width="10.28515625"/>
    <col min="8336" max="8410" style="1142" width="10.28515625"/>
    <col customWidth="1" min="8411" max="8411" style="1142" width="8.42578125"/>
    <col customWidth="1" min="8412" max="8412" style="1142" width="46.5703125"/>
    <col customWidth="1" min="8413" max="8414" style="1142" width="12.42578125"/>
    <col customWidth="1" min="8415" max="8415" style="1142" width="12"/>
    <col customWidth="1" min="8416" max="8429" style="1142" width="10.7109375"/>
    <col customWidth="1" hidden="1" min="8430" max="8440" style="1142" width="10.28515625"/>
    <col customWidth="1" min="8441" max="8591" style="1142" width="10.28515625"/>
    <col min="8592" max="8666" style="1142" width="10.28515625"/>
    <col customWidth="1" min="8667" max="8667" style="1142" width="8.42578125"/>
    <col customWidth="1" min="8668" max="8668" style="1142" width="46.5703125"/>
    <col customWidth="1" min="8669" max="8670" style="1142" width="12.42578125"/>
    <col customWidth="1" min="8671" max="8671" style="1142" width="12"/>
    <col customWidth="1" min="8672" max="8685" style="1142" width="10.7109375"/>
    <col customWidth="1" hidden="1" min="8686" max="8696" style="1142" width="10.28515625"/>
    <col customWidth="1" min="8697" max="8847" style="1142" width="10.28515625"/>
    <col min="8848" max="8922" style="1142" width="10.28515625"/>
    <col customWidth="1" min="8923" max="8923" style="1142" width="8.42578125"/>
    <col customWidth="1" min="8924" max="8924" style="1142" width="46.5703125"/>
    <col customWidth="1" min="8925" max="8926" style="1142" width="12.42578125"/>
    <col customWidth="1" min="8927" max="8927" style="1142" width="12"/>
    <col customWidth="1" min="8928" max="8941" style="1142" width="10.7109375"/>
    <col customWidth="1" hidden="1" min="8942" max="8952" style="1142" width="10.28515625"/>
    <col customWidth="1" min="8953" max="9103" style="1142" width="10.28515625"/>
    <col min="9104" max="9178" style="1142" width="10.28515625"/>
    <col customWidth="1" min="9179" max="9179" style="1142" width="8.42578125"/>
    <col customWidth="1" min="9180" max="9180" style="1142" width="46.5703125"/>
    <col customWidth="1" min="9181" max="9182" style="1142" width="12.42578125"/>
    <col customWidth="1" min="9183" max="9183" style="1142" width="12"/>
    <col customWidth="1" min="9184" max="9197" style="1142" width="10.7109375"/>
    <col customWidth="1" hidden="1" min="9198" max="9208" style="1142" width="10.28515625"/>
    <col customWidth="1" min="9209" max="9359" style="1142" width="10.28515625"/>
    <col min="9360" max="9434" style="1142" width="10.28515625"/>
    <col customWidth="1" min="9435" max="9435" style="1142" width="8.42578125"/>
    <col customWidth="1" min="9436" max="9436" style="1142" width="46.5703125"/>
    <col customWidth="1" min="9437" max="9438" style="1142" width="12.42578125"/>
    <col customWidth="1" min="9439" max="9439" style="1142" width="12"/>
    <col customWidth="1" min="9440" max="9453" style="1142" width="10.7109375"/>
    <col customWidth="1" hidden="1" min="9454" max="9464" style="1142" width="10.28515625"/>
    <col customWidth="1" min="9465" max="9615" style="1142" width="10.28515625"/>
    <col min="9616" max="9690" style="1142" width="10.28515625"/>
    <col customWidth="1" min="9691" max="9691" style="1142" width="8.42578125"/>
    <col customWidth="1" min="9692" max="9692" style="1142" width="46.5703125"/>
    <col customWidth="1" min="9693" max="9694" style="1142" width="12.42578125"/>
    <col customWidth="1" min="9695" max="9695" style="1142" width="12"/>
    <col customWidth="1" min="9696" max="9709" style="1142" width="10.7109375"/>
    <col customWidth="1" hidden="1" min="9710" max="9720" style="1142" width="10.28515625"/>
    <col customWidth="1" min="9721" max="9871" style="1142" width="10.28515625"/>
    <col min="9872" max="9946" style="1142" width="10.28515625"/>
    <col customWidth="1" min="9947" max="9947" style="1142" width="8.42578125"/>
    <col customWidth="1" min="9948" max="9948" style="1142" width="46.5703125"/>
    <col customWidth="1" min="9949" max="9950" style="1142" width="12.42578125"/>
    <col customWidth="1" min="9951" max="9951" style="1142" width="12"/>
    <col customWidth="1" min="9952" max="9965" style="1142" width="10.7109375"/>
    <col customWidth="1" hidden="1" min="9966" max="9976" style="1142" width="10.28515625"/>
    <col customWidth="1" min="9977" max="10127" style="1142" width="10.28515625"/>
    <col min="10128" max="10202" style="1142" width="10.28515625"/>
    <col customWidth="1" min="10203" max="10203" style="1142" width="8.42578125"/>
    <col customWidth="1" min="10204" max="10204" style="1142" width="46.5703125"/>
    <col customWidth="1" min="10205" max="10206" style="1142" width="12.42578125"/>
    <col customWidth="1" min="10207" max="10207" style="1142" width="12"/>
    <col customWidth="1" min="10208" max="10221" style="1142" width="10.7109375"/>
    <col customWidth="1" hidden="1" min="10222" max="10232" style="1142" width="10.28515625"/>
    <col customWidth="1" min="10233" max="10383" style="1142" width="10.28515625"/>
    <col min="10384" max="10458" style="1142" width="10.28515625"/>
    <col customWidth="1" min="10459" max="10459" style="1142" width="8.42578125"/>
    <col customWidth="1" min="10460" max="10460" style="1142" width="46.5703125"/>
    <col customWidth="1" min="10461" max="10462" style="1142" width="12.42578125"/>
    <col customWidth="1" min="10463" max="10463" style="1142" width="12"/>
    <col customWidth="1" min="10464" max="10477" style="1142" width="10.7109375"/>
    <col customWidth="1" hidden="1" min="10478" max="10488" style="1142" width="10.28515625"/>
    <col customWidth="1" min="10489" max="10639" style="1142" width="10.28515625"/>
    <col min="10640" max="10714" style="1142" width="10.28515625"/>
    <col customWidth="1" min="10715" max="10715" style="1142" width="8.42578125"/>
    <col customWidth="1" min="10716" max="10716" style="1142" width="46.5703125"/>
    <col customWidth="1" min="10717" max="10718" style="1142" width="12.42578125"/>
    <col customWidth="1" min="10719" max="10719" style="1142" width="12"/>
    <col customWidth="1" min="10720" max="10733" style="1142" width="10.7109375"/>
    <col customWidth="1" hidden="1" min="10734" max="10744" style="1142" width="10.28515625"/>
    <col customWidth="1" min="10745" max="10895" style="1142" width="10.28515625"/>
    <col min="10896" max="10970" style="1142" width="10.28515625"/>
    <col customWidth="1" min="10971" max="10971" style="1142" width="8.42578125"/>
    <col customWidth="1" min="10972" max="10972" style="1142" width="46.5703125"/>
    <col customWidth="1" min="10973" max="10974" style="1142" width="12.42578125"/>
    <col customWidth="1" min="10975" max="10975" style="1142" width="12"/>
    <col customWidth="1" min="10976" max="10989" style="1142" width="10.7109375"/>
    <col customWidth="1" hidden="1" min="10990" max="11000" style="1142" width="10.28515625"/>
    <col customWidth="1" min="11001" max="11151" style="1142" width="10.28515625"/>
    <col min="11152" max="11226" style="1142" width="10.28515625"/>
    <col customWidth="1" min="11227" max="11227" style="1142" width="8.42578125"/>
    <col customWidth="1" min="11228" max="11228" style="1142" width="46.5703125"/>
    <col customWidth="1" min="11229" max="11230" style="1142" width="12.42578125"/>
    <col customWidth="1" min="11231" max="11231" style="1142" width="12"/>
    <col customWidth="1" min="11232" max="11245" style="1142" width="10.7109375"/>
    <col customWidth="1" hidden="1" min="11246" max="11256" style="1142" width="10.28515625"/>
    <col customWidth="1" min="11257" max="11407" style="1142" width="10.28515625"/>
    <col min="11408" max="11482" style="1142" width="10.28515625"/>
    <col customWidth="1" min="11483" max="11483" style="1142" width="8.42578125"/>
    <col customWidth="1" min="11484" max="11484" style="1142" width="46.5703125"/>
    <col customWidth="1" min="11485" max="11486" style="1142" width="12.42578125"/>
    <col customWidth="1" min="11487" max="11487" style="1142" width="12"/>
    <col customWidth="1" min="11488" max="11501" style="1142" width="10.7109375"/>
    <col customWidth="1" hidden="1" min="11502" max="11512" style="1142" width="10.28515625"/>
    <col customWidth="1" min="11513" max="11663" style="1142" width="10.28515625"/>
    <col min="11664" max="11738" style="1142" width="10.28515625"/>
    <col customWidth="1" min="11739" max="11739" style="1142" width="8.42578125"/>
    <col customWidth="1" min="11740" max="11740" style="1142" width="46.5703125"/>
    <col customWidth="1" min="11741" max="11742" style="1142" width="12.42578125"/>
    <col customWidth="1" min="11743" max="11743" style="1142" width="12"/>
    <col customWidth="1" min="11744" max="11757" style="1142" width="10.7109375"/>
    <col customWidth="1" hidden="1" min="11758" max="11768" style="1142" width="10.28515625"/>
    <col customWidth="1" min="11769" max="11919" style="1142" width="10.28515625"/>
    <col min="11920" max="11994" style="1142" width="10.28515625"/>
    <col customWidth="1" min="11995" max="11995" style="1142" width="8.42578125"/>
    <col customWidth="1" min="11996" max="11996" style="1142" width="46.5703125"/>
    <col customWidth="1" min="11997" max="11998" style="1142" width="12.42578125"/>
    <col customWidth="1" min="11999" max="11999" style="1142" width="12"/>
    <col customWidth="1" min="12000" max="12013" style="1142" width="10.7109375"/>
    <col customWidth="1" hidden="1" min="12014" max="12024" style="1142" width="10.28515625"/>
    <col customWidth="1" min="12025" max="12175" style="1142" width="10.28515625"/>
    <col min="12176" max="12250" style="1142" width="10.28515625"/>
    <col customWidth="1" min="12251" max="12251" style="1142" width="8.42578125"/>
    <col customWidth="1" min="12252" max="12252" style="1142" width="46.5703125"/>
    <col customWidth="1" min="12253" max="12254" style="1142" width="12.42578125"/>
    <col customWidth="1" min="12255" max="12255" style="1142" width="12"/>
    <col customWidth="1" min="12256" max="12269" style="1142" width="10.7109375"/>
    <col customWidth="1" hidden="1" min="12270" max="12280" style="1142" width="10.28515625"/>
    <col customWidth="1" min="12281" max="12431" style="1142" width="10.28515625"/>
    <col min="12432" max="12506" style="1142" width="10.28515625"/>
    <col customWidth="1" min="12507" max="12507" style="1142" width="8.42578125"/>
    <col customWidth="1" min="12508" max="12508" style="1142" width="46.5703125"/>
    <col customWidth="1" min="12509" max="12510" style="1142" width="12.42578125"/>
    <col customWidth="1" min="12511" max="12511" style="1142" width="12"/>
    <col customWidth="1" min="12512" max="12525" style="1142" width="10.7109375"/>
    <col customWidth="1" hidden="1" min="12526" max="12536" style="1142" width="10.28515625"/>
    <col customWidth="1" min="12537" max="12687" style="1142" width="10.28515625"/>
    <col min="12688" max="12762" style="1142" width="10.28515625"/>
    <col customWidth="1" min="12763" max="12763" style="1142" width="8.42578125"/>
    <col customWidth="1" min="12764" max="12764" style="1142" width="46.5703125"/>
    <col customWidth="1" min="12765" max="12766" style="1142" width="12.42578125"/>
    <col customWidth="1" min="12767" max="12767" style="1142" width="12"/>
    <col customWidth="1" min="12768" max="12781" style="1142" width="10.7109375"/>
    <col customWidth="1" hidden="1" min="12782" max="12792" style="1142" width="10.28515625"/>
    <col customWidth="1" min="12793" max="12943" style="1142" width="10.28515625"/>
    <col min="12944" max="13018" style="1142" width="10.28515625"/>
    <col customWidth="1" min="13019" max="13019" style="1142" width="8.42578125"/>
    <col customWidth="1" min="13020" max="13020" style="1142" width="46.5703125"/>
    <col customWidth="1" min="13021" max="13022" style="1142" width="12.42578125"/>
    <col customWidth="1" min="13023" max="13023" style="1142" width="12"/>
    <col customWidth="1" min="13024" max="13037" style="1142" width="10.7109375"/>
    <col customWidth="1" hidden="1" min="13038" max="13048" style="1142" width="10.28515625"/>
    <col customWidth="1" min="13049" max="13199" style="1142" width="10.28515625"/>
    <col min="13200" max="13274" style="1142" width="10.28515625"/>
    <col customWidth="1" min="13275" max="13275" style="1142" width="8.42578125"/>
    <col customWidth="1" min="13276" max="13276" style="1142" width="46.5703125"/>
    <col customWidth="1" min="13277" max="13278" style="1142" width="12.42578125"/>
    <col customWidth="1" min="13279" max="13279" style="1142" width="12"/>
    <col customWidth="1" min="13280" max="13293" style="1142" width="10.7109375"/>
    <col customWidth="1" hidden="1" min="13294" max="13304" style="1142" width="10.28515625"/>
    <col customWidth="1" min="13305" max="13455" style="1142" width="10.28515625"/>
    <col min="13456" max="13530" style="1142" width="10.28515625"/>
    <col customWidth="1" min="13531" max="13531" style="1142" width="8.42578125"/>
    <col customWidth="1" min="13532" max="13532" style="1142" width="46.5703125"/>
    <col customWidth="1" min="13533" max="13534" style="1142" width="12.42578125"/>
    <col customWidth="1" min="13535" max="13535" style="1142" width="12"/>
    <col customWidth="1" min="13536" max="13549" style="1142" width="10.7109375"/>
    <col customWidth="1" hidden="1" min="13550" max="13560" style="1142" width="10.28515625"/>
    <col customWidth="1" min="13561" max="13711" style="1142" width="10.28515625"/>
    <col min="13712" max="13786" style="1142" width="10.28515625"/>
    <col customWidth="1" min="13787" max="13787" style="1142" width="8.42578125"/>
    <col customWidth="1" min="13788" max="13788" style="1142" width="46.5703125"/>
    <col customWidth="1" min="13789" max="13790" style="1142" width="12.42578125"/>
    <col customWidth="1" min="13791" max="13791" style="1142" width="12"/>
    <col customWidth="1" min="13792" max="13805" style="1142" width="10.7109375"/>
    <col customWidth="1" hidden="1" min="13806" max="13816" style="1142" width="10.28515625"/>
    <col customWidth="1" min="13817" max="13967" style="1142" width="10.28515625"/>
    <col min="13968" max="14042" style="1142" width="10.28515625"/>
    <col customWidth="1" min="14043" max="14043" style="1142" width="8.42578125"/>
    <col customWidth="1" min="14044" max="14044" style="1142" width="46.5703125"/>
    <col customWidth="1" min="14045" max="14046" style="1142" width="12.42578125"/>
    <col customWidth="1" min="14047" max="14047" style="1142" width="12"/>
    <col customWidth="1" min="14048" max="14061" style="1142" width="10.7109375"/>
    <col customWidth="1" hidden="1" min="14062" max="14072" style="1142" width="10.28515625"/>
    <col customWidth="1" min="14073" max="14223" style="1142" width="10.28515625"/>
    <col min="14224" max="14298" style="1142" width="10.28515625"/>
    <col customWidth="1" min="14299" max="14299" style="1142" width="8.42578125"/>
    <col customWidth="1" min="14300" max="14300" style="1142" width="46.5703125"/>
    <col customWidth="1" min="14301" max="14302" style="1142" width="12.42578125"/>
    <col customWidth="1" min="14303" max="14303" style="1142" width="12"/>
    <col customWidth="1" min="14304" max="14317" style="1142" width="10.7109375"/>
    <col customWidth="1" hidden="1" min="14318" max="14328" style="1142" width="10.28515625"/>
    <col customWidth="1" min="14329" max="14479" style="1142" width="10.28515625"/>
    <col min="14480" max="14554" style="1142" width="10.28515625"/>
    <col customWidth="1" min="14555" max="14555" style="1142" width="8.42578125"/>
    <col customWidth="1" min="14556" max="14556" style="1142" width="46.5703125"/>
    <col customWidth="1" min="14557" max="14558" style="1142" width="12.42578125"/>
    <col customWidth="1" min="14559" max="14559" style="1142" width="12"/>
    <col customWidth="1" min="14560" max="14573" style="1142" width="10.7109375"/>
    <col customWidth="1" hidden="1" min="14574" max="14584" style="1142" width="10.28515625"/>
    <col customWidth="1" min="14585" max="14735" style="1142" width="10.28515625"/>
    <col min="14736" max="14810" style="1142" width="10.28515625"/>
    <col customWidth="1" min="14811" max="14811" style="1142" width="8.42578125"/>
    <col customWidth="1" min="14812" max="14812" style="1142" width="46.5703125"/>
    <col customWidth="1" min="14813" max="14814" style="1142" width="12.42578125"/>
    <col customWidth="1" min="14815" max="14815" style="1142" width="12"/>
    <col customWidth="1" min="14816" max="14829" style="1142" width="10.7109375"/>
    <col customWidth="1" hidden="1" min="14830" max="14840" style="1142" width="10.28515625"/>
    <col customWidth="1" min="14841" max="14991" style="1142" width="10.28515625"/>
    <col min="14992" max="15066" style="1142" width="10.28515625"/>
    <col customWidth="1" min="15067" max="15067" style="1142" width="8.42578125"/>
    <col customWidth="1" min="15068" max="15068" style="1142" width="46.5703125"/>
    <col customWidth="1" min="15069" max="15070" style="1142" width="12.42578125"/>
    <col customWidth="1" min="15071" max="15071" style="1142" width="12"/>
    <col customWidth="1" min="15072" max="15085" style="1142" width="10.7109375"/>
    <col customWidth="1" hidden="1" min="15086" max="15096" style="1142" width="10.28515625"/>
    <col customWidth="1" min="15097" max="15247" style="1142" width="10.28515625"/>
    <col min="15248" max="15322" style="1142" width="10.28515625"/>
    <col customWidth="1" min="15323" max="15323" style="1142" width="8.42578125"/>
    <col customWidth="1" min="15324" max="15324" style="1142" width="46.5703125"/>
    <col customWidth="1" min="15325" max="15326" style="1142" width="12.42578125"/>
    <col customWidth="1" min="15327" max="15327" style="1142" width="12"/>
    <col customWidth="1" min="15328" max="15341" style="1142" width="10.7109375"/>
    <col customWidth="1" hidden="1" min="15342" max="15352" style="1142" width="10.28515625"/>
    <col customWidth="1" min="15353" max="15503" style="1142" width="10.28515625"/>
    <col min="15504" max="15578" style="1142" width="10.28515625"/>
    <col customWidth="1" min="15579" max="15579" style="1142" width="8.42578125"/>
    <col customWidth="1" min="15580" max="15580" style="1142" width="46.5703125"/>
    <col customWidth="1" min="15581" max="15582" style="1142" width="12.42578125"/>
    <col customWidth="1" min="15583" max="15583" style="1142" width="12"/>
    <col customWidth="1" min="15584" max="15597" style="1142" width="10.7109375"/>
    <col customWidth="1" hidden="1" min="15598" max="15608" style="1142" width="10.28515625"/>
    <col customWidth="1" min="15609" max="15759" style="1142" width="10.28515625"/>
    <col min="15760" max="15834" style="1142" width="10.28515625"/>
    <col customWidth="1" min="15835" max="15835" style="1142" width="8.42578125"/>
    <col customWidth="1" min="15836" max="15836" style="1142" width="46.5703125"/>
    <col customWidth="1" min="15837" max="15838" style="1142" width="12.42578125"/>
    <col customWidth="1" min="15839" max="15839" style="1142" width="12"/>
    <col customWidth="1" min="15840" max="15853" style="1142" width="10.7109375"/>
    <col customWidth="1" hidden="1" min="15854" max="15864" style="1142" width="10.28515625"/>
    <col customWidth="1" min="15865" max="16015" style="1142" width="10.28515625"/>
    <col min="16016" max="16090" style="1142" width="10.28515625"/>
    <col customWidth="1" min="16091" max="16091" style="1142" width="8.42578125"/>
    <col customWidth="1" min="16092" max="16092" style="1142" width="46.5703125"/>
    <col customWidth="1" min="16093" max="16094" style="1142" width="12.42578125"/>
    <col customWidth="1" min="16095" max="16095" style="1142" width="12"/>
    <col customWidth="1" min="16096" max="16109" style="1142" width="10.7109375"/>
    <col customWidth="1" hidden="1" min="16110" max="16120" style="1142" width="10.28515625"/>
    <col customWidth="1" min="16121" max="16271" style="1142" width="10.28515625"/>
    <col min="16272" max="16384" style="1142" width="10.28515625"/>
  </cols>
  <sheetData>
    <row r="1" s="1143" customFormat="1" ht="56.25" customHeight="1">
      <c r="A1" s="1144" t="s">
        <v>1327</v>
      </c>
      <c r="B1" s="1145"/>
      <c r="F1" s="1224" t="s">
        <v>1335</v>
      </c>
      <c r="O1" s="1224" t="s">
        <v>1335</v>
      </c>
    </row>
    <row r="2" s="1147" customFormat="1" ht="47.25" customHeight="1">
      <c r="A2" s="1148" t="s">
        <v>1244</v>
      </c>
      <c r="B2" s="1149" t="s">
        <v>1245</v>
      </c>
      <c r="C2" s="1152" t="s">
        <v>1330</v>
      </c>
      <c r="D2" s="1151" t="s">
        <v>494</v>
      </c>
      <c r="E2" s="1152" t="s">
        <v>1331</v>
      </c>
      <c r="F2" s="1152" t="s">
        <v>1332</v>
      </c>
      <c r="G2" s="1151">
        <v>2023</v>
      </c>
      <c r="H2" s="1153">
        <v>2024</v>
      </c>
      <c r="I2" s="1151">
        <v>2025</v>
      </c>
      <c r="J2" s="1153">
        <v>2026</v>
      </c>
      <c r="K2" s="1151">
        <v>2027</v>
      </c>
      <c r="L2" s="1153">
        <v>2028</v>
      </c>
      <c r="M2" s="1151">
        <v>2029</v>
      </c>
      <c r="N2" s="1153">
        <v>2030</v>
      </c>
      <c r="O2" s="1151">
        <v>2031</v>
      </c>
      <c r="P2" s="1153">
        <v>2032</v>
      </c>
      <c r="Q2" s="1151">
        <v>2033</v>
      </c>
      <c r="R2" s="1153">
        <v>2034</v>
      </c>
      <c r="S2" s="1151">
        <v>2035</v>
      </c>
      <c r="T2" s="1153">
        <v>2036</v>
      </c>
    </row>
    <row r="3" s="1154" customFormat="1" ht="33.75" customHeight="1">
      <c r="A3" s="1155"/>
      <c r="B3" s="1156" t="s">
        <v>1246</v>
      </c>
      <c r="C3" s="1158"/>
      <c r="D3" s="1158"/>
      <c r="E3" s="1158"/>
      <c r="F3" s="1158"/>
      <c r="G3" s="1159"/>
      <c r="H3" s="1160"/>
      <c r="I3" s="1160"/>
      <c r="J3" s="1160"/>
      <c r="K3" s="1160"/>
      <c r="L3" s="1160"/>
      <c r="M3" s="1160"/>
      <c r="N3" s="1160"/>
      <c r="O3" s="1160"/>
      <c r="P3" s="1160"/>
      <c r="Q3" s="1160"/>
      <c r="R3" s="1160"/>
      <c r="S3" s="1160"/>
      <c r="T3" s="1160"/>
    </row>
    <row r="4" ht="15.75" customHeight="1">
      <c r="A4" s="1161"/>
      <c r="B4" s="1162" t="s">
        <v>1247</v>
      </c>
      <c r="C4" s="1165"/>
      <c r="D4" s="1165"/>
      <c r="E4" s="1165"/>
      <c r="F4" s="1166"/>
      <c r="G4" s="1166"/>
      <c r="H4" s="1167"/>
      <c r="I4" s="1167"/>
      <c r="J4" s="1167"/>
      <c r="K4" s="1167"/>
      <c r="L4" s="1167"/>
      <c r="M4" s="1167"/>
      <c r="N4" s="1167"/>
      <c r="O4" s="1167"/>
      <c r="P4" s="1167"/>
      <c r="Q4" s="1167"/>
      <c r="R4" s="1167"/>
      <c r="S4" s="1167"/>
      <c r="T4" s="1167"/>
    </row>
    <row r="5" ht="13.699999999999999" customHeight="1">
      <c r="A5" s="1161"/>
      <c r="B5" s="1168" t="s">
        <v>1248</v>
      </c>
      <c r="C5" s="1171"/>
      <c r="D5" s="1171"/>
      <c r="E5" s="1171"/>
      <c r="F5" s="1172"/>
      <c r="G5" s="1172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</row>
    <row r="6" s="1143" customFormat="1" ht="15">
      <c r="A6" s="1174"/>
      <c r="B6" s="1168" t="s">
        <v>1249</v>
      </c>
      <c r="C6" s="1177"/>
      <c r="D6" s="1177"/>
      <c r="E6" s="1177"/>
      <c r="F6" s="1178"/>
      <c r="G6" s="1178"/>
      <c r="H6" s="1179"/>
      <c r="I6" s="1179"/>
      <c r="J6" s="1179"/>
      <c r="K6" s="1179"/>
      <c r="L6" s="1179"/>
      <c r="M6" s="1179"/>
      <c r="N6" s="1179"/>
      <c r="O6" s="1179"/>
      <c r="P6" s="1179"/>
      <c r="Q6" s="1179"/>
      <c r="R6" s="1179"/>
      <c r="S6" s="1179"/>
      <c r="T6" s="1179"/>
    </row>
    <row r="7" s="1180" customFormat="1" ht="15.75" customHeight="1">
      <c r="A7" s="1181"/>
      <c r="B7" s="1182" t="s">
        <v>1250</v>
      </c>
      <c r="C7" s="1185"/>
      <c r="D7" s="1185"/>
      <c r="E7" s="1185"/>
      <c r="F7" s="1186"/>
      <c r="G7" s="1186"/>
      <c r="H7" s="1187"/>
      <c r="I7" s="1187"/>
      <c r="J7" s="1187"/>
      <c r="K7" s="1187"/>
      <c r="L7" s="1187"/>
      <c r="M7" s="1187"/>
      <c r="N7" s="1187"/>
      <c r="O7" s="1187"/>
      <c r="P7" s="1187"/>
      <c r="Q7" s="1187"/>
      <c r="R7" s="1187"/>
      <c r="S7" s="1187"/>
      <c r="T7" s="1187"/>
      <c r="U7" s="1142"/>
      <c r="V7" s="1142"/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</row>
    <row r="8" s="1154" customFormat="1" ht="15.75" customHeight="1">
      <c r="A8" s="1188"/>
      <c r="B8" s="1189" t="s">
        <v>1333</v>
      </c>
      <c r="C8" s="1191"/>
      <c r="D8" s="1191"/>
      <c r="E8" s="1191"/>
      <c r="F8" s="1192"/>
      <c r="G8" s="1193"/>
      <c r="H8" s="1194"/>
      <c r="I8" s="1194"/>
      <c r="J8" s="1194"/>
      <c r="K8" s="1194"/>
      <c r="L8" s="1194"/>
      <c r="M8" s="1194"/>
      <c r="N8" s="1194"/>
      <c r="O8" s="1194"/>
      <c r="P8" s="1194"/>
      <c r="Q8" s="1194"/>
      <c r="R8" s="1194"/>
      <c r="S8" s="1194"/>
      <c r="T8" s="1194"/>
    </row>
    <row r="9" s="1154" customFormat="1" ht="37.5" customHeight="1">
      <c r="A9" s="1155"/>
      <c r="B9" s="1195" t="s">
        <v>1252</v>
      </c>
      <c r="C9" s="1256">
        <f>C10+C15+C25+C30+C35+C40+C45+C50+C55+C60</f>
        <v>325.39534550000002</v>
      </c>
      <c r="D9" s="1256">
        <f t="shared" ref="D9:T9" si="387">D10+D15+D25+D30+D35+D40+D45+D50+D55+D60</f>
        <v>301.48788156000001</v>
      </c>
      <c r="E9" s="1256">
        <f t="shared" si="387"/>
        <v>359.19545286646479</v>
      </c>
      <c r="F9" s="1257">
        <f t="shared" si="387"/>
        <v>406.34586487171362</v>
      </c>
      <c r="G9" s="1257">
        <f t="shared" si="387"/>
        <v>447.05807694403074</v>
      </c>
      <c r="H9" s="1258">
        <f t="shared" si="387"/>
        <v>507.67323315032354</v>
      </c>
      <c r="I9" s="1258">
        <f t="shared" si="387"/>
        <v>582.26783221132303</v>
      </c>
      <c r="J9" s="1258">
        <f t="shared" si="387"/>
        <v>631.48853135346405</v>
      </c>
      <c r="K9" s="1258">
        <f t="shared" si="387"/>
        <v>706.40262007315573</v>
      </c>
      <c r="L9" s="1258">
        <f t="shared" si="387"/>
        <v>787.88658241445182</v>
      </c>
      <c r="M9" s="1258">
        <f t="shared" si="387"/>
        <v>877.50809186429319</v>
      </c>
      <c r="N9" s="1258">
        <f t="shared" si="387"/>
        <v>985.03824837670368</v>
      </c>
      <c r="O9" s="1258">
        <f t="shared" si="387"/>
        <v>1109.673604171692</v>
      </c>
      <c r="P9" s="1258">
        <f t="shared" si="387"/>
        <v>1254.5424712654931</v>
      </c>
      <c r="Q9" s="1258">
        <f t="shared" si="387"/>
        <v>1422.6524414365624</v>
      </c>
      <c r="R9" s="1258">
        <f t="shared" si="387"/>
        <v>1614.684077524664</v>
      </c>
      <c r="S9" s="1258">
        <f t="shared" si="387"/>
        <v>1830.4528108117211</v>
      </c>
      <c r="T9" s="1258">
        <f t="shared" si="387"/>
        <v>2091.0599622171517</v>
      </c>
    </row>
    <row r="10" s="1154" customFormat="1" ht="38.25" customHeight="1">
      <c r="A10" s="1155" t="s">
        <v>1253</v>
      </c>
      <c r="B10" s="1195" t="s">
        <v>1254</v>
      </c>
      <c r="C10" s="1203">
        <f>VLOOKUP($B10,'ЭКС ИМП ТО ФАКТ'!$B$1:$F$12,4,0)/1000000</f>
        <v>24.371151310000002</v>
      </c>
      <c r="D10" s="1203">
        <f>(VLOOKUP($B10,'ЭКС ИМП ТО ФАКТ'!$B$1:$F$12,5,0)/1000000)/0.75</f>
        <v>40.66740505333334</v>
      </c>
      <c r="E10" s="1204">
        <f>D10*E12/100</f>
        <v>48.736252023168419</v>
      </c>
      <c r="F10" s="1199">
        <f t="shared" ref="F10:T10" si="388">E10*F12/100</f>
        <v>56.719797429448505</v>
      </c>
      <c r="G10" s="1199">
        <f t="shared" si="388"/>
        <v>65.997258030078072</v>
      </c>
      <c r="H10" s="1200">
        <f t="shared" si="388"/>
        <v>81.699791905940899</v>
      </c>
      <c r="I10" s="1200">
        <f t="shared" si="388"/>
        <v>100.56185043150467</v>
      </c>
      <c r="J10" s="1200">
        <f t="shared" si="388"/>
        <v>116.4117790993399</v>
      </c>
      <c r="K10" s="1200">
        <f t="shared" si="388"/>
        <v>138.72212834045973</v>
      </c>
      <c r="L10" s="1200">
        <f t="shared" si="388"/>
        <v>163.53832041278602</v>
      </c>
      <c r="M10" s="1200">
        <f t="shared" si="388"/>
        <v>191.58277659387892</v>
      </c>
      <c r="N10" s="1200">
        <f t="shared" si="388"/>
        <v>225.84467878912645</v>
      </c>
      <c r="O10" s="1200">
        <f t="shared" si="388"/>
        <v>265.2232340342008</v>
      </c>
      <c r="P10" s="1200">
        <f t="shared" si="388"/>
        <v>311.72918720264096</v>
      </c>
      <c r="Q10" s="1200">
        <f t="shared" si="388"/>
        <v>366.60653412461147</v>
      </c>
      <c r="R10" s="1200">
        <f t="shared" si="388"/>
        <v>430.39766655860825</v>
      </c>
      <c r="S10" s="1200">
        <f t="shared" si="388"/>
        <v>503.21557975757378</v>
      </c>
      <c r="T10" s="1200">
        <f t="shared" si="388"/>
        <v>591.32365946546747</v>
      </c>
    </row>
    <row r="11" s="1205" customFormat="1" ht="15">
      <c r="A11" s="1206"/>
      <c r="B11" s="1162" t="s">
        <v>1247</v>
      </c>
      <c r="C11" s="1209">
        <f>C10/C$9*100</f>
        <v>7.4897049533856963</v>
      </c>
      <c r="D11" s="1209">
        <f t="shared" ref="D11:T11" si="389">D10/D$9*100</f>
        <v>13.488902055666872</v>
      </c>
      <c r="E11" s="1209">
        <f t="shared" si="389"/>
        <v>13.568170653119793</v>
      </c>
      <c r="F11" s="1210">
        <f t="shared" si="389"/>
        <v>13.958502431753638</v>
      </c>
      <c r="G11" s="1210">
        <f t="shared" si="389"/>
        <v>14.762569212755903</v>
      </c>
      <c r="H11" s="1211">
        <f t="shared" si="389"/>
        <v>16.092987884935297</v>
      </c>
      <c r="I11" s="1211">
        <f t="shared" si="389"/>
        <v>17.270720597700418</v>
      </c>
      <c r="J11" s="1211">
        <f t="shared" si="389"/>
        <v>18.434504083523972</v>
      </c>
      <c r="K11" s="1211">
        <f t="shared" si="389"/>
        <v>19.637827550256475</v>
      </c>
      <c r="L11" s="1211">
        <f t="shared" si="389"/>
        <v>20.756581475423577</v>
      </c>
      <c r="M11" s="1211">
        <f t="shared" si="389"/>
        <v>21.832593724219155</v>
      </c>
      <c r="N11" s="1211">
        <f t="shared" si="389"/>
        <v>22.927503491494647</v>
      </c>
      <c r="O11" s="1211">
        <f t="shared" si="389"/>
        <v>23.901013148111673</v>
      </c>
      <c r="P11" s="1211">
        <f t="shared" si="389"/>
        <v>24.848037778122471</v>
      </c>
      <c r="Q11" s="1211">
        <f t="shared" si="389"/>
        <v>25.769226794031326</v>
      </c>
      <c r="R11" s="1211">
        <f t="shared" si="389"/>
        <v>26.655224545126789</v>
      </c>
      <c r="S11" s="1211">
        <f t="shared" si="389"/>
        <v>27.491316726948067</v>
      </c>
      <c r="T11" s="1211">
        <f t="shared" si="389"/>
        <v>28.278656286761226</v>
      </c>
    </row>
    <row r="12" ht="15">
      <c r="A12" s="1161"/>
      <c r="B12" s="1168" t="s">
        <v>1248</v>
      </c>
      <c r="C12" s="1171"/>
      <c r="D12" s="1171">
        <f>D10/C10*100</f>
        <v>166.86698357433215</v>
      </c>
      <c r="E12" s="1171">
        <f>E13*E14/100</f>
        <v>119.84106671978006</v>
      </c>
      <c r="F12" s="1172">
        <f t="shared" ref="F12:T12" si="390">F13*F14/100</f>
        <v>116.38112303441973</v>
      </c>
      <c r="G12" s="1172">
        <f t="shared" si="390"/>
        <v>116.35665326937995</v>
      </c>
      <c r="H12" s="1173">
        <f t="shared" si="390"/>
        <v>123.79270646169336</v>
      </c>
      <c r="I12" s="1173">
        <f t="shared" si="390"/>
        <v>123.08703374334077</v>
      </c>
      <c r="J12" s="1173">
        <f t="shared" si="390"/>
        <v>115.76137332380438</v>
      </c>
      <c r="K12" s="1173">
        <f t="shared" si="390"/>
        <v>119.16502729683506</v>
      </c>
      <c r="L12" s="1173">
        <f t="shared" si="390"/>
        <v>117.88913734903272</v>
      </c>
      <c r="M12" s="1173">
        <f t="shared" si="390"/>
        <v>117.14855338510635</v>
      </c>
      <c r="N12" s="1173">
        <f t="shared" si="390"/>
        <v>117.88360248472472</v>
      </c>
      <c r="O12" s="1173">
        <f t="shared" si="390"/>
        <v>117.43612267342483</v>
      </c>
      <c r="P12" s="1173">
        <f t="shared" si="390"/>
        <v>117.53464523490545</v>
      </c>
      <c r="Q12" s="1173">
        <f t="shared" si="390"/>
        <v>117.60417348610262</v>
      </c>
      <c r="R12" s="1173">
        <f t="shared" si="390"/>
        <v>117.40043520673143</v>
      </c>
      <c r="S12" s="1173">
        <f t="shared" si="390"/>
        <v>116.91875185597684</v>
      </c>
      <c r="T12" s="1173">
        <f t="shared" si="390"/>
        <v>117.50901268802929</v>
      </c>
    </row>
    <row r="13" ht="15">
      <c r="A13" s="1161"/>
      <c r="B13" s="1212" t="s">
        <v>1249</v>
      </c>
      <c r="C13" s="1171"/>
      <c r="D13" s="1171">
        <f>D12/D14*100</f>
        <v>155.64252880863421</v>
      </c>
      <c r="E13" s="1171">
        <f>'СС Экс Минэк цел'!E18</f>
        <v>105.04643750094971</v>
      </c>
      <c r="F13" s="1171">
        <f>'СС Экс Минэк цел'!F18</f>
        <v>103.57908639153514</v>
      </c>
      <c r="G13" s="1171">
        <f>'СС Экс Минэк цел'!G18</f>
        <v>102.51269142106422</v>
      </c>
      <c r="H13" s="1173">
        <f>'ДС Экс Минэк цел'!J13</f>
        <v>106.67536701975276</v>
      </c>
      <c r="I13" s="1173">
        <f>'ДС Экс Минэк цел'!K13</f>
        <v>104.74680757462254</v>
      </c>
      <c r="J13" s="1173">
        <f>'ДС Экс Минэк цел'!L13</f>
        <v>104.67504244602196</v>
      </c>
      <c r="K13" s="1173">
        <f>'ДС Экс Минэк цел'!M13</f>
        <v>104.30732816255551</v>
      </c>
      <c r="L13" s="1173">
        <f>'ДС Экс Минэк цел'!N13</f>
        <v>103.23300850740604</v>
      </c>
      <c r="M13" s="1173">
        <f>'ДС Экс Минэк цел'!O13</f>
        <v>102.44909719909593</v>
      </c>
      <c r="N13" s="1173">
        <f>'ДС Экс Минэк цел'!P13</f>
        <v>103.02390299216624</v>
      </c>
      <c r="O13" s="1173">
        <f>'ДС Экс Минэк цел'!Q13</f>
        <v>102.17963956218009</v>
      </c>
      <c r="P13" s="1173">
        <f>'ДС Экс Минэк цел'!R13</f>
        <v>102.22844634810541</v>
      </c>
      <c r="Q13" s="1173">
        <f>'ДС Экс Минэк цел'!S13</f>
        <v>102.2117816689718</v>
      </c>
      <c r="R13" s="1173">
        <f>'ДС Экс Минэк цел'!T13</f>
        <v>102.18401370808616</v>
      </c>
      <c r="S13" s="1173">
        <f>'ДС Экс Минэк цел'!U13</f>
        <v>102.14411665334792</v>
      </c>
      <c r="T13" s="1173">
        <f>'ДС Экс Минэк цел'!V13</f>
        <v>102.48298620266708</v>
      </c>
    </row>
    <row r="14" s="1180" customFormat="1" ht="15">
      <c r="A14" s="1181"/>
      <c r="B14" s="1182" t="s">
        <v>1250</v>
      </c>
      <c r="C14" s="1185"/>
      <c r="D14" s="1185">
        <f>(VLOOKUP($B10,'ЭКС ИМП ТО ФАКТ'!$I$1:$M$12,5,0)/0.75)/VLOOKUP($B10,'ЭКС ИМП ТО ФАКТ'!$I$1:$M$12,4,0)*100</f>
        <v>107.21168876631313</v>
      </c>
      <c r="E14" s="1171">
        <f>'СС Экс Минэк цел'!E19+(VLOOKUP('Экс ВАВТ цел'!$B10,'ДС Экс потенциал расширенный'!$A$1:$F$11,6,0)-100)</f>
        <v>114.08389429550773</v>
      </c>
      <c r="F14" s="1171">
        <f>'СС Экс Минэк цел'!F19+(VLOOKUP('Экс ВАВТ цел'!$B10,'ДС Экс потенциал расширенный'!$A$1:$F$11,6,0)-100)</f>
        <v>112.35967325922545</v>
      </c>
      <c r="G14" s="1171">
        <f>'СС Экс Минэк цел'!G19+(VLOOKUP('Экс ВАВТ цел'!$B10,'ДС Экс потенциал расширенный'!$A$1:$F$11,6,0)-100)</f>
        <v>113.5046321156983</v>
      </c>
      <c r="H14" s="1187">
        <f>'ДС Экс Минэк цел'!J14+(VLOOKUP('Экс ВАВТ цел'!$B10,'ДС Экс потенциал расширенный'!$A$1:$F$11,6,0)-100)</f>
        <v>116.04619690576835</v>
      </c>
      <c r="I14" s="1187">
        <f>'ДС Экс Минэк цел'!K14+(VLOOKUP('Экс ВАВТ цел'!$B10,'ДС Экс потенциал расширенный'!$A$1:$F$11,6,0)-100)</f>
        <v>117.50910275299081</v>
      </c>
      <c r="J14" s="1187">
        <f>'ДС Экс Минэк цел'!L14+(VLOOKUP('Экс ВАВТ цел'!$B10,'ДС Экс потенциал расширенный'!$A$1:$F$11,6,0)-100)</f>
        <v>110.5911883279143</v>
      </c>
      <c r="K14" s="1187">
        <f>'ДС Экс Минэк цел'!M14+(VLOOKUP('Экс ВАВТ цел'!$B10,'ДС Экс потенциал расширенный'!$A$1:$F$11,6,0)-100)</f>
        <v>114.24415656695271</v>
      </c>
      <c r="L14" s="1187">
        <f>'ДС Экс Минэк цел'!N14+(VLOOKUP('Экс ВАВТ цел'!$B10,'ДС Экс потенциал расширенный'!$A$1:$F$11,6,0)-100)</f>
        <v>114.19713428246668</v>
      </c>
      <c r="M14" s="1187">
        <f>'ДС Экс Минэк цел'!O14+(VLOOKUP('Экс ВАВТ цел'!$B10,'ДС Экс потенциал расширенный'!$A$1:$F$11,6,0)-100)</f>
        <v>114.34805829225027</v>
      </c>
      <c r="N14" s="1187">
        <f>'ДС Экс Минэк цел'!P14+(VLOOKUP('Экс ВАВТ цел'!$B10,'ДС Экс потенциал расширенный'!$A$1:$F$11,6,0)-100)</f>
        <v>114.42354546952893</v>
      </c>
      <c r="O14" s="1187">
        <f>'ДС Экс Минэк цел'!Q14+(VLOOKUP('Экс ВАВТ цел'!$B10,'ДС Экс потенциал расширенный'!$A$1:$F$11,6,0)-100)</f>
        <v>114.93104025089129</v>
      </c>
      <c r="P14" s="1187">
        <f>'ДС Экс Минэк цел'!R14+(VLOOKUP('Экс ВАВТ цел'!$B10,'ДС Экс потенциал расширенный'!$A$1:$F$11,6,0)-100)</f>
        <v>114.97254378167875</v>
      </c>
      <c r="Q14" s="1187">
        <f>'ДС Экс Минэк цел'!S14+(VLOOKUP('Экс ВАВТ цел'!$B10,'ДС Экс потенциал расширенный'!$A$1:$F$11,6,0)-100)</f>
        <v>115.05931269937297</v>
      </c>
      <c r="R14" s="1187">
        <f>'ДС Экс Минэк цел'!T14+(VLOOKUP('Экс ВАВТ цел'!$B10,'ДС Экс потенциал расширенный'!$A$1:$F$11,6,0)-100)</f>
        <v>114.89119574233474</v>
      </c>
      <c r="S14" s="1187">
        <f>'ДС Экс Минэк цел'!U14+(VLOOKUP('Экс ВАВТ цел'!$B10,'ДС Экс потенциал расширенный'!$A$1:$F$11,6,0)-100)</f>
        <v>114.46449946086508</v>
      </c>
      <c r="T14" s="1187">
        <f>'ДС Экс Минэк цел'!V14+(VLOOKUP('Экс ВАВТ цел'!$B10,'ДС Экс потенциал расширенный'!$A$1:$F$11,6,0)-100)</f>
        <v>114.66197174977633</v>
      </c>
      <c r="U14" s="1142"/>
      <c r="V14" s="1142"/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</row>
    <row r="15" s="1154" customFormat="1" ht="15">
      <c r="A15" s="1155" t="s">
        <v>1255</v>
      </c>
      <c r="B15" s="1195" t="s">
        <v>1256</v>
      </c>
      <c r="C15" s="1203">
        <f>VLOOKUP($B15,'ЭКС ИМП ТО ФАКТ'!$B$1:$F$12,4,0)/1000000</f>
        <v>54.10315816</v>
      </c>
      <c r="D15" s="1203">
        <f>(VLOOKUP($B15,'ЭКС ИМП ТО ФАКТ'!$B$1:$F$12,5,0)/1000000)/0.75</f>
        <v>46.668749546666675</v>
      </c>
      <c r="E15" s="1203">
        <f>D15*E17/100</f>
        <v>54.828139267310938</v>
      </c>
      <c r="F15" s="1203">
        <f t="shared" ref="F15:T15" si="391">E15*F17/100</f>
        <v>59.983591380485613</v>
      </c>
      <c r="G15" s="1203">
        <f t="shared" si="391"/>
        <v>63.279143557061609</v>
      </c>
      <c r="H15" s="1160">
        <f t="shared" si="391"/>
        <v>61.624704189833473</v>
      </c>
      <c r="I15" s="1160">
        <f t="shared" si="391"/>
        <v>64.149530992617599</v>
      </c>
      <c r="J15" s="1160">
        <f t="shared" si="391"/>
        <v>65.516876286932188</v>
      </c>
      <c r="K15" s="1160">
        <f t="shared" si="391"/>
        <v>65.996158334244015</v>
      </c>
      <c r="L15" s="1160">
        <f t="shared" si="391"/>
        <v>67.38882038865529</v>
      </c>
      <c r="M15" s="1160">
        <f t="shared" si="391"/>
        <v>68.931500139296389</v>
      </c>
      <c r="N15" s="1160">
        <f t="shared" si="391"/>
        <v>70.21595024445979</v>
      </c>
      <c r="O15" s="1160">
        <f t="shared" si="391"/>
        <v>73.100965743620449</v>
      </c>
      <c r="P15" s="1160">
        <f t="shared" si="391"/>
        <v>76.60917033896925</v>
      </c>
      <c r="Q15" s="1160">
        <f t="shared" si="391"/>
        <v>80.355937146015762</v>
      </c>
      <c r="R15" s="1160">
        <f t="shared" si="391"/>
        <v>84.307683824566425</v>
      </c>
      <c r="S15" s="1160">
        <f t="shared" si="391"/>
        <v>88.419347615240184</v>
      </c>
      <c r="T15" s="1160">
        <f t="shared" si="391"/>
        <v>92.217811344920463</v>
      </c>
    </row>
    <row r="16" s="1205" customFormat="1" ht="15">
      <c r="A16" s="1206"/>
      <c r="B16" s="1162" t="s">
        <v>1247</v>
      </c>
      <c r="C16" s="1209">
        <f>C15/C$9*100</f>
        <v>16.6268998337593</v>
      </c>
      <c r="D16" s="1209">
        <f t="shared" ref="D16:T16" si="392">D15/D$9*100</f>
        <v>15.47947775054401</v>
      </c>
      <c r="E16" s="1209">
        <f t="shared" si="392"/>
        <v>15.264151823128438</v>
      </c>
      <c r="F16" s="1210">
        <f t="shared" si="392"/>
        <v>14.761708329288123</v>
      </c>
      <c r="G16" s="1210">
        <f t="shared" si="392"/>
        <v>14.154568907382433</v>
      </c>
      <c r="H16" s="1211">
        <f t="shared" si="392"/>
        <v>12.13865537235961</v>
      </c>
      <c r="I16" s="1211">
        <f t="shared" si="392"/>
        <v>11.017186154521369</v>
      </c>
      <c r="J16" s="1211">
        <f t="shared" si="392"/>
        <v>10.374990682176035</v>
      </c>
      <c r="K16" s="1211">
        <f t="shared" si="392"/>
        <v>9.3425698686408314</v>
      </c>
      <c r="L16" s="1211">
        <f t="shared" si="392"/>
        <v>8.5531118174578538</v>
      </c>
      <c r="M16" s="1211">
        <f t="shared" si="392"/>
        <v>7.8553691730465154</v>
      </c>
      <c r="N16" s="1211">
        <f t="shared" si="392"/>
        <v>7.1282460716801959</v>
      </c>
      <c r="O16" s="1211">
        <f t="shared" si="392"/>
        <v>6.5876096780896356</v>
      </c>
      <c r="P16" s="1211">
        <f t="shared" si="392"/>
        <v>6.1065425917140432</v>
      </c>
      <c r="Q16" s="1211">
        <f t="shared" si="392"/>
        <v>5.6483182262615141</v>
      </c>
      <c r="R16" s="1211">
        <f t="shared" si="392"/>
        <v>5.2213114006680135</v>
      </c>
      <c r="S16" s="1211">
        <f t="shared" si="392"/>
        <v>4.8304631014240842</v>
      </c>
      <c r="T16" s="1211">
        <f t="shared" si="392"/>
        <v>4.4100988499221172</v>
      </c>
    </row>
    <row r="17" ht="15">
      <c r="A17" s="1161"/>
      <c r="B17" s="1168" t="s">
        <v>1248</v>
      </c>
      <c r="C17" s="1171"/>
      <c r="D17" s="1171">
        <f>D15/C15*100</f>
        <v>86.258826903694882</v>
      </c>
      <c r="E17" s="1171">
        <f>E18*E19/100</f>
        <v>117.48362619505207</v>
      </c>
      <c r="F17" s="1172">
        <f t="shared" ref="F17:T17" si="393">F18*F19/100</f>
        <v>109.4029310169357</v>
      </c>
      <c r="G17" s="1172">
        <f t="shared" si="393"/>
        <v>105.49408946802097</v>
      </c>
      <c r="H17" s="1173">
        <f t="shared" si="393"/>
        <v>97.385490267047857</v>
      </c>
      <c r="I17" s="1173">
        <f t="shared" si="393"/>
        <v>104.0971016996795</v>
      </c>
      <c r="J17" s="1173">
        <f t="shared" si="393"/>
        <v>102.13149694652007</v>
      </c>
      <c r="K17" s="1173">
        <f t="shared" si="393"/>
        <v>100.73153983290167</v>
      </c>
      <c r="L17" s="1173">
        <f t="shared" si="393"/>
        <v>102.11021685134762</v>
      </c>
      <c r="M17" s="1173">
        <f t="shared" si="393"/>
        <v>102.28922207236144</v>
      </c>
      <c r="N17" s="1173">
        <f t="shared" si="393"/>
        <v>101.86337175684235</v>
      </c>
      <c r="O17" s="1173">
        <f t="shared" si="393"/>
        <v>104.10877512746941</v>
      </c>
      <c r="P17" s="1173">
        <f t="shared" si="393"/>
        <v>104.79912209046974</v>
      </c>
      <c r="Q17" s="1173">
        <f t="shared" si="393"/>
        <v>104.89075497158937</v>
      </c>
      <c r="R17" s="1173">
        <f t="shared" si="393"/>
        <v>104.9178029886826</v>
      </c>
      <c r="S17" s="1173">
        <f t="shared" si="393"/>
        <v>104.8769739650654</v>
      </c>
      <c r="T17" s="1173">
        <f t="shared" si="393"/>
        <v>104.29596443779411</v>
      </c>
    </row>
    <row r="18" ht="15">
      <c r="A18" s="1161"/>
      <c r="B18" s="1212" t="s">
        <v>1249</v>
      </c>
      <c r="C18" s="1171"/>
      <c r="D18" s="1171">
        <f>D17/D19*100</f>
        <v>79.513233540199963</v>
      </c>
      <c r="E18" s="1171">
        <f>'СС Экс Минэк цел'!E23</f>
        <v>110.80703788901411</v>
      </c>
      <c r="F18" s="1172">
        <f>'СС Экс Минэк цел'!F23</f>
        <v>102.97642789652809</v>
      </c>
      <c r="G18" s="1172">
        <f>'СС Экс Минэк цел'!G23</f>
        <v>101.54847079997722</v>
      </c>
      <c r="H18" s="1173">
        <f>'ДС Экс Минэк цел'!J18</f>
        <v>95.200202254256681</v>
      </c>
      <c r="I18" s="1173">
        <f>'ДС Экс Минэк цел'!K18</f>
        <v>97.199521337682654</v>
      </c>
      <c r="J18" s="1173">
        <f>'ДС Экс Минэк цел'!L18</f>
        <v>97.83455625659353</v>
      </c>
      <c r="K18" s="1173">
        <f>'ДС Экс Минэк цел'!M18</f>
        <v>97.867022633066739</v>
      </c>
      <c r="L18" s="1173">
        <f>'ДС Экс Минэк цел'!N18</f>
        <v>99.0705777164751</v>
      </c>
      <c r="M18" s="1173">
        <f>'ДС Экс Минэк цел'!O18</f>
        <v>99.18089862544025</v>
      </c>
      <c r="N18" s="1173">
        <f>'ДС Экс Минэк цел'!P18</f>
        <v>98.712896689284705</v>
      </c>
      <c r="O18" s="1173">
        <f>'ДС Экс Минэк цел'!Q18</f>
        <v>101.73099502588268</v>
      </c>
      <c r="P18" s="1173">
        <f>'ДС Экс Минэк цел'!R18</f>
        <v>102.33304193915208</v>
      </c>
      <c r="Q18" s="1173">
        <f>'ДС Экс Минэк цел'!S18</f>
        <v>102.34368725749216</v>
      </c>
      <c r="R18" s="1173">
        <f>'ДС Экс Минэк цел'!T18</f>
        <v>102.35131722730304</v>
      </c>
      <c r="S18" s="1173">
        <f>'ДС Экс Минэк цел'!U18</f>
        <v>102.35596487833327</v>
      </c>
      <c r="T18" s="1173">
        <f>'ДС Экс Минэк цел'!V18</f>
        <v>101.80474184659356</v>
      </c>
    </row>
    <row r="19" s="1180" customFormat="1" ht="15">
      <c r="A19" s="1181"/>
      <c r="B19" s="1182" t="s">
        <v>1250</v>
      </c>
      <c r="C19" s="1185"/>
      <c r="D19" s="1185">
        <f>(VLOOKUP($B15,'ЭКС ИМП ТО ФАКТ'!$I$1:$M$12,5,0)/0.75)/VLOOKUP($B15,'ЭКС ИМП ТО ФАКТ'!$I$1:$M$12,4,0)*100</f>
        <v>108.48361092004201</v>
      </c>
      <c r="E19" s="1185">
        <f>'СС Экс Минэк цел'!E24+(VLOOKUP('Экс ВАВТ цел'!$B15,'ДС Экс потенциал расширенный'!$A$1:$F$11,6,0)-100)</f>
        <v>106.02541899254209</v>
      </c>
      <c r="F19" s="1186">
        <f>'СС Экс Минэк цел'!F24+(VLOOKUP('Экс ВАВТ цел'!$B15,'ДС Экс потенциал расширенный'!$A$1:$F$11,6,0)-100)</f>
        <v>106.24075164742072</v>
      </c>
      <c r="G19" s="1186">
        <f>'СС Экс Минэк цел'!G24+(VLOOKUP('Экс ВАВТ цел'!$B15,'ДС Экс потенциал расширенный'!$A$1:$F$11,6,0)-100)</f>
        <v>103.8854535543086</v>
      </c>
      <c r="H19" s="1187">
        <f>'ДС Экс Минэк цел'!J19+(VLOOKUP('Экс ВАВТ цел'!$B15,'ДС Экс потенциал расширенный'!$A$1:$F$11,6,0)-100)</f>
        <v>102.2954657249097</v>
      </c>
      <c r="I19" s="1187">
        <f>'ДС Экс Минэк цел'!K19+(VLOOKUP('Экс ВАВТ цел'!$B15,'ДС Экс потенциал расширенный'!$A$1:$F$11,6,0)-100)</f>
        <v>107.09631103844002</v>
      </c>
      <c r="J19" s="1187">
        <f>'ДС Экс Минэк цел'!L19+(VLOOKUP('Экс ВАВТ цел'!$B15,'ДС Экс потенциал расширенный'!$A$1:$F$11,6,0)-100)</f>
        <v>104.39204801896054</v>
      </c>
      <c r="K19" s="1187">
        <f>'ДС Экс Минэк цел'!M19+(VLOOKUP('Экс ВАВТ цел'!$B15,'ДС Экс потенциал расширенный'!$A$1:$F$11,6,0)-100)</f>
        <v>102.92694834558816</v>
      </c>
      <c r="L19" s="1187">
        <f>'ДС Экс Минэк цел'!N19+(VLOOKUP('Экс ВАВТ цел'!$B15,'ДС Экс потенциал расширенный'!$A$1:$F$11,6,0)-100)</f>
        <v>103.06815525349161</v>
      </c>
      <c r="M19" s="1187">
        <f>'ДС Экс Минэк цел'!O19+(VLOOKUP('Экс ВАВТ цел'!$B15,'ДС Экс потенциал расширенный'!$A$1:$F$11,6,0)-100)</f>
        <v>103.13399403514167</v>
      </c>
      <c r="N19" s="1187">
        <f>'ДС Экс Минэк цел'!P19+(VLOOKUP('Экс ВАВТ цел'!$B15,'ДС Экс потенциал расширенный'!$A$1:$F$11,6,0)-100)</f>
        <v>103.1915536603837</v>
      </c>
      <c r="O19" s="1187">
        <f>'ДС Экс Минэк цел'!Q19+(VLOOKUP('Экс ВАВТ цел'!$B15,'ДС Экс потенциал расширенный'!$A$1:$F$11,6,0)-100)</f>
        <v>102.33732118808214</v>
      </c>
      <c r="P19" s="1187">
        <f>'ДС Экс Минэк цел'!R19+(VLOOKUP('Экс ВАВТ цел'!$B15,'ДС Экс потенциал расширенный'!$A$1:$F$11,6,0)-100)</f>
        <v>102.4098571728025</v>
      </c>
      <c r="Q19" s="1187">
        <f>'ДС Экс Минэк цел'!S19+(VLOOKUP('Экс ВАВТ цел'!$B15,'ДС Экс потенциал расширенный'!$A$1:$F$11,6,0)-100)</f>
        <v>102.48873944485594</v>
      </c>
      <c r="R19" s="1187">
        <f>'ДС Экс Минэк цел'!T19+(VLOOKUP('Экс ВАВТ цел'!$B15,'ДС Экс потенциал расширенный'!$A$1:$F$11,6,0)-100)</f>
        <v>102.50752587353603</v>
      </c>
      <c r="S19" s="1187">
        <f>'ДС Экс Минэк цел'!U19+(VLOOKUP('Экс ВАВТ цел'!$B15,'ДС Экс потенциал расширенный'!$A$1:$F$11,6,0)-100)</f>
        <v>102.4629820936462</v>
      </c>
      <c r="T19" s="1187">
        <f>'ДС Экс Минэк цел'!V19+(VLOOKUP('Экс ВАВТ цел'!$B15,'ДС Экс потенциал расширенный'!$A$1:$F$11,6,0)-100)</f>
        <v>102.44705948466969</v>
      </c>
      <c r="U19" s="1142"/>
      <c r="V19" s="1142"/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</row>
    <row r="20" s="1154" customFormat="1" ht="30.75" hidden="1" customHeight="1">
      <c r="A20" s="1155" t="s">
        <v>1257</v>
      </c>
      <c r="B20" s="1195" t="s">
        <v>1334</v>
      </c>
      <c r="C20" s="1204">
        <f>SUMIFS('Данные ТСВТ (ФТС)'!$F:$F,'Данные ТСВТ (ФТС)'!$B:$B,"2019",'Данные ТСВТ (ФТС)'!$A:$A,"ЭК",'Данные ТСВТ (ФТС)'!$D:$D,"27")/1000000</f>
        <v>54.080711309999998</v>
      </c>
      <c r="D20" s="1204">
        <f>(SUMIFS('Данные ТСВТ (ФТС)'!$F:$F,'Данные ТСВТ (ФТС)'!$B:$B,"2020",'Данные ТСВТ (ФТС)'!$A:$A,"ЭК",'Данные ТСВТ (ФТС)'!$D:$D,"27")/1000000)/0.75</f>
        <v>46.664726186666662</v>
      </c>
      <c r="E20" s="1204">
        <f>D20*E22/100</f>
        <v>54.710482381497165</v>
      </c>
      <c r="F20" s="1216">
        <f t="shared" ref="F20:T20" si="394">E20*F22/100</f>
        <v>59.731826857462885</v>
      </c>
      <c r="G20" s="1216">
        <f t="shared" si="394"/>
        <v>62.881072204631302</v>
      </c>
      <c r="H20" s="1160">
        <f t="shared" si="394"/>
        <v>59.222794141081025</v>
      </c>
      <c r="I20" s="1160">
        <f t="shared" si="394"/>
        <v>60.297367751877083</v>
      </c>
      <c r="J20" s="1160">
        <f t="shared" si="394"/>
        <v>60.870188922815871</v>
      </c>
      <c r="K20" s="1160">
        <f t="shared" si="394"/>
        <v>59.852161220098239</v>
      </c>
      <c r="L20" s="1160">
        <f t="shared" si="394"/>
        <v>59.858537102596564</v>
      </c>
      <c r="M20" s="1160">
        <f t="shared" si="394"/>
        <v>59.974822103337438</v>
      </c>
      <c r="N20" s="1160">
        <f t="shared" si="394"/>
        <v>59.581687931369117</v>
      </c>
      <c r="O20" s="1160">
        <f t="shared" si="394"/>
        <v>60.766527961057854</v>
      </c>
      <c r="P20" s="1160">
        <f t="shared" si="394"/>
        <v>62.419808198083658</v>
      </c>
      <c r="Q20" s="1160">
        <f t="shared" si="394"/>
        <v>64.118619152005579</v>
      </c>
      <c r="R20" s="1160">
        <f t="shared" si="394"/>
        <v>65.864235189337364</v>
      </c>
      <c r="S20" s="1160">
        <f t="shared" si="394"/>
        <v>67.657967159271806</v>
      </c>
      <c r="T20" s="1160">
        <f t="shared" si="394"/>
        <v>69.383201026387454</v>
      </c>
    </row>
    <row r="21" s="1205" customFormat="1" hidden="1">
      <c r="A21" s="1206"/>
      <c r="B21" s="1162" t="s">
        <v>1247</v>
      </c>
      <c r="C21" s="1209">
        <f>C20/C$9*100</f>
        <v>16.62000150214195</v>
      </c>
      <c r="D21" s="1209">
        <f t="shared" ref="D21:T21" si="395">D20/D$9*100</f>
        <v>15.478143249144088</v>
      </c>
      <c r="E21" s="1209">
        <f t="shared" si="395"/>
        <v>15.231396150729237</v>
      </c>
      <c r="F21" s="1210">
        <f t="shared" si="395"/>
        <v>14.699750144207979</v>
      </c>
      <c r="G21" s="1210">
        <f t="shared" si="395"/>
        <v>14.065526482480637</v>
      </c>
      <c r="H21" s="1211">
        <f t="shared" si="395"/>
        <v>11.665534102237173</v>
      </c>
      <c r="I21" s="1211">
        <f t="shared" si="395"/>
        <v>10.355606890197103</v>
      </c>
      <c r="J21" s="1211">
        <f t="shared" si="395"/>
        <v>9.6391598422782607</v>
      </c>
      <c r="K21" s="1211">
        <f t="shared" si="395"/>
        <v>8.472811328743358</v>
      </c>
      <c r="L21" s="1211">
        <f t="shared" si="395"/>
        <v>7.5973545480571714</v>
      </c>
      <c r="M21" s="1211">
        <f t="shared" si="395"/>
        <v>6.8346745356979062</v>
      </c>
      <c r="N21" s="1211">
        <f t="shared" si="395"/>
        <v>6.048667453223965</v>
      </c>
      <c r="O21" s="1211">
        <f t="shared" si="395"/>
        <v>5.4760722191293896</v>
      </c>
      <c r="P21" s="1211">
        <f t="shared" si="395"/>
        <v>4.9755037894507472</v>
      </c>
      <c r="Q21" s="1211">
        <f t="shared" si="395"/>
        <v>4.5069770580972</v>
      </c>
      <c r="R21" s="1211">
        <f t="shared" si="395"/>
        <v>4.0790787564034359</v>
      </c>
      <c r="S21" s="1211">
        <f t="shared" si="395"/>
        <v>3.6962420860917264</v>
      </c>
      <c r="T21" s="1211">
        <f t="shared" si="395"/>
        <v>3.3180875862029522</v>
      </c>
    </row>
    <row r="22" hidden="1">
      <c r="A22" s="1161"/>
      <c r="B22" s="1168" t="s">
        <v>1248</v>
      </c>
      <c r="C22" s="1171"/>
      <c r="D22" s="1171">
        <f>D20/C20*100</f>
        <v>86.287190120663126</v>
      </c>
      <c r="E22" s="1171">
        <f>E23*E24/100</f>
        <v>117.2416230680239</v>
      </c>
      <c r="F22" s="1172">
        <f t="shared" ref="F22:T22" si="396">F23*F24/100</f>
        <v>109.17802998144266</v>
      </c>
      <c r="G22" s="1172">
        <f t="shared" si="396"/>
        <v>105.27230709799552</v>
      </c>
      <c r="H22" s="1173">
        <f t="shared" si="396"/>
        <v>94.182226963870306</v>
      </c>
      <c r="I22" s="1173">
        <f t="shared" si="396"/>
        <v>101.81445949381617</v>
      </c>
      <c r="J22" s="1173">
        <f t="shared" si="396"/>
        <v>100.94999366024723</v>
      </c>
      <c r="K22" s="1173">
        <f t="shared" si="396"/>
        <v>98.327543053943046</v>
      </c>
      <c r="L22" s="1173">
        <f t="shared" si="396"/>
        <v>100.01065271891332</v>
      </c>
      <c r="M22" s="1173">
        <f t="shared" si="396"/>
        <v>100.19426635926895</v>
      </c>
      <c r="N22" s="1173">
        <f t="shared" si="396"/>
        <v>99.344501312082343</v>
      </c>
      <c r="O22" s="1173">
        <f t="shared" si="396"/>
        <v>101.98859762256741</v>
      </c>
      <c r="P22" s="1173">
        <f t="shared" si="396"/>
        <v>102.72070873966224</v>
      </c>
      <c r="Q22" s="1173">
        <f t="shared" si="396"/>
        <v>102.72158951294901</v>
      </c>
      <c r="R22" s="1173">
        <f t="shared" si="396"/>
        <v>102.72247914945495</v>
      </c>
      <c r="S22" s="1173">
        <f t="shared" si="396"/>
        <v>102.72337781616694</v>
      </c>
      <c r="T22" s="1173">
        <f t="shared" si="396"/>
        <v>102.54993453033302</v>
      </c>
    </row>
    <row r="23" hidden="1">
      <c r="A23" s="1161"/>
      <c r="B23" s="1212" t="s">
        <v>1249</v>
      </c>
      <c r="C23" s="1171"/>
      <c r="D23" s="1171"/>
      <c r="E23" s="1171">
        <f>'СС Экс Минэк цел'!E28</f>
        <v>110.80703788901411</v>
      </c>
      <c r="F23" s="1172">
        <f>'СС Экс Минэк цел'!F28</f>
        <v>102.97642789652809</v>
      </c>
      <c r="G23" s="1172">
        <f>'СС Экс Минэк цел'!G28</f>
        <v>101.54847079997722</v>
      </c>
      <c r="H23" s="1173">
        <f>'ДС Экс Минэк цел'!J23</f>
        <v>92.991752515561188</v>
      </c>
      <c r="I23" s="1173">
        <f>'ДС Экс Минэк цел'!K23</f>
        <v>95.495514908080395</v>
      </c>
      <c r="J23" s="1173">
        <f>'ДС Экс Минэк цел'!L23</f>
        <v>96.276500454757269</v>
      </c>
      <c r="K23" s="1173">
        <f>'ДС Экс Минэк цел'!M23</f>
        <v>96.267422390335469</v>
      </c>
      <c r="L23" s="1173">
        <f>'ДС Экс Минэк цел'!N23</f>
        <v>97.857045000617617</v>
      </c>
      <c r="M23" s="1173">
        <f>'ДС Экс Минэк цел'!O23</f>
        <v>98.113994531435196</v>
      </c>
      <c r="N23" s="1173">
        <f>'ДС Экс Минэк цел'!P23</f>
        <v>97.289137096046161</v>
      </c>
      <c r="O23" s="1173">
        <f>'ДС Экс Минэк цел'!Q23</f>
        <v>101.26923773225947</v>
      </c>
      <c r="P23" s="1173">
        <f>'ДС Экс Минэк цел'!R23</f>
        <v>101.99796367934765</v>
      </c>
      <c r="Q23" s="1173">
        <f>'ДС Экс Минэк цел'!S23</f>
        <v>101.99806275432896</v>
      </c>
      <c r="R23" s="1173">
        <f>'ДС Экс Минэк цел'!T23</f>
        <v>101.99815756026554</v>
      </c>
      <c r="S23" s="1173">
        <f>'ДС Экс Минэк цел'!U23</f>
        <v>101.99824822327899</v>
      </c>
      <c r="T23" s="1173">
        <f>'ДС Экс Минэк цел'!V23</f>
        <v>102.00303634577099</v>
      </c>
    </row>
    <row r="24" s="1180" customFormat="1" hidden="1">
      <c r="A24" s="1181"/>
      <c r="B24" s="1182" t="s">
        <v>1250</v>
      </c>
      <c r="C24" s="1185"/>
      <c r="D24" s="1185"/>
      <c r="E24" s="1185">
        <f>'СС Экс Минэк цел'!E29</f>
        <v>105.80701849051749</v>
      </c>
      <c r="F24" s="1186">
        <f>'СС Экс Минэк цел'!F29</f>
        <v>106.02235114539613</v>
      </c>
      <c r="G24" s="1186">
        <f>'СС Экс Минэк цел'!G29</f>
        <v>103.667053052284</v>
      </c>
      <c r="H24" s="1187">
        <f>'ДС Экс Минэк цел'!J24</f>
        <v>101.28019358287705</v>
      </c>
      <c r="I24" s="1187">
        <f>'ДС Экс Минэк цел'!K24</f>
        <v>106.61700666446808</v>
      </c>
      <c r="J24" s="1187">
        <f>'ДС Экс Минэк цел'!L24</f>
        <v>104.8542408411346</v>
      </c>
      <c r="K24" s="1187">
        <f>'ДС Экс Минэк цел'!M24</f>
        <v>102.13999774010195</v>
      </c>
      <c r="L24" s="1187">
        <f>'ДС Экс Минэк цел'!N24</f>
        <v>102.20076921215238</v>
      </c>
      <c r="M24" s="1187">
        <f>'ДС Экс Минэк цел'!O24</f>
        <v>102.12026004829234</v>
      </c>
      <c r="N24" s="1187">
        <f>'ДС Экс Минэк цел'!P24</f>
        <v>102.11263485049423</v>
      </c>
      <c r="O24" s="1187">
        <f>'ДС Экс Минэк цел'!Q24</f>
        <v>100.71034393703033</v>
      </c>
      <c r="P24" s="1187">
        <f>'ДС Экс Минэк цел'!R24</f>
        <v>100.70858773473822</v>
      </c>
      <c r="Q24" s="1187">
        <f>'ДС Экс Минэк цел'!S24</f>
        <v>100.70935343190069</v>
      </c>
      <c r="R24" s="1187">
        <f>'ДС Экс Минэк цел'!T24</f>
        <v>100.71013203229818</v>
      </c>
      <c r="S24" s="1187">
        <f>'ДС Экс Минэк цел'!U24</f>
        <v>100.71092357517809</v>
      </c>
      <c r="T24" s="1187">
        <f>'ДС Экс Минэк цел'!V24</f>
        <v>100.53615873032264</v>
      </c>
      <c r="U24" s="1142"/>
      <c r="V24" s="1142"/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</row>
    <row r="25" s="1154" customFormat="1" ht="30.199999999999999" customHeight="1">
      <c r="A25" s="1155" t="s">
        <v>1259</v>
      </c>
      <c r="B25" s="1195" t="s">
        <v>1260</v>
      </c>
      <c r="C25" s="1203">
        <f>VLOOKUP($B25,'ЭКС ИМП ТО ФАКТ'!$B$1:$F$12,4,0)/1000000</f>
        <v>17.239589529999989</v>
      </c>
      <c r="D25" s="1203">
        <f>(VLOOKUP($B25,'ЭКС ИМП ТО ФАКТ'!$B$1:$F$12,5,0)/1000000)/0.75</f>
        <v>13.297135520000005</v>
      </c>
      <c r="E25" s="1204">
        <f>D25*E27/100</f>
        <v>17.556095363021257</v>
      </c>
      <c r="F25" s="1216">
        <f t="shared" ref="F25:T25" si="397">E25*F27/100</f>
        <v>21.164048754641982</v>
      </c>
      <c r="G25" s="1216">
        <f t="shared" si="397"/>
        <v>24.66768480424231</v>
      </c>
      <c r="H25" s="1160">
        <f t="shared" si="397"/>
        <v>30.518898490923362</v>
      </c>
      <c r="I25" s="1160">
        <f t="shared" si="397"/>
        <v>37.683000814443304</v>
      </c>
      <c r="J25" s="1160">
        <f t="shared" si="397"/>
        <v>43.832113106042264</v>
      </c>
      <c r="K25" s="1160">
        <f t="shared" si="397"/>
        <v>52.538517731255141</v>
      </c>
      <c r="L25" s="1160">
        <f t="shared" si="397"/>
        <v>62.544434568304197</v>
      </c>
      <c r="M25" s="1160">
        <f t="shared" si="397"/>
        <v>74.136310980726023</v>
      </c>
      <c r="N25" s="1160">
        <f t="shared" si="397"/>
        <v>88.262839140139334</v>
      </c>
      <c r="O25" s="1160">
        <f t="shared" si="397"/>
        <v>105.37654998991955</v>
      </c>
      <c r="P25" s="1160">
        <f t="shared" si="397"/>
        <v>126.01387430940727</v>
      </c>
      <c r="Q25" s="1160">
        <f t="shared" si="397"/>
        <v>150.70511263453352</v>
      </c>
      <c r="R25" s="1160">
        <f t="shared" si="397"/>
        <v>179.86264925221207</v>
      </c>
      <c r="S25" s="1160">
        <f t="shared" si="397"/>
        <v>213.82310701047425</v>
      </c>
      <c r="T25" s="1160">
        <f t="shared" si="397"/>
        <v>255.35623845396574</v>
      </c>
    </row>
    <row r="26" s="1205" customFormat="1" ht="15">
      <c r="A26" s="1206"/>
      <c r="B26" s="1162" t="s">
        <v>1247</v>
      </c>
      <c r="C26" s="1209">
        <f>C25/C$9*100</f>
        <v>5.2980442924006077</v>
      </c>
      <c r="D26" s="1209">
        <f t="shared" ref="D26:T26" si="398">D25/D$9*100</f>
        <v>4.4105041473627864</v>
      </c>
      <c r="E26" s="1209">
        <f t="shared" si="398"/>
        <v>4.8876162609853377</v>
      </c>
      <c r="F26" s="1210">
        <f t="shared" si="398"/>
        <v>5.2083829526168861</v>
      </c>
      <c r="G26" s="1210">
        <f t="shared" si="398"/>
        <v>5.5177808156076713</v>
      </c>
      <c r="H26" s="1211">
        <f t="shared" si="398"/>
        <v>6.0115240469821316</v>
      </c>
      <c r="I26" s="1211">
        <f t="shared" si="398"/>
        <v>6.4717641486962618</v>
      </c>
      <c r="J26" s="1211">
        <f t="shared" si="398"/>
        <v>6.941078250795349</v>
      </c>
      <c r="K26" s="1211">
        <f t="shared" si="398"/>
        <v>7.4374749241182316</v>
      </c>
      <c r="L26" s="1211">
        <f t="shared" si="398"/>
        <v>7.9382535461689026</v>
      </c>
      <c r="M26" s="1211">
        <f t="shared" si="398"/>
        <v>8.4485045400802097</v>
      </c>
      <c r="N26" s="1211">
        <f t="shared" si="398"/>
        <v>8.9603463911774295</v>
      </c>
      <c r="O26" s="1211">
        <f t="shared" si="398"/>
        <v>9.4961752351113322</v>
      </c>
      <c r="P26" s="1211">
        <f t="shared" si="398"/>
        <v>10.044608069927952</v>
      </c>
      <c r="Q26" s="1211">
        <f t="shared" si="398"/>
        <v>10.593248796758461</v>
      </c>
      <c r="R26" s="1211">
        <f t="shared" si="398"/>
        <v>11.139185166670147</v>
      </c>
      <c r="S26" s="1211">
        <f t="shared" si="398"/>
        <v>11.681432361845678</v>
      </c>
      <c r="T26" s="1211">
        <f t="shared" si="398"/>
        <v>12.211808511852116</v>
      </c>
    </row>
    <row r="27" ht="15">
      <c r="A27" s="1161"/>
      <c r="B27" s="1168" t="s">
        <v>1248</v>
      </c>
      <c r="C27" s="1171"/>
      <c r="D27" s="1171">
        <f>D25/C25*100</f>
        <v>77.131392814548136</v>
      </c>
      <c r="E27" s="1171">
        <f>E28*E29/100</f>
        <v>132.02915271951181</v>
      </c>
      <c r="F27" s="1172">
        <f t="shared" ref="F27:T27" si="399">F28*F29/100</f>
        <v>120.55100133039961</v>
      </c>
      <c r="G27" s="1172">
        <f t="shared" si="399"/>
        <v>116.55465875276754</v>
      </c>
      <c r="H27" s="1173">
        <f t="shared" si="399"/>
        <v>123.72015749801849</v>
      </c>
      <c r="I27" s="1173">
        <f t="shared" si="399"/>
        <v>123.47431485985845</v>
      </c>
      <c r="J27" s="1173">
        <f t="shared" si="399"/>
        <v>116.31800058036275</v>
      </c>
      <c r="K27" s="1173">
        <f t="shared" si="399"/>
        <v>119.86307300346124</v>
      </c>
      <c r="L27" s="1173">
        <f t="shared" si="399"/>
        <v>119.04491650912439</v>
      </c>
      <c r="M27" s="1173">
        <f t="shared" si="399"/>
        <v>118.5338255792567</v>
      </c>
      <c r="N27" s="1173">
        <f t="shared" si="399"/>
        <v>119.05480320309697</v>
      </c>
      <c r="O27" s="1173">
        <f t="shared" si="399"/>
        <v>119.3894860130297</v>
      </c>
      <c r="P27" s="1173">
        <f t="shared" si="399"/>
        <v>119.58436134174246</v>
      </c>
      <c r="Q27" s="1173">
        <f t="shared" si="399"/>
        <v>119.59406332075847</v>
      </c>
      <c r="R27" s="1173">
        <f t="shared" si="399"/>
        <v>119.34741038838334</v>
      </c>
      <c r="S27" s="1173">
        <f t="shared" si="399"/>
        <v>118.88132855790485</v>
      </c>
      <c r="T27" s="1173">
        <f t="shared" si="399"/>
        <v>119.42406133003061</v>
      </c>
    </row>
    <row r="28" ht="15">
      <c r="A28" s="1161"/>
      <c r="B28" s="1212" t="s">
        <v>1249</v>
      </c>
      <c r="C28" s="1171"/>
      <c r="D28" s="1171">
        <f>D27/D29*100</f>
        <v>105.05546919258914</v>
      </c>
      <c r="E28" s="1171">
        <f>'СС Экс Минэк цел'!E33</f>
        <v>113.21340119601284</v>
      </c>
      <c r="F28" s="1172">
        <f>'СС Экс Минэк цел'!F33</f>
        <v>107.7865897361383</v>
      </c>
      <c r="G28" s="1172">
        <f>'СС Экс Минэк цел'!G33</f>
        <v>102.5195164691191</v>
      </c>
      <c r="H28" s="1173">
        <f>'ДС Экс Минэк цел'!J28</f>
        <v>105.77513160723358</v>
      </c>
      <c r="I28" s="1173">
        <f>'ДС Экс Минэк цел'!K28</f>
        <v>104.29642423870963</v>
      </c>
      <c r="J28" s="1173">
        <f>'ДС Экс Минэк цел'!L28</f>
        <v>104.35782504864562</v>
      </c>
      <c r="K28" s="1173">
        <f>'ДС Экс Минэк цел'!M28</f>
        <v>103.99689058996439</v>
      </c>
      <c r="L28" s="1173">
        <f>'ДС Экс Минэк цел'!N28</f>
        <v>103.19859459259773</v>
      </c>
      <c r="M28" s="1173">
        <f>'ДС Экс Минэк цел'!O28</f>
        <v>102.46563025812277</v>
      </c>
      <c r="N28" s="1173">
        <f>'ДС Экс Минэк цел'!P28</f>
        <v>102.90081973688797</v>
      </c>
      <c r="O28" s="1173">
        <f>'ДС Экс Минэк цел'!Q28</f>
        <v>102.70571240752965</v>
      </c>
      <c r="P28" s="1173">
        <f>'ДС Экс Минэк цел'!R28</f>
        <v>102.8690930591558</v>
      </c>
      <c r="Q28" s="1173">
        <f>'ДС Экс Минэк цел'!S28</f>
        <v>102.84968563498921</v>
      </c>
      <c r="R28" s="1173">
        <f>'ДС Экс Минэк цел'!T28</f>
        <v>102.81995130719164</v>
      </c>
      <c r="S28" s="1173">
        <f>'ДС Экс Минэк цел'!U28</f>
        <v>102.78069488932405</v>
      </c>
      <c r="T28" s="1173">
        <f>'ДС Экс Минэк цел'!V28</f>
        <v>103.11993857738341</v>
      </c>
    </row>
    <row r="29" s="1180" customFormat="1" ht="15">
      <c r="A29" s="1181"/>
      <c r="B29" s="1182" t="s">
        <v>1250</v>
      </c>
      <c r="C29" s="1185"/>
      <c r="D29" s="1185">
        <f>(VLOOKUP($B25,'ЭКС ИМП ТО ФАКТ'!$I$1:$M$12,5,0)/0.75)/VLOOKUP($B25,'ЭКС ИМП ТО ФАКТ'!$I$1:$M$12,4,0)*100</f>
        <v>73.419683341901788</v>
      </c>
      <c r="E29" s="1185">
        <f>'СС Экс Минэк цел'!E34+(VLOOKUP('Экс ВАВТ цел'!$B25,'ДС Экс потенциал расширенный'!$A$1:$F$11,6,0)-100)</f>
        <v>116.61972109725967</v>
      </c>
      <c r="F29" s="1186">
        <f>'СС Экс Минэк цел'!F34+(VLOOKUP('Экс ВАВТ цел'!$B25,'ДС Экс потенциал расширенный'!$A$1:$F$11,6,0)-100)</f>
        <v>111.8423002578601</v>
      </c>
      <c r="G29" s="1186">
        <f>'СС Экс Минэк цел'!G34+(VLOOKUP('Экс ВАВТ цел'!$B25,'ДС Экс потенциал расширенный'!$A$1:$F$11,6,0)-100)</f>
        <v>113.6902150605403</v>
      </c>
      <c r="H29" s="1187">
        <f>'ДС Экс Минэк цел'!J29+(VLOOKUP('Экс ВАВТ цел'!$B25,'ДС Экс потенциал расширенный'!$A$1:$F$11,6,0)-100)</f>
        <v>116.96525980928935</v>
      </c>
      <c r="I29" s="1187">
        <f>'ДС Экс Минэк цел'!K29+(VLOOKUP('Экс ВАВТ цел'!$B25,'ДС Экс потенциал расширенный'!$A$1:$F$11,6,0)-100)</f>
        <v>118.38786972912438</v>
      </c>
      <c r="J29" s="1187">
        <f>'ДС Экс Минэк цел'!L29+(VLOOKUP('Экс ВАВТ цел'!$B25,'ДС Экс потенциал расширенный'!$A$1:$F$11,6,0)-100)</f>
        <v>111.46073667800377</v>
      </c>
      <c r="K29" s="1187">
        <f>'ДС Экс Минэк цел'!M29+(VLOOKUP('Экс ВАВТ цел'!$B25,'ДС Экс потенциал расширенный'!$A$1:$F$11,6,0)-100)</f>
        <v>115.25640076687823</v>
      </c>
      <c r="L29" s="1187">
        <f>'ДС Экс Минэк цел'!N29+(VLOOKUP('Экс ВАВТ цел'!$B25,'ДС Экс потенциал расширенный'!$A$1:$F$11,6,0)-100)</f>
        <v>115.35517220857899</v>
      </c>
      <c r="M29" s="1187">
        <f>'ДС Экс Минэк цел'!O29+(VLOOKUP('Экс ВАВТ цел'!$B25,'ДС Экс потенциал расширенный'!$A$1:$F$11,6,0)-100)</f>
        <v>115.68154636892028</v>
      </c>
      <c r="N29" s="1187">
        <f>'ДС Экс Минэк цел'!P29+(VLOOKUP('Экс ВАВТ цел'!$B25,'ДС Экс потенциал расширенный'!$A$1:$F$11,6,0)-100)</f>
        <v>115.69859550926211</v>
      </c>
      <c r="O29" s="1187">
        <f>'ДС Экс Минэк цел'!Q29+(VLOOKUP('Экс ВАВТ цел'!$B25,'ДС Экс потенциал расширенный'!$A$1:$F$11,6,0)-100)</f>
        <v>116.24425089356268</v>
      </c>
      <c r="P29" s="1187">
        <f>'ДС Экс Минэк цел'!R29+(VLOOKUP('Экс ВАВТ цел'!$B25,'ДС Экс потенциал расширенный'!$A$1:$F$11,6,0)-100)</f>
        <v>116.24906741714383</v>
      </c>
      <c r="Q29" s="1187">
        <f>'ДС Экс Минэк цел'!S29+(VLOOKUP('Экс ВАВТ цел'!$B25,'ДС Экс потенциал расширенный'!$A$1:$F$11,6,0)-100)</f>
        <v>116.28043642757899</v>
      </c>
      <c r="R29" s="1187">
        <f>'ДС Экс Минэк цел'!T29+(VLOOKUP('Экс ВАВТ цел'!$B25,'ДС Экс потенциал расширенный'!$A$1:$F$11,6,0)-100)</f>
        <v>116.07417516840985</v>
      </c>
      <c r="S29" s="1187">
        <f>'ДС Экс Минэк цел'!U29+(VLOOKUP('Экс ВАВТ цел'!$B25,'ДС Экс потенциал расширенный'!$A$1:$F$11,6,0)-100)</f>
        <v>115.66503679111941</v>
      </c>
      <c r="T29" s="1187">
        <f>'ДС Экс Минэк цел'!V29+(VLOOKUP('Экс ВАВТ цел'!$B25,'ДС Экс потенциал расширенный'!$A$1:$F$11,6,0)-100)</f>
        <v>115.81083442986368</v>
      </c>
      <c r="U29" s="1142"/>
      <c r="V29" s="1142"/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</row>
    <row r="30" s="1154" customFormat="1" ht="26.449999999999999" customHeight="1">
      <c r="A30" s="1155" t="s">
        <v>1261</v>
      </c>
      <c r="B30" s="1195" t="s">
        <v>1262</v>
      </c>
      <c r="C30" s="1203">
        <f>VLOOKUP($B30,'ЭКС ИМП ТО ФАКТ'!$B$1:$F$12,4,0)/1000000</f>
        <v>0.018729310000000002</v>
      </c>
      <c r="D30" s="1203">
        <f>(VLOOKUP($B30,'ЭКС ИМП ТО ФАКТ'!$B$1:$F$12,5,0)/1000000)/0.75</f>
        <v>0.036532906666666663</v>
      </c>
      <c r="E30" s="1204">
        <f>D30*E32/100</f>
        <v>0.060779933531627875</v>
      </c>
      <c r="F30" s="1216">
        <f t="shared" ref="F30:T30" si="400">E30*F32/100</f>
        <v>0.093722664923206231</v>
      </c>
      <c r="G30" s="1216">
        <f t="shared" si="400"/>
        <v>0.13881481865861431</v>
      </c>
      <c r="H30" s="1160">
        <f t="shared" si="400"/>
        <v>0.2149187744359132</v>
      </c>
      <c r="I30" s="1160">
        <f t="shared" si="400"/>
        <v>0.33129421548253374</v>
      </c>
      <c r="J30" s="1160">
        <f t="shared" si="400"/>
        <v>0.4870894640205829</v>
      </c>
      <c r="K30" s="1160">
        <f t="shared" si="400"/>
        <v>0.73286917103614313</v>
      </c>
      <c r="L30" s="1160">
        <f t="shared" si="400"/>
        <v>1.0949621477402385</v>
      </c>
      <c r="M30" s="1160">
        <f t="shared" si="400"/>
        <v>1.6280192770136008</v>
      </c>
      <c r="N30" s="1160">
        <f t="shared" si="400"/>
        <v>2.4311468213786909</v>
      </c>
      <c r="O30" s="1160">
        <f t="shared" si="400"/>
        <v>3.6371962599205792</v>
      </c>
      <c r="P30" s="1160">
        <f t="shared" si="400"/>
        <v>5.4504075967403196</v>
      </c>
      <c r="Q30" s="1160">
        <f t="shared" si="400"/>
        <v>8.1677245173724522</v>
      </c>
      <c r="R30" s="1160">
        <f t="shared" si="400"/>
        <v>12.218909122737278</v>
      </c>
      <c r="S30" s="1160">
        <f t="shared" si="400"/>
        <v>18.221207528047923</v>
      </c>
      <c r="T30" s="1160">
        <f t="shared" si="400"/>
        <v>27.288854449269461</v>
      </c>
    </row>
    <row r="31" s="1205" customFormat="1" ht="15">
      <c r="A31" s="1206"/>
      <c r="B31" s="1162" t="s">
        <v>1247</v>
      </c>
      <c r="C31" s="1209">
        <f>C30/C$9*100</f>
        <v>0.0057558629092314415</v>
      </c>
      <c r="D31" s="1209">
        <f t="shared" ref="D31:T31" si="401">D30/D$9*100</f>
        <v>0.012117537354282061</v>
      </c>
      <c r="E31" s="1209">
        <f t="shared" si="401"/>
        <v>0.016921131113044337</v>
      </c>
      <c r="F31" s="1210">
        <f t="shared" si="401"/>
        <v>0.02306475173625679</v>
      </c>
      <c r="G31" s="1210">
        <f t="shared" si="401"/>
        <v>0.031050734975534997</v>
      </c>
      <c r="H31" s="1211">
        <f t="shared" si="401"/>
        <v>0.042334076410184718</v>
      </c>
      <c r="I31" s="1211">
        <f t="shared" si="401"/>
        <v>0.056897221030458162</v>
      </c>
      <c r="J31" s="1211">
        <f t="shared" si="401"/>
        <v>0.077133540806609446</v>
      </c>
      <c r="K31" s="1211">
        <f t="shared" si="401"/>
        <v>0.10374666659082414</v>
      </c>
      <c r="L31" s="1211">
        <f t="shared" si="401"/>
        <v>0.13897459002090934</v>
      </c>
      <c r="M31" s="1211">
        <f t="shared" si="401"/>
        <v>0.18552755149582989</v>
      </c>
      <c r="N31" s="1211">
        <f t="shared" si="401"/>
        <v>0.24680735244393864</v>
      </c>
      <c r="O31" s="1211">
        <f t="shared" si="401"/>
        <v>0.32777172010282601</v>
      </c>
      <c r="P31" s="1211">
        <f t="shared" si="401"/>
        <v>0.43445381257139393</v>
      </c>
      <c r="Q31" s="1211">
        <f t="shared" si="401"/>
        <v>0.57411946020525351</v>
      </c>
      <c r="R31" s="1211">
        <f t="shared" si="401"/>
        <v>0.75673683123630331</v>
      </c>
      <c r="S31" s="1211">
        <f t="shared" si="401"/>
        <v>0.99544808915164895</v>
      </c>
      <c r="T31" s="1211">
        <f t="shared" si="401"/>
        <v>1.305024960658473</v>
      </c>
    </row>
    <row r="32" ht="15">
      <c r="A32" s="1161"/>
      <c r="B32" s="1168" t="s">
        <v>1248</v>
      </c>
      <c r="C32" s="1171"/>
      <c r="D32" s="1171">
        <f>D30/C30*100</f>
        <v>195.05740823696473</v>
      </c>
      <c r="E32" s="1171">
        <f>E33*E34/100</f>
        <v>166.37037421138098</v>
      </c>
      <c r="F32" s="1172">
        <f t="shared" ref="F32:T32" si="402">F33*F34/100</f>
        <v>154.20001220375806</v>
      </c>
      <c r="G32" s="1172">
        <f t="shared" si="402"/>
        <v>148.11232562833692</v>
      </c>
      <c r="H32" s="1173">
        <f t="shared" si="402"/>
        <v>154.82408615499509</v>
      </c>
      <c r="I32" s="1173">
        <f t="shared" si="402"/>
        <v>154.14856908246639</v>
      </c>
      <c r="J32" s="1173">
        <f t="shared" si="402"/>
        <v>147.02625076357933</v>
      </c>
      <c r="K32" s="1173">
        <f t="shared" si="402"/>
        <v>150.45884281438171</v>
      </c>
      <c r="L32" s="1173">
        <f t="shared" si="402"/>
        <v>149.40758746778255</v>
      </c>
      <c r="M32" s="1173">
        <f t="shared" si="402"/>
        <v>148.68269924887133</v>
      </c>
      <c r="N32" s="1173">
        <f t="shared" si="402"/>
        <v>149.33157461368194</v>
      </c>
      <c r="O32" s="1173">
        <f t="shared" si="402"/>
        <v>149.60825187258513</v>
      </c>
      <c r="P32" s="1173">
        <f t="shared" si="402"/>
        <v>149.85189709997485</v>
      </c>
      <c r="Q32" s="1173">
        <f t="shared" si="402"/>
        <v>149.85529746907838</v>
      </c>
      <c r="R32" s="1173">
        <f t="shared" si="402"/>
        <v>149.59991729334288</v>
      </c>
      <c r="S32" s="1173">
        <f t="shared" si="402"/>
        <v>149.12303009228054</v>
      </c>
      <c r="T32" s="1173">
        <f t="shared" si="402"/>
        <v>149.76424810081164</v>
      </c>
    </row>
    <row r="33" ht="15">
      <c r="A33" s="1161"/>
      <c r="B33" s="1212" t="s">
        <v>1249</v>
      </c>
      <c r="C33" s="1171"/>
      <c r="D33" s="1171">
        <f>D32/D34*100</f>
        <v>201.68057326244298</v>
      </c>
      <c r="E33" s="1171">
        <f>'СС Экс Минэк цел'!E38</f>
        <v>112.16958409969581</v>
      </c>
      <c r="F33" s="1172">
        <f>'СС Экс Минэк цел'!F38</f>
        <v>107.80529856948388</v>
      </c>
      <c r="G33" s="1172">
        <f>'СС Экс Минэк цел'!G38</f>
        <v>102.51701932975078</v>
      </c>
      <c r="H33" s="1173">
        <f>'ДС Экс Минэк цел'!J33</f>
        <v>105.51116832716485</v>
      </c>
      <c r="I33" s="1173">
        <f>'ДС Экс Минэк цел'!K33</f>
        <v>104.03715658663971</v>
      </c>
      <c r="J33" s="1173">
        <f>'ДС Экс Минэк цел'!L33</f>
        <v>104.09513035328119</v>
      </c>
      <c r="K33" s="1173">
        <f>'ДС Экс Минэк цел'!M33</f>
        <v>103.73705188393343</v>
      </c>
      <c r="L33" s="1173">
        <f>'ДС Экс Минэк цел'!N33</f>
        <v>102.94088391550949</v>
      </c>
      <c r="M33" s="1173">
        <f>'ДС Экс Минэк цел'!O33</f>
        <v>102.21001328214926</v>
      </c>
      <c r="N33" s="1173">
        <f>'ДС Экс Минэк цел'!P33</f>
        <v>102.6441199877418</v>
      </c>
      <c r="O33" s="1173">
        <f>'ДС Экс Минэк цел'!Q33</f>
        <v>102.4497745332841</v>
      </c>
      <c r="P33" s="1173">
        <f>'ДС Экс Минэк цел'!R33</f>
        <v>102.61278136969118</v>
      </c>
      <c r="Q33" s="1173">
        <f>'ДС Экс Минэк цел'!S33</f>
        <v>102.59341362152171</v>
      </c>
      <c r="R33" s="1173">
        <f>'ДС Экс Минэк цел'!T33</f>
        <v>102.56364064883907</v>
      </c>
      <c r="S33" s="1173">
        <f>'ДС Экс Минэк цел'!U33</f>
        <v>102.52428827871297</v>
      </c>
      <c r="T33" s="1173">
        <f>'ДС Экс Минэк цел'!V33</f>
        <v>102.86270815857985</v>
      </c>
    </row>
    <row r="34" s="1180" customFormat="1" ht="15">
      <c r="A34" s="1181"/>
      <c r="B34" s="1182" t="s">
        <v>1250</v>
      </c>
      <c r="C34" s="1185"/>
      <c r="D34" s="1185">
        <f>(VLOOKUP($B30,'ЭКС ИМП ТО ФАКТ'!$I$1:$M$12,5,0)/0.75)/VLOOKUP($B30,'ЭКС ИМП ТО ФАКТ'!$I$1:$M$12,4,0)*100</f>
        <v>96.716012396067697</v>
      </c>
      <c r="E34" s="1185">
        <f>'СС Экс Минэк цел'!E39+(VLOOKUP('Экс ВАВТ цел'!$B30,'ДС Экс потенциал расширенный'!$A$1:$F$11,6,0)-100)</f>
        <v>148.32039857035733</v>
      </c>
      <c r="F34" s="1186">
        <f>'СС Экс Минэк цел'!F39+(VLOOKUP('Экс ВАВТ цел'!$B30,'ДС Экс потенциал расширенный'!$A$1:$F$11,6,0)-100)</f>
        <v>143.03565246783427</v>
      </c>
      <c r="G34" s="1186">
        <f>'СС Экс Минэк цел'!G39+(VLOOKUP('Экс ВАВТ цел'!$B30,'ДС Экс потенциал расширенный'!$A$1:$F$11,6,0)-100)</f>
        <v>144.47584078886132</v>
      </c>
      <c r="H34" s="1187">
        <f>'ДС Экс Минэк цел'!J34+(VLOOKUP('Экс ВАВТ цел'!$B30,'ДС Экс потенциал расширенный'!$A$1:$F$11,6,0)-100)</f>
        <v>146.73715456824692</v>
      </c>
      <c r="I34" s="1187">
        <f>'ДС Экс Минэк цел'!K34+(VLOOKUP('Экс ВАВТ цел'!$B30,'ДС Экс потенциал расширенный'!$A$1:$F$11,6,0)-100)</f>
        <v>148.16684167458487</v>
      </c>
      <c r="J34" s="1187">
        <f>'ДС Экс Минэк цел'!L34+(VLOOKUP('Экс ВАВТ цел'!$B30,'ДС Экс потенциал расширенный'!$A$1:$F$11,6,0)-100)</f>
        <v>141.24219861639753</v>
      </c>
      <c r="K34" s="1187">
        <f>'ДС Экс Минэк цел'!M34+(VLOOKUP('Экс ВАВТ цел'!$B30,'ДС Экс потенциал расширенный'!$A$1:$F$11,6,0)-100)</f>
        <v>145.03867237592516</v>
      </c>
      <c r="L34" s="1187">
        <f>'ДС Экс Минэк цел'!N34+(VLOOKUP('Экс ВАВТ цел'!$B30,'ДС Экс потенциал расширенный'!$A$1:$F$11,6,0)-100)</f>
        <v>145.13921173477723</v>
      </c>
      <c r="M34" s="1187">
        <f>'ДС Экс Минэк цел'!O34+(VLOOKUP('Экс ВАВТ цел'!$B30,'ДС Экс потенциал расширенный'!$A$1:$F$11,6,0)-100)</f>
        <v>145.4678406492668</v>
      </c>
      <c r="N34" s="1187">
        <f>'ДС Экс Минэк цел'!P34+(VLOOKUP('Экс ВАВТ цел'!$B30,'ДС Экс потенциал расширенный'!$A$1:$F$11,6,0)-100)</f>
        <v>145.48478240304047</v>
      </c>
      <c r="O34" s="1187">
        <f>'ДС Экс Минэк цел'!Q34+(VLOOKUP('Экс ВАВТ цел'!$B30,'ДС Экс потенциал расширенный'!$A$1:$F$11,6,0)-100)</f>
        <v>146.03082588920688</v>
      </c>
      <c r="P34" s="1187">
        <f>'ДС Экс Минэк цел'!R34+(VLOOKUP('Экс ВАВТ цел'!$B30,'ДС Экс потенциал расширенный'!$A$1:$F$11,6,0)-100)</f>
        <v>146.0362881696887</v>
      </c>
      <c r="Q34" s="1187">
        <f>'ДС Экс Минэк цел'!S34+(VLOOKUP('Экс ВАВТ цел'!$B30,'ДС Экс потенциал расширенный'!$A$1:$F$11,6,0)-100)</f>
        <v>146.06717154564222</v>
      </c>
      <c r="R34" s="1187">
        <f>'ДС Экс Минэк цел'!T34+(VLOOKUP('Экс ВАВТ цел'!$B30,'ДС Экс потенциал расширенный'!$A$1:$F$11,6,0)-100)</f>
        <v>145.86057626946788</v>
      </c>
      <c r="S34" s="1187">
        <f>'ДС Экс Минэк цел'!U34+(VLOOKUP('Экс ВАВТ цел'!$B30,'ДС Экс потенциал расширенный'!$A$1:$F$11,6,0)-100)</f>
        <v>145.45141702119264</v>
      </c>
      <c r="T34" s="1187">
        <f>'ДС Экс Минэк цел'!V34+(VLOOKUP('Экс ВАВТ цел'!$B30,'ДС Экс потенциал расширенный'!$A$1:$F$11,6,0)-100)</f>
        <v>145.59625230742063</v>
      </c>
      <c r="U34" s="1142"/>
      <c r="V34" s="1142"/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</row>
    <row r="35" s="1154" customFormat="1" ht="27.75" customHeight="1">
      <c r="A35" s="1155" t="s">
        <v>1263</v>
      </c>
      <c r="B35" s="1195" t="s">
        <v>1264</v>
      </c>
      <c r="C35" s="1203">
        <f>VLOOKUP($B35,'ЭКС ИМП ТО ФАКТ'!$B$1:$F$12,4,0)/1000000</f>
        <v>175.81714522999999</v>
      </c>
      <c r="D35" s="1203">
        <f>(VLOOKUP($B35,'ЭКС ИМП ТО ФАКТ'!$B$1:$F$12,5,0)/1000000)/0.75</f>
        <v>154.71653344000001</v>
      </c>
      <c r="E35" s="1204">
        <f>D35*E37/100</f>
        <v>181.04840972137063</v>
      </c>
      <c r="F35" s="1216">
        <f t="shared" ref="F35:T35" si="403">E35*F37/100</f>
        <v>201.31078951158946</v>
      </c>
      <c r="G35" s="1216">
        <f t="shared" si="403"/>
        <v>216.4667218836511</v>
      </c>
      <c r="H35" s="1160">
        <f t="shared" si="403"/>
        <v>242.10738534814769</v>
      </c>
      <c r="I35" s="1160">
        <f t="shared" si="403"/>
        <v>269.98421493658884</v>
      </c>
      <c r="J35" s="1160">
        <f t="shared" si="403"/>
        <v>281.70799378402694</v>
      </c>
      <c r="K35" s="1160">
        <f t="shared" si="403"/>
        <v>304.49569954885237</v>
      </c>
      <c r="L35" s="1160">
        <f t="shared" si="403"/>
        <v>326.80539668081389</v>
      </c>
      <c r="M35" s="1160">
        <f t="shared" si="403"/>
        <v>349.28815856802942</v>
      </c>
      <c r="N35" s="1160">
        <f t="shared" si="403"/>
        <v>375.43304978912403</v>
      </c>
      <c r="O35" s="1160">
        <f t="shared" si="403"/>
        <v>403.66211062603929</v>
      </c>
      <c r="P35" s="1160">
        <f t="shared" si="403"/>
        <v>434.12135581446347</v>
      </c>
      <c r="Q35" s="1160">
        <f t="shared" si="403"/>
        <v>466.93031596049298</v>
      </c>
      <c r="R35" s="1160">
        <f t="shared" si="403"/>
        <v>501.00288461200898</v>
      </c>
      <c r="S35" s="1160">
        <f t="shared" si="403"/>
        <v>534.99800183006084</v>
      </c>
      <c r="T35" s="1160">
        <f t="shared" si="403"/>
        <v>574.17845610429174</v>
      </c>
    </row>
    <row r="36" s="1205" customFormat="1" ht="15">
      <c r="A36" s="1206"/>
      <c r="B36" s="1162" t="s">
        <v>1247</v>
      </c>
      <c r="C36" s="1209">
        <f>C35/C$9*100</f>
        <v>54.031856220881316</v>
      </c>
      <c r="D36" s="1209">
        <f t="shared" ref="D36:T36" si="404">D35/D$9*100</f>
        <v>51.317662467706647</v>
      </c>
      <c r="E36" s="1209">
        <f t="shared" si="404"/>
        <v>50.403870170560751</v>
      </c>
      <c r="F36" s="1210">
        <f t="shared" si="404"/>
        <v>49.541734496337192</v>
      </c>
      <c r="G36" s="1210">
        <f t="shared" si="404"/>
        <v>48.420268651303566</v>
      </c>
      <c r="H36" s="1211">
        <f t="shared" si="404"/>
        <v>47.689610075711627</v>
      </c>
      <c r="I36" s="1211">
        <f t="shared" si="404"/>
        <v>46.367702284230468</v>
      </c>
      <c r="J36" s="1211">
        <f t="shared" si="404"/>
        <v>44.610152013409419</v>
      </c>
      <c r="K36" s="1211">
        <f t="shared" si="404"/>
        <v>43.105120351523965</v>
      </c>
      <c r="L36" s="1211">
        <f t="shared" si="404"/>
        <v>41.478736149983639</v>
      </c>
      <c r="M36" s="1211">
        <f t="shared" si="404"/>
        <v>39.80455129774996</v>
      </c>
      <c r="N36" s="1211">
        <f t="shared" si="404"/>
        <v>38.113550454291484</v>
      </c>
      <c r="O36" s="1211">
        <f t="shared" si="404"/>
        <v>36.376652477676089</v>
      </c>
      <c r="P36" s="1211">
        <f t="shared" si="404"/>
        <v>34.603958475519185</v>
      </c>
      <c r="Q36" s="1211">
        <f t="shared" si="404"/>
        <v>32.821109524754846</v>
      </c>
      <c r="R36" s="1211">
        <f t="shared" si="404"/>
        <v>31.027920048611257</v>
      </c>
      <c r="S36" s="1211">
        <f t="shared" si="404"/>
        <v>29.22763147293669</v>
      </c>
      <c r="T36" s="1211">
        <f t="shared" si="404"/>
        <v>27.45872746257788</v>
      </c>
    </row>
    <row r="37" ht="15">
      <c r="A37" s="1161"/>
      <c r="B37" s="1168" t="s">
        <v>1248</v>
      </c>
      <c r="C37" s="1171"/>
      <c r="D37" s="1171">
        <f>D35/C35*100</f>
        <v>87.998547148290541</v>
      </c>
      <c r="E37" s="1171">
        <f>E38*E39/100</f>
        <v>117.01943269791673</v>
      </c>
      <c r="F37" s="1172">
        <f t="shared" ref="F37:T37" si="405">F38*F39/100</f>
        <v>111.19169167042239</v>
      </c>
      <c r="G37" s="1172">
        <f t="shared" si="405"/>
        <v>107.52862397928708</v>
      </c>
      <c r="H37" s="1173">
        <f t="shared" si="405"/>
        <v>111.84508327255872</v>
      </c>
      <c r="I37" s="1173">
        <f t="shared" si="405"/>
        <v>111.5142417272214</v>
      </c>
      <c r="J37" s="1173">
        <f t="shared" si="405"/>
        <v>104.34239418411616</v>
      </c>
      <c r="K37" s="1173">
        <f t="shared" si="405"/>
        <v>108.08912287462306</v>
      </c>
      <c r="L37" s="1173">
        <f t="shared" si="405"/>
        <v>107.32676920068693</v>
      </c>
      <c r="M37" s="1173">
        <f t="shared" si="405"/>
        <v>106.87955649311817</v>
      </c>
      <c r="N37" s="1173">
        <f t="shared" si="405"/>
        <v>107.48519254940689</v>
      </c>
      <c r="O37" s="1173">
        <f t="shared" si="405"/>
        <v>107.51906654269547</v>
      </c>
      <c r="P37" s="1173">
        <f t="shared" si="405"/>
        <v>107.54572806974252</v>
      </c>
      <c r="Q37" s="1173">
        <f t="shared" si="405"/>
        <v>107.55755498009904</v>
      </c>
      <c r="R37" s="1173">
        <f t="shared" si="405"/>
        <v>107.29714209740858</v>
      </c>
      <c r="S37" s="1173">
        <f t="shared" si="405"/>
        <v>106.78541347009981</v>
      </c>
      <c r="T37" s="1173">
        <f t="shared" si="405"/>
        <v>107.32347674948446</v>
      </c>
    </row>
    <row r="38" ht="15">
      <c r="A38" s="1161"/>
      <c r="B38" s="1212" t="s">
        <v>1249</v>
      </c>
      <c r="C38" s="1171"/>
      <c r="D38" s="1171">
        <f>D37/D39*100</f>
        <v>86.928073940689671</v>
      </c>
      <c r="E38" s="1171">
        <f>'СС Экс Минэк цел'!E43</f>
        <v>110.75322034659358</v>
      </c>
      <c r="F38" s="1172">
        <f>'СС Экс Минэк цел'!F43</f>
        <v>107.43523750426388</v>
      </c>
      <c r="G38" s="1172">
        <f>'СС Экс Минэк цел'!G43</f>
        <v>102.33921384430126</v>
      </c>
      <c r="H38" s="1173">
        <f>'ДС Экс Минэк цел'!J38</f>
        <v>106.21336902896104</v>
      </c>
      <c r="I38" s="1173">
        <f>'ДС Экс Минэк цел'!K38</f>
        <v>104.51071536140158</v>
      </c>
      <c r="J38" s="1173">
        <f>'ДС Экс Минэк цел'!L38</f>
        <v>104.4979695726509</v>
      </c>
      <c r="K38" s="1173">
        <f>'ДС Экс Минэк цел'!M38</f>
        <v>104.15031660149249</v>
      </c>
      <c r="L38" s="1173">
        <f>'ДС Экс Минэк цел'!N38</f>
        <v>103.22256322393658</v>
      </c>
      <c r="M38" s="1173">
        <f>'ДС Экс Минэк цел'!O38</f>
        <v>102.46883614766858</v>
      </c>
      <c r="N38" s="1173">
        <f>'ДС Экс Минэк цел'!P38</f>
        <v>102.97535829632486</v>
      </c>
      <c r="O38" s="1173">
        <f>'ДС Экс Минэк цел'!Q38</f>
        <v>102.45765016643057</v>
      </c>
      <c r="P38" s="1173">
        <f>'ДС Экс Минэк цел'!R38</f>
        <v>102.55869817507744</v>
      </c>
      <c r="Q38" s="1173">
        <f>'ДС Экс Минэк цел'!S38</f>
        <v>102.53938186893825</v>
      </c>
      <c r="R38" s="1173">
        <f>'ДС Экс Минэк цел'!T38</f>
        <v>102.5086364957464</v>
      </c>
      <c r="S38" s="1173">
        <f>'ДС Экс Минэк цел'!U38</f>
        <v>102.46657468510425</v>
      </c>
      <c r="T38" s="1173">
        <f>'ДС Экс Минэк цел'!V38</f>
        <v>102.80625630305332</v>
      </c>
    </row>
    <row r="39" s="1180" customFormat="1" ht="15">
      <c r="A39" s="1181"/>
      <c r="B39" s="1182" t="s">
        <v>1250</v>
      </c>
      <c r="C39" s="1185"/>
      <c r="D39" s="1185">
        <f>(VLOOKUP($B35,'ЭКС ИМП ТО ФАКТ'!$I$1:$M$12,5,0)/0.75)/VLOOKUP($B35,'ЭКС ИМП ТО ФАКТ'!$I$1:$M$12,4,0)*100</f>
        <v>101.23144705625393</v>
      </c>
      <c r="E39" s="1185">
        <f>'СС Экс Минэк цел'!E44+(VLOOKUP('Экс ВАВТ цел'!$B35,'ДС Экс потенциал расширенный'!$A$1:$F$11,6,0)-100)</f>
        <v>105.65781503392273</v>
      </c>
      <c r="F39" s="1186">
        <f>'СС Экс Минэк цел'!F44+(VLOOKUP('Экс ВАВТ цел'!$B35,'ДС Экс потенциал расширенный'!$A$1:$F$11,6,0)-100)</f>
        <v>103.49648239574043</v>
      </c>
      <c r="G39" s="1186">
        <f>'СС Экс Минэк цел'!G44+(VLOOKUP('Экс ВАВТ цел'!$B35,'ДС Экс потенциал расширенный'!$A$1:$F$11,6,0)-100)</f>
        <v>105.07079343298551</v>
      </c>
      <c r="H39" s="1187">
        <f>'ДС Экс Минэк цел'!J39+(VLOOKUP('Экс ВАВТ цел'!$B35,'ДС Экс потенциал расширенный'!$A$1:$F$11,6,0)-100)</f>
        <v>105.30226495504732</v>
      </c>
      <c r="I39" s="1187">
        <f>'ДС Экс Минэк цел'!K39+(VLOOKUP('Экс ВАВТ цел'!$B35,'ДС Экс потенциал расширенный'!$A$1:$F$11,6,0)-100)</f>
        <v>106.70125196407027</v>
      </c>
      <c r="J39" s="1187">
        <f>'ДС Экс Минэк цел'!L39+(VLOOKUP('Экс ВАВТ цел'!$B35,'ДС Экс потенциал расширенный'!$A$1:$F$11,6,0)-100)</f>
        <v>99.851121137404903</v>
      </c>
      <c r="K39" s="1187">
        <f>'ДС Экс Минэк цел'!M39+(VLOOKUP('Экс ВАВТ цел'!$B35,'ДС Экс потенциал расширенный'!$A$1:$F$11,6,0)-100)</f>
        <v>103.7818476233745</v>
      </c>
      <c r="L39" s="1187">
        <f>'ДС Экс Минэк цел'!N39+(VLOOKUP('Экс ВАВТ цел'!$B35,'ДС Экс потенциал расширенный'!$A$1:$F$11,6,0)-100)</f>
        <v>103.97607446333846</v>
      </c>
      <c r="M39" s="1187">
        <f>'ДС Экс Минэк цел'!O39+(VLOOKUP('Экс ВАВТ цел'!$B35,'ДС Экс потенциал расширенный'!$A$1:$F$11,6,0)-100)</f>
        <v>104.30445051517252</v>
      </c>
      <c r="N39" s="1187">
        <f>'ДС Экс Минэк цел'!P39+(VLOOKUP('Экс ВАВТ цел'!$B35,'ДС Экс потенциал расширенный'!$A$1:$F$11,6,0)-100)</f>
        <v>104.37952761485364</v>
      </c>
      <c r="O39" s="1187">
        <f>'ДС Экс Минэк цел'!Q39+(VLOOKUP('Экс ВАВТ цел'!$B35,'ДС Экс потенциал расширенный'!$A$1:$F$11,6,0)-100)</f>
        <v>104.94000825516028</v>
      </c>
      <c r="P39" s="1187">
        <f>'ДС Экс Минэк цел'!R39+(VLOOKUP('Экс ВАВТ цел'!$B35,'ДС Экс потенциал расширенный'!$A$1:$F$11,6,0)-100)</f>
        <v>104.8626103718202</v>
      </c>
      <c r="Q39" s="1187">
        <f>'ДС Экс Минэк цел'!S39+(VLOOKUP('Экс ВАВТ цел'!$B35,'ДС Экс потенциал расширенный'!$A$1:$F$11,6,0)-100)</f>
        <v>104.89389834393074</v>
      </c>
      <c r="R39" s="1187">
        <f>'ДС Экс Минэк цел'!T39+(VLOOKUP('Экс ВАВТ цел'!$B35,'ДС Экс потенциал расширенный'!$A$1:$F$11,6,0)-100)</f>
        <v>104.67131918378495</v>
      </c>
      <c r="S39" s="1187">
        <f>'ДС Экс Минэк цел'!U39+(VLOOKUP('Экс ВАВТ цел'!$B35,'ДС Экс потенциал расширенный'!$A$1:$F$11,6,0)-100)</f>
        <v>104.21487572729744</v>
      </c>
      <c r="T39" s="1187">
        <f>'ДС Экс Минэк цел'!V39+(VLOOKUP('Экс ВАВТ цел'!$B35,'ДС Экс потенциал расширенный'!$A$1:$F$11,6,0)-100)</f>
        <v>104.39391590441269</v>
      </c>
      <c r="U39" s="1142"/>
      <c r="V39" s="1142"/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</row>
    <row r="40" s="1154" customFormat="1" ht="23.25" customHeight="1">
      <c r="A40" s="1155" t="s">
        <v>1265</v>
      </c>
      <c r="B40" s="1195" t="s">
        <v>1266</v>
      </c>
      <c r="C40" s="1203">
        <f>VLOOKUP($B40,'ЭКС ИМП ТО ФАКТ'!$B$1:$F$12,4,0)/1000000</f>
        <v>3.0125114000000006</v>
      </c>
      <c r="D40" s="1203">
        <f>(VLOOKUP($B40,'ЭКС ИМП ТО ФАКТ'!$B$1:$F$12,5,0)/1000000)/0.75</f>
        <v>2.7192699999999999</v>
      </c>
      <c r="E40" s="1204">
        <f>D40*E42/100</f>
        <v>3.510890014445339</v>
      </c>
      <c r="F40" s="1216">
        <f t="shared" ref="F40:T40" si="406">E40*F42/100</f>
        <v>4.1239254528794076</v>
      </c>
      <c r="G40" s="1216">
        <f t="shared" si="406"/>
        <v>4.6837582956967756</v>
      </c>
      <c r="H40" s="1160">
        <f t="shared" si="406"/>
        <v>5.6167158688019301</v>
      </c>
      <c r="I40" s="1160">
        <f t="shared" si="406"/>
        <v>6.7077685307454571</v>
      </c>
      <c r="J40" s="1160">
        <f t="shared" si="406"/>
        <v>7.5140789988643224</v>
      </c>
      <c r="K40" s="1160">
        <f t="shared" si="406"/>
        <v>8.6976059273656396</v>
      </c>
      <c r="L40" s="1160">
        <f t="shared" si="406"/>
        <v>9.9951324796026704</v>
      </c>
      <c r="M40" s="1160">
        <f t="shared" si="406"/>
        <v>11.435417923876711</v>
      </c>
      <c r="N40" s="1160">
        <f t="shared" si="406"/>
        <v>13.156994575316467</v>
      </c>
      <c r="O40" s="1160">
        <f t="shared" si="406"/>
        <v>15.137244018664328</v>
      </c>
      <c r="P40" s="1160">
        <f t="shared" si="406"/>
        <v>17.420061319570152</v>
      </c>
      <c r="Q40" s="1160">
        <f t="shared" si="406"/>
        <v>20.049206468553411</v>
      </c>
      <c r="R40" s="1160">
        <f t="shared" si="406"/>
        <v>23.022512115966528</v>
      </c>
      <c r="S40" s="1160">
        <f t="shared" si="406"/>
        <v>26.31775658990837</v>
      </c>
      <c r="T40" s="1160">
        <f t="shared" si="406"/>
        <v>30.233871562699445</v>
      </c>
    </row>
    <row r="41" s="1205" customFormat="1" ht="15">
      <c r="A41" s="1206"/>
      <c r="B41" s="1162" t="s">
        <v>1247</v>
      </c>
      <c r="C41" s="1209">
        <f>C40/C$9*100</f>
        <v>0.92580039685908799</v>
      </c>
      <c r="D41" s="1209">
        <f t="shared" ref="D41:T41" si="407">D40/D$9*100</f>
        <v>0.90195001733720748</v>
      </c>
      <c r="E41" s="1209">
        <f t="shared" si="407"/>
        <v>0.97743164241852321</v>
      </c>
      <c r="F41" s="1210">
        <f t="shared" si="407"/>
        <v>1.0148806249526769</v>
      </c>
      <c r="G41" s="1210">
        <f t="shared" si="407"/>
        <v>1.0476845262954855</v>
      </c>
      <c r="H41" s="1211">
        <f t="shared" si="407"/>
        <v>1.1063643899340276</v>
      </c>
      <c r="I41" s="1211">
        <f t="shared" si="407"/>
        <v>1.152007402722361</v>
      </c>
      <c r="J41" s="1211">
        <f t="shared" si="407"/>
        <v>1.1898995192770105</v>
      </c>
      <c r="K41" s="1211">
        <f t="shared" si="407"/>
        <v>1.231253350456841</v>
      </c>
      <c r="L41" s="1211">
        <f t="shared" si="407"/>
        <v>1.2686004182191966</v>
      </c>
      <c r="M41" s="1211">
        <f t="shared" si="407"/>
        <v>1.3031695126117653</v>
      </c>
      <c r="N41" s="1211">
        <f t="shared" si="407"/>
        <v>1.335683624163688</v>
      </c>
      <c r="O41" s="1211">
        <f t="shared" si="407"/>
        <v>1.3641167963045688</v>
      </c>
      <c r="P41" s="1211">
        <f t="shared" si="407"/>
        <v>1.3885589143903623</v>
      </c>
      <c r="Q41" s="1211">
        <f t="shared" si="407"/>
        <v>1.4092835245345077</v>
      </c>
      <c r="R41" s="1211">
        <f t="shared" si="407"/>
        <v>1.4258214616979688</v>
      </c>
      <c r="S41" s="1211">
        <f t="shared" si="407"/>
        <v>1.4377730162974081</v>
      </c>
      <c r="T41" s="1211">
        <f t="shared" si="407"/>
        <v>1.4458634428944093</v>
      </c>
    </row>
    <row r="42" ht="15">
      <c r="A42" s="1161"/>
      <c r="B42" s="1168" t="s">
        <v>1248</v>
      </c>
      <c r="C42" s="1171"/>
      <c r="D42" s="1171">
        <f>D40/C40*100</f>
        <v>90.265882479316076</v>
      </c>
      <c r="E42" s="1171">
        <f>E43*E44/100</f>
        <v>129.11149001185387</v>
      </c>
      <c r="F42" s="1172">
        <f t="shared" ref="F42:T42" si="408">F43*F44/100</f>
        <v>117.46096960918094</v>
      </c>
      <c r="G42" s="1172">
        <f t="shared" si="408"/>
        <v>113.57524158023956</v>
      </c>
      <c r="H42" s="1173">
        <f t="shared" si="408"/>
        <v>119.91899483716556</v>
      </c>
      <c r="I42" s="1173">
        <f t="shared" si="408"/>
        <v>119.42509978124019</v>
      </c>
      <c r="J42" s="1173">
        <f t="shared" si="408"/>
        <v>112.0205469885118</v>
      </c>
      <c r="K42" s="1173">
        <f t="shared" si="408"/>
        <v>115.75079166295956</v>
      </c>
      <c r="L42" s="1173">
        <f t="shared" si="408"/>
        <v>114.91820350419154</v>
      </c>
      <c r="M42" s="1173">
        <f t="shared" si="408"/>
        <v>114.40986847561321</v>
      </c>
      <c r="N42" s="1173">
        <f t="shared" si="408"/>
        <v>115.05477685992717</v>
      </c>
      <c r="O42" s="1173">
        <f t="shared" si="408"/>
        <v>115.05092543750806</v>
      </c>
      <c r="P42" s="1173">
        <f t="shared" si="408"/>
        <v>115.08079871138429</v>
      </c>
      <c r="Q42" s="1173">
        <f t="shared" si="408"/>
        <v>115.09262855481231</v>
      </c>
      <c r="R42" s="1173">
        <f t="shared" si="408"/>
        <v>114.83004153843524</v>
      </c>
      <c r="S42" s="1173">
        <f t="shared" si="408"/>
        <v>114.31314036167466</v>
      </c>
      <c r="T42" s="1173">
        <f t="shared" si="408"/>
        <v>114.88012460109431</v>
      </c>
    </row>
    <row r="43" ht="15">
      <c r="A43" s="1161"/>
      <c r="B43" s="1212" t="s">
        <v>1249</v>
      </c>
      <c r="C43" s="1171"/>
      <c r="D43" s="1171">
        <f>D42/D44*100</f>
        <v>96.955118904540697</v>
      </c>
      <c r="E43" s="1171">
        <f>'СС Экс Минэк цел'!E48</f>
        <v>109.53389670172324</v>
      </c>
      <c r="F43" s="1172">
        <f>'СС Экс Минэк цел'!F48</f>
        <v>107.5081060052968</v>
      </c>
      <c r="G43" s="1172">
        <f>'СС Экс Минэк цел'!G48</f>
        <v>102.41095205978341</v>
      </c>
      <c r="H43" s="1173">
        <f>'ДС Экс Минэк цел'!J43</f>
        <v>105.96211145643234</v>
      </c>
      <c r="I43" s="1173">
        <f>'ДС Экс Минэк цел'!K43</f>
        <v>104.260069632201</v>
      </c>
      <c r="J43" s="1173">
        <f>'ДС Экс Минэк цел'!L43</f>
        <v>104.8446010045576</v>
      </c>
      <c r="K43" s="1173">
        <f>'ДС Экс Минэк цел'!M43</f>
        <v>104.49071508305225</v>
      </c>
      <c r="L43" s="1173">
        <f>'ДС Экс Минэк цел'!N43</f>
        <v>103.5595819216709</v>
      </c>
      <c r="M43" s="1173">
        <f>'ДС Экс Минэк цел'!O43</f>
        <v>102.80270845189533</v>
      </c>
      <c r="N43" s="1173">
        <f>'ДС Экс Минэк цел'!P43</f>
        <v>103.31087349721327</v>
      </c>
      <c r="O43" s="1173">
        <f>'ДС Экс Минэк цел'!Q43</f>
        <v>102.79076398726733</v>
      </c>
      <c r="P43" s="1173">
        <f>'ДС Экс Минэк цел'!R43</f>
        <v>102.89205399941872</v>
      </c>
      <c r="Q43" s="1173">
        <f>'ДС Экс Минэк цел'!S43</f>
        <v>102.8726973972305</v>
      </c>
      <c r="R43" s="1173">
        <f>'ДС Экс Минэк цел'!T43</f>
        <v>102.84214470101433</v>
      </c>
      <c r="S43" s="1173">
        <f>'ДС Экс Минэк цел'!U43</f>
        <v>102.80044912364474</v>
      </c>
      <c r="T43" s="1173">
        <f>'ДС Экс Минэк цел'!V43</f>
        <v>103.14117912977095</v>
      </c>
    </row>
    <row r="44" s="1180" customFormat="1" ht="15">
      <c r="A44" s="1181"/>
      <c r="B44" s="1182" t="s">
        <v>1250</v>
      </c>
      <c r="C44" s="1185"/>
      <c r="D44" s="1185">
        <f>(VLOOKUP($B40,'ЭКС ИМП ТО ФАКТ'!$I$1:$M$12,5,0)/0.75)/VLOOKUP($B40,'ЭКС ИМП ТО ФАКТ'!$I$1:$M$12,4,0)*100</f>
        <v>93.100687719427526</v>
      </c>
      <c r="E44" s="1185">
        <f>'СС Экс Минэк цел'!E49+(VLOOKUP('Экс ВАВТ цел'!$B40,'ДС Экс потенциал расширенный'!$A$1:$F$11,6,0)-100)</f>
        <v>117.87354773239126</v>
      </c>
      <c r="F44" s="1186">
        <f>'СС Экс Минэк цел'!F49+(VLOOKUP('Экс ВАВТ цел'!$B40,'ДС Экс потенциал расширенный'!$A$1:$F$11,6,0)-100)</f>
        <v>109.25777969095073</v>
      </c>
      <c r="G44" s="1186">
        <f>'СС Экс Минэк цел'!G49+(VLOOKUP('Экс ВАВТ цел'!$B40,'ДС Экс потенциал расширенный'!$A$1:$F$11,6,0)-100)</f>
        <v>110.90146053318486</v>
      </c>
      <c r="H44" s="1187">
        <f>'ДС Экс Минэк цел'!J44+(VLOOKUP('Экс ВАВТ цел'!$B40,'ДС Экс потенциал расширенный'!$A$1:$F$11,6,0)-100)</f>
        <v>113.17157915116836</v>
      </c>
      <c r="I44" s="1187">
        <f>'ДС Экс Минэк цел'!K44+(VLOOKUP('Экс ВАВТ цел'!$B40,'ДС Экс потенциал расширенный'!$A$1:$F$11,6,0)-100)</f>
        <v>114.54538655358373</v>
      </c>
      <c r="J44" s="1187">
        <f>'ДС Экс Минэк цел'!L44+(VLOOKUP('Экс ВАВТ цел'!$B40,'ДС Экс потенциал расширенный'!$A$1:$F$11,6,0)-100)</f>
        <v>106.844363863469</v>
      </c>
      <c r="K44" s="1187">
        <f>'ДС Экс Минэк цел'!M44+(VLOOKUP('Экс ВАВТ цел'!$B40,'ДС Экс потенциал расширенный'!$A$1:$F$11,6,0)-100)</f>
        <v>110.77615036987496</v>
      </c>
      <c r="L44" s="1187">
        <f>'ДС Экс Минэк цел'!N44+(VLOOKUP('Экс ВАВТ цел'!$B40,'ДС Экс потенциал расширенный'!$A$1:$F$11,6,0)-100)</f>
        <v>110.96819953474892</v>
      </c>
      <c r="M44" s="1187">
        <f>'ДС Экс Минэк цел'!O44+(VLOOKUP('Экс ВАВТ цел'!$B40,'ДС Экс потенциал расширенный'!$A$1:$F$11,6,0)-100)</f>
        <v>111.29071422194021</v>
      </c>
      <c r="N44" s="1187">
        <f>'ДС Экс Минэк цел'!P44+(VLOOKUP('Экс ВАВТ цел'!$B40,'ДС Экс потенциал расширенный'!$A$1:$F$11,6,0)-100)</f>
        <v>111.36753854184641</v>
      </c>
      <c r="O44" s="1187">
        <f>'ДС Экс Минэк цел'!Q44+(VLOOKUP('Экс ВАВТ цел'!$B40,'ДС Экс потенциал расширенный'!$A$1:$F$11,6,0)-100)</f>
        <v>111.92729869364469</v>
      </c>
      <c r="P44" s="1187">
        <f>'ДС Экс Минэк цел'!R44+(VLOOKUP('Экс ВАВТ цел'!$B40,'ДС Экс потенциал расширенный'!$A$1:$F$11,6,0)-100)</f>
        <v>111.84614772296646</v>
      </c>
      <c r="Q44" s="1187">
        <f>'ДС Экс Минэк цел'!S44+(VLOOKUP('Экс ВАВТ цел'!$B40,'ДС Экс потенциал расширенный'!$A$1:$F$11,6,0)-100)</f>
        <v>111.87869227380713</v>
      </c>
      <c r="R44" s="1187">
        <f>'ДС Экс Минэк цел'!T44+(VLOOKUP('Экс ВАВТ цел'!$B40,'ДС Экс потенциал расширенный'!$A$1:$F$11,6,0)-100)</f>
        <v>111.65659941483374</v>
      </c>
      <c r="S44" s="1187">
        <f>'ДС Экс Минэк цел'!U44+(VLOOKUP('Экс ВАВТ цел'!$B40,'ДС Экс потенциал расширенный'!$A$1:$F$11,6,0)-100)</f>
        <v>111.19906706261843</v>
      </c>
      <c r="T44" s="1187">
        <f>'ДС Экс Минэк цел'!V44+(VLOOKUP('Экс ВАВТ цел'!$B40,'ДС Экс потенциал расширенный'!$A$1:$F$11,6,0)-100)</f>
        <v>111.38143423448123</v>
      </c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</row>
    <row r="45" s="1154" customFormat="1" ht="31.699999999999999" customHeight="1">
      <c r="A45" s="1155" t="s">
        <v>1267</v>
      </c>
      <c r="B45" s="1195" t="s">
        <v>1268</v>
      </c>
      <c r="C45" s="1203">
        <f>VLOOKUP($B45,'ЭКС ИМП ТО ФАКТ'!$B$1:$F$12,4,0)/1000000</f>
        <v>0.022743079999999995</v>
      </c>
      <c r="D45" s="1203">
        <f>(VLOOKUP($B45,'ЭКС ИМП ТО ФАКТ'!$B$1:$F$12,5,0)/1000000)/0.75</f>
        <v>0.0088034800000000007</v>
      </c>
      <c r="E45" s="1204">
        <f>D45*E47/100</f>
        <v>0.012294705534660524</v>
      </c>
      <c r="F45" s="1216">
        <f t="shared" ref="F45:T45" si="409">E45*F47/100</f>
        <v>0.01858824517025014</v>
      </c>
      <c r="G45" s="1216">
        <f t="shared" si="409"/>
        <v>0.027080775896868799</v>
      </c>
      <c r="H45" s="1160">
        <f t="shared" si="409"/>
        <v>0.041399183005083974</v>
      </c>
      <c r="I45" s="1160">
        <f t="shared" si="409"/>
        <v>0.063051009486672596</v>
      </c>
      <c r="J45" s="1160">
        <f t="shared" si="409"/>
        <v>0.08882717806597501</v>
      </c>
      <c r="K45" s="1160">
        <f t="shared" si="409"/>
        <v>0.12815122446910221</v>
      </c>
      <c r="L45" s="1160">
        <f t="shared" si="409"/>
        <v>0.18369974127583319</v>
      </c>
      <c r="M45" s="1160">
        <f t="shared" si="409"/>
        <v>0.2621886729868706</v>
      </c>
      <c r="N45" s="1160">
        <f t="shared" si="409"/>
        <v>0.37586098671049811</v>
      </c>
      <c r="O45" s="1160">
        <f t="shared" si="409"/>
        <v>0.53988560473280445</v>
      </c>
      <c r="P45" s="1160">
        <f t="shared" si="409"/>
        <v>0.7767024821751416</v>
      </c>
      <c r="Q45" s="1160">
        <f t="shared" si="409"/>
        <v>1.1172815817151387</v>
      </c>
      <c r="R45" s="1160">
        <f t="shared" si="409"/>
        <v>1.6042755045068782</v>
      </c>
      <c r="S45" s="1160">
        <f t="shared" si="409"/>
        <v>2.2960120383593239</v>
      </c>
      <c r="T45" s="1160">
        <f t="shared" si="409"/>
        <v>3.299674955709301</v>
      </c>
    </row>
    <row r="46" s="1205" customFormat="1" ht="15">
      <c r="A46" s="1206"/>
      <c r="B46" s="1162" t="s">
        <v>1247</v>
      </c>
      <c r="C46" s="1209">
        <f>C45/C$9*100</f>
        <v>0.0069893685679655775</v>
      </c>
      <c r="D46" s="1209">
        <f t="shared" ref="D46:T46" si="410">D45/D$9*100</f>
        <v>0.0029200112304507315</v>
      </c>
      <c r="E46" s="1209">
        <f t="shared" si="410"/>
        <v>0.0034228455389804804</v>
      </c>
      <c r="F46" s="1210">
        <f t="shared" si="410"/>
        <v>0.0045744885766509733</v>
      </c>
      <c r="G46" s="1210">
        <f t="shared" si="410"/>
        <v>0.006057552093004499</v>
      </c>
      <c r="H46" s="1211">
        <f t="shared" si="410"/>
        <v>0.0081546909117474701</v>
      </c>
      <c r="I46" s="1211">
        <f t="shared" si="410"/>
        <v>0.010828523576035268</v>
      </c>
      <c r="J46" s="1211">
        <f t="shared" si="410"/>
        <v>0.014066316909286137</v>
      </c>
      <c r="K46" s="1211">
        <f t="shared" si="410"/>
        <v>0.018141385780226969</v>
      </c>
      <c r="L46" s="1211">
        <f t="shared" si="410"/>
        <v>0.023315505730899938</v>
      </c>
      <c r="M46" s="1211">
        <f t="shared" si="410"/>
        <v>0.029878775525572943</v>
      </c>
      <c r="N46" s="1211">
        <f t="shared" si="410"/>
        <v>0.038156994140065036</v>
      </c>
      <c r="O46" s="1211">
        <f t="shared" si="410"/>
        <v>0.048652649094577526</v>
      </c>
      <c r="P46" s="1211">
        <f t="shared" si="410"/>
        <v>0.061911214643188564</v>
      </c>
      <c r="Q46" s="1211">
        <f t="shared" si="410"/>
        <v>0.07853510451132624</v>
      </c>
      <c r="R46" s="1211">
        <f t="shared" si="410"/>
        <v>0.099355380215692582</v>
      </c>
      <c r="S46" s="1211">
        <f t="shared" si="410"/>
        <v>0.12543410159484791</v>
      </c>
      <c r="T46" s="1211">
        <f t="shared" si="410"/>
        <v>0.15779915522894208</v>
      </c>
    </row>
    <row r="47" ht="15">
      <c r="A47" s="1161"/>
      <c r="B47" s="1168" t="s">
        <v>1248</v>
      </c>
      <c r="C47" s="1171"/>
      <c r="D47" s="1171">
        <f>D45/C45*100</f>
        <v>38.708389540906516</v>
      </c>
      <c r="E47" s="1171">
        <f>E48*E49/100</f>
        <v>139.65733476603029</v>
      </c>
      <c r="F47" s="1172">
        <f t="shared" ref="F47:T47" si="411">F48*F49/100</f>
        <v>151.18902293224701</v>
      </c>
      <c r="G47" s="1172">
        <f t="shared" si="411"/>
        <v>145.68764102708667</v>
      </c>
      <c r="H47" s="1173">
        <f t="shared" si="411"/>
        <v>152.87295741726047</v>
      </c>
      <c r="I47" s="1173">
        <f t="shared" si="411"/>
        <v>152.30012988162036</v>
      </c>
      <c r="J47" s="1173">
        <f t="shared" si="411"/>
        <v>140.88145263518874</v>
      </c>
      <c r="K47" s="1173">
        <f t="shared" si="411"/>
        <v>144.27028670653016</v>
      </c>
      <c r="L47" s="1173">
        <f t="shared" si="411"/>
        <v>143.34606792627562</v>
      </c>
      <c r="M47" s="1173">
        <f t="shared" si="411"/>
        <v>142.72675136389159</v>
      </c>
      <c r="N47" s="1173">
        <f t="shared" si="411"/>
        <v>143.35515811139553</v>
      </c>
      <c r="O47" s="1173">
        <f t="shared" si="411"/>
        <v>143.63970292789236</v>
      </c>
      <c r="P47" s="1173">
        <f t="shared" si="411"/>
        <v>143.86426964644491</v>
      </c>
      <c r="Q47" s="1173">
        <f t="shared" si="411"/>
        <v>143.84936412024993</v>
      </c>
      <c r="R47" s="1173">
        <f t="shared" si="411"/>
        <v>143.58739379236479</v>
      </c>
      <c r="S47" s="1173">
        <f t="shared" si="411"/>
        <v>143.11831302722979</v>
      </c>
      <c r="T47" s="1173">
        <f t="shared" si="411"/>
        <v>143.71331249931822</v>
      </c>
    </row>
    <row r="48" ht="15">
      <c r="A48" s="1161"/>
      <c r="B48" s="1212" t="s">
        <v>1249</v>
      </c>
      <c r="C48" s="1171"/>
      <c r="D48" s="1171">
        <f>D47/D49*100</f>
        <v>100.92805574473655</v>
      </c>
      <c r="E48" s="1171">
        <f>'СС Экс Минэк цел'!E53</f>
        <v>104.96851162901291</v>
      </c>
      <c r="F48" s="1172">
        <f>'СС Экс Минэк цел'!F53</f>
        <v>107.78187005536891</v>
      </c>
      <c r="G48" s="1172">
        <f>'СС Экс Минэк цел'!G53</f>
        <v>102.51461197360368</v>
      </c>
      <c r="H48" s="1173">
        <f>'ДС Экс Минэк цел'!J48</f>
        <v>105.92952876719528</v>
      </c>
      <c r="I48" s="1173">
        <f>'ДС Экс Минэк цел'!K48</f>
        <v>104.45273526141376</v>
      </c>
      <c r="J48" s="1173">
        <f>'ДС Экс Минэк цел'!L48</f>
        <v>104.31092487616699</v>
      </c>
      <c r="K48" s="1173">
        <f>'ДС Экс Минэк цел'!M48</f>
        <v>103.95564499361572</v>
      </c>
      <c r="L48" s="1173">
        <f>'ДС Экс Минэк цел'!N48</f>
        <v>103.16162321721514</v>
      </c>
      <c r="M48" s="1173">
        <f>'ДС Экс Минэк цел'!O48</f>
        <v>102.43258055986551</v>
      </c>
      <c r="N48" s="1173">
        <f>'ДС Экс Минэк цел'!P48</f>
        <v>102.8678804732094</v>
      </c>
      <c r="O48" s="1173">
        <f>'ДС Экс Минэк цел'!Q48</f>
        <v>102.6738164534482</v>
      </c>
      <c r="P48" s="1173">
        <f>'ДС Экс Минэк цел'!R48</f>
        <v>102.83675209708134</v>
      </c>
      <c r="Q48" s="1173">
        <f>'ДС Экс Минэк цел'!S48</f>
        <v>102.81650604180091</v>
      </c>
      <c r="R48" s="1173">
        <f>'ДС Экс Минэк цел'!T48</f>
        <v>102.78596001136879</v>
      </c>
      <c r="S48" s="1173">
        <f>'ДС Экс Минэк цел'!U48</f>
        <v>102.7461192263879</v>
      </c>
      <c r="T48" s="1173">
        <f>'ДС Экс Минэк цел'!V48</f>
        <v>103.08429682774864</v>
      </c>
    </row>
    <row r="49" s="1180" customFormat="1" ht="15">
      <c r="A49" s="1181"/>
      <c r="B49" s="1182" t="s">
        <v>1250</v>
      </c>
      <c r="C49" s="1185"/>
      <c r="D49" s="1185">
        <f>(VLOOKUP($B45,'ЭКС ИМП ТО ФАКТ'!$I$1:$M$12,5,0)/0.75)/VLOOKUP($B45,'ЭКС ИМП ТО ФАКТ'!$I$1:$M$12,4,0)*100</f>
        <v>38.352457357155792</v>
      </c>
      <c r="E49" s="1185">
        <f>'СС Экс Минэк цел'!E54+(VLOOKUP('Экс ВАВТ цел'!$B45,'ДС Экс потенциал расширенный'!$A$1:$F$11,6,0)-100)</f>
        <v>133.04688482162828</v>
      </c>
      <c r="F49" s="1186">
        <f>'СС Экс Минэк цел'!F54+(VLOOKUP('Экс ВАВТ цел'!$B45,'ДС Экс потенциал расширенный'!$A$1:$F$11,6,0)-100)</f>
        <v>140.27314877221863</v>
      </c>
      <c r="G49" s="1186">
        <f>'СС Экс Минэк цел'!G54+(VLOOKUP('Экс ВАВТ цел'!$B45,'ДС Экс потенциал расширенный'!$A$1:$F$11,6,0)-100)</f>
        <v>142.11402474468667</v>
      </c>
      <c r="H49" s="1187">
        <f>'ДС Экс Минэк цел'!J49+(VLOOKUP('Экс ВАВТ цел'!$B45,'ДС Экс потенциал расширенный'!$A$1:$F$11,6,0)-100)</f>
        <v>144.31571554824365</v>
      </c>
      <c r="I49" s="1187">
        <f>'ДС Экс Минэк цел'!K49+(VLOOKUP('Экс ВАВТ цел'!$B45,'ДС Экс потенциал расширенный'!$A$1:$F$11,6,0)-100)</f>
        <v>145.80769905207268</v>
      </c>
      <c r="J49" s="1187">
        <f>'ДС Экс Минэк цел'!L49+(VLOOKUP('Экс ВАВТ цел'!$B45,'ДС Экс потенциал расширенный'!$A$1:$F$11,6,0)-100)</f>
        <v>135.05915396919022</v>
      </c>
      <c r="K49" s="1187">
        <f>'ДС Экс Минэк цел'!M49+(VLOOKUP('Экс ВАВТ цел'!$B45,'ДС Экс потенциал расширенный'!$A$1:$F$11,6,0)-100)</f>
        <v>138.78061813323396</v>
      </c>
      <c r="L49" s="1187">
        <f>'ДС Экс Минэк цел'!N49+(VLOOKUP('Экс ВАВТ цел'!$B45,'ДС Экс потенциал расширенный'!$A$1:$F$11,6,0)-100)</f>
        <v>138.95290075501129</v>
      </c>
      <c r="M49" s="1187">
        <f>'ДС Экс Минэк цел'!O49+(VLOOKUP('Экс ВАВТ цел'!$B45,'ДС Экс потенциал расширенный'!$A$1:$F$11,6,0)-100)</f>
        <v>139.33726025820135</v>
      </c>
      <c r="N49" s="1187">
        <f>'ДС Экс Минэк цел'!P49+(VLOOKUP('Экс ВАВТ цел'!$B45,'ДС Экс потенциал расширенный'!$A$1:$F$11,6,0)-100)</f>
        <v>139.35852226364332</v>
      </c>
      <c r="O49" s="1187">
        <f>'ДС Экс Минэк цел'!Q49+(VLOOKUP('Экс ВАВТ цел'!$B45,'ДС Экс потенциал расширенный'!$A$1:$F$11,6,0)-100)</f>
        <v>139.89905887351318</v>
      </c>
      <c r="P49" s="1187">
        <f>'ДС Экс Минэк цел'!R49+(VLOOKUP('Экс ВАВТ цел'!$B45,'ДС Экс потенциал расширенный'!$A$1:$F$11,6,0)-100)</f>
        <v>139.89577336187378</v>
      </c>
      <c r="Q49" s="1187">
        <f>'ДС Экс Минэк цел'!S49+(VLOOKUP('Экс ВАВТ цел'!$B45,'ДС Экс потенциал расширенный'!$A$1:$F$11,6,0)-100)</f>
        <v>139.90882364915879</v>
      </c>
      <c r="R49" s="1187">
        <f>'ДС Экс Минэк цел'!T49+(VLOOKUP('Экс ВАВТ цел'!$B45,'ДС Экс потенциал расширенный'!$A$1:$F$11,6,0)-100)</f>
        <v>139.69553212956623</v>
      </c>
      <c r="S49" s="1187">
        <f>'ДС Экс Минэк цел'!U49+(VLOOKUP('Экс ВАВТ цел'!$B45,'ДС Экс потенциал расширенный'!$A$1:$F$11,6,0)-100)</f>
        <v>139.29315686550353</v>
      </c>
      <c r="T49" s="1187">
        <f>'ДС Экс Минэк цел'!V49+(VLOOKUP('Экс ВАВТ цел'!$B45,'ДС Экс потенциал расширенный'!$A$1:$F$11,6,0)-100)</f>
        <v>139.4133897420474</v>
      </c>
      <c r="U49" s="1142"/>
      <c r="V49" s="1142"/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</row>
    <row r="50" s="1154" customFormat="1" ht="24.75" customHeight="1">
      <c r="A50" s="1155" t="s">
        <v>1269</v>
      </c>
      <c r="B50" s="1195" t="s">
        <v>1270</v>
      </c>
      <c r="C50" s="1203">
        <f>VLOOKUP($B50,'ЭКС ИМП ТО ФАКТ'!$B$1:$F$12,4,0)/1000000</f>
        <v>2.2008249500000003</v>
      </c>
      <c r="D50" s="1203">
        <f>(VLOOKUP($B50,'ЭКС ИМП ТО ФАКТ'!$B$1:$F$12,5,0)/1000000)/0.75</f>
        <v>1.3919428533333331</v>
      </c>
      <c r="E50" s="1204">
        <f>D50*E52/100</f>
        <v>1.7790528408137405</v>
      </c>
      <c r="F50" s="1216">
        <f t="shared" ref="F50:T50" si="412">E50*F52/100</f>
        <v>2.1522578373062409</v>
      </c>
      <c r="G50" s="1216">
        <f t="shared" si="412"/>
        <v>2.5161514151014535</v>
      </c>
      <c r="H50" s="1160">
        <f t="shared" si="412"/>
        <v>2.96915358840279</v>
      </c>
      <c r="I50" s="1160">
        <f t="shared" si="412"/>
        <v>3.5013062483138895</v>
      </c>
      <c r="J50" s="1160">
        <f t="shared" si="412"/>
        <v>3.8930756026676523</v>
      </c>
      <c r="K50" s="1160">
        <f t="shared" si="412"/>
        <v>4.4630361315048601</v>
      </c>
      <c r="L50" s="1160">
        <f t="shared" si="412"/>
        <v>5.0851895456040976</v>
      </c>
      <c r="M50" s="1160">
        <f t="shared" si="412"/>
        <v>5.7729022084554922</v>
      </c>
      <c r="N50" s="1160">
        <f t="shared" si="412"/>
        <v>6.5827254012620724</v>
      </c>
      <c r="O50" s="1160">
        <f t="shared" si="412"/>
        <v>7.5281484701691461</v>
      </c>
      <c r="P50" s="1160">
        <f t="shared" si="412"/>
        <v>8.6227352498889633</v>
      </c>
      <c r="Q50" s="1160">
        <f t="shared" si="412"/>
        <v>9.8756899329764707</v>
      </c>
      <c r="R50" s="1160">
        <f t="shared" si="412"/>
        <v>11.285925395385648</v>
      </c>
      <c r="S50" s="1160">
        <f t="shared" si="412"/>
        <v>12.846346475717816</v>
      </c>
      <c r="T50" s="1160">
        <f t="shared" si="412"/>
        <v>14.686460075440122</v>
      </c>
    </row>
    <row r="51" s="1205" customFormat="1" ht="15">
      <c r="A51" s="1206"/>
      <c r="B51" s="1162" t="s">
        <v>1247</v>
      </c>
      <c r="C51" s="1209">
        <f>C50/C$9*100</f>
        <v>0.67635415823733724</v>
      </c>
      <c r="D51" s="1209">
        <f t="shared" ref="D51:T51" si="413">D50/D$9*100</f>
        <v>0.46169114530605715</v>
      </c>
      <c r="E51" s="1209">
        <f t="shared" si="413"/>
        <v>0.49528824115574893</v>
      </c>
      <c r="F51" s="1210">
        <f t="shared" si="413"/>
        <v>0.52966155764516631</v>
      </c>
      <c r="G51" s="1210">
        <f t="shared" si="413"/>
        <v>0.56282428276459973</v>
      </c>
      <c r="H51" s="1211">
        <f t="shared" si="413"/>
        <v>0.58485525620052037</v>
      </c>
      <c r="I51" s="1211">
        <f t="shared" si="413"/>
        <v>0.60132228754879191</v>
      </c>
      <c r="J51" s="1211">
        <f t="shared" si="413"/>
        <v>0.61649189326109466</v>
      </c>
      <c r="K51" s="1211">
        <f t="shared" si="413"/>
        <v>0.63179778849668822</v>
      </c>
      <c r="L51" s="1211">
        <f t="shared" si="413"/>
        <v>0.6454215186684239</v>
      </c>
      <c r="M51" s="1211">
        <f t="shared" si="413"/>
        <v>0.6578745269676981</v>
      </c>
      <c r="N51" s="1211">
        <f t="shared" si="413"/>
        <v>0.66827104552641403</v>
      </c>
      <c r="O51" s="1211">
        <f t="shared" si="413"/>
        <v>0.67841106086221448</v>
      </c>
      <c r="P51" s="1211">
        <f t="shared" si="413"/>
        <v>0.68732111087406722</v>
      </c>
      <c r="Q51" s="1211">
        <f t="shared" si="413"/>
        <v>0.69417446210574252</v>
      </c>
      <c r="R51" s="1211">
        <f t="shared" si="413"/>
        <v>0.69895563797762528</v>
      </c>
      <c r="S51" s="1211">
        <f t="shared" si="413"/>
        <v>0.70181249141413571</v>
      </c>
      <c r="T51" s="1211">
        <f t="shared" si="413"/>
        <v>0.70234523833874485</v>
      </c>
    </row>
    <row r="52" ht="15">
      <c r="A52" s="1161"/>
      <c r="B52" s="1168" t="s">
        <v>1248</v>
      </c>
      <c r="C52" s="1171"/>
      <c r="D52" s="1171">
        <f>D50/C50*100</f>
        <v>63.246413729239706</v>
      </c>
      <c r="E52" s="1171">
        <f>E53*E54/100</f>
        <v>127.81076727060898</v>
      </c>
      <c r="F52" s="1172">
        <f t="shared" ref="F52:T52" si="414">F53*F54/100</f>
        <v>120.97773533931664</v>
      </c>
      <c r="G52" s="1172">
        <f t="shared" si="414"/>
        <v>116.90752713209588</v>
      </c>
      <c r="H52" s="1173">
        <f t="shared" si="414"/>
        <v>118.00377237166671</v>
      </c>
      <c r="I52" s="1173">
        <f t="shared" si="414"/>
        <v>117.92270571618907</v>
      </c>
      <c r="J52" s="1173">
        <f t="shared" si="414"/>
        <v>111.18923414775344</v>
      </c>
      <c r="K52" s="1173">
        <f t="shared" si="414"/>
        <v>114.64036630695416</v>
      </c>
      <c r="L52" s="1173">
        <f t="shared" si="414"/>
        <v>113.94013841177348</v>
      </c>
      <c r="M52" s="1173">
        <f t="shared" si="414"/>
        <v>113.52383537887765</v>
      </c>
      <c r="N52" s="1173">
        <f t="shared" si="414"/>
        <v>114.02800815888484</v>
      </c>
      <c r="O52" s="1173">
        <f t="shared" si="414"/>
        <v>114.36218300592962</v>
      </c>
      <c r="P52" s="1173">
        <f t="shared" si="414"/>
        <v>114.53992019494834</v>
      </c>
      <c r="Q52" s="1173">
        <f t="shared" si="414"/>
        <v>114.5308263187559</v>
      </c>
      <c r="R52" s="1173">
        <f t="shared" si="414"/>
        <v>114.27986775587375</v>
      </c>
      <c r="S52" s="1173">
        <f t="shared" si="414"/>
        <v>113.82625726881166</v>
      </c>
      <c r="T52" s="1173">
        <f t="shared" si="414"/>
        <v>114.32402281224854</v>
      </c>
    </row>
    <row r="53" ht="15">
      <c r="A53" s="1161"/>
      <c r="B53" s="1212" t="s">
        <v>1249</v>
      </c>
      <c r="C53" s="1171"/>
      <c r="D53" s="1171">
        <f>D52/D54*100</f>
        <v>329.12440571241734</v>
      </c>
      <c r="E53" s="1171">
        <f>'СС Экс Минэк цел'!E58</f>
        <v>110.92684859767054</v>
      </c>
      <c r="F53" s="1172">
        <f>'СС Экс Минэк цел'!F58</f>
        <v>107.13139542286879</v>
      </c>
      <c r="G53" s="1172">
        <f>'СС Экс Минэк цел'!G58</f>
        <v>102.12057003575231</v>
      </c>
      <c r="H53" s="1173">
        <f>'ДС Экс Минэк цел'!J53</f>
        <v>104.68918523269261</v>
      </c>
      <c r="I53" s="1173">
        <f>'ДС Экс Минэк цел'!K53</f>
        <v>103.23312302142739</v>
      </c>
      <c r="J53" s="1173">
        <f>'ДС Экс Минэк цел'!L53</f>
        <v>103.29604180479996</v>
      </c>
      <c r="K53" s="1173">
        <f>'ДС Экс Минэк цел'!M53</f>
        <v>102.94318955298424</v>
      </c>
      <c r="L53" s="1173">
        <f>'ДС Экс Минэк цел'!N53</f>
        <v>102.15683047143469</v>
      </c>
      <c r="M53" s="1173">
        <f>'ДС Экс Минэк цел'!O53</f>
        <v>101.43474954065324</v>
      </c>
      <c r="N53" s="1173">
        <f>'ДС Экс Минэк цел'!P53</f>
        <v>101.86580752756554</v>
      </c>
      <c r="O53" s="1173">
        <f>'ДС Экс Минэк цел'!Q53</f>
        <v>101.673488561554</v>
      </c>
      <c r="P53" s="1173">
        <f>'ДС Экс Минэк цел'!R53</f>
        <v>101.83481915133925</v>
      </c>
      <c r="Q53" s="1173">
        <f>'ДС Экс Минэк цел'!S53</f>
        <v>101.81477493782621</v>
      </c>
      <c r="R53" s="1173">
        <f>'ДС Экс Минэк цел'!T53</f>
        <v>101.78458608351544</v>
      </c>
      <c r="S53" s="1173">
        <f>'ДС Экс Минэк цел'!U53</f>
        <v>101.7452358509895</v>
      </c>
      <c r="T53" s="1173">
        <f>'ДС Экс Минэк цел'!V53</f>
        <v>102.08010726404595</v>
      </c>
    </row>
    <row r="54" s="1180" customFormat="1" ht="15">
      <c r="A54" s="1181"/>
      <c r="B54" s="1182" t="s">
        <v>1250</v>
      </c>
      <c r="C54" s="1185"/>
      <c r="D54" s="1185">
        <f>(VLOOKUP($B50,'ЭКС ИМП ТО ФАКТ'!$I$1:$M$12,5,0)/0.75)/VLOOKUP($B50,'ЭКС ИМП ТО ФАКТ'!$I$1:$M$12,4,0)*100</f>
        <v>19.216567544523947</v>
      </c>
      <c r="E54" s="1185">
        <f>'СС Экс Минэк цел'!E59+(VLOOKUP('Экс ВАВТ цел'!$B50,'ДС Экс потенциал расширенный'!$A$1:$F$11,6,0)-100)</f>
        <v>115.22076835895345</v>
      </c>
      <c r="F54" s="1186">
        <f>'СС Экс Минэк цел'!F59+(VLOOKUP('Экс ВАВТ цел'!$B50,'ДС Экс потенциал расширенный'!$A$1:$F$11,6,0)-100)</f>
        <v>112.92463321493537</v>
      </c>
      <c r="G54" s="1186">
        <f>'СС Экс Минэк цел'!G59+(VLOOKUP('Экс ВАВТ цел'!$B50,'ДС Экс потенциал расширенный'!$A$1:$F$11,6,0)-100)</f>
        <v>114.47990066170476</v>
      </c>
      <c r="H54" s="1187">
        <f>'ДС Экс Минэк цел'!J54+(VLOOKUP('Экс ВАВТ цел'!$B50,'ДС Экс потенциал расширенный'!$A$1:$F$11,6,0)-100)</f>
        <v>112.71820686098548</v>
      </c>
      <c r="I54" s="1187">
        <f>'ДС Экс Минэк цел'!K54+(VLOOKUP('Экс ВАВТ цел'!$B50,'ДС Экс потенциал расширенный'!$A$1:$F$11,6,0)-100)</f>
        <v>114.22952465722912</v>
      </c>
      <c r="J54" s="1187">
        <f>'ДС Экс Минэк цел'!L54+(VLOOKUP('Экс ВАВТ цел'!$B50,'ДС Экс потенциал расширенный'!$A$1:$F$11,6,0)-100)</f>
        <v>107.64133088261926</v>
      </c>
      <c r="K54" s="1187">
        <f>'ДС Экс Минэк цел'!M54+(VLOOKUP('Экс ВАВТ цел'!$B50,'ДС Экс потенциал расширенный'!$A$1:$F$11,6,0)-100)</f>
        <v>111.36274949781837</v>
      </c>
      <c r="L54" s="1187">
        <f>'ДС Экс Минэк цел'!N54+(VLOOKUP('Экс ВАВТ цел'!$B50,'ДС Экс потенциал расширенный'!$A$1:$F$11,6,0)-100)</f>
        <v>111.53452773148993</v>
      </c>
      <c r="M54" s="1187">
        <f>'ДС Экс Минэк цел'!O54+(VLOOKUP('Экс ВАВТ цел'!$B50,'ДС Экс потенциал расширенный'!$A$1:$F$11,6,0)-100)</f>
        <v>111.91809108118251</v>
      </c>
      <c r="N54" s="1187">
        <f>'ДС Экс Минэк цел'!P54+(VLOOKUP('Экс ВАВТ цел'!$B50,'ДС Экс потенциал расширенный'!$A$1:$F$11,6,0)-100)</f>
        <v>111.93943377715642</v>
      </c>
      <c r="O54" s="1187">
        <f>'ДС Экс Минэк цел'!Q54+(VLOOKUP('Экс ВАВТ цел'!$B50,'ДС Экс потенциал расширенный'!$A$1:$F$11,6,0)-100)</f>
        <v>112.47984565484225</v>
      </c>
      <c r="P54" s="1187">
        <f>'ДС Экс Минэк цел'!R54+(VLOOKUP('Экс ВАВТ цел'!$B50,'ДС Экс потенциал расширенный'!$A$1:$F$11,6,0)-100)</f>
        <v>112.4761856008481</v>
      </c>
      <c r="Q54" s="1187">
        <f>'ДС Экс Минэк цел'!S54+(VLOOKUP('Экс ВАВТ цел'!$B50,'ДС Экс потенциал расширенный'!$A$1:$F$11,6,0)-100)</f>
        <v>112.48939693545933</v>
      </c>
      <c r="R54" s="1187">
        <f>'ДС Экс Минэк цел'!T54+(VLOOKUP('Экс ВАВТ цел'!$B50,'ДС Экс потенциал расширенный'!$A$1:$F$11,6,0)-100)</f>
        <v>112.27620227497491</v>
      </c>
      <c r="S54" s="1187">
        <f>'ДС Экс Минэк цел'!U54+(VLOOKUP('Экс ВАВТ цел'!$B50,'ДС Экс потенциал расширенный'!$A$1:$F$11,6,0)-100)</f>
        <v>111.87379567876314</v>
      </c>
      <c r="T54" s="1187">
        <f>'ДС Экс Минэк цел'!V54+(VLOOKUP('Экс ВАВТ цел'!$B50,'ДС Экс потенциал расширенный'!$A$1:$F$11,6,0)-100)</f>
        <v>111.99441877204519</v>
      </c>
      <c r="U54" s="1142"/>
      <c r="V54" s="1142"/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</row>
    <row r="55" s="1154" customFormat="1" ht="31.699999999999999" customHeight="1">
      <c r="A55" s="1155" t="s">
        <v>1271</v>
      </c>
      <c r="B55" s="1195" t="s">
        <v>1272</v>
      </c>
      <c r="C55" s="1203">
        <f>VLOOKUP($B55,'ЭКС ИМП ТО ФАКТ'!$B$1:$F$12,4,0)/1000000</f>
        <v>44.180217519999999</v>
      </c>
      <c r="D55" s="1203">
        <f>(VLOOKUP($B55,'ЭКС ИМП ТО ФАКТ'!$B$1:$F$12,5,0)/1000000)/0.75</f>
        <v>37.785197559999993</v>
      </c>
      <c r="E55" s="1204">
        <f>D55*E57/100</f>
        <v>46.302073007095039</v>
      </c>
      <c r="F55" s="1216">
        <f t="shared" ref="F55:T55" si="415">E55*F57/100</f>
        <v>54.192061098210949</v>
      </c>
      <c r="G55" s="1216">
        <f t="shared" si="415"/>
        <v>61.473375780447917</v>
      </c>
      <c r="H55" s="1160">
        <f t="shared" si="415"/>
        <v>73.070518220133266</v>
      </c>
      <c r="I55" s="1160">
        <f t="shared" si="415"/>
        <v>87.017802239505386</v>
      </c>
      <c r="J55" s="1160">
        <f t="shared" si="415"/>
        <v>97.412569750185583</v>
      </c>
      <c r="K55" s="1160">
        <f t="shared" si="415"/>
        <v>112.64067369445688</v>
      </c>
      <c r="L55" s="1160">
        <f t="shared" si="415"/>
        <v>129.21636552977259</v>
      </c>
      <c r="M55" s="1160">
        <f t="shared" si="415"/>
        <v>147.51175664880776</v>
      </c>
      <c r="N55" s="1160">
        <f t="shared" si="415"/>
        <v>169.43238417727</v>
      </c>
      <c r="O55" s="1160">
        <f t="shared" si="415"/>
        <v>194.28043098821558</v>
      </c>
      <c r="P55" s="1160">
        <f t="shared" si="415"/>
        <v>222.74253887360467</v>
      </c>
      <c r="Q55" s="1160">
        <f t="shared" si="415"/>
        <v>255.42219767539765</v>
      </c>
      <c r="R55" s="1160">
        <f t="shared" si="415"/>
        <v>292.24304991307247</v>
      </c>
      <c r="S55" s="1160">
        <f t="shared" si="415"/>
        <v>332.84521930372966</v>
      </c>
      <c r="T55" s="1160">
        <f t="shared" si="415"/>
        <v>381.02201496775029</v>
      </c>
    </row>
    <row r="56" s="1205" customFormat="1" ht="15">
      <c r="A56" s="1206"/>
      <c r="B56" s="1162" t="s">
        <v>1247</v>
      </c>
      <c r="C56" s="1209">
        <f>C55/C$9*100</f>
        <v>13.577396889962582</v>
      </c>
      <c r="D56" s="1209">
        <f t="shared" ref="D56:T56" si="416">D55/D$9*100</f>
        <v>12.532907579729782</v>
      </c>
      <c r="E56" s="1209">
        <f t="shared" si="416"/>
        <v>12.89049531044826</v>
      </c>
      <c r="F56" s="1210">
        <f t="shared" si="416"/>
        <v>13.336437203641726</v>
      </c>
      <c r="G56" s="1210">
        <f t="shared" si="416"/>
        <v>13.750646493328885</v>
      </c>
      <c r="H56" s="1211">
        <f t="shared" si="416"/>
        <v>14.393218599826568</v>
      </c>
      <c r="I56" s="1211">
        <f t="shared" si="416"/>
        <v>14.944634998816822</v>
      </c>
      <c r="J56" s="1211">
        <f t="shared" si="416"/>
        <v>15.425865223775649</v>
      </c>
      <c r="K56" s="1211">
        <f t="shared" si="416"/>
        <v>15.945676090894413</v>
      </c>
      <c r="L56" s="1211">
        <f t="shared" si="416"/>
        <v>16.400376451873747</v>
      </c>
      <c r="M56" s="1211">
        <f t="shared" si="416"/>
        <v>16.810301581996178</v>
      </c>
      <c r="N56" s="1211">
        <f t="shared" si="416"/>
        <v>17.20058936355888</v>
      </c>
      <c r="O56" s="1211">
        <f t="shared" si="416"/>
        <v>17.507889730623525</v>
      </c>
      <c r="P56" s="1211">
        <f t="shared" si="416"/>
        <v>17.754882275840199</v>
      </c>
      <c r="Q56" s="1211">
        <f t="shared" si="416"/>
        <v>17.953942244493536</v>
      </c>
      <c r="R56" s="1211">
        <f t="shared" si="416"/>
        <v>18.099085386479171</v>
      </c>
      <c r="S56" s="1211">
        <f t="shared" si="416"/>
        <v>18.183764002969745</v>
      </c>
      <c r="T56" s="1211">
        <f t="shared" si="416"/>
        <v>18.22147723414648</v>
      </c>
    </row>
    <row r="57" ht="15">
      <c r="A57" s="1161"/>
      <c r="B57" s="1168" t="s">
        <v>1248</v>
      </c>
      <c r="C57" s="1171"/>
      <c r="D57" s="1171">
        <f>D55/C55*100</f>
        <v>85.525150578751592</v>
      </c>
      <c r="E57" s="1171">
        <f>E58*E59/100</f>
        <v>122.54024326211582</v>
      </c>
      <c r="F57" s="1172">
        <f t="shared" ref="F57:T57" si="417">F58*F59/100</f>
        <v>117.04024804657645</v>
      </c>
      <c r="G57" s="1172">
        <f t="shared" si="417"/>
        <v>113.4361279764599</v>
      </c>
      <c r="H57" s="1173">
        <f t="shared" si="417"/>
        <v>118.86530923745676</v>
      </c>
      <c r="I57" s="1173">
        <f t="shared" si="417"/>
        <v>119.08743000474463</v>
      </c>
      <c r="J57" s="1173">
        <f t="shared" si="417"/>
        <v>111.94556429047692</v>
      </c>
      <c r="K57" s="1173">
        <f t="shared" si="417"/>
        <v>115.63258620866254</v>
      </c>
      <c r="L57" s="1173">
        <f t="shared" si="417"/>
        <v>114.7155474942187</v>
      </c>
      <c r="M57" s="1173">
        <f t="shared" si="417"/>
        <v>114.158725981826</v>
      </c>
      <c r="N57" s="1173">
        <f t="shared" si="417"/>
        <v>114.8602579390674</v>
      </c>
      <c r="O57" s="1173">
        <f t="shared" si="417"/>
        <v>114.66546488831092</v>
      </c>
      <c r="P57" s="1173">
        <f t="shared" si="417"/>
        <v>114.65001273706022</v>
      </c>
      <c r="Q57" s="1173">
        <f t="shared" si="417"/>
        <v>114.67149425837202</v>
      </c>
      <c r="R57" s="1173">
        <f t="shared" si="417"/>
        <v>114.41568218141653</v>
      </c>
      <c r="S57" s="1173">
        <f t="shared" si="417"/>
        <v>113.89328827588348</v>
      </c>
      <c r="T57" s="1173">
        <f t="shared" si="417"/>
        <v>114.47423392915194</v>
      </c>
    </row>
    <row r="58" ht="15">
      <c r="A58" s="1161"/>
      <c r="B58" s="1212" t="s">
        <v>1249</v>
      </c>
      <c r="C58" s="1171"/>
      <c r="D58" s="1171">
        <f>D57/D59*100</f>
        <v>92.560129284103638</v>
      </c>
      <c r="E58" s="1171">
        <f>'СС Экс Минэк цел'!E63</f>
        <v>110.85309593453596</v>
      </c>
      <c r="F58" s="1172">
        <f>'СС Экс Минэк цел'!F63</f>
        <v>107.45537242847102</v>
      </c>
      <c r="G58" s="1172">
        <f>'СС Экс Минэк цел'!G63</f>
        <v>102.19556616620562</v>
      </c>
      <c r="H58" s="1173">
        <f>'ДС Экс Минэк цел'!J58</f>
        <v>105.96869052874307</v>
      </c>
      <c r="I58" s="1173">
        <f>'ДС Экс Минэк цел'!K58</f>
        <v>104.19451711793235</v>
      </c>
      <c r="J58" s="1173">
        <f>'ДС Экс Минэк цел'!L58</f>
        <v>104.15847918664846</v>
      </c>
      <c r="K58" s="1173">
        <f>'ДС Экс Минэк цел'!M58</f>
        <v>103.8066320948447</v>
      </c>
      <c r="L58" s="1173">
        <f>'ДС Экс Минэк цел'!N58</f>
        <v>102.8148353525543</v>
      </c>
      <c r="M58" s="1173">
        <f>'ДС Экс Минэк цел'!O58</f>
        <v>102.05128491033045</v>
      </c>
      <c r="N58" s="1173">
        <f>'ДС Экс Минэк цел'!P58</f>
        <v>102.59073349621346</v>
      </c>
      <c r="O58" s="1173">
        <f>'ДС Экс Минэк цел'!Q58</f>
        <v>101.91298583601559</v>
      </c>
      <c r="P58" s="1173">
        <f>'ДС Экс Минэк цел'!R58</f>
        <v>101.9840277033921</v>
      </c>
      <c r="Q58" s="1173">
        <f>'ДС Экс Минэк цел'!S58</f>
        <v>101.96527724843051</v>
      </c>
      <c r="R58" s="1173">
        <f>'ДС Экс Минэк цел'!T58</f>
        <v>101.93518659727465</v>
      </c>
      <c r="S58" s="1173">
        <f>'ДС Экс Минэк цел'!U58</f>
        <v>101.89339811478429</v>
      </c>
      <c r="T58" s="1173">
        <f>'ДС Экс Минэк цел'!V58</f>
        <v>102.23170857262711</v>
      </c>
    </row>
    <row r="59" s="1180" customFormat="1" ht="15">
      <c r="A59" s="1181"/>
      <c r="B59" s="1182" t="s">
        <v>1250</v>
      </c>
      <c r="C59" s="1185"/>
      <c r="D59" s="1185">
        <f>(VLOOKUP($B55,'ЭКС ИМП ТО ФАКТ'!$I$1:$M$12,5,0)/0.75)/VLOOKUP($B55,'ЭКС ИМП ТО ФАКТ'!$I$1:$M$12,4,0)*100</f>
        <v>92.399558254981571</v>
      </c>
      <c r="E59" s="1185">
        <f>'СС Экс Минэк цел'!E64+(VLOOKUP('Экс ВАВТ цел'!$B55,'ДС Экс потенциал расширенный'!$A$1:$F$11,6,0)-100)</f>
        <v>110.54291468276328</v>
      </c>
      <c r="F59" s="1186">
        <f>'СС Экс Минэк цел'!F64+(VLOOKUP('Экс ВАВТ цел'!$B55,'ДС Экс потенциал расширенный'!$A$1:$F$11,6,0)-100)</f>
        <v>108.91986636078687</v>
      </c>
      <c r="G59" s="1186">
        <f>'СС Экс Минэк цел'!G64+(VLOOKUP('Экс ВАВТ цел'!$B55,'ДС Экс потенциал расширенный'!$A$1:$F$11,6,0)-100)</f>
        <v>110.99906995179538</v>
      </c>
      <c r="H59" s="1187">
        <f>'ДС Экс Минэк цел'!J59+(VLOOKUP('Экс ВАВТ цел'!$B55,'ДС Экс потенциал расширенный'!$A$1:$F$11,6,0)-100)</f>
        <v>112.17021616891226</v>
      </c>
      <c r="I59" s="1187">
        <f>'ДС Экс Минэк цел'!K59+(VLOOKUP('Экс ВАВТ цел'!$B55,'ДС Экс потенциал расширенный'!$A$1:$F$11,6,0)-100)</f>
        <v>114.29337483272347</v>
      </c>
      <c r="J59" s="1187">
        <f>'ДС Экс Минэк цел'!L59+(VLOOKUP('Экс ВАВТ цел'!$B55,'ДС Экс потенциал расширенный'!$A$1:$F$11,6,0)-100)</f>
        <v>107.47618932672228</v>
      </c>
      <c r="K59" s="1187">
        <f>'ДС Экс Минэк цел'!M59+(VLOOKUP('Экс ВАВТ цел'!$B55,'ДС Экс потенциал расширенный'!$A$1:$F$11,6,0)-100)</f>
        <v>111.39229148963513</v>
      </c>
      <c r="L59" s="1187">
        <f>'ДС Экс Минэк цел'!N59+(VLOOKUP('Экс ВАВТ цел'!$B55,'ДС Экс потенциал расширенный'!$A$1:$F$11,6,0)-100)</f>
        <v>111.57489782564608</v>
      </c>
      <c r="M59" s="1187">
        <f>'ДС Экс Минэк цел'!O59+(VLOOKUP('Экс ВАВТ цел'!$B55,'ДС Экс потенциал расширенный'!$A$1:$F$11,6,0)-100)</f>
        <v>111.86407508943567</v>
      </c>
      <c r="N59" s="1187">
        <f>'ДС Экс Минэк цел'!P59+(VLOOKUP('Экс ВАВТ цел'!$B55,'ДС Экс потенциал расширенный'!$A$1:$F$11,6,0)-100)</f>
        <v>111.95968098162277</v>
      </c>
      <c r="O59" s="1187">
        <f>'ДС Экс Минэк цел'!Q59+(VLOOKUP('Экс ВАВТ цел'!$B55,'ДС Экс потенциал расширенный'!$A$1:$F$11,6,0)-100)</f>
        <v>112.51310512363446</v>
      </c>
      <c r="P59" s="1187">
        <f>'ДС Экс Минэк цел'!R59+(VLOOKUP('Экс ВАВТ цел'!$B55,'ДС Экс потенциал расширенный'!$A$1:$F$11,6,0)-100)</f>
        <v>112.41957718173828</v>
      </c>
      <c r="Q59" s="1187">
        <f>'ДС Экс Минэк цел'!S59+(VLOOKUP('Экс ВАВТ цел'!$B55,'ДС Экс потенциал расширенный'!$A$1:$F$11,6,0)-100)</f>
        <v>112.4613175708666</v>
      </c>
      <c r="R59" s="1187">
        <f>'ДС Экс Минэк цел'!T59+(VLOOKUP('Экс ВАВТ цел'!$B55,'ДС Экс потенциал расширенный'!$A$1:$F$11,6,0)-100)</f>
        <v>112.24355985480244</v>
      </c>
      <c r="S59" s="1187">
        <f>'ДС Экс Минэк цел'!U59+(VLOOKUP('Экс ВАВТ цел'!$B55,'ДС Экс потенциал расширенный'!$A$1:$F$11,6,0)-100)</f>
        <v>111.77690643664779</v>
      </c>
      <c r="T59" s="1187">
        <f>'ДС Экс Минэк цел'!V59+(VLOOKUP('Экс ВАВТ цел'!$B55,'ДС Экс потенциал расширенный'!$A$1:$F$11,6,0)-100)</f>
        <v>111.97527218067331</v>
      </c>
      <c r="U59" s="1142"/>
      <c r="V59" s="1142"/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</row>
    <row r="60" s="1154" customFormat="1" ht="29.25" customHeight="1">
      <c r="A60" s="1155" t="s">
        <v>1273</v>
      </c>
      <c r="B60" s="1195" t="s">
        <v>1274</v>
      </c>
      <c r="C60" s="1203">
        <f>VLOOKUP($B60,'ЭКС ИМП ТО ФАКТ'!$B$1:$F$12,4,0)/1000000</f>
        <v>4.4292750099999996</v>
      </c>
      <c r="D60" s="1203">
        <f>(VLOOKUP($B60,'ЭКС ИМП ТО ФАКТ'!$B$1:$F$12,5,0)/1000000)/0.75</f>
        <v>4.1963111999999994</v>
      </c>
      <c r="E60" s="1204">
        <f>D60*E62/100</f>
        <v>5.3614659901731621</v>
      </c>
      <c r="F60" s="1216">
        <f t="shared" ref="F60:T60" si="418">E60*F62/100</f>
        <v>6.5870824970580406</v>
      </c>
      <c r="G60" s="1216">
        <f t="shared" si="418"/>
        <v>7.8080875831960972</v>
      </c>
      <c r="H60" s="1160">
        <f t="shared" si="418"/>
        <v>9.8097475806991827</v>
      </c>
      <c r="I60" s="1160">
        <f t="shared" si="418"/>
        <v>12.268012792634771</v>
      </c>
      <c r="J60" s="1160">
        <f t="shared" si="418"/>
        <v>14.624128083318572</v>
      </c>
      <c r="K60" s="1160">
        <f t="shared" si="418"/>
        <v>17.987779969511877</v>
      </c>
      <c r="L60" s="1160">
        <f t="shared" si="418"/>
        <v>22.034260919896909</v>
      </c>
      <c r="M60" s="1160">
        <f t="shared" si="418"/>
        <v>26.959060851221949</v>
      </c>
      <c r="N60" s="1160">
        <f t="shared" si="418"/>
        <v>33.302618451916203</v>
      </c>
      <c r="O60" s="1160">
        <f t="shared" si="418"/>
        <v>41.187838436209184</v>
      </c>
      <c r="P60" s="1160">
        <f t="shared" si="418"/>
        <v>51.056438078032905</v>
      </c>
      <c r="Q60" s="1160">
        <f t="shared" si="418"/>
        <v>63.422441394893696</v>
      </c>
      <c r="R60" s="1160">
        <f t="shared" si="418"/>
        <v>78.738521225599683</v>
      </c>
      <c r="S60" s="1160">
        <f t="shared" si="418"/>
        <v>97.47023266260878</v>
      </c>
      <c r="T60" s="1160">
        <f t="shared" si="418"/>
        <v>121.45292083763732</v>
      </c>
    </row>
    <row r="61" s="1205" customFormat="1" ht="15">
      <c r="A61" s="1206"/>
      <c r="B61" s="1162" t="s">
        <v>1247</v>
      </c>
      <c r="C61" s="1209">
        <f>C60/C$9*100</f>
        <v>1.3611980230368719</v>
      </c>
      <c r="D61" s="1209">
        <f t="shared" ref="D61:T61" si="419">D60/D$9*100</f>
        <v>1.3918672877619058</v>
      </c>
      <c r="E61" s="1209">
        <f t="shared" si="419"/>
        <v>1.4926319215311312</v>
      </c>
      <c r="F61" s="1210">
        <f t="shared" si="419"/>
        <v>1.6210531634516894</v>
      </c>
      <c r="G61" s="1210">
        <f t="shared" si="419"/>
        <v>1.7465488234929323</v>
      </c>
      <c r="H61" s="1211">
        <f t="shared" si="419"/>
        <v>1.9322956067282924</v>
      </c>
      <c r="I61" s="1211">
        <f t="shared" si="419"/>
        <v>2.1069363811570359</v>
      </c>
      <c r="J61" s="1211">
        <f t="shared" si="419"/>
        <v>2.3158184760655591</v>
      </c>
      <c r="K61" s="1211">
        <f t="shared" si="419"/>
        <v>2.5463920232415114</v>
      </c>
      <c r="L61" s="1211">
        <f t="shared" si="419"/>
        <v>2.7966285264528379</v>
      </c>
      <c r="M61" s="1211">
        <f t="shared" si="419"/>
        <v>3.0722293163071108</v>
      </c>
      <c r="N61" s="1211">
        <f t="shared" si="419"/>
        <v>3.3808452115232415</v>
      </c>
      <c r="O61" s="1211">
        <f t="shared" si="419"/>
        <v>3.7117075040235417</v>
      </c>
      <c r="P61" s="1211">
        <f t="shared" si="419"/>
        <v>4.0697257563971352</v>
      </c>
      <c r="Q61" s="1211">
        <f t="shared" si="419"/>
        <v>4.4580418623434923</v>
      </c>
      <c r="R61" s="1211">
        <f t="shared" si="419"/>
        <v>4.8764041413170478</v>
      </c>
      <c r="S61" s="1211">
        <f t="shared" si="419"/>
        <v>5.3249246354176831</v>
      </c>
      <c r="T61" s="1211">
        <f t="shared" si="419"/>
        <v>5.808198857619594</v>
      </c>
    </row>
    <row r="62" ht="15">
      <c r="A62" s="1161"/>
      <c r="B62" s="1168" t="s">
        <v>1248</v>
      </c>
      <c r="C62" s="1171"/>
      <c r="D62" s="1171">
        <f>D60/C60*100</f>
        <v>94.740362486546076</v>
      </c>
      <c r="E62" s="1171">
        <f>E63*E64/100</f>
        <v>127.76616734652957</v>
      </c>
      <c r="F62" s="1172">
        <f t="shared" ref="F62:T62" si="420">F63*F64/100</f>
        <v>122.8597273419484</v>
      </c>
      <c r="G62" s="1172">
        <f t="shared" si="420"/>
        <v>118.53635637147993</v>
      </c>
      <c r="H62" s="1173">
        <f t="shared" si="420"/>
        <v>125.63572675351244</v>
      </c>
      <c r="I62" s="1173">
        <f t="shared" si="420"/>
        <v>125.0594135242813</v>
      </c>
      <c r="J62" s="1173">
        <f t="shared" si="420"/>
        <v>119.20535404151452</v>
      </c>
      <c r="K62" s="1173">
        <f t="shared" si="420"/>
        <v>123.00070039751736</v>
      </c>
      <c r="L62" s="1173">
        <f t="shared" si="420"/>
        <v>122.49572185808118</v>
      </c>
      <c r="M62" s="1173">
        <f t="shared" si="420"/>
        <v>122.35064724534487</v>
      </c>
      <c r="N62" s="1173">
        <f t="shared" si="420"/>
        <v>123.5303359998415</v>
      </c>
      <c r="O62" s="1173">
        <f t="shared" si="420"/>
        <v>123.67747748027085</v>
      </c>
      <c r="P62" s="1173">
        <f t="shared" si="420"/>
        <v>123.9599843461268</v>
      </c>
      <c r="Q62" s="1173">
        <f t="shared" si="420"/>
        <v>124.22026248278624</v>
      </c>
      <c r="R62" s="1173">
        <f t="shared" si="420"/>
        <v>124.14930660795901</v>
      </c>
      <c r="S62" s="1173">
        <f t="shared" si="420"/>
        <v>123.78976788672404</v>
      </c>
      <c r="T62" s="1173">
        <f t="shared" si="420"/>
        <v>124.60514099524531</v>
      </c>
    </row>
    <row r="63" ht="18" customHeight="1">
      <c r="A63" s="1161"/>
      <c r="B63" s="1212" t="s">
        <v>1249</v>
      </c>
      <c r="C63" s="1171"/>
      <c r="D63" s="1171">
        <f>D62/D64*100</f>
        <v>60.638299511202817</v>
      </c>
      <c r="E63" s="1171">
        <f>'СС Экс Минэк цел'!E68</f>
        <v>108.6966299925799</v>
      </c>
      <c r="F63" s="1172">
        <f>'СС Экс Минэк цел'!F68</f>
        <v>107.47515449756204</v>
      </c>
      <c r="G63" s="1172">
        <f>'СС Экс Минэк цел'!G68</f>
        <v>102.37203896891391</v>
      </c>
      <c r="H63" s="1173">
        <f>'ДС Экс Минэк цел'!J63</f>
        <v>106.98253588425717</v>
      </c>
      <c r="I63" s="1173">
        <f>'ДС Экс Минэк цел'!K63</f>
        <v>105.46236557074639</v>
      </c>
      <c r="J63" s="1173">
        <f>'ДС Экс Минэк цел'!L63</f>
        <v>105.52740441472338</v>
      </c>
      <c r="K63" s="1173">
        <f>'ДС Экс Минэк цел'!M63</f>
        <v>105.17383370647715</v>
      </c>
      <c r="L63" s="1173">
        <f>'ДС Экс Минэк цел'!N63</f>
        <v>104.37437937275534</v>
      </c>
      <c r="M63" s="1173">
        <f>'ДС Экс Минэк цел'!O63</f>
        <v>103.63181947876511</v>
      </c>
      <c r="N63" s="1173">
        <f>'ДС Экс Минэк цел'!P63</f>
        <v>104.07558495144966</v>
      </c>
      <c r="O63" s="1173">
        <f>'ДС Экс Минэк цел'!Q63</f>
        <v>103.87924901072228</v>
      </c>
      <c r="P63" s="1173">
        <f>'ДС Экс Минэк цел'!R63</f>
        <v>104.03413320265025</v>
      </c>
      <c r="Q63" s="1173">
        <f>'ДС Экс Минэк цел'!S63</f>
        <v>104.01419793224375</v>
      </c>
      <c r="R63" s="1173">
        <f>'ДС Экс Минэк цел'!T63</f>
        <v>103.98255458330716</v>
      </c>
      <c r="S63" s="1173">
        <f>'ДС Экс Минэк цел'!U63</f>
        <v>103.93945021372781</v>
      </c>
      <c r="T63" s="1173">
        <f>'ДС Экс Минэк цел'!V63</f>
        <v>104.2866602380397</v>
      </c>
    </row>
    <row r="64" s="1180" customFormat="1" ht="15">
      <c r="A64" s="1217"/>
      <c r="B64" s="1218" t="s">
        <v>1250</v>
      </c>
      <c r="C64" s="1221"/>
      <c r="D64" s="1185">
        <f>(VLOOKUP($B60,'ЭКС ИМП ТО ФАКТ'!$I$1:$M$12,5,0)/0.75)/VLOOKUP($B60,'ЭКС ИМП ТО ФАКТ'!$I$1:$M$12,4,0)*100</f>
        <v>156.23848829903773</v>
      </c>
      <c r="E64" s="1185">
        <f>'СС Экс Минэк цел'!E69+(VLOOKUP('Экс ВАВТ цел'!$B60,'ДС Экс потенциал расширенный'!$A$1:$F$11,6,0)-100)</f>
        <v>117.54381654265769</v>
      </c>
      <c r="F64" s="1186">
        <f>'СС Экс Минэк цел'!F69+(VLOOKUP('Экс ВАВТ цел'!$B60,'ДС Экс потенциал расширенный'!$A$1:$F$11,6,0)-100)</f>
        <v>114.31453894279848</v>
      </c>
      <c r="G64" s="1186">
        <f>'СС Экс Минэк цел'!G69+(VLOOKUP('Экс ВАВТ цел'!$B60,'ДС Экс потенциал расширенный'!$A$1:$F$11,6,0)-100)</f>
        <v>115.78977772189771</v>
      </c>
      <c r="H64" s="1187">
        <f>'ДС Экс Минэк цел'!J64+(VLOOKUP('Экс ВАВТ цел'!$B60,'ДС Экс потенциал расширенный'!$A$1:$F$11,6,0)-100)</f>
        <v>117.43573445429999</v>
      </c>
      <c r="I64" s="1187">
        <f>'ДС Экс Минэк цел'!K64+(VLOOKUP('Экс ВАВТ цел'!$B60,'ДС Экс потенциал расширенный'!$A$1:$F$11,6,0)-100)</f>
        <v>118.58202956806312</v>
      </c>
      <c r="J64" s="1187">
        <f>'ДС Экс Минэк цел'!L64+(VLOOKUP('Экс ВАВТ цел'!$B60,'ДС Экс потенциал расширенный'!$A$1:$F$11,6,0)-100)</f>
        <v>112.96151431246875</v>
      </c>
      <c r="K64" s="1187">
        <f>'ДС Экс Минэк цел'!M64+(VLOOKUP('Экс ВАВТ цел'!$B60,'ДС Экс потенциал расширенный'!$A$1:$F$11,6,0)-100)</f>
        <v>116.94990670473423</v>
      </c>
      <c r="L64" s="1187">
        <f>'ДС Экс Минэк цел'!N64+(VLOOKUP('Экс ВАВТ цел'!$B60,'ДС Экс потенциал расширенный'!$A$1:$F$11,6,0)-100)</f>
        <v>117.36186849131677</v>
      </c>
      <c r="M64" s="1187">
        <f>'ДС Экс Минэк цел'!O64+(VLOOKUP('Экс ВАВТ цел'!$B60,'ДС Экс потенциал расширенный'!$A$1:$F$11,6,0)-100)</f>
        <v>118.062818795163</v>
      </c>
      <c r="N64" s="1187">
        <f>'ДС Экс Минэк цел'!P64+(VLOOKUP('Экс ВАВТ цел'!$B60,'ДС Экс потенциал расширенный'!$A$1:$F$11,6,0)-100)</f>
        <v>118.69290579290744</v>
      </c>
      <c r="O64" s="1187">
        <f>'ДС Экс Минэк цел'!Q64+(VLOOKUP('Экс ВАВТ цел'!$B60,'ДС Экс потенциал расширенный'!$A$1:$F$11,6,0)-100)</f>
        <v>119.05888679220719</v>
      </c>
      <c r="P64" s="1187">
        <f>'ДС Экс Минэк цел'!R64+(VLOOKUP('Экс ВАВТ цел'!$B60,'ДС Экс потенциал расширенный'!$A$1:$F$11,6,0)-100)</f>
        <v>119.15318610350948</v>
      </c>
      <c r="Q64" s="1187">
        <f>'ДС Экс Минэк цел'!S64+(VLOOKUP('Экс ВАВТ цел'!$B60,'ДС Экс потенциал расширенный'!$A$1:$F$11,6,0)-100)</f>
        <v>119.42625617678175</v>
      </c>
      <c r="R64" s="1187">
        <f>'ДС Экс Минэк цел'!T64+(VLOOKUP('Экс ВАВТ цел'!$B60,'ДС Экс потенциал расширенный'!$A$1:$F$11,6,0)-100)</f>
        <v>119.39436101129344</v>
      </c>
      <c r="S64" s="1187">
        <f>'ДС Экс Минэк цел'!U64+(VLOOKUP('Экс ВАВТ цел'!$B60,'ДС Экс потенциал расширенный'!$A$1:$F$11,6,0)-100)</f>
        <v>119.0979629314746</v>
      </c>
      <c r="T64" s="1187">
        <f>'ДС Экс Минэк цел'!V64+(VLOOKUP('Экс ВАВТ цел'!$B60,'ДС Экс потенциал расширенный'!$A$1:$F$11,6,0)-100)</f>
        <v>119.48329797006407</v>
      </c>
      <c r="U64" s="1142"/>
      <c r="V64" s="1142"/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</row>
    <row r="170">
      <c r="A170" s="1142" t="e">
        <v>#DIV/0!</v>
      </c>
    </row>
    <row r="209">
      <c r="A209" s="1142" t="e">
        <v>#DIV/0!</v>
      </c>
    </row>
    <row r="364" ht="23.25" customHeight="1"/>
  </sheetData>
  <printOptions headings="0" gridLines="0"/>
  <pageMargins left="0" right="0" top="0" bottom="0" header="0.15748031496062992" footer="0"/>
  <pageSetup paperSize="9" scale="3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50" workbookViewId="0">
      <pane ySplit="7" topLeftCell="A8" activePane="bottomLeft" state="frozen"/>
      <selection activeCell="O12" activeCellId="0" sqref="O12"/>
    </sheetView>
  </sheetViews>
  <sheetFormatPr defaultColWidth="9.140625" defaultRowHeight="14.25" outlineLevelRow="1" outlineLevelCol="1"/>
  <cols>
    <col customWidth="1" min="1" max="1" outlineLevel="1" style="237" width="18"/>
    <col customWidth="1" min="2" max="2" style="238" width="47.5703125"/>
    <col customWidth="1" min="3" max="3" style="239" width="17.140625"/>
    <col customWidth="1" min="4" max="4" style="238" width="22.140625"/>
    <col customWidth="1" min="5" max="5" style="237" width="21.42578125"/>
    <col customWidth="1" min="6" max="6" style="237" width="19.85546875"/>
    <col customWidth="1" min="7" max="7" style="237" width="26.140625"/>
    <col customWidth="1" min="8" max="8" style="237" width="20"/>
    <col customWidth="1" min="9" max="9" style="237" width="20.140625"/>
    <col customWidth="1" min="10" max="10" style="237" width="25.85546875"/>
    <col customWidth="1" min="11" max="11" style="237" width="23.7109375"/>
    <col customWidth="1" min="12" max="12" style="237" width="21.7109375"/>
    <col customWidth="1" min="13" max="13" style="237" width="25.85546875"/>
    <col customWidth="1" min="14" max="14" style="237" width="19.42578125"/>
    <col customWidth="1" min="15" max="15" style="237" width="25.7109375"/>
    <col customWidth="1" min="16" max="16" style="237" width="42"/>
    <col bestFit="1" customWidth="1" min="17" max="33" style="237" width="9.5703125"/>
    <col min="34" max="16384" style="237" width="9.140625"/>
  </cols>
  <sheetData>
    <row r="1" s="240" customFormat="1" ht="168" hidden="1" customHeight="1">
      <c r="B1" s="241"/>
      <c r="C1" s="242"/>
      <c r="D1" s="241"/>
      <c r="E1" s="241"/>
      <c r="F1" s="241"/>
      <c r="H1" s="243"/>
      <c r="I1" s="244" t="s">
        <v>155</v>
      </c>
      <c r="J1" s="244"/>
      <c r="K1" s="244"/>
      <c r="L1" s="244"/>
      <c r="M1" s="244"/>
      <c r="N1" s="244"/>
      <c r="O1" s="244"/>
    </row>
    <row r="2" ht="64.5" hidden="1" customHeight="1">
      <c r="A2" s="245" t="s">
        <v>156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</row>
    <row r="3" hidden="1"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ht="15" customHeight="1">
      <c r="A4" s="246" t="s">
        <v>157</v>
      </c>
      <c r="B4" s="247" t="s">
        <v>158</v>
      </c>
      <c r="C4" s="248" t="s">
        <v>159</v>
      </c>
      <c r="D4" s="247" t="s">
        <v>160</v>
      </c>
      <c r="E4" s="247"/>
      <c r="F4" s="247" t="s">
        <v>161</v>
      </c>
      <c r="G4" s="247" t="s">
        <v>162</v>
      </c>
      <c r="H4" s="247"/>
      <c r="I4" s="247"/>
      <c r="J4" s="247"/>
      <c r="K4" s="247"/>
      <c r="L4" s="247"/>
      <c r="M4" s="247"/>
      <c r="N4" s="247"/>
      <c r="O4" s="247"/>
    </row>
    <row r="5" ht="27" customHeight="1">
      <c r="A5" s="246"/>
      <c r="B5" s="247"/>
      <c r="C5" s="248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</row>
    <row r="6" ht="30" customHeight="1">
      <c r="A6" s="246"/>
      <c r="B6" s="247"/>
      <c r="C6" s="248"/>
      <c r="D6" s="247" t="s">
        <v>163</v>
      </c>
      <c r="E6" s="247" t="s">
        <v>164</v>
      </c>
      <c r="F6" s="247" t="s">
        <v>165</v>
      </c>
      <c r="G6" s="247" t="s">
        <v>166</v>
      </c>
      <c r="H6" s="247"/>
      <c r="I6" s="247"/>
      <c r="J6" s="247" t="s">
        <v>167</v>
      </c>
      <c r="K6" s="247"/>
      <c r="L6" s="247"/>
      <c r="M6" s="247" t="s">
        <v>168</v>
      </c>
      <c r="N6" s="247"/>
      <c r="O6" s="247"/>
    </row>
    <row r="7" ht="54.75" customHeight="1">
      <c r="A7" s="246"/>
      <c r="B7" s="247"/>
      <c r="C7" s="248"/>
      <c r="D7" s="247"/>
      <c r="E7" s="247"/>
      <c r="F7" s="247"/>
      <c r="G7" s="249" t="s">
        <v>169</v>
      </c>
      <c r="H7" s="249" t="s">
        <v>170</v>
      </c>
      <c r="I7" s="249" t="s">
        <v>171</v>
      </c>
      <c r="J7" s="249" t="s">
        <v>169</v>
      </c>
      <c r="K7" s="249" t="s">
        <v>170</v>
      </c>
      <c r="L7" s="249" t="s">
        <v>171</v>
      </c>
      <c r="M7" s="249" t="s">
        <v>169</v>
      </c>
      <c r="N7" s="249" t="s">
        <v>170</v>
      </c>
      <c r="O7" s="249" t="s">
        <v>171</v>
      </c>
    </row>
    <row r="8" ht="54.75" customHeight="1">
      <c r="A8" s="250" t="s">
        <v>172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2"/>
    </row>
    <row r="9" ht="54.75" customHeight="1">
      <c r="A9" s="253">
        <v>1</v>
      </c>
      <c r="B9" s="254" t="s">
        <v>173</v>
      </c>
      <c r="C9" s="255" t="s">
        <v>174</v>
      </c>
      <c r="D9" s="256" t="s">
        <v>175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8"/>
    </row>
    <row r="10" ht="47.25" customHeight="1">
      <c r="A10" s="250" t="s">
        <v>176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2"/>
    </row>
    <row r="11" ht="51.75" customHeight="1">
      <c r="A11" s="249">
        <v>2</v>
      </c>
      <c r="B11" s="259" t="s">
        <v>177</v>
      </c>
      <c r="C11" s="249" t="s">
        <v>178</v>
      </c>
      <c r="D11" s="260">
        <v>1096820.7</v>
      </c>
      <c r="E11" s="260" t="s">
        <v>179</v>
      </c>
      <c r="F11" s="260">
        <v>1192576.9113951852</v>
      </c>
      <c r="G11" s="260">
        <v>1242745.6476761654</v>
      </c>
      <c r="H11" s="260">
        <v>1268151.8585200019</v>
      </c>
      <c r="I11" s="260">
        <v>1294054.248197224</v>
      </c>
      <c r="J11" s="260">
        <v>1306422.2597889137</v>
      </c>
      <c r="K11" s="260">
        <v>1344919.7</v>
      </c>
      <c r="L11" s="260">
        <v>1407873.2170901448</v>
      </c>
      <c r="M11" s="260">
        <v>1374314.5118770085</v>
      </c>
      <c r="N11" s="260">
        <v>1432501.8999999999</v>
      </c>
      <c r="O11" s="260">
        <v>1527450.6000000001</v>
      </c>
    </row>
    <row r="12" ht="62.25" customHeight="1">
      <c r="A12" s="249">
        <v>3</v>
      </c>
      <c r="B12" s="259" t="s">
        <v>180</v>
      </c>
      <c r="C12" s="249" t="s">
        <v>181</v>
      </c>
      <c r="D12" s="260">
        <v>103.90000000000001</v>
      </c>
      <c r="E12" s="261" t="s">
        <v>182</v>
      </c>
      <c r="F12" s="262">
        <v>101.06059623703898</v>
      </c>
      <c r="G12" s="262">
        <v>100.13288323821162</v>
      </c>
      <c r="H12" s="262">
        <v>101.63449896536237</v>
      </c>
      <c r="I12" s="262">
        <v>102.98694765847355</v>
      </c>
      <c r="J12" s="262">
        <v>100.78989954738101</v>
      </c>
      <c r="K12" s="262">
        <v>101.5</v>
      </c>
      <c r="L12" s="262">
        <v>103.22156834454253</v>
      </c>
      <c r="M12" s="262">
        <v>101.05360966521422</v>
      </c>
      <c r="N12" s="262">
        <v>102.3</v>
      </c>
      <c r="O12" s="262">
        <v>103.5</v>
      </c>
    </row>
    <row r="13" ht="45.75" customHeight="1">
      <c r="A13" s="250" t="s">
        <v>183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2"/>
    </row>
    <row r="14" s="263" customFormat="1" ht="215.25" customHeight="1">
      <c r="A14" s="249">
        <v>4</v>
      </c>
      <c r="B14" s="259" t="s">
        <v>184</v>
      </c>
      <c r="C14" s="249" t="s">
        <v>178</v>
      </c>
      <c r="D14" s="260">
        <v>700022.06000000006</v>
      </c>
      <c r="E14" s="260">
        <v>624361</v>
      </c>
      <c r="F14" s="260">
        <v>665109.90000000002</v>
      </c>
      <c r="G14" s="260">
        <v>679501.90000000002</v>
      </c>
      <c r="H14" s="260">
        <v>699050.19999999995</v>
      </c>
      <c r="I14" s="260">
        <v>709968.80000000005</v>
      </c>
      <c r="J14" s="260">
        <v>701069.30000000005</v>
      </c>
      <c r="K14" s="260">
        <v>736870.69999999995</v>
      </c>
      <c r="L14" s="260">
        <v>759183</v>
      </c>
      <c r="M14" s="260">
        <v>738114.69999999995</v>
      </c>
      <c r="N14" s="260">
        <v>791554</v>
      </c>
      <c r="O14" s="260">
        <v>827870.59999999998</v>
      </c>
    </row>
    <row r="15" s="263" customFormat="1" ht="48" customHeight="1">
      <c r="A15" s="249">
        <v>5</v>
      </c>
      <c r="B15" s="264" t="s">
        <v>185</v>
      </c>
      <c r="C15" s="249" t="s">
        <v>181</v>
      </c>
      <c r="D15" s="260">
        <v>101.5</v>
      </c>
      <c r="E15" s="260">
        <v>98.900000000000006</v>
      </c>
      <c r="F15" s="260">
        <v>100.8</v>
      </c>
      <c r="G15" s="260">
        <v>100</v>
      </c>
      <c r="H15" s="260">
        <v>101.40000000000001</v>
      </c>
      <c r="I15" s="260">
        <v>102.09999999999999</v>
      </c>
      <c r="J15" s="260">
        <v>100</v>
      </c>
      <c r="K15" s="260">
        <v>100.90000000000001</v>
      </c>
      <c r="L15" s="260">
        <v>101.40000000000001</v>
      </c>
      <c r="M15" s="260">
        <v>102.5</v>
      </c>
      <c r="N15" s="260">
        <v>103.90000000000001</v>
      </c>
      <c r="O15" s="260">
        <v>104.40000000000001</v>
      </c>
    </row>
    <row r="16" s="263" customFormat="1" ht="26.25" customHeight="1">
      <c r="A16" s="249"/>
      <c r="B16" s="254" t="s">
        <v>186</v>
      </c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</row>
    <row r="17" s="263" customFormat="1" ht="28.5" customHeight="1">
      <c r="A17" s="249"/>
      <c r="B17" s="265" t="s">
        <v>187</v>
      </c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="263" customFormat="1" ht="43.5">
      <c r="A18" s="249">
        <v>6</v>
      </c>
      <c r="B18" s="254" t="s">
        <v>188</v>
      </c>
      <c r="C18" s="249" t="s">
        <v>178</v>
      </c>
      <c r="D18" s="260">
        <v>282001.09999999998</v>
      </c>
      <c r="E18" s="260">
        <v>216332</v>
      </c>
      <c r="F18" s="260">
        <v>228149.60000000001</v>
      </c>
      <c r="G18" s="260">
        <v>225015.79999999999</v>
      </c>
      <c r="H18" s="260">
        <v>231355.79999999999</v>
      </c>
      <c r="I18" s="260">
        <v>234060.39999999999</v>
      </c>
      <c r="J18" s="260">
        <v>231488</v>
      </c>
      <c r="K18" s="260">
        <v>242502.79999999999</v>
      </c>
      <c r="L18" s="260">
        <v>247334.79999999999</v>
      </c>
      <c r="M18" s="260">
        <v>236110.39999999999</v>
      </c>
      <c r="N18" s="260">
        <v>250005.10000000001</v>
      </c>
      <c r="O18" s="260">
        <v>257662.79999999999</v>
      </c>
    </row>
    <row r="19" s="263" customFormat="1" ht="58.5" customHeight="1">
      <c r="A19" s="249">
        <v>7</v>
      </c>
      <c r="B19" s="254" t="s">
        <v>189</v>
      </c>
      <c r="C19" s="266" t="s">
        <v>181</v>
      </c>
      <c r="D19" s="260">
        <v>99.200000000000003</v>
      </c>
      <c r="E19" s="260">
        <v>96.599999999999994</v>
      </c>
      <c r="F19" s="260">
        <v>100.90000000000001</v>
      </c>
      <c r="G19" s="260">
        <v>99.099999999999994</v>
      </c>
      <c r="H19" s="260">
        <v>99.400000000000006</v>
      </c>
      <c r="I19" s="260">
        <v>100</v>
      </c>
      <c r="J19" s="260">
        <v>99.799999999999997</v>
      </c>
      <c r="K19" s="260">
        <v>100</v>
      </c>
      <c r="L19" s="260">
        <v>100.40000000000001</v>
      </c>
      <c r="M19" s="260">
        <v>98.599999999999994</v>
      </c>
      <c r="N19" s="260">
        <v>99.099999999999994</v>
      </c>
      <c r="O19" s="260">
        <v>99.299999999999997</v>
      </c>
    </row>
    <row r="20" s="263" customFormat="1" ht="147.75" customHeight="1">
      <c r="A20" s="249">
        <v>8</v>
      </c>
      <c r="B20" s="254" t="s">
        <v>190</v>
      </c>
      <c r="C20" s="266" t="s">
        <v>191</v>
      </c>
      <c r="D20" s="260">
        <v>40.299999999999997</v>
      </c>
      <c r="E20" s="260">
        <v>34.600000000000001</v>
      </c>
      <c r="F20" s="260">
        <v>34.299999999999997</v>
      </c>
      <c r="G20" s="260">
        <v>33.100000000000001</v>
      </c>
      <c r="H20" s="260">
        <v>33.100000000000001</v>
      </c>
      <c r="I20" s="260">
        <v>33</v>
      </c>
      <c r="J20" s="260">
        <v>33</v>
      </c>
      <c r="K20" s="260">
        <v>32.899999999999999</v>
      </c>
      <c r="L20" s="260">
        <v>32.600000000000001</v>
      </c>
      <c r="M20" s="260">
        <v>32</v>
      </c>
      <c r="N20" s="260">
        <v>31.600000000000001</v>
      </c>
      <c r="O20" s="260">
        <v>31.100000000000001</v>
      </c>
    </row>
    <row r="21" s="263" customFormat="1" ht="24" customHeight="1">
      <c r="A21" s="249"/>
      <c r="B21" s="265" t="s">
        <v>192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="263" customFormat="1" ht="43.5">
      <c r="A22" s="249">
        <v>9</v>
      </c>
      <c r="B22" s="254" t="s">
        <v>188</v>
      </c>
      <c r="C22" s="249" t="s">
        <v>178</v>
      </c>
      <c r="D22" s="260">
        <v>356000.85999999999</v>
      </c>
      <c r="E22" s="260">
        <v>340300.40000000002</v>
      </c>
      <c r="F22" s="260">
        <v>362297.47999999998</v>
      </c>
      <c r="G22" s="260">
        <v>376956.31</v>
      </c>
      <c r="H22" s="260">
        <v>388714.01000000001</v>
      </c>
      <c r="I22" s="260">
        <v>395390.98999999999</v>
      </c>
      <c r="J22" s="260">
        <v>387683.28999999998</v>
      </c>
      <c r="K22" s="260">
        <v>409762.07000000001</v>
      </c>
      <c r="L22" s="260">
        <v>424438.59000000003</v>
      </c>
      <c r="M22" s="260">
        <v>402409.65999999997</v>
      </c>
      <c r="N22" s="260">
        <v>433623.19</v>
      </c>
      <c r="O22" s="260">
        <v>456932.40999999997</v>
      </c>
    </row>
    <row r="23" s="263" customFormat="1" ht="63" customHeight="1">
      <c r="A23" s="249">
        <v>10</v>
      </c>
      <c r="B23" s="254" t="s">
        <v>189</v>
      </c>
      <c r="C23" s="266" t="s">
        <v>181</v>
      </c>
      <c r="D23" s="260">
        <v>103.7</v>
      </c>
      <c r="E23" s="260">
        <v>100.7</v>
      </c>
      <c r="F23" s="260">
        <v>101.09999999999999</v>
      </c>
      <c r="G23" s="260">
        <v>100.8</v>
      </c>
      <c r="H23" s="260">
        <v>103.09999999999999</v>
      </c>
      <c r="I23" s="260">
        <v>103.7</v>
      </c>
      <c r="J23" s="260">
        <v>99.900000000000006</v>
      </c>
      <c r="K23" s="260">
        <v>101.3</v>
      </c>
      <c r="L23" s="260">
        <v>101.8</v>
      </c>
      <c r="M23" s="260">
        <v>100.8</v>
      </c>
      <c r="N23" s="260">
        <v>101.90000000000001</v>
      </c>
      <c r="O23" s="260">
        <v>102.40000000000001</v>
      </c>
    </row>
    <row r="24" s="263" customFormat="1" ht="147" customHeight="1">
      <c r="A24" s="249">
        <v>11</v>
      </c>
      <c r="B24" s="254" t="s">
        <v>193</v>
      </c>
      <c r="C24" s="266" t="s">
        <v>191</v>
      </c>
      <c r="D24" s="260">
        <v>50.899999999999999</v>
      </c>
      <c r="E24" s="260">
        <v>54.5</v>
      </c>
      <c r="F24" s="260">
        <v>54.469999999999999</v>
      </c>
      <c r="G24" s="260">
        <v>55.479999999999997</v>
      </c>
      <c r="H24" s="260">
        <v>55.609999999999999</v>
      </c>
      <c r="I24" s="260">
        <v>55.689999999999998</v>
      </c>
      <c r="J24" s="260">
        <v>55.299999999999997</v>
      </c>
      <c r="K24" s="260">
        <v>55.609999999999999</v>
      </c>
      <c r="L24" s="260">
        <v>55.909999999999997</v>
      </c>
      <c r="M24" s="260">
        <v>54.520000000000003</v>
      </c>
      <c r="N24" s="260">
        <v>54.780000000000001</v>
      </c>
      <c r="O24" s="260">
        <v>55.189999999999998</v>
      </c>
    </row>
    <row r="25" s="263" customFormat="1" ht="24" customHeight="1">
      <c r="A25" s="249"/>
      <c r="B25" s="254" t="s">
        <v>83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</row>
    <row r="26" s="263" customFormat="1" ht="31.5" customHeight="1">
      <c r="A26" s="249"/>
      <c r="B26" s="267" t="s">
        <v>194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9"/>
    </row>
    <row r="27" s="263" customFormat="1" ht="45" customHeight="1">
      <c r="A27" s="249">
        <v>12</v>
      </c>
      <c r="B27" s="254" t="s">
        <v>188</v>
      </c>
      <c r="C27" s="266" t="s">
        <v>178</v>
      </c>
      <c r="D27" s="260">
        <v>59385.620000000003</v>
      </c>
      <c r="E27" s="260">
        <v>66276.399999999994</v>
      </c>
      <c r="F27" s="260">
        <v>70238.399999999994</v>
      </c>
      <c r="G27" s="260">
        <v>73145.570000000007</v>
      </c>
      <c r="H27" s="260">
        <v>74223.380000000005</v>
      </c>
      <c r="I27" s="260">
        <v>75734</v>
      </c>
      <c r="J27" s="260">
        <v>76324.179999999993</v>
      </c>
      <c r="K27" s="260">
        <v>78816.919999999998</v>
      </c>
      <c r="L27" s="260">
        <v>81972.050000000003</v>
      </c>
      <c r="M27" s="260">
        <v>80422.029999999999</v>
      </c>
      <c r="N27" s="260">
        <v>84018.830000000002</v>
      </c>
      <c r="O27" s="260">
        <v>88978.619999999995</v>
      </c>
    </row>
    <row r="28" s="263" customFormat="1" ht="57.75" customHeight="1">
      <c r="A28" s="249">
        <v>13</v>
      </c>
      <c r="B28" s="254" t="s">
        <v>189</v>
      </c>
      <c r="C28" s="266" t="s">
        <v>181</v>
      </c>
      <c r="D28" s="270">
        <v>103.2</v>
      </c>
      <c r="E28" s="271">
        <v>102.09999999999999</v>
      </c>
      <c r="F28" s="271">
        <v>102</v>
      </c>
      <c r="G28" s="271">
        <v>101.5</v>
      </c>
      <c r="H28" s="271">
        <v>102.09999999999999</v>
      </c>
      <c r="I28" s="271">
        <v>102.3</v>
      </c>
      <c r="J28" s="271">
        <v>101.90000000000001</v>
      </c>
      <c r="K28" s="271">
        <v>102.40000000000001</v>
      </c>
      <c r="L28" s="271">
        <v>102.40000000000001</v>
      </c>
      <c r="M28" s="271">
        <v>102.3</v>
      </c>
      <c r="N28" s="271">
        <v>102.5</v>
      </c>
      <c r="O28" s="271">
        <v>102.5</v>
      </c>
    </row>
    <row r="29" s="263" customFormat="1" ht="47.25" customHeight="1">
      <c r="A29" s="249"/>
      <c r="B29" s="267" t="s">
        <v>195</v>
      </c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9"/>
    </row>
    <row r="30" s="263" customFormat="1" ht="46.5" customHeight="1">
      <c r="A30" s="249">
        <v>14</v>
      </c>
      <c r="B30" s="254" t="s">
        <v>188</v>
      </c>
      <c r="C30" s="266" t="s">
        <v>178</v>
      </c>
      <c r="D30" s="260">
        <v>31301.48</v>
      </c>
      <c r="E30" s="260">
        <v>29417.799999999999</v>
      </c>
      <c r="F30" s="260">
        <v>30507.32</v>
      </c>
      <c r="G30" s="260">
        <v>31422.540000000001</v>
      </c>
      <c r="H30" s="260">
        <v>32393.279999999999</v>
      </c>
      <c r="I30" s="260">
        <v>33024.419999999998</v>
      </c>
      <c r="J30" s="260">
        <v>32720.599999999999</v>
      </c>
      <c r="K30" s="260">
        <v>34261.720000000001</v>
      </c>
      <c r="L30" s="260">
        <v>35542.529999999999</v>
      </c>
      <c r="M30" s="260">
        <v>34006.190000000002</v>
      </c>
      <c r="N30" s="260">
        <v>36345.489999999998</v>
      </c>
      <c r="O30" s="260">
        <v>38366.029999999999</v>
      </c>
    </row>
    <row r="31" s="263" customFormat="1" ht="64.5" customHeight="1">
      <c r="A31" s="249">
        <v>15</v>
      </c>
      <c r="B31" s="254" t="s">
        <v>189</v>
      </c>
      <c r="C31" s="266" t="s">
        <v>181</v>
      </c>
      <c r="D31" s="260">
        <v>105</v>
      </c>
      <c r="E31" s="260">
        <v>99</v>
      </c>
      <c r="F31" s="260">
        <v>100.09999999999999</v>
      </c>
      <c r="G31" s="260">
        <v>100</v>
      </c>
      <c r="H31" s="260">
        <v>102</v>
      </c>
      <c r="I31" s="260">
        <v>102.90000000000001</v>
      </c>
      <c r="J31" s="260">
        <v>101</v>
      </c>
      <c r="K31" s="260">
        <v>101.7</v>
      </c>
      <c r="L31" s="260">
        <v>102.5</v>
      </c>
      <c r="M31" s="260">
        <v>101</v>
      </c>
      <c r="N31" s="260">
        <v>102.09999999999999</v>
      </c>
      <c r="O31" s="260">
        <v>103</v>
      </c>
    </row>
    <row r="32" s="263" customFormat="1" ht="42.75" customHeight="1">
      <c r="A32" s="249"/>
      <c r="B32" s="267" t="s">
        <v>196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9"/>
    </row>
    <row r="33" s="263" customFormat="1" ht="42" customHeight="1">
      <c r="A33" s="249">
        <v>16</v>
      </c>
      <c r="B33" s="254" t="s">
        <v>188</v>
      </c>
      <c r="C33" s="266" t="s">
        <v>178</v>
      </c>
      <c r="D33" s="260">
        <v>38039.830000000002</v>
      </c>
      <c r="E33" s="260">
        <v>34147.599999999999</v>
      </c>
      <c r="F33" s="260">
        <v>32763.049999999999</v>
      </c>
      <c r="G33" s="260">
        <v>34240.209999999999</v>
      </c>
      <c r="H33" s="260">
        <v>34913.489999999998</v>
      </c>
      <c r="I33" s="260">
        <v>35249.769999999997</v>
      </c>
      <c r="J33" s="260">
        <v>35472.849999999999</v>
      </c>
      <c r="K33" s="260">
        <v>36919.970000000001</v>
      </c>
      <c r="L33" s="260">
        <v>37961</v>
      </c>
      <c r="M33" s="260">
        <v>36791.029999999999</v>
      </c>
      <c r="N33" s="260">
        <v>39010.190000000002</v>
      </c>
      <c r="O33" s="260">
        <v>40775.809999999998</v>
      </c>
    </row>
    <row r="34" s="263" customFormat="1" ht="63" customHeight="1">
      <c r="A34" s="249">
        <v>17</v>
      </c>
      <c r="B34" s="254" t="s">
        <v>189</v>
      </c>
      <c r="C34" s="266" t="s">
        <v>181</v>
      </c>
      <c r="D34" s="260">
        <v>88.200000000000003</v>
      </c>
      <c r="E34" s="260">
        <v>125.7</v>
      </c>
      <c r="F34" s="260">
        <v>90.599999999999994</v>
      </c>
      <c r="G34" s="260">
        <v>100.2</v>
      </c>
      <c r="H34" s="260">
        <v>101.2</v>
      </c>
      <c r="I34" s="260">
        <v>101.5</v>
      </c>
      <c r="J34" s="260">
        <v>100</v>
      </c>
      <c r="K34" s="260">
        <v>101</v>
      </c>
      <c r="L34" s="260">
        <v>101.5</v>
      </c>
      <c r="M34" s="260">
        <v>100.5</v>
      </c>
      <c r="N34" s="260">
        <v>101.5</v>
      </c>
      <c r="O34" s="260">
        <v>102.3</v>
      </c>
    </row>
    <row r="35" s="263" customFormat="1" ht="37.5" customHeight="1">
      <c r="A35" s="249"/>
      <c r="B35" s="267" t="s">
        <v>197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9"/>
    </row>
    <row r="36" s="263" customFormat="1" ht="57" customHeight="1">
      <c r="A36" s="249">
        <v>18</v>
      </c>
      <c r="B36" s="254" t="s">
        <v>188</v>
      </c>
      <c r="C36" s="266" t="s">
        <v>178</v>
      </c>
      <c r="D36" s="260">
        <v>69072.320000000007</v>
      </c>
      <c r="E36" s="260">
        <v>55859.699999999997</v>
      </c>
      <c r="F36" s="260">
        <v>63454.160000000003</v>
      </c>
      <c r="G36" s="260">
        <v>63708.870000000003</v>
      </c>
      <c r="H36" s="260">
        <v>66375.910000000003</v>
      </c>
      <c r="I36" s="260">
        <v>67479.690000000002</v>
      </c>
      <c r="J36" s="260">
        <v>65747.550000000003</v>
      </c>
      <c r="K36" s="260">
        <v>69790.279999999999</v>
      </c>
      <c r="L36" s="260">
        <v>72126.820000000007</v>
      </c>
      <c r="M36" s="260">
        <v>66701.149999999994</v>
      </c>
      <c r="N36" s="260">
        <v>72654.479999999996</v>
      </c>
      <c r="O36" s="260">
        <v>76187.559999999998</v>
      </c>
    </row>
    <row r="37" s="263" customFormat="1" ht="73.5" customHeight="1">
      <c r="A37" s="249">
        <v>19</v>
      </c>
      <c r="B37" s="254" t="s">
        <v>189</v>
      </c>
      <c r="C37" s="266" t="s">
        <v>181</v>
      </c>
      <c r="D37" s="260">
        <v>93.099999999999994</v>
      </c>
      <c r="E37" s="260">
        <v>91.900000000000006</v>
      </c>
      <c r="F37" s="260">
        <v>108.59999999999999</v>
      </c>
      <c r="G37" s="260">
        <v>97.099999999999994</v>
      </c>
      <c r="H37" s="260">
        <v>100.09999999999999</v>
      </c>
      <c r="I37" s="260">
        <v>100.8</v>
      </c>
      <c r="J37" s="260">
        <v>100</v>
      </c>
      <c r="K37" s="260">
        <v>101.09999999999999</v>
      </c>
      <c r="L37" s="260">
        <v>101.7</v>
      </c>
      <c r="M37" s="260">
        <v>98.400000000000006</v>
      </c>
      <c r="N37" s="260">
        <v>100.09999999999999</v>
      </c>
      <c r="O37" s="260">
        <v>100.59999999999999</v>
      </c>
    </row>
    <row r="38" s="263" customFormat="1" ht="41.25" customHeight="1">
      <c r="A38" s="249"/>
      <c r="B38" s="267" t="s">
        <v>198</v>
      </c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9"/>
    </row>
    <row r="39" s="263" customFormat="1" ht="43.5">
      <c r="A39" s="249">
        <v>20</v>
      </c>
      <c r="B39" s="254" t="s">
        <v>188</v>
      </c>
      <c r="C39" s="266" t="s">
        <v>178</v>
      </c>
      <c r="D39" s="260">
        <v>25901.16</v>
      </c>
      <c r="E39" s="260">
        <v>22755.700000000001</v>
      </c>
      <c r="F39" s="260">
        <v>23431.450000000001</v>
      </c>
      <c r="G39" s="260">
        <v>24352.080000000002</v>
      </c>
      <c r="H39" s="260">
        <v>24856.09</v>
      </c>
      <c r="I39" s="260">
        <v>25388.849999999999</v>
      </c>
      <c r="J39" s="260">
        <v>25283.299999999999</v>
      </c>
      <c r="K39" s="260">
        <v>26496.59</v>
      </c>
      <c r="L39" s="260">
        <v>27537.049999999999</v>
      </c>
      <c r="M39" s="260">
        <v>26433.080000000002</v>
      </c>
      <c r="N39" s="260">
        <v>28383.139999999999</v>
      </c>
      <c r="O39" s="260">
        <v>30126.959999999999</v>
      </c>
    </row>
    <row r="40" s="263" customFormat="1" ht="72" customHeight="1">
      <c r="A40" s="249">
        <v>21</v>
      </c>
      <c r="B40" s="254" t="s">
        <v>189</v>
      </c>
      <c r="C40" s="266" t="s">
        <v>181</v>
      </c>
      <c r="D40" s="260">
        <v>101.2</v>
      </c>
      <c r="E40" s="260">
        <v>94</v>
      </c>
      <c r="F40" s="260">
        <v>99.200000000000003</v>
      </c>
      <c r="G40" s="260">
        <v>101</v>
      </c>
      <c r="H40" s="260">
        <v>102</v>
      </c>
      <c r="I40" s="260">
        <v>102.90000000000001</v>
      </c>
      <c r="J40" s="260">
        <v>100.8</v>
      </c>
      <c r="K40" s="260">
        <v>102.5</v>
      </c>
      <c r="L40" s="260">
        <v>103.09999999999999</v>
      </c>
      <c r="M40" s="260">
        <v>101.7</v>
      </c>
      <c r="N40" s="260">
        <v>103</v>
      </c>
      <c r="O40" s="260">
        <v>103.8</v>
      </c>
    </row>
    <row r="41" s="263" customFormat="1" ht="33.75" customHeight="1">
      <c r="A41" s="249"/>
      <c r="B41" s="267" t="s">
        <v>199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9"/>
    </row>
    <row r="42" s="263" customFormat="1" ht="43.5">
      <c r="A42" s="249">
        <v>22</v>
      </c>
      <c r="B42" s="254" t="s">
        <v>188</v>
      </c>
      <c r="C42" s="266" t="s">
        <v>178</v>
      </c>
      <c r="D42" s="260">
        <v>24102.709999999999</v>
      </c>
      <c r="E42" s="260">
        <v>23901.200000000001</v>
      </c>
      <c r="F42" s="260">
        <v>25336.68</v>
      </c>
      <c r="G42" s="260">
        <v>26663.990000000002</v>
      </c>
      <c r="H42" s="260">
        <v>27213.119999999999</v>
      </c>
      <c r="I42" s="260">
        <v>27608.880000000001</v>
      </c>
      <c r="J42" s="260">
        <v>27623.900000000001</v>
      </c>
      <c r="K42" s="260">
        <v>28834.040000000001</v>
      </c>
      <c r="L42" s="260">
        <v>29732.41</v>
      </c>
      <c r="M42" s="260">
        <v>28507.860000000001</v>
      </c>
      <c r="N42" s="260">
        <v>30166.32</v>
      </c>
      <c r="O42" s="260">
        <v>31687.32</v>
      </c>
    </row>
    <row r="43" s="263" customFormat="1" ht="43.5">
      <c r="A43" s="249">
        <v>23</v>
      </c>
      <c r="B43" s="254" t="s">
        <v>189</v>
      </c>
      <c r="C43" s="266" t="s">
        <v>181</v>
      </c>
      <c r="D43" s="260">
        <v>113.5</v>
      </c>
      <c r="E43" s="260">
        <v>101.90000000000001</v>
      </c>
      <c r="F43" s="260">
        <v>100.09999999999999</v>
      </c>
      <c r="G43" s="260">
        <v>100.90000000000001</v>
      </c>
      <c r="H43" s="260">
        <v>102</v>
      </c>
      <c r="I43" s="260">
        <v>102.8</v>
      </c>
      <c r="J43" s="260">
        <v>100</v>
      </c>
      <c r="K43" s="260">
        <v>101.2</v>
      </c>
      <c r="L43" s="260">
        <v>101.5</v>
      </c>
      <c r="M43" s="260">
        <v>100</v>
      </c>
      <c r="N43" s="260">
        <v>100.5</v>
      </c>
      <c r="O43" s="260">
        <v>101.5</v>
      </c>
    </row>
    <row r="44" s="263" customFormat="1" ht="27.75" customHeight="1">
      <c r="A44" s="249"/>
      <c r="B44" s="267" t="s">
        <v>200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9"/>
    </row>
    <row r="45" s="263" customFormat="1" ht="43.5">
      <c r="A45" s="249">
        <v>24</v>
      </c>
      <c r="B45" s="254" t="s">
        <v>188</v>
      </c>
      <c r="C45" s="266" t="s">
        <v>178</v>
      </c>
      <c r="D45" s="260">
        <v>12825.280000000001</v>
      </c>
      <c r="E45" s="260">
        <v>12561</v>
      </c>
      <c r="F45" s="260">
        <v>12581.049999999999</v>
      </c>
      <c r="G45" s="260">
        <v>12520.91</v>
      </c>
      <c r="H45" s="260">
        <v>13021.379999999999</v>
      </c>
      <c r="I45" s="260">
        <v>13260.42</v>
      </c>
      <c r="J45" s="260">
        <v>12552.16</v>
      </c>
      <c r="K45" s="260">
        <v>13503.18</v>
      </c>
      <c r="L45" s="260">
        <v>14030.280000000001</v>
      </c>
      <c r="M45" s="260">
        <v>12941.66</v>
      </c>
      <c r="N45" s="260">
        <v>14071.389999999999</v>
      </c>
      <c r="O45" s="260">
        <v>14902.65</v>
      </c>
    </row>
    <row r="46" s="263" customFormat="1" ht="43.5">
      <c r="A46" s="249">
        <v>25</v>
      </c>
      <c r="B46" s="254" t="s">
        <v>189</v>
      </c>
      <c r="C46" s="266" t="s">
        <v>181</v>
      </c>
      <c r="D46" s="260">
        <v>113</v>
      </c>
      <c r="E46" s="260">
        <v>91.099999999999994</v>
      </c>
      <c r="F46" s="260">
        <v>96.400000000000006</v>
      </c>
      <c r="G46" s="260">
        <v>97</v>
      </c>
      <c r="H46" s="260">
        <v>100</v>
      </c>
      <c r="I46" s="260">
        <v>100</v>
      </c>
      <c r="J46" s="260">
        <v>97.900000000000006</v>
      </c>
      <c r="K46" s="260">
        <v>100</v>
      </c>
      <c r="L46" s="260">
        <v>100.09999999999999</v>
      </c>
      <c r="M46" s="260">
        <v>100.09999999999999</v>
      </c>
      <c r="N46" s="260">
        <v>100.2</v>
      </c>
      <c r="O46" s="260">
        <v>100.3</v>
      </c>
    </row>
    <row r="47" s="263" customFormat="1" ht="42.75" customHeight="1">
      <c r="A47" s="249"/>
      <c r="B47" s="267" t="s">
        <v>201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9"/>
    </row>
    <row r="48" s="263" customFormat="1" ht="43.5">
      <c r="A48" s="249">
        <v>26</v>
      </c>
      <c r="B48" s="254" t="s">
        <v>188</v>
      </c>
      <c r="C48" s="266" t="s">
        <v>178</v>
      </c>
      <c r="D48" s="260">
        <v>10191.6</v>
      </c>
      <c r="E48" s="260">
        <v>8982.1000000000004</v>
      </c>
      <c r="F48" s="260">
        <v>9314.7600000000002</v>
      </c>
      <c r="G48" s="260">
        <v>9795.6800000000003</v>
      </c>
      <c r="H48" s="260">
        <v>9948.7800000000007</v>
      </c>
      <c r="I48" s="260">
        <v>10053.91</v>
      </c>
      <c r="J48" s="260">
        <v>10099.35</v>
      </c>
      <c r="K48" s="260">
        <v>10470.889999999999</v>
      </c>
      <c r="L48" s="260">
        <v>10714.950000000001</v>
      </c>
      <c r="M48" s="260">
        <v>10392.23</v>
      </c>
      <c r="N48" s="260">
        <v>10879.26</v>
      </c>
      <c r="O48" s="260">
        <v>11285.41</v>
      </c>
    </row>
    <row r="49" s="263" customFormat="1" ht="43.5">
      <c r="A49" s="249">
        <v>27</v>
      </c>
      <c r="B49" s="254" t="s">
        <v>189</v>
      </c>
      <c r="C49" s="266" t="s">
        <v>181</v>
      </c>
      <c r="D49" s="260">
        <v>91.200000000000003</v>
      </c>
      <c r="E49" s="260">
        <v>104.59999999999999</v>
      </c>
      <c r="F49" s="260">
        <v>100.09999999999999</v>
      </c>
      <c r="G49" s="260">
        <v>102.09999999999999</v>
      </c>
      <c r="H49" s="260">
        <v>102.59999999999999</v>
      </c>
      <c r="I49" s="260">
        <v>102.59999999999999</v>
      </c>
      <c r="J49" s="260">
        <v>100</v>
      </c>
      <c r="K49" s="260">
        <v>101.2</v>
      </c>
      <c r="L49" s="260">
        <v>101.5</v>
      </c>
      <c r="M49" s="260">
        <v>100</v>
      </c>
      <c r="N49" s="260">
        <v>100</v>
      </c>
      <c r="O49" s="260">
        <v>100.5</v>
      </c>
    </row>
    <row r="50" s="263" customFormat="1" ht="37.5" customHeight="1">
      <c r="A50" s="249"/>
      <c r="B50" s="265" t="s">
        <v>202</v>
      </c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  <row r="51" s="263" customFormat="1" ht="43.5">
      <c r="A51" s="249">
        <v>28</v>
      </c>
      <c r="B51" s="254" t="s">
        <v>188</v>
      </c>
      <c r="C51" s="249" t="s">
        <v>178</v>
      </c>
      <c r="D51" s="260">
        <v>49403.300000000003</v>
      </c>
      <c r="E51" s="260">
        <v>55982.699999999997</v>
      </c>
      <c r="F51" s="260">
        <v>62872.290000000001</v>
      </c>
      <c r="G51" s="260">
        <v>65311.730000000003</v>
      </c>
      <c r="H51" s="260">
        <v>66399.539999999994</v>
      </c>
      <c r="I51" s="260">
        <v>67839.199999999997</v>
      </c>
      <c r="J51" s="260">
        <v>69263.089999999997</v>
      </c>
      <c r="K51" s="260">
        <v>71286.300000000003</v>
      </c>
      <c r="L51" s="260">
        <v>73843.779999999999</v>
      </c>
      <c r="M51" s="260">
        <v>86490.210000000006</v>
      </c>
      <c r="N51" s="260">
        <v>93796.399999999994</v>
      </c>
      <c r="O51" s="260">
        <v>98703.289999999994</v>
      </c>
    </row>
    <row r="52" s="263" customFormat="1" ht="43.5">
      <c r="A52" s="249">
        <v>29</v>
      </c>
      <c r="B52" s="254" t="s">
        <v>189</v>
      </c>
      <c r="C52" s="266" t="s">
        <v>181</v>
      </c>
      <c r="D52" s="260">
        <v>99.799999999999997</v>
      </c>
      <c r="E52" s="260">
        <v>100.7</v>
      </c>
      <c r="F52" s="260">
        <v>99.700000000000003</v>
      </c>
      <c r="G52" s="260">
        <v>98</v>
      </c>
      <c r="H52" s="260">
        <v>98.799999999999997</v>
      </c>
      <c r="I52" s="260">
        <v>100</v>
      </c>
      <c r="J52" s="260">
        <v>101</v>
      </c>
      <c r="K52" s="260">
        <v>101.8</v>
      </c>
      <c r="L52" s="260">
        <v>102.40000000000001</v>
      </c>
      <c r="M52" s="260">
        <v>121</v>
      </c>
      <c r="N52" s="260">
        <v>126.5</v>
      </c>
      <c r="O52" s="260">
        <v>127.3</v>
      </c>
    </row>
    <row r="53" s="263" customFormat="1" ht="192.75" customHeight="1">
      <c r="A53" s="249">
        <v>30</v>
      </c>
      <c r="B53" s="254" t="s">
        <v>203</v>
      </c>
      <c r="C53" s="266" t="s">
        <v>191</v>
      </c>
      <c r="D53" s="260">
        <v>7.0999999999999996</v>
      </c>
      <c r="E53" s="260">
        <v>9</v>
      </c>
      <c r="F53" s="260">
        <v>9.4499999999999993</v>
      </c>
      <c r="G53" s="260">
        <v>9.6099999999999994</v>
      </c>
      <c r="H53" s="260">
        <v>9.5</v>
      </c>
      <c r="I53" s="260">
        <v>9.5600000000000005</v>
      </c>
      <c r="J53" s="260">
        <v>9.8800000000000008</v>
      </c>
      <c r="K53" s="260">
        <v>9.6699999999999999</v>
      </c>
      <c r="L53" s="260">
        <v>9.7300000000000004</v>
      </c>
      <c r="M53" s="260">
        <v>11.720000000000001</v>
      </c>
      <c r="N53" s="260">
        <v>11.85</v>
      </c>
      <c r="O53" s="260">
        <v>11.92</v>
      </c>
    </row>
    <row r="54" s="263" customFormat="1" ht="34.5" customHeight="1">
      <c r="A54" s="249"/>
      <c r="B54" s="265" t="s">
        <v>204</v>
      </c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  <row r="55" s="263" customFormat="1" ht="43.5">
      <c r="A55" s="249">
        <v>31</v>
      </c>
      <c r="B55" s="254" t="s">
        <v>188</v>
      </c>
      <c r="C55" s="249" t="s">
        <v>178</v>
      </c>
      <c r="D55" s="260">
        <v>12616.799999999999</v>
      </c>
      <c r="E55" s="260">
        <v>11745.9</v>
      </c>
      <c r="F55" s="260">
        <v>11790.530000000001</v>
      </c>
      <c r="G55" s="260">
        <v>12218.059999999999</v>
      </c>
      <c r="H55" s="260">
        <v>12580.790000000001</v>
      </c>
      <c r="I55" s="260">
        <v>12678.219999999999</v>
      </c>
      <c r="J55" s="260">
        <v>12634.940000000001</v>
      </c>
      <c r="K55" s="260">
        <v>13319.540000000001</v>
      </c>
      <c r="L55" s="260">
        <v>13565.799999999999</v>
      </c>
      <c r="M55" s="260">
        <v>13104.450000000001</v>
      </c>
      <c r="N55" s="260">
        <v>14129.370000000001</v>
      </c>
      <c r="O55" s="260">
        <v>14572.049999999999</v>
      </c>
    </row>
    <row r="56" s="263" customFormat="1" ht="43.5">
      <c r="A56" s="249">
        <v>32</v>
      </c>
      <c r="B56" s="254" t="s">
        <v>189</v>
      </c>
      <c r="C56" s="266" t="s">
        <v>181</v>
      </c>
      <c r="D56" s="260">
        <v>97.299999999999997</v>
      </c>
      <c r="E56" s="260">
        <v>88.799999999999997</v>
      </c>
      <c r="F56" s="260">
        <v>95.599999999999994</v>
      </c>
      <c r="G56" s="260">
        <v>101</v>
      </c>
      <c r="H56" s="260">
        <v>102.5</v>
      </c>
      <c r="I56" s="260">
        <v>102.8</v>
      </c>
      <c r="J56" s="260">
        <v>100.40000000000001</v>
      </c>
      <c r="K56" s="260">
        <v>101.8</v>
      </c>
      <c r="L56" s="260">
        <v>102.09999999999999</v>
      </c>
      <c r="M56" s="260">
        <v>100.5</v>
      </c>
      <c r="N56" s="260">
        <v>102</v>
      </c>
      <c r="O56" s="260">
        <v>102.40000000000001</v>
      </c>
    </row>
    <row r="57" s="263" customFormat="1" ht="215.25" customHeight="1">
      <c r="A57" s="249">
        <v>33</v>
      </c>
      <c r="B57" s="254" t="s">
        <v>205</v>
      </c>
      <c r="C57" s="266" t="s">
        <v>191</v>
      </c>
      <c r="D57" s="260">
        <v>1.8</v>
      </c>
      <c r="E57" s="260">
        <v>1.8999999999999999</v>
      </c>
      <c r="F57" s="260">
        <v>1.77</v>
      </c>
      <c r="G57" s="260">
        <v>1.8</v>
      </c>
      <c r="H57" s="260">
        <v>1.8</v>
      </c>
      <c r="I57" s="260">
        <v>1.79</v>
      </c>
      <c r="J57" s="260">
        <v>1.8</v>
      </c>
      <c r="K57" s="260">
        <v>1.8100000000000001</v>
      </c>
      <c r="L57" s="260">
        <v>1.79</v>
      </c>
      <c r="M57" s="260">
        <v>1.78</v>
      </c>
      <c r="N57" s="260">
        <v>1.79</v>
      </c>
      <c r="O57" s="260">
        <v>1.76</v>
      </c>
    </row>
    <row r="58" s="263" customFormat="1" ht="42.75" customHeight="1">
      <c r="A58" s="272" t="s">
        <v>206</v>
      </c>
      <c r="B58" s="273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4"/>
    </row>
    <row r="59" s="263" customFormat="1" ht="21.75">
      <c r="A59" s="249">
        <v>34</v>
      </c>
      <c r="B59" s="254" t="s">
        <v>207</v>
      </c>
      <c r="C59" s="266" t="s">
        <v>208</v>
      </c>
      <c r="D59" s="260">
        <v>5120.1000000000004</v>
      </c>
      <c r="E59" s="260">
        <v>4828.3999999999996</v>
      </c>
      <c r="F59" s="260">
        <v>4978.3999999999996</v>
      </c>
      <c r="G59" s="260">
        <v>4799.3000000000002</v>
      </c>
      <c r="H59" s="260">
        <v>5010.8000000000002</v>
      </c>
      <c r="I59" s="260">
        <v>5057.6999999999998</v>
      </c>
      <c r="J59" s="260">
        <v>4445.8999999999996</v>
      </c>
      <c r="K59" s="260">
        <v>4885.6999999999998</v>
      </c>
      <c r="L59" s="260">
        <v>5022.3000000000002</v>
      </c>
      <c r="M59" s="260">
        <v>4412.3999999999996</v>
      </c>
      <c r="N59" s="260">
        <v>4695.5</v>
      </c>
      <c r="O59" s="260">
        <v>4979.1999999999998</v>
      </c>
    </row>
    <row r="60" s="263" customFormat="1" ht="65.25">
      <c r="A60" s="249">
        <v>35</v>
      </c>
      <c r="B60" s="254" t="s">
        <v>209</v>
      </c>
      <c r="C60" s="266" t="s">
        <v>210</v>
      </c>
      <c r="D60" s="260">
        <v>3986.4569999999999</v>
      </c>
      <c r="E60" s="260">
        <v>3071.2950000000001</v>
      </c>
      <c r="F60" s="260">
        <v>2900</v>
      </c>
      <c r="G60" s="260">
        <v>2820</v>
      </c>
      <c r="H60" s="260">
        <v>2950</v>
      </c>
      <c r="I60" s="260">
        <v>2990</v>
      </c>
      <c r="J60" s="260">
        <v>2830</v>
      </c>
      <c r="K60" s="260">
        <v>3000</v>
      </c>
      <c r="L60" s="260">
        <v>3030</v>
      </c>
      <c r="M60" s="260">
        <v>2840</v>
      </c>
      <c r="N60" s="260">
        <v>3050</v>
      </c>
      <c r="O60" s="260">
        <v>3060</v>
      </c>
    </row>
    <row r="61" s="263" customFormat="1" ht="65.25">
      <c r="A61" s="249">
        <v>36</v>
      </c>
      <c r="B61" s="254" t="s">
        <v>211</v>
      </c>
      <c r="C61" s="266" t="s">
        <v>212</v>
      </c>
      <c r="D61" s="275">
        <v>101.90000000000001</v>
      </c>
      <c r="E61" s="275">
        <v>57.799999999999997</v>
      </c>
      <c r="F61" s="275">
        <v>60</v>
      </c>
      <c r="G61" s="275">
        <v>64</v>
      </c>
      <c r="H61" s="275">
        <v>64.799999999999997</v>
      </c>
      <c r="I61" s="275">
        <v>66</v>
      </c>
      <c r="J61" s="275">
        <v>71</v>
      </c>
      <c r="K61" s="275">
        <v>71.299999999999997</v>
      </c>
      <c r="L61" s="275">
        <v>72.599999999999994</v>
      </c>
      <c r="M61" s="275">
        <v>78.5</v>
      </c>
      <c r="N61" s="275">
        <v>78.599999999999994</v>
      </c>
      <c r="O61" s="275">
        <v>79.799999999999997</v>
      </c>
    </row>
    <row r="62" s="263" customFormat="1" ht="116.25" customHeight="1">
      <c r="A62" s="249">
        <v>37</v>
      </c>
      <c r="B62" s="254" t="s">
        <v>213</v>
      </c>
      <c r="C62" s="266" t="s">
        <v>212</v>
      </c>
      <c r="D62" s="260">
        <v>20955.599999999999</v>
      </c>
      <c r="E62" s="260">
        <v>19841.900000000001</v>
      </c>
      <c r="F62" s="260">
        <v>19927.299999999999</v>
      </c>
      <c r="G62" s="260">
        <v>20174.099999999999</v>
      </c>
      <c r="H62" s="260">
        <v>20193.099999999999</v>
      </c>
      <c r="I62" s="260">
        <v>20210.099999999999</v>
      </c>
      <c r="J62" s="260">
        <v>20274.299999999999</v>
      </c>
      <c r="K62" s="260">
        <v>20381.5</v>
      </c>
      <c r="L62" s="260">
        <v>20678.700000000001</v>
      </c>
      <c r="M62" s="260">
        <v>20901.5</v>
      </c>
      <c r="N62" s="260">
        <v>21007.400000000001</v>
      </c>
      <c r="O62" s="260">
        <v>21112.599999999999</v>
      </c>
    </row>
    <row r="63" s="263" customFormat="1" ht="208.5" customHeight="1">
      <c r="A63" s="249">
        <v>38</v>
      </c>
      <c r="B63" s="254" t="s">
        <v>214</v>
      </c>
      <c r="C63" s="266" t="s">
        <v>215</v>
      </c>
      <c r="D63" s="260">
        <v>819.10000000000002</v>
      </c>
      <c r="E63" s="260">
        <v>881.88499999999999</v>
      </c>
      <c r="F63" s="260">
        <v>874.89999999999998</v>
      </c>
      <c r="G63" s="260">
        <v>884</v>
      </c>
      <c r="H63" s="260">
        <v>892</v>
      </c>
      <c r="I63" s="260">
        <v>900</v>
      </c>
      <c r="J63" s="260">
        <v>891</v>
      </c>
      <c r="K63" s="260">
        <v>914</v>
      </c>
      <c r="L63" s="260">
        <v>928</v>
      </c>
      <c r="M63" s="260">
        <v>906</v>
      </c>
      <c r="N63" s="260">
        <v>941</v>
      </c>
      <c r="O63" s="260">
        <v>963</v>
      </c>
    </row>
    <row r="64" s="263" customFormat="1" ht="43.5">
      <c r="A64" s="249">
        <v>39</v>
      </c>
      <c r="B64" s="254" t="s">
        <v>216</v>
      </c>
      <c r="C64" s="266" t="s">
        <v>217</v>
      </c>
      <c r="D64" s="260">
        <v>292790.77500000002</v>
      </c>
      <c r="E64" s="260">
        <v>291956.13</v>
      </c>
      <c r="F64" s="260">
        <v>293169.071</v>
      </c>
      <c r="G64" s="260">
        <f>F64*1.0008</f>
        <v>293403.60625679995</v>
      </c>
      <c r="H64" s="260">
        <f>F64*1.001</f>
        <v>293462.24007099995</v>
      </c>
      <c r="I64" s="260">
        <f>F64*1.0015</f>
        <v>293608.82460649998</v>
      </c>
      <c r="J64" s="260">
        <f>G64*1.0008</f>
        <v>293638.32914180536</v>
      </c>
      <c r="K64" s="260">
        <f>H64*1.001</f>
        <v>293755.70231107093</v>
      </c>
      <c r="L64" s="260">
        <f>I64*1.0015</f>
        <v>294049.23784340976</v>
      </c>
      <c r="M64" s="260">
        <f>J64*1.0008</f>
        <v>293873.23980511876</v>
      </c>
      <c r="N64" s="260">
        <f>K64*1.001</f>
        <v>294049.45801338198</v>
      </c>
      <c r="O64" s="260">
        <f>L64*1.0015</f>
        <v>294490.31170017488</v>
      </c>
    </row>
    <row r="65" ht="46.5">
      <c r="A65" s="249">
        <v>40</v>
      </c>
      <c r="B65" s="254" t="s">
        <v>218</v>
      </c>
      <c r="C65" s="266" t="s">
        <v>219</v>
      </c>
      <c r="D65" s="260">
        <v>4321.1000000000004</v>
      </c>
      <c r="E65" s="260">
        <v>4462.3000000000002</v>
      </c>
      <c r="F65" s="260">
        <v>4191.7700000000004</v>
      </c>
      <c r="G65" s="260">
        <v>4199.0299999999997</v>
      </c>
      <c r="H65" s="260">
        <v>4200.1499999999996</v>
      </c>
      <c r="I65" s="260">
        <v>4204.3400000000001</v>
      </c>
      <c r="J65" s="260">
        <v>4321.2299999999996</v>
      </c>
      <c r="K65" s="260">
        <v>4326.1599999999999</v>
      </c>
      <c r="L65" s="260">
        <v>4334.6800000000003</v>
      </c>
      <c r="M65" s="260">
        <v>6549.0200000000004</v>
      </c>
      <c r="N65" s="260">
        <v>6558.4499999999998</v>
      </c>
      <c r="O65" s="260">
        <v>6575.71</v>
      </c>
    </row>
    <row r="66" ht="46.5">
      <c r="A66" s="249">
        <v>41</v>
      </c>
      <c r="B66" s="254" t="s">
        <v>220</v>
      </c>
      <c r="C66" s="266" t="s">
        <v>219</v>
      </c>
      <c r="D66" s="260">
        <v>8627.7000000000007</v>
      </c>
      <c r="E66" s="260">
        <v>8480.2999999999993</v>
      </c>
      <c r="F66" s="260">
        <v>8539</v>
      </c>
      <c r="G66" s="260">
        <v>8722</v>
      </c>
      <c r="H66" s="260">
        <v>8722</v>
      </c>
      <c r="I66" s="260">
        <v>8722</v>
      </c>
      <c r="J66" s="260">
        <v>9010</v>
      </c>
      <c r="K66" s="260">
        <v>9010</v>
      </c>
      <c r="L66" s="260">
        <v>9010</v>
      </c>
      <c r="M66" s="260">
        <v>9050</v>
      </c>
      <c r="N66" s="260">
        <v>9050</v>
      </c>
      <c r="O66" s="260">
        <v>9050</v>
      </c>
    </row>
    <row r="67" ht="46.5">
      <c r="A67" s="249"/>
      <c r="B67" s="254" t="s">
        <v>221</v>
      </c>
      <c r="C67" s="266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</row>
    <row r="68" ht="46.5">
      <c r="A68" s="249">
        <v>42</v>
      </c>
      <c r="B68" s="254" t="s">
        <v>222</v>
      </c>
      <c r="C68" s="266" t="s">
        <v>219</v>
      </c>
      <c r="D68" s="260">
        <v>1465.8</v>
      </c>
      <c r="E68" s="260">
        <v>1349.9000000000001</v>
      </c>
      <c r="F68" s="260">
        <v>1601.1900000000001</v>
      </c>
      <c r="G68" s="260">
        <v>1617.27</v>
      </c>
      <c r="H68" s="260">
        <v>1617.27</v>
      </c>
      <c r="I68" s="260">
        <v>1617.27</v>
      </c>
      <c r="J68" s="260">
        <v>1633.51</v>
      </c>
      <c r="K68" s="260">
        <v>1633.51</v>
      </c>
      <c r="L68" s="260">
        <v>1633.51</v>
      </c>
      <c r="M68" s="260">
        <v>1649.9100000000001</v>
      </c>
      <c r="N68" s="260">
        <v>1649.9100000000001</v>
      </c>
      <c r="O68" s="260">
        <v>1649.9100000000001</v>
      </c>
    </row>
    <row r="69" ht="34.5" customHeight="1">
      <c r="A69" s="272" t="s">
        <v>223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4"/>
    </row>
    <row r="70" ht="97.5" customHeight="1">
      <c r="A70" s="249">
        <v>43</v>
      </c>
      <c r="B70" s="259" t="s">
        <v>224</v>
      </c>
      <c r="C70" s="249" t="s">
        <v>178</v>
      </c>
      <c r="D70" s="260">
        <v>45276.400000000001</v>
      </c>
      <c r="E70" s="260">
        <v>50015.800000000003</v>
      </c>
      <c r="F70" s="260">
        <v>52453.797160546063</v>
      </c>
      <c r="G70" s="260">
        <v>54008.300000000003</v>
      </c>
      <c r="H70" s="260">
        <v>56662.900000000001</v>
      </c>
      <c r="I70" s="260">
        <v>58341.699999999997</v>
      </c>
      <c r="J70" s="260">
        <v>56531.377405860192</v>
      </c>
      <c r="K70" s="260">
        <v>60008.300000000003</v>
      </c>
      <c r="L70" s="260">
        <v>62071.800000000003</v>
      </c>
      <c r="M70" s="260">
        <v>59118.258924705107</v>
      </c>
      <c r="N70" s="260">
        <v>63525.699999999997</v>
      </c>
      <c r="O70" s="260">
        <v>66129.230269007341</v>
      </c>
    </row>
    <row r="71" ht="93">
      <c r="A71" s="249">
        <v>44</v>
      </c>
      <c r="B71" s="259" t="s">
        <v>225</v>
      </c>
      <c r="C71" s="266" t="s">
        <v>181</v>
      </c>
      <c r="D71" s="260">
        <v>92.5</v>
      </c>
      <c r="E71" s="260">
        <v>104.5</v>
      </c>
      <c r="F71" s="260">
        <v>100.335898762707</v>
      </c>
      <c r="G71" s="262">
        <v>98.59942877155197</v>
      </c>
      <c r="H71" s="262">
        <v>103.54365883373028</v>
      </c>
      <c r="I71" s="262">
        <v>106.61179780777508</v>
      </c>
      <c r="J71" s="262">
        <v>100.39888078995772</v>
      </c>
      <c r="K71" s="262">
        <v>101.67872660378997</v>
      </c>
      <c r="L71" s="262">
        <v>102.14855505563673</v>
      </c>
      <c r="M71" s="262">
        <v>100.45765707589504</v>
      </c>
      <c r="N71" s="262">
        <v>101.78983349252266</v>
      </c>
      <c r="O71" s="262">
        <v>102.44216121900934</v>
      </c>
    </row>
    <row r="72" ht="24" customHeight="1">
      <c r="A72" s="249"/>
      <c r="B72" s="254" t="s">
        <v>83</v>
      </c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</row>
    <row r="73" ht="23.25">
      <c r="A73" s="249"/>
      <c r="B73" s="267" t="s">
        <v>226</v>
      </c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9"/>
    </row>
    <row r="74" ht="46.5">
      <c r="A74" s="249">
        <v>45</v>
      </c>
      <c r="B74" s="254" t="s">
        <v>188</v>
      </c>
      <c r="C74" s="266" t="s">
        <v>178</v>
      </c>
      <c r="D74" s="260">
        <v>11902.799999999999</v>
      </c>
      <c r="E74" s="260">
        <v>14372.200000000001</v>
      </c>
      <c r="F74" s="260">
        <v>14554.4400505714</v>
      </c>
      <c r="G74" s="260">
        <v>15090.097238832042</v>
      </c>
      <c r="H74" s="260">
        <v>15785.451218182865</v>
      </c>
      <c r="I74" s="260">
        <v>16248.748591889494</v>
      </c>
      <c r="J74" s="260">
        <v>15843.076188573024</v>
      </c>
      <c r="K74" s="260">
        <v>16746.148848054447</v>
      </c>
      <c r="L74" s="260">
        <v>17354.614105331315</v>
      </c>
      <c r="M74" s="260">
        <v>16620.69098235005</v>
      </c>
      <c r="N74" s="260">
        <v>17740.255622021683</v>
      </c>
      <c r="O74" s="260">
        <v>18650.047713113116</v>
      </c>
    </row>
    <row r="75" ht="46.5">
      <c r="A75" s="249">
        <v>46</v>
      </c>
      <c r="B75" s="254" t="s">
        <v>227</v>
      </c>
      <c r="C75" s="266" t="s">
        <v>181</v>
      </c>
      <c r="D75" s="260">
        <v>84.799999999999997</v>
      </c>
      <c r="E75" s="260">
        <v>114.59999999999999</v>
      </c>
      <c r="F75" s="260">
        <v>96.907180725970903</v>
      </c>
      <c r="G75" s="262">
        <v>99.215664696813988</v>
      </c>
      <c r="H75" s="262">
        <v>103.88695098920864</v>
      </c>
      <c r="I75" s="262">
        <v>106.93599601747174</v>
      </c>
      <c r="J75" s="262">
        <v>100.56502680997147</v>
      </c>
      <c r="K75" s="262">
        <v>101.71233821733821</v>
      </c>
      <c r="L75" s="262">
        <v>102.40254108654108</v>
      </c>
      <c r="M75" s="262">
        <v>100.77639875782671</v>
      </c>
      <c r="N75" s="262">
        <v>101.861856435604</v>
      </c>
      <c r="O75" s="262">
        <v>103.33124134507131</v>
      </c>
    </row>
    <row r="76" ht="27.75" customHeight="1">
      <c r="A76" s="249"/>
      <c r="B76" s="267" t="s">
        <v>228</v>
      </c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9"/>
    </row>
    <row r="77" ht="46.5">
      <c r="A77" s="249">
        <v>47</v>
      </c>
      <c r="B77" s="254" t="s">
        <v>188</v>
      </c>
      <c r="C77" s="266" t="s">
        <v>178</v>
      </c>
      <c r="D77" s="260">
        <v>33373.599999999999</v>
      </c>
      <c r="E77" s="260">
        <v>35643.599999999999</v>
      </c>
      <c r="F77" s="260">
        <v>37899.357109974662</v>
      </c>
      <c r="G77" s="260">
        <v>38918.213952867314</v>
      </c>
      <c r="H77" s="260">
        <v>40877.424771110018</v>
      </c>
      <c r="I77" s="260">
        <v>42093.045450929443</v>
      </c>
      <c r="J77" s="260">
        <v>40688.301217287168</v>
      </c>
      <c r="K77" s="260">
        <v>43262.184566709351</v>
      </c>
      <c r="L77" s="260">
        <v>44717.16287151014</v>
      </c>
      <c r="M77" s="260">
        <v>42497.567942355054</v>
      </c>
      <c r="N77" s="260">
        <v>45785.427209427929</v>
      </c>
      <c r="O77" s="260">
        <v>47479.182555894229</v>
      </c>
    </row>
    <row r="78" ht="46.5">
      <c r="A78" s="249">
        <v>48</v>
      </c>
      <c r="B78" s="254" t="s">
        <v>227</v>
      </c>
      <c r="C78" s="266" t="s">
        <v>181</v>
      </c>
      <c r="D78" s="260">
        <v>95.900000000000006</v>
      </c>
      <c r="E78" s="260">
        <v>100.90000000000001</v>
      </c>
      <c r="F78" s="260">
        <v>101.65262482144151</v>
      </c>
      <c r="G78" s="262">
        <v>98.360461907844112</v>
      </c>
      <c r="H78" s="262">
        <v>103.41115206629686</v>
      </c>
      <c r="I78" s="262">
        <v>106.48641269437309</v>
      </c>
      <c r="J78" s="262">
        <v>100.33418740206105</v>
      </c>
      <c r="K78" s="262">
        <v>101.66563751317176</v>
      </c>
      <c r="L78" s="262">
        <v>102.05003633286424</v>
      </c>
      <c r="M78" s="262">
        <v>100.33299801291604</v>
      </c>
      <c r="N78" s="262">
        <v>101.76196528390702</v>
      </c>
      <c r="O78" s="262">
        <v>102.09292633586205</v>
      </c>
    </row>
    <row r="79" ht="37.5" customHeight="1">
      <c r="A79" s="249"/>
      <c r="B79" s="265" t="s">
        <v>229</v>
      </c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</row>
    <row r="80" ht="48.75" customHeight="1">
      <c r="A80" s="249">
        <v>49</v>
      </c>
      <c r="B80" s="254" t="s">
        <v>230</v>
      </c>
      <c r="C80" s="266" t="s">
        <v>231</v>
      </c>
      <c r="D80" s="260">
        <v>282.80000000000001</v>
      </c>
      <c r="E80" s="260">
        <v>360.5</v>
      </c>
      <c r="F80" s="260">
        <v>320</v>
      </c>
      <c r="G80" s="262">
        <v>300</v>
      </c>
      <c r="H80" s="262">
        <v>325</v>
      </c>
      <c r="I80" s="262">
        <v>330</v>
      </c>
      <c r="J80" s="262">
        <v>300.5</v>
      </c>
      <c r="K80" s="262">
        <v>330</v>
      </c>
      <c r="L80" s="262">
        <v>337.80000000000001</v>
      </c>
      <c r="M80" s="262">
        <v>301</v>
      </c>
      <c r="N80" s="262">
        <v>335</v>
      </c>
      <c r="O80" s="262">
        <v>350</v>
      </c>
    </row>
    <row r="81" ht="33.75" customHeight="1">
      <c r="A81" s="249">
        <v>50</v>
      </c>
      <c r="B81" s="254" t="s">
        <v>232</v>
      </c>
      <c r="C81" s="266" t="s">
        <v>231</v>
      </c>
      <c r="D81" s="260">
        <v>90.299999999999997</v>
      </c>
      <c r="E81" s="260">
        <v>99.700000000000003</v>
      </c>
      <c r="F81" s="260">
        <v>97.299999999999997</v>
      </c>
      <c r="G81" s="262">
        <v>100.5</v>
      </c>
      <c r="H81" s="262">
        <v>105</v>
      </c>
      <c r="I81" s="262">
        <v>108</v>
      </c>
      <c r="J81" s="262">
        <v>101</v>
      </c>
      <c r="K81" s="262">
        <v>106</v>
      </c>
      <c r="L81" s="262">
        <v>109.5</v>
      </c>
      <c r="M81" s="262">
        <v>101.5</v>
      </c>
      <c r="N81" s="262">
        <v>108</v>
      </c>
      <c r="O81" s="262">
        <v>112</v>
      </c>
    </row>
    <row r="82" ht="32.25" customHeight="1">
      <c r="A82" s="249">
        <v>51</v>
      </c>
      <c r="B82" s="254" t="s">
        <v>233</v>
      </c>
      <c r="C82" s="266" t="s">
        <v>231</v>
      </c>
      <c r="D82" s="260">
        <v>42.5</v>
      </c>
      <c r="E82" s="260">
        <v>40.399999999999999</v>
      </c>
      <c r="F82" s="260">
        <v>40</v>
      </c>
      <c r="G82" s="262">
        <v>40.399999999999999</v>
      </c>
      <c r="H82" s="262">
        <v>42</v>
      </c>
      <c r="I82" s="262">
        <v>45</v>
      </c>
      <c r="J82" s="262">
        <v>41</v>
      </c>
      <c r="K82" s="262">
        <v>43.5</v>
      </c>
      <c r="L82" s="262">
        <v>47</v>
      </c>
      <c r="M82" s="262">
        <v>42</v>
      </c>
      <c r="N82" s="262">
        <v>45</v>
      </c>
      <c r="O82" s="262">
        <v>50</v>
      </c>
    </row>
    <row r="83" ht="50.25" customHeight="1">
      <c r="A83" s="249">
        <v>52</v>
      </c>
      <c r="B83" s="254" t="s">
        <v>234</v>
      </c>
      <c r="C83" s="266" t="s">
        <v>231</v>
      </c>
      <c r="D83" s="260">
        <v>154.90000000000001</v>
      </c>
      <c r="E83" s="260">
        <v>155.19999999999999</v>
      </c>
      <c r="F83" s="260">
        <v>156.30000000000001</v>
      </c>
      <c r="G83" s="262">
        <v>155.5</v>
      </c>
      <c r="H83" s="262">
        <v>162.5</v>
      </c>
      <c r="I83" s="262">
        <v>167</v>
      </c>
      <c r="J83" s="262">
        <v>156</v>
      </c>
      <c r="K83" s="262">
        <v>165</v>
      </c>
      <c r="L83" s="262">
        <v>170</v>
      </c>
      <c r="M83" s="262">
        <v>156.5</v>
      </c>
      <c r="N83" s="262">
        <v>168</v>
      </c>
      <c r="O83" s="262">
        <v>173.69999999999999</v>
      </c>
    </row>
    <row r="84" ht="32.25" customHeight="1">
      <c r="A84" s="249">
        <v>53</v>
      </c>
      <c r="B84" s="254" t="s">
        <v>235</v>
      </c>
      <c r="C84" s="266" t="s">
        <v>231</v>
      </c>
      <c r="D84" s="260">
        <v>148.80000000000001</v>
      </c>
      <c r="E84" s="260">
        <v>152.69999999999999</v>
      </c>
      <c r="F84" s="260">
        <v>160.19999999999999</v>
      </c>
      <c r="G84" s="262">
        <v>152</v>
      </c>
      <c r="H84" s="262">
        <v>162.5</v>
      </c>
      <c r="I84" s="262">
        <v>168</v>
      </c>
      <c r="J84" s="262">
        <v>152.5</v>
      </c>
      <c r="K84" s="262">
        <v>165</v>
      </c>
      <c r="L84" s="262">
        <v>172</v>
      </c>
      <c r="M84" s="262">
        <v>153</v>
      </c>
      <c r="N84" s="262">
        <v>167.5</v>
      </c>
      <c r="O84" s="262">
        <v>175</v>
      </c>
    </row>
    <row r="85" ht="32.25" customHeight="1">
      <c r="A85" s="249">
        <v>54</v>
      </c>
      <c r="B85" s="254" t="s">
        <v>236</v>
      </c>
      <c r="C85" s="266" t="s">
        <v>237</v>
      </c>
      <c r="D85" s="260">
        <v>137</v>
      </c>
      <c r="E85" s="260">
        <v>135.09999999999999</v>
      </c>
      <c r="F85" s="260">
        <v>140.5</v>
      </c>
      <c r="G85" s="262">
        <v>131</v>
      </c>
      <c r="H85" s="262">
        <v>146</v>
      </c>
      <c r="I85" s="262">
        <v>155</v>
      </c>
      <c r="J85" s="262">
        <v>132</v>
      </c>
      <c r="K85" s="262">
        <v>154.5</v>
      </c>
      <c r="L85" s="262">
        <v>165</v>
      </c>
      <c r="M85" s="262">
        <v>133</v>
      </c>
      <c r="N85" s="262">
        <v>158.5</v>
      </c>
      <c r="O85" s="262">
        <v>170</v>
      </c>
    </row>
    <row r="86" ht="33" customHeight="1">
      <c r="A86" s="272" t="s">
        <v>238</v>
      </c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4"/>
    </row>
    <row r="87" ht="46.5">
      <c r="A87" s="249">
        <v>55</v>
      </c>
      <c r="B87" s="259" t="s">
        <v>239</v>
      </c>
      <c r="C87" s="266" t="s">
        <v>178</v>
      </c>
      <c r="D87" s="260">
        <v>188665</v>
      </c>
      <c r="E87" s="260">
        <v>213457</v>
      </c>
      <c r="F87" s="260">
        <v>228600.20000000001</v>
      </c>
      <c r="G87" s="260">
        <v>192859.5</v>
      </c>
      <c r="H87" s="260">
        <v>223905.10000000001</v>
      </c>
      <c r="I87" s="260">
        <v>247172.79999999999</v>
      </c>
      <c r="J87" s="260">
        <v>160916.70000000001</v>
      </c>
      <c r="K87" s="260">
        <v>196370.89999999999</v>
      </c>
      <c r="L87" s="260">
        <v>231458.10000000001</v>
      </c>
      <c r="M87" s="260">
        <v>160952.79999999999</v>
      </c>
      <c r="N87" s="260">
        <v>204391.60000000001</v>
      </c>
      <c r="O87" s="260">
        <v>249533.79999999999</v>
      </c>
    </row>
    <row r="88" ht="88.5" customHeight="1">
      <c r="A88" s="249">
        <v>56</v>
      </c>
      <c r="B88" s="259" t="s">
        <v>240</v>
      </c>
      <c r="C88" s="249" t="s">
        <v>181</v>
      </c>
      <c r="D88" s="262">
        <v>112</v>
      </c>
      <c r="E88" s="262">
        <v>101.40000000000001</v>
      </c>
      <c r="F88" s="262">
        <v>100.09999999999999</v>
      </c>
      <c r="G88" s="262">
        <v>80</v>
      </c>
      <c r="H88" s="262">
        <v>92.900000000000006</v>
      </c>
      <c r="I88" s="262">
        <v>103</v>
      </c>
      <c r="J88" s="262">
        <v>80.099999999999994</v>
      </c>
      <c r="K88" s="262">
        <v>84.200000000000003</v>
      </c>
      <c r="L88" s="262">
        <v>90</v>
      </c>
      <c r="M88" s="262">
        <v>96</v>
      </c>
      <c r="N88" s="262">
        <v>100</v>
      </c>
      <c r="O88" s="262">
        <v>103.7</v>
      </c>
    </row>
    <row r="89" ht="93" outlineLevel="1">
      <c r="A89" s="249">
        <v>58</v>
      </c>
      <c r="B89" s="259" t="s">
        <v>241</v>
      </c>
      <c r="C89" s="266" t="s">
        <v>178</v>
      </c>
      <c r="D89" s="260">
        <v>167062.39999999999</v>
      </c>
      <c r="E89" s="260">
        <v>188900</v>
      </c>
      <c r="F89" s="260">
        <v>201168.20000000001</v>
      </c>
      <c r="G89" s="260">
        <v>163930.60000000001</v>
      </c>
      <c r="H89" s="260">
        <v>191438.89999999999</v>
      </c>
      <c r="I89" s="260">
        <v>212568.60000000001</v>
      </c>
      <c r="J89" s="260">
        <v>136440.79999999999</v>
      </c>
      <c r="K89" s="260">
        <v>167111.60000000001</v>
      </c>
      <c r="L89" s="260">
        <v>199054</v>
      </c>
      <c r="M89" s="260">
        <v>136809.89999999999</v>
      </c>
      <c r="N89" s="260">
        <v>173732.89999999999</v>
      </c>
      <c r="O89" s="260">
        <v>214599.10000000001</v>
      </c>
    </row>
    <row r="90" ht="93" customHeight="1" outlineLevel="1">
      <c r="A90" s="249">
        <v>59</v>
      </c>
      <c r="B90" s="259" t="s">
        <v>242</v>
      </c>
      <c r="C90" s="255" t="s">
        <v>181</v>
      </c>
      <c r="D90" s="262">
        <v>114.8</v>
      </c>
      <c r="E90" s="262">
        <v>101.3</v>
      </c>
      <c r="F90" s="262">
        <v>100</v>
      </c>
      <c r="G90" s="262">
        <v>77.200000000000003</v>
      </c>
      <c r="H90" s="262">
        <v>90.299999999999997</v>
      </c>
      <c r="I90" s="262">
        <v>100.59999999999999</v>
      </c>
      <c r="J90" s="262">
        <v>79.900000000000006</v>
      </c>
      <c r="K90" s="262">
        <v>83.900000000000006</v>
      </c>
      <c r="L90" s="262">
        <v>90</v>
      </c>
      <c r="M90" s="262">
        <v>96.200000000000003</v>
      </c>
      <c r="N90" s="262">
        <v>100</v>
      </c>
      <c r="O90" s="262">
        <v>103.7</v>
      </c>
    </row>
    <row r="91" ht="33" customHeight="1" outlineLevel="1">
      <c r="A91" s="249"/>
      <c r="B91" s="259" t="s">
        <v>243</v>
      </c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</row>
    <row r="92" ht="33.75" customHeight="1" outlineLevel="1">
      <c r="A92" s="249"/>
      <c r="B92" s="276" t="s">
        <v>244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8"/>
    </row>
    <row r="93" ht="46.5" outlineLevel="1">
      <c r="A93" s="249">
        <v>60</v>
      </c>
      <c r="B93" s="259" t="s">
        <v>188</v>
      </c>
      <c r="C93" s="255" t="s">
        <v>245</v>
      </c>
      <c r="D93" s="260" t="s">
        <v>246</v>
      </c>
      <c r="E93" s="260" t="s">
        <v>247</v>
      </c>
      <c r="F93" s="260" t="s">
        <v>248</v>
      </c>
      <c r="G93" s="260" t="s">
        <v>249</v>
      </c>
      <c r="H93" s="260" t="s">
        <v>250</v>
      </c>
      <c r="I93" s="260" t="s">
        <v>251</v>
      </c>
      <c r="J93" s="260" t="s">
        <v>252</v>
      </c>
      <c r="K93" s="260" t="s">
        <v>253</v>
      </c>
      <c r="L93" s="260" t="s">
        <v>254</v>
      </c>
      <c r="M93" s="260" t="s">
        <v>255</v>
      </c>
      <c r="N93" s="260" t="s">
        <v>256</v>
      </c>
      <c r="O93" s="260" t="s">
        <v>257</v>
      </c>
    </row>
    <row r="94" ht="51.75" customHeight="1" outlineLevel="1">
      <c r="A94" s="249">
        <v>61</v>
      </c>
      <c r="B94" s="259" t="s">
        <v>227</v>
      </c>
      <c r="C94" s="255" t="s">
        <v>181</v>
      </c>
      <c r="D94" s="262">
        <v>109.8</v>
      </c>
      <c r="E94" s="262">
        <v>101.2</v>
      </c>
      <c r="F94" s="262">
        <v>84.099999999999994</v>
      </c>
      <c r="G94" s="262">
        <v>92.099999999999994</v>
      </c>
      <c r="H94" s="262">
        <v>102.8</v>
      </c>
      <c r="I94" s="262">
        <v>105.90000000000001</v>
      </c>
      <c r="J94" s="262">
        <v>99.5</v>
      </c>
      <c r="K94" s="262">
        <v>102.59999999999999</v>
      </c>
      <c r="L94" s="262">
        <v>105.3</v>
      </c>
      <c r="M94" s="262">
        <v>128.59999999999999</v>
      </c>
      <c r="N94" s="262">
        <v>128.59999999999999</v>
      </c>
      <c r="O94" s="262">
        <v>131.30000000000001</v>
      </c>
    </row>
    <row r="95" ht="46.5" customHeight="1" outlineLevel="1">
      <c r="A95" s="249"/>
      <c r="B95" s="276" t="s">
        <v>258</v>
      </c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277"/>
      <c r="N95" s="277"/>
      <c r="O95" s="278"/>
    </row>
    <row r="96" ht="46.5" outlineLevel="1">
      <c r="A96" s="249">
        <v>62</v>
      </c>
      <c r="B96" s="259" t="s">
        <v>188</v>
      </c>
      <c r="C96" s="255" t="s">
        <v>245</v>
      </c>
      <c r="D96" s="260" t="s">
        <v>259</v>
      </c>
      <c r="E96" s="260" t="s">
        <v>260</v>
      </c>
      <c r="F96" s="260" t="s">
        <v>261</v>
      </c>
      <c r="G96" s="260" t="s">
        <v>262</v>
      </c>
      <c r="H96" s="260" t="s">
        <v>263</v>
      </c>
      <c r="I96" s="260" t="s">
        <v>264</v>
      </c>
      <c r="J96" s="260" t="s">
        <v>265</v>
      </c>
      <c r="K96" s="260" t="s">
        <v>266</v>
      </c>
      <c r="L96" s="260" t="s">
        <v>267</v>
      </c>
      <c r="M96" s="260" t="s">
        <v>268</v>
      </c>
      <c r="N96" s="260" t="s">
        <v>269</v>
      </c>
      <c r="O96" s="260" t="s">
        <v>270</v>
      </c>
    </row>
    <row r="97" ht="96.75" customHeight="1" outlineLevel="1">
      <c r="A97" s="249">
        <v>63</v>
      </c>
      <c r="B97" s="259" t="s">
        <v>227</v>
      </c>
      <c r="C97" s="255" t="s">
        <v>181</v>
      </c>
      <c r="D97" s="262">
        <v>111.09999999999999</v>
      </c>
      <c r="E97" s="262">
        <v>108.59999999999999</v>
      </c>
      <c r="F97" s="262">
        <v>72.299999999999997</v>
      </c>
      <c r="G97" s="262">
        <v>89.099999999999994</v>
      </c>
      <c r="H97" s="262">
        <v>97.5</v>
      </c>
      <c r="I97" s="262">
        <v>106.3</v>
      </c>
      <c r="J97" s="262">
        <v>102.3</v>
      </c>
      <c r="K97" s="262">
        <v>104.40000000000001</v>
      </c>
      <c r="L97" s="262">
        <v>106.09999999999999</v>
      </c>
      <c r="M97" s="262">
        <v>94.200000000000003</v>
      </c>
      <c r="N97" s="262">
        <v>103.3</v>
      </c>
      <c r="O97" s="262">
        <v>104.90000000000001</v>
      </c>
    </row>
    <row r="98" ht="46.5" customHeight="1" outlineLevel="1">
      <c r="A98" s="249"/>
      <c r="B98" s="276" t="s">
        <v>271</v>
      </c>
      <c r="C98" s="277"/>
      <c r="D98" s="277"/>
      <c r="E98" s="277"/>
      <c r="F98" s="277"/>
      <c r="G98" s="277"/>
      <c r="H98" s="277"/>
      <c r="I98" s="277"/>
      <c r="J98" s="277"/>
      <c r="K98" s="277"/>
      <c r="L98" s="277"/>
      <c r="M98" s="277"/>
      <c r="N98" s="277"/>
      <c r="O98" s="278"/>
    </row>
    <row r="99" ht="65.25" customHeight="1" outlineLevel="1">
      <c r="A99" s="249">
        <v>64</v>
      </c>
      <c r="B99" s="259" t="s">
        <v>188</v>
      </c>
      <c r="C99" s="255" t="s">
        <v>245</v>
      </c>
      <c r="D99" s="260" t="s">
        <v>272</v>
      </c>
      <c r="E99" s="260" t="s">
        <v>273</v>
      </c>
      <c r="F99" s="260" t="s">
        <v>274</v>
      </c>
      <c r="G99" s="260" t="s">
        <v>275</v>
      </c>
      <c r="H99" s="260" t="s">
        <v>276</v>
      </c>
      <c r="I99" s="260" t="s">
        <v>277</v>
      </c>
      <c r="J99" s="260" t="s">
        <v>278</v>
      </c>
      <c r="K99" s="260" t="s">
        <v>279</v>
      </c>
      <c r="L99" s="260" t="s">
        <v>280</v>
      </c>
      <c r="M99" s="260" t="s">
        <v>281</v>
      </c>
      <c r="N99" s="260" t="s">
        <v>282</v>
      </c>
      <c r="O99" s="260" t="s">
        <v>283</v>
      </c>
    </row>
    <row r="100" ht="69.75" customHeight="1" outlineLevel="1">
      <c r="A100" s="249">
        <v>65</v>
      </c>
      <c r="B100" s="259" t="s">
        <v>227</v>
      </c>
      <c r="C100" s="255" t="s">
        <v>181</v>
      </c>
      <c r="D100" s="262">
        <v>132.19999999999999</v>
      </c>
      <c r="E100" s="262">
        <v>109.8</v>
      </c>
      <c r="F100" s="262">
        <v>145.5</v>
      </c>
      <c r="G100" s="262">
        <v>58.299999999999997</v>
      </c>
      <c r="H100" s="262">
        <v>66.599999999999994</v>
      </c>
      <c r="I100" s="262">
        <v>72.900000000000006</v>
      </c>
      <c r="J100" s="262">
        <v>42</v>
      </c>
      <c r="K100" s="262">
        <v>42</v>
      </c>
      <c r="L100" s="262">
        <v>43.899999999999999</v>
      </c>
      <c r="M100" s="262">
        <v>87.799999999999997</v>
      </c>
      <c r="N100" s="262">
        <v>90.599999999999994</v>
      </c>
      <c r="O100" s="262">
        <v>93.099999999999994</v>
      </c>
    </row>
    <row r="101" ht="60" customHeight="1" outlineLevel="1">
      <c r="A101" s="249"/>
      <c r="B101" s="276" t="s">
        <v>284</v>
      </c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8"/>
    </row>
    <row r="102" ht="45.75" customHeight="1" outlineLevel="1">
      <c r="A102" s="249">
        <v>66</v>
      </c>
      <c r="B102" s="259" t="s">
        <v>188</v>
      </c>
      <c r="C102" s="255" t="s">
        <v>245</v>
      </c>
      <c r="D102" s="260" t="s">
        <v>285</v>
      </c>
      <c r="E102" s="260" t="s">
        <v>286</v>
      </c>
      <c r="F102" s="260" t="s">
        <v>287</v>
      </c>
      <c r="G102" s="260" t="s">
        <v>288</v>
      </c>
      <c r="H102" s="260" t="s">
        <v>289</v>
      </c>
      <c r="I102" s="260" t="s">
        <v>290</v>
      </c>
      <c r="J102" s="260" t="s">
        <v>291</v>
      </c>
      <c r="K102" s="260" t="s">
        <v>292</v>
      </c>
      <c r="L102" s="260" t="s">
        <v>293</v>
      </c>
      <c r="M102" s="260" t="s">
        <v>294</v>
      </c>
      <c r="N102" s="260" t="s">
        <v>295</v>
      </c>
      <c r="O102" s="260" t="s">
        <v>296</v>
      </c>
    </row>
    <row r="103" ht="77.25" customHeight="1" outlineLevel="1">
      <c r="A103" s="249">
        <v>67</v>
      </c>
      <c r="B103" s="259" t="s">
        <v>227</v>
      </c>
      <c r="C103" s="255" t="s">
        <v>181</v>
      </c>
      <c r="D103" s="262">
        <v>105.7</v>
      </c>
      <c r="E103" s="262">
        <v>73.5</v>
      </c>
      <c r="F103" s="262">
        <v>72.400000000000006</v>
      </c>
      <c r="G103" s="262">
        <v>98.400000000000006</v>
      </c>
      <c r="H103" s="262">
        <v>113</v>
      </c>
      <c r="I103" s="262">
        <v>120.59999999999999</v>
      </c>
      <c r="J103" s="262">
        <v>96.700000000000003</v>
      </c>
      <c r="K103" s="262">
        <v>97.099999999999994</v>
      </c>
      <c r="L103" s="262">
        <v>97.099999999999994</v>
      </c>
      <c r="M103" s="262">
        <v>104.7</v>
      </c>
      <c r="N103" s="262">
        <v>105.7</v>
      </c>
      <c r="O103" s="262">
        <v>120.09999999999999</v>
      </c>
    </row>
    <row r="104" ht="42" customHeight="1" outlineLevel="1">
      <c r="A104" s="249"/>
      <c r="B104" s="276" t="s">
        <v>297</v>
      </c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8"/>
    </row>
    <row r="105" ht="50.25" customHeight="1" outlineLevel="1">
      <c r="A105" s="249">
        <v>68</v>
      </c>
      <c r="B105" s="259" t="s">
        <v>188</v>
      </c>
      <c r="C105" s="255" t="s">
        <v>245</v>
      </c>
      <c r="D105" s="260" t="s">
        <v>298</v>
      </c>
      <c r="E105" s="260" t="s">
        <v>299</v>
      </c>
      <c r="F105" s="260" t="s">
        <v>300</v>
      </c>
      <c r="G105" s="260" t="s">
        <v>301</v>
      </c>
      <c r="H105" s="260" t="s">
        <v>302</v>
      </c>
      <c r="I105" s="260" t="s">
        <v>303</v>
      </c>
      <c r="J105" s="260" t="s">
        <v>304</v>
      </c>
      <c r="K105" s="260" t="s">
        <v>305</v>
      </c>
      <c r="L105" s="260" t="s">
        <v>306</v>
      </c>
      <c r="M105" s="260" t="s">
        <v>307</v>
      </c>
      <c r="N105" s="260" t="s">
        <v>308</v>
      </c>
      <c r="O105" s="260" t="s">
        <v>294</v>
      </c>
    </row>
    <row r="106" ht="79.5" customHeight="1" outlineLevel="1">
      <c r="A106" s="249">
        <v>69</v>
      </c>
      <c r="B106" s="259" t="s">
        <v>227</v>
      </c>
      <c r="C106" s="255" t="s">
        <v>181</v>
      </c>
      <c r="D106" s="262">
        <v>380</v>
      </c>
      <c r="E106" s="262">
        <v>97.200000000000003</v>
      </c>
      <c r="F106" s="262">
        <v>85.700000000000003</v>
      </c>
      <c r="G106" s="262">
        <v>88.900000000000006</v>
      </c>
      <c r="H106" s="262">
        <v>103.2</v>
      </c>
      <c r="I106" s="262">
        <v>111.09999999999999</v>
      </c>
      <c r="J106" s="262">
        <v>102.90000000000001</v>
      </c>
      <c r="K106" s="262">
        <v>103.5</v>
      </c>
      <c r="L106" s="262">
        <v>104.3</v>
      </c>
      <c r="M106" s="262">
        <v>100.90000000000001</v>
      </c>
      <c r="N106" s="262">
        <v>102.90000000000001</v>
      </c>
      <c r="O106" s="262">
        <v>107.40000000000001</v>
      </c>
    </row>
    <row r="107" ht="27.75" customHeight="1" outlineLevel="1">
      <c r="A107" s="249"/>
      <c r="B107" s="276" t="s">
        <v>309</v>
      </c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8"/>
    </row>
    <row r="108" ht="46.5" outlineLevel="1">
      <c r="A108" s="249">
        <v>70</v>
      </c>
      <c r="B108" s="259" t="s">
        <v>188</v>
      </c>
      <c r="C108" s="255" t="s">
        <v>245</v>
      </c>
      <c r="D108" s="260" t="s">
        <v>310</v>
      </c>
      <c r="E108" s="260">
        <v>791.39999999999998</v>
      </c>
      <c r="F108" s="260">
        <v>700</v>
      </c>
      <c r="G108" s="260">
        <v>700</v>
      </c>
      <c r="H108" s="260">
        <v>800</v>
      </c>
      <c r="I108" s="260" t="s">
        <v>311</v>
      </c>
      <c r="J108" s="260">
        <v>750</v>
      </c>
      <c r="K108" s="260" t="s">
        <v>312</v>
      </c>
      <c r="L108" s="260" t="s">
        <v>313</v>
      </c>
      <c r="M108" s="260">
        <v>800</v>
      </c>
      <c r="N108" s="260" t="s">
        <v>314</v>
      </c>
      <c r="O108" s="260" t="s">
        <v>315</v>
      </c>
    </row>
    <row r="109" ht="46.5" outlineLevel="1">
      <c r="A109" s="249">
        <v>71</v>
      </c>
      <c r="B109" s="259" t="s">
        <v>227</v>
      </c>
      <c r="C109" s="255" t="s">
        <v>181</v>
      </c>
      <c r="D109" s="262">
        <v>149.30000000000001</v>
      </c>
      <c r="E109" s="262">
        <v>55.600000000000001</v>
      </c>
      <c r="F109" s="262">
        <v>82.700000000000003</v>
      </c>
      <c r="G109" s="262">
        <v>95.200000000000003</v>
      </c>
      <c r="H109" s="262">
        <v>108.8</v>
      </c>
      <c r="I109" s="262">
        <v>136.09999999999999</v>
      </c>
      <c r="J109" s="262">
        <v>102.90000000000001</v>
      </c>
      <c r="K109" s="262">
        <v>120.09999999999999</v>
      </c>
      <c r="L109" s="262">
        <v>153.69999999999999</v>
      </c>
      <c r="M109" s="262">
        <v>102.5</v>
      </c>
      <c r="N109" s="262">
        <v>115.3</v>
      </c>
      <c r="O109" s="262">
        <v>120.09999999999999</v>
      </c>
    </row>
    <row r="110" ht="36" customHeight="1" outlineLevel="1">
      <c r="A110" s="249"/>
      <c r="B110" s="276" t="s">
        <v>316</v>
      </c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8"/>
    </row>
    <row r="111" ht="46.5" outlineLevel="1">
      <c r="A111" s="249">
        <v>72</v>
      </c>
      <c r="B111" s="259" t="s">
        <v>188</v>
      </c>
      <c r="C111" s="255" t="s">
        <v>245</v>
      </c>
      <c r="D111" s="260">
        <v>3579.8000000000002</v>
      </c>
      <c r="E111" s="260">
        <v>4522</v>
      </c>
      <c r="F111" s="260">
        <v>3000</v>
      </c>
      <c r="G111" s="260">
        <v>3000</v>
      </c>
      <c r="H111" s="260">
        <v>4100</v>
      </c>
      <c r="I111" s="260">
        <v>4600</v>
      </c>
      <c r="J111" s="260">
        <v>3250</v>
      </c>
      <c r="K111" s="260">
        <v>4450</v>
      </c>
      <c r="L111" s="260">
        <v>5000</v>
      </c>
      <c r="M111" s="260">
        <v>3500</v>
      </c>
      <c r="N111" s="260">
        <v>4850</v>
      </c>
      <c r="O111" s="260">
        <v>5500</v>
      </c>
    </row>
    <row r="112" ht="46.5" outlineLevel="1">
      <c r="A112" s="249">
        <v>73</v>
      </c>
      <c r="B112" s="259" t="s">
        <v>227</v>
      </c>
      <c r="C112" s="255" t="s">
        <v>181</v>
      </c>
      <c r="D112" s="262">
        <v>159.09999999999999</v>
      </c>
      <c r="E112" s="262">
        <v>114.2</v>
      </c>
      <c r="F112" s="262">
        <v>59.200000000000003</v>
      </c>
      <c r="G112" s="262">
        <v>95.200000000000003</v>
      </c>
      <c r="H112" s="262">
        <v>130.19999999999999</v>
      </c>
      <c r="I112" s="262">
        <v>146</v>
      </c>
      <c r="J112" s="262">
        <v>104.09999999999999</v>
      </c>
      <c r="K112" s="262">
        <v>104.3</v>
      </c>
      <c r="L112" s="262">
        <v>104.40000000000001</v>
      </c>
      <c r="M112" s="262">
        <v>103.5</v>
      </c>
      <c r="N112" s="262">
        <v>104.7</v>
      </c>
      <c r="O112" s="262">
        <v>105.7</v>
      </c>
    </row>
    <row r="113" ht="46.5" customHeight="1" outlineLevel="1">
      <c r="A113" s="249"/>
      <c r="B113" s="276" t="s">
        <v>317</v>
      </c>
      <c r="C113" s="277"/>
      <c r="D113" s="277"/>
      <c r="E113" s="277"/>
      <c r="F113" s="277"/>
      <c r="G113" s="277"/>
      <c r="H113" s="277"/>
      <c r="I113" s="277"/>
      <c r="J113" s="277"/>
      <c r="K113" s="277"/>
      <c r="L113" s="277"/>
      <c r="M113" s="277"/>
      <c r="N113" s="277"/>
      <c r="O113" s="278"/>
    </row>
    <row r="114" ht="46.5" outlineLevel="1">
      <c r="A114" s="249">
        <v>74</v>
      </c>
      <c r="B114" s="259" t="s">
        <v>188</v>
      </c>
      <c r="C114" s="255" t="s">
        <v>245</v>
      </c>
      <c r="D114" s="260">
        <v>18246</v>
      </c>
      <c r="E114" s="260">
        <v>22154.099999999999</v>
      </c>
      <c r="F114" s="260">
        <v>18171.400000000001</v>
      </c>
      <c r="G114" s="260">
        <v>17500</v>
      </c>
      <c r="H114" s="260">
        <v>19900</v>
      </c>
      <c r="I114" s="260">
        <v>22200</v>
      </c>
      <c r="J114" s="260">
        <v>18000</v>
      </c>
      <c r="K114" s="260">
        <v>20500</v>
      </c>
      <c r="L114" s="260">
        <v>23000</v>
      </c>
      <c r="M114" s="260">
        <v>18500</v>
      </c>
      <c r="N114" s="260">
        <v>21300</v>
      </c>
      <c r="O114" s="260">
        <v>25000</v>
      </c>
    </row>
    <row r="115" ht="46.5" outlineLevel="1">
      <c r="A115" s="249">
        <v>75</v>
      </c>
      <c r="B115" s="259" t="s">
        <v>227</v>
      </c>
      <c r="C115" s="255" t="s">
        <v>181</v>
      </c>
      <c r="D115" s="262">
        <v>118.3</v>
      </c>
      <c r="E115" s="262">
        <v>111.7</v>
      </c>
      <c r="F115" s="262">
        <v>78.5</v>
      </c>
      <c r="G115" s="262">
        <v>91.700000000000003</v>
      </c>
      <c r="H115" s="262">
        <v>104.3</v>
      </c>
      <c r="I115" s="262">
        <v>116.40000000000001</v>
      </c>
      <c r="J115" s="262">
        <v>98.799999999999997</v>
      </c>
      <c r="K115" s="262">
        <v>99</v>
      </c>
      <c r="L115" s="262">
        <v>99.5</v>
      </c>
      <c r="M115" s="262">
        <v>98.700000000000003</v>
      </c>
      <c r="N115" s="262">
        <v>99.799999999999997</v>
      </c>
      <c r="O115" s="262">
        <v>104.40000000000001</v>
      </c>
    </row>
    <row r="116" ht="43.5" customHeight="1" outlineLevel="1">
      <c r="A116" s="249"/>
      <c r="B116" s="276" t="s">
        <v>318</v>
      </c>
      <c r="C116" s="277"/>
      <c r="D116" s="277"/>
      <c r="E116" s="277"/>
      <c r="F116" s="277"/>
      <c r="G116" s="277"/>
      <c r="H116" s="277"/>
      <c r="I116" s="277"/>
      <c r="J116" s="277"/>
      <c r="K116" s="277"/>
      <c r="L116" s="277"/>
      <c r="M116" s="277"/>
      <c r="N116" s="277"/>
      <c r="O116" s="278"/>
    </row>
    <row r="117" ht="46.5" outlineLevel="1">
      <c r="A117" s="249">
        <v>76</v>
      </c>
      <c r="B117" s="259" t="s">
        <v>188</v>
      </c>
      <c r="C117" s="255" t="s">
        <v>245</v>
      </c>
      <c r="D117" s="260">
        <v>446</v>
      </c>
      <c r="E117" s="260">
        <v>455.69999999999999</v>
      </c>
      <c r="F117" s="260">
        <v>460</v>
      </c>
      <c r="G117" s="260">
        <v>470</v>
      </c>
      <c r="H117" s="260">
        <v>502.5</v>
      </c>
      <c r="I117" s="260">
        <v>651.39999999999998</v>
      </c>
      <c r="J117" s="260">
        <v>490</v>
      </c>
      <c r="K117" s="260">
        <v>550</v>
      </c>
      <c r="L117" s="260">
        <v>750</v>
      </c>
      <c r="M117" s="260">
        <v>500</v>
      </c>
      <c r="N117" s="260">
        <v>600</v>
      </c>
      <c r="O117" s="260" t="s">
        <v>319</v>
      </c>
    </row>
    <row r="118" ht="46.5" outlineLevel="1">
      <c r="A118" s="249">
        <v>77</v>
      </c>
      <c r="B118" s="259" t="s">
        <v>227</v>
      </c>
      <c r="C118" s="255" t="s">
        <v>181</v>
      </c>
      <c r="D118" s="262">
        <v>128</v>
      </c>
      <c r="E118" s="262">
        <v>101.3</v>
      </c>
      <c r="F118" s="262">
        <v>95.900000000000006</v>
      </c>
      <c r="G118" s="262">
        <v>97.299999999999997</v>
      </c>
      <c r="H118" s="262">
        <v>104</v>
      </c>
      <c r="I118" s="262">
        <v>134.90000000000001</v>
      </c>
      <c r="J118" s="262">
        <v>100.09999999999999</v>
      </c>
      <c r="K118" s="262">
        <v>105.09999999999999</v>
      </c>
      <c r="L118" s="262">
        <v>110.59999999999999</v>
      </c>
      <c r="M118" s="262">
        <v>98</v>
      </c>
      <c r="N118" s="262">
        <v>104.8</v>
      </c>
      <c r="O118" s="262">
        <v>128.09999999999999</v>
      </c>
    </row>
    <row r="119" ht="46.5" customHeight="1" outlineLevel="1">
      <c r="A119" s="249"/>
      <c r="B119" s="276" t="s">
        <v>320</v>
      </c>
      <c r="C119" s="277"/>
      <c r="D119" s="277"/>
      <c r="E119" s="277"/>
      <c r="F119" s="277"/>
      <c r="G119" s="277"/>
      <c r="H119" s="277"/>
      <c r="I119" s="277"/>
      <c r="J119" s="277"/>
      <c r="K119" s="277"/>
      <c r="L119" s="277"/>
      <c r="M119" s="277"/>
      <c r="N119" s="277"/>
      <c r="O119" s="278"/>
    </row>
    <row r="120" ht="48.75" customHeight="1" outlineLevel="1">
      <c r="A120" s="249">
        <v>78</v>
      </c>
      <c r="B120" s="259" t="s">
        <v>188</v>
      </c>
      <c r="C120" s="255" t="s">
        <v>245</v>
      </c>
      <c r="D120" s="260">
        <v>1665</v>
      </c>
      <c r="E120" s="260">
        <v>1671.9000000000001</v>
      </c>
      <c r="F120" s="260">
        <v>1683.2</v>
      </c>
      <c r="G120" s="260">
        <v>1530.8</v>
      </c>
      <c r="H120" s="260">
        <v>1893.3</v>
      </c>
      <c r="I120" s="260">
        <v>2000</v>
      </c>
      <c r="J120" s="260">
        <v>1601.2</v>
      </c>
      <c r="K120" s="260">
        <v>2249.4000000000001</v>
      </c>
      <c r="L120" s="260">
        <v>2400</v>
      </c>
      <c r="M120" s="260">
        <v>1750</v>
      </c>
      <c r="N120" s="260">
        <v>2500</v>
      </c>
      <c r="O120" s="260">
        <v>2700</v>
      </c>
    </row>
    <row r="121" ht="93" customHeight="1" outlineLevel="1">
      <c r="A121" s="249">
        <v>79</v>
      </c>
      <c r="B121" s="259" t="s">
        <v>227</v>
      </c>
      <c r="C121" s="255" t="s">
        <v>181</v>
      </c>
      <c r="D121" s="262">
        <v>77.900000000000006</v>
      </c>
      <c r="E121" s="262">
        <v>88.799999999999997</v>
      </c>
      <c r="F121" s="262">
        <v>94.099999999999994</v>
      </c>
      <c r="G121" s="262">
        <v>86.599999999999994</v>
      </c>
      <c r="H121" s="262">
        <v>107.09999999999999</v>
      </c>
      <c r="I121" s="262">
        <v>113.2</v>
      </c>
      <c r="J121" s="262">
        <v>100.5</v>
      </c>
      <c r="K121" s="262">
        <v>114.09999999999999</v>
      </c>
      <c r="L121" s="262">
        <v>115.3</v>
      </c>
      <c r="M121" s="262">
        <v>105</v>
      </c>
      <c r="N121" s="262">
        <v>106.8</v>
      </c>
      <c r="O121" s="262">
        <v>108.09999999999999</v>
      </c>
    </row>
    <row r="122" ht="46.5" customHeight="1" outlineLevel="1">
      <c r="A122" s="249"/>
      <c r="B122" s="276" t="s">
        <v>321</v>
      </c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8"/>
    </row>
    <row r="123" ht="42.75" customHeight="1" outlineLevel="1">
      <c r="A123" s="249">
        <v>80</v>
      </c>
      <c r="B123" s="259" t="s">
        <v>188</v>
      </c>
      <c r="C123" s="255" t="s">
        <v>245</v>
      </c>
      <c r="D123" s="260">
        <v>519</v>
      </c>
      <c r="E123" s="260">
        <v>475.80000000000001</v>
      </c>
      <c r="F123" s="260">
        <v>490</v>
      </c>
      <c r="G123" s="260">
        <v>450</v>
      </c>
      <c r="H123" s="260">
        <v>530</v>
      </c>
      <c r="I123" s="260">
        <v>565</v>
      </c>
      <c r="J123" s="260">
        <v>528</v>
      </c>
      <c r="K123" s="260">
        <v>590</v>
      </c>
      <c r="L123" s="260">
        <v>600</v>
      </c>
      <c r="M123" s="260">
        <v>530</v>
      </c>
      <c r="N123" s="260">
        <v>600</v>
      </c>
      <c r="O123" s="260">
        <v>700</v>
      </c>
    </row>
    <row r="124" ht="61.5" customHeight="1" outlineLevel="1">
      <c r="A124" s="249">
        <v>81</v>
      </c>
      <c r="B124" s="259" t="s">
        <v>227</v>
      </c>
      <c r="C124" s="255" t="s">
        <v>181</v>
      </c>
      <c r="D124" s="262">
        <v>183.30000000000001</v>
      </c>
      <c r="E124" s="262">
        <v>86.599999999999994</v>
      </c>
      <c r="F124" s="262">
        <v>96.200000000000003</v>
      </c>
      <c r="G124" s="262">
        <v>87.5</v>
      </c>
      <c r="H124" s="262">
        <v>103</v>
      </c>
      <c r="I124" s="262">
        <v>109.8</v>
      </c>
      <c r="J124" s="262">
        <v>112.7</v>
      </c>
      <c r="K124" s="262">
        <v>106.90000000000001</v>
      </c>
      <c r="L124" s="262">
        <v>102</v>
      </c>
      <c r="M124" s="262">
        <v>96.400000000000006</v>
      </c>
      <c r="N124" s="262">
        <v>97.700000000000003</v>
      </c>
      <c r="O124" s="262">
        <v>112.09999999999999</v>
      </c>
    </row>
    <row r="125" ht="39.75" customHeight="1" outlineLevel="1">
      <c r="A125" s="249"/>
      <c r="B125" s="276" t="s">
        <v>322</v>
      </c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8"/>
    </row>
    <row r="126" ht="49.5" customHeight="1" outlineLevel="1">
      <c r="A126" s="249">
        <v>82</v>
      </c>
      <c r="B126" s="259" t="s">
        <v>188</v>
      </c>
      <c r="C126" s="279" t="s">
        <v>245</v>
      </c>
      <c r="D126" s="260">
        <v>12771.299999999999</v>
      </c>
      <c r="E126" s="260">
        <v>10225.200000000001</v>
      </c>
      <c r="F126" s="260">
        <v>10000</v>
      </c>
      <c r="G126" s="260">
        <v>10100</v>
      </c>
      <c r="H126" s="260">
        <v>12000</v>
      </c>
      <c r="I126" s="260">
        <v>15200</v>
      </c>
      <c r="J126" s="260">
        <v>10900</v>
      </c>
      <c r="K126" s="260">
        <v>13800</v>
      </c>
      <c r="L126" s="260">
        <v>24900</v>
      </c>
      <c r="M126" s="260">
        <v>11550</v>
      </c>
      <c r="N126" s="260">
        <v>15000</v>
      </c>
      <c r="O126" s="260">
        <v>29300</v>
      </c>
    </row>
    <row r="127" ht="36.75" customHeight="1" outlineLevel="1">
      <c r="A127" s="249">
        <v>83</v>
      </c>
      <c r="B127" s="259" t="s">
        <v>227</v>
      </c>
      <c r="C127" s="279" t="s">
        <v>181</v>
      </c>
      <c r="D127" s="262">
        <v>79.900000000000006</v>
      </c>
      <c r="E127" s="262">
        <v>73.400000000000006</v>
      </c>
      <c r="F127" s="262">
        <v>92.299999999999997</v>
      </c>
      <c r="G127" s="262">
        <v>96.200000000000003</v>
      </c>
      <c r="H127" s="262">
        <v>114.3</v>
      </c>
      <c r="I127" s="262">
        <v>144.80000000000001</v>
      </c>
      <c r="J127" s="262">
        <v>103.7</v>
      </c>
      <c r="K127" s="262">
        <v>110.5</v>
      </c>
      <c r="L127" s="262">
        <v>157.40000000000001</v>
      </c>
      <c r="M127" s="262">
        <v>101.8</v>
      </c>
      <c r="N127" s="262">
        <v>104.40000000000001</v>
      </c>
      <c r="O127" s="262">
        <v>113</v>
      </c>
    </row>
    <row r="128" ht="42.75" customHeight="1" outlineLevel="1">
      <c r="A128" s="249"/>
      <c r="B128" s="276" t="s">
        <v>323</v>
      </c>
      <c r="C128" s="277"/>
      <c r="D128" s="277"/>
      <c r="E128" s="277"/>
      <c r="F128" s="277"/>
      <c r="G128" s="277"/>
      <c r="H128" s="277"/>
      <c r="I128" s="277"/>
      <c r="J128" s="277"/>
      <c r="K128" s="277"/>
      <c r="L128" s="277"/>
      <c r="M128" s="277"/>
      <c r="N128" s="277"/>
      <c r="O128" s="278"/>
    </row>
    <row r="129" ht="42" customHeight="1" outlineLevel="1">
      <c r="A129" s="249">
        <v>84</v>
      </c>
      <c r="B129" s="259" t="s">
        <v>188</v>
      </c>
      <c r="C129" s="255" t="s">
        <v>245</v>
      </c>
      <c r="D129" s="260">
        <v>5460.3999999999996</v>
      </c>
      <c r="E129" s="260" t="s">
        <v>324</v>
      </c>
      <c r="F129" s="260" t="s">
        <v>325</v>
      </c>
      <c r="G129" s="260" t="s">
        <v>326</v>
      </c>
      <c r="H129" s="260" t="s">
        <v>327</v>
      </c>
      <c r="I129" s="260" t="s">
        <v>328</v>
      </c>
      <c r="J129" s="260" t="s">
        <v>329</v>
      </c>
      <c r="K129" s="260" t="s">
        <v>330</v>
      </c>
      <c r="L129" s="260" t="s">
        <v>331</v>
      </c>
      <c r="M129" s="260" t="s">
        <v>332</v>
      </c>
      <c r="N129" s="260" t="s">
        <v>333</v>
      </c>
      <c r="O129" s="260" t="s">
        <v>334</v>
      </c>
    </row>
    <row r="130" ht="48.75" customHeight="1" outlineLevel="1">
      <c r="A130" s="249">
        <v>85</v>
      </c>
      <c r="B130" s="259" t="s">
        <v>227</v>
      </c>
      <c r="C130" s="255" t="s">
        <v>181</v>
      </c>
      <c r="D130" s="262">
        <v>118.5</v>
      </c>
      <c r="E130" s="262">
        <v>71.299999999999997</v>
      </c>
      <c r="F130" s="262">
        <v>86.700000000000003</v>
      </c>
      <c r="G130" s="262">
        <v>92.900000000000006</v>
      </c>
      <c r="H130" s="262">
        <v>116.7</v>
      </c>
      <c r="I130" s="262">
        <v>133.30000000000001</v>
      </c>
      <c r="J130" s="262">
        <v>105.90000000000001</v>
      </c>
      <c r="K130" s="262">
        <v>107.8</v>
      </c>
      <c r="L130" s="262">
        <v>125.2</v>
      </c>
      <c r="M130" s="262">
        <v>102.8</v>
      </c>
      <c r="N130" s="262">
        <v>104.8</v>
      </c>
      <c r="O130" s="262">
        <v>105.3</v>
      </c>
    </row>
    <row r="131" ht="51" customHeight="1" outlineLevel="1">
      <c r="A131" s="249"/>
      <c r="B131" s="276" t="s">
        <v>335</v>
      </c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8"/>
    </row>
    <row r="132" ht="42" customHeight="1" outlineLevel="1">
      <c r="A132" s="249">
        <v>86</v>
      </c>
      <c r="B132" s="259" t="s">
        <v>188</v>
      </c>
      <c r="C132" s="255" t="s">
        <v>245</v>
      </c>
      <c r="D132" s="260" t="s">
        <v>336</v>
      </c>
      <c r="E132" s="260" t="s">
        <v>337</v>
      </c>
      <c r="F132" s="260" t="s">
        <v>338</v>
      </c>
      <c r="G132" s="260" t="s">
        <v>339</v>
      </c>
      <c r="H132" s="260" t="s">
        <v>340</v>
      </c>
      <c r="I132" s="260" t="s">
        <v>341</v>
      </c>
      <c r="J132" s="260" t="s">
        <v>342</v>
      </c>
      <c r="K132" s="260" t="s">
        <v>343</v>
      </c>
      <c r="L132" s="260" t="s">
        <v>344</v>
      </c>
      <c r="M132" s="260" t="s">
        <v>345</v>
      </c>
      <c r="N132" s="260" t="s">
        <v>346</v>
      </c>
      <c r="O132" s="260" t="s">
        <v>347</v>
      </c>
    </row>
    <row r="133" ht="46.5" customHeight="1" outlineLevel="1">
      <c r="A133" s="249">
        <v>87</v>
      </c>
      <c r="B133" s="259" t="s">
        <v>227</v>
      </c>
      <c r="C133" s="255" t="s">
        <v>181</v>
      </c>
      <c r="D133" s="262">
        <v>65.299999999999997</v>
      </c>
      <c r="E133" s="262">
        <v>87.599999999999994</v>
      </c>
      <c r="F133" s="262">
        <v>103.5</v>
      </c>
      <c r="G133" s="262">
        <v>98.599999999999994</v>
      </c>
      <c r="H133" s="262">
        <v>104.8</v>
      </c>
      <c r="I133" s="262">
        <v>112.2</v>
      </c>
      <c r="J133" s="262">
        <v>99.400000000000006</v>
      </c>
      <c r="K133" s="262">
        <v>100.40000000000001</v>
      </c>
      <c r="L133" s="262">
        <v>101.90000000000001</v>
      </c>
      <c r="M133" s="262">
        <v>102.5</v>
      </c>
      <c r="N133" s="262">
        <v>104.40000000000001</v>
      </c>
      <c r="O133" s="262">
        <v>109.8</v>
      </c>
    </row>
    <row r="134" ht="45.75" customHeight="1" outlineLevel="1">
      <c r="A134" s="249"/>
      <c r="B134" s="276" t="s">
        <v>348</v>
      </c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8"/>
    </row>
    <row r="135" ht="45" customHeight="1" outlineLevel="1">
      <c r="A135" s="249">
        <v>88</v>
      </c>
      <c r="B135" s="259" t="s">
        <v>188</v>
      </c>
      <c r="C135" s="255" t="s">
        <v>245</v>
      </c>
      <c r="D135" s="260" t="s">
        <v>349</v>
      </c>
      <c r="E135" s="260" t="s">
        <v>350</v>
      </c>
      <c r="F135" s="260" t="s">
        <v>351</v>
      </c>
      <c r="G135" s="260" t="s">
        <v>352</v>
      </c>
      <c r="H135" s="260" t="s">
        <v>353</v>
      </c>
      <c r="I135" s="260" t="s">
        <v>354</v>
      </c>
      <c r="J135" s="260" t="s">
        <v>355</v>
      </c>
      <c r="K135" s="260" t="s">
        <v>356</v>
      </c>
      <c r="L135" s="260" t="s">
        <v>357</v>
      </c>
      <c r="M135" s="260" t="s">
        <v>352</v>
      </c>
      <c r="N135" s="260" t="s">
        <v>358</v>
      </c>
      <c r="O135" s="260" t="s">
        <v>359</v>
      </c>
    </row>
    <row r="136" ht="46.5" outlineLevel="1">
      <c r="A136" s="249">
        <v>89</v>
      </c>
      <c r="B136" s="259" t="s">
        <v>227</v>
      </c>
      <c r="C136" s="255" t="s">
        <v>181</v>
      </c>
      <c r="D136" s="262">
        <v>104.5</v>
      </c>
      <c r="E136" s="262">
        <v>116.90000000000001</v>
      </c>
      <c r="F136" s="262">
        <v>73.400000000000006</v>
      </c>
      <c r="G136" s="262">
        <v>87.299999999999997</v>
      </c>
      <c r="H136" s="262">
        <v>103.2</v>
      </c>
      <c r="I136" s="262">
        <v>111.09999999999999</v>
      </c>
      <c r="J136" s="262">
        <v>90.299999999999997</v>
      </c>
      <c r="K136" s="262">
        <v>102</v>
      </c>
      <c r="L136" s="262">
        <v>102.90000000000001</v>
      </c>
      <c r="M136" s="262">
        <v>102.2</v>
      </c>
      <c r="N136" s="262">
        <v>104.40000000000001</v>
      </c>
      <c r="O136" s="262">
        <v>111.59999999999999</v>
      </c>
    </row>
    <row r="137" ht="27.75" customHeight="1" outlineLevel="1">
      <c r="A137" s="249"/>
      <c r="B137" s="276" t="s">
        <v>360</v>
      </c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8"/>
    </row>
    <row r="138" ht="45.75" customHeight="1" outlineLevel="1">
      <c r="A138" s="249">
        <v>90</v>
      </c>
      <c r="B138" s="259" t="s">
        <v>188</v>
      </c>
      <c r="C138" s="255" t="s">
        <v>245</v>
      </c>
      <c r="D138" s="260" t="s">
        <v>361</v>
      </c>
      <c r="E138" s="260" t="s">
        <v>362</v>
      </c>
      <c r="F138" s="260" t="s">
        <v>363</v>
      </c>
      <c r="G138" s="260" t="s">
        <v>364</v>
      </c>
      <c r="H138" s="260" t="s">
        <v>365</v>
      </c>
      <c r="I138" s="260" t="s">
        <v>366</v>
      </c>
      <c r="J138" s="260" t="s">
        <v>367</v>
      </c>
      <c r="K138" s="260" t="s">
        <v>368</v>
      </c>
      <c r="L138" s="260" t="s">
        <v>369</v>
      </c>
      <c r="M138" s="260" t="s">
        <v>370</v>
      </c>
      <c r="N138" s="260" t="s">
        <v>371</v>
      </c>
      <c r="O138" s="260" t="s">
        <v>372</v>
      </c>
    </row>
    <row r="139" ht="45.75" customHeight="1" outlineLevel="1">
      <c r="A139" s="249">
        <v>91</v>
      </c>
      <c r="B139" s="259" t="s">
        <v>227</v>
      </c>
      <c r="C139" s="255" t="s">
        <v>181</v>
      </c>
      <c r="D139" s="262">
        <v>110.7</v>
      </c>
      <c r="E139" s="262">
        <v>110.8</v>
      </c>
      <c r="F139" s="262">
        <v>80.799999999999997</v>
      </c>
      <c r="G139" s="262">
        <v>154.30000000000001</v>
      </c>
      <c r="H139" s="262">
        <v>260.30000000000001</v>
      </c>
      <c r="I139" s="262">
        <v>306.89999999999998</v>
      </c>
      <c r="J139" s="262">
        <v>81.599999999999994</v>
      </c>
      <c r="K139" s="262">
        <v>117.09999999999999</v>
      </c>
      <c r="L139" s="262">
        <v>122.09999999999999</v>
      </c>
      <c r="M139" s="262">
        <v>79.599999999999994</v>
      </c>
      <c r="N139" s="262">
        <v>82.400000000000006</v>
      </c>
      <c r="O139" s="262">
        <v>80.5</v>
      </c>
    </row>
    <row r="140" ht="41.25" customHeight="1" outlineLevel="1">
      <c r="A140" s="249"/>
      <c r="B140" s="276" t="s">
        <v>373</v>
      </c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8"/>
    </row>
    <row r="141" ht="43.5" customHeight="1" outlineLevel="1">
      <c r="A141" s="249">
        <v>92</v>
      </c>
      <c r="B141" s="259" t="s">
        <v>188</v>
      </c>
      <c r="C141" s="255" t="s">
        <v>245</v>
      </c>
      <c r="D141" s="260" t="s">
        <v>374</v>
      </c>
      <c r="E141" s="260" t="s">
        <v>375</v>
      </c>
      <c r="F141" s="260" t="s">
        <v>338</v>
      </c>
      <c r="G141" s="260" t="s">
        <v>376</v>
      </c>
      <c r="H141" s="260" t="s">
        <v>377</v>
      </c>
      <c r="I141" s="260" t="s">
        <v>378</v>
      </c>
      <c r="J141" s="260" t="s">
        <v>379</v>
      </c>
      <c r="K141" s="260" t="s">
        <v>380</v>
      </c>
      <c r="L141" s="260" t="s">
        <v>344</v>
      </c>
      <c r="M141" s="260" t="s">
        <v>381</v>
      </c>
      <c r="N141" s="260" t="s">
        <v>382</v>
      </c>
      <c r="O141" s="260" t="s">
        <v>383</v>
      </c>
    </row>
    <row r="142" ht="48" customHeight="1" outlineLevel="1">
      <c r="A142" s="249">
        <v>93</v>
      </c>
      <c r="B142" s="259" t="s">
        <v>227</v>
      </c>
      <c r="C142" s="255" t="s">
        <v>181</v>
      </c>
      <c r="D142" s="262">
        <v>77.799999999999997</v>
      </c>
      <c r="E142" s="262">
        <v>123.59999999999999</v>
      </c>
      <c r="F142" s="262">
        <v>76.799999999999997</v>
      </c>
      <c r="G142" s="262">
        <v>73.5</v>
      </c>
      <c r="H142" s="262">
        <v>105.40000000000001</v>
      </c>
      <c r="I142" s="262">
        <v>108.8</v>
      </c>
      <c r="J142" s="262">
        <v>84.599999999999994</v>
      </c>
      <c r="K142" s="262">
        <v>99.200000000000003</v>
      </c>
      <c r="L142" s="262">
        <v>105.09999999999999</v>
      </c>
      <c r="M142" s="262">
        <v>101.40000000000001</v>
      </c>
      <c r="N142" s="262">
        <v>105.09999999999999</v>
      </c>
      <c r="O142" s="262">
        <v>109.8</v>
      </c>
    </row>
    <row r="143" ht="51" customHeight="1" outlineLevel="1">
      <c r="A143" s="249"/>
      <c r="B143" s="276" t="s">
        <v>384</v>
      </c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8"/>
    </row>
    <row r="144" ht="46.5" outlineLevel="1">
      <c r="A144" s="249">
        <v>94</v>
      </c>
      <c r="B144" s="259" t="s">
        <v>188</v>
      </c>
      <c r="C144" s="255" t="s">
        <v>245</v>
      </c>
      <c r="D144" s="260">
        <v>580.89999999999998</v>
      </c>
      <c r="E144" s="260">
        <v>321.80000000000001</v>
      </c>
      <c r="F144" s="260">
        <v>350</v>
      </c>
      <c r="G144" s="260">
        <v>340</v>
      </c>
      <c r="H144" s="260">
        <v>380</v>
      </c>
      <c r="I144" s="260">
        <v>500</v>
      </c>
      <c r="J144" s="260">
        <v>350</v>
      </c>
      <c r="K144" s="260">
        <v>400</v>
      </c>
      <c r="L144" s="260">
        <v>700</v>
      </c>
      <c r="M144" s="260">
        <v>390</v>
      </c>
      <c r="N144" s="260">
        <v>450</v>
      </c>
      <c r="O144" s="260">
        <v>800</v>
      </c>
    </row>
    <row r="145" ht="46.5" outlineLevel="1">
      <c r="A145" s="249">
        <v>95</v>
      </c>
      <c r="B145" s="259" t="s">
        <v>227</v>
      </c>
      <c r="C145" s="255" t="s">
        <v>181</v>
      </c>
      <c r="D145" s="262">
        <v>124.8</v>
      </c>
      <c r="E145" s="262">
        <v>52.799999999999997</v>
      </c>
      <c r="F145" s="262">
        <v>102.90000000000001</v>
      </c>
      <c r="G145" s="262">
        <v>92.5</v>
      </c>
      <c r="H145" s="262">
        <v>103.40000000000001</v>
      </c>
      <c r="I145" s="262">
        <v>136.09999999999999</v>
      </c>
      <c r="J145" s="262">
        <v>98.900000000000006</v>
      </c>
      <c r="K145" s="262">
        <v>101.09999999999999</v>
      </c>
      <c r="L145" s="262">
        <v>134.5</v>
      </c>
      <c r="M145" s="262">
        <v>107</v>
      </c>
      <c r="N145" s="262">
        <v>108.09999999999999</v>
      </c>
      <c r="O145" s="262">
        <v>109.8</v>
      </c>
    </row>
    <row r="146" ht="46.5" customHeight="1" outlineLevel="1">
      <c r="A146" s="249"/>
      <c r="B146" s="276" t="s">
        <v>385</v>
      </c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8"/>
    </row>
    <row r="147" ht="46.5" outlineLevel="1">
      <c r="A147" s="249">
        <v>96</v>
      </c>
      <c r="B147" s="259" t="s">
        <v>188</v>
      </c>
      <c r="C147" s="255" t="s">
        <v>245</v>
      </c>
      <c r="D147" s="260">
        <v>6.7999999999999998</v>
      </c>
      <c r="E147" s="260">
        <v>38.5</v>
      </c>
      <c r="F147" s="260">
        <v>13.6</v>
      </c>
      <c r="G147" s="260">
        <v>14.1</v>
      </c>
      <c r="H147" s="260">
        <v>14.300000000000001</v>
      </c>
      <c r="I147" s="260">
        <v>15.199999999999999</v>
      </c>
      <c r="J147" s="260">
        <v>14.300000000000001</v>
      </c>
      <c r="K147" s="260">
        <v>15</v>
      </c>
      <c r="L147" s="260">
        <v>16</v>
      </c>
      <c r="M147" s="260">
        <v>14.5</v>
      </c>
      <c r="N147" s="260">
        <v>15.5</v>
      </c>
      <c r="O147" s="260">
        <v>20</v>
      </c>
    </row>
    <row r="148" ht="46.5" outlineLevel="1">
      <c r="A148" s="249">
        <v>97</v>
      </c>
      <c r="B148" s="259" t="s">
        <v>227</v>
      </c>
      <c r="C148" s="255" t="s">
        <v>181</v>
      </c>
      <c r="D148" s="262">
        <v>75.200000000000003</v>
      </c>
      <c r="E148" s="262">
        <v>540</v>
      </c>
      <c r="F148" s="262">
        <v>33.399999999999999</v>
      </c>
      <c r="G148" s="262">
        <v>98.700000000000003</v>
      </c>
      <c r="H148" s="262">
        <v>100.09999999999999</v>
      </c>
      <c r="I148" s="262">
        <v>106.40000000000001</v>
      </c>
      <c r="J148" s="262">
        <v>97.299999999999997</v>
      </c>
      <c r="K148" s="262">
        <v>100.8</v>
      </c>
      <c r="L148" s="262">
        <v>101.2</v>
      </c>
      <c r="M148" s="262">
        <v>97.299999999999997</v>
      </c>
      <c r="N148" s="262">
        <v>99.400000000000006</v>
      </c>
      <c r="O148" s="262">
        <v>120.2</v>
      </c>
    </row>
    <row r="149" ht="35.25" customHeight="1" outlineLevel="1">
      <c r="A149" s="249"/>
      <c r="B149" s="259" t="s">
        <v>386</v>
      </c>
      <c r="C149" s="259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</row>
    <row r="150" ht="46.5" outlineLevel="1">
      <c r="A150" s="249">
        <v>98</v>
      </c>
      <c r="B150" s="259" t="s">
        <v>387</v>
      </c>
      <c r="C150" s="266" t="s">
        <v>178</v>
      </c>
      <c r="D150" s="260" t="s">
        <v>388</v>
      </c>
      <c r="E150" s="260" t="s">
        <v>389</v>
      </c>
      <c r="F150" s="260" t="s">
        <v>390</v>
      </c>
      <c r="G150" s="260" t="s">
        <v>391</v>
      </c>
      <c r="H150" s="260" t="s">
        <v>392</v>
      </c>
      <c r="I150" s="260" t="s">
        <v>393</v>
      </c>
      <c r="J150" s="260" t="s">
        <v>394</v>
      </c>
      <c r="K150" s="260" t="s">
        <v>395</v>
      </c>
      <c r="L150" s="260" t="s">
        <v>396</v>
      </c>
      <c r="M150" s="260" t="s">
        <v>397</v>
      </c>
      <c r="N150" s="260" t="s">
        <v>398</v>
      </c>
      <c r="O150" s="260" t="s">
        <v>399</v>
      </c>
    </row>
    <row r="151" ht="44.25" customHeight="1" outlineLevel="1">
      <c r="A151" s="249">
        <v>99</v>
      </c>
      <c r="B151" s="259" t="s">
        <v>400</v>
      </c>
      <c r="C151" s="266" t="s">
        <v>178</v>
      </c>
      <c r="D151" s="260" t="s">
        <v>401</v>
      </c>
      <c r="E151" s="260" t="s">
        <v>402</v>
      </c>
      <c r="F151" s="260" t="s">
        <v>403</v>
      </c>
      <c r="G151" s="260" t="s">
        <v>404</v>
      </c>
      <c r="H151" s="260" t="s">
        <v>405</v>
      </c>
      <c r="I151" s="260" t="s">
        <v>406</v>
      </c>
      <c r="J151" s="260" t="s">
        <v>407</v>
      </c>
      <c r="K151" s="260" t="s">
        <v>408</v>
      </c>
      <c r="L151" s="260" t="s">
        <v>409</v>
      </c>
      <c r="M151" s="260" t="s">
        <v>410</v>
      </c>
      <c r="N151" s="260" t="s">
        <v>411</v>
      </c>
      <c r="O151" s="260" t="s">
        <v>412</v>
      </c>
    </row>
    <row r="152" ht="59.25" customHeight="1" outlineLevel="1">
      <c r="A152" s="249">
        <v>100</v>
      </c>
      <c r="B152" s="259" t="s">
        <v>413</v>
      </c>
      <c r="C152" s="266" t="s">
        <v>178</v>
      </c>
      <c r="D152" s="260" t="s">
        <v>414</v>
      </c>
      <c r="E152" s="260" t="s">
        <v>415</v>
      </c>
      <c r="F152" s="260" t="s">
        <v>416</v>
      </c>
      <c r="G152" s="260" t="s">
        <v>417</v>
      </c>
      <c r="H152" s="260" t="s">
        <v>418</v>
      </c>
      <c r="I152" s="260" t="s">
        <v>419</v>
      </c>
      <c r="J152" s="260" t="s">
        <v>420</v>
      </c>
      <c r="K152" s="260" t="s">
        <v>421</v>
      </c>
      <c r="L152" s="260" t="s">
        <v>422</v>
      </c>
      <c r="M152" s="260" t="s">
        <v>423</v>
      </c>
      <c r="N152" s="260" t="s">
        <v>424</v>
      </c>
      <c r="O152" s="260" t="s">
        <v>425</v>
      </c>
    </row>
    <row r="153" ht="56.25" customHeight="1">
      <c r="A153" s="272" t="s">
        <v>426</v>
      </c>
      <c r="B153" s="273"/>
      <c r="C153" s="273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4"/>
    </row>
    <row r="154" ht="111" customHeight="1">
      <c r="A154" s="249">
        <v>101</v>
      </c>
      <c r="B154" s="254" t="s">
        <v>427</v>
      </c>
      <c r="C154" s="255" t="s">
        <v>178</v>
      </c>
      <c r="D154" s="260">
        <v>85624.100000000006</v>
      </c>
      <c r="E154" s="260">
        <v>87777.699999999997</v>
      </c>
      <c r="F154" s="260">
        <v>87461.699999999997</v>
      </c>
      <c r="G154" s="280">
        <v>88711.008402636944</v>
      </c>
      <c r="H154" s="280">
        <v>92648.846200767672</v>
      </c>
      <c r="I154" s="280">
        <v>95442.205836377485</v>
      </c>
      <c r="J154" s="280">
        <v>90950.439057458847</v>
      </c>
      <c r="K154" s="280">
        <v>99390.634915494375</v>
      </c>
      <c r="L154" s="280">
        <v>106755.81385621046</v>
      </c>
      <c r="M154" s="280">
        <v>92969.679953334024</v>
      </c>
      <c r="N154" s="280">
        <v>107105.37347656701</v>
      </c>
      <c r="O154" s="280">
        <v>119234.77916465084</v>
      </c>
    </row>
    <row r="155" ht="56.25" customHeight="1">
      <c r="A155" s="249">
        <v>102</v>
      </c>
      <c r="B155" s="254" t="s">
        <v>227</v>
      </c>
      <c r="C155" s="255" t="s">
        <v>181</v>
      </c>
      <c r="D155" s="260">
        <v>101.5</v>
      </c>
      <c r="E155" s="260">
        <v>96.099999999999994</v>
      </c>
      <c r="F155" s="260">
        <v>94</v>
      </c>
      <c r="G155" s="280">
        <v>95.687175415754936</v>
      </c>
      <c r="H155" s="280">
        <v>100.88644069255626</v>
      </c>
      <c r="I155" s="280">
        <v>103.92816352848072</v>
      </c>
      <c r="J155" s="280">
        <v>97.179536707117478</v>
      </c>
      <c r="K155" s="280">
        <v>102.26569201759392</v>
      </c>
      <c r="L155" s="280">
        <v>106.62905971055696</v>
      </c>
      <c r="M155" s="280">
        <v>97.352528755326787</v>
      </c>
      <c r="N155" s="280">
        <v>103.12156718537389</v>
      </c>
      <c r="O155" s="280">
        <v>106.87967523425782</v>
      </c>
    </row>
    <row r="156" ht="77.25" customHeight="1">
      <c r="A156" s="249">
        <v>103</v>
      </c>
      <c r="B156" s="259" t="s">
        <v>428</v>
      </c>
      <c r="C156" s="249" t="s">
        <v>429</v>
      </c>
      <c r="D156" s="262">
        <v>547.60000000000002</v>
      </c>
      <c r="E156" s="262">
        <v>387.89999999999998</v>
      </c>
      <c r="F156" s="262">
        <v>432.19999999999999</v>
      </c>
      <c r="G156" s="280">
        <v>550</v>
      </c>
      <c r="H156" s="280">
        <v>614</v>
      </c>
      <c r="I156" s="280">
        <v>615</v>
      </c>
      <c r="J156" s="280">
        <v>560</v>
      </c>
      <c r="K156" s="280">
        <v>703</v>
      </c>
      <c r="L156" s="280">
        <v>705</v>
      </c>
      <c r="M156" s="280">
        <v>600</v>
      </c>
      <c r="N156" s="280">
        <v>876</v>
      </c>
      <c r="O156" s="280">
        <v>880</v>
      </c>
    </row>
    <row r="157" ht="45.75" customHeight="1">
      <c r="A157" s="272" t="s">
        <v>430</v>
      </c>
      <c r="B157" s="273"/>
      <c r="C157" s="273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4"/>
    </row>
    <row r="158" ht="81" customHeight="1">
      <c r="A158" s="249">
        <v>104</v>
      </c>
      <c r="B158" s="254" t="s">
        <v>431</v>
      </c>
      <c r="C158" s="266" t="s">
        <v>178</v>
      </c>
      <c r="D158" s="260">
        <v>73761.399999999994</v>
      </c>
      <c r="E158" s="260">
        <v>80475.199999999997</v>
      </c>
      <c r="F158" s="260">
        <v>88959.699999999997</v>
      </c>
      <c r="G158" s="260">
        <v>93679.100000000006</v>
      </c>
      <c r="H158" s="260">
        <v>94521.399999999994</v>
      </c>
      <c r="I158" s="260">
        <v>95644.399999999994</v>
      </c>
      <c r="J158" s="260">
        <v>98964.800000000003</v>
      </c>
      <c r="K158" s="260">
        <v>101042.2</v>
      </c>
      <c r="L158" s="260">
        <v>102943.60000000001</v>
      </c>
      <c r="M158" s="260">
        <v>104052.60000000001</v>
      </c>
      <c r="N158" s="260">
        <v>107604.10000000001</v>
      </c>
      <c r="O158" s="260">
        <v>110164.89999999999</v>
      </c>
    </row>
    <row r="159" ht="89.25" customHeight="1">
      <c r="A159" s="249">
        <v>105</v>
      </c>
      <c r="B159" s="254" t="s">
        <v>432</v>
      </c>
      <c r="C159" s="266" t="s">
        <v>181</v>
      </c>
      <c r="D159" s="260">
        <v>107.09999999999999</v>
      </c>
      <c r="E159" s="281">
        <v>99.299999999999997</v>
      </c>
      <c r="F159" s="281">
        <v>102.09999999999999</v>
      </c>
      <c r="G159" s="281">
        <v>100.09999999999999</v>
      </c>
      <c r="H159" s="260">
        <v>101</v>
      </c>
      <c r="I159" s="260">
        <v>102.2</v>
      </c>
      <c r="J159" s="260">
        <v>100.90000000000001</v>
      </c>
      <c r="K159" s="260">
        <v>102.09999999999999</v>
      </c>
      <c r="L159" s="260">
        <v>102.8</v>
      </c>
      <c r="M159" s="260">
        <v>101</v>
      </c>
      <c r="N159" s="260">
        <v>102.3</v>
      </c>
      <c r="O159" s="260">
        <v>102.8</v>
      </c>
    </row>
    <row r="160" ht="54.75" customHeight="1">
      <c r="A160" s="272" t="s">
        <v>433</v>
      </c>
      <c r="B160" s="273"/>
      <c r="C160" s="273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4"/>
    </row>
    <row r="161" ht="89.25" customHeight="1">
      <c r="A161" s="249">
        <v>106</v>
      </c>
      <c r="B161" s="254" t="s">
        <v>434</v>
      </c>
      <c r="C161" s="249" t="s">
        <v>435</v>
      </c>
      <c r="D161" s="260">
        <v>109.40000000000001</v>
      </c>
      <c r="E161" s="260">
        <v>105.59999999999999</v>
      </c>
      <c r="F161" s="260">
        <v>105.5</v>
      </c>
      <c r="G161" s="260">
        <v>104.7</v>
      </c>
      <c r="H161" s="260">
        <v>104.40000000000001</v>
      </c>
      <c r="I161" s="262">
        <v>104.3</v>
      </c>
      <c r="J161" s="262">
        <v>104.3</v>
      </c>
      <c r="K161" s="262">
        <v>104</v>
      </c>
      <c r="L161" s="262">
        <v>104</v>
      </c>
      <c r="M161" s="262">
        <v>104.2</v>
      </c>
      <c r="N161" s="262">
        <v>104</v>
      </c>
      <c r="O161" s="262">
        <v>104</v>
      </c>
    </row>
    <row r="162" ht="54" customHeight="1">
      <c r="A162" s="249">
        <v>107</v>
      </c>
      <c r="B162" s="254" t="s">
        <v>436</v>
      </c>
      <c r="C162" s="249" t="s">
        <v>437</v>
      </c>
      <c r="D162" s="260">
        <v>108.59999999999999</v>
      </c>
      <c r="E162" s="260">
        <v>108.8</v>
      </c>
      <c r="F162" s="260">
        <v>105.59999999999999</v>
      </c>
      <c r="G162" s="260">
        <v>104.5</v>
      </c>
      <c r="H162" s="260">
        <v>104.3</v>
      </c>
      <c r="I162" s="262">
        <v>104.2</v>
      </c>
      <c r="J162" s="262">
        <v>104.40000000000001</v>
      </c>
      <c r="K162" s="262">
        <v>104.09999999999999</v>
      </c>
      <c r="L162" s="262">
        <v>104</v>
      </c>
      <c r="M162" s="262">
        <v>104.3</v>
      </c>
      <c r="N162" s="262">
        <v>104</v>
      </c>
      <c r="O162" s="262">
        <v>104</v>
      </c>
    </row>
    <row r="163" ht="54" customHeight="1">
      <c r="A163" s="272" t="s">
        <v>438</v>
      </c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4"/>
    </row>
    <row r="164" ht="54" customHeight="1">
      <c r="A164" s="249">
        <v>108</v>
      </c>
      <c r="B164" s="254" t="s">
        <v>188</v>
      </c>
      <c r="C164" s="255" t="s">
        <v>178</v>
      </c>
      <c r="D164" s="260">
        <v>331668</v>
      </c>
      <c r="E164" s="260">
        <v>361145.5</v>
      </c>
      <c r="F164" s="260">
        <v>385027</v>
      </c>
      <c r="G164" s="260">
        <v>400971.70000000001</v>
      </c>
      <c r="H164" s="260">
        <v>408499.79999999999</v>
      </c>
      <c r="I164" s="260">
        <v>412065.79999999999</v>
      </c>
      <c r="J164" s="260">
        <v>422451.79999999999</v>
      </c>
      <c r="K164" s="260">
        <v>433775.29999999999</v>
      </c>
      <c r="L164" s="260">
        <v>442266.90000000002</v>
      </c>
      <c r="M164" s="260">
        <v>445940.09999999998</v>
      </c>
      <c r="N164" s="260">
        <v>466464.70000000001</v>
      </c>
      <c r="O164" s="260">
        <v>474676.20000000001</v>
      </c>
    </row>
    <row r="165" ht="54" customHeight="1">
      <c r="A165" s="249">
        <v>109</v>
      </c>
      <c r="B165" s="254" t="s">
        <v>227</v>
      </c>
      <c r="C165" s="255" t="s">
        <v>181</v>
      </c>
      <c r="D165" s="260">
        <v>114.3</v>
      </c>
      <c r="E165" s="260">
        <v>101.2</v>
      </c>
      <c r="F165" s="260">
        <v>102.3</v>
      </c>
      <c r="G165" s="260">
        <v>100.59999999999999</v>
      </c>
      <c r="H165" s="260">
        <v>102.5</v>
      </c>
      <c r="I165" s="260">
        <v>103.40000000000001</v>
      </c>
      <c r="J165" s="260">
        <v>101.5</v>
      </c>
      <c r="K165" s="260">
        <v>102.3</v>
      </c>
      <c r="L165" s="260">
        <v>103.40000000000001</v>
      </c>
      <c r="M165" s="260">
        <v>101.5</v>
      </c>
      <c r="N165" s="260">
        <v>103.40000000000001</v>
      </c>
      <c r="O165" s="260">
        <v>103.2</v>
      </c>
    </row>
    <row r="166" ht="36" customHeight="1">
      <c r="A166" s="272" t="s">
        <v>439</v>
      </c>
      <c r="B166" s="273"/>
      <c r="C166" s="273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4"/>
    </row>
    <row r="167" ht="69.75">
      <c r="A167" s="249">
        <v>110</v>
      </c>
      <c r="B167" s="254" t="s">
        <v>440</v>
      </c>
      <c r="C167" s="255" t="s">
        <v>441</v>
      </c>
      <c r="D167" s="282">
        <v>8108</v>
      </c>
      <c r="E167" s="282">
        <v>8200</v>
      </c>
      <c r="F167" s="282">
        <v>8204</v>
      </c>
      <c r="G167" s="260">
        <v>8200</v>
      </c>
      <c r="H167" s="260">
        <v>8204</v>
      </c>
      <c r="I167" s="260">
        <v>8204</v>
      </c>
      <c r="J167" s="260">
        <v>8200</v>
      </c>
      <c r="K167" s="260">
        <v>8204</v>
      </c>
      <c r="L167" s="260">
        <v>8204</v>
      </c>
      <c r="M167" s="260">
        <v>8200</v>
      </c>
      <c r="N167" s="260">
        <v>8204</v>
      </c>
      <c r="O167" s="260">
        <v>8204</v>
      </c>
    </row>
    <row r="168" ht="139.5">
      <c r="A168" s="249">
        <v>111</v>
      </c>
      <c r="B168" s="254" t="s">
        <v>442</v>
      </c>
      <c r="C168" s="255" t="s">
        <v>191</v>
      </c>
      <c r="D168" s="282">
        <v>71.700000000000003</v>
      </c>
      <c r="E168" s="260">
        <v>72.099999999999994</v>
      </c>
      <c r="F168" s="260">
        <v>72.099999999999994</v>
      </c>
      <c r="G168" s="260">
        <v>72.099999999999994</v>
      </c>
      <c r="H168" s="260">
        <v>72.099999999999994</v>
      </c>
      <c r="I168" s="260">
        <v>72.099999999999994</v>
      </c>
      <c r="J168" s="260">
        <v>72.099999999999994</v>
      </c>
      <c r="K168" s="260">
        <v>72.099999999999994</v>
      </c>
      <c r="L168" s="260">
        <v>72.099999999999994</v>
      </c>
      <c r="M168" s="260">
        <v>72.099999999999994</v>
      </c>
      <c r="N168" s="260">
        <v>72.099999999999994</v>
      </c>
      <c r="O168" s="260">
        <v>72.099999999999994</v>
      </c>
    </row>
    <row r="169" ht="41.25" customHeight="1">
      <c r="A169" s="272" t="s">
        <v>443</v>
      </c>
      <c r="B169" s="273"/>
      <c r="C169" s="273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4"/>
    </row>
    <row r="170" ht="93">
      <c r="A170" s="249">
        <v>112</v>
      </c>
      <c r="B170" s="254" t="s">
        <v>444</v>
      </c>
      <c r="C170" s="255" t="s">
        <v>445</v>
      </c>
      <c r="D170" s="283">
        <v>41265</v>
      </c>
      <c r="E170" s="283">
        <v>42722</v>
      </c>
      <c r="F170" s="283">
        <v>44015</v>
      </c>
      <c r="G170" s="284">
        <v>43794.925000000003</v>
      </c>
      <c r="H170" s="284">
        <v>44499.165000000001</v>
      </c>
      <c r="I170" s="284">
        <v>45335.449999999997</v>
      </c>
      <c r="J170" s="284">
        <v>43575.950375000008</v>
      </c>
      <c r="K170" s="284">
        <v>45166.652475000003</v>
      </c>
      <c r="L170" s="284">
        <v>46786.184399999998</v>
      </c>
      <c r="M170" s="284">
        <v>43401.646573500009</v>
      </c>
      <c r="N170" s="284">
        <v>46069.9855245</v>
      </c>
      <c r="O170" s="284">
        <v>48423.700854000002</v>
      </c>
    </row>
    <row r="171" ht="93">
      <c r="A171" s="249">
        <v>113</v>
      </c>
      <c r="B171" s="254" t="s">
        <v>444</v>
      </c>
      <c r="C171" s="255" t="s">
        <v>181</v>
      </c>
      <c r="D171" s="260">
        <v>102.65000000000001</v>
      </c>
      <c r="E171" s="260">
        <v>103.53</v>
      </c>
      <c r="F171" s="260">
        <v>103.03</v>
      </c>
      <c r="G171" s="285">
        <v>99.5</v>
      </c>
      <c r="H171" s="286">
        <v>101.09999999999999</v>
      </c>
      <c r="I171" s="287">
        <v>103</v>
      </c>
      <c r="J171" s="286">
        <v>99.5</v>
      </c>
      <c r="K171" s="287">
        <v>101.5</v>
      </c>
      <c r="L171" s="286">
        <v>103.2</v>
      </c>
      <c r="M171" s="287">
        <v>99.599999999999994</v>
      </c>
      <c r="N171" s="286">
        <v>102</v>
      </c>
      <c r="O171" s="287">
        <v>103.5</v>
      </c>
    </row>
    <row r="172" ht="144" customHeight="1" outlineLevel="1">
      <c r="A172" s="249">
        <v>114</v>
      </c>
      <c r="B172" s="254" t="s">
        <v>446</v>
      </c>
      <c r="C172" s="255" t="s">
        <v>174</v>
      </c>
      <c r="D172" s="260">
        <v>100.52</v>
      </c>
      <c r="E172" s="260">
        <v>98.5</v>
      </c>
      <c r="F172" s="260">
        <v>96.5</v>
      </c>
      <c r="G172" s="262">
        <v>92.640000000000001</v>
      </c>
      <c r="H172" s="262">
        <v>94.473500000000001</v>
      </c>
      <c r="I172" s="262">
        <v>96.017499999999998</v>
      </c>
      <c r="J172" s="262">
        <v>90.601919999999993</v>
      </c>
      <c r="K172" s="262">
        <v>94.756920499999993</v>
      </c>
      <c r="L172" s="262">
        <v>96.497587499999995</v>
      </c>
      <c r="M172" s="262">
        <v>88.699279680000004</v>
      </c>
      <c r="N172" s="262">
        <v>95.041191261499989</v>
      </c>
      <c r="O172" s="262">
        <v>96.980075437500005</v>
      </c>
    </row>
    <row r="173" ht="131.25" customHeight="1" outlineLevel="1">
      <c r="A173" s="249">
        <v>115</v>
      </c>
      <c r="B173" s="254" t="s">
        <v>446</v>
      </c>
      <c r="C173" s="255" t="s">
        <v>181</v>
      </c>
      <c r="D173" s="260">
        <v>97.099999999999994</v>
      </c>
      <c r="E173" s="260">
        <v>97.989999999999995</v>
      </c>
      <c r="F173" s="260">
        <v>97.969999999999999</v>
      </c>
      <c r="G173" s="287">
        <v>96</v>
      </c>
      <c r="H173" s="287">
        <v>97.900000000000006</v>
      </c>
      <c r="I173" s="287">
        <v>99.5</v>
      </c>
      <c r="J173" s="287">
        <v>97.799999999999997</v>
      </c>
      <c r="K173" s="287">
        <v>100.3</v>
      </c>
      <c r="L173" s="287">
        <v>100.5</v>
      </c>
      <c r="M173" s="287">
        <v>97.900000000000006</v>
      </c>
      <c r="N173" s="287">
        <v>100.3</v>
      </c>
      <c r="O173" s="287">
        <v>100.5</v>
      </c>
    </row>
    <row r="174" ht="69.75" outlineLevel="1">
      <c r="A174" s="249">
        <v>116</v>
      </c>
      <c r="B174" s="254" t="s">
        <v>447</v>
      </c>
      <c r="C174" s="255" t="s">
        <v>448</v>
      </c>
      <c r="D174" s="260">
        <v>650.60000000000002</v>
      </c>
      <c r="E174" s="260">
        <v>762.29999999999995</v>
      </c>
      <c r="F174" s="260">
        <v>899.50999999999999</v>
      </c>
      <c r="G174" s="262">
        <v>930.99698999999998</v>
      </c>
      <c r="H174" s="262">
        <v>1025.44596</v>
      </c>
      <c r="I174" s="262">
        <v>1034.4410999999998</v>
      </c>
      <c r="J174" s="262">
        <v>962.74398735900002</v>
      </c>
      <c r="K174" s="262">
        <v>1158.7539348</v>
      </c>
      <c r="L174" s="262">
        <v>1194.7794704999997</v>
      </c>
      <c r="M174" s="262">
        <v>996.44002691656488</v>
      </c>
      <c r="N174" s="262">
        <v>1320.9794856720002</v>
      </c>
      <c r="O174" s="262">
        <v>1373.9963910749998</v>
      </c>
    </row>
    <row r="175" ht="71.25" customHeight="1" outlineLevel="1">
      <c r="A175" s="249">
        <v>117</v>
      </c>
      <c r="B175" s="254" t="s">
        <v>447</v>
      </c>
      <c r="C175" s="255" t="s">
        <v>181</v>
      </c>
      <c r="D175" s="260">
        <v>109.27</v>
      </c>
      <c r="E175" s="260">
        <v>117.17</v>
      </c>
      <c r="F175" s="260">
        <v>118</v>
      </c>
      <c r="G175" s="287">
        <v>103.5</v>
      </c>
      <c r="H175" s="287">
        <v>114</v>
      </c>
      <c r="I175" s="287">
        <v>115</v>
      </c>
      <c r="J175" s="287">
        <v>103.41000000000001</v>
      </c>
      <c r="K175" s="287">
        <v>113</v>
      </c>
      <c r="L175" s="287">
        <v>115.5</v>
      </c>
      <c r="M175" s="287">
        <v>103.49999999999999</v>
      </c>
      <c r="N175" s="287">
        <v>114</v>
      </c>
      <c r="O175" s="287">
        <v>115</v>
      </c>
    </row>
    <row r="176" ht="43.5" customHeight="1">
      <c r="A176" s="272" t="s">
        <v>449</v>
      </c>
      <c r="B176" s="273"/>
      <c r="C176" s="273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4"/>
    </row>
    <row r="177" ht="46.5" customHeight="1">
      <c r="A177" s="249">
        <v>118</v>
      </c>
      <c r="B177" s="254" t="s">
        <v>450</v>
      </c>
      <c r="C177" s="255" t="s">
        <v>191</v>
      </c>
      <c r="D177" s="262">
        <v>3.2513944558118673</v>
      </c>
      <c r="E177" s="262">
        <v>3.3418608403051455</v>
      </c>
      <c r="F177" s="262">
        <v>3.4037487916691784</v>
      </c>
      <c r="G177" s="262">
        <v>3.8500000000000005</v>
      </c>
      <c r="H177" s="262">
        <v>3.5</v>
      </c>
      <c r="I177" s="262">
        <v>3.1499999999999999</v>
      </c>
      <c r="J177" s="262">
        <v>3.9600000000000004</v>
      </c>
      <c r="K177" s="262">
        <v>3.6000000000000001</v>
      </c>
      <c r="L177" s="262">
        <v>3.2400000000000002</v>
      </c>
      <c r="M177" s="262">
        <v>3.9600000000000004</v>
      </c>
      <c r="N177" s="262">
        <v>3.6000000000000001</v>
      </c>
      <c r="O177" s="262">
        <v>3.2400000000000002</v>
      </c>
    </row>
    <row r="178" ht="48" customHeight="1">
      <c r="A178" s="249">
        <v>119</v>
      </c>
      <c r="B178" s="254" t="s">
        <v>451</v>
      </c>
      <c r="C178" s="255" t="s">
        <v>191</v>
      </c>
      <c r="D178" s="262">
        <v>0.53000000000000003</v>
      </c>
      <c r="E178" s="262">
        <v>0.53000000000000003</v>
      </c>
      <c r="F178" s="262">
        <v>0.56000000000000005</v>
      </c>
      <c r="G178" s="262">
        <v>0.627</v>
      </c>
      <c r="H178" s="262">
        <v>0.56999999999999995</v>
      </c>
      <c r="I178" s="262">
        <v>0.51300000000000001</v>
      </c>
      <c r="J178" s="262">
        <v>0.63800000000000001</v>
      </c>
      <c r="K178" s="262">
        <v>0.57999999999999996</v>
      </c>
      <c r="L178" s="262">
        <v>0.52200000000000002</v>
      </c>
      <c r="M178" s="262">
        <v>0.63800000000000001</v>
      </c>
      <c r="N178" s="262">
        <v>0.57999999999999996</v>
      </c>
      <c r="O178" s="262">
        <v>0.52200000000000002</v>
      </c>
    </row>
    <row r="179" ht="72" customHeight="1">
      <c r="A179" s="249">
        <v>120</v>
      </c>
      <c r="B179" s="254" t="s">
        <v>452</v>
      </c>
      <c r="C179" s="255" t="s">
        <v>174</v>
      </c>
      <c r="D179" s="262">
        <v>17.399999999999999</v>
      </c>
      <c r="E179" s="262">
        <v>17.399999999999999</v>
      </c>
      <c r="F179" s="262">
        <v>17.5</v>
      </c>
      <c r="G179" s="262">
        <v>18.480000000000004</v>
      </c>
      <c r="H179" s="262">
        <v>17.600000000000001</v>
      </c>
      <c r="I179" s="262">
        <v>16.719999999999985</v>
      </c>
      <c r="J179" s="262">
        <v>18.585000000000001</v>
      </c>
      <c r="K179" s="262">
        <v>17.699999999999999</v>
      </c>
      <c r="L179" s="262">
        <v>16.81499999999998</v>
      </c>
      <c r="M179" s="262">
        <v>18.585000000000001</v>
      </c>
      <c r="N179" s="262">
        <v>17.699999999999999</v>
      </c>
      <c r="O179" s="262">
        <v>16.81499999999998</v>
      </c>
    </row>
    <row r="180" ht="120" customHeight="1">
      <c r="A180" s="249">
        <v>121</v>
      </c>
      <c r="B180" s="254" t="s">
        <v>453</v>
      </c>
      <c r="C180" s="255" t="s">
        <v>174</v>
      </c>
      <c r="D180" s="262">
        <v>2.8130000000000002</v>
      </c>
      <c r="E180" s="262">
        <v>2.8100000000000001</v>
      </c>
      <c r="F180" s="262">
        <v>3.1000000000000001</v>
      </c>
      <c r="G180" s="262">
        <v>3.6299999999999999</v>
      </c>
      <c r="H180" s="262">
        <v>3.2999999999999998</v>
      </c>
      <c r="I180" s="262">
        <v>2.9699999999999998</v>
      </c>
      <c r="J180" s="262">
        <v>3.8500000000000005</v>
      </c>
      <c r="K180" s="262">
        <v>3.5</v>
      </c>
      <c r="L180" s="262">
        <v>3.1499999999999999</v>
      </c>
      <c r="M180" s="262">
        <v>3.8500000000000005</v>
      </c>
      <c r="N180" s="262">
        <v>3.5</v>
      </c>
      <c r="O180" s="262">
        <v>3.1499999999999999</v>
      </c>
    </row>
    <row r="181" ht="43.5" customHeight="1">
      <c r="A181" s="272" t="s">
        <v>454</v>
      </c>
      <c r="B181" s="273"/>
      <c r="C181" s="273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4"/>
    </row>
    <row r="182" ht="54" customHeight="1">
      <c r="A182" s="249">
        <v>122</v>
      </c>
      <c r="B182" s="254" t="s">
        <v>455</v>
      </c>
      <c r="C182" s="254" t="s">
        <v>456</v>
      </c>
      <c r="D182" s="262">
        <v>274228.72200000001</v>
      </c>
      <c r="E182" s="262">
        <v>312641.01370000001</v>
      </c>
      <c r="F182" s="262">
        <v>337027.01276859996</v>
      </c>
      <c r="G182" s="262">
        <v>345866.90370346751</v>
      </c>
      <c r="H182" s="262">
        <v>358933.76859855896</v>
      </c>
      <c r="I182" s="262">
        <v>359607.82262409601</v>
      </c>
      <c r="J182" s="262">
        <v>363956.82576792483</v>
      </c>
      <c r="K182" s="262">
        <v>383341.26486326096</v>
      </c>
      <c r="L182" s="262">
        <v>384780.37020778301</v>
      </c>
      <c r="M182" s="262">
        <v>383710.79476226028</v>
      </c>
      <c r="N182" s="262">
        <v>410175.15340368927</v>
      </c>
      <c r="O182" s="262">
        <v>412099.77649253502</v>
      </c>
    </row>
    <row r="183" ht="23.25">
      <c r="A183" s="249">
        <v>123</v>
      </c>
      <c r="B183" s="254" t="s">
        <v>457</v>
      </c>
      <c r="C183" s="255" t="s">
        <v>191</v>
      </c>
      <c r="D183" s="262">
        <v>105.38896933809265</v>
      </c>
      <c r="E183" s="262">
        <v>104.78648164521107</v>
      </c>
      <c r="F183" s="262">
        <v>102.08333333333333</v>
      </c>
      <c r="G183" s="262">
        <v>100.13261007893715</v>
      </c>
      <c r="H183" s="262">
        <v>102.10930009587729</v>
      </c>
      <c r="I183" s="262">
        <v>102.39923224568138</v>
      </c>
      <c r="J183" s="262">
        <v>100.79531908664032</v>
      </c>
      <c r="K183" s="262">
        <v>102.59365994236312</v>
      </c>
      <c r="L183" s="262">
        <v>102.88461538461537</v>
      </c>
      <c r="M183" s="262">
        <v>101.08107221902227</v>
      </c>
      <c r="N183" s="262">
        <v>102.88461538461537</v>
      </c>
      <c r="O183" s="262">
        <v>102.98076923076923</v>
      </c>
    </row>
    <row r="184" ht="46.5">
      <c r="A184" s="249">
        <v>124</v>
      </c>
      <c r="B184" s="254" t="s">
        <v>458</v>
      </c>
      <c r="C184" s="255" t="s">
        <v>191</v>
      </c>
      <c r="D184" s="262">
        <v>104.09999999999999</v>
      </c>
      <c r="E184" s="262">
        <v>107.8</v>
      </c>
      <c r="F184" s="262">
        <v>101.3</v>
      </c>
      <c r="G184" s="262">
        <v>100.53014239710176</v>
      </c>
      <c r="H184" s="262">
        <v>101.40000000000001</v>
      </c>
      <c r="I184" s="262">
        <v>101.907</v>
      </c>
      <c r="J184" s="262">
        <v>100.5</v>
      </c>
      <c r="K184" s="262">
        <v>101.5</v>
      </c>
      <c r="L184" s="262">
        <v>102.00749999999999</v>
      </c>
      <c r="M184" s="262">
        <v>100.59999999999999</v>
      </c>
      <c r="N184" s="262">
        <v>101.8</v>
      </c>
      <c r="O184" s="262">
        <v>102.2</v>
      </c>
    </row>
    <row r="185" ht="76.5" customHeight="1">
      <c r="A185" s="249">
        <v>125</v>
      </c>
      <c r="B185" s="254" t="s">
        <v>459</v>
      </c>
      <c r="C185" s="255" t="s">
        <v>460</v>
      </c>
      <c r="D185" s="262">
        <v>9.8000000000000007</v>
      </c>
      <c r="E185" s="262">
        <v>8.6999999999999993</v>
      </c>
      <c r="F185" s="262">
        <v>8.8000000000000007</v>
      </c>
      <c r="G185" s="262">
        <v>8.8000000000000007</v>
      </c>
      <c r="H185" s="262">
        <v>8.4000000000000004</v>
      </c>
      <c r="I185" s="262">
        <v>8.4000000000000004</v>
      </c>
      <c r="J185" s="262">
        <v>8.4000000000000004</v>
      </c>
      <c r="K185" s="262">
        <v>8.0999999999999996</v>
      </c>
      <c r="L185" s="262">
        <v>8.0999999999999996</v>
      </c>
      <c r="M185" s="262">
        <v>8.0999999999999996</v>
      </c>
      <c r="N185" s="262">
        <v>7.7000000000000002</v>
      </c>
      <c r="O185" s="262">
        <v>7.7000000000000002</v>
      </c>
    </row>
    <row r="186" ht="43.5" customHeight="1">
      <c r="A186" s="272" t="s">
        <v>461</v>
      </c>
      <c r="B186" s="273"/>
      <c r="C186" s="273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4"/>
    </row>
    <row r="187" ht="46.5">
      <c r="A187" s="249">
        <v>126</v>
      </c>
      <c r="B187" s="254" t="s">
        <v>462</v>
      </c>
      <c r="C187" s="255" t="s">
        <v>191</v>
      </c>
      <c r="D187" s="260">
        <v>101.2</v>
      </c>
      <c r="E187" s="260">
        <v>100</v>
      </c>
      <c r="F187" s="260">
        <v>100.8</v>
      </c>
      <c r="G187" s="262">
        <v>101</v>
      </c>
      <c r="H187" s="262">
        <v>101.7</v>
      </c>
      <c r="I187" s="260">
        <v>102</v>
      </c>
      <c r="J187" s="262">
        <v>101.90000000000001</v>
      </c>
      <c r="K187" s="262">
        <v>102.09999999999999</v>
      </c>
      <c r="L187" s="260">
        <v>102.5</v>
      </c>
      <c r="M187" s="262">
        <v>101.59999999999999</v>
      </c>
      <c r="N187" s="262">
        <v>102.3</v>
      </c>
      <c r="O187" s="260">
        <v>103.40000000000001</v>
      </c>
    </row>
    <row r="188" ht="31.5" customHeight="1">
      <c r="A188" s="288" t="s">
        <v>463</v>
      </c>
      <c r="B188" s="289"/>
      <c r="C188" s="289"/>
      <c r="D188" s="289"/>
      <c r="E188" s="290"/>
      <c r="F188" s="290"/>
      <c r="G188" s="290"/>
      <c r="H188" s="290"/>
      <c r="I188" s="290"/>
      <c r="J188" s="290"/>
      <c r="K188" s="290"/>
      <c r="L188" s="290"/>
      <c r="M188" s="290"/>
      <c r="N188" s="290"/>
      <c r="O188" s="290"/>
    </row>
    <row r="189">
      <c r="D189" s="237"/>
    </row>
    <row r="190">
      <c r="D190" s="237"/>
    </row>
    <row r="191">
      <c r="C191" s="291"/>
    </row>
  </sheetData>
  <mergeCells count="69">
    <mergeCell ref="I1:O1"/>
    <mergeCell ref="A2:O2"/>
    <mergeCell ref="A4:A7"/>
    <mergeCell ref="B4:B7"/>
    <mergeCell ref="C4:C7"/>
    <mergeCell ref="D4:E5"/>
    <mergeCell ref="F4:F5"/>
    <mergeCell ref="G4:O5"/>
    <mergeCell ref="D6:D7"/>
    <mergeCell ref="E6:E7"/>
    <mergeCell ref="F6:F7"/>
    <mergeCell ref="G6:I6"/>
    <mergeCell ref="J6:L6"/>
    <mergeCell ref="M6:O6"/>
    <mergeCell ref="A8:O8"/>
    <mergeCell ref="D9:O9"/>
    <mergeCell ref="A10:O10"/>
    <mergeCell ref="A13:O13"/>
    <mergeCell ref="B16:O16"/>
    <mergeCell ref="B17:O17"/>
    <mergeCell ref="B21:O21"/>
    <mergeCell ref="B25:O25"/>
    <mergeCell ref="B26:O26"/>
    <mergeCell ref="B29:O29"/>
    <mergeCell ref="B32:O32"/>
    <mergeCell ref="B35:O35"/>
    <mergeCell ref="B38:O38"/>
    <mergeCell ref="B41:O41"/>
    <mergeCell ref="B44:O44"/>
    <mergeCell ref="B47:O47"/>
    <mergeCell ref="B50:O50"/>
    <mergeCell ref="B54:O54"/>
    <mergeCell ref="A58:O58"/>
    <mergeCell ref="A69:O69"/>
    <mergeCell ref="B72:O72"/>
    <mergeCell ref="B73:O73"/>
    <mergeCell ref="B76:O76"/>
    <mergeCell ref="B79:O79"/>
    <mergeCell ref="A86:O86"/>
    <mergeCell ref="B91:O91"/>
    <mergeCell ref="B92:O92"/>
    <mergeCell ref="B95:O95"/>
    <mergeCell ref="B98:O98"/>
    <mergeCell ref="B101:O101"/>
    <mergeCell ref="B104:O104"/>
    <mergeCell ref="B107:O107"/>
    <mergeCell ref="B110:O110"/>
    <mergeCell ref="B113:O113"/>
    <mergeCell ref="B116:O116"/>
    <mergeCell ref="B119:O119"/>
    <mergeCell ref="B122:O122"/>
    <mergeCell ref="B125:O125"/>
    <mergeCell ref="B128:O128"/>
    <mergeCell ref="B131:O131"/>
    <mergeCell ref="B134:O134"/>
    <mergeCell ref="B137:O137"/>
    <mergeCell ref="B140:O140"/>
    <mergeCell ref="B143:O143"/>
    <mergeCell ref="B146:O146"/>
    <mergeCell ref="B149:O149"/>
    <mergeCell ref="A153:O153"/>
    <mergeCell ref="A157:O157"/>
    <mergeCell ref="A160:O160"/>
    <mergeCell ref="A163:O163"/>
    <mergeCell ref="A166:O166"/>
    <mergeCell ref="A169:O169"/>
    <mergeCell ref="A176:O176"/>
    <mergeCell ref="A181:O181"/>
    <mergeCell ref="A186:O186"/>
  </mergeCells>
  <printOptions headings="0" gridLines="0"/>
  <pageMargins left="0.74803149606299213" right="0.39370078740157477" top="0.74803149606299213" bottom="0.74803149606299213" header="0.31496062992125984" footer="0.31496062992125984"/>
  <pageSetup paperSize="9" scale="38" firstPageNumber="46" fitToWidth="1" fitToHeight="0" pageOrder="downThenOver" orientation="landscape" usePrinterDefaults="1" blackAndWhite="0" draft="0" cellComments="none" useFirstPageNumber="1" errors="displayed" horizontalDpi="600" verticalDpi="600" copies="1"/>
  <headerFooter differentFirst="1">
    <oddHeader>&amp;C&amp;24&amp;P</oddHeader>
    <firstHeader>&amp;C&amp;24&amp;P</first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0" style="1142" width="13.85546875"/>
    <col customWidth="1" min="21" max="143" style="1142" width="10.28515625"/>
    <col min="144" max="218" style="1142" width="10.28515625"/>
    <col customWidth="1" min="219" max="219" style="1142" width="8.42578125"/>
    <col customWidth="1" min="220" max="220" style="1142" width="46.5703125"/>
    <col customWidth="1" min="221" max="222" style="1142" width="12.42578125"/>
    <col customWidth="1" min="223" max="223" style="1142" width="12"/>
    <col customWidth="1" min="224" max="237" style="1142" width="10.7109375"/>
    <col customWidth="1" hidden="1" min="238" max="248" style="1142" width="10.28515625"/>
    <col customWidth="1" min="249" max="399" style="1142" width="10.28515625"/>
    <col min="400" max="474" style="1142" width="10.28515625"/>
    <col customWidth="1" min="475" max="475" style="1142" width="8.42578125"/>
    <col customWidth="1" min="476" max="476" style="1142" width="46.5703125"/>
    <col customWidth="1" min="477" max="478" style="1142" width="12.42578125"/>
    <col customWidth="1" min="479" max="479" style="1142" width="12"/>
    <col customWidth="1" min="480" max="493" style="1142" width="10.7109375"/>
    <col customWidth="1" hidden="1" min="494" max="504" style="1142" width="10.28515625"/>
    <col customWidth="1" min="505" max="655" style="1142" width="10.28515625"/>
    <col min="656" max="730" style="1142" width="10.28515625"/>
    <col customWidth="1" min="731" max="731" style="1142" width="8.42578125"/>
    <col customWidth="1" min="732" max="732" style="1142" width="46.5703125"/>
    <col customWidth="1" min="733" max="734" style="1142" width="12.42578125"/>
    <col customWidth="1" min="735" max="735" style="1142" width="12"/>
    <col customWidth="1" min="736" max="749" style="1142" width="10.7109375"/>
    <col customWidth="1" hidden="1" min="750" max="760" style="1142" width="10.28515625"/>
    <col customWidth="1" min="761" max="911" style="1142" width="10.28515625"/>
    <col min="912" max="986" style="1142" width="10.28515625"/>
    <col customWidth="1" min="987" max="987" style="1142" width="8.42578125"/>
    <col customWidth="1" min="988" max="988" style="1142" width="46.5703125"/>
    <col customWidth="1" min="989" max="990" style="1142" width="12.42578125"/>
    <col customWidth="1" min="991" max="991" style="1142" width="12"/>
    <col customWidth="1" min="992" max="1005" style="1142" width="10.7109375"/>
    <col customWidth="1" hidden="1" min="1006" max="1016" style="1142" width="10.28515625"/>
    <col customWidth="1" min="1017" max="1167" style="1142" width="10.28515625"/>
    <col min="1168" max="1242" style="1142" width="10.28515625"/>
    <col customWidth="1" min="1243" max="1243" style="1142" width="8.42578125"/>
    <col customWidth="1" min="1244" max="1244" style="1142" width="46.5703125"/>
    <col customWidth="1" min="1245" max="1246" style="1142" width="12.42578125"/>
    <col customWidth="1" min="1247" max="1247" style="1142" width="12"/>
    <col customWidth="1" min="1248" max="1261" style="1142" width="10.7109375"/>
    <col customWidth="1" hidden="1" min="1262" max="1272" style="1142" width="10.28515625"/>
    <col customWidth="1" min="1273" max="1423" style="1142" width="10.28515625"/>
    <col min="1424" max="1498" style="1142" width="10.28515625"/>
    <col customWidth="1" min="1499" max="1499" style="1142" width="8.42578125"/>
    <col customWidth="1" min="1500" max="1500" style="1142" width="46.5703125"/>
    <col customWidth="1" min="1501" max="1502" style="1142" width="12.42578125"/>
    <col customWidth="1" min="1503" max="1503" style="1142" width="12"/>
    <col customWidth="1" min="1504" max="1517" style="1142" width="10.7109375"/>
    <col customWidth="1" hidden="1" min="1518" max="1528" style="1142" width="10.28515625"/>
    <col customWidth="1" min="1529" max="1679" style="1142" width="10.28515625"/>
    <col min="1680" max="1754" style="1142" width="10.28515625"/>
    <col customWidth="1" min="1755" max="1755" style="1142" width="8.42578125"/>
    <col customWidth="1" min="1756" max="1756" style="1142" width="46.5703125"/>
    <col customWidth="1" min="1757" max="1758" style="1142" width="12.42578125"/>
    <col customWidth="1" min="1759" max="1759" style="1142" width="12"/>
    <col customWidth="1" min="1760" max="1773" style="1142" width="10.7109375"/>
    <col customWidth="1" hidden="1" min="1774" max="1784" style="1142" width="10.28515625"/>
    <col customWidth="1" min="1785" max="1935" style="1142" width="10.28515625"/>
    <col min="1936" max="2010" style="1142" width="10.28515625"/>
    <col customWidth="1" min="2011" max="2011" style="1142" width="8.42578125"/>
    <col customWidth="1" min="2012" max="2012" style="1142" width="46.5703125"/>
    <col customWidth="1" min="2013" max="2014" style="1142" width="12.42578125"/>
    <col customWidth="1" min="2015" max="2015" style="1142" width="12"/>
    <col customWidth="1" min="2016" max="2029" style="1142" width="10.7109375"/>
    <col customWidth="1" hidden="1" min="2030" max="2040" style="1142" width="10.28515625"/>
    <col customWidth="1" min="2041" max="2191" style="1142" width="10.28515625"/>
    <col min="2192" max="2266" style="1142" width="10.28515625"/>
    <col customWidth="1" min="2267" max="2267" style="1142" width="8.42578125"/>
    <col customWidth="1" min="2268" max="2268" style="1142" width="46.5703125"/>
    <col customWidth="1" min="2269" max="2270" style="1142" width="12.42578125"/>
    <col customWidth="1" min="2271" max="2271" style="1142" width="12"/>
    <col customWidth="1" min="2272" max="2285" style="1142" width="10.7109375"/>
    <col customWidth="1" hidden="1" min="2286" max="2296" style="1142" width="10.28515625"/>
    <col customWidth="1" min="2297" max="2447" style="1142" width="10.28515625"/>
    <col min="2448" max="2522" style="1142" width="10.28515625"/>
    <col customWidth="1" min="2523" max="2523" style="1142" width="8.42578125"/>
    <col customWidth="1" min="2524" max="2524" style="1142" width="46.5703125"/>
    <col customWidth="1" min="2525" max="2526" style="1142" width="12.42578125"/>
    <col customWidth="1" min="2527" max="2527" style="1142" width="12"/>
    <col customWidth="1" min="2528" max="2541" style="1142" width="10.7109375"/>
    <col customWidth="1" hidden="1" min="2542" max="2552" style="1142" width="10.28515625"/>
    <col customWidth="1" min="2553" max="2703" style="1142" width="10.28515625"/>
    <col min="2704" max="2778" style="1142" width="10.28515625"/>
    <col customWidth="1" min="2779" max="2779" style="1142" width="8.42578125"/>
    <col customWidth="1" min="2780" max="2780" style="1142" width="46.5703125"/>
    <col customWidth="1" min="2781" max="2782" style="1142" width="12.42578125"/>
    <col customWidth="1" min="2783" max="2783" style="1142" width="12"/>
    <col customWidth="1" min="2784" max="2797" style="1142" width="10.7109375"/>
    <col customWidth="1" hidden="1" min="2798" max="2808" style="1142" width="10.28515625"/>
    <col customWidth="1" min="2809" max="2959" style="1142" width="10.28515625"/>
    <col min="2960" max="3034" style="1142" width="10.28515625"/>
    <col customWidth="1" min="3035" max="3035" style="1142" width="8.42578125"/>
    <col customWidth="1" min="3036" max="3036" style="1142" width="46.5703125"/>
    <col customWidth="1" min="3037" max="3038" style="1142" width="12.42578125"/>
    <col customWidth="1" min="3039" max="3039" style="1142" width="12"/>
    <col customWidth="1" min="3040" max="3053" style="1142" width="10.7109375"/>
    <col customWidth="1" hidden="1" min="3054" max="3064" style="1142" width="10.28515625"/>
    <col customWidth="1" min="3065" max="3215" style="1142" width="10.28515625"/>
    <col min="3216" max="3290" style="1142" width="10.28515625"/>
    <col customWidth="1" min="3291" max="3291" style="1142" width="8.42578125"/>
    <col customWidth="1" min="3292" max="3292" style="1142" width="46.5703125"/>
    <col customWidth="1" min="3293" max="3294" style="1142" width="12.42578125"/>
    <col customWidth="1" min="3295" max="3295" style="1142" width="12"/>
    <col customWidth="1" min="3296" max="3309" style="1142" width="10.7109375"/>
    <col customWidth="1" hidden="1" min="3310" max="3320" style="1142" width="10.28515625"/>
    <col customWidth="1" min="3321" max="3471" style="1142" width="10.28515625"/>
    <col min="3472" max="3546" style="1142" width="10.28515625"/>
    <col customWidth="1" min="3547" max="3547" style="1142" width="8.42578125"/>
    <col customWidth="1" min="3548" max="3548" style="1142" width="46.5703125"/>
    <col customWidth="1" min="3549" max="3550" style="1142" width="12.42578125"/>
    <col customWidth="1" min="3551" max="3551" style="1142" width="12"/>
    <col customWidth="1" min="3552" max="3565" style="1142" width="10.7109375"/>
    <col customWidth="1" hidden="1" min="3566" max="3576" style="1142" width="10.28515625"/>
    <col customWidth="1" min="3577" max="3727" style="1142" width="10.28515625"/>
    <col min="3728" max="3802" style="1142" width="10.28515625"/>
    <col customWidth="1" min="3803" max="3803" style="1142" width="8.42578125"/>
    <col customWidth="1" min="3804" max="3804" style="1142" width="46.5703125"/>
    <col customWidth="1" min="3805" max="3806" style="1142" width="12.42578125"/>
    <col customWidth="1" min="3807" max="3807" style="1142" width="12"/>
    <col customWidth="1" min="3808" max="3821" style="1142" width="10.7109375"/>
    <col customWidth="1" hidden="1" min="3822" max="3832" style="1142" width="10.28515625"/>
    <col customWidth="1" min="3833" max="3983" style="1142" width="10.28515625"/>
    <col min="3984" max="4058" style="1142" width="10.28515625"/>
    <col customWidth="1" min="4059" max="4059" style="1142" width="8.42578125"/>
    <col customWidth="1" min="4060" max="4060" style="1142" width="46.5703125"/>
    <col customWidth="1" min="4061" max="4062" style="1142" width="12.42578125"/>
    <col customWidth="1" min="4063" max="4063" style="1142" width="12"/>
    <col customWidth="1" min="4064" max="4077" style="1142" width="10.7109375"/>
    <col customWidth="1" hidden="1" min="4078" max="4088" style="1142" width="10.28515625"/>
    <col customWidth="1" min="4089" max="4239" style="1142" width="10.28515625"/>
    <col min="4240" max="4314" style="1142" width="10.28515625"/>
    <col customWidth="1" min="4315" max="4315" style="1142" width="8.42578125"/>
    <col customWidth="1" min="4316" max="4316" style="1142" width="46.5703125"/>
    <col customWidth="1" min="4317" max="4318" style="1142" width="12.42578125"/>
    <col customWidth="1" min="4319" max="4319" style="1142" width="12"/>
    <col customWidth="1" min="4320" max="4333" style="1142" width="10.7109375"/>
    <col customWidth="1" hidden="1" min="4334" max="4344" style="1142" width="10.28515625"/>
    <col customWidth="1" min="4345" max="4495" style="1142" width="10.28515625"/>
    <col min="4496" max="4570" style="1142" width="10.28515625"/>
    <col customWidth="1" min="4571" max="4571" style="1142" width="8.42578125"/>
    <col customWidth="1" min="4572" max="4572" style="1142" width="46.5703125"/>
    <col customWidth="1" min="4573" max="4574" style="1142" width="12.42578125"/>
    <col customWidth="1" min="4575" max="4575" style="1142" width="12"/>
    <col customWidth="1" min="4576" max="4589" style="1142" width="10.7109375"/>
    <col customWidth="1" hidden="1" min="4590" max="4600" style="1142" width="10.28515625"/>
    <col customWidth="1" min="4601" max="4751" style="1142" width="10.28515625"/>
    <col min="4752" max="4826" style="1142" width="10.28515625"/>
    <col customWidth="1" min="4827" max="4827" style="1142" width="8.42578125"/>
    <col customWidth="1" min="4828" max="4828" style="1142" width="46.5703125"/>
    <col customWidth="1" min="4829" max="4830" style="1142" width="12.42578125"/>
    <col customWidth="1" min="4831" max="4831" style="1142" width="12"/>
    <col customWidth="1" min="4832" max="4845" style="1142" width="10.7109375"/>
    <col customWidth="1" hidden="1" min="4846" max="4856" style="1142" width="10.28515625"/>
    <col customWidth="1" min="4857" max="5007" style="1142" width="10.28515625"/>
    <col min="5008" max="5082" style="1142" width="10.28515625"/>
    <col customWidth="1" min="5083" max="5083" style="1142" width="8.42578125"/>
    <col customWidth="1" min="5084" max="5084" style="1142" width="46.5703125"/>
    <col customWidth="1" min="5085" max="5086" style="1142" width="12.42578125"/>
    <col customWidth="1" min="5087" max="5087" style="1142" width="12"/>
    <col customWidth="1" min="5088" max="5101" style="1142" width="10.7109375"/>
    <col customWidth="1" hidden="1" min="5102" max="5112" style="1142" width="10.28515625"/>
    <col customWidth="1" min="5113" max="5263" style="1142" width="10.28515625"/>
    <col min="5264" max="5338" style="1142" width="10.28515625"/>
    <col customWidth="1" min="5339" max="5339" style="1142" width="8.42578125"/>
    <col customWidth="1" min="5340" max="5340" style="1142" width="46.5703125"/>
    <col customWidth="1" min="5341" max="5342" style="1142" width="12.42578125"/>
    <col customWidth="1" min="5343" max="5343" style="1142" width="12"/>
    <col customWidth="1" min="5344" max="5357" style="1142" width="10.7109375"/>
    <col customWidth="1" hidden="1" min="5358" max="5368" style="1142" width="10.28515625"/>
    <col customWidth="1" min="5369" max="5519" style="1142" width="10.28515625"/>
    <col min="5520" max="5594" style="1142" width="10.28515625"/>
    <col customWidth="1" min="5595" max="5595" style="1142" width="8.42578125"/>
    <col customWidth="1" min="5596" max="5596" style="1142" width="46.5703125"/>
    <col customWidth="1" min="5597" max="5598" style="1142" width="12.42578125"/>
    <col customWidth="1" min="5599" max="5599" style="1142" width="12"/>
    <col customWidth="1" min="5600" max="5613" style="1142" width="10.7109375"/>
    <col customWidth="1" hidden="1" min="5614" max="5624" style="1142" width="10.28515625"/>
    <col customWidth="1" min="5625" max="5775" style="1142" width="10.28515625"/>
    <col min="5776" max="5850" style="1142" width="10.28515625"/>
    <col customWidth="1" min="5851" max="5851" style="1142" width="8.42578125"/>
    <col customWidth="1" min="5852" max="5852" style="1142" width="46.5703125"/>
    <col customWidth="1" min="5853" max="5854" style="1142" width="12.42578125"/>
    <col customWidth="1" min="5855" max="5855" style="1142" width="12"/>
    <col customWidth="1" min="5856" max="5869" style="1142" width="10.7109375"/>
    <col customWidth="1" hidden="1" min="5870" max="5880" style="1142" width="10.28515625"/>
    <col customWidth="1" min="5881" max="6031" style="1142" width="10.28515625"/>
    <col min="6032" max="6106" style="1142" width="10.28515625"/>
    <col customWidth="1" min="6107" max="6107" style="1142" width="8.42578125"/>
    <col customWidth="1" min="6108" max="6108" style="1142" width="46.5703125"/>
    <col customWidth="1" min="6109" max="6110" style="1142" width="12.42578125"/>
    <col customWidth="1" min="6111" max="6111" style="1142" width="12"/>
    <col customWidth="1" min="6112" max="6125" style="1142" width="10.7109375"/>
    <col customWidth="1" hidden="1" min="6126" max="6136" style="1142" width="10.28515625"/>
    <col customWidth="1" min="6137" max="6287" style="1142" width="10.28515625"/>
    <col min="6288" max="6362" style="1142" width="10.28515625"/>
    <col customWidth="1" min="6363" max="6363" style="1142" width="8.42578125"/>
    <col customWidth="1" min="6364" max="6364" style="1142" width="46.5703125"/>
    <col customWidth="1" min="6365" max="6366" style="1142" width="12.42578125"/>
    <col customWidth="1" min="6367" max="6367" style="1142" width="12"/>
    <col customWidth="1" min="6368" max="6381" style="1142" width="10.7109375"/>
    <col customWidth="1" hidden="1" min="6382" max="6392" style="1142" width="10.28515625"/>
    <col customWidth="1" min="6393" max="6543" style="1142" width="10.28515625"/>
    <col min="6544" max="6618" style="1142" width="10.28515625"/>
    <col customWidth="1" min="6619" max="6619" style="1142" width="8.42578125"/>
    <col customWidth="1" min="6620" max="6620" style="1142" width="46.5703125"/>
    <col customWidth="1" min="6621" max="6622" style="1142" width="12.42578125"/>
    <col customWidth="1" min="6623" max="6623" style="1142" width="12"/>
    <col customWidth="1" min="6624" max="6637" style="1142" width="10.7109375"/>
    <col customWidth="1" hidden="1" min="6638" max="6648" style="1142" width="10.28515625"/>
    <col customWidth="1" min="6649" max="6799" style="1142" width="10.28515625"/>
    <col min="6800" max="6874" style="1142" width="10.28515625"/>
    <col customWidth="1" min="6875" max="6875" style="1142" width="8.42578125"/>
    <col customWidth="1" min="6876" max="6876" style="1142" width="46.5703125"/>
    <col customWidth="1" min="6877" max="6878" style="1142" width="12.42578125"/>
    <col customWidth="1" min="6879" max="6879" style="1142" width="12"/>
    <col customWidth="1" min="6880" max="6893" style="1142" width="10.7109375"/>
    <col customWidth="1" hidden="1" min="6894" max="6904" style="1142" width="10.28515625"/>
    <col customWidth="1" min="6905" max="7055" style="1142" width="10.28515625"/>
    <col min="7056" max="7130" style="1142" width="10.28515625"/>
    <col customWidth="1" min="7131" max="7131" style="1142" width="8.42578125"/>
    <col customWidth="1" min="7132" max="7132" style="1142" width="46.5703125"/>
    <col customWidth="1" min="7133" max="7134" style="1142" width="12.42578125"/>
    <col customWidth="1" min="7135" max="7135" style="1142" width="12"/>
    <col customWidth="1" min="7136" max="7149" style="1142" width="10.7109375"/>
    <col customWidth="1" hidden="1" min="7150" max="7160" style="1142" width="10.28515625"/>
    <col customWidth="1" min="7161" max="7311" style="1142" width="10.28515625"/>
    <col min="7312" max="7386" style="1142" width="10.28515625"/>
    <col customWidth="1" min="7387" max="7387" style="1142" width="8.42578125"/>
    <col customWidth="1" min="7388" max="7388" style="1142" width="46.5703125"/>
    <col customWidth="1" min="7389" max="7390" style="1142" width="12.42578125"/>
    <col customWidth="1" min="7391" max="7391" style="1142" width="12"/>
    <col customWidth="1" min="7392" max="7405" style="1142" width="10.7109375"/>
    <col customWidth="1" hidden="1" min="7406" max="7416" style="1142" width="10.28515625"/>
    <col customWidth="1" min="7417" max="7567" style="1142" width="10.28515625"/>
    <col min="7568" max="7642" style="1142" width="10.28515625"/>
    <col customWidth="1" min="7643" max="7643" style="1142" width="8.42578125"/>
    <col customWidth="1" min="7644" max="7644" style="1142" width="46.5703125"/>
    <col customWidth="1" min="7645" max="7646" style="1142" width="12.42578125"/>
    <col customWidth="1" min="7647" max="7647" style="1142" width="12"/>
    <col customWidth="1" min="7648" max="7661" style="1142" width="10.7109375"/>
    <col customWidth="1" hidden="1" min="7662" max="7672" style="1142" width="10.28515625"/>
    <col customWidth="1" min="7673" max="7823" style="1142" width="10.28515625"/>
    <col min="7824" max="7898" style="1142" width="10.28515625"/>
    <col customWidth="1" min="7899" max="7899" style="1142" width="8.42578125"/>
    <col customWidth="1" min="7900" max="7900" style="1142" width="46.5703125"/>
    <col customWidth="1" min="7901" max="7902" style="1142" width="12.42578125"/>
    <col customWidth="1" min="7903" max="7903" style="1142" width="12"/>
    <col customWidth="1" min="7904" max="7917" style="1142" width="10.7109375"/>
    <col customWidth="1" hidden="1" min="7918" max="7928" style="1142" width="10.28515625"/>
    <col customWidth="1" min="7929" max="8079" style="1142" width="10.28515625"/>
    <col min="8080" max="8154" style="1142" width="10.28515625"/>
    <col customWidth="1" min="8155" max="8155" style="1142" width="8.42578125"/>
    <col customWidth="1" min="8156" max="8156" style="1142" width="46.5703125"/>
    <col customWidth="1" min="8157" max="8158" style="1142" width="12.42578125"/>
    <col customWidth="1" min="8159" max="8159" style="1142" width="12"/>
    <col customWidth="1" min="8160" max="8173" style="1142" width="10.7109375"/>
    <col customWidth="1" hidden="1" min="8174" max="8184" style="1142" width="10.28515625"/>
    <col customWidth="1" min="8185" max="8335" style="1142" width="10.28515625"/>
    <col min="8336" max="8410" style="1142" width="10.28515625"/>
    <col customWidth="1" min="8411" max="8411" style="1142" width="8.42578125"/>
    <col customWidth="1" min="8412" max="8412" style="1142" width="46.5703125"/>
    <col customWidth="1" min="8413" max="8414" style="1142" width="12.42578125"/>
    <col customWidth="1" min="8415" max="8415" style="1142" width="12"/>
    <col customWidth="1" min="8416" max="8429" style="1142" width="10.7109375"/>
    <col customWidth="1" hidden="1" min="8430" max="8440" style="1142" width="10.28515625"/>
    <col customWidth="1" min="8441" max="8591" style="1142" width="10.28515625"/>
    <col min="8592" max="8666" style="1142" width="10.28515625"/>
    <col customWidth="1" min="8667" max="8667" style="1142" width="8.42578125"/>
    <col customWidth="1" min="8668" max="8668" style="1142" width="46.5703125"/>
    <col customWidth="1" min="8669" max="8670" style="1142" width="12.42578125"/>
    <col customWidth="1" min="8671" max="8671" style="1142" width="12"/>
    <col customWidth="1" min="8672" max="8685" style="1142" width="10.7109375"/>
    <col customWidth="1" hidden="1" min="8686" max="8696" style="1142" width="10.28515625"/>
    <col customWidth="1" min="8697" max="8847" style="1142" width="10.28515625"/>
    <col min="8848" max="8922" style="1142" width="10.28515625"/>
    <col customWidth="1" min="8923" max="8923" style="1142" width="8.42578125"/>
    <col customWidth="1" min="8924" max="8924" style="1142" width="46.5703125"/>
    <col customWidth="1" min="8925" max="8926" style="1142" width="12.42578125"/>
    <col customWidth="1" min="8927" max="8927" style="1142" width="12"/>
    <col customWidth="1" min="8928" max="8941" style="1142" width="10.7109375"/>
    <col customWidth="1" hidden="1" min="8942" max="8952" style="1142" width="10.28515625"/>
    <col customWidth="1" min="8953" max="9103" style="1142" width="10.28515625"/>
    <col min="9104" max="9178" style="1142" width="10.28515625"/>
    <col customWidth="1" min="9179" max="9179" style="1142" width="8.42578125"/>
    <col customWidth="1" min="9180" max="9180" style="1142" width="46.5703125"/>
    <col customWidth="1" min="9181" max="9182" style="1142" width="12.42578125"/>
    <col customWidth="1" min="9183" max="9183" style="1142" width="12"/>
    <col customWidth="1" min="9184" max="9197" style="1142" width="10.7109375"/>
    <col customWidth="1" hidden="1" min="9198" max="9208" style="1142" width="10.28515625"/>
    <col customWidth="1" min="9209" max="9359" style="1142" width="10.28515625"/>
    <col min="9360" max="9434" style="1142" width="10.28515625"/>
    <col customWidth="1" min="9435" max="9435" style="1142" width="8.42578125"/>
    <col customWidth="1" min="9436" max="9436" style="1142" width="46.5703125"/>
    <col customWidth="1" min="9437" max="9438" style="1142" width="12.42578125"/>
    <col customWidth="1" min="9439" max="9439" style="1142" width="12"/>
    <col customWidth="1" min="9440" max="9453" style="1142" width="10.7109375"/>
    <col customWidth="1" hidden="1" min="9454" max="9464" style="1142" width="10.28515625"/>
    <col customWidth="1" min="9465" max="9615" style="1142" width="10.28515625"/>
    <col min="9616" max="9690" style="1142" width="10.28515625"/>
    <col customWidth="1" min="9691" max="9691" style="1142" width="8.42578125"/>
    <col customWidth="1" min="9692" max="9692" style="1142" width="46.5703125"/>
    <col customWidth="1" min="9693" max="9694" style="1142" width="12.42578125"/>
    <col customWidth="1" min="9695" max="9695" style="1142" width="12"/>
    <col customWidth="1" min="9696" max="9709" style="1142" width="10.7109375"/>
    <col customWidth="1" hidden="1" min="9710" max="9720" style="1142" width="10.28515625"/>
    <col customWidth="1" min="9721" max="9871" style="1142" width="10.28515625"/>
    <col min="9872" max="9946" style="1142" width="10.28515625"/>
    <col customWidth="1" min="9947" max="9947" style="1142" width="8.42578125"/>
    <col customWidth="1" min="9948" max="9948" style="1142" width="46.5703125"/>
    <col customWidth="1" min="9949" max="9950" style="1142" width="12.42578125"/>
    <col customWidth="1" min="9951" max="9951" style="1142" width="12"/>
    <col customWidth="1" min="9952" max="9965" style="1142" width="10.7109375"/>
    <col customWidth="1" hidden="1" min="9966" max="9976" style="1142" width="10.28515625"/>
    <col customWidth="1" min="9977" max="10127" style="1142" width="10.28515625"/>
    <col min="10128" max="10202" style="1142" width="10.28515625"/>
    <col customWidth="1" min="10203" max="10203" style="1142" width="8.42578125"/>
    <col customWidth="1" min="10204" max="10204" style="1142" width="46.5703125"/>
    <col customWidth="1" min="10205" max="10206" style="1142" width="12.42578125"/>
    <col customWidth="1" min="10207" max="10207" style="1142" width="12"/>
    <col customWidth="1" min="10208" max="10221" style="1142" width="10.7109375"/>
    <col customWidth="1" hidden="1" min="10222" max="10232" style="1142" width="10.28515625"/>
    <col customWidth="1" min="10233" max="10383" style="1142" width="10.28515625"/>
    <col min="10384" max="10458" style="1142" width="10.28515625"/>
    <col customWidth="1" min="10459" max="10459" style="1142" width="8.42578125"/>
    <col customWidth="1" min="10460" max="10460" style="1142" width="46.5703125"/>
    <col customWidth="1" min="10461" max="10462" style="1142" width="12.42578125"/>
    <col customWidth="1" min="10463" max="10463" style="1142" width="12"/>
    <col customWidth="1" min="10464" max="10477" style="1142" width="10.7109375"/>
    <col customWidth="1" hidden="1" min="10478" max="10488" style="1142" width="10.28515625"/>
    <col customWidth="1" min="10489" max="10639" style="1142" width="10.28515625"/>
    <col min="10640" max="10714" style="1142" width="10.28515625"/>
    <col customWidth="1" min="10715" max="10715" style="1142" width="8.42578125"/>
    <col customWidth="1" min="10716" max="10716" style="1142" width="46.5703125"/>
    <col customWidth="1" min="10717" max="10718" style="1142" width="12.42578125"/>
    <col customWidth="1" min="10719" max="10719" style="1142" width="12"/>
    <col customWidth="1" min="10720" max="10733" style="1142" width="10.7109375"/>
    <col customWidth="1" hidden="1" min="10734" max="10744" style="1142" width="10.28515625"/>
    <col customWidth="1" min="10745" max="10895" style="1142" width="10.28515625"/>
    <col min="10896" max="10970" style="1142" width="10.28515625"/>
    <col customWidth="1" min="10971" max="10971" style="1142" width="8.42578125"/>
    <col customWidth="1" min="10972" max="10972" style="1142" width="46.5703125"/>
    <col customWidth="1" min="10973" max="10974" style="1142" width="12.42578125"/>
    <col customWidth="1" min="10975" max="10975" style="1142" width="12"/>
    <col customWidth="1" min="10976" max="10989" style="1142" width="10.7109375"/>
    <col customWidth="1" hidden="1" min="10990" max="11000" style="1142" width="10.28515625"/>
    <col customWidth="1" min="11001" max="11151" style="1142" width="10.28515625"/>
    <col min="11152" max="11226" style="1142" width="10.28515625"/>
    <col customWidth="1" min="11227" max="11227" style="1142" width="8.42578125"/>
    <col customWidth="1" min="11228" max="11228" style="1142" width="46.5703125"/>
    <col customWidth="1" min="11229" max="11230" style="1142" width="12.42578125"/>
    <col customWidth="1" min="11231" max="11231" style="1142" width="12"/>
    <col customWidth="1" min="11232" max="11245" style="1142" width="10.7109375"/>
    <col customWidth="1" hidden="1" min="11246" max="11256" style="1142" width="10.28515625"/>
    <col customWidth="1" min="11257" max="11407" style="1142" width="10.28515625"/>
    <col min="11408" max="11482" style="1142" width="10.28515625"/>
    <col customWidth="1" min="11483" max="11483" style="1142" width="8.42578125"/>
    <col customWidth="1" min="11484" max="11484" style="1142" width="46.5703125"/>
    <col customWidth="1" min="11485" max="11486" style="1142" width="12.42578125"/>
    <col customWidth="1" min="11487" max="11487" style="1142" width="12"/>
    <col customWidth="1" min="11488" max="11501" style="1142" width="10.7109375"/>
    <col customWidth="1" hidden="1" min="11502" max="11512" style="1142" width="10.28515625"/>
    <col customWidth="1" min="11513" max="11663" style="1142" width="10.28515625"/>
    <col min="11664" max="11738" style="1142" width="10.28515625"/>
    <col customWidth="1" min="11739" max="11739" style="1142" width="8.42578125"/>
    <col customWidth="1" min="11740" max="11740" style="1142" width="46.5703125"/>
    <col customWidth="1" min="11741" max="11742" style="1142" width="12.42578125"/>
    <col customWidth="1" min="11743" max="11743" style="1142" width="12"/>
    <col customWidth="1" min="11744" max="11757" style="1142" width="10.7109375"/>
    <col customWidth="1" hidden="1" min="11758" max="11768" style="1142" width="10.28515625"/>
    <col customWidth="1" min="11769" max="11919" style="1142" width="10.28515625"/>
    <col min="11920" max="11994" style="1142" width="10.28515625"/>
    <col customWidth="1" min="11995" max="11995" style="1142" width="8.42578125"/>
    <col customWidth="1" min="11996" max="11996" style="1142" width="46.5703125"/>
    <col customWidth="1" min="11997" max="11998" style="1142" width="12.42578125"/>
    <col customWidth="1" min="11999" max="11999" style="1142" width="12"/>
    <col customWidth="1" min="12000" max="12013" style="1142" width="10.7109375"/>
    <col customWidth="1" hidden="1" min="12014" max="12024" style="1142" width="10.28515625"/>
    <col customWidth="1" min="12025" max="12175" style="1142" width="10.28515625"/>
    <col min="12176" max="12250" style="1142" width="10.28515625"/>
    <col customWidth="1" min="12251" max="12251" style="1142" width="8.42578125"/>
    <col customWidth="1" min="12252" max="12252" style="1142" width="46.5703125"/>
    <col customWidth="1" min="12253" max="12254" style="1142" width="12.42578125"/>
    <col customWidth="1" min="12255" max="12255" style="1142" width="12"/>
    <col customWidth="1" min="12256" max="12269" style="1142" width="10.7109375"/>
    <col customWidth="1" hidden="1" min="12270" max="12280" style="1142" width="10.28515625"/>
    <col customWidth="1" min="12281" max="12431" style="1142" width="10.28515625"/>
    <col min="12432" max="12506" style="1142" width="10.28515625"/>
    <col customWidth="1" min="12507" max="12507" style="1142" width="8.42578125"/>
    <col customWidth="1" min="12508" max="12508" style="1142" width="46.5703125"/>
    <col customWidth="1" min="12509" max="12510" style="1142" width="12.42578125"/>
    <col customWidth="1" min="12511" max="12511" style="1142" width="12"/>
    <col customWidth="1" min="12512" max="12525" style="1142" width="10.7109375"/>
    <col customWidth="1" hidden="1" min="12526" max="12536" style="1142" width="10.28515625"/>
    <col customWidth="1" min="12537" max="12687" style="1142" width="10.28515625"/>
    <col min="12688" max="12762" style="1142" width="10.28515625"/>
    <col customWidth="1" min="12763" max="12763" style="1142" width="8.42578125"/>
    <col customWidth="1" min="12764" max="12764" style="1142" width="46.5703125"/>
    <col customWidth="1" min="12765" max="12766" style="1142" width="12.42578125"/>
    <col customWidth="1" min="12767" max="12767" style="1142" width="12"/>
    <col customWidth="1" min="12768" max="12781" style="1142" width="10.7109375"/>
    <col customWidth="1" hidden="1" min="12782" max="12792" style="1142" width="10.28515625"/>
    <col customWidth="1" min="12793" max="12943" style="1142" width="10.28515625"/>
    <col min="12944" max="13018" style="1142" width="10.28515625"/>
    <col customWidth="1" min="13019" max="13019" style="1142" width="8.42578125"/>
    <col customWidth="1" min="13020" max="13020" style="1142" width="46.5703125"/>
    <col customWidth="1" min="13021" max="13022" style="1142" width="12.42578125"/>
    <col customWidth="1" min="13023" max="13023" style="1142" width="12"/>
    <col customWidth="1" min="13024" max="13037" style="1142" width="10.7109375"/>
    <col customWidth="1" hidden="1" min="13038" max="13048" style="1142" width="10.28515625"/>
    <col customWidth="1" min="13049" max="13199" style="1142" width="10.28515625"/>
    <col min="13200" max="13274" style="1142" width="10.28515625"/>
    <col customWidth="1" min="13275" max="13275" style="1142" width="8.42578125"/>
    <col customWidth="1" min="13276" max="13276" style="1142" width="46.5703125"/>
    <col customWidth="1" min="13277" max="13278" style="1142" width="12.42578125"/>
    <col customWidth="1" min="13279" max="13279" style="1142" width="12"/>
    <col customWidth="1" min="13280" max="13293" style="1142" width="10.7109375"/>
    <col customWidth="1" hidden="1" min="13294" max="13304" style="1142" width="10.28515625"/>
    <col customWidth="1" min="13305" max="13455" style="1142" width="10.28515625"/>
    <col min="13456" max="13530" style="1142" width="10.28515625"/>
    <col customWidth="1" min="13531" max="13531" style="1142" width="8.42578125"/>
    <col customWidth="1" min="13532" max="13532" style="1142" width="46.5703125"/>
    <col customWidth="1" min="13533" max="13534" style="1142" width="12.42578125"/>
    <col customWidth="1" min="13535" max="13535" style="1142" width="12"/>
    <col customWidth="1" min="13536" max="13549" style="1142" width="10.7109375"/>
    <col customWidth="1" hidden="1" min="13550" max="13560" style="1142" width="10.28515625"/>
    <col customWidth="1" min="13561" max="13711" style="1142" width="10.28515625"/>
    <col min="13712" max="13786" style="1142" width="10.28515625"/>
    <col customWidth="1" min="13787" max="13787" style="1142" width="8.42578125"/>
    <col customWidth="1" min="13788" max="13788" style="1142" width="46.5703125"/>
    <col customWidth="1" min="13789" max="13790" style="1142" width="12.42578125"/>
    <col customWidth="1" min="13791" max="13791" style="1142" width="12"/>
    <col customWidth="1" min="13792" max="13805" style="1142" width="10.7109375"/>
    <col customWidth="1" hidden="1" min="13806" max="13816" style="1142" width="10.28515625"/>
    <col customWidth="1" min="13817" max="13967" style="1142" width="10.28515625"/>
    <col min="13968" max="14042" style="1142" width="10.28515625"/>
    <col customWidth="1" min="14043" max="14043" style="1142" width="8.42578125"/>
    <col customWidth="1" min="14044" max="14044" style="1142" width="46.5703125"/>
    <col customWidth="1" min="14045" max="14046" style="1142" width="12.42578125"/>
    <col customWidth="1" min="14047" max="14047" style="1142" width="12"/>
    <col customWidth="1" min="14048" max="14061" style="1142" width="10.7109375"/>
    <col customWidth="1" hidden="1" min="14062" max="14072" style="1142" width="10.28515625"/>
    <col customWidth="1" min="14073" max="14223" style="1142" width="10.28515625"/>
    <col min="14224" max="14298" style="1142" width="10.28515625"/>
    <col customWidth="1" min="14299" max="14299" style="1142" width="8.42578125"/>
    <col customWidth="1" min="14300" max="14300" style="1142" width="46.5703125"/>
    <col customWidth="1" min="14301" max="14302" style="1142" width="12.42578125"/>
    <col customWidth="1" min="14303" max="14303" style="1142" width="12"/>
    <col customWidth="1" min="14304" max="14317" style="1142" width="10.7109375"/>
    <col customWidth="1" hidden="1" min="14318" max="14328" style="1142" width="10.28515625"/>
    <col customWidth="1" min="14329" max="14479" style="1142" width="10.28515625"/>
    <col min="14480" max="14554" style="1142" width="10.28515625"/>
    <col customWidth="1" min="14555" max="14555" style="1142" width="8.42578125"/>
    <col customWidth="1" min="14556" max="14556" style="1142" width="46.5703125"/>
    <col customWidth="1" min="14557" max="14558" style="1142" width="12.42578125"/>
    <col customWidth="1" min="14559" max="14559" style="1142" width="12"/>
    <col customWidth="1" min="14560" max="14573" style="1142" width="10.7109375"/>
    <col customWidth="1" hidden="1" min="14574" max="14584" style="1142" width="10.28515625"/>
    <col customWidth="1" min="14585" max="14735" style="1142" width="10.28515625"/>
    <col min="14736" max="14810" style="1142" width="10.28515625"/>
    <col customWidth="1" min="14811" max="14811" style="1142" width="8.42578125"/>
    <col customWidth="1" min="14812" max="14812" style="1142" width="46.5703125"/>
    <col customWidth="1" min="14813" max="14814" style="1142" width="12.42578125"/>
    <col customWidth="1" min="14815" max="14815" style="1142" width="12"/>
    <col customWidth="1" min="14816" max="14829" style="1142" width="10.7109375"/>
    <col customWidth="1" hidden="1" min="14830" max="14840" style="1142" width="10.28515625"/>
    <col customWidth="1" min="14841" max="14991" style="1142" width="10.28515625"/>
    <col min="14992" max="15066" style="1142" width="10.28515625"/>
    <col customWidth="1" min="15067" max="15067" style="1142" width="8.42578125"/>
    <col customWidth="1" min="15068" max="15068" style="1142" width="46.5703125"/>
    <col customWidth="1" min="15069" max="15070" style="1142" width="12.42578125"/>
    <col customWidth="1" min="15071" max="15071" style="1142" width="12"/>
    <col customWidth="1" min="15072" max="15085" style="1142" width="10.7109375"/>
    <col customWidth="1" hidden="1" min="15086" max="15096" style="1142" width="10.28515625"/>
    <col customWidth="1" min="15097" max="15247" style="1142" width="10.28515625"/>
    <col min="15248" max="15322" style="1142" width="10.28515625"/>
    <col customWidth="1" min="15323" max="15323" style="1142" width="8.42578125"/>
    <col customWidth="1" min="15324" max="15324" style="1142" width="46.5703125"/>
    <col customWidth="1" min="15325" max="15326" style="1142" width="12.42578125"/>
    <col customWidth="1" min="15327" max="15327" style="1142" width="12"/>
    <col customWidth="1" min="15328" max="15341" style="1142" width="10.7109375"/>
    <col customWidth="1" hidden="1" min="15342" max="15352" style="1142" width="10.28515625"/>
    <col customWidth="1" min="15353" max="15503" style="1142" width="10.28515625"/>
    <col min="15504" max="15578" style="1142" width="10.28515625"/>
    <col customWidth="1" min="15579" max="15579" style="1142" width="8.42578125"/>
    <col customWidth="1" min="15580" max="15580" style="1142" width="46.5703125"/>
    <col customWidth="1" min="15581" max="15582" style="1142" width="12.42578125"/>
    <col customWidth="1" min="15583" max="15583" style="1142" width="12"/>
    <col customWidth="1" min="15584" max="15597" style="1142" width="10.7109375"/>
    <col customWidth="1" hidden="1" min="15598" max="15608" style="1142" width="10.28515625"/>
    <col customWidth="1" min="15609" max="15759" style="1142" width="10.28515625"/>
    <col min="15760" max="15834" style="1142" width="10.28515625"/>
    <col customWidth="1" min="15835" max="15835" style="1142" width="8.42578125"/>
    <col customWidth="1" min="15836" max="15836" style="1142" width="46.5703125"/>
    <col customWidth="1" min="15837" max="15838" style="1142" width="12.42578125"/>
    <col customWidth="1" min="15839" max="15839" style="1142" width="12"/>
    <col customWidth="1" min="15840" max="15853" style="1142" width="10.7109375"/>
    <col customWidth="1" hidden="1" min="15854" max="15864" style="1142" width="10.28515625"/>
    <col customWidth="1" min="15865" max="16015" style="1142" width="10.28515625"/>
    <col min="16016" max="16090" style="1142" width="10.28515625"/>
    <col customWidth="1" min="16091" max="16091" style="1142" width="8.42578125"/>
    <col customWidth="1" min="16092" max="16092" style="1142" width="46.5703125"/>
    <col customWidth="1" min="16093" max="16094" style="1142" width="12.42578125"/>
    <col customWidth="1" min="16095" max="16095" style="1142" width="12"/>
    <col customWidth="1" min="16096" max="16109" style="1142" width="10.7109375"/>
    <col customWidth="1" hidden="1" min="16110" max="16120" style="1142" width="10.28515625"/>
    <col customWidth="1" min="16121" max="16271" style="1142" width="10.28515625"/>
    <col min="16272" max="16384" style="1142" width="10.28515625"/>
  </cols>
  <sheetData>
    <row r="1" s="1143" customFormat="1" ht="56.25" customHeight="1">
      <c r="A1" s="1144" t="s">
        <v>1327</v>
      </c>
      <c r="B1" s="1145"/>
      <c r="F1" s="1224" t="s">
        <v>1335</v>
      </c>
      <c r="O1" s="1224" t="s">
        <v>1335</v>
      </c>
    </row>
    <row r="2" s="1147" customFormat="1" ht="47.25" customHeight="1">
      <c r="A2" s="1148" t="s">
        <v>1244</v>
      </c>
      <c r="B2" s="1149" t="s">
        <v>1245</v>
      </c>
      <c r="C2" s="1152" t="s">
        <v>1330</v>
      </c>
      <c r="D2" s="1151" t="s">
        <v>494</v>
      </c>
      <c r="E2" s="1152" t="s">
        <v>1331</v>
      </c>
      <c r="F2" s="1152" t="s">
        <v>1332</v>
      </c>
      <c r="G2" s="1151">
        <v>2023</v>
      </c>
      <c r="H2" s="1153">
        <v>2024</v>
      </c>
      <c r="I2" s="1151">
        <v>2025</v>
      </c>
      <c r="J2" s="1153">
        <v>2026</v>
      </c>
      <c r="K2" s="1151">
        <v>2027</v>
      </c>
      <c r="L2" s="1153">
        <v>2028</v>
      </c>
      <c r="M2" s="1151">
        <v>2029</v>
      </c>
      <c r="N2" s="1153">
        <v>2030</v>
      </c>
      <c r="O2" s="1151">
        <v>2031</v>
      </c>
      <c r="P2" s="1153">
        <v>2032</v>
      </c>
      <c r="Q2" s="1151">
        <v>2033</v>
      </c>
      <c r="R2" s="1153">
        <v>2034</v>
      </c>
      <c r="S2" s="1151">
        <v>2035</v>
      </c>
      <c r="T2" s="1153">
        <v>2036</v>
      </c>
    </row>
    <row r="3" s="1154" customFormat="1" ht="33.75" customHeight="1">
      <c r="A3" s="1155"/>
      <c r="B3" s="1156" t="s">
        <v>1246</v>
      </c>
      <c r="C3" s="1158"/>
      <c r="D3" s="1158"/>
      <c r="E3" s="1158"/>
      <c r="F3" s="1158"/>
      <c r="G3" s="1159"/>
      <c r="H3" s="1160"/>
      <c r="I3" s="1160"/>
      <c r="J3" s="1160"/>
      <c r="K3" s="1160"/>
      <c r="L3" s="1160"/>
      <c r="M3" s="1160"/>
      <c r="N3" s="1160"/>
      <c r="O3" s="1160"/>
      <c r="P3" s="1160"/>
      <c r="Q3" s="1160"/>
      <c r="R3" s="1160"/>
      <c r="S3" s="1160"/>
      <c r="T3" s="1160"/>
    </row>
    <row r="4" ht="15.75" customHeight="1">
      <c r="A4" s="1161"/>
      <c r="B4" s="1162" t="s">
        <v>1247</v>
      </c>
      <c r="C4" s="1165"/>
      <c r="D4" s="1165"/>
      <c r="E4" s="1165"/>
      <c r="F4" s="1166"/>
      <c r="G4" s="1166"/>
      <c r="H4" s="1167"/>
      <c r="I4" s="1167"/>
      <c r="J4" s="1167"/>
      <c r="K4" s="1167"/>
      <c r="L4" s="1167"/>
      <c r="M4" s="1167"/>
      <c r="N4" s="1167"/>
      <c r="O4" s="1167"/>
      <c r="P4" s="1167"/>
      <c r="Q4" s="1167"/>
      <c r="R4" s="1167"/>
      <c r="S4" s="1167"/>
      <c r="T4" s="1167"/>
    </row>
    <row r="5" ht="13.699999999999999" customHeight="1">
      <c r="A5" s="1161"/>
      <c r="B5" s="1168" t="s">
        <v>1248</v>
      </c>
      <c r="C5" s="1171"/>
      <c r="D5" s="1171"/>
      <c r="E5" s="1171"/>
      <c r="F5" s="1172"/>
      <c r="G5" s="1172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</row>
    <row r="6" s="1143" customFormat="1" ht="15">
      <c r="A6" s="1174"/>
      <c r="B6" s="1168" t="s">
        <v>1249</v>
      </c>
      <c r="C6" s="1177"/>
      <c r="D6" s="1177"/>
      <c r="E6" s="1177"/>
      <c r="F6" s="1178"/>
      <c r="G6" s="1178"/>
      <c r="H6" s="1179"/>
      <c r="I6" s="1179"/>
      <c r="J6" s="1179"/>
      <c r="K6" s="1179"/>
      <c r="L6" s="1179"/>
      <c r="M6" s="1179"/>
      <c r="N6" s="1179"/>
      <c r="O6" s="1179"/>
      <c r="P6" s="1179"/>
      <c r="Q6" s="1179"/>
      <c r="R6" s="1179"/>
      <c r="S6" s="1179"/>
      <c r="T6" s="1179"/>
    </row>
    <row r="7" s="1180" customFormat="1" ht="15.75" customHeight="1">
      <c r="A7" s="1181"/>
      <c r="B7" s="1182" t="s">
        <v>1250</v>
      </c>
      <c r="C7" s="1185"/>
      <c r="D7" s="1185"/>
      <c r="E7" s="1185"/>
      <c r="F7" s="1186"/>
      <c r="G7" s="1186"/>
      <c r="H7" s="1187"/>
      <c r="I7" s="1187"/>
      <c r="J7" s="1187"/>
      <c r="K7" s="1187"/>
      <c r="L7" s="1187"/>
      <c r="M7" s="1187"/>
      <c r="N7" s="1187"/>
      <c r="O7" s="1187"/>
      <c r="P7" s="1187"/>
      <c r="Q7" s="1187"/>
      <c r="R7" s="1187"/>
      <c r="S7" s="1187"/>
      <c r="T7" s="1187"/>
      <c r="U7" s="1142"/>
      <c r="V7" s="1142"/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</row>
    <row r="8" s="1154" customFormat="1" ht="15.75" customHeight="1">
      <c r="A8" s="1188"/>
      <c r="B8" s="1189" t="s">
        <v>1333</v>
      </c>
      <c r="C8" s="1191"/>
      <c r="D8" s="1191"/>
      <c r="E8" s="1191"/>
      <c r="F8" s="1192"/>
      <c r="G8" s="1193"/>
      <c r="H8" s="1194"/>
      <c r="I8" s="1194"/>
      <c r="J8" s="1194"/>
      <c r="K8" s="1194"/>
      <c r="L8" s="1194"/>
      <c r="M8" s="1194"/>
      <c r="N8" s="1194"/>
      <c r="O8" s="1194"/>
      <c r="P8" s="1194"/>
      <c r="Q8" s="1194"/>
      <c r="R8" s="1194"/>
      <c r="S8" s="1194"/>
      <c r="T8" s="1194"/>
    </row>
    <row r="9" s="1154" customFormat="1" ht="37.5" customHeight="1">
      <c r="A9" s="1155"/>
      <c r="B9" s="1195" t="s">
        <v>1252</v>
      </c>
      <c r="C9" s="1256">
        <f>C10+C15+C25+C30+C35+C40+C45+C50+C55+C60</f>
        <v>325.39534550000002</v>
      </c>
      <c r="D9" s="1256">
        <f t="shared" ref="D9:T9" si="421">D10+D15+D25+D30+D35+D40+D45+D50+D55+D60</f>
        <v>301.48788156000001</v>
      </c>
      <c r="E9" s="1256">
        <f t="shared" si="421"/>
        <v>336.01621640227057</v>
      </c>
      <c r="F9" s="1257">
        <f t="shared" si="421"/>
        <v>361.33507870413536</v>
      </c>
      <c r="G9" s="1257">
        <f t="shared" si="421"/>
        <v>384.62505174701818</v>
      </c>
      <c r="H9" s="1258">
        <f t="shared" si="421"/>
        <v>415.65135986015355</v>
      </c>
      <c r="I9" s="1258">
        <f t="shared" si="421"/>
        <v>451.72828588059372</v>
      </c>
      <c r="J9" s="1258">
        <f t="shared" si="421"/>
        <v>479.41634326216166</v>
      </c>
      <c r="K9" s="1258">
        <f t="shared" si="421"/>
        <v>515.27642212012813</v>
      </c>
      <c r="L9" s="1258">
        <f t="shared" si="421"/>
        <v>552.83781649701518</v>
      </c>
      <c r="M9" s="1258">
        <f t="shared" si="421"/>
        <v>590.92773199823773</v>
      </c>
      <c r="N9" s="1258">
        <f t="shared" si="421"/>
        <v>633.45864912162574</v>
      </c>
      <c r="O9" s="1258">
        <f t="shared" si="421"/>
        <v>678.5529117580993</v>
      </c>
      <c r="P9" s="1258">
        <f t="shared" si="421"/>
        <v>725.90089636134144</v>
      </c>
      <c r="Q9" s="1258">
        <f t="shared" si="421"/>
        <v>776.44804516238457</v>
      </c>
      <c r="R9" s="1258">
        <f t="shared" si="421"/>
        <v>830.15674524850397</v>
      </c>
      <c r="S9" s="1258">
        <f t="shared" si="421"/>
        <v>886.11809791455971</v>
      </c>
      <c r="T9" s="1258">
        <f t="shared" si="421"/>
        <v>948.16544877629417</v>
      </c>
    </row>
    <row r="10" s="1154" customFormat="1" ht="38.25" customHeight="1">
      <c r="A10" s="1155" t="s">
        <v>1253</v>
      </c>
      <c r="B10" s="1195" t="s">
        <v>1254</v>
      </c>
      <c r="C10" s="1203">
        <f>VLOOKUP($B10,'ЭКС ИМП ТО ФАКТ'!$B$1:$F$12,4,0)/1000000</f>
        <v>24.371151310000002</v>
      </c>
      <c r="D10" s="1203">
        <f>(VLOOKUP($B10,'ЭКС ИМП ТО ФАКТ'!$B$1:$F$12,5,0)/1000000)/0.75</f>
        <v>40.66740505333334</v>
      </c>
      <c r="E10" s="1204">
        <f>D10*E12/100</f>
        <v>43.180892611583538</v>
      </c>
      <c r="F10" s="1199">
        <f t="shared" ref="F10:T10" si="422">E10*F12/100</f>
        <v>46.204594907613355</v>
      </c>
      <c r="G10" s="1199">
        <f t="shared" si="422"/>
        <v>49.773127215452526</v>
      </c>
      <c r="H10" s="1200">
        <f t="shared" si="422"/>
        <v>55.449714692439336</v>
      </c>
      <c r="I10" s="1200">
        <f t="shared" si="422"/>
        <v>61.663855455369038</v>
      </c>
      <c r="J10" s="1200">
        <f t="shared" si="422"/>
        <v>66.719032041032676</v>
      </c>
      <c r="K10" s="1200">
        <f t="shared" si="422"/>
        <v>73.262192538394629</v>
      </c>
      <c r="L10" s="1200">
        <f t="shared" si="422"/>
        <v>80.002832145496271</v>
      </c>
      <c r="M10" s="1200">
        <f t="shared" si="422"/>
        <v>86.834200098929571</v>
      </c>
      <c r="N10" s="1200">
        <f t="shared" si="422"/>
        <v>94.521039840632469</v>
      </c>
      <c r="O10" s="1200">
        <f t="shared" si="422"/>
        <v>102.41250439385129</v>
      </c>
      <c r="P10" s="1200">
        <f t="shared" si="422"/>
        <v>110.74278040668665</v>
      </c>
      <c r="Q10" s="1200">
        <f t="shared" si="422"/>
        <v>119.66946840571057</v>
      </c>
      <c r="R10" s="1200">
        <f t="shared" si="422"/>
        <v>129.17461071852125</v>
      </c>
      <c r="S10" s="1200">
        <f t="shared" si="422"/>
        <v>139.0804456772365</v>
      </c>
      <c r="T10" s="1200">
        <f t="shared" si="422"/>
        <v>150.05262153628055</v>
      </c>
    </row>
    <row r="11" s="1205" customFormat="1" ht="15">
      <c r="A11" s="1206"/>
      <c r="B11" s="1162" t="s">
        <v>1247</v>
      </c>
      <c r="C11" s="1209">
        <f>C10/C$9*100</f>
        <v>7.4897049533856963</v>
      </c>
      <c r="D11" s="1209">
        <f t="shared" ref="D11:T11" si="423">D10/D$9*100</f>
        <v>13.488902055666872</v>
      </c>
      <c r="E11" s="1209">
        <f t="shared" si="423"/>
        <v>12.850835913195452</v>
      </c>
      <c r="F11" s="1210">
        <f t="shared" si="423"/>
        <v>12.787187746431371</v>
      </c>
      <c r="G11" s="1210">
        <f t="shared" si="423"/>
        <v>12.940687817752995</v>
      </c>
      <c r="H11" s="1211">
        <f t="shared" si="423"/>
        <v>13.340438657796156</v>
      </c>
      <c r="I11" s="1211">
        <f t="shared" si="423"/>
        <v>13.650651814987025</v>
      </c>
      <c r="J11" s="1211">
        <f t="shared" si="423"/>
        <v>13.916720399443783</v>
      </c>
      <c r="K11" s="1211">
        <f t="shared" si="423"/>
        <v>14.2180370366946</v>
      </c>
      <c r="L11" s="1211">
        <f t="shared" si="423"/>
        <v>14.471302388903821</v>
      </c>
      <c r="M11" s="1211">
        <f t="shared" si="423"/>
        <v>14.694554917112695</v>
      </c>
      <c r="N11" s="1211">
        <f t="shared" si="423"/>
        <v>14.921422254112152</v>
      </c>
      <c r="O11" s="1211">
        <f t="shared" si="423"/>
        <v>15.092780919398784</v>
      </c>
      <c r="P11" s="1211">
        <f t="shared" si="423"/>
        <v>15.255909031356357</v>
      </c>
      <c r="Q11" s="1211">
        <f t="shared" si="423"/>
        <v>15.412424456640004</v>
      </c>
      <c r="R11" s="1211">
        <f t="shared" si="423"/>
        <v>15.560267558851596</v>
      </c>
      <c r="S11" s="1211">
        <f t="shared" si="423"/>
        <v>15.695475129619432</v>
      </c>
      <c r="T11" s="1211">
        <f t="shared" si="423"/>
        <v>15.825573662269493</v>
      </c>
    </row>
    <row r="12" ht="15">
      <c r="A12" s="1161"/>
      <c r="B12" s="1168" t="s">
        <v>1248</v>
      </c>
      <c r="C12" s="1171"/>
      <c r="D12" s="1171">
        <f>D10/C10*100</f>
        <v>166.86698357433215</v>
      </c>
      <c r="E12" s="1171">
        <f>E13*E14/100</f>
        <v>106.18059488908594</v>
      </c>
      <c r="F12" s="1172">
        <f t="shared" ref="F12:T12" si="424">F13*F14/100</f>
        <v>107.00240804012165</v>
      </c>
      <c r="G12" s="1172">
        <f t="shared" si="424"/>
        <v>107.72332776637148</v>
      </c>
      <c r="H12" s="1173">
        <f t="shared" si="424"/>
        <v>111.40492429260998</v>
      </c>
      <c r="I12" s="1173">
        <f t="shared" si="424"/>
        <v>111.20680385354086</v>
      </c>
      <c r="J12" s="1173">
        <f t="shared" si="424"/>
        <v>108.19795737443381</v>
      </c>
      <c r="K12" s="1173">
        <f t="shared" si="424"/>
        <v>109.80703750818486</v>
      </c>
      <c r="L12" s="1173">
        <f t="shared" si="424"/>
        <v>109.20070690427271</v>
      </c>
      <c r="M12" s="1173">
        <f t="shared" si="424"/>
        <v>108.53890764893112</v>
      </c>
      <c r="N12" s="1173">
        <f t="shared" si="424"/>
        <v>108.85231824896796</v>
      </c>
      <c r="O12" s="1173">
        <f t="shared" si="424"/>
        <v>108.34889731061385</v>
      </c>
      <c r="P12" s="1173">
        <f t="shared" si="424"/>
        <v>108.13404189472736</v>
      </c>
      <c r="Q12" s="1173">
        <f t="shared" si="424"/>
        <v>108.06074036270533</v>
      </c>
      <c r="R12" s="1173">
        <f t="shared" si="424"/>
        <v>107.94282989591446</v>
      </c>
      <c r="S12" s="1173">
        <f t="shared" si="424"/>
        <v>107.66856188194801</v>
      </c>
      <c r="T12" s="1173">
        <f t="shared" si="424"/>
        <v>107.8890859211849</v>
      </c>
    </row>
    <row r="13" ht="15">
      <c r="A13" s="1161"/>
      <c r="B13" s="1212" t="s">
        <v>1249</v>
      </c>
      <c r="C13" s="1171"/>
      <c r="D13" s="1171">
        <f>D12/D14*100</f>
        <v>155.64252880863421</v>
      </c>
      <c r="E13" s="1171">
        <f>'СС Экс Минэк баз'!E18</f>
        <v>103.1807</v>
      </c>
      <c r="F13" s="1171">
        <f>'СС Экс Минэк баз'!F18</f>
        <v>102.8974</v>
      </c>
      <c r="G13" s="1171">
        <f>'СС Экс Минэк баз'!G18</f>
        <v>102.1782</v>
      </c>
      <c r="H13" s="1173">
        <f>'ДС Экс Минэк баз'!J13</f>
        <v>103.28822492822295</v>
      </c>
      <c r="I13" s="1173">
        <f>'ДС Экс Минэк баз'!K13</f>
        <v>102.30812884298338</v>
      </c>
      <c r="J13" s="1173">
        <f>'ДС Экс Минэк баз'!L13</f>
        <v>102.30802945830654</v>
      </c>
      <c r="K13" s="1173">
        <f>'ДС Экс Минэк баз'!M13</f>
        <v>102.08585606568595</v>
      </c>
      <c r="L13" s="1173">
        <f>'ДС Экс Минэк баз'!N13</f>
        <v>101.52695785289247</v>
      </c>
      <c r="M13" s="1173">
        <f>'ДС Экс Минэк баз'!O13</f>
        <v>101.10327473919106</v>
      </c>
      <c r="N13" s="1173">
        <f>'ДС Экс Минэк баз'!P13</f>
        <v>101.36685256689009</v>
      </c>
      <c r="O13" s="1173">
        <f>'ДС Экс Минэк баз'!Q13</f>
        <v>100.8992166920022</v>
      </c>
      <c r="P13" s="1173">
        <f>'ДС Экс Минэк баз'!R13</f>
        <v>100.88988600813492</v>
      </c>
      <c r="Q13" s="1173">
        <f>'ДС Экс Минэк баз'!S13</f>
        <v>100.87819016459179</v>
      </c>
      <c r="R13" s="1173">
        <f>'ДС Экс Минэк баз'!T13</f>
        <v>100.86433033102689</v>
      </c>
      <c r="S13" s="1173">
        <f>'ДС Экс Минэк баз'!U13</f>
        <v>100.84328072524536</v>
      </c>
      <c r="T13" s="1173">
        <f>'ДС Экс Минэк баз'!V13</f>
        <v>101.00589350026672</v>
      </c>
    </row>
    <row r="14" s="1180" customFormat="1" ht="15">
      <c r="A14" s="1181"/>
      <c r="B14" s="1182" t="s">
        <v>1250</v>
      </c>
      <c r="C14" s="1185"/>
      <c r="D14" s="1185">
        <f>(VLOOKUP($B10,'ЭКС ИМП ТО ФАКТ'!$I$1:$M$12,5,0)/0.75)/VLOOKUP($B10,'ЭКС ИМП ТО ФАКТ'!$I$1:$M$12,4,0)*100</f>
        <v>107.21168876631313</v>
      </c>
      <c r="E14" s="1171">
        <f>'СС Экс Минэк баз'!E19+(VLOOKUP('Экс ВАВТ баз'!$B10,'ДС Экс потенциал'!$A$1:$F$11,6,0)-100)</f>
        <v>102.90741862488424</v>
      </c>
      <c r="F14" s="1171">
        <f>'СС Экс Минэк баз'!F19+(VLOOKUP('Экс ВАВТ баз'!$B10,'ДС Экс потенциал'!$A$1:$F$11,6,0)-100)</f>
        <v>103.98941862488425</v>
      </c>
      <c r="G14" s="1171">
        <f>'СС Экс Минэк баз'!G19+(VLOOKUP('Экс ВАВТ баз'!$B10,'ДС Экс потенциал'!$A$1:$F$11,6,0)-100)</f>
        <v>105.42691862488425</v>
      </c>
      <c r="H14" s="1187">
        <f>'ДС Экс Минэк баз'!J14+(VLOOKUP('Экс ВАВТ баз'!$B10,'ДС Экс потенциал'!$A$1:$F$11,6,0)-100)</f>
        <v>107.85830075986637</v>
      </c>
      <c r="I14" s="1187">
        <f>'ДС Экс Минэк баз'!K14+(VLOOKUP('Экс ВАВТ баз'!$B10,'ДС Экс потенциал'!$A$1:$F$11,6,0)-100)</f>
        <v>108.69791590481989</v>
      </c>
      <c r="J14" s="1187">
        <f>'ДС Экс Минэк баз'!L14+(VLOOKUP('Экс ВАВТ баз'!$B10,'ДС Экс потенциал'!$A$1:$F$11,6,0)-100)</f>
        <v>105.75705342709938</v>
      </c>
      <c r="K14" s="1187">
        <f>'ДС Экс Минэк баз'!M14+(VLOOKUP('Экс ВАВТ баз'!$B10,'ДС Экс потенциал'!$A$1:$F$11,6,0)-100)</f>
        <v>107.56341940016725</v>
      </c>
      <c r="L14" s="1187">
        <f>'ДС Экс Минэк баз'!N14+(VLOOKUP('Экс ВАВТ баз'!$B10,'ДС Экс потенциал'!$A$1:$F$11,6,0)-100)</f>
        <v>107.55833643956822</v>
      </c>
      <c r="M14" s="1187">
        <f>'ДС Экс Минэк баз'!O14+(VLOOKUP('Экс ВАВТ баз'!$B10,'ДС Экс потенциал'!$A$1:$F$11,6,0)-100)</f>
        <v>107.35449265013543</v>
      </c>
      <c r="N14" s="1187">
        <f>'ДС Экс Минэк баз'!P14+(VLOOKUP('Экс ВАВТ баз'!$B10,'ДС Экс потенциал'!$A$1:$F$11,6,0)-100)</f>
        <v>107.38453004362384</v>
      </c>
      <c r="O14" s="1187">
        <f>'ДС Экс Минэк баз'!Q14+(VLOOKUP('Экс ВАВТ баз'!$B10,'ДС Экс потенциал'!$A$1:$F$11,6,0)-100)</f>
        <v>107.38328885282829</v>
      </c>
      <c r="P14" s="1187">
        <f>'ДС Экс Минэк баз'!R14+(VLOOKUP('Экс ВАВТ баз'!$B10,'ДС Экс потенциал'!$A$1:$F$11,6,0)-100)</f>
        <v>107.18025975964362</v>
      </c>
      <c r="Q14" s="1187">
        <f>'ДС Экс Минэк баз'!S14+(VLOOKUP('Экс ВАВТ баз'!$B10,'ДС Экс потенциал'!$A$1:$F$11,6,0)-100)</f>
        <v>107.12002285766089</v>
      </c>
      <c r="R14" s="1187">
        <f>'ДС Экс Минэк баз'!T14+(VLOOKUP('Экс ВАВТ баз'!$B10,'ДС Экс потенциал'!$A$1:$F$11,6,0)-100)</f>
        <v>107.0178422259451</v>
      </c>
      <c r="S14" s="1187">
        <f>'ДС Экс Минэк баз'!U14+(VLOOKUP('Экс ВАВТ баз'!$B10,'ДС Экс потенциал'!$A$1:$F$11,6,0)-100)</f>
        <v>106.76820617855402</v>
      </c>
      <c r="T14" s="1187">
        <f>'ДС Экс Минэк баз'!V14+(VLOOKUP('Экс ВАВТ баз'!$B10,'ДС Экс потенциал'!$A$1:$F$11,6,0)-100)</f>
        <v>106.81464435627214</v>
      </c>
      <c r="U14" s="1142"/>
      <c r="V14" s="1142"/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</row>
    <row r="15" s="1154" customFormat="1" ht="15">
      <c r="A15" s="1155" t="s">
        <v>1255</v>
      </c>
      <c r="B15" s="1195" t="s">
        <v>1256</v>
      </c>
      <c r="C15" s="1203">
        <f>VLOOKUP($B15,'ЭКС ИМП ТО ФАКТ'!$B$1:$F$12,4,0)/1000000</f>
        <v>54.10315816</v>
      </c>
      <c r="D15" s="1203">
        <f>(VLOOKUP($B15,'ЭКС ИМП ТО ФАКТ'!$B$1:$F$12,5,0)/1000000)/0.75</f>
        <v>46.668749546666675</v>
      </c>
      <c r="E15" s="1203">
        <f>D15*E17/100</f>
        <v>51.841973342691524</v>
      </c>
      <c r="F15" s="1203">
        <f t="shared" ref="F15:T15" si="425">E15*F17/100</f>
        <v>56.095348117341935</v>
      </c>
      <c r="G15" s="1203">
        <f t="shared" si="425"/>
        <v>58.793406067181216</v>
      </c>
      <c r="H15" s="1160">
        <f t="shared" si="425"/>
        <v>59.012242626177795</v>
      </c>
      <c r="I15" s="1160">
        <f t="shared" si="425"/>
        <v>61.41869673552096</v>
      </c>
      <c r="J15" s="1160">
        <f t="shared" si="425"/>
        <v>63.51338637480216</v>
      </c>
      <c r="K15" s="1160">
        <f t="shared" si="425"/>
        <v>64.532532396062436</v>
      </c>
      <c r="L15" s="1160">
        <f t="shared" si="425"/>
        <v>66.013160285224927</v>
      </c>
      <c r="M15" s="1160">
        <f t="shared" si="425"/>
        <v>67.588096969221056</v>
      </c>
      <c r="N15" s="1160">
        <f t="shared" si="425"/>
        <v>69.068264166859223</v>
      </c>
      <c r="O15" s="1160">
        <f t="shared" si="425"/>
        <v>71.371267798772095</v>
      </c>
      <c r="P15" s="1160">
        <f t="shared" si="425"/>
        <v>73.964942399231759</v>
      </c>
      <c r="Q15" s="1160">
        <f t="shared" si="425"/>
        <v>76.67713774223931</v>
      </c>
      <c r="R15" s="1160">
        <f t="shared" si="425"/>
        <v>79.508517274195313</v>
      </c>
      <c r="S15" s="1160">
        <f t="shared" si="425"/>
        <v>82.436789444336753</v>
      </c>
      <c r="T15" s="1160">
        <f t="shared" si="425"/>
        <v>85.219787758983543</v>
      </c>
    </row>
    <row r="16" s="1205" customFormat="1" ht="15">
      <c r="A16" s="1206"/>
      <c r="B16" s="1162" t="s">
        <v>1247</v>
      </c>
      <c r="C16" s="1209">
        <f t="shared" ref="C16:T16" si="426">C15/C$9*100</f>
        <v>16.6268998337593</v>
      </c>
      <c r="D16" s="1209">
        <f t="shared" si="426"/>
        <v>15.47947775054401</v>
      </c>
      <c r="E16" s="1209">
        <f t="shared" si="426"/>
        <v>15.428414109820091</v>
      </c>
      <c r="F16" s="1210">
        <f t="shared" si="426"/>
        <v>15.524467848103212</v>
      </c>
      <c r="G16" s="1210">
        <f t="shared" si="426"/>
        <v>15.28590137333326</v>
      </c>
      <c r="H16" s="1211">
        <f t="shared" si="426"/>
        <v>14.19753387695701</v>
      </c>
      <c r="I16" s="1211">
        <f t="shared" si="426"/>
        <v>13.596380535655872</v>
      </c>
      <c r="J16" s="1211">
        <f t="shared" si="426"/>
        <v>13.24806449914262</v>
      </c>
      <c r="K16" s="1211">
        <f t="shared" si="426"/>
        <v>12.523866729733221</v>
      </c>
      <c r="L16" s="1211">
        <f t="shared" si="426"/>
        <v>11.940782326272236</v>
      </c>
      <c r="M16" s="1211">
        <f t="shared" si="426"/>
        <v>11.4376248243876</v>
      </c>
      <c r="N16" s="1211">
        <f t="shared" si="426"/>
        <v>10.90335797966158</v>
      </c>
      <c r="O16" s="1211">
        <f t="shared" si="426"/>
        <v>10.518158062847661</v>
      </c>
      <c r="P16" s="1211">
        <f t="shared" si="426"/>
        <v>10.189399513072544</v>
      </c>
      <c r="Q16" s="1211">
        <f t="shared" si="426"/>
        <v>9.8753726305284513</v>
      </c>
      <c r="R16" s="1211">
        <f t="shared" si="426"/>
        <v>9.5775307168521255</v>
      </c>
      <c r="S16" s="1211">
        <f t="shared" si="426"/>
        <v>9.3031379946248851</v>
      </c>
      <c r="T16" s="1211">
        <f t="shared" si="426"/>
        <v>8.987860490905728</v>
      </c>
    </row>
    <row r="17" ht="15">
      <c r="A17" s="1161"/>
      <c r="B17" s="1168" t="s">
        <v>1248</v>
      </c>
      <c r="C17" s="1171"/>
      <c r="D17" s="1171">
        <f>D15/C15*100</f>
        <v>86.258826903694882</v>
      </c>
      <c r="E17" s="1171">
        <f t="shared" ref="E17:T17" si="427">E18*E19/100</f>
        <v>111.08498480520001</v>
      </c>
      <c r="F17" s="1172">
        <f t="shared" si="427"/>
        <v>108.20450013839999</v>
      </c>
      <c r="G17" s="1172">
        <f t="shared" si="427"/>
        <v>104.80977129189999</v>
      </c>
      <c r="H17" s="1173">
        <f t="shared" si="427"/>
        <v>100.37221275927868</v>
      </c>
      <c r="I17" s="1173">
        <f t="shared" si="427"/>
        <v>104.07788960773313</v>
      </c>
      <c r="J17" s="1173">
        <f t="shared" si="427"/>
        <v>103.41050811986662</v>
      </c>
      <c r="K17" s="1173">
        <f t="shared" si="427"/>
        <v>101.60461609659127</v>
      </c>
      <c r="L17" s="1173">
        <f t="shared" si="427"/>
        <v>102.2943898746686</v>
      </c>
      <c r="M17" s="1173">
        <f t="shared" si="427"/>
        <v>102.38579198025251</v>
      </c>
      <c r="N17" s="1173">
        <f t="shared" si="427"/>
        <v>102.1899820589892</v>
      </c>
      <c r="O17" s="1173">
        <f t="shared" si="427"/>
        <v>103.33438759420555</v>
      </c>
      <c r="P17" s="1173">
        <f t="shared" si="427"/>
        <v>103.63405986814247</v>
      </c>
      <c r="Q17" s="1173">
        <f t="shared" si="427"/>
        <v>103.66686602467458</v>
      </c>
      <c r="R17" s="1173">
        <f t="shared" si="427"/>
        <v>103.69259940488919</v>
      </c>
      <c r="S17" s="1173">
        <f t="shared" si="427"/>
        <v>103.68296664374071</v>
      </c>
      <c r="T17" s="1173">
        <f t="shared" si="427"/>
        <v>103.37591788011824</v>
      </c>
    </row>
    <row r="18" ht="15">
      <c r="A18" s="1161"/>
      <c r="B18" s="1212" t="s">
        <v>1249</v>
      </c>
      <c r="C18" s="1171"/>
      <c r="D18" s="1171">
        <f>D17/D19*100</f>
        <v>79.513233540199963</v>
      </c>
      <c r="E18" s="1171">
        <f>'СС Экс Минэк баз'!E23</f>
        <v>106.23269999999999</v>
      </c>
      <c r="F18" s="1172">
        <f>'СС Экс Минэк баз'!F23</f>
        <v>101.8728</v>
      </c>
      <c r="G18" s="1172">
        <f>'СС Экс Минэк баз'!G23</f>
        <v>101.71429999999999</v>
      </c>
      <c r="H18" s="1173">
        <f>'ДС Экс Минэк баз'!J18</f>
        <v>98.541570420762071</v>
      </c>
      <c r="I18" s="1173">
        <f>'ДС Экс Минэк баз'!K18</f>
        <v>99.392856258996659</v>
      </c>
      <c r="J18" s="1173">
        <f>'ДС Экс Минэк баз'!L18</f>
        <v>99.80502250970153</v>
      </c>
      <c r="K18" s="1173">
        <f>'ДС Экс Минэк баз'!M18</f>
        <v>99.80489803021166</v>
      </c>
      <c r="L18" s="1173">
        <f>'ДС Экс Минэк баз'!N18</f>
        <v>100.40388187137124</v>
      </c>
      <c r="M18" s="1173">
        <f>'ДС Экс Минэк баз'!O18</f>
        <v>100.44671390698241</v>
      </c>
      <c r="N18" s="1173">
        <f>'ДС Экс Минэк баз'!P18</f>
        <v>100.19685459307063</v>
      </c>
      <c r="O18" s="1173">
        <f>'ДС Экс Минэк баз'!Q18</f>
        <v>101.69875151172293</v>
      </c>
      <c r="P18" s="1173">
        <f>'ДС Экс Минэк баз'!R18</f>
        <v>101.98427694760957</v>
      </c>
      <c r="Q18" s="1173">
        <f>'ДС Экс Минэк баз'!S18</f>
        <v>101.98225698370112</v>
      </c>
      <c r="R18" s="1173">
        <f>'ДС Экс Минэк баз'!T18</f>
        <v>101.97985687137836</v>
      </c>
      <c r="S18" s="1173">
        <f>'ДС Экс Минэк баз'!U18</f>
        <v>101.97581528728935</v>
      </c>
      <c r="T18" s="1173">
        <f>'ДС Экс Минэк баз'!V18</f>
        <v>101.6688562335022</v>
      </c>
    </row>
    <row r="19" s="1180" customFormat="1" ht="15">
      <c r="A19" s="1181"/>
      <c r="B19" s="1182" t="s">
        <v>1250</v>
      </c>
      <c r="C19" s="1185"/>
      <c r="D19" s="1185">
        <f>(VLOOKUP($B15,'ЭКС ИМП ТО ФАКТ'!$I$1:$M$12,5,0)/0.75)/VLOOKUP($B15,'ЭКС ИМП ТО ФАКТ'!$I$1:$M$12,4,0)*100</f>
        <v>108.48361092004201</v>
      </c>
      <c r="E19" s="1185">
        <f>'СС Экс Минэк баз'!E24+(VLOOKUP('Экс ВАВТ баз'!$B15,'ДС Экс потенциал'!$A$1:$F$11,6,0)-100)</f>
        <v>104.5676</v>
      </c>
      <c r="F19" s="1186">
        <f>'СС Экс Минэк баз'!F24+(VLOOKUP('Экс ВАВТ баз'!$B15,'ДС Экс потенциал'!$A$1:$F$11,6,0)-100)</f>
        <v>106.2153</v>
      </c>
      <c r="G19" s="1186">
        <f>'СС Экс Минэк баз'!G24+(VLOOKUP('Экс ВАВТ баз'!$B15,'ДС Экс потенциал'!$A$1:$F$11,6,0)-100)</f>
        <v>103.0433</v>
      </c>
      <c r="H19" s="1187">
        <f>'ДС Экс Минэк баз'!J19+(VLOOKUP('Экс ВАВТ баз'!$B15,'ДС Экс потенциал'!$A$1:$F$11,6,0)-100)</f>
        <v>101.85773611147047</v>
      </c>
      <c r="I19" s="1187">
        <f>'ДС Экс Минэк баз'!K19+(VLOOKUP('Экс ВАВТ баз'!$B15,'ДС Экс потенциал'!$A$1:$F$11,6,0)-100)</f>
        <v>104.71365199177721</v>
      </c>
      <c r="J19" s="1187">
        <f>'ДС Экс Минэк баз'!L19+(VLOOKUP('Экс ВАВТ баз'!$B15,'ДС Экс потенциал'!$A$1:$F$11,6,0)-100)</f>
        <v>103.61252922899209</v>
      </c>
      <c r="K19" s="1187">
        <f>'ДС Экс Минэк баз'!M19+(VLOOKUP('Экс ВАВТ баз'!$B15,'ДС Экс потенциал'!$A$1:$F$11,6,0)-100)</f>
        <v>101.80323621575648</v>
      </c>
      <c r="L19" s="1187">
        <f>'ДС Экс Минэк баз'!N19+(VLOOKUP('Экс ВАВТ баз'!$B15,'ДС Экс потенциал'!$A$1:$F$11,6,0)-100)</f>
        <v>101.88290329822038</v>
      </c>
      <c r="M19" s="1187">
        <f>'ДС Экс Минэк баз'!O19+(VLOOKUP('Экс ВАВТ баз'!$B15,'ДС Экс потенциал'!$A$1:$F$11,6,0)-100)</f>
        <v>101.93045446470828</v>
      </c>
      <c r="N19" s="1187">
        <f>'ДС Экс Минэк баз'!P19+(VLOOKUP('Экс ВАВТ баз'!$B15,'ДС Экс потенциал'!$A$1:$F$11,6,0)-100)</f>
        <v>101.98921161149546</v>
      </c>
      <c r="O19" s="1187">
        <f>'ДС Экс Минэк баз'!Q19+(VLOOKUP('Экс ВАВТ баз'!$B15,'ДС Экс потенциал'!$A$1:$F$11,6,0)-100)</f>
        <v>101.60831481032889</v>
      </c>
      <c r="P19" s="1187">
        <f>'ДС Экс Минэк баз'!R19+(VLOOKUP('Экс ВАВТ баз'!$B15,'ДС Экс потенциал'!$A$1:$F$11,6,0)-100)</f>
        <v>101.61768359781617</v>
      </c>
      <c r="Q19" s="1187">
        <f>'ДС Экс Минэк баз'!S19+(VLOOKUP('Экс ВАВТ баз'!$B15,'ДС Экс потенциал'!$A$1:$F$11,6,0)-100)</f>
        <v>101.65186483492192</v>
      </c>
      <c r="R19" s="1187">
        <f>'ДС Экс Минэк баз'!T19+(VLOOKUP('Экс ВАВТ баз'!$B15,'ДС Экс потенциал'!$A$1:$F$11,6,0)-100)</f>
        <v>101.6794910152414</v>
      </c>
      <c r="S19" s="1187">
        <f>'ДС Экс Минэк баз'!U19+(VLOOKUP('Экс ВАВТ баз'!$B15,'ДС Экс потенциал'!$A$1:$F$11,6,0)-100)</f>
        <v>101.67407473197632</v>
      </c>
      <c r="T19" s="1187">
        <f>'ДС Экс Минэк баз'!V19+(VLOOKUP('Экс ВАВТ баз'!$B15,'ДС Экс потенциал'!$A$1:$F$11,6,0)-100)</f>
        <v>101.67904086842036</v>
      </c>
      <c r="U19" s="1142"/>
      <c r="V19" s="1142"/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</row>
    <row r="20" s="1154" customFormat="1" ht="30.75" hidden="1" customHeight="1">
      <c r="A20" s="1155" t="s">
        <v>1257</v>
      </c>
      <c r="B20" s="1195" t="s">
        <v>1334</v>
      </c>
      <c r="C20" s="1204">
        <f>SUMIFS('Данные ТСВТ (ФТС)'!$F:$F,'Данные ТСВТ (ФТС)'!$B:$B,"2019",'Данные ТСВТ (ФТС)'!$A:$A,"ЭК",'Данные ТСВТ (ФТС)'!$D:$D,"27")/1000000</f>
        <v>54.080711309999998</v>
      </c>
      <c r="D20" s="1204">
        <f>(SUMIFS('Данные ТСВТ (ФТС)'!$F:$F,'Данные ТСВТ (ФТС)'!$B:$B,"2020",'Данные ТСВТ (ФТС)'!$A:$A,"ЭК",'Данные ТСВТ (ФТС)'!$D:$D,"27")/1000000)/0.75</f>
        <v>46.664726186666662</v>
      </c>
      <c r="E20" s="1204">
        <f>D20*E22/100</f>
        <v>51.837503993846852</v>
      </c>
      <c r="F20" s="1216">
        <f t="shared" ref="F20:T20" si="428">E20*F22/100</f>
        <v>56.090512080765123</v>
      </c>
      <c r="G20" s="1216">
        <f t="shared" si="428"/>
        <v>58.788337428305461</v>
      </c>
      <c r="H20" s="1160">
        <f t="shared" si="428"/>
        <v>57.869230292982614</v>
      </c>
      <c r="I20" s="1160">
        <f t="shared" si="428"/>
        <v>59.431025398779141</v>
      </c>
      <c r="J20" s="1160">
        <f t="shared" si="428"/>
        <v>60.964629064327802</v>
      </c>
      <c r="K20" s="1160">
        <f t="shared" si="428"/>
        <v>60.89810672400089</v>
      </c>
      <c r="L20" s="1160">
        <f t="shared" si="428"/>
        <v>61.327943738160677</v>
      </c>
      <c r="M20" s="1160">
        <f t="shared" si="428"/>
        <v>61.838053816530959</v>
      </c>
      <c r="N20" s="1160">
        <f t="shared" si="428"/>
        <v>62.086596772913111</v>
      </c>
      <c r="O20" s="1160">
        <f t="shared" si="428"/>
        <v>63.210536712305554</v>
      </c>
      <c r="P20" s="1160">
        <f t="shared" si="428"/>
        <v>64.584968407971559</v>
      </c>
      <c r="Q20" s="1160">
        <f t="shared" si="428"/>
        <v>65.989133159501378</v>
      </c>
      <c r="R20" s="1160">
        <f t="shared" si="428"/>
        <v>67.423670516451352</v>
      </c>
      <c r="S20" s="1160">
        <f t="shared" si="428"/>
        <v>68.889233717137628</v>
      </c>
      <c r="T20" s="1160">
        <f t="shared" si="428"/>
        <v>70.306784847877154</v>
      </c>
    </row>
    <row r="21" s="1205" customFormat="1" hidden="1">
      <c r="A21" s="1206"/>
      <c r="B21" s="1162" t="s">
        <v>1247</v>
      </c>
      <c r="C21" s="1209">
        <f t="shared" ref="C21:T21" si="429">C20/C$9*100</f>
        <v>16.62000150214195</v>
      </c>
      <c r="D21" s="1209">
        <f t="shared" si="429"/>
        <v>15.478143249144088</v>
      </c>
      <c r="E21" s="1209">
        <f t="shared" si="429"/>
        <v>15.427084010668175</v>
      </c>
      <c r="F21" s="1210">
        <f t="shared" si="429"/>
        <v>15.523129468061574</v>
      </c>
      <c r="G21" s="1210">
        <f t="shared" si="429"/>
        <v>15.284583560348192</v>
      </c>
      <c r="H21" s="1211">
        <f t="shared" si="429"/>
        <v>13.922540831444119</v>
      </c>
      <c r="I21" s="1211">
        <f t="shared" si="429"/>
        <v>13.156365730546407</v>
      </c>
      <c r="J21" s="1211">
        <f t="shared" si="429"/>
        <v>12.716426947295412</v>
      </c>
      <c r="K21" s="1211">
        <f t="shared" si="429"/>
        <v>11.818531589982882</v>
      </c>
      <c r="L21" s="1211">
        <f t="shared" si="429"/>
        <v>11.093297511150233</v>
      </c>
      <c r="M21" s="1211">
        <f t="shared" si="429"/>
        <v>10.464571294940574</v>
      </c>
      <c r="N21" s="1211">
        <f t="shared" si="429"/>
        <v>9.8012075230173892</v>
      </c>
      <c r="O21" s="1211">
        <f t="shared" si="429"/>
        <v>9.3154911897039785</v>
      </c>
      <c r="P21" s="1211">
        <f t="shared" si="429"/>
        <v>8.897215684911103</v>
      </c>
      <c r="Q21" s="1211">
        <f t="shared" si="429"/>
        <v>8.4988472275309235</v>
      </c>
      <c r="R21" s="1211">
        <f t="shared" si="429"/>
        <v>8.1217999976942146</v>
      </c>
      <c r="S21" s="1211">
        <f t="shared" si="429"/>
        <v>7.7742722870986878</v>
      </c>
      <c r="T21" s="1211">
        <f t="shared" si="429"/>
        <v>7.4150334141172669</v>
      </c>
    </row>
    <row r="22" hidden="1">
      <c r="A22" s="1161"/>
      <c r="B22" s="1168" t="s">
        <v>1248</v>
      </c>
      <c r="C22" s="1171"/>
      <c r="D22" s="1171">
        <f>D20/C20*100</f>
        <v>86.287190120663126</v>
      </c>
      <c r="E22" s="1171">
        <f t="shared" ref="E22:T22" si="430">E23*E24/100</f>
        <v>111.08498480520001</v>
      </c>
      <c r="F22" s="1172">
        <f t="shared" si="430"/>
        <v>108.20450013839999</v>
      </c>
      <c r="G22" s="1172">
        <f t="shared" si="430"/>
        <v>104.80977129189999</v>
      </c>
      <c r="H22" s="1173">
        <f t="shared" si="430"/>
        <v>98.436582534003904</v>
      </c>
      <c r="I22" s="1173">
        <f t="shared" si="430"/>
        <v>102.69883511131806</v>
      </c>
      <c r="J22" s="1173">
        <f t="shared" si="430"/>
        <v>102.58047653604874</v>
      </c>
      <c r="K22" s="1173">
        <f t="shared" si="430"/>
        <v>99.890883711837702</v>
      </c>
      <c r="L22" s="1173">
        <f t="shared" si="430"/>
        <v>100.70582984805729</v>
      </c>
      <c r="M22" s="1173">
        <f t="shared" si="430"/>
        <v>100.83177430593172</v>
      </c>
      <c r="N22" s="1173">
        <f t="shared" si="430"/>
        <v>100.40192557986957</v>
      </c>
      <c r="O22" s="1173">
        <f t="shared" si="430"/>
        <v>101.81027789863141</v>
      </c>
      <c r="P22" s="1173">
        <f t="shared" si="430"/>
        <v>102.17437118422447</v>
      </c>
      <c r="Q22" s="1173">
        <f t="shared" si="430"/>
        <v>102.17413553980543</v>
      </c>
      <c r="R22" s="1173">
        <f t="shared" si="430"/>
        <v>102.17389938049735</v>
      </c>
      <c r="S22" s="1173">
        <f t="shared" si="430"/>
        <v>102.17366273514979</v>
      </c>
      <c r="T22" s="1173">
        <f t="shared" si="430"/>
        <v>102.05772521227345</v>
      </c>
    </row>
    <row r="23" hidden="1">
      <c r="A23" s="1161"/>
      <c r="B23" s="1212" t="s">
        <v>1249</v>
      </c>
      <c r="C23" s="1171"/>
      <c r="D23" s="1171"/>
      <c r="E23" s="1171">
        <f>'СС Экс Минэк баз'!E28</f>
        <v>106.23269999999999</v>
      </c>
      <c r="F23" s="1172">
        <f>'СС Экс Минэк баз'!F28</f>
        <v>101.8728</v>
      </c>
      <c r="G23" s="1172">
        <f>'СС Экс Минэк баз'!G28</f>
        <v>101.71429999999999</v>
      </c>
      <c r="H23" s="1173">
        <f>'ДС Экс Минэк баз'!J23</f>
        <v>97.446212744509253</v>
      </c>
      <c r="I23" s="1173">
        <f>'ДС Экс Минэк баз'!K23</f>
        <v>98.549038943155509</v>
      </c>
      <c r="J23" s="1173">
        <f>'ДС Экс Минэк баз'!L23</f>
        <v>99.116356370791635</v>
      </c>
      <c r="K23" s="1173">
        <f>'ДС Экс Минэк баз'!M23</f>
        <v>99.104769756426947</v>
      </c>
      <c r="L23" s="1173">
        <f>'ДС Экс Минэк баз'!N23</f>
        <v>99.917883329406138</v>
      </c>
      <c r="M23" s="1173">
        <f>'ДС Экс Минэк баз'!O23</f>
        <v>100.04998784973719</v>
      </c>
      <c r="N23" s="1173">
        <f>'ДС Экс Минэк баз'!P23</f>
        <v>99.628177403376128</v>
      </c>
      <c r="O23" s="1173">
        <f>'ДС Экс Минэк баз'!Q23</f>
        <v>101.64150388606843</v>
      </c>
      <c r="P23" s="1173">
        <f>'ДС Экс Минэк баз'!R23</f>
        <v>102.00650729643095</v>
      </c>
      <c r="Q23" s="1173">
        <f>'ДС Экс Минэк баз'!S23</f>
        <v>102.00651450448362</v>
      </c>
      <c r="R23" s="1173">
        <f>'ДС Экс Минэк баз'!T23</f>
        <v>102.00652064149787</v>
      </c>
      <c r="S23" s="1173">
        <f>'ДС Экс Минэк баз'!U23</f>
        <v>102.00652574136183</v>
      </c>
      <c r="T23" s="1173">
        <f>'ДС Экс Минэк баз'!V23</f>
        <v>101.97651180138885</v>
      </c>
    </row>
    <row r="24" s="1180" customFormat="1" hidden="1">
      <c r="A24" s="1181"/>
      <c r="B24" s="1182" t="s">
        <v>1250</v>
      </c>
      <c r="C24" s="1185"/>
      <c r="D24" s="1185"/>
      <c r="E24" s="1185">
        <f>'СС Экс Минэк баз'!E29</f>
        <v>104.5676</v>
      </c>
      <c r="F24" s="1186">
        <f>'СС Экс Минэк баз'!F29</f>
        <v>106.2153</v>
      </c>
      <c r="G24" s="1186">
        <f>'СС Экс Минэк баз'!G29</f>
        <v>103.0433</v>
      </c>
      <c r="H24" s="1187">
        <f>'ДС Экс Минэк баз'!J24</f>
        <v>101.01632455649279</v>
      </c>
      <c r="I24" s="1187">
        <f>'ДС Экс Минэк баз'!K24</f>
        <v>104.21089460908514</v>
      </c>
      <c r="J24" s="1187">
        <f>'ДС Экс Минэк баз'!L24</f>
        <v>103.49500354139121</v>
      </c>
      <c r="K24" s="1187">
        <f>'ДС Экс Минэк баз'!M24</f>
        <v>100.79321505649305</v>
      </c>
      <c r="L24" s="1187">
        <f>'ДС Экс Минэк баз'!N24</f>
        <v>100.78859408585896</v>
      </c>
      <c r="M24" s="1187">
        <f>'ДС Экс Минэк баз'!O24</f>
        <v>100.78139585320957</v>
      </c>
      <c r="N24" s="1187">
        <f>'ДС Экс Минэк баз'!P24</f>
        <v>100.7766358842044</v>
      </c>
      <c r="O24" s="1187">
        <f>'ДС Экс Минэк баз'!Q24</f>
        <v>100.16604832288998</v>
      </c>
      <c r="P24" s="1187">
        <f>'ДС Экс Минэк баз'!R24</f>
        <v>100.16456194045122</v>
      </c>
      <c r="Q24" s="1187">
        <f>'ДС Экс Минэк баз'!S24</f>
        <v>100.16432385336962</v>
      </c>
      <c r="R24" s="1187">
        <f>'ДС Экс Минэк баз'!T24</f>
        <v>100.16408631325416</v>
      </c>
      <c r="S24" s="1187">
        <f>'ДС Экс Минэк баз'!U24</f>
        <v>100.16384931510336</v>
      </c>
      <c r="T24" s="1187">
        <f>'ДС Экс Минэк баз'!V24</f>
        <v>100.07963933012611</v>
      </c>
      <c r="U24" s="1142"/>
      <c r="V24" s="1142"/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</row>
    <row r="25" s="1154" customFormat="1" ht="30.199999999999999" customHeight="1">
      <c r="A25" s="1155" t="s">
        <v>1259</v>
      </c>
      <c r="B25" s="1195" t="s">
        <v>1260</v>
      </c>
      <c r="C25" s="1203">
        <f>VLOOKUP($B25,'ЭКС ИМП ТО ФАКТ'!$B$1:$F$12,4,0)/1000000</f>
        <v>17.239589529999989</v>
      </c>
      <c r="D25" s="1203">
        <f>(VLOOKUP($B25,'ЭКС ИМП ТО ФАКТ'!$B$1:$F$12,5,0)/1000000)/0.75</f>
        <v>13.297135520000005</v>
      </c>
      <c r="E25" s="1204">
        <f>D25*E27/100</f>
        <v>15.581165070016789</v>
      </c>
      <c r="F25" s="1216">
        <f t="shared" ref="F25:T25" si="431">E25*F27/100</f>
        <v>16.857684959443183</v>
      </c>
      <c r="G25" s="1216">
        <f t="shared" si="431"/>
        <v>18.117685692758045</v>
      </c>
      <c r="H25" s="1160">
        <f t="shared" si="431"/>
        <v>20.388000802856077</v>
      </c>
      <c r="I25" s="1160">
        <f t="shared" si="431"/>
        <v>22.922789062946499</v>
      </c>
      <c r="J25" s="1160">
        <f t="shared" si="431"/>
        <v>25.099893004355909</v>
      </c>
      <c r="K25" s="1160">
        <f t="shared" si="431"/>
        <v>27.915475839537759</v>
      </c>
      <c r="L25" s="1160">
        <f t="shared" si="431"/>
        <v>30.933062433263814</v>
      </c>
      <c r="M25" s="1160">
        <f t="shared" si="431"/>
        <v>34.124186797514874</v>
      </c>
      <c r="N25" s="1160">
        <f t="shared" si="431"/>
        <v>37.716409006297049</v>
      </c>
      <c r="O25" s="1160">
        <f t="shared" si="431"/>
        <v>41.640918561030041</v>
      </c>
      <c r="P25" s="1160">
        <f t="shared" si="431"/>
        <v>45.901744917405068</v>
      </c>
      <c r="Q25" s="1160">
        <f t="shared" si="431"/>
        <v>50.546430396076694</v>
      </c>
      <c r="R25" s="1160">
        <f t="shared" si="431"/>
        <v>55.593736767268176</v>
      </c>
      <c r="S25" s="1160">
        <f t="shared" si="431"/>
        <v>61.006994326032007</v>
      </c>
      <c r="T25" s="1160">
        <f t="shared" si="431"/>
        <v>67.07091015363288</v>
      </c>
    </row>
    <row r="26" s="1205" customFormat="1" ht="15">
      <c r="A26" s="1206"/>
      <c r="B26" s="1162" t="s">
        <v>1247</v>
      </c>
      <c r="C26" s="1209">
        <f t="shared" ref="C26:T26" si="432">C25/C$9*100</f>
        <v>5.2980442924006077</v>
      </c>
      <c r="D26" s="1209">
        <f t="shared" si="432"/>
        <v>4.4105041473627864</v>
      </c>
      <c r="E26" s="1209">
        <f t="shared" si="432"/>
        <v>4.6370277115921663</v>
      </c>
      <c r="F26" s="1210">
        <f t="shared" si="432"/>
        <v>4.6653884311205829</v>
      </c>
      <c r="G26" s="1210">
        <f t="shared" si="432"/>
        <v>4.7104798843614333</v>
      </c>
      <c r="H26" s="1211">
        <f t="shared" si="432"/>
        <v>4.9050725612243022</v>
      </c>
      <c r="I26" s="1211">
        <f t="shared" si="432"/>
        <v>5.0744639597365682</v>
      </c>
      <c r="J26" s="1211">
        <f t="shared" si="432"/>
        <v>5.2355105029513789</v>
      </c>
      <c r="K26" s="1211">
        <f t="shared" si="432"/>
        <v>5.4175729067280569</v>
      </c>
      <c r="L26" s="1211">
        <f t="shared" si="432"/>
        <v>5.5953231689661056</v>
      </c>
      <c r="M26" s="1211">
        <f t="shared" si="432"/>
        <v>5.7746802104079693</v>
      </c>
      <c r="N26" s="1211">
        <f t="shared" si="432"/>
        <v>5.9540443655786905</v>
      </c>
      <c r="O26" s="1211">
        <f t="shared" si="432"/>
        <v>6.1367238780451689</v>
      </c>
      <c r="P26" s="1211">
        <f t="shared" si="432"/>
        <v>6.323417583239344</v>
      </c>
      <c r="Q26" s="1211">
        <f t="shared" si="432"/>
        <v>6.5099565529211327</v>
      </c>
      <c r="R26" s="1211">
        <f t="shared" si="432"/>
        <v>6.6967758902719536</v>
      </c>
      <c r="S26" s="1211">
        <f t="shared" si="432"/>
        <v>6.8847475826991129</v>
      </c>
      <c r="T26" s="1211">
        <f t="shared" si="432"/>
        <v>7.0737559821648048</v>
      </c>
    </row>
    <row r="27" ht="15">
      <c r="A27" s="1161"/>
      <c r="B27" s="1168" t="s">
        <v>1248</v>
      </c>
      <c r="C27" s="1171"/>
      <c r="D27" s="1171">
        <f>D25/C25*100</f>
        <v>77.131392814548136</v>
      </c>
      <c r="E27" s="1171">
        <f t="shared" ref="E27:T27" si="433">E28*E29/100</f>
        <v>117.17685396664125</v>
      </c>
      <c r="F27" s="1172">
        <f t="shared" si="433"/>
        <v>108.19271141593148</v>
      </c>
      <c r="G27" s="1172">
        <f t="shared" si="433"/>
        <v>107.47434025695826</v>
      </c>
      <c r="H27" s="1173">
        <f t="shared" si="433"/>
        <v>112.5309333024003</v>
      </c>
      <c r="I27" s="1173">
        <f t="shared" si="433"/>
        <v>112.43274553793098</v>
      </c>
      <c r="J27" s="1173">
        <f t="shared" si="433"/>
        <v>109.49755256845505</v>
      </c>
      <c r="K27" s="1173">
        <f t="shared" si="433"/>
        <v>111.21750931246289</v>
      </c>
      <c r="L27" s="1173">
        <f t="shared" si="433"/>
        <v>110.80972651539807</v>
      </c>
      <c r="M27" s="1173">
        <f t="shared" si="433"/>
        <v>110.31622514303494</v>
      </c>
      <c r="N27" s="1173">
        <f t="shared" si="433"/>
        <v>110.52690934467567</v>
      </c>
      <c r="O27" s="1173">
        <f t="shared" si="433"/>
        <v>110.40531073379165</v>
      </c>
      <c r="P27" s="1173">
        <f t="shared" si="433"/>
        <v>110.23230635541876</v>
      </c>
      <c r="Q27" s="1173">
        <f t="shared" si="433"/>
        <v>110.11875580553463</v>
      </c>
      <c r="R27" s="1173">
        <f t="shared" si="433"/>
        <v>109.9854852887559</v>
      </c>
      <c r="S27" s="1173">
        <f t="shared" si="433"/>
        <v>109.73717161957529</v>
      </c>
      <c r="T27" s="1173">
        <f t="shared" si="433"/>
        <v>109.9397059215772</v>
      </c>
    </row>
    <row r="28" ht="15">
      <c r="A28" s="1161"/>
      <c r="B28" s="1212" t="s">
        <v>1249</v>
      </c>
      <c r="C28" s="1171"/>
      <c r="D28" s="1171">
        <f>D27/D29*100</f>
        <v>105.05546919258914</v>
      </c>
      <c r="E28" s="1171">
        <f>'СС Экс Минэк баз'!E33</f>
        <v>108.6679</v>
      </c>
      <c r="F28" s="1172">
        <f>'СС Экс Минэк баз'!F33</f>
        <v>104.602</v>
      </c>
      <c r="G28" s="1172">
        <f>'СС Экс Минэк баз'!G33</f>
        <v>102.2302</v>
      </c>
      <c r="H28" s="1173">
        <f>'ДС Экс Минэк баз'!J28</f>
        <v>103.17923142302237</v>
      </c>
      <c r="I28" s="1173">
        <f>'ДС Экс Минэк баз'!K28</f>
        <v>102.37758742252814</v>
      </c>
      <c r="J28" s="1173">
        <f>'ДС Экс Минэк баз'!L28</f>
        <v>102.46893629913566</v>
      </c>
      <c r="K28" s="1173">
        <f>'ДС Экс Минэк баз'!M28</f>
        <v>102.24959515496873</v>
      </c>
      <c r="L28" s="1173">
        <f>'ДС Экс Минэк баз'!N28</f>
        <v>101.82355068129637</v>
      </c>
      <c r="M28" s="1173">
        <f>'ДС Экс Минэк баз'!O28</f>
        <v>101.42649688863413</v>
      </c>
      <c r="N28" s="1173">
        <f>'ДС Экс Минэк баз'!P28</f>
        <v>101.62178587614541</v>
      </c>
      <c r="O28" s="1173">
        <f>'ДС Экс Минэк баз'!Q28</f>
        <v>101.47402259586575</v>
      </c>
      <c r="P28" s="1173">
        <f>'ДС Экс Минэк баз'!R28</f>
        <v>101.52110398752497</v>
      </c>
      <c r="Q28" s="1173">
        <f>'ДС Экс Минэк баз'!S28</f>
        <v>101.50758342658577</v>
      </c>
      <c r="R28" s="1173">
        <f>'ДС Экс Минэк баз'!T28</f>
        <v>101.49300437506659</v>
      </c>
      <c r="S28" s="1173">
        <f>'ДС Экс Минэк баз'!U28</f>
        <v>101.47308545688584</v>
      </c>
      <c r="T28" s="1173">
        <f>'ДС Экс Минэк баз'!V28</f>
        <v>101.63126536743206</v>
      </c>
    </row>
    <row r="29" s="1180" customFormat="1" ht="15">
      <c r="A29" s="1181"/>
      <c r="B29" s="1182" t="s">
        <v>1250</v>
      </c>
      <c r="C29" s="1185"/>
      <c r="D29" s="1185">
        <f>(VLOOKUP($B25,'ЭКС ИМП ТО ФАКТ'!$I$1:$M$12,5,0)/0.75)/VLOOKUP($B25,'ЭКС ИМП ТО ФАКТ'!$I$1:$M$12,4,0)*100</f>
        <v>73.419683341901788</v>
      </c>
      <c r="E29" s="1185">
        <f>'СС Экс Минэк баз'!E34+(VLOOKUP('Экс ВАВТ баз'!$B25,'ДС Экс потенциал'!$A$1:$F$11,6,0)-100)</f>
        <v>107.83023686538641</v>
      </c>
      <c r="F29" s="1186">
        <f>'СС Экс Минэк баз'!F34+(VLOOKUP('Экс ВАВТ баз'!$B25,'ДС Экс потенциал'!$A$1:$F$11,6,0)-100)</f>
        <v>103.4327368653864</v>
      </c>
      <c r="G29" s="1186">
        <f>'СС Экс Минэк баз'!G34+(VLOOKUP('Экс ВАВТ баз'!$B25,'ДС Экс потенциал'!$A$1:$F$11,6,0)-100)</f>
        <v>105.12973686538641</v>
      </c>
      <c r="H29" s="1187">
        <f>'ДС Экс Минэк баз'!J29+(VLOOKUP('Экс ВАВТ баз'!$B25,'ДС Экс потенциал'!$A$1:$F$11,6,0)-100)</f>
        <v>109.06355062971645</v>
      </c>
      <c r="I29" s="1187">
        <f>'ДС Экс Минэк баз'!K29+(VLOOKUP('Экс ВАВТ баз'!$B25,'ДС Экс потенциал'!$A$1:$F$11,6,0)-100)</f>
        <v>109.82164003719257</v>
      </c>
      <c r="J29" s="1187">
        <f>'ДС Экс Минэк баз'!L29+(VLOOKUP('Экс ВАВТ баз'!$B25,'ДС Экс потенциал'!$A$1:$F$11,6,0)-100)</f>
        <v>106.85926537658288</v>
      </c>
      <c r="K29" s="1187">
        <f>'ДС Экс Минэк баз'!M29+(VLOOKUP('Экс ВАВТ баз'!$B25,'ДС Экс потенциал'!$A$1:$F$11,6,0)-100)</f>
        <v>108.77061091919479</v>
      </c>
      <c r="L29" s="1187">
        <f>'ДС Экс Минэк баз'!N29+(VLOOKUP('Экс ВАВТ баз'!$B25,'ДС Экс потенциал'!$A$1:$F$11,6,0)-100)</f>
        <v>108.82524305425969</v>
      </c>
      <c r="M29" s="1187">
        <f>'ДС Экс Минэк баз'!O29+(VLOOKUP('Экс ВАВТ баз'!$B25,'ДС Экс потенциал'!$A$1:$F$11,6,0)-100)</f>
        <v>108.764700080455</v>
      </c>
      <c r="N29" s="1187">
        <f>'ДС Экс Минэк баз'!P29+(VLOOKUP('Экс ВАВТ баз'!$B25,'ДС Экс потенциал'!$A$1:$F$11,6,0)-100)</f>
        <v>108.76300627050941</v>
      </c>
      <c r="O29" s="1187">
        <f>'ДС Экс Минэк баз'!Q29+(VLOOKUP('Экс ВАВТ баз'!$B25,'ДС Экс потенциал'!$A$1:$F$11,6,0)-100)</f>
        <v>108.80155128322446</v>
      </c>
      <c r="P29" s="1187">
        <f>'ДС Экс Минэк баз'!R29+(VLOOKUP('Экс ВАВТ баз'!$B25,'ДС Экс потенциал'!$A$1:$F$11,6,0)-100)</f>
        <v>108.58068128274513</v>
      </c>
      <c r="Q29" s="1187">
        <f>'ДС Экс Минэк баз'!S29+(VLOOKUP('Экс ВАВТ баз'!$B25,'ДС Экс потенциал'!$A$1:$F$11,6,0)-100)</f>
        <v>108.48327985778205</v>
      </c>
      <c r="R29" s="1187">
        <f>'ДС Экс Минэк баз'!T29+(VLOOKUP('Экс ВАВТ баз'!$B25,'ДС Экс потенциал'!$A$1:$F$11,6,0)-100)</f>
        <v>108.36755298158818</v>
      </c>
      <c r="S29" s="1187">
        <f>'ДС Экс Минэк баз'!U29+(VLOOKUP('Экс ВАВТ баз'!$B25,'ДС Экс потенциал'!$A$1:$F$11,6,0)-100)</f>
        <v>108.1441163688678</v>
      </c>
      <c r="T29" s="1187">
        <f>'ДС Экс Минэк баз'!V29+(VLOOKUP('Экс ВАВТ баз'!$B25,'ДС Экс потенциал'!$A$1:$F$11,6,0)-100)</f>
        <v>108.17508325229177</v>
      </c>
      <c r="U29" s="1142"/>
      <c r="V29" s="1142"/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</row>
    <row r="30" s="1154" customFormat="1" ht="26.449999999999999" customHeight="1">
      <c r="A30" s="1155" t="s">
        <v>1261</v>
      </c>
      <c r="B30" s="1195" t="s">
        <v>1262</v>
      </c>
      <c r="C30" s="1203">
        <f>VLOOKUP($B30,'ЭКС ИМП ТО ФАКТ'!$B$1:$F$12,4,0)/1000000</f>
        <v>0.018729310000000002</v>
      </c>
      <c r="D30" s="1203">
        <f>(VLOOKUP($B30,'ЭКС ИМП ТО ФАКТ'!$B$1:$F$12,5,0)/1000000)/0.75</f>
        <v>0.036532906666666663</v>
      </c>
      <c r="E30" s="1204">
        <f>D30*E32/100</f>
        <v>0.042333485454533103</v>
      </c>
      <c r="F30" s="1216">
        <f t="shared" ref="F30:T30" si="434">E30*F32/100</f>
        <v>0.04539562252789698</v>
      </c>
      <c r="G30" s="1216">
        <f t="shared" si="434"/>
        <v>0.048191474508449267</v>
      </c>
      <c r="H30" s="1160">
        <f t="shared" si="434"/>
        <v>0.05296342717001843</v>
      </c>
      <c r="I30" s="1160">
        <f t="shared" si="434"/>
        <v>0.058168162651683328</v>
      </c>
      <c r="J30" s="1160">
        <f t="shared" si="434"/>
        <v>0.062179764639541807</v>
      </c>
      <c r="K30" s="1160">
        <f t="shared" si="434"/>
        <v>0.067539137170572097</v>
      </c>
      <c r="L30" s="1160">
        <f t="shared" si="434"/>
        <v>0.073092876287504674</v>
      </c>
      <c r="M30" s="1160">
        <f t="shared" si="434"/>
        <v>0.078751453139540031</v>
      </c>
      <c r="N30" s="1160">
        <f t="shared" si="434"/>
        <v>0.085010150432731232</v>
      </c>
      <c r="O30" s="1160">
        <f t="shared" si="434"/>
        <v>0.091666397164888863</v>
      </c>
      <c r="P30" s="1160">
        <f t="shared" si="434"/>
        <v>0.09868548657384249</v>
      </c>
      <c r="Q30" s="1160">
        <f t="shared" si="434"/>
        <v>0.10613033859934781</v>
      </c>
      <c r="R30" s="1160">
        <f t="shared" si="434"/>
        <v>0.11399599451328056</v>
      </c>
      <c r="S30" s="1160">
        <f t="shared" si="434"/>
        <v>0.12216285049703454</v>
      </c>
      <c r="T30" s="1160">
        <f t="shared" si="434"/>
        <v>0.13115647256018748</v>
      </c>
    </row>
    <row r="31" s="1205" customFormat="1" ht="15">
      <c r="A31" s="1206"/>
      <c r="B31" s="1162" t="s">
        <v>1247</v>
      </c>
      <c r="C31" s="1209">
        <f t="shared" ref="C31:T31" si="435">C30/C$9*100</f>
        <v>0.0057558629092314415</v>
      </c>
      <c r="D31" s="1209">
        <f t="shared" si="435"/>
        <v>0.012117537354282061</v>
      </c>
      <c r="E31" s="1209">
        <f t="shared" si="435"/>
        <v>0.01259864357375314</v>
      </c>
      <c r="F31" s="1210">
        <f t="shared" si="435"/>
        <v>0.012563303482933457</v>
      </c>
      <c r="G31" s="1210">
        <f t="shared" si="435"/>
        <v>0.012529468449742724</v>
      </c>
      <c r="H31" s="1211">
        <f t="shared" si="435"/>
        <v>0.012742272078175817</v>
      </c>
      <c r="I31" s="1211">
        <f t="shared" si="435"/>
        <v>0.012876803262007604</v>
      </c>
      <c r="J31" s="1211">
        <f t="shared" si="435"/>
        <v>0.012969888388961268</v>
      </c>
      <c r="K31" s="1211">
        <f t="shared" si="435"/>
        <v>0.013107360296572328</v>
      </c>
      <c r="L31" s="1211">
        <f t="shared" si="435"/>
        <v>0.013221395878930311</v>
      </c>
      <c r="M31" s="1211">
        <f t="shared" si="435"/>
        <v>0.013326748581123432</v>
      </c>
      <c r="N31" s="1211">
        <f t="shared" si="435"/>
        <v>0.013419999955894367</v>
      </c>
      <c r="O31" s="1211">
        <f t="shared" si="435"/>
        <v>0.013509100849244823</v>
      </c>
      <c r="P31" s="1211">
        <f t="shared" si="435"/>
        <v>0.013594898018243868</v>
      </c>
      <c r="Q31" s="1211">
        <f t="shared" si="435"/>
        <v>0.013668698023079181</v>
      </c>
      <c r="R31" s="1211">
        <f t="shared" si="435"/>
        <v>0.013731863911935852</v>
      </c>
      <c r="S31" s="1211">
        <f t="shared" si="435"/>
        <v>0.013786294488797767</v>
      </c>
      <c r="T31" s="1211">
        <f t="shared" si="435"/>
        <v>0.013832656814215125</v>
      </c>
    </row>
    <row r="32" ht="15">
      <c r="A32" s="1161"/>
      <c r="B32" s="1168" t="s">
        <v>1248</v>
      </c>
      <c r="C32" s="1171"/>
      <c r="D32" s="1171">
        <f>D30/C30*100</f>
        <v>195.05740823696473</v>
      </c>
      <c r="E32" s="1171">
        <f t="shared" ref="E32:T32" si="436">E33*E34/100</f>
        <v>115.8776821149</v>
      </c>
      <c r="F32" s="1172">
        <f t="shared" si="436"/>
        <v>107.23336866900001</v>
      </c>
      <c r="G32" s="1172">
        <f t="shared" si="436"/>
        <v>106.158858112</v>
      </c>
      <c r="H32" s="1173">
        <f t="shared" si="436"/>
        <v>109.90206817749997</v>
      </c>
      <c r="I32" s="1173">
        <f t="shared" si="436"/>
        <v>109.82703680590217</v>
      </c>
      <c r="J32" s="1173">
        <f t="shared" si="436"/>
        <v>106.89655956967448</v>
      </c>
      <c r="K32" s="1173">
        <f t="shared" si="436"/>
        <v>108.61915859942339</v>
      </c>
      <c r="L32" s="1173">
        <f t="shared" si="436"/>
        <v>108.2229938811721</v>
      </c>
      <c r="M32" s="1173">
        <f t="shared" si="436"/>
        <v>107.74162564047667</v>
      </c>
      <c r="N32" s="1173">
        <f t="shared" si="436"/>
        <v>107.94740546831737</v>
      </c>
      <c r="O32" s="1173">
        <f t="shared" si="436"/>
        <v>107.8299434811902</v>
      </c>
      <c r="P32" s="1173">
        <f t="shared" si="436"/>
        <v>107.65721095847995</v>
      </c>
      <c r="Q32" s="1173">
        <f t="shared" si="436"/>
        <v>107.54401917037175</v>
      </c>
      <c r="R32" s="1173">
        <f t="shared" si="436"/>
        <v>107.41131708212706</v>
      </c>
      <c r="S32" s="1173">
        <f t="shared" si="436"/>
        <v>107.16416047653547</v>
      </c>
      <c r="T32" s="1173">
        <f t="shared" si="436"/>
        <v>107.36199427777042</v>
      </c>
    </row>
    <row r="33" ht="15">
      <c r="A33" s="1161"/>
      <c r="B33" s="1212" t="s">
        <v>1249</v>
      </c>
      <c r="C33" s="1171"/>
      <c r="D33" s="1171">
        <f>D32/D34*100</f>
        <v>201.68057326244298</v>
      </c>
      <c r="E33" s="1171">
        <f>'СС Экс Минэк баз'!E38</f>
        <v>107.6739</v>
      </c>
      <c r="F33" s="1172">
        <f>'СС Экс Минэк баз'!F38</f>
        <v>104.6169</v>
      </c>
      <c r="G33" s="1172">
        <f>'СС Экс Минэк баз'!G38</f>
        <v>102.2272</v>
      </c>
      <c r="H33" s="1173">
        <f>'ДС Экс Минэк баз'!J33</f>
        <v>102.92169614689524</v>
      </c>
      <c r="I33" s="1173">
        <f>'ДС Экс Минэк баз'!K33</f>
        <v>102.12259620735533</v>
      </c>
      <c r="J33" s="1173">
        <f>'ДС Экс Минэк баз'!L33</f>
        <v>102.2123556060839</v>
      </c>
      <c r="K33" s="1173">
        <f>'ДС Экс Минэк баз'!M33</f>
        <v>101.99452105094987</v>
      </c>
      <c r="L33" s="1173">
        <f>'ДС Экс Минэк баз'!N33</f>
        <v>101.56960524201226</v>
      </c>
      <c r="M33" s="1173">
        <f>'ДС Экс Минэк баз'!O33</f>
        <v>101.17359957940005</v>
      </c>
      <c r="N33" s="1173">
        <f>'ДС Экс Минэк баз'!P33</f>
        <v>101.36840305299228</v>
      </c>
      <c r="O33" s="1173">
        <f>'ДС Экс Минэк баз'!Q33</f>
        <v>101.22104683813062</v>
      </c>
      <c r="P33" s="1173">
        <f>'ДС Экс Минэк баз'!R33</f>
        <v>101.26795379071649</v>
      </c>
      <c r="Q33" s="1173">
        <f>'ДС Экс Минэк баз'!S33</f>
        <v>101.25441342073022</v>
      </c>
      <c r="R33" s="1173">
        <f>'ДС Экс Минэк баз'!T33</f>
        <v>101.23981509121687</v>
      </c>
      <c r="S33" s="1173">
        <f>'ДС Экс Минэк баз'!U33</f>
        <v>101.2198501911777</v>
      </c>
      <c r="T33" s="1173">
        <f>'ДС Экс Минэк баз'!V33</f>
        <v>101.37762171479737</v>
      </c>
    </row>
    <row r="34" s="1180" customFormat="1" ht="15">
      <c r="A34" s="1181"/>
      <c r="B34" s="1182" t="s">
        <v>1250</v>
      </c>
      <c r="C34" s="1185"/>
      <c r="D34" s="1185">
        <f>(VLOOKUP($B30,'ЭКС ИМП ТО ФАКТ'!$I$1:$M$12,5,0)/0.75)/VLOOKUP($B30,'ЭКС ИМП ТО ФАКТ'!$I$1:$M$12,4,0)*100</f>
        <v>96.716012396067697</v>
      </c>
      <c r="E34" s="1185">
        <f>'СС Экс Минэк баз'!E39+(VLOOKUP('Экс ВАВТ баз'!$B30,'ДС Экс потенциал'!$A$1:$F$11,6,0)-100)</f>
        <v>107.6191</v>
      </c>
      <c r="F34" s="1186">
        <f>'СС Экс Минэк баз'!F39+(VLOOKUP('Экс ВАВТ баз'!$B30,'ДС Экс потенциал'!$A$1:$F$11,6,0)-100)</f>
        <v>102.501</v>
      </c>
      <c r="G34" s="1186">
        <f>'СС Экс Минэк баз'!G39+(VLOOKUP('Экс ВАВТ баз'!$B30,'ДС Экс потенциал'!$A$1:$F$11,6,0)-100)</f>
        <v>103.846</v>
      </c>
      <c r="H34" s="1187">
        <f>'ДС Экс Минэк баз'!J34+(VLOOKUP('Экс ВАВТ баз'!$B30,'ДС Экс потенциал'!$A$1:$F$11,6,0)-100)</f>
        <v>106.78221627890971</v>
      </c>
      <c r="I34" s="1187">
        <f>'ДС Экс Минэк баз'!K34+(VLOOKUP('Экс ВАВТ баз'!$B30,'ДС Экс потенциал'!$A$1:$F$11,6,0)-100)</f>
        <v>107.54430545704432</v>
      </c>
      <c r="J34" s="1187">
        <f>'ДС Экс Минэк баз'!L34+(VLOOKUP('Экс ВАВТ баз'!$B30,'ДС Экс потенциал'!$A$1:$F$11,6,0)-100)</f>
        <v>104.58281578172704</v>
      </c>
      <c r="K34" s="1187">
        <f>'ДС Экс Минэк баз'!M34+(VLOOKUP('Экс ВАВТ баз'!$B30,'ДС Экс потенциал'!$A$1:$F$11,6,0)-100)</f>
        <v>106.49509157963915</v>
      </c>
      <c r="L34" s="1187">
        <f>'ДС Экс Минэк баз'!N34+(VLOOKUP('Экс ВАВТ баз'!$B30,'ДС Экс потенциал'!$A$1:$F$11,6,0)-100)</f>
        <v>106.55057054057329</v>
      </c>
      <c r="M34" s="1187">
        <f>'ДС Экс Минэк баз'!O34+(VLOOKUP('Экс ВАВТ баз'!$B30,'ДС Экс потенциал'!$A$1:$F$11,6,0)-100)</f>
        <v>106.49183787903296</v>
      </c>
      <c r="N34" s="1187">
        <f>'ДС Экс Минэк баз'!P34+(VLOOKUP('Экс ВАВТ баз'!$B30,'ДС Экс потенциал'!$A$1:$F$11,6,0)-100)</f>
        <v>106.49019045104795</v>
      </c>
      <c r="O34" s="1187">
        <f>'ДС Экс Минэк баз'!Q34+(VLOOKUP('Экс ВАВТ баз'!$B30,'ДС Экс потенциал'!$A$1:$F$11,6,0)-100)</f>
        <v>106.52917239003497</v>
      </c>
      <c r="P34" s="1187">
        <f>'ДС Экс Минэк баз'!R34+(VLOOKUP('Экс ВАВТ баз'!$B30,'ДС Экс потенциал'!$A$1:$F$11,6,0)-100)</f>
        <v>106.30925868312467</v>
      </c>
      <c r="Q34" s="1187">
        <f>'ДС Экс Минэк баз'!S34+(VLOOKUP('Экс ВАВТ баз'!$B30,'ДС Экс потенциал'!$A$1:$F$11,6,0)-100)</f>
        <v>106.21168553266622</v>
      </c>
      <c r="R34" s="1187">
        <f>'ДС Экс Минэк баз'!T34+(VLOOKUP('Экс ВАВТ баз'!$B30,'ДС Экс потенциал'!$A$1:$F$11,6,0)-100)</f>
        <v>106.09592380759456</v>
      </c>
      <c r="S34" s="1187">
        <f>'ДС Экс Минэк баз'!U34+(VLOOKUP('Экс ВАВТ баз'!$B30,'ДС Экс потенциал'!$A$1:$F$11,6,0)-100)</f>
        <v>105.87267247889672</v>
      </c>
      <c r="T34" s="1187">
        <f>'ДС Экс Минэк баз'!V34+(VLOOKUP('Экс ВАВТ баз'!$B30,'ДС Экс потенциал'!$A$1:$F$11,6,0)-100)</f>
        <v>105.90305085259222</v>
      </c>
      <c r="U34" s="1142"/>
      <c r="V34" s="1142"/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</row>
    <row r="35" s="1154" customFormat="1" ht="27.75" customHeight="1">
      <c r="A35" s="1155" t="s">
        <v>1263</v>
      </c>
      <c r="B35" s="1195" t="s">
        <v>1264</v>
      </c>
      <c r="C35" s="1203">
        <f>VLOOKUP($B35,'ЭКС ИМП ТО ФАКТ'!$B$1:$F$12,4,0)/1000000</f>
        <v>175.81714522999999</v>
      </c>
      <c r="D35" s="1203">
        <f>(VLOOKUP($B35,'ЭКС ИМП ТО ФАКТ'!$B$1:$F$12,5,0)/1000000)/0.75</f>
        <v>154.71653344000001</v>
      </c>
      <c r="E35" s="1204">
        <f>D35*E37/100</f>
        <v>171.84927470135662</v>
      </c>
      <c r="F35" s="1216">
        <f t="shared" ref="F35:T35" si="437">E35*F37/100</f>
        <v>183.42224964188554</v>
      </c>
      <c r="G35" s="1216">
        <f t="shared" si="437"/>
        <v>194.01203888590911</v>
      </c>
      <c r="H35" s="1160">
        <f t="shared" si="437"/>
        <v>209.33042949132943</v>
      </c>
      <c r="I35" s="1160">
        <f t="shared" si="437"/>
        <v>225.50620198389805</v>
      </c>
      <c r="J35" s="1160">
        <f t="shared" si="437"/>
        <v>236.34675191928977</v>
      </c>
      <c r="K35" s="1160">
        <f t="shared" si="437"/>
        <v>251.98918640226668</v>
      </c>
      <c r="L35" s="1160">
        <f t="shared" si="437"/>
        <v>267.71615042725193</v>
      </c>
      <c r="M35" s="1160">
        <f t="shared" si="437"/>
        <v>283.02657004074422</v>
      </c>
      <c r="N35" s="1160">
        <f t="shared" si="437"/>
        <v>300.01497758342077</v>
      </c>
      <c r="O35" s="1160">
        <f t="shared" si="437"/>
        <v>317.19979732849401</v>
      </c>
      <c r="P35" s="1160">
        <f t="shared" si="437"/>
        <v>334.49582701033961</v>
      </c>
      <c r="Q35" s="1160">
        <f t="shared" si="437"/>
        <v>352.41597847540061</v>
      </c>
      <c r="R35" s="1160">
        <f t="shared" si="437"/>
        <v>370.84243982481996</v>
      </c>
      <c r="S35" s="1160">
        <f t="shared" si="437"/>
        <v>389.24500303438077</v>
      </c>
      <c r="T35" s="1160">
        <f t="shared" si="437"/>
        <v>409.50939310524365</v>
      </c>
    </row>
    <row r="36" s="1205" customFormat="1" ht="15">
      <c r="A36" s="1206"/>
      <c r="B36" s="1162" t="s">
        <v>1247</v>
      </c>
      <c r="C36" s="1209">
        <f t="shared" ref="C36:T36" si="438">C35/C$9*100</f>
        <v>54.031856220881316</v>
      </c>
      <c r="D36" s="1209">
        <f t="shared" si="438"/>
        <v>51.317662467706647</v>
      </c>
      <c r="E36" s="1209">
        <f t="shared" si="438"/>
        <v>51.143149143618352</v>
      </c>
      <c r="F36" s="1210">
        <f t="shared" si="438"/>
        <v>50.762370013920908</v>
      </c>
      <c r="G36" s="1210">
        <f t="shared" si="438"/>
        <v>50.441862277217929</v>
      </c>
      <c r="H36" s="1211">
        <f t="shared" si="438"/>
        <v>50.362022046976804</v>
      </c>
      <c r="I36" s="1211">
        <f t="shared" si="438"/>
        <v>49.920761889926588</v>
      </c>
      <c r="J36" s="1211">
        <f t="shared" si="438"/>
        <v>49.298851664313638</v>
      </c>
      <c r="K36" s="1211">
        <f t="shared" si="438"/>
        <v>48.903690443557615</v>
      </c>
      <c r="L36" s="1211">
        <f t="shared" si="438"/>
        <v>48.425802728836544</v>
      </c>
      <c r="M36" s="1211">
        <f t="shared" si="438"/>
        <v>47.895293233858297</v>
      </c>
      <c r="N36" s="1211">
        <f t="shared" si="438"/>
        <v>47.361414671570316</v>
      </c>
      <c r="O36" s="1211">
        <f t="shared" si="438"/>
        <v>46.746508906231639</v>
      </c>
      <c r="P36" s="1211">
        <f t="shared" si="438"/>
        <v>46.080095600795779</v>
      </c>
      <c r="Q36" s="1211">
        <f t="shared" si="438"/>
        <v>45.388224063555619</v>
      </c>
      <c r="R36" s="1211">
        <f t="shared" si="438"/>
        <v>44.671375851292979</v>
      </c>
      <c r="S36" s="1211">
        <f t="shared" si="438"/>
        <v>43.926989410379036</v>
      </c>
      <c r="T36" s="1211">
        <f t="shared" si="438"/>
        <v>43.189655732948083</v>
      </c>
    </row>
    <row r="37" ht="15">
      <c r="A37" s="1161"/>
      <c r="B37" s="1168" t="s">
        <v>1248</v>
      </c>
      <c r="C37" s="1171"/>
      <c r="D37" s="1171">
        <f>D35/C35*100</f>
        <v>87.998547148290541</v>
      </c>
      <c r="E37" s="1171">
        <f t="shared" ref="E37:T37" si="439">E38*E39/100</f>
        <v>111.07363310205034</v>
      </c>
      <c r="F37" s="1172">
        <f t="shared" si="439"/>
        <v>106.73437520213028</v>
      </c>
      <c r="G37" s="1172">
        <f t="shared" si="439"/>
        <v>105.77344856728074</v>
      </c>
      <c r="H37" s="1173">
        <f t="shared" si="439"/>
        <v>107.89558766218032</v>
      </c>
      <c r="I37" s="1173">
        <f t="shared" si="439"/>
        <v>107.72738704634371</v>
      </c>
      <c r="J37" s="1173">
        <f t="shared" si="439"/>
        <v>104.80720700363078</v>
      </c>
      <c r="K37" s="1173">
        <f t="shared" si="439"/>
        <v>106.61842583236289</v>
      </c>
      <c r="L37" s="1173">
        <f t="shared" si="439"/>
        <v>106.2411265536924</v>
      </c>
      <c r="M37" s="1173">
        <f t="shared" si="439"/>
        <v>105.71890025650607</v>
      </c>
      <c r="N37" s="1173">
        <f t="shared" si="439"/>
        <v>106.00240731470227</v>
      </c>
      <c r="O37" s="1173">
        <f t="shared" si="439"/>
        <v>105.72798727700015</v>
      </c>
      <c r="P37" s="1173">
        <f t="shared" si="439"/>
        <v>105.45272406461652</v>
      </c>
      <c r="Q37" s="1173">
        <f t="shared" si="439"/>
        <v>105.35736174206654</v>
      </c>
      <c r="R37" s="1173">
        <f t="shared" si="439"/>
        <v>105.22861120802034</v>
      </c>
      <c r="S37" s="1173">
        <f t="shared" si="439"/>
        <v>104.96236709537719</v>
      </c>
      <c r="T37" s="1173">
        <f t="shared" si="439"/>
        <v>105.20607584243618</v>
      </c>
    </row>
    <row r="38" ht="15">
      <c r="A38" s="1161"/>
      <c r="B38" s="1212" t="s">
        <v>1249</v>
      </c>
      <c r="C38" s="1171"/>
      <c r="D38" s="1171">
        <f>D37/D39*100</f>
        <v>86.928073940689671</v>
      </c>
      <c r="E38" s="1171">
        <f>'СС Экс Минэк баз'!E43</f>
        <v>106.79559999999999</v>
      </c>
      <c r="F38" s="1172">
        <f>'СС Экс Минэк баз'!F43</f>
        <v>104.3914</v>
      </c>
      <c r="G38" s="1172">
        <f>'СС Экс Минэк баз'!G43</f>
        <v>102.0334</v>
      </c>
      <c r="H38" s="1173">
        <f>'ДС Экс Минэк баз'!J38</f>
        <v>103.22683827712498</v>
      </c>
      <c r="I38" s="1173">
        <f>'ДС Экс Минэк баз'!K38</f>
        <v>102.33470972011632</v>
      </c>
      <c r="J38" s="1173">
        <f>'ДС Экс Минэк баз'!L38</f>
        <v>102.37841741841028</v>
      </c>
      <c r="K38" s="1173">
        <f>'ДС Экс Минэк баз'!M38</f>
        <v>102.16673237326532</v>
      </c>
      <c r="L38" s="1173">
        <f>'ДС Экс Минэк баз'!N38</f>
        <v>101.67931093674862</v>
      </c>
      <c r="M38" s="1173">
        <f>'ДС Экс Минэк баз'!O38</f>
        <v>101.27057728665584</v>
      </c>
      <c r="N38" s="1173">
        <f>'ДС Экс Минэк баз'!P38</f>
        <v>101.5014386016078</v>
      </c>
      <c r="O38" s="1173">
        <f>'ДС Экс Минэк баз'!Q38</f>
        <v>101.19470983504115</v>
      </c>
      <c r="P38" s="1173">
        <f>'ДС Экс Минэк баз'!R38</f>
        <v>101.20955474728208</v>
      </c>
      <c r="Q38" s="1173">
        <f>'ДС Экс Минэк баз'!S38</f>
        <v>101.19673019595184</v>
      </c>
      <c r="R38" s="1173">
        <f>'ДС Экс Минэк баз'!T38</f>
        <v>101.18219575058947</v>
      </c>
      <c r="S38" s="1173">
        <f>'ДС Экс Минэк баз'!U38</f>
        <v>101.16113249343617</v>
      </c>
      <c r="T38" s="1173">
        <f>'ДС Экс Минэк баз'!V38</f>
        <v>101.32333994653719</v>
      </c>
    </row>
    <row r="39" s="1180" customFormat="1" ht="15">
      <c r="A39" s="1181"/>
      <c r="B39" s="1182" t="s">
        <v>1250</v>
      </c>
      <c r="C39" s="1185"/>
      <c r="D39" s="1185">
        <f>(VLOOKUP($B35,'ЭКС ИМП ТО ФАКТ'!$I$1:$M$12,5,0)/0.75)/VLOOKUP($B35,'ЭКС ИМП ТО ФАКТ'!$I$1:$M$12,4,0)*100</f>
        <v>101.23144705625393</v>
      </c>
      <c r="E39" s="1185">
        <f>'СС Экс Минэк баз'!E44+(VLOOKUP('Экс ВАВТ баз'!$B35,'ДС Экс потенциал'!$A$1:$F$11,6,0)-100)</f>
        <v>104.00581400549305</v>
      </c>
      <c r="F39" s="1186">
        <f>'СС Экс Минэк баз'!F44+(VLOOKUP('Экс ВАВТ баз'!$B35,'ДС Экс потенциал'!$A$1:$F$11,6,0)-100)</f>
        <v>102.24441400549306</v>
      </c>
      <c r="G39" s="1186">
        <f>'СС Экс Минэк баз'!G44+(VLOOKUP('Экс ВАВТ баз'!$B35,'ДС Экс потенциал'!$A$1:$F$11,6,0)-100)</f>
        <v>103.66551400549305</v>
      </c>
      <c r="H39" s="1187">
        <f>'ДС Экс Минэк баз'!J39+(VLOOKUP('Экс ВАВТ баз'!$B35,'ДС Экс потенциал'!$A$1:$F$11,6,0)-100)</f>
        <v>104.52280575766693</v>
      </c>
      <c r="I39" s="1187">
        <f>'ДС Экс Минэк баз'!K39+(VLOOKUP('Экс ВАВТ баз'!$B35,'ДС Экс потенциал'!$A$1:$F$11,6,0)-100)</f>
        <v>105.26964637997827</v>
      </c>
      <c r="J39" s="1187">
        <f>'ДС Экс Минэк баз'!L39+(VLOOKUP('Экс ВАВТ баз'!$B35,'ДС Экс потенциал'!$A$1:$F$11,6,0)-100)</f>
        <v>102.37236484648349</v>
      </c>
      <c r="K39" s="1187">
        <f>'ДС Экс Минэк баз'!M39+(VLOOKUP('Экс ВАВТ баз'!$B35,'ДС Экс потенциал'!$A$1:$F$11,6,0)-100)</f>
        <v>104.35728280203122</v>
      </c>
      <c r="L39" s="1187">
        <f>'ДС Экс Минэк баз'!N39+(VLOOKUP('Экс ВАВТ баз'!$B35,'ДС Экс потенциал'!$A$1:$F$11,6,0)-100)</f>
        <v>104.48647377221265</v>
      </c>
      <c r="M39" s="1187">
        <f>'ДС Экс Минэк баз'!O39+(VLOOKUP('Экс ВАВТ баз'!$B35,'ДС Экс потенциал'!$A$1:$F$11,6,0)-100)</f>
        <v>104.39251270115588</v>
      </c>
      <c r="N39" s="1187">
        <f>'ДС Экс Минэк баз'!P39+(VLOOKUP('Экс ВАВТ баз'!$B35,'ДС Экс потенциал'!$A$1:$F$11,6,0)-100)</f>
        <v>104.4343890836471</v>
      </c>
      <c r="O39" s="1187">
        <f>'ДС Экс Минэк баз'!Q39+(VLOOKUP('Экс ВАВТ баз'!$B35,'ДС Экс потенциал'!$A$1:$F$11,6,0)-100)</f>
        <v>104.47975734042694</v>
      </c>
      <c r="P39" s="1187">
        <f>'ДС Экс Минэк баз'!R39+(VLOOKUP('Экс ВАВТ баз'!$B35,'ДС Экс потенциал'!$A$1:$F$11,6,0)-100)</f>
        <v>104.19245922771772</v>
      </c>
      <c r="Q39" s="1187">
        <f>'ДС Экс Минэк баз'!S39+(VLOOKUP('Экс ВАВТ баз'!$B35,'ДС Экс потенциал'!$A$1:$F$11,6,0)-100)</f>
        <v>104.11142883575219</v>
      </c>
      <c r="R39" s="1187">
        <f>'ДС Экс Минэк баз'!T39+(VLOOKUP('Экс ВАВТ баз'!$B35,'ДС Экс потенциал'!$A$1:$F$11,6,0)-100)</f>
        <v>103.99913782006188</v>
      </c>
      <c r="S39" s="1187">
        <f>'ДС Экс Минэк баз'!U39+(VLOOKUP('Экс ВАВТ баз'!$B35,'ДС Экс потенциал'!$A$1:$F$11,6,0)-100)</f>
        <v>103.75760384274827</v>
      </c>
      <c r="T39" s="1187">
        <f>'ДС Экс Минэк баз'!V39+(VLOOKUP('Экс ВАВТ баз'!$B35,'ДС Экс потенциал'!$A$1:$F$11,6,0)-100)</f>
        <v>103.83202517598384</v>
      </c>
      <c r="U39" s="1142"/>
      <c r="V39" s="1142"/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</row>
    <row r="40" s="1154" customFormat="1" ht="23.25" customHeight="1">
      <c r="A40" s="1155" t="s">
        <v>1265</v>
      </c>
      <c r="B40" s="1195" t="s">
        <v>1266</v>
      </c>
      <c r="C40" s="1203">
        <f>VLOOKUP($B40,'ЭКС ИМП ТО ФАКТ'!$B$1:$F$12,4,0)/1000000</f>
        <v>3.0125114000000006</v>
      </c>
      <c r="D40" s="1203">
        <f>(VLOOKUP($B40,'ЭКС ИМП ТО ФАКТ'!$B$1:$F$12,5,0)/1000000)/0.75</f>
        <v>2.7192699999999999</v>
      </c>
      <c r="E40" s="1204">
        <f>D40*E42/100</f>
        <v>3.2181758784975263</v>
      </c>
      <c r="F40" s="1216">
        <f t="shared" ref="F40:T40" si="440">E40*F42/100</f>
        <v>3.4987528768183211</v>
      </c>
      <c r="G40" s="1216">
        <f t="shared" si="440"/>
        <v>3.7690292683026301</v>
      </c>
      <c r="H40" s="1160">
        <f t="shared" si="440"/>
        <v>4.2128430416398093</v>
      </c>
      <c r="I40" s="1160">
        <f t="shared" si="440"/>
        <v>4.6996482235317814</v>
      </c>
      <c r="J40" s="1160">
        <f t="shared" si="440"/>
        <v>5.0940047780994897</v>
      </c>
      <c r="K40" s="1160">
        <f t="shared" si="440"/>
        <v>5.613502562621699</v>
      </c>
      <c r="L40" s="1160">
        <f t="shared" si="440"/>
        <v>6.1638367092343911</v>
      </c>
      <c r="M40" s="1160">
        <f t="shared" si="440"/>
        <v>6.734675936726231</v>
      </c>
      <c r="N40" s="1160">
        <f t="shared" si="440"/>
        <v>7.3780945671059568</v>
      </c>
      <c r="O40" s="1160">
        <f t="shared" si="440"/>
        <v>8.0618758770419863</v>
      </c>
      <c r="P40" s="1160">
        <f t="shared" si="440"/>
        <v>8.7864764165470906</v>
      </c>
      <c r="Q40" s="1160">
        <f t="shared" si="440"/>
        <v>9.5678530664453039</v>
      </c>
      <c r="R40" s="1160">
        <f t="shared" si="440"/>
        <v>10.406347892206783</v>
      </c>
      <c r="S40" s="1160">
        <f t="shared" si="440"/>
        <v>11.290390983452228</v>
      </c>
      <c r="T40" s="1160">
        <f t="shared" si="440"/>
        <v>12.278024735140811</v>
      </c>
    </row>
    <row r="41" s="1205" customFormat="1" ht="15">
      <c r="A41" s="1206"/>
      <c r="B41" s="1162" t="s">
        <v>1247</v>
      </c>
      <c r="C41" s="1209">
        <f t="shared" ref="C41:T41" si="441">C40/C$9*100</f>
        <v>0.92580039685908799</v>
      </c>
      <c r="D41" s="1209">
        <f t="shared" si="441"/>
        <v>0.90195001733720748</v>
      </c>
      <c r="E41" s="1209">
        <f t="shared" si="441"/>
        <v>0.95774421632222739</v>
      </c>
      <c r="F41" s="1210">
        <f t="shared" si="441"/>
        <v>0.9682848643884735</v>
      </c>
      <c r="G41" s="1210">
        <f t="shared" si="441"/>
        <v>0.9799229798431478</v>
      </c>
      <c r="H41" s="1211">
        <f t="shared" si="441"/>
        <v>1.0135520891973566</v>
      </c>
      <c r="I41" s="1211">
        <f t="shared" si="441"/>
        <v>1.0403705879011635</v>
      </c>
      <c r="J41" s="1211">
        <f t="shared" si="441"/>
        <v>1.0625429962269579</v>
      </c>
      <c r="K41" s="1211">
        <f t="shared" si="441"/>
        <v>1.089415762422175</v>
      </c>
      <c r="L41" s="1211">
        <f t="shared" si="441"/>
        <v>1.1149448401143647</v>
      </c>
      <c r="M41" s="1211">
        <f t="shared" si="441"/>
        <v>1.1396784364735677</v>
      </c>
      <c r="N41" s="1211">
        <f t="shared" si="441"/>
        <v>1.1647318380349942</v>
      </c>
      <c r="O41" s="1211">
        <f t="shared" si="441"/>
        <v>1.188098339472752</v>
      </c>
      <c r="P41" s="1211">
        <f t="shared" si="441"/>
        <v>1.2104236901469989</v>
      </c>
      <c r="Q41" s="1211">
        <f t="shared" si="441"/>
        <v>1.2322592768514609</v>
      </c>
      <c r="R41" s="1211">
        <f t="shared" si="441"/>
        <v>1.2535401238101951</v>
      </c>
      <c r="S41" s="1211">
        <f t="shared" si="441"/>
        <v>1.2741406602600343</v>
      </c>
      <c r="T41" s="1211">
        <f t="shared" si="441"/>
        <v>1.2949242931164466</v>
      </c>
    </row>
    <row r="42" ht="15">
      <c r="A42" s="1161"/>
      <c r="B42" s="1168" t="s">
        <v>1248</v>
      </c>
      <c r="C42" s="1171"/>
      <c r="D42" s="1171">
        <f>D40/C40*100</f>
        <v>90.265882479316076</v>
      </c>
      <c r="E42" s="1171">
        <f t="shared" ref="E42:T42" si="442">E43*E44/100</f>
        <v>118.34705191089985</v>
      </c>
      <c r="F42" s="1172">
        <f t="shared" si="442"/>
        <v>108.71851038954988</v>
      </c>
      <c r="G42" s="1172">
        <f t="shared" si="442"/>
        <v>107.72493516975945</v>
      </c>
      <c r="H42" s="1173">
        <f t="shared" si="442"/>
        <v>111.77528062914325</v>
      </c>
      <c r="I42" s="1173">
        <f t="shared" si="442"/>
        <v>111.55526510435783</v>
      </c>
      <c r="J42" s="1173">
        <f t="shared" si="442"/>
        <v>108.39119303851533</v>
      </c>
      <c r="K42" s="1173">
        <f t="shared" si="442"/>
        <v>110.19821941973181</v>
      </c>
      <c r="L42" s="1173">
        <f t="shared" si="442"/>
        <v>109.80375693202974</v>
      </c>
      <c r="M42" s="1173">
        <f t="shared" si="442"/>
        <v>109.26110236886441</v>
      </c>
      <c r="N42" s="1173">
        <f t="shared" si="442"/>
        <v>109.55381723522832</v>
      </c>
      <c r="O42" s="1173">
        <f t="shared" si="442"/>
        <v>109.26772222444202</v>
      </c>
      <c r="P42" s="1173">
        <f t="shared" si="442"/>
        <v>108.98798927887947</v>
      </c>
      <c r="Q42" s="1173">
        <f t="shared" si="442"/>
        <v>108.89294653345556</v>
      </c>
      <c r="R42" s="1173">
        <f t="shared" si="442"/>
        <v>108.76366745954849</v>
      </c>
      <c r="S42" s="1173">
        <f t="shared" si="442"/>
        <v>108.49522906982089</v>
      </c>
      <c r="T42" s="1173">
        <f t="shared" si="442"/>
        <v>108.74756023184769</v>
      </c>
    </row>
    <row r="43" ht="15">
      <c r="A43" s="1161"/>
      <c r="B43" s="1212" t="s">
        <v>1249</v>
      </c>
      <c r="C43" s="1171"/>
      <c r="D43" s="1171">
        <f>D42/D44*100</f>
        <v>96.955118904540697</v>
      </c>
      <c r="E43" s="1171">
        <f>'СС Экс Минэк баз'!E48</f>
        <v>105.6096</v>
      </c>
      <c r="F43" s="1172">
        <f>'СС Экс Минэк баз'!F48</f>
        <v>104.4585</v>
      </c>
      <c r="G43" s="1172">
        <f>'СС Экс Минэк баз'!G48</f>
        <v>102.09869999999999</v>
      </c>
      <c r="H43" s="1173">
        <f>'ДС Экс Минэк баз'!J43</f>
        <v>102.98281558782227</v>
      </c>
      <c r="I43" s="1173">
        <f>'ДС Экс Минэк баз'!K43</f>
        <v>102.09095522097289</v>
      </c>
      <c r="J43" s="1173">
        <f>'ДС Экс Минэк баз'!L43</f>
        <v>102.71448148523019</v>
      </c>
      <c r="K43" s="1173">
        <f>'ДС Экс Минэк баз'!M43</f>
        <v>102.4996101247212</v>
      </c>
      <c r="L43" s="1173">
        <f>'ДС Экс Минэк баз'!N43</f>
        <v>102.01042939463329</v>
      </c>
      <c r="M43" s="1173">
        <f>'ДС Экс Минэк баз'!O43</f>
        <v>101.60021423060863</v>
      </c>
      <c r="N43" s="1173">
        <f>'ДС Экс Минэк баз'!P43</f>
        <v>101.83182330804144</v>
      </c>
      <c r="O43" s="1173">
        <f>'ДС Экс Минэк баз'!Q43</f>
        <v>101.52399584762769</v>
      </c>
      <c r="P43" s="1173">
        <f>'ДС Экс Минэк баз'!R43</f>
        <v>101.53903716752235</v>
      </c>
      <c r="Q43" s="1173">
        <f>'ДС Экс Минэк баз'!S43</f>
        <v>101.52630978518559</v>
      </c>
      <c r="R43" s="1173">
        <f>'ДС Экс Минэк баз'!T43</f>
        <v>101.51187242041949</v>
      </c>
      <c r="S43" s="1173">
        <f>'ДС Экс Минэк баз'!U43</f>
        <v>101.4909888701106</v>
      </c>
      <c r="T43" s="1173">
        <f>'ДС Экс Минэк баз'!V43</f>
        <v>101.65376062781245</v>
      </c>
    </row>
    <row r="44" s="1180" customFormat="1" ht="15">
      <c r="A44" s="1181"/>
      <c r="B44" s="1182" t="s">
        <v>1250</v>
      </c>
      <c r="C44" s="1185"/>
      <c r="D44" s="1185">
        <f>(VLOOKUP($B40,'ЭКС ИМП ТО ФАКТ'!$I$1:$M$12,5,0)/0.75)/VLOOKUP($B40,'ЭКС ИМП ТО ФАКТ'!$I$1:$M$12,4,0)*100</f>
        <v>93.100687719427526</v>
      </c>
      <c r="E44" s="1185">
        <f>'СС Экс Минэк баз'!E49+(VLOOKUP('Экс ВАВТ баз'!$B40,'ДС Экс потенциал'!$A$1:$F$11,6,0)-100)</f>
        <v>112.06088453218253</v>
      </c>
      <c r="F44" s="1186">
        <f>'СС Экс Минэк баз'!F49+(VLOOKUP('Экс ВАВТ баз'!$B40,'ДС Экс потенциал'!$A$1:$F$11,6,0)-100)</f>
        <v>104.07818453218253</v>
      </c>
      <c r="G44" s="1186">
        <f>'СС Экс Минэк баз'!G49+(VLOOKUP('Экс ВАВТ баз'!$B40,'ДС Экс потенциал'!$A$1:$F$11,6,0)-100)</f>
        <v>105.51058453218253</v>
      </c>
      <c r="H44" s="1187">
        <f>'ДС Экс Минэк баз'!J44+(VLOOKUP('Экс ВАВТ баз'!$B40,'ДС Экс потенциал'!$A$1:$F$11,6,0)-100)</f>
        <v>108.53779826385004</v>
      </c>
      <c r="I44" s="1187">
        <f>'ДС Экс Минэк баз'!K44+(VLOOKUP('Экс ВАВТ баз'!$B40,'ДС Экс потенциал'!$A$1:$F$11,6,0)-100)</f>
        <v>109.27046853749161</v>
      </c>
      <c r="J44" s="1187">
        <f>'ДС Экс Минэк баз'!L44+(VLOOKUP('Экс ВАВТ баз'!$B40,'ДС Экс потенциал'!$A$1:$F$11,6,0)-100)</f>
        <v>105.52669056125391</v>
      </c>
      <c r="K44" s="1187">
        <f>'ДС Экс Минэк баз'!M44+(VLOOKUP('Экс ВАВТ баз'!$B40,'ДС Экс потенциал'!$A$1:$F$11,6,0)-100)</f>
        <v>107.51086690538918</v>
      </c>
      <c r="L44" s="1187">
        <f>'ДС Экс Минэк баз'!N44+(VLOOKUP('Экс ВАВТ баз'!$B40,'ДС Экс потенциал'!$A$1:$F$11,6,0)-100)</f>
        <v>107.6397360384079</v>
      </c>
      <c r="M44" s="1187">
        <f>'ДС Экс Минэк баз'!O44+(VLOOKUP('Экс ВАВТ баз'!$B40,'ДС Экс потенциал'!$A$1:$F$11,6,0)-100)</f>
        <v>107.54022833147513</v>
      </c>
      <c r="N44" s="1187">
        <f>'ДС Экс Минэк баз'!P44+(VLOOKUP('Экс ВАВТ баз'!$B40,'ДС Экс потенциал'!$A$1:$F$11,6,0)-100)</f>
        <v>107.58308520493426</v>
      </c>
      <c r="O44" s="1187">
        <f>'ДС Экс Минэк баз'!Q44+(VLOOKUP('Экс ВАВТ баз'!$B40,'ДС Экс потенциал'!$A$1:$F$11,6,0)-100)</f>
        <v>107.62748383981705</v>
      </c>
      <c r="P44" s="1187">
        <f>'ДС Экс Минэк баз'!R44+(VLOOKUP('Экс ВАВТ баз'!$B40,'ДС Экс потенциал'!$A$1:$F$11,6,0)-100)</f>
        <v>107.33604761198158</v>
      </c>
      <c r="Q44" s="1187">
        <f>'ДС Экс Минэк баз'!S44+(VLOOKUP('Экс ВАВТ баз'!$B40,'ДС Экс потенциал'!$A$1:$F$11,6,0)-100)</f>
        <v>107.25588939838025</v>
      </c>
      <c r="R44" s="1187">
        <f>'ДС Экс Минэк баз'!T44+(VLOOKUP('Экс ВАВТ баз'!$B40,'ДС Экс потенциал'!$A$1:$F$11,6,0)-100)</f>
        <v>107.14379004762627</v>
      </c>
      <c r="S44" s="1187">
        <f>'ДС Экс Минэк баз'!U44+(VLOOKUP('Экс ВАВТ баз'!$B40,'ДС Экс потенциал'!$A$1:$F$11,6,0)-100)</f>
        <v>106.9013419592102</v>
      </c>
      <c r="T44" s="1187">
        <f>'ДС Экс Минэк баз'!V44+(VLOOKUP('Экс ВАВТ баз'!$B40,'ДС Экс потенциал'!$A$1:$F$11,6,0)-100)</f>
        <v>106.97839367695205</v>
      </c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</row>
    <row r="45" s="1154" customFormat="1" ht="31.699999999999999" customHeight="1">
      <c r="A45" s="1155" t="s">
        <v>1267</v>
      </c>
      <c r="B45" s="1195" t="s">
        <v>1268</v>
      </c>
      <c r="C45" s="1203">
        <f>VLOOKUP($B45,'ЭКС ИМП ТО ФАКТ'!$B$1:$F$12,4,0)/1000000</f>
        <v>0.022743079999999995</v>
      </c>
      <c r="D45" s="1203">
        <f>(VLOOKUP($B45,'ЭКС ИМП ТО ФАКТ'!$B$1:$F$12,5,0)/1000000)/0.75</f>
        <v>0.0088034800000000007</v>
      </c>
      <c r="E45" s="1204">
        <f>D45*E47/100</f>
        <v>0.0087462905204014132</v>
      </c>
      <c r="F45" s="1216">
        <f t="shared" ref="F45:T45" si="443">E45*F47/100</f>
        <v>0.0096780806734459175</v>
      </c>
      <c r="G45" s="1216">
        <f t="shared" si="443"/>
        <v>0.010641296260639</v>
      </c>
      <c r="H45" s="1160">
        <f t="shared" si="443"/>
        <v>0.012155010449591918</v>
      </c>
      <c r="I45" s="1160">
        <f t="shared" si="443"/>
        <v>0.013875536765972736</v>
      </c>
      <c r="J45" s="1160">
        <f t="shared" si="443"/>
        <v>0.014832386420844574</v>
      </c>
      <c r="K45" s="1160">
        <f t="shared" si="443"/>
        <v>0.016107254786542461</v>
      </c>
      <c r="L45" s="1160">
        <f t="shared" si="443"/>
        <v>0.017434764059622944</v>
      </c>
      <c r="M45" s="1160">
        <f t="shared" si="443"/>
        <v>0.018796838980560088</v>
      </c>
      <c r="N45" s="1160">
        <f t="shared" si="443"/>
        <v>0.020305604785560476</v>
      </c>
      <c r="O45" s="1160">
        <f t="shared" si="443"/>
        <v>0.021914605697089445</v>
      </c>
      <c r="P45" s="1160">
        <f t="shared" si="443"/>
        <v>0.023616034430512994</v>
      </c>
      <c r="Q45" s="1160">
        <f t="shared" si="443"/>
        <v>0.025422732410921366</v>
      </c>
      <c r="R45" s="1160">
        <f t="shared" si="443"/>
        <v>0.027334650795034988</v>
      </c>
      <c r="S45" s="1160">
        <f t="shared" si="443"/>
        <v>0.029325851574447146</v>
      </c>
      <c r="T45" s="1160">
        <f t="shared" si="443"/>
        <v>0.031518412499104913</v>
      </c>
    </row>
    <row r="46" s="1205" customFormat="1" ht="15">
      <c r="A46" s="1206"/>
      <c r="B46" s="1162" t="s">
        <v>1247</v>
      </c>
      <c r="C46" s="1209">
        <f t="shared" ref="C46:T46" si="444">C45/C$9*100</f>
        <v>0.0069893685679655775</v>
      </c>
      <c r="D46" s="1209">
        <f t="shared" si="444"/>
        <v>0.0029200112304507315</v>
      </c>
      <c r="E46" s="1209">
        <f t="shared" si="444"/>
        <v>0.0026029370290660508</v>
      </c>
      <c r="F46" s="1210">
        <f t="shared" si="444"/>
        <v>0.0026784226729811705</v>
      </c>
      <c r="G46" s="1210">
        <f t="shared" si="444"/>
        <v>0.0027666674888452572</v>
      </c>
      <c r="H46" s="1211">
        <f t="shared" si="444"/>
        <v>0.0029243283249888773</v>
      </c>
      <c r="I46" s="1211">
        <f t="shared" si="444"/>
        <v>0.0030716555061244236</v>
      </c>
      <c r="J46" s="1211">
        <f t="shared" si="444"/>
        <v>0.003093842466845922</v>
      </c>
      <c r="K46" s="1211">
        <f t="shared" si="444"/>
        <v>0.0031259444630259681</v>
      </c>
      <c r="L46" s="1211">
        <f t="shared" si="444"/>
        <v>0.0031536851386354237</v>
      </c>
      <c r="M46" s="1211">
        <f t="shared" si="444"/>
        <v>0.0031809031735569562</v>
      </c>
      <c r="N46" s="1211">
        <f t="shared" si="444"/>
        <v>0.0032055138585157664</v>
      </c>
      <c r="O46" s="1211">
        <f t="shared" si="444"/>
        <v>0.0032296089689320927</v>
      </c>
      <c r="P46" s="1211">
        <f t="shared" si="444"/>
        <v>0.0032533414063670371</v>
      </c>
      <c r="Q46" s="1211">
        <f t="shared" si="444"/>
        <v>0.0032742348402209596</v>
      </c>
      <c r="R46" s="1211">
        <f t="shared" si="444"/>
        <v>0.0032927095938794634</v>
      </c>
      <c r="S46" s="1211">
        <f t="shared" si="444"/>
        <v>0.0033094743966367757</v>
      </c>
      <c r="T46" s="1211">
        <f t="shared" si="444"/>
        <v>0.0033241469133665109</v>
      </c>
    </row>
    <row r="47" ht="15">
      <c r="A47" s="1161"/>
      <c r="B47" s="1168" t="s">
        <v>1248</v>
      </c>
      <c r="C47" s="1171"/>
      <c r="D47" s="1171">
        <f>D45/C45*100</f>
        <v>38.708389540906516</v>
      </c>
      <c r="E47" s="1171">
        <f t="shared" ref="E47:T47" si="445">E48*E49/100</f>
        <v>99.350376446603079</v>
      </c>
      <c r="F47" s="1172">
        <f t="shared" si="445"/>
        <v>110.65354679073408</v>
      </c>
      <c r="G47" s="1172">
        <f t="shared" si="445"/>
        <v>109.95254761448611</v>
      </c>
      <c r="H47" s="1173">
        <f t="shared" si="445"/>
        <v>114.22490410827093</v>
      </c>
      <c r="I47" s="1173">
        <f t="shared" si="445"/>
        <v>114.15487319830795</v>
      </c>
      <c r="J47" s="1173">
        <f t="shared" si="445"/>
        <v>106.89594695333402</v>
      </c>
      <c r="K47" s="1173">
        <f t="shared" si="445"/>
        <v>108.59516688363959</v>
      </c>
      <c r="L47" s="1173">
        <f t="shared" si="445"/>
        <v>108.24168544344137</v>
      </c>
      <c r="M47" s="1173">
        <f t="shared" si="445"/>
        <v>107.8124081076128</v>
      </c>
      <c r="N47" s="1173">
        <f t="shared" si="445"/>
        <v>108.02669963051112</v>
      </c>
      <c r="O47" s="1173">
        <f t="shared" si="445"/>
        <v>107.92392508630498</v>
      </c>
      <c r="P47" s="1173">
        <f t="shared" si="445"/>
        <v>107.76390301948038</v>
      </c>
      <c r="Q47" s="1173">
        <f t="shared" si="445"/>
        <v>107.65030211030704</v>
      </c>
      <c r="R47" s="1173">
        <f t="shared" si="445"/>
        <v>107.5205070533342</v>
      </c>
      <c r="S47" s="1173">
        <f t="shared" si="445"/>
        <v>107.28452978727584</v>
      </c>
      <c r="T47" s="1173">
        <f t="shared" si="445"/>
        <v>107.47654648354096</v>
      </c>
    </row>
    <row r="48" ht="15">
      <c r="A48" s="1161"/>
      <c r="B48" s="1212" t="s">
        <v>1249</v>
      </c>
      <c r="C48" s="1171"/>
      <c r="D48" s="1171">
        <f>D47/D49*100</f>
        <v>100.92805574473655</v>
      </c>
      <c r="E48" s="1171">
        <f>'СС Экс Минэк баз'!E53</f>
        <v>100.764</v>
      </c>
      <c r="F48" s="1172">
        <f>'СС Экс Минэк баз'!F53</f>
        <v>104.5943</v>
      </c>
      <c r="G48" s="1172">
        <f>'СС Экс Минэк баз'!G53</f>
        <v>102.2261</v>
      </c>
      <c r="H48" s="1173">
        <f>'ДС Экс Минэк баз'!J48</f>
        <v>103.33607117476917</v>
      </c>
      <c r="I48" s="1173">
        <f>'ДС Экс Минэк баз'!K48</f>
        <v>102.53531270575795</v>
      </c>
      <c r="J48" s="1173">
        <f>'ДС Экс Минэк баз'!L48</f>
        <v>102.42539128752769</v>
      </c>
      <c r="K48" s="1173">
        <f>'ДС Экс Минэк баз'!M48</f>
        <v>102.20925511099082</v>
      </c>
      <c r="L48" s="1173">
        <f>'ДС Экс Минэк баз'!N48</f>
        <v>101.78551021475022</v>
      </c>
      <c r="M48" s="1173">
        <f>'ДС Экс Минэк баз'!O48</f>
        <v>101.39098395806406</v>
      </c>
      <c r="N48" s="1173">
        <f>'ДС Экс Минэк баз'!P48</f>
        <v>101.58659136643843</v>
      </c>
      <c r="O48" s="1173">
        <f>'ДС Экс Минэк баз'!Q48</f>
        <v>101.43966633953815</v>
      </c>
      <c r="P48" s="1173">
        <f>'ДС Экс Минэк баз'!R48</f>
        <v>101.48690840226045</v>
      </c>
      <c r="Q48" s="1173">
        <f>'ДС Экс Минэк баз'!S48</f>
        <v>101.47316346795456</v>
      </c>
      <c r="R48" s="1173">
        <f>'ДС Экс Минэк баз'!T48</f>
        <v>101.4584828943288</v>
      </c>
      <c r="S48" s="1173">
        <f>'ДС Экс Минэк баз'!U48</f>
        <v>101.43863612445429</v>
      </c>
      <c r="T48" s="1173">
        <f>'ДС Экс Минэк баз'!V48</f>
        <v>101.59651806518039</v>
      </c>
    </row>
    <row r="49" s="1180" customFormat="1" ht="15">
      <c r="A49" s="1181"/>
      <c r="B49" s="1182" t="s">
        <v>1250</v>
      </c>
      <c r="C49" s="1185"/>
      <c r="D49" s="1185">
        <f>(VLOOKUP($B45,'ЭКС ИМП ТО ФАКТ'!$I$1:$M$12,5,0)/0.75)/VLOOKUP($B45,'ЭКС ИМП ТО ФАКТ'!$I$1:$M$12,4,0)*100</f>
        <v>38.352457357155792</v>
      </c>
      <c r="E49" s="1185">
        <f>'СС Экс Минэк баз'!E54+(VLOOKUP('Экс ВАВТ баз'!$B45,'ДС Экс потенциал'!$A$1:$F$11,6,0)-100)</f>
        <v>98.597094643526546</v>
      </c>
      <c r="F49" s="1186">
        <f>'СС Экс Минэк баз'!F54+(VLOOKUP('Экс ВАВТ баз'!$B45,'ДС Экс потенциал'!$A$1:$F$11,6,0)-100)</f>
        <v>105.79309464352654</v>
      </c>
      <c r="G49" s="1186">
        <f>'СС Экс Минэк баз'!G54+(VLOOKUP('Экс ВАВТ баз'!$B45,'ДС Экс потенциал'!$A$1:$F$11,6,0)-100)</f>
        <v>107.55819464352655</v>
      </c>
      <c r="H49" s="1187">
        <f>'ДС Экс Минэк баз'!J49+(VLOOKUP('Экс ВАВТ баз'!$B45,'ДС Экс потенциал'!$A$1:$F$11,6,0)-100)</f>
        <v>110.53730106990984</v>
      </c>
      <c r="I49" s="1187">
        <f>'ДС Экс Минэк баз'!K49+(VLOOKUP('Экс ВАВТ баз'!$B45,'ДС Экс потенциал'!$A$1:$F$11,6,0)-100)</f>
        <v>111.33225245617992</v>
      </c>
      <c r="J49" s="1187">
        <f>'ДС Экс Минэк баз'!L49+(VLOOKUP('Экс ВАВТ баз'!$B45,'ДС Экс потенциал'!$A$1:$F$11,6,0)-100)</f>
        <v>104.36469473985862</v>
      </c>
      <c r="K49" s="1187">
        <f>'ДС Экс Минэк баз'!M49+(VLOOKUP('Экс ВАВТ баз'!$B45,'ДС Экс потенциал'!$A$1:$F$11,6,0)-100)</f>
        <v>106.24788016086626</v>
      </c>
      <c r="L49" s="1187">
        <f>'ДС Экс Минэк баз'!N49+(VLOOKUP('Экс ВАВТ баз'!$B45,'ДС Экс потенциал'!$A$1:$F$11,6,0)-100)</f>
        <v>106.34292171358155</v>
      </c>
      <c r="M49" s="1187">
        <f>'ДС Экс Минэк баз'!O49+(VLOOKUP('Экс ВАВТ баз'!$B45,'ДС Экс потенциал'!$A$1:$F$11,6,0)-100)</f>
        <v>106.33332856519537</v>
      </c>
      <c r="N49" s="1187">
        <f>'ДС Экс Минэк баз'!P49+(VLOOKUP('Экс ВАВТ баз'!$B45,'ДС Экс потенциал'!$A$1:$F$11,6,0)-100)</f>
        <v>106.33952589357216</v>
      </c>
      <c r="O49" s="1187">
        <f>'ДС Экс Минэк баз'!Q49+(VLOOKUP('Экс ВАВТ баз'!$B45,'ДС Экс потенциал'!$A$1:$F$11,6,0)-100)</f>
        <v>106.39223193524982</v>
      </c>
      <c r="P49" s="1187">
        <f>'ДС Экс Минэк баз'!R49+(VLOOKUP('Экс ВАВТ баз'!$B45,'ДС Экс потенциал'!$A$1:$F$11,6,0)-100)</f>
        <v>106.18502890278222</v>
      </c>
      <c r="Q49" s="1187">
        <f>'ДС Экс Минэк баз'!S49+(VLOOKUP('Экс ВАВТ баз'!$B45,'ДС Экс потенциал'!$A$1:$F$11,6,0)-100)</f>
        <v>106.08746039961909</v>
      </c>
      <c r="R49" s="1187">
        <f>'ДС Экс Минэк баз'!T49+(VLOOKUP('Экс ВАВТ баз'!$B45,'ДС Экс потенциал'!$A$1:$F$11,6,0)-100)</f>
        <v>105.97488153387739</v>
      </c>
      <c r="S49" s="1187">
        <f>'ДС Экс Минэк баз'!U49+(VLOOKUP('Экс ВАВТ баз'!$B45,'ДС Экс потенциал'!$A$1:$F$11,6,0)-100)</f>
        <v>105.76298527481113</v>
      </c>
      <c r="T49" s="1187">
        <f>'ДС Экс Минэк баз'!V49+(VLOOKUP('Экс ВАВТ баз'!$B45,'ДС Экс потенциал'!$A$1:$F$11,6,0)-100)</f>
        <v>105.78762789349548</v>
      </c>
      <c r="U49" s="1142"/>
      <c r="V49" s="1142"/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</row>
    <row r="50" s="1154" customFormat="1" ht="24.75" customHeight="1">
      <c r="A50" s="1155" t="s">
        <v>1269</v>
      </c>
      <c r="B50" s="1195" t="s">
        <v>1270</v>
      </c>
      <c r="C50" s="1203">
        <f>VLOOKUP($B50,'ЭКС ИМП ТО ФАКТ'!$B$1:$F$12,4,0)/1000000</f>
        <v>2.2008249500000003</v>
      </c>
      <c r="D50" s="1203">
        <f>(VLOOKUP($B50,'ЭКС ИМП ТО ФАКТ'!$B$1:$F$12,5,0)/1000000)/0.75</f>
        <v>1.3919428533333331</v>
      </c>
      <c r="E50" s="1204">
        <f>D50*E52/100</f>
        <v>1.6251483148518968</v>
      </c>
      <c r="F50" s="1216">
        <f t="shared" ref="F50:T50" si="446">E50*F52/100</f>
        <v>1.7914053297084918</v>
      </c>
      <c r="G50" s="1216">
        <f t="shared" si="446"/>
        <v>1.9572760432994898</v>
      </c>
      <c r="H50" s="1160">
        <f t="shared" si="446"/>
        <v>2.1215139824735103</v>
      </c>
      <c r="I50" s="1160">
        <f t="shared" si="446"/>
        <v>2.2990848132866715</v>
      </c>
      <c r="J50" s="1160">
        <f t="shared" si="446"/>
        <v>2.4282441773008099</v>
      </c>
      <c r="K50" s="1160">
        <f t="shared" si="446"/>
        <v>2.6055120408804329</v>
      </c>
      <c r="L50" s="1160">
        <f t="shared" si="446"/>
        <v>2.7866196342707452</v>
      </c>
      <c r="M50" s="1160">
        <f t="shared" si="446"/>
        <v>2.9684757473090442</v>
      </c>
      <c r="N50" s="1160">
        <f t="shared" si="446"/>
        <v>3.1684860624780589</v>
      </c>
      <c r="O50" s="1160">
        <f t="shared" si="446"/>
        <v>3.3787535892847171</v>
      </c>
      <c r="P50" s="1160">
        <f t="shared" si="446"/>
        <v>3.5976024565547902</v>
      </c>
      <c r="Q50" s="1160">
        <f t="shared" si="446"/>
        <v>3.8265842564800749</v>
      </c>
      <c r="R50" s="1160">
        <f t="shared" si="446"/>
        <v>4.0652250373601042</v>
      </c>
      <c r="S50" s="1160">
        <f t="shared" si="446"/>
        <v>4.3092497159061187</v>
      </c>
      <c r="T50" s="1160">
        <f t="shared" si="446"/>
        <v>4.5761128530943385</v>
      </c>
    </row>
    <row r="51" s="1205" customFormat="1" ht="15">
      <c r="A51" s="1206"/>
      <c r="B51" s="1162" t="s">
        <v>1247</v>
      </c>
      <c r="C51" s="1209">
        <f t="shared" ref="C51:T51" si="447">C50/C$9*100</f>
        <v>0.67635415823733724</v>
      </c>
      <c r="D51" s="1209">
        <f t="shared" si="447"/>
        <v>0.46169114530605715</v>
      </c>
      <c r="E51" s="1209">
        <f t="shared" si="447"/>
        <v>0.48365175117212444</v>
      </c>
      <c r="F51" s="1210">
        <f t="shared" si="447"/>
        <v>0.49577398799282135</v>
      </c>
      <c r="G51" s="1210">
        <f t="shared" si="447"/>
        <v>0.50887898081762528</v>
      </c>
      <c r="H51" s="1211">
        <f t="shared" si="447"/>
        <v>0.51040708327943318</v>
      </c>
      <c r="I51" s="1211">
        <f t="shared" si="447"/>
        <v>0.50895303330515662</v>
      </c>
      <c r="J51" s="1211">
        <f t="shared" si="447"/>
        <v>0.50650008315902595</v>
      </c>
      <c r="K51" s="1211">
        <f t="shared" si="447"/>
        <v>0.50565326279823475</v>
      </c>
      <c r="L51" s="1211">
        <f t="shared" si="447"/>
        <v>0.50405734758302123</v>
      </c>
      <c r="M51" s="1211">
        <f t="shared" si="447"/>
        <v>0.50234158706193477</v>
      </c>
      <c r="N51" s="1211">
        <f t="shared" si="447"/>
        <v>0.50018830224697131</v>
      </c>
      <c r="O51" s="1211">
        <f t="shared" si="447"/>
        <v>0.49793516920154723</v>
      </c>
      <c r="P51" s="1211">
        <f t="shared" si="447"/>
        <v>0.49560518172496693</v>
      </c>
      <c r="Q51" s="1211">
        <f t="shared" si="447"/>
        <v>0.49283197766050041</v>
      </c>
      <c r="R51" s="1211">
        <f t="shared" si="447"/>
        <v>0.48969367057822272</v>
      </c>
      <c r="S51" s="1211">
        <f t="shared" si="447"/>
        <v>0.4863064783405</v>
      </c>
      <c r="T51" s="1211">
        <f t="shared" si="447"/>
        <v>0.48262809607756607</v>
      </c>
    </row>
    <row r="52" ht="15">
      <c r="A52" s="1161"/>
      <c r="B52" s="1168" t="s">
        <v>1248</v>
      </c>
      <c r="C52" s="1171"/>
      <c r="D52" s="1171">
        <f>D50/C50*100</f>
        <v>63.246413729239706</v>
      </c>
      <c r="E52" s="1171">
        <f t="shared" ref="E52:T52" si="448">E53*E54/100</f>
        <v>116.75395372447214</v>
      </c>
      <c r="F52" s="1172">
        <f t="shared" si="448"/>
        <v>110.23026719082844</v>
      </c>
      <c r="G52" s="1172">
        <f t="shared" si="448"/>
        <v>109.25925087082271</v>
      </c>
      <c r="H52" s="1173">
        <f t="shared" si="448"/>
        <v>108.3911484911017</v>
      </c>
      <c r="I52" s="1173">
        <f t="shared" si="448"/>
        <v>108.37000520760785</v>
      </c>
      <c r="J52" s="1173">
        <f t="shared" si="448"/>
        <v>105.61785990963499</v>
      </c>
      <c r="K52" s="1173">
        <f t="shared" si="448"/>
        <v>107.30024868325518</v>
      </c>
      <c r="L52" s="1173">
        <f t="shared" si="448"/>
        <v>106.95094056556783</v>
      </c>
      <c r="M52" s="1173">
        <f t="shared" si="448"/>
        <v>106.52604721511948</v>
      </c>
      <c r="N52" s="1173">
        <f t="shared" si="448"/>
        <v>106.73781200167548</v>
      </c>
      <c r="O52" s="1173">
        <f t="shared" si="448"/>
        <v>106.63621435160138</v>
      </c>
      <c r="P52" s="1173">
        <f t="shared" si="448"/>
        <v>106.47720709684555</v>
      </c>
      <c r="Q52" s="1173">
        <f t="shared" si="448"/>
        <v>106.36484443988753</v>
      </c>
      <c r="R52" s="1173">
        <f t="shared" si="448"/>
        <v>106.23639164552318</v>
      </c>
      <c r="S52" s="1173">
        <f t="shared" si="448"/>
        <v>106.00273481303954</v>
      </c>
      <c r="T52" s="1173">
        <f t="shared" si="448"/>
        <v>106.19279816166573</v>
      </c>
    </row>
    <row r="53" ht="15">
      <c r="A53" s="1161"/>
      <c r="B53" s="1212" t="s">
        <v>1249</v>
      </c>
      <c r="C53" s="1171"/>
      <c r="D53" s="1171">
        <f>D52/D54*100</f>
        <v>329.12440571241734</v>
      </c>
      <c r="E53" s="1171">
        <f>'СС Экс Минэк баз'!E58</f>
        <v>107.0693</v>
      </c>
      <c r="F53" s="1172">
        <f>'СС Экс Минэк баз'!F58</f>
        <v>104.29689999999999</v>
      </c>
      <c r="G53" s="1172">
        <f>'СС Экс Минэк баз'!G58</f>
        <v>102.036</v>
      </c>
      <c r="H53" s="1173">
        <f>'ДС Экс Минэк баз'!J53</f>
        <v>102.1259234620981</v>
      </c>
      <c r="I53" s="1173">
        <f>'ДС Экс Минэк баз'!K53</f>
        <v>101.33640042875844</v>
      </c>
      <c r="J53" s="1173">
        <f>'ДС Экс Минэк баз'!L53</f>
        <v>101.42813515649777</v>
      </c>
      <c r="K53" s="1173">
        <f>'ДС Экс Минэк баз'!M53</f>
        <v>101.21359750206867</v>
      </c>
      <c r="L53" s="1173">
        <f>'ДС Экс Минэк баз'!N53</f>
        <v>100.79394566816404</v>
      </c>
      <c r="M53" s="1173">
        <f>'ДС Экс Минэк баз'!O53</f>
        <v>100.4032321831355</v>
      </c>
      <c r="N53" s="1173">
        <f>'ДС Экс Минэк баз'!P53</f>
        <v>100.59693323196015</v>
      </c>
      <c r="O53" s="1173">
        <f>'ДС Экс Минэк баз'!Q53</f>
        <v>100.45141913706475</v>
      </c>
      <c r="P53" s="1173">
        <f>'ДС Экс Минэк баз'!R53</f>
        <v>100.49823111008314</v>
      </c>
      <c r="Q53" s="1173">
        <f>'ДС Экс Минэк баз'!S53</f>
        <v>100.48464835950304</v>
      </c>
      <c r="R53" s="1173">
        <f>'ДС Экс Минэк баз'!T53</f>
        <v>100.47014019869438</v>
      </c>
      <c r="S53" s="1173">
        <f>'ДС Экс Минэк баз'!U53</f>
        <v>100.45053731694915</v>
      </c>
      <c r="T53" s="1173">
        <f>'ДС Экс Минэк баз'!V53</f>
        <v>100.60688855758569</v>
      </c>
    </row>
    <row r="54" s="1180" customFormat="1" ht="15">
      <c r="A54" s="1181"/>
      <c r="B54" s="1182" t="s">
        <v>1250</v>
      </c>
      <c r="C54" s="1185"/>
      <c r="D54" s="1185">
        <f>(VLOOKUP($B50,'ЭКС ИМП ТО ФАКТ'!$I$1:$M$12,5,0)/0.75)/VLOOKUP($B50,'ЭКС ИМП ТО ФАКТ'!$I$1:$M$12,4,0)*100</f>
        <v>19.216567544523947</v>
      </c>
      <c r="E54" s="1185">
        <f>'СС Экс Минэк баз'!E59+(VLOOKUP('Экс ВАВТ баз'!$B50,'ДС Экс потенциал'!$A$1:$F$11,6,0)-100)</f>
        <v>109.04521998786967</v>
      </c>
      <c r="F54" s="1186">
        <f>'СС Экс Минэк баз'!F59+(VLOOKUP('Экс ВАВТ баз'!$B50,'ДС Экс потенциал'!$A$1:$F$11,6,0)-100)</f>
        <v>105.68891998786967</v>
      </c>
      <c r="G54" s="1186">
        <f>'СС Экс Минэк баз'!G59+(VLOOKUP('Экс ВАВТ баз'!$B50,'ДС Экс потенциал'!$A$1:$F$11,6,0)-100)</f>
        <v>107.07911998786967</v>
      </c>
      <c r="H54" s="1187">
        <f>'ДС Экс Минэк баз'!J54+(VLOOKUP('Экс ВАВТ баз'!$B50,'ДС Экс потенциал'!$A$1:$F$11,6,0)-100)</f>
        <v>106.13480379575594</v>
      </c>
      <c r="I54" s="1187">
        <f>'ДС Экс Минэк баз'!K54+(VLOOKUP('Экс ВАВТ баз'!$B50,'ДС Экс потенциал'!$A$1:$F$11,6,0)-100)</f>
        <v>106.94084726622413</v>
      </c>
      <c r="J54" s="1187">
        <f>'ДС Экс Минэк баз'!L54+(VLOOKUP('Экс ВАВТ баз'!$B50,'ДС Экс потенциал'!$A$1:$F$11,6,0)-100)</f>
        <v>104.13073231275791</v>
      </c>
      <c r="K54" s="1187">
        <f>'ДС Экс Минэк баз'!M54+(VLOOKUP('Экс ВАВТ баз'!$B50,'ДС Экс потенциал'!$A$1:$F$11,6,0)-100)</f>
        <v>106.01366943909103</v>
      </c>
      <c r="L54" s="1187">
        <f>'ДС Экс Минэк баз'!N54+(VLOOKUP('Экс ВАВТ баз'!$B50,'ДС Экс потенциал'!$A$1:$F$11,6,0)-100)</f>
        <v>106.10849675205094</v>
      </c>
      <c r="M54" s="1187">
        <f>'ДС Экс Минэк баз'!O54+(VLOOKUP('Экс ВАВТ баз'!$B50,'ДС Экс потенциал'!$A$1:$F$11,6,0)-100)</f>
        <v>106.09822502607879</v>
      </c>
      <c r="N54" s="1187">
        <f>'ДС Экс Минэк баз'!P54+(VLOOKUP('Экс ВАВТ баз'!$B50,'ДС Экс потенциал'!$A$1:$F$11,6,0)-100)</f>
        <v>106.10443934265419</v>
      </c>
      <c r="O54" s="1187">
        <f>'ДС Экс Минэк баз'!Q54+(VLOOKUP('Экс ВАВТ баз'!$B50,'ДС Экс потенциал'!$A$1:$F$11,6,0)-100)</f>
        <v>106.1570013322535</v>
      </c>
      <c r="P54" s="1187">
        <f>'ДС Экс Минэк баз'!R54+(VLOOKUP('Экс ВАВТ баз'!$B50,'ДС Экс потенциал'!$A$1:$F$11,6,0)-100)</f>
        <v>105.94933455118547</v>
      </c>
      <c r="Q54" s="1187">
        <f>'ДС Экс Минэк баз'!S54+(VLOOKUP('Экс ВАВТ баз'!$B50,'ДС Экс потенциал'!$A$1:$F$11,6,0)-100)</f>
        <v>105.85183525681153</v>
      </c>
      <c r="R54" s="1187">
        <f>'ДС Экс Минэк баз'!T54+(VLOOKUP('Экс ВАВТ баз'!$B50,'ДС Экс потенциал'!$A$1:$F$11,6,0)-100)</f>
        <v>105.73926883691533</v>
      </c>
      <c r="S54" s="1187">
        <f>'ДС Экс Минэк баз'!U54+(VLOOKUP('Экс ВАВТ баз'!$B50,'ДС Экс потенциал'!$A$1:$F$11,6,0)-100)</f>
        <v>105.52729496963433</v>
      </c>
      <c r="T54" s="1187">
        <f>'ДС Экс Минэк баз'!V54+(VLOOKUP('Экс ВАВТ баз'!$B50,'ДС Экс потенциал'!$A$1:$F$11,6,0)-100)</f>
        <v>105.55221385351041</v>
      </c>
      <c r="U54" s="1142"/>
      <c r="V54" s="1142"/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</row>
    <row r="55" s="1154" customFormat="1" ht="31.699999999999999" customHeight="1">
      <c r="A55" s="1155" t="s">
        <v>1271</v>
      </c>
      <c r="B55" s="1195" t="s">
        <v>1272</v>
      </c>
      <c r="C55" s="1203">
        <f>VLOOKUP($B55,'ЭКС ИМП ТО ФАКТ'!$B$1:$F$12,4,0)/1000000</f>
        <v>44.180217519999999</v>
      </c>
      <c r="D55" s="1203">
        <f>(VLOOKUP($B55,'ЭКС ИМП ТО ФАКТ'!$B$1:$F$12,5,0)/1000000)/0.75</f>
        <v>37.785197559999993</v>
      </c>
      <c r="E55" s="1204">
        <f>D55*E57/100</f>
        <v>43.762208307478716</v>
      </c>
      <c r="F55" s="1216">
        <f t="shared" ref="F55:T55" si="449">E55*F57/100</f>
        <v>47.851337196621692</v>
      </c>
      <c r="G55" s="1216">
        <f t="shared" si="449"/>
        <v>51.910466256175262</v>
      </c>
      <c r="H55" s="1160">
        <f t="shared" si="449"/>
        <v>57.781801946840147</v>
      </c>
      <c r="I55" s="1160">
        <f t="shared" si="449"/>
        <v>64.636921242084199</v>
      </c>
      <c r="J55" s="1160">
        <f t="shared" si="449"/>
        <v>70.429891580821661</v>
      </c>
      <c r="K55" s="1160">
        <f t="shared" si="449"/>
        <v>77.99393073512357</v>
      </c>
      <c r="L55" s="1160">
        <f t="shared" si="449"/>
        <v>86.033911798030573</v>
      </c>
      <c r="M55" s="1160">
        <f t="shared" si="449"/>
        <v>94.400730902308297</v>
      </c>
      <c r="N55" s="1160">
        <f t="shared" si="449"/>
        <v>103.88755854284221</v>
      </c>
      <c r="O55" s="1160">
        <f t="shared" si="449"/>
        <v>113.93231550490468</v>
      </c>
      <c r="P55" s="1160">
        <f t="shared" si="449"/>
        <v>124.6001905593469</v>
      </c>
      <c r="Q55" s="1160">
        <f t="shared" si="449"/>
        <v>136.16129724076561</v>
      </c>
      <c r="R55" s="1160">
        <f t="shared" si="449"/>
        <v>148.62482146473374</v>
      </c>
      <c r="S55" s="1160">
        <f t="shared" si="449"/>
        <v>161.8230386608216</v>
      </c>
      <c r="T55" s="1160">
        <f t="shared" si="449"/>
        <v>176.62419797277983</v>
      </c>
    </row>
    <row r="56" s="1205" customFormat="1" ht="15">
      <c r="A56" s="1206"/>
      <c r="B56" s="1162" t="s">
        <v>1247</v>
      </c>
      <c r="C56" s="1209">
        <f t="shared" ref="C56:T56" si="450">C55/C$9*100</f>
        <v>13.577396889962582</v>
      </c>
      <c r="D56" s="1209">
        <f t="shared" si="450"/>
        <v>12.532907579729782</v>
      </c>
      <c r="E56" s="1209">
        <f t="shared" si="450"/>
        <v>13.023838187347378</v>
      </c>
      <c r="F56" s="1210">
        <f t="shared" si="450"/>
        <v>13.242926030938399</v>
      </c>
      <c r="G56" s="1210">
        <f t="shared" si="450"/>
        <v>13.496382001221974</v>
      </c>
      <c r="H56" s="1211">
        <f t="shared" si="450"/>
        <v>13.901506773917669</v>
      </c>
      <c r="I56" s="1211">
        <f t="shared" si="450"/>
        <v>14.308805373141901</v>
      </c>
      <c r="J56" s="1211">
        <f t="shared" si="450"/>
        <v>14.690757328293275</v>
      </c>
      <c r="K56" s="1211">
        <f t="shared" si="450"/>
        <v>15.136328267110304</v>
      </c>
      <c r="L56" s="1211">
        <f t="shared" si="450"/>
        <v>15.562233485251289</v>
      </c>
      <c r="M56" s="1211">
        <f t="shared" si="450"/>
        <v>15.975004351731764</v>
      </c>
      <c r="N56" s="1211">
        <f t="shared" si="450"/>
        <v>16.400053687307935</v>
      </c>
      <c r="O56" s="1211">
        <f t="shared" si="450"/>
        <v>16.790483620460975</v>
      </c>
      <c r="P56" s="1211">
        <f t="shared" si="450"/>
        <v>17.164903802146981</v>
      </c>
      <c r="Q56" s="1211">
        <f t="shared" si="450"/>
        <v>17.536433775461326</v>
      </c>
      <c r="R56" s="1211">
        <f t="shared" si="450"/>
        <v>17.903223977327741</v>
      </c>
      <c r="S56" s="1211">
        <f t="shared" si="450"/>
        <v>18.26201711054825</v>
      </c>
      <c r="T56" s="1211">
        <f t="shared" si="450"/>
        <v>18.627993479485216</v>
      </c>
    </row>
    <row r="57" ht="15">
      <c r="A57" s="1161"/>
      <c r="B57" s="1168" t="s">
        <v>1248</v>
      </c>
      <c r="C57" s="1171"/>
      <c r="D57" s="1171">
        <f>D55/C55*100</f>
        <v>85.525150578751592</v>
      </c>
      <c r="E57" s="1171">
        <f t="shared" ref="E57:T57" si="451">E58*E59/100</f>
        <v>115.81839221030322</v>
      </c>
      <c r="F57" s="1172">
        <f t="shared" si="451"/>
        <v>109.34397291017</v>
      </c>
      <c r="G57" s="1172">
        <f t="shared" si="451"/>
        <v>108.48279128099297</v>
      </c>
      <c r="H57" s="1173">
        <f t="shared" si="451"/>
        <v>111.31050463251509</v>
      </c>
      <c r="I57" s="1173">
        <f t="shared" si="451"/>
        <v>111.86380324648032</v>
      </c>
      <c r="J57" s="1173">
        <f t="shared" si="451"/>
        <v>108.96232405166869</v>
      </c>
      <c r="K57" s="1173">
        <f t="shared" si="451"/>
        <v>110.73981371336035</v>
      </c>
      <c r="L57" s="1173">
        <f t="shared" si="451"/>
        <v>110.308470142647</v>
      </c>
      <c r="M57" s="1173">
        <f t="shared" si="451"/>
        <v>109.72502462043025</v>
      </c>
      <c r="N57" s="1173">
        <f t="shared" si="451"/>
        <v>110.04952774184713</v>
      </c>
      <c r="O57" s="1173">
        <f t="shared" si="451"/>
        <v>109.66887383143199</v>
      </c>
      <c r="P57" s="1173">
        <f t="shared" si="451"/>
        <v>109.36334437439129</v>
      </c>
      <c r="Q57" s="1173">
        <f t="shared" si="451"/>
        <v>109.27856260052199</v>
      </c>
      <c r="R57" s="1173">
        <f t="shared" si="451"/>
        <v>109.1534999126291</v>
      </c>
      <c r="S57" s="1173">
        <f t="shared" si="451"/>
        <v>108.88022408775076</v>
      </c>
      <c r="T57" s="1173">
        <f t="shared" si="451"/>
        <v>109.14650931934433</v>
      </c>
    </row>
    <row r="58" ht="15">
      <c r="A58" s="1161"/>
      <c r="B58" s="1212" t="s">
        <v>1249</v>
      </c>
      <c r="C58" s="1171"/>
      <c r="D58" s="1171">
        <f>D57/D59*100</f>
        <v>92.560129284103638</v>
      </c>
      <c r="E58" s="1171">
        <f>'СС Экс Минэк баз'!E63</f>
        <v>107.212</v>
      </c>
      <c r="F58" s="1172">
        <f>'СС Экс Минэк баз'!F63</f>
        <v>104.4177</v>
      </c>
      <c r="G58" s="1172">
        <f>'СС Экс Минэк баз'!G63</f>
        <v>101.9773</v>
      </c>
      <c r="H58" s="1173">
        <f>'ДС Экс Минэк баз'!J58</f>
        <v>102.79851992364199</v>
      </c>
      <c r="I58" s="1173">
        <f>'ДС Экс Минэк баз'!K58</f>
        <v>101.89995697019168</v>
      </c>
      <c r="J58" s="1173">
        <f>'ДС Экс Минэк баз'!L58</f>
        <v>101.92500580716616</v>
      </c>
      <c r="K58" s="1173">
        <f>'ДС Экс Минэк баз'!M58</f>
        <v>101.71172501621655</v>
      </c>
      <c r="L58" s="1173">
        <f>'ДС Экс Минэк баз'!N58</f>
        <v>101.1938511594085</v>
      </c>
      <c r="M58" s="1173">
        <f>'ДС Экс Минэк баз'!O58</f>
        <v>100.78016737385292</v>
      </c>
      <c r="N58" s="1173">
        <f>'ДС Экс Минэк баз'!P58</f>
        <v>101.02727894237111</v>
      </c>
      <c r="O58" s="1173">
        <f>'ДС Экс Минэк баз'!Q58</f>
        <v>100.64230905499639</v>
      </c>
      <c r="P58" s="1173">
        <f>'ДС Экс Минэк баз'!R58</f>
        <v>100.64242445904395</v>
      </c>
      <c r="Q58" s="1173">
        <f>'ДС Экс Минэк баз'!S58</f>
        <v>100.63023319069728</v>
      </c>
      <c r="R58" s="1173">
        <f>'ДС Экс Минэк баз'!T58</f>
        <v>100.61606383033441</v>
      </c>
      <c r="S58" s="1173">
        <f>'ДС Экс Минэк баз'!U58</f>
        <v>100.5950433159865</v>
      </c>
      <c r="T58" s="1173">
        <f>'ДС Экс Минэк баз'!V58</f>
        <v>100.75812013026244</v>
      </c>
    </row>
    <row r="59" s="1180" customFormat="1" ht="15">
      <c r="A59" s="1181"/>
      <c r="B59" s="1182" t="s">
        <v>1250</v>
      </c>
      <c r="C59" s="1185"/>
      <c r="D59" s="1185">
        <f>(VLOOKUP($B55,'ЭКС ИМП ТО ФАКТ'!$I$1:$M$12,5,0)/0.75)/VLOOKUP($B55,'ЭКС ИМП ТО ФАКТ'!$I$1:$M$12,4,0)*100</f>
        <v>92.399558254981571</v>
      </c>
      <c r="E59" s="1185">
        <f>'СС Экс Минэк баз'!E64+(VLOOKUP('Экс ВАВТ баз'!$B55,'ДС Экс потенциал'!$A$1:$F$11,6,0)-100)</f>
        <v>108.02745234703504</v>
      </c>
      <c r="F59" s="1186">
        <f>'СС Экс Минэк баз'!F64+(VLOOKUP('Экс ВАВТ баз'!$B55,'ДС Экс потенциал'!$A$1:$F$11,6,0)-100)</f>
        <v>104.71785234703503</v>
      </c>
      <c r="G59" s="1186">
        <f>'СС Экс Минэк баз'!G64+(VLOOKUP('Экс ВАВТ баз'!$B55,'ДС Экс потенциал'!$A$1:$F$11,6,0)-100)</f>
        <v>106.37935234703504</v>
      </c>
      <c r="H59" s="1187">
        <f>'ДС Экс Минэк баз'!J59+(VLOOKUP('Экс ВАВТ баз'!$B55,'ДС Экс потенциал'!$A$1:$F$11,6,0)-100)</f>
        <v>108.28025998350536</v>
      </c>
      <c r="I59" s="1187">
        <f>'ДС Экс Минэк баз'!K59+(VLOOKUP('Экс ВАВТ баз'!$B55,'ДС Экс потенциал'!$A$1:$F$11,6,0)-100)</f>
        <v>109.77806720684221</v>
      </c>
      <c r="J59" s="1187">
        <f>'ДС Экс Минэк баз'!L59+(VLOOKUP('Экс ВАВТ баз'!$B55,'ДС Экс потенциал'!$A$1:$F$11,6,0)-100)</f>
        <v>106.90440798974942</v>
      </c>
      <c r="K59" s="1187">
        <f>'ДС Экс Минэк баз'!M59+(VLOOKUP('Экс ВАВТ баз'!$B55,'ДС Экс потенциал'!$A$1:$F$11,6,0)-100)</f>
        <v>108.87615335960962</v>
      </c>
      <c r="L59" s="1187">
        <f>'ДС Экс Минэк баз'!N59+(VLOOKUP('Экс ВАВТ баз'!$B55,'ДС Экс потенциал'!$A$1:$F$11,6,0)-100)</f>
        <v>109.00708776156809</v>
      </c>
      <c r="M59" s="1187">
        <f>'ДС Экс Минэк баз'!O59+(VLOOKUP('Экс ВАВТ баз'!$B55,'ДС Экс потенциал'!$A$1:$F$11,6,0)-100)</f>
        <v>108.87561261274314</v>
      </c>
      <c r="N59" s="1187">
        <f>'ДС Экс Минэк баз'!P59+(VLOOKUP('Экс ВАВТ баз'!$B55,'ДС Экс потенциал'!$A$1:$F$11,6,0)-100)</f>
        <v>108.93050757570394</v>
      </c>
      <c r="O59" s="1187">
        <f>'ДС Экс Минэк баз'!Q59+(VLOOKUP('Экс ВАВТ баз'!$B55,'ДС Экс потенциал'!$A$1:$F$11,6,0)-100)</f>
        <v>108.96895635761199</v>
      </c>
      <c r="P59" s="1187">
        <f>'ДС Экс Минэк баз'!R59+(VLOOKUP('Экс ВАВТ баз'!$B55,'ДС Экс потенциал'!$A$1:$F$11,6,0)-100)</f>
        <v>108.66525221567599</v>
      </c>
      <c r="Q59" s="1187">
        <f>'ДС Экс Минэк баз'!S59+(VLOOKUP('Экс ВАВТ баз'!$B55,'ДС Экс потенциал'!$A$1:$F$11,6,0)-100)</f>
        <v>108.59416612245732</v>
      </c>
      <c r="R59" s="1187">
        <f>'ДС Экс Минэк баз'!T59+(VLOOKUP('Экс ВАВТ баз'!$B55,'ДС Экс потенциал'!$A$1:$F$11,6,0)-100)</f>
        <v>108.48516206784942</v>
      </c>
      <c r="S59" s="1187">
        <f>'ДС Экс Минэк баз'!U59+(VLOOKUP('Экс ВАВТ баз'!$B55,'ДС Экс потенциал'!$A$1:$F$11,6,0)-100)</f>
        <v>108.23617198089876</v>
      </c>
      <c r="T59" s="1187">
        <f>'ДС Экс Минэк баз'!V59+(VLOOKUP('Экс ВАВТ баз'!$B55,'ДС Экс потенциал'!$A$1:$F$11,6,0)-100)</f>
        <v>108.32527361391537</v>
      </c>
      <c r="U59" s="1142"/>
      <c r="V59" s="1142"/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</row>
    <row r="60" s="1154" customFormat="1" ht="29.25" customHeight="1">
      <c r="A60" s="1155" t="s">
        <v>1273</v>
      </c>
      <c r="B60" s="1195" t="s">
        <v>1274</v>
      </c>
      <c r="C60" s="1203">
        <f>VLOOKUP($B60,'ЭКС ИМП ТО ФАКТ'!$B$1:$F$12,4,0)/1000000</f>
        <v>4.4292750099999996</v>
      </c>
      <c r="D60" s="1203">
        <f>(VLOOKUP($B60,'ЭКС ИМП ТО ФАКТ'!$B$1:$F$12,5,0)/1000000)/0.75</f>
        <v>4.1963111999999994</v>
      </c>
      <c r="E60" s="1204">
        <f>D60*E62/100</f>
        <v>4.9062983998190308</v>
      </c>
      <c r="F60" s="1216">
        <f t="shared" ref="F60:T60" si="452">E60*F62/100</f>
        <v>5.5586319715015033</v>
      </c>
      <c r="G60" s="1216">
        <f t="shared" si="452"/>
        <v>6.2331895471707819</v>
      </c>
      <c r="H60" s="1160">
        <f t="shared" si="452"/>
        <v>7.2896948387777805</v>
      </c>
      <c r="I60" s="1160">
        <f t="shared" si="452"/>
        <v>8.5090446645388127</v>
      </c>
      <c r="J60" s="1160">
        <f t="shared" si="452"/>
        <v>9.7081272353987735</v>
      </c>
      <c r="K60" s="1160">
        <f t="shared" si="452"/>
        <v>11.280443213283764</v>
      </c>
      <c r="L60" s="1160">
        <f t="shared" si="452"/>
        <v>13.097715423895448</v>
      </c>
      <c r="M60" s="1160">
        <f t="shared" si="452"/>
        <v>15.153247213364399</v>
      </c>
      <c r="N60" s="1160">
        <f t="shared" si="452"/>
        <v>17.598503596771657</v>
      </c>
      <c r="O60" s="1160">
        <f t="shared" si="452"/>
        <v>20.441897701858412</v>
      </c>
      <c r="P60" s="1160">
        <f t="shared" si="452"/>
        <v>23.689030674225197</v>
      </c>
      <c r="Q60" s="1160">
        <f t="shared" si="452"/>
        <v>27.451742508256221</v>
      </c>
      <c r="R60" s="1160">
        <f t="shared" si="452"/>
        <v>31.799715624090364</v>
      </c>
      <c r="S60" s="1160">
        <f t="shared" si="452"/>
        <v>36.774697370322258</v>
      </c>
      <c r="T60" s="1160">
        <f t="shared" si="452"/>
        <v>42.671725776079427</v>
      </c>
    </row>
    <row r="61" s="1205" customFormat="1" ht="15">
      <c r="A61" s="1206"/>
      <c r="B61" s="1162" t="s">
        <v>1247</v>
      </c>
      <c r="C61" s="1209">
        <f t="shared" ref="C61:T61" si="453">C60/C$9*100</f>
        <v>1.3611980230368719</v>
      </c>
      <c r="D61" s="1209">
        <f t="shared" si="453"/>
        <v>1.3918672877619058</v>
      </c>
      <c r="E61" s="1209">
        <f t="shared" si="453"/>
        <v>1.4601373863293929</v>
      </c>
      <c r="F61" s="1210">
        <f t="shared" si="453"/>
        <v>1.5383593509483104</v>
      </c>
      <c r="G61" s="1210">
        <f t="shared" si="453"/>
        <v>1.6205885495130401</v>
      </c>
      <c r="H61" s="1211">
        <f t="shared" si="453"/>
        <v>1.7538003102480906</v>
      </c>
      <c r="I61" s="1211">
        <f t="shared" si="453"/>
        <v>1.8836643465775855</v>
      </c>
      <c r="J61" s="1211">
        <f t="shared" si="453"/>
        <v>2.0249887956135089</v>
      </c>
      <c r="K61" s="1211">
        <f t="shared" si="453"/>
        <v>2.189202286196188</v>
      </c>
      <c r="L61" s="1211">
        <f t="shared" si="453"/>
        <v>2.3691786330550642</v>
      </c>
      <c r="M61" s="1211">
        <f t="shared" si="453"/>
        <v>2.5643147872115075</v>
      </c>
      <c r="N61" s="1211">
        <f t="shared" si="453"/>
        <v>2.7781613876729465</v>
      </c>
      <c r="O61" s="1211">
        <f t="shared" si="453"/>
        <v>3.0125723945232803</v>
      </c>
      <c r="P61" s="1211">
        <f t="shared" si="453"/>
        <v>3.2633973580924183</v>
      </c>
      <c r="Q61" s="1211">
        <f t="shared" si="453"/>
        <v>3.5355543335182231</v>
      </c>
      <c r="R61" s="1211">
        <f t="shared" si="453"/>
        <v>3.830567637509378</v>
      </c>
      <c r="S61" s="1211">
        <f t="shared" si="453"/>
        <v>4.1500898646433138</v>
      </c>
      <c r="T61" s="1211">
        <f t="shared" si="453"/>
        <v>4.5004514593050944</v>
      </c>
    </row>
    <row r="62" ht="15">
      <c r="A62" s="1161"/>
      <c r="B62" s="1168" t="s">
        <v>1248</v>
      </c>
      <c r="C62" s="1171"/>
      <c r="D62" s="1171">
        <f>D60/C60*100</f>
        <v>94.740362486546076</v>
      </c>
      <c r="E62" s="1171">
        <f t="shared" ref="E62:T62" si="454">E63*E64/100</f>
        <v>116.91931713308182</v>
      </c>
      <c r="F62" s="1172">
        <f t="shared" si="454"/>
        <v>113.29583972525059</v>
      </c>
      <c r="G62" s="1172">
        <f t="shared" si="454"/>
        <v>112.13531637150402</v>
      </c>
      <c r="H62" s="1173">
        <f t="shared" si="454"/>
        <v>116.94967373624219</v>
      </c>
      <c r="I62" s="1173">
        <f t="shared" si="454"/>
        <v>116.72703525632731</v>
      </c>
      <c r="J62" s="1173">
        <f t="shared" si="454"/>
        <v>114.09185893519987</v>
      </c>
      <c r="K62" s="1173">
        <f t="shared" si="454"/>
        <v>116.19587320767542</v>
      </c>
      <c r="L62" s="1173">
        <f t="shared" si="454"/>
        <v>116.10993625207631</v>
      </c>
      <c r="M62" s="1173">
        <f t="shared" si="454"/>
        <v>115.69381928789537</v>
      </c>
      <c r="N62" s="1173">
        <f t="shared" si="454"/>
        <v>116.13684742931314</v>
      </c>
      <c r="O62" s="1173">
        <f t="shared" si="454"/>
        <v>116.15702204139878</v>
      </c>
      <c r="P62" s="1173">
        <f t="shared" si="454"/>
        <v>115.88469436510084</v>
      </c>
      <c r="Q62" s="1173">
        <f t="shared" si="454"/>
        <v>115.88377289799803</v>
      </c>
      <c r="R62" s="1173">
        <f t="shared" si="454"/>
        <v>115.83860519792677</v>
      </c>
      <c r="S62" s="1173">
        <f t="shared" si="454"/>
        <v>115.64473659149022</v>
      </c>
      <c r="T62" s="1173">
        <f t="shared" si="454"/>
        <v>116.03555930419746</v>
      </c>
    </row>
    <row r="63" ht="18" customHeight="1">
      <c r="A63" s="1161"/>
      <c r="B63" s="1212" t="s">
        <v>1249</v>
      </c>
      <c r="C63" s="1171"/>
      <c r="D63" s="1171">
        <f>D62/D64*100</f>
        <v>60.638299511202817</v>
      </c>
      <c r="E63" s="1171">
        <f>'СС Экс Минэк баз'!E68</f>
        <v>104.8176</v>
      </c>
      <c r="F63" s="1172">
        <f>'СС Экс Минэк баз'!F68</f>
        <v>104.4234</v>
      </c>
      <c r="G63" s="1172">
        <f>'СС Экс Минэк баз'!G68</f>
        <v>102.062</v>
      </c>
      <c r="H63" s="1173">
        <f>'ДС Экс Минэк баз'!J63</f>
        <v>104.35083035197559</v>
      </c>
      <c r="I63" s="1173">
        <f>'ДС Экс Минэк баз'!K63</f>
        <v>103.52453896111538</v>
      </c>
      <c r="J63" s="1173">
        <f>'ДС Экс Минэк баз'!L63</f>
        <v>103.6204047482797</v>
      </c>
      <c r="K63" s="1173">
        <f>'ДС Экс Минэк баз'!M63</f>
        <v>103.40499108770287</v>
      </c>
      <c r="L63" s="1173">
        <f>'ДС Экс Минэк баз'!N63</f>
        <v>102.98005364023024</v>
      </c>
      <c r="M63" s="1173">
        <f>'ДС Экс Минэк баз'!O63</f>
        <v>102.57476079317118</v>
      </c>
      <c r="N63" s="1173">
        <f>'ДС Экс Минэк баз'!P63</f>
        <v>102.77495786725811</v>
      </c>
      <c r="O63" s="1173">
        <f>'ДС Экс Минэк баз'!Q63</f>
        <v>102.62605409363542</v>
      </c>
      <c r="P63" s="1173">
        <f>'ДС Экс Минэк баз'!R63</f>
        <v>102.66457112220853</v>
      </c>
      <c r="Q63" s="1173">
        <f>'ДС Экс Минэк баз'!S63</f>
        <v>102.65172881137592</v>
      </c>
      <c r="R63" s="1173">
        <f>'ДС Экс Минэк баз'!T63</f>
        <v>102.63702431114221</v>
      </c>
      <c r="S63" s="1173">
        <f>'ДС Экс Минэк баз'!U63</f>
        <v>102.61567502272713</v>
      </c>
      <c r="T63" s="1173">
        <f>'ДС Экс Минэк баз'!V63</f>
        <v>102.78071522459622</v>
      </c>
    </row>
    <row r="64" s="1180" customFormat="1" ht="15">
      <c r="A64" s="1217"/>
      <c r="B64" s="1218" t="s">
        <v>1250</v>
      </c>
      <c r="C64" s="1221"/>
      <c r="D64" s="1185">
        <f>(VLOOKUP($B60,'ЭКС ИМП ТО ФАКТ'!$I$1:$M$12,5,0)/0.75)/VLOOKUP($B60,'ЭКС ИМП ТО ФАКТ'!$I$1:$M$12,4,0)*100</f>
        <v>156.23848829903773</v>
      </c>
      <c r="E64" s="1185">
        <f>'СС Экс Минэк баз'!E69+(VLOOKUP('Экс ВАВТ баз'!$B60,'ДС Экс потенциал'!$A$1:$F$11,6,0)-100)</f>
        <v>111.5455010733711</v>
      </c>
      <c r="F64" s="1186">
        <f>'СС Экс Минэк баз'!F69+(VLOOKUP('Экс ВАВТ баз'!$B60,'ДС Экс потенциал'!$A$1:$F$11,6,0)-100)</f>
        <v>108.4966010733711</v>
      </c>
      <c r="G64" s="1186">
        <f>'СС Экс Минэк баз'!G69+(VLOOKUP('Экс ВАВТ баз'!$B60,'ДС Экс потенциал'!$A$1:$F$11,6,0)-100)</f>
        <v>109.86980107337111</v>
      </c>
      <c r="H64" s="1187">
        <f>'ДС Экс Минэк баз'!J64+(VLOOKUP('Экс ВАВТ баз'!$B60,'ДС Экс потенциал'!$A$1:$F$11,6,0)-100)</f>
        <v>112.07354396871656</v>
      </c>
      <c r="I64" s="1187">
        <f>'ДС Экс Минэк баз'!K64+(VLOOKUP('Экс ВАВТ баз'!$B60,'ДС Экс потенциал'!$A$1:$F$11,6,0)-100)</f>
        <v>112.75301143835172</v>
      </c>
      <c r="J64" s="1187">
        <f>'ДС Экс Минэк баз'!L64+(VLOOKUP('Экс ВАВТ баз'!$B60,'ДС Экс потенциал'!$A$1:$F$11,6,0)-100)</f>
        <v>110.10559089433978</v>
      </c>
      <c r="K64" s="1187">
        <f>'ДС Экс Минэк баз'!M64+(VLOOKUP('Экс ВАВТ баз'!$B60,'ДС Экс потенциал'!$A$1:$F$11,6,0)-100)</f>
        <v>112.36969510410187</v>
      </c>
      <c r="L64" s="1187">
        <f>'ДС Экс Минэк баз'!N64+(VLOOKUP('Экс ВАВТ баз'!$B60,'ДС Экс потенциал'!$A$1:$F$11,6,0)-100)</f>
        <v>112.74992792071799</v>
      </c>
      <c r="M64" s="1187">
        <f>'ДС Экс Минэк баз'!O64+(VLOOKUP('Экс ВАВТ баз'!$B60,'ДС Экс потенциал'!$A$1:$F$11,6,0)-100)</f>
        <v>112.78975295021851</v>
      </c>
      <c r="N64" s="1187">
        <f>'ДС Экс Минэк баз'!P64+(VLOOKUP('Экс ВАВТ баз'!$B60,'ДС Экс потенциал'!$A$1:$F$11,6,0)-100)</f>
        <v>113.0011141228712</v>
      </c>
      <c r="O64" s="1187">
        <f>'ДС Экс Минэк баз'!Q64+(VLOOKUP('Экс ВАВТ баз'!$B60,'ДС Экс потенциал'!$A$1:$F$11,6,0)-100)</f>
        <v>113.18472981083126</v>
      </c>
      <c r="P64" s="1187">
        <f>'ДС Экс Минэк баз'!R64+(VLOOKUP('Экс ВАВТ баз'!$B60,'ДС Экс потенциал'!$A$1:$F$11,6,0)-100)</f>
        <v>112.87700625287326</v>
      </c>
      <c r="Q64" s="1187">
        <f>'ДС Экс Минэк баз'!S64+(VLOOKUP('Экс ВАВТ баз'!$B60,'ДС Экс потенциал'!$A$1:$F$11,6,0)-100)</f>
        <v>112.89023014014326</v>
      </c>
      <c r="R64" s="1187">
        <f>'ДС Экс Минэк баз'!T64+(VLOOKUP('Экс ВАВТ баз'!$B60,'ДС Экс потенциал'!$A$1:$F$11,6,0)-100)</f>
        <v>112.8623963675761</v>
      </c>
      <c r="S64" s="1187">
        <f>'ДС Экс Минэк баз'!U64+(VLOOKUP('Экс ВАВТ баз'!$B60,'ДС Экс потенциал'!$A$1:$F$11,6,0)-100)</f>
        <v>112.69695060318752</v>
      </c>
      <c r="T64" s="1187">
        <f>'ДС Экс Минэк баз'!V64+(VLOOKUP('Экс ВАВТ баз'!$B60,'ДС Экс потенциал'!$A$1:$F$11,6,0)-100)</f>
        <v>112.89623646871574</v>
      </c>
      <c r="U64" s="1142"/>
      <c r="V64" s="1142"/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</row>
    <row r="170">
      <c r="A170" s="1142" t="e">
        <v>#DIV/0!</v>
      </c>
    </row>
    <row r="209">
      <c r="A209" s="1142" t="e">
        <v>#DIV/0!</v>
      </c>
    </row>
    <row r="364" ht="23.25" customHeight="1"/>
  </sheetData>
  <printOptions headings="0" gridLines="0"/>
  <pageMargins left="0" right="0" top="0" bottom="0" header="0.15748031496062992" footer="0"/>
  <pageSetup paperSize="9" scale="3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10.28515625" defaultRowHeight="14.25"/>
  <cols>
    <col customWidth="1" min="1" max="1" style="1142" width="8.42578125"/>
    <col customWidth="1" min="2" max="2" style="1142" width="39.28515625"/>
    <col customWidth="1" min="3" max="20" style="1142" width="13.85546875"/>
    <col customWidth="1" min="21" max="143" style="1142" width="10.28515625"/>
    <col min="144" max="218" style="1142" width="10.28515625"/>
    <col customWidth="1" min="219" max="219" style="1142" width="8.42578125"/>
    <col customWidth="1" min="220" max="220" style="1142" width="46.5703125"/>
    <col customWidth="1" min="221" max="222" style="1142" width="12.42578125"/>
    <col customWidth="1" min="223" max="223" style="1142" width="12"/>
    <col customWidth="1" min="224" max="237" style="1142" width="10.7109375"/>
    <col customWidth="1" hidden="1" min="238" max="248" style="1142" width="10.28515625"/>
    <col customWidth="1" min="249" max="399" style="1142" width="10.28515625"/>
    <col min="400" max="474" style="1142" width="10.28515625"/>
    <col customWidth="1" min="475" max="475" style="1142" width="8.42578125"/>
    <col customWidth="1" min="476" max="476" style="1142" width="46.5703125"/>
    <col customWidth="1" min="477" max="478" style="1142" width="12.42578125"/>
    <col customWidth="1" min="479" max="479" style="1142" width="12"/>
    <col customWidth="1" min="480" max="493" style="1142" width="10.7109375"/>
    <col customWidth="1" hidden="1" min="494" max="504" style="1142" width="10.28515625"/>
    <col customWidth="1" min="505" max="655" style="1142" width="10.28515625"/>
    <col min="656" max="730" style="1142" width="10.28515625"/>
    <col customWidth="1" min="731" max="731" style="1142" width="8.42578125"/>
    <col customWidth="1" min="732" max="732" style="1142" width="46.5703125"/>
    <col customWidth="1" min="733" max="734" style="1142" width="12.42578125"/>
    <col customWidth="1" min="735" max="735" style="1142" width="12"/>
    <col customWidth="1" min="736" max="749" style="1142" width="10.7109375"/>
    <col customWidth="1" hidden="1" min="750" max="760" style="1142" width="10.28515625"/>
    <col customWidth="1" min="761" max="911" style="1142" width="10.28515625"/>
    <col min="912" max="986" style="1142" width="10.28515625"/>
    <col customWidth="1" min="987" max="987" style="1142" width="8.42578125"/>
    <col customWidth="1" min="988" max="988" style="1142" width="46.5703125"/>
    <col customWidth="1" min="989" max="990" style="1142" width="12.42578125"/>
    <col customWidth="1" min="991" max="991" style="1142" width="12"/>
    <col customWidth="1" min="992" max="1005" style="1142" width="10.7109375"/>
    <col customWidth="1" hidden="1" min="1006" max="1016" style="1142" width="10.28515625"/>
    <col customWidth="1" min="1017" max="1167" style="1142" width="10.28515625"/>
    <col min="1168" max="1242" style="1142" width="10.28515625"/>
    <col customWidth="1" min="1243" max="1243" style="1142" width="8.42578125"/>
    <col customWidth="1" min="1244" max="1244" style="1142" width="46.5703125"/>
    <col customWidth="1" min="1245" max="1246" style="1142" width="12.42578125"/>
    <col customWidth="1" min="1247" max="1247" style="1142" width="12"/>
    <col customWidth="1" min="1248" max="1261" style="1142" width="10.7109375"/>
    <col customWidth="1" hidden="1" min="1262" max="1272" style="1142" width="10.28515625"/>
    <col customWidth="1" min="1273" max="1423" style="1142" width="10.28515625"/>
    <col min="1424" max="1498" style="1142" width="10.28515625"/>
    <col customWidth="1" min="1499" max="1499" style="1142" width="8.42578125"/>
    <col customWidth="1" min="1500" max="1500" style="1142" width="46.5703125"/>
    <col customWidth="1" min="1501" max="1502" style="1142" width="12.42578125"/>
    <col customWidth="1" min="1503" max="1503" style="1142" width="12"/>
    <col customWidth="1" min="1504" max="1517" style="1142" width="10.7109375"/>
    <col customWidth="1" hidden="1" min="1518" max="1528" style="1142" width="10.28515625"/>
    <col customWidth="1" min="1529" max="1679" style="1142" width="10.28515625"/>
    <col min="1680" max="1754" style="1142" width="10.28515625"/>
    <col customWidth="1" min="1755" max="1755" style="1142" width="8.42578125"/>
    <col customWidth="1" min="1756" max="1756" style="1142" width="46.5703125"/>
    <col customWidth="1" min="1757" max="1758" style="1142" width="12.42578125"/>
    <col customWidth="1" min="1759" max="1759" style="1142" width="12"/>
    <col customWidth="1" min="1760" max="1773" style="1142" width="10.7109375"/>
    <col customWidth="1" hidden="1" min="1774" max="1784" style="1142" width="10.28515625"/>
    <col customWidth="1" min="1785" max="1935" style="1142" width="10.28515625"/>
    <col min="1936" max="2010" style="1142" width="10.28515625"/>
    <col customWidth="1" min="2011" max="2011" style="1142" width="8.42578125"/>
    <col customWidth="1" min="2012" max="2012" style="1142" width="46.5703125"/>
    <col customWidth="1" min="2013" max="2014" style="1142" width="12.42578125"/>
    <col customWidth="1" min="2015" max="2015" style="1142" width="12"/>
    <col customWidth="1" min="2016" max="2029" style="1142" width="10.7109375"/>
    <col customWidth="1" hidden="1" min="2030" max="2040" style="1142" width="10.28515625"/>
    <col customWidth="1" min="2041" max="2191" style="1142" width="10.28515625"/>
    <col min="2192" max="2266" style="1142" width="10.28515625"/>
    <col customWidth="1" min="2267" max="2267" style="1142" width="8.42578125"/>
    <col customWidth="1" min="2268" max="2268" style="1142" width="46.5703125"/>
    <col customWidth="1" min="2269" max="2270" style="1142" width="12.42578125"/>
    <col customWidth="1" min="2271" max="2271" style="1142" width="12"/>
    <col customWidth="1" min="2272" max="2285" style="1142" width="10.7109375"/>
    <col customWidth="1" hidden="1" min="2286" max="2296" style="1142" width="10.28515625"/>
    <col customWidth="1" min="2297" max="2447" style="1142" width="10.28515625"/>
    <col min="2448" max="2522" style="1142" width="10.28515625"/>
    <col customWidth="1" min="2523" max="2523" style="1142" width="8.42578125"/>
    <col customWidth="1" min="2524" max="2524" style="1142" width="46.5703125"/>
    <col customWidth="1" min="2525" max="2526" style="1142" width="12.42578125"/>
    <col customWidth="1" min="2527" max="2527" style="1142" width="12"/>
    <col customWidth="1" min="2528" max="2541" style="1142" width="10.7109375"/>
    <col customWidth="1" hidden="1" min="2542" max="2552" style="1142" width="10.28515625"/>
    <col customWidth="1" min="2553" max="2703" style="1142" width="10.28515625"/>
    <col min="2704" max="2778" style="1142" width="10.28515625"/>
    <col customWidth="1" min="2779" max="2779" style="1142" width="8.42578125"/>
    <col customWidth="1" min="2780" max="2780" style="1142" width="46.5703125"/>
    <col customWidth="1" min="2781" max="2782" style="1142" width="12.42578125"/>
    <col customWidth="1" min="2783" max="2783" style="1142" width="12"/>
    <col customWidth="1" min="2784" max="2797" style="1142" width="10.7109375"/>
    <col customWidth="1" hidden="1" min="2798" max="2808" style="1142" width="10.28515625"/>
    <col customWidth="1" min="2809" max="2959" style="1142" width="10.28515625"/>
    <col min="2960" max="3034" style="1142" width="10.28515625"/>
    <col customWidth="1" min="3035" max="3035" style="1142" width="8.42578125"/>
    <col customWidth="1" min="3036" max="3036" style="1142" width="46.5703125"/>
    <col customWidth="1" min="3037" max="3038" style="1142" width="12.42578125"/>
    <col customWidth="1" min="3039" max="3039" style="1142" width="12"/>
    <col customWidth="1" min="3040" max="3053" style="1142" width="10.7109375"/>
    <col customWidth="1" hidden="1" min="3054" max="3064" style="1142" width="10.28515625"/>
    <col customWidth="1" min="3065" max="3215" style="1142" width="10.28515625"/>
    <col min="3216" max="3290" style="1142" width="10.28515625"/>
    <col customWidth="1" min="3291" max="3291" style="1142" width="8.42578125"/>
    <col customWidth="1" min="3292" max="3292" style="1142" width="46.5703125"/>
    <col customWidth="1" min="3293" max="3294" style="1142" width="12.42578125"/>
    <col customWidth="1" min="3295" max="3295" style="1142" width="12"/>
    <col customWidth="1" min="3296" max="3309" style="1142" width="10.7109375"/>
    <col customWidth="1" hidden="1" min="3310" max="3320" style="1142" width="10.28515625"/>
    <col customWidth="1" min="3321" max="3471" style="1142" width="10.28515625"/>
    <col min="3472" max="3546" style="1142" width="10.28515625"/>
    <col customWidth="1" min="3547" max="3547" style="1142" width="8.42578125"/>
    <col customWidth="1" min="3548" max="3548" style="1142" width="46.5703125"/>
    <col customWidth="1" min="3549" max="3550" style="1142" width="12.42578125"/>
    <col customWidth="1" min="3551" max="3551" style="1142" width="12"/>
    <col customWidth="1" min="3552" max="3565" style="1142" width="10.7109375"/>
    <col customWidth="1" hidden="1" min="3566" max="3576" style="1142" width="10.28515625"/>
    <col customWidth="1" min="3577" max="3727" style="1142" width="10.28515625"/>
    <col min="3728" max="3802" style="1142" width="10.28515625"/>
    <col customWidth="1" min="3803" max="3803" style="1142" width="8.42578125"/>
    <col customWidth="1" min="3804" max="3804" style="1142" width="46.5703125"/>
    <col customWidth="1" min="3805" max="3806" style="1142" width="12.42578125"/>
    <col customWidth="1" min="3807" max="3807" style="1142" width="12"/>
    <col customWidth="1" min="3808" max="3821" style="1142" width="10.7109375"/>
    <col customWidth="1" hidden="1" min="3822" max="3832" style="1142" width="10.28515625"/>
    <col customWidth="1" min="3833" max="3983" style="1142" width="10.28515625"/>
    <col min="3984" max="4058" style="1142" width="10.28515625"/>
    <col customWidth="1" min="4059" max="4059" style="1142" width="8.42578125"/>
    <col customWidth="1" min="4060" max="4060" style="1142" width="46.5703125"/>
    <col customWidth="1" min="4061" max="4062" style="1142" width="12.42578125"/>
    <col customWidth="1" min="4063" max="4063" style="1142" width="12"/>
    <col customWidth="1" min="4064" max="4077" style="1142" width="10.7109375"/>
    <col customWidth="1" hidden="1" min="4078" max="4088" style="1142" width="10.28515625"/>
    <col customWidth="1" min="4089" max="4239" style="1142" width="10.28515625"/>
    <col min="4240" max="4314" style="1142" width="10.28515625"/>
    <col customWidth="1" min="4315" max="4315" style="1142" width="8.42578125"/>
    <col customWidth="1" min="4316" max="4316" style="1142" width="46.5703125"/>
    <col customWidth="1" min="4317" max="4318" style="1142" width="12.42578125"/>
    <col customWidth="1" min="4319" max="4319" style="1142" width="12"/>
    <col customWidth="1" min="4320" max="4333" style="1142" width="10.7109375"/>
    <col customWidth="1" hidden="1" min="4334" max="4344" style="1142" width="10.28515625"/>
    <col customWidth="1" min="4345" max="4495" style="1142" width="10.28515625"/>
    <col min="4496" max="4570" style="1142" width="10.28515625"/>
    <col customWidth="1" min="4571" max="4571" style="1142" width="8.42578125"/>
    <col customWidth="1" min="4572" max="4572" style="1142" width="46.5703125"/>
    <col customWidth="1" min="4573" max="4574" style="1142" width="12.42578125"/>
    <col customWidth="1" min="4575" max="4575" style="1142" width="12"/>
    <col customWidth="1" min="4576" max="4589" style="1142" width="10.7109375"/>
    <col customWidth="1" hidden="1" min="4590" max="4600" style="1142" width="10.28515625"/>
    <col customWidth="1" min="4601" max="4751" style="1142" width="10.28515625"/>
    <col min="4752" max="4826" style="1142" width="10.28515625"/>
    <col customWidth="1" min="4827" max="4827" style="1142" width="8.42578125"/>
    <col customWidth="1" min="4828" max="4828" style="1142" width="46.5703125"/>
    <col customWidth="1" min="4829" max="4830" style="1142" width="12.42578125"/>
    <col customWidth="1" min="4831" max="4831" style="1142" width="12"/>
    <col customWidth="1" min="4832" max="4845" style="1142" width="10.7109375"/>
    <col customWidth="1" hidden="1" min="4846" max="4856" style="1142" width="10.28515625"/>
    <col customWidth="1" min="4857" max="5007" style="1142" width="10.28515625"/>
    <col min="5008" max="5082" style="1142" width="10.28515625"/>
    <col customWidth="1" min="5083" max="5083" style="1142" width="8.42578125"/>
    <col customWidth="1" min="5084" max="5084" style="1142" width="46.5703125"/>
    <col customWidth="1" min="5085" max="5086" style="1142" width="12.42578125"/>
    <col customWidth="1" min="5087" max="5087" style="1142" width="12"/>
    <col customWidth="1" min="5088" max="5101" style="1142" width="10.7109375"/>
    <col customWidth="1" hidden="1" min="5102" max="5112" style="1142" width="10.28515625"/>
    <col customWidth="1" min="5113" max="5263" style="1142" width="10.28515625"/>
    <col min="5264" max="5338" style="1142" width="10.28515625"/>
    <col customWidth="1" min="5339" max="5339" style="1142" width="8.42578125"/>
    <col customWidth="1" min="5340" max="5340" style="1142" width="46.5703125"/>
    <col customWidth="1" min="5341" max="5342" style="1142" width="12.42578125"/>
    <col customWidth="1" min="5343" max="5343" style="1142" width="12"/>
    <col customWidth="1" min="5344" max="5357" style="1142" width="10.7109375"/>
    <col customWidth="1" hidden="1" min="5358" max="5368" style="1142" width="10.28515625"/>
    <col customWidth="1" min="5369" max="5519" style="1142" width="10.28515625"/>
    <col min="5520" max="5594" style="1142" width="10.28515625"/>
    <col customWidth="1" min="5595" max="5595" style="1142" width="8.42578125"/>
    <col customWidth="1" min="5596" max="5596" style="1142" width="46.5703125"/>
    <col customWidth="1" min="5597" max="5598" style="1142" width="12.42578125"/>
    <col customWidth="1" min="5599" max="5599" style="1142" width="12"/>
    <col customWidth="1" min="5600" max="5613" style="1142" width="10.7109375"/>
    <col customWidth="1" hidden="1" min="5614" max="5624" style="1142" width="10.28515625"/>
    <col customWidth="1" min="5625" max="5775" style="1142" width="10.28515625"/>
    <col min="5776" max="5850" style="1142" width="10.28515625"/>
    <col customWidth="1" min="5851" max="5851" style="1142" width="8.42578125"/>
    <col customWidth="1" min="5852" max="5852" style="1142" width="46.5703125"/>
    <col customWidth="1" min="5853" max="5854" style="1142" width="12.42578125"/>
    <col customWidth="1" min="5855" max="5855" style="1142" width="12"/>
    <col customWidth="1" min="5856" max="5869" style="1142" width="10.7109375"/>
    <col customWidth="1" hidden="1" min="5870" max="5880" style="1142" width="10.28515625"/>
    <col customWidth="1" min="5881" max="6031" style="1142" width="10.28515625"/>
    <col min="6032" max="6106" style="1142" width="10.28515625"/>
    <col customWidth="1" min="6107" max="6107" style="1142" width="8.42578125"/>
    <col customWidth="1" min="6108" max="6108" style="1142" width="46.5703125"/>
    <col customWidth="1" min="6109" max="6110" style="1142" width="12.42578125"/>
    <col customWidth="1" min="6111" max="6111" style="1142" width="12"/>
    <col customWidth="1" min="6112" max="6125" style="1142" width="10.7109375"/>
    <col customWidth="1" hidden="1" min="6126" max="6136" style="1142" width="10.28515625"/>
    <col customWidth="1" min="6137" max="6287" style="1142" width="10.28515625"/>
    <col min="6288" max="6362" style="1142" width="10.28515625"/>
    <col customWidth="1" min="6363" max="6363" style="1142" width="8.42578125"/>
    <col customWidth="1" min="6364" max="6364" style="1142" width="46.5703125"/>
    <col customWidth="1" min="6365" max="6366" style="1142" width="12.42578125"/>
    <col customWidth="1" min="6367" max="6367" style="1142" width="12"/>
    <col customWidth="1" min="6368" max="6381" style="1142" width="10.7109375"/>
    <col customWidth="1" hidden="1" min="6382" max="6392" style="1142" width="10.28515625"/>
    <col customWidth="1" min="6393" max="6543" style="1142" width="10.28515625"/>
    <col min="6544" max="6618" style="1142" width="10.28515625"/>
    <col customWidth="1" min="6619" max="6619" style="1142" width="8.42578125"/>
    <col customWidth="1" min="6620" max="6620" style="1142" width="46.5703125"/>
    <col customWidth="1" min="6621" max="6622" style="1142" width="12.42578125"/>
    <col customWidth="1" min="6623" max="6623" style="1142" width="12"/>
    <col customWidth="1" min="6624" max="6637" style="1142" width="10.7109375"/>
    <col customWidth="1" hidden="1" min="6638" max="6648" style="1142" width="10.28515625"/>
    <col customWidth="1" min="6649" max="6799" style="1142" width="10.28515625"/>
    <col min="6800" max="6874" style="1142" width="10.28515625"/>
    <col customWidth="1" min="6875" max="6875" style="1142" width="8.42578125"/>
    <col customWidth="1" min="6876" max="6876" style="1142" width="46.5703125"/>
    <col customWidth="1" min="6877" max="6878" style="1142" width="12.42578125"/>
    <col customWidth="1" min="6879" max="6879" style="1142" width="12"/>
    <col customWidth="1" min="6880" max="6893" style="1142" width="10.7109375"/>
    <col customWidth="1" hidden="1" min="6894" max="6904" style="1142" width="10.28515625"/>
    <col customWidth="1" min="6905" max="7055" style="1142" width="10.28515625"/>
    <col min="7056" max="7130" style="1142" width="10.28515625"/>
    <col customWidth="1" min="7131" max="7131" style="1142" width="8.42578125"/>
    <col customWidth="1" min="7132" max="7132" style="1142" width="46.5703125"/>
    <col customWidth="1" min="7133" max="7134" style="1142" width="12.42578125"/>
    <col customWidth="1" min="7135" max="7135" style="1142" width="12"/>
    <col customWidth="1" min="7136" max="7149" style="1142" width="10.7109375"/>
    <col customWidth="1" hidden="1" min="7150" max="7160" style="1142" width="10.28515625"/>
    <col customWidth="1" min="7161" max="7311" style="1142" width="10.28515625"/>
    <col min="7312" max="7386" style="1142" width="10.28515625"/>
    <col customWidth="1" min="7387" max="7387" style="1142" width="8.42578125"/>
    <col customWidth="1" min="7388" max="7388" style="1142" width="46.5703125"/>
    <col customWidth="1" min="7389" max="7390" style="1142" width="12.42578125"/>
    <col customWidth="1" min="7391" max="7391" style="1142" width="12"/>
    <col customWidth="1" min="7392" max="7405" style="1142" width="10.7109375"/>
    <col customWidth="1" hidden="1" min="7406" max="7416" style="1142" width="10.28515625"/>
    <col customWidth="1" min="7417" max="7567" style="1142" width="10.28515625"/>
    <col min="7568" max="7642" style="1142" width="10.28515625"/>
    <col customWidth="1" min="7643" max="7643" style="1142" width="8.42578125"/>
    <col customWidth="1" min="7644" max="7644" style="1142" width="46.5703125"/>
    <col customWidth="1" min="7645" max="7646" style="1142" width="12.42578125"/>
    <col customWidth="1" min="7647" max="7647" style="1142" width="12"/>
    <col customWidth="1" min="7648" max="7661" style="1142" width="10.7109375"/>
    <col customWidth="1" hidden="1" min="7662" max="7672" style="1142" width="10.28515625"/>
    <col customWidth="1" min="7673" max="7823" style="1142" width="10.28515625"/>
    <col min="7824" max="7898" style="1142" width="10.28515625"/>
    <col customWidth="1" min="7899" max="7899" style="1142" width="8.42578125"/>
    <col customWidth="1" min="7900" max="7900" style="1142" width="46.5703125"/>
    <col customWidth="1" min="7901" max="7902" style="1142" width="12.42578125"/>
    <col customWidth="1" min="7903" max="7903" style="1142" width="12"/>
    <col customWidth="1" min="7904" max="7917" style="1142" width="10.7109375"/>
    <col customWidth="1" hidden="1" min="7918" max="7928" style="1142" width="10.28515625"/>
    <col customWidth="1" min="7929" max="8079" style="1142" width="10.28515625"/>
    <col min="8080" max="8154" style="1142" width="10.28515625"/>
    <col customWidth="1" min="8155" max="8155" style="1142" width="8.42578125"/>
    <col customWidth="1" min="8156" max="8156" style="1142" width="46.5703125"/>
    <col customWidth="1" min="8157" max="8158" style="1142" width="12.42578125"/>
    <col customWidth="1" min="8159" max="8159" style="1142" width="12"/>
    <col customWidth="1" min="8160" max="8173" style="1142" width="10.7109375"/>
    <col customWidth="1" hidden="1" min="8174" max="8184" style="1142" width="10.28515625"/>
    <col customWidth="1" min="8185" max="8335" style="1142" width="10.28515625"/>
    <col min="8336" max="8410" style="1142" width="10.28515625"/>
    <col customWidth="1" min="8411" max="8411" style="1142" width="8.42578125"/>
    <col customWidth="1" min="8412" max="8412" style="1142" width="46.5703125"/>
    <col customWidth="1" min="8413" max="8414" style="1142" width="12.42578125"/>
    <col customWidth="1" min="8415" max="8415" style="1142" width="12"/>
    <col customWidth="1" min="8416" max="8429" style="1142" width="10.7109375"/>
    <col customWidth="1" hidden="1" min="8430" max="8440" style="1142" width="10.28515625"/>
    <col customWidth="1" min="8441" max="8591" style="1142" width="10.28515625"/>
    <col min="8592" max="8666" style="1142" width="10.28515625"/>
    <col customWidth="1" min="8667" max="8667" style="1142" width="8.42578125"/>
    <col customWidth="1" min="8668" max="8668" style="1142" width="46.5703125"/>
    <col customWidth="1" min="8669" max="8670" style="1142" width="12.42578125"/>
    <col customWidth="1" min="8671" max="8671" style="1142" width="12"/>
    <col customWidth="1" min="8672" max="8685" style="1142" width="10.7109375"/>
    <col customWidth="1" hidden="1" min="8686" max="8696" style="1142" width="10.28515625"/>
    <col customWidth="1" min="8697" max="8847" style="1142" width="10.28515625"/>
    <col min="8848" max="8922" style="1142" width="10.28515625"/>
    <col customWidth="1" min="8923" max="8923" style="1142" width="8.42578125"/>
    <col customWidth="1" min="8924" max="8924" style="1142" width="46.5703125"/>
    <col customWidth="1" min="8925" max="8926" style="1142" width="12.42578125"/>
    <col customWidth="1" min="8927" max="8927" style="1142" width="12"/>
    <col customWidth="1" min="8928" max="8941" style="1142" width="10.7109375"/>
    <col customWidth="1" hidden="1" min="8942" max="8952" style="1142" width="10.28515625"/>
    <col customWidth="1" min="8953" max="9103" style="1142" width="10.28515625"/>
    <col min="9104" max="9178" style="1142" width="10.28515625"/>
    <col customWidth="1" min="9179" max="9179" style="1142" width="8.42578125"/>
    <col customWidth="1" min="9180" max="9180" style="1142" width="46.5703125"/>
    <col customWidth="1" min="9181" max="9182" style="1142" width="12.42578125"/>
    <col customWidth="1" min="9183" max="9183" style="1142" width="12"/>
    <col customWidth="1" min="9184" max="9197" style="1142" width="10.7109375"/>
    <col customWidth="1" hidden="1" min="9198" max="9208" style="1142" width="10.28515625"/>
    <col customWidth="1" min="9209" max="9359" style="1142" width="10.28515625"/>
    <col min="9360" max="9434" style="1142" width="10.28515625"/>
    <col customWidth="1" min="9435" max="9435" style="1142" width="8.42578125"/>
    <col customWidth="1" min="9436" max="9436" style="1142" width="46.5703125"/>
    <col customWidth="1" min="9437" max="9438" style="1142" width="12.42578125"/>
    <col customWidth="1" min="9439" max="9439" style="1142" width="12"/>
    <col customWidth="1" min="9440" max="9453" style="1142" width="10.7109375"/>
    <col customWidth="1" hidden="1" min="9454" max="9464" style="1142" width="10.28515625"/>
    <col customWidth="1" min="9465" max="9615" style="1142" width="10.28515625"/>
    <col min="9616" max="9690" style="1142" width="10.28515625"/>
    <col customWidth="1" min="9691" max="9691" style="1142" width="8.42578125"/>
    <col customWidth="1" min="9692" max="9692" style="1142" width="46.5703125"/>
    <col customWidth="1" min="9693" max="9694" style="1142" width="12.42578125"/>
    <col customWidth="1" min="9695" max="9695" style="1142" width="12"/>
    <col customWidth="1" min="9696" max="9709" style="1142" width="10.7109375"/>
    <col customWidth="1" hidden="1" min="9710" max="9720" style="1142" width="10.28515625"/>
    <col customWidth="1" min="9721" max="9871" style="1142" width="10.28515625"/>
    <col min="9872" max="9946" style="1142" width="10.28515625"/>
    <col customWidth="1" min="9947" max="9947" style="1142" width="8.42578125"/>
    <col customWidth="1" min="9948" max="9948" style="1142" width="46.5703125"/>
    <col customWidth="1" min="9949" max="9950" style="1142" width="12.42578125"/>
    <col customWidth="1" min="9951" max="9951" style="1142" width="12"/>
    <col customWidth="1" min="9952" max="9965" style="1142" width="10.7109375"/>
    <col customWidth="1" hidden="1" min="9966" max="9976" style="1142" width="10.28515625"/>
    <col customWidth="1" min="9977" max="10127" style="1142" width="10.28515625"/>
    <col min="10128" max="10202" style="1142" width="10.28515625"/>
    <col customWidth="1" min="10203" max="10203" style="1142" width="8.42578125"/>
    <col customWidth="1" min="10204" max="10204" style="1142" width="46.5703125"/>
    <col customWidth="1" min="10205" max="10206" style="1142" width="12.42578125"/>
    <col customWidth="1" min="10207" max="10207" style="1142" width="12"/>
    <col customWidth="1" min="10208" max="10221" style="1142" width="10.7109375"/>
    <col customWidth="1" hidden="1" min="10222" max="10232" style="1142" width="10.28515625"/>
    <col customWidth="1" min="10233" max="10383" style="1142" width="10.28515625"/>
    <col min="10384" max="10458" style="1142" width="10.28515625"/>
    <col customWidth="1" min="10459" max="10459" style="1142" width="8.42578125"/>
    <col customWidth="1" min="10460" max="10460" style="1142" width="46.5703125"/>
    <col customWidth="1" min="10461" max="10462" style="1142" width="12.42578125"/>
    <col customWidth="1" min="10463" max="10463" style="1142" width="12"/>
    <col customWidth="1" min="10464" max="10477" style="1142" width="10.7109375"/>
    <col customWidth="1" hidden="1" min="10478" max="10488" style="1142" width="10.28515625"/>
    <col customWidth="1" min="10489" max="10639" style="1142" width="10.28515625"/>
    <col min="10640" max="10714" style="1142" width="10.28515625"/>
    <col customWidth="1" min="10715" max="10715" style="1142" width="8.42578125"/>
    <col customWidth="1" min="10716" max="10716" style="1142" width="46.5703125"/>
    <col customWidth="1" min="10717" max="10718" style="1142" width="12.42578125"/>
    <col customWidth="1" min="10719" max="10719" style="1142" width="12"/>
    <col customWidth="1" min="10720" max="10733" style="1142" width="10.7109375"/>
    <col customWidth="1" hidden="1" min="10734" max="10744" style="1142" width="10.28515625"/>
    <col customWidth="1" min="10745" max="10895" style="1142" width="10.28515625"/>
    <col min="10896" max="10970" style="1142" width="10.28515625"/>
    <col customWidth="1" min="10971" max="10971" style="1142" width="8.42578125"/>
    <col customWidth="1" min="10972" max="10972" style="1142" width="46.5703125"/>
    <col customWidth="1" min="10973" max="10974" style="1142" width="12.42578125"/>
    <col customWidth="1" min="10975" max="10975" style="1142" width="12"/>
    <col customWidth="1" min="10976" max="10989" style="1142" width="10.7109375"/>
    <col customWidth="1" hidden="1" min="10990" max="11000" style="1142" width="10.28515625"/>
    <col customWidth="1" min="11001" max="11151" style="1142" width="10.28515625"/>
    <col min="11152" max="11226" style="1142" width="10.28515625"/>
    <col customWidth="1" min="11227" max="11227" style="1142" width="8.42578125"/>
    <col customWidth="1" min="11228" max="11228" style="1142" width="46.5703125"/>
    <col customWidth="1" min="11229" max="11230" style="1142" width="12.42578125"/>
    <col customWidth="1" min="11231" max="11231" style="1142" width="12"/>
    <col customWidth="1" min="11232" max="11245" style="1142" width="10.7109375"/>
    <col customWidth="1" hidden="1" min="11246" max="11256" style="1142" width="10.28515625"/>
    <col customWidth="1" min="11257" max="11407" style="1142" width="10.28515625"/>
    <col min="11408" max="11482" style="1142" width="10.28515625"/>
    <col customWidth="1" min="11483" max="11483" style="1142" width="8.42578125"/>
    <col customWidth="1" min="11484" max="11484" style="1142" width="46.5703125"/>
    <col customWidth="1" min="11485" max="11486" style="1142" width="12.42578125"/>
    <col customWidth="1" min="11487" max="11487" style="1142" width="12"/>
    <col customWidth="1" min="11488" max="11501" style="1142" width="10.7109375"/>
    <col customWidth="1" hidden="1" min="11502" max="11512" style="1142" width="10.28515625"/>
    <col customWidth="1" min="11513" max="11663" style="1142" width="10.28515625"/>
    <col min="11664" max="11738" style="1142" width="10.28515625"/>
    <col customWidth="1" min="11739" max="11739" style="1142" width="8.42578125"/>
    <col customWidth="1" min="11740" max="11740" style="1142" width="46.5703125"/>
    <col customWidth="1" min="11741" max="11742" style="1142" width="12.42578125"/>
    <col customWidth="1" min="11743" max="11743" style="1142" width="12"/>
    <col customWidth="1" min="11744" max="11757" style="1142" width="10.7109375"/>
    <col customWidth="1" hidden="1" min="11758" max="11768" style="1142" width="10.28515625"/>
    <col customWidth="1" min="11769" max="11919" style="1142" width="10.28515625"/>
    <col min="11920" max="11994" style="1142" width="10.28515625"/>
    <col customWidth="1" min="11995" max="11995" style="1142" width="8.42578125"/>
    <col customWidth="1" min="11996" max="11996" style="1142" width="46.5703125"/>
    <col customWidth="1" min="11997" max="11998" style="1142" width="12.42578125"/>
    <col customWidth="1" min="11999" max="11999" style="1142" width="12"/>
    <col customWidth="1" min="12000" max="12013" style="1142" width="10.7109375"/>
    <col customWidth="1" hidden="1" min="12014" max="12024" style="1142" width="10.28515625"/>
    <col customWidth="1" min="12025" max="12175" style="1142" width="10.28515625"/>
    <col min="12176" max="12250" style="1142" width="10.28515625"/>
    <col customWidth="1" min="12251" max="12251" style="1142" width="8.42578125"/>
    <col customWidth="1" min="12252" max="12252" style="1142" width="46.5703125"/>
    <col customWidth="1" min="12253" max="12254" style="1142" width="12.42578125"/>
    <col customWidth="1" min="12255" max="12255" style="1142" width="12"/>
    <col customWidth="1" min="12256" max="12269" style="1142" width="10.7109375"/>
    <col customWidth="1" hidden="1" min="12270" max="12280" style="1142" width="10.28515625"/>
    <col customWidth="1" min="12281" max="12431" style="1142" width="10.28515625"/>
    <col min="12432" max="12506" style="1142" width="10.28515625"/>
    <col customWidth="1" min="12507" max="12507" style="1142" width="8.42578125"/>
    <col customWidth="1" min="12508" max="12508" style="1142" width="46.5703125"/>
    <col customWidth="1" min="12509" max="12510" style="1142" width="12.42578125"/>
    <col customWidth="1" min="12511" max="12511" style="1142" width="12"/>
    <col customWidth="1" min="12512" max="12525" style="1142" width="10.7109375"/>
    <col customWidth="1" hidden="1" min="12526" max="12536" style="1142" width="10.28515625"/>
    <col customWidth="1" min="12537" max="12687" style="1142" width="10.28515625"/>
    <col min="12688" max="12762" style="1142" width="10.28515625"/>
    <col customWidth="1" min="12763" max="12763" style="1142" width="8.42578125"/>
    <col customWidth="1" min="12764" max="12764" style="1142" width="46.5703125"/>
    <col customWidth="1" min="12765" max="12766" style="1142" width="12.42578125"/>
    <col customWidth="1" min="12767" max="12767" style="1142" width="12"/>
    <col customWidth="1" min="12768" max="12781" style="1142" width="10.7109375"/>
    <col customWidth="1" hidden="1" min="12782" max="12792" style="1142" width="10.28515625"/>
    <col customWidth="1" min="12793" max="12943" style="1142" width="10.28515625"/>
    <col min="12944" max="13018" style="1142" width="10.28515625"/>
    <col customWidth="1" min="13019" max="13019" style="1142" width="8.42578125"/>
    <col customWidth="1" min="13020" max="13020" style="1142" width="46.5703125"/>
    <col customWidth="1" min="13021" max="13022" style="1142" width="12.42578125"/>
    <col customWidth="1" min="13023" max="13023" style="1142" width="12"/>
    <col customWidth="1" min="13024" max="13037" style="1142" width="10.7109375"/>
    <col customWidth="1" hidden="1" min="13038" max="13048" style="1142" width="10.28515625"/>
    <col customWidth="1" min="13049" max="13199" style="1142" width="10.28515625"/>
    <col min="13200" max="13274" style="1142" width="10.28515625"/>
    <col customWidth="1" min="13275" max="13275" style="1142" width="8.42578125"/>
    <col customWidth="1" min="13276" max="13276" style="1142" width="46.5703125"/>
    <col customWidth="1" min="13277" max="13278" style="1142" width="12.42578125"/>
    <col customWidth="1" min="13279" max="13279" style="1142" width="12"/>
    <col customWidth="1" min="13280" max="13293" style="1142" width="10.7109375"/>
    <col customWidth="1" hidden="1" min="13294" max="13304" style="1142" width="10.28515625"/>
    <col customWidth="1" min="13305" max="13455" style="1142" width="10.28515625"/>
    <col min="13456" max="13530" style="1142" width="10.28515625"/>
    <col customWidth="1" min="13531" max="13531" style="1142" width="8.42578125"/>
    <col customWidth="1" min="13532" max="13532" style="1142" width="46.5703125"/>
    <col customWidth="1" min="13533" max="13534" style="1142" width="12.42578125"/>
    <col customWidth="1" min="13535" max="13535" style="1142" width="12"/>
    <col customWidth="1" min="13536" max="13549" style="1142" width="10.7109375"/>
    <col customWidth="1" hidden="1" min="13550" max="13560" style="1142" width="10.28515625"/>
    <col customWidth="1" min="13561" max="13711" style="1142" width="10.28515625"/>
    <col min="13712" max="13786" style="1142" width="10.28515625"/>
    <col customWidth="1" min="13787" max="13787" style="1142" width="8.42578125"/>
    <col customWidth="1" min="13788" max="13788" style="1142" width="46.5703125"/>
    <col customWidth="1" min="13789" max="13790" style="1142" width="12.42578125"/>
    <col customWidth="1" min="13791" max="13791" style="1142" width="12"/>
    <col customWidth="1" min="13792" max="13805" style="1142" width="10.7109375"/>
    <col customWidth="1" hidden="1" min="13806" max="13816" style="1142" width="10.28515625"/>
    <col customWidth="1" min="13817" max="13967" style="1142" width="10.28515625"/>
    <col min="13968" max="14042" style="1142" width="10.28515625"/>
    <col customWidth="1" min="14043" max="14043" style="1142" width="8.42578125"/>
    <col customWidth="1" min="14044" max="14044" style="1142" width="46.5703125"/>
    <col customWidth="1" min="14045" max="14046" style="1142" width="12.42578125"/>
    <col customWidth="1" min="14047" max="14047" style="1142" width="12"/>
    <col customWidth="1" min="14048" max="14061" style="1142" width="10.7109375"/>
    <col customWidth="1" hidden="1" min="14062" max="14072" style="1142" width="10.28515625"/>
    <col customWidth="1" min="14073" max="14223" style="1142" width="10.28515625"/>
    <col min="14224" max="14298" style="1142" width="10.28515625"/>
    <col customWidth="1" min="14299" max="14299" style="1142" width="8.42578125"/>
    <col customWidth="1" min="14300" max="14300" style="1142" width="46.5703125"/>
    <col customWidth="1" min="14301" max="14302" style="1142" width="12.42578125"/>
    <col customWidth="1" min="14303" max="14303" style="1142" width="12"/>
    <col customWidth="1" min="14304" max="14317" style="1142" width="10.7109375"/>
    <col customWidth="1" hidden="1" min="14318" max="14328" style="1142" width="10.28515625"/>
    <col customWidth="1" min="14329" max="14479" style="1142" width="10.28515625"/>
    <col min="14480" max="14554" style="1142" width="10.28515625"/>
    <col customWidth="1" min="14555" max="14555" style="1142" width="8.42578125"/>
    <col customWidth="1" min="14556" max="14556" style="1142" width="46.5703125"/>
    <col customWidth="1" min="14557" max="14558" style="1142" width="12.42578125"/>
    <col customWidth="1" min="14559" max="14559" style="1142" width="12"/>
    <col customWidth="1" min="14560" max="14573" style="1142" width="10.7109375"/>
    <col customWidth="1" hidden="1" min="14574" max="14584" style="1142" width="10.28515625"/>
    <col customWidth="1" min="14585" max="14735" style="1142" width="10.28515625"/>
    <col min="14736" max="14810" style="1142" width="10.28515625"/>
    <col customWidth="1" min="14811" max="14811" style="1142" width="8.42578125"/>
    <col customWidth="1" min="14812" max="14812" style="1142" width="46.5703125"/>
    <col customWidth="1" min="14813" max="14814" style="1142" width="12.42578125"/>
    <col customWidth="1" min="14815" max="14815" style="1142" width="12"/>
    <col customWidth="1" min="14816" max="14829" style="1142" width="10.7109375"/>
    <col customWidth="1" hidden="1" min="14830" max="14840" style="1142" width="10.28515625"/>
    <col customWidth="1" min="14841" max="14991" style="1142" width="10.28515625"/>
    <col min="14992" max="15066" style="1142" width="10.28515625"/>
    <col customWidth="1" min="15067" max="15067" style="1142" width="8.42578125"/>
    <col customWidth="1" min="15068" max="15068" style="1142" width="46.5703125"/>
    <col customWidth="1" min="15069" max="15070" style="1142" width="12.42578125"/>
    <col customWidth="1" min="15071" max="15071" style="1142" width="12"/>
    <col customWidth="1" min="15072" max="15085" style="1142" width="10.7109375"/>
    <col customWidth="1" hidden="1" min="15086" max="15096" style="1142" width="10.28515625"/>
    <col customWidth="1" min="15097" max="15247" style="1142" width="10.28515625"/>
    <col min="15248" max="15322" style="1142" width="10.28515625"/>
    <col customWidth="1" min="15323" max="15323" style="1142" width="8.42578125"/>
    <col customWidth="1" min="15324" max="15324" style="1142" width="46.5703125"/>
    <col customWidth="1" min="15325" max="15326" style="1142" width="12.42578125"/>
    <col customWidth="1" min="15327" max="15327" style="1142" width="12"/>
    <col customWidth="1" min="15328" max="15341" style="1142" width="10.7109375"/>
    <col customWidth="1" hidden="1" min="15342" max="15352" style="1142" width="10.28515625"/>
    <col customWidth="1" min="15353" max="15503" style="1142" width="10.28515625"/>
    <col min="15504" max="15578" style="1142" width="10.28515625"/>
    <col customWidth="1" min="15579" max="15579" style="1142" width="8.42578125"/>
    <col customWidth="1" min="15580" max="15580" style="1142" width="46.5703125"/>
    <col customWidth="1" min="15581" max="15582" style="1142" width="12.42578125"/>
    <col customWidth="1" min="15583" max="15583" style="1142" width="12"/>
    <col customWidth="1" min="15584" max="15597" style="1142" width="10.7109375"/>
    <col customWidth="1" hidden="1" min="15598" max="15608" style="1142" width="10.28515625"/>
    <col customWidth="1" min="15609" max="15759" style="1142" width="10.28515625"/>
    <col min="15760" max="15834" style="1142" width="10.28515625"/>
    <col customWidth="1" min="15835" max="15835" style="1142" width="8.42578125"/>
    <col customWidth="1" min="15836" max="15836" style="1142" width="46.5703125"/>
    <col customWidth="1" min="15837" max="15838" style="1142" width="12.42578125"/>
    <col customWidth="1" min="15839" max="15839" style="1142" width="12"/>
    <col customWidth="1" min="15840" max="15853" style="1142" width="10.7109375"/>
    <col customWidth="1" hidden="1" min="15854" max="15864" style="1142" width="10.28515625"/>
    <col customWidth="1" min="15865" max="16015" style="1142" width="10.28515625"/>
    <col min="16016" max="16090" style="1142" width="10.28515625"/>
    <col customWidth="1" min="16091" max="16091" style="1142" width="8.42578125"/>
    <col customWidth="1" min="16092" max="16092" style="1142" width="46.5703125"/>
    <col customWidth="1" min="16093" max="16094" style="1142" width="12.42578125"/>
    <col customWidth="1" min="16095" max="16095" style="1142" width="12"/>
    <col customWidth="1" min="16096" max="16109" style="1142" width="10.7109375"/>
    <col customWidth="1" hidden="1" min="16110" max="16120" style="1142" width="10.28515625"/>
    <col customWidth="1" min="16121" max="16271" style="1142" width="10.28515625"/>
    <col min="16272" max="16384" style="1142" width="10.28515625"/>
  </cols>
  <sheetData>
    <row r="1" s="1143" customFormat="1" ht="56.25" customHeight="1">
      <c r="A1" s="1144" t="s">
        <v>1327</v>
      </c>
      <c r="B1" s="1145"/>
      <c r="F1" s="1224" t="s">
        <v>1338</v>
      </c>
      <c r="O1" s="1224" t="s">
        <v>1338</v>
      </c>
    </row>
    <row r="2" s="1147" customFormat="1" ht="47.25" customHeight="1">
      <c r="A2" s="1148" t="s">
        <v>1244</v>
      </c>
      <c r="B2" s="1149" t="s">
        <v>1245</v>
      </c>
      <c r="C2" s="1152" t="s">
        <v>1330</v>
      </c>
      <c r="D2" s="1151" t="s">
        <v>494</v>
      </c>
      <c r="E2" s="1152" t="s">
        <v>1331</v>
      </c>
      <c r="F2" s="1152" t="s">
        <v>1332</v>
      </c>
      <c r="G2" s="1151">
        <v>2023</v>
      </c>
      <c r="H2" s="1153">
        <v>2024</v>
      </c>
      <c r="I2" s="1151">
        <v>2025</v>
      </c>
      <c r="J2" s="1153">
        <v>2026</v>
      </c>
      <c r="K2" s="1151">
        <v>2027</v>
      </c>
      <c r="L2" s="1153">
        <v>2028</v>
      </c>
      <c r="M2" s="1151">
        <v>2029</v>
      </c>
      <c r="N2" s="1153">
        <v>2030</v>
      </c>
      <c r="O2" s="1151">
        <v>2031</v>
      </c>
      <c r="P2" s="1153">
        <v>2032</v>
      </c>
      <c r="Q2" s="1151">
        <v>2033</v>
      </c>
      <c r="R2" s="1153">
        <v>2034</v>
      </c>
      <c r="S2" s="1151">
        <v>2035</v>
      </c>
      <c r="T2" s="1153">
        <v>2036</v>
      </c>
    </row>
    <row r="3" s="1154" customFormat="1" ht="33.75" customHeight="1">
      <c r="A3" s="1155"/>
      <c r="B3" s="1156" t="s">
        <v>1246</v>
      </c>
      <c r="C3" s="1158"/>
      <c r="D3" s="1158"/>
      <c r="E3" s="1158"/>
      <c r="F3" s="1158"/>
      <c r="G3" s="1159"/>
      <c r="H3" s="1160"/>
      <c r="I3" s="1160"/>
      <c r="J3" s="1160"/>
      <c r="K3" s="1160"/>
      <c r="L3" s="1160"/>
      <c r="M3" s="1160"/>
      <c r="N3" s="1160"/>
      <c r="O3" s="1160"/>
      <c r="P3" s="1160"/>
      <c r="Q3" s="1160"/>
      <c r="R3" s="1160"/>
      <c r="S3" s="1160"/>
      <c r="T3" s="1160"/>
    </row>
    <row r="4" ht="15.75" customHeight="1">
      <c r="A4" s="1161"/>
      <c r="B4" s="1162" t="s">
        <v>1247</v>
      </c>
      <c r="C4" s="1165"/>
      <c r="D4" s="1165"/>
      <c r="E4" s="1165"/>
      <c r="F4" s="1166"/>
      <c r="G4" s="1166"/>
      <c r="H4" s="1167"/>
      <c r="I4" s="1167"/>
      <c r="J4" s="1167"/>
      <c r="K4" s="1167"/>
      <c r="L4" s="1167"/>
      <c r="M4" s="1167"/>
      <c r="N4" s="1167"/>
      <c r="O4" s="1167"/>
      <c r="P4" s="1167"/>
      <c r="Q4" s="1167"/>
      <c r="R4" s="1167"/>
      <c r="S4" s="1167"/>
      <c r="T4" s="1167"/>
    </row>
    <row r="5" ht="13.699999999999999" customHeight="1">
      <c r="A5" s="1161"/>
      <c r="B5" s="1168" t="s">
        <v>1248</v>
      </c>
      <c r="C5" s="1171"/>
      <c r="D5" s="1171"/>
      <c r="E5" s="1171"/>
      <c r="F5" s="1172"/>
      <c r="G5" s="1172"/>
      <c r="H5" s="1173"/>
      <c r="I5" s="1173"/>
      <c r="J5" s="1173"/>
      <c r="K5" s="1173"/>
      <c r="L5" s="1173"/>
      <c r="M5" s="1173"/>
      <c r="N5" s="1173"/>
      <c r="O5" s="1173"/>
      <c r="P5" s="1173"/>
      <c r="Q5" s="1173"/>
      <c r="R5" s="1173"/>
      <c r="S5" s="1173"/>
      <c r="T5" s="1173"/>
    </row>
    <row r="6" s="1143" customFormat="1" ht="15">
      <c r="A6" s="1174"/>
      <c r="B6" s="1168" t="s">
        <v>1249</v>
      </c>
      <c r="C6" s="1177"/>
      <c r="D6" s="1177"/>
      <c r="E6" s="1177"/>
      <c r="F6" s="1178"/>
      <c r="G6" s="1178"/>
      <c r="H6" s="1179"/>
      <c r="I6" s="1179"/>
      <c r="J6" s="1179"/>
      <c r="K6" s="1179"/>
      <c r="L6" s="1179"/>
      <c r="M6" s="1179"/>
      <c r="N6" s="1179"/>
      <c r="O6" s="1179"/>
      <c r="P6" s="1179"/>
      <c r="Q6" s="1179"/>
      <c r="R6" s="1179"/>
      <c r="S6" s="1179"/>
      <c r="T6" s="1179"/>
    </row>
    <row r="7" s="1180" customFormat="1" ht="15.75" customHeight="1">
      <c r="A7" s="1181"/>
      <c r="B7" s="1182" t="s">
        <v>1250</v>
      </c>
      <c r="C7" s="1185"/>
      <c r="D7" s="1185"/>
      <c r="E7" s="1185"/>
      <c r="F7" s="1186"/>
      <c r="G7" s="1186"/>
      <c r="H7" s="1187"/>
      <c r="I7" s="1187"/>
      <c r="J7" s="1187"/>
      <c r="K7" s="1187"/>
      <c r="L7" s="1187"/>
      <c r="M7" s="1187"/>
      <c r="N7" s="1187"/>
      <c r="O7" s="1187"/>
      <c r="P7" s="1187"/>
      <c r="Q7" s="1187"/>
      <c r="R7" s="1187"/>
      <c r="S7" s="1187"/>
      <c r="T7" s="1187"/>
      <c r="U7" s="1142"/>
      <c r="V7" s="1142"/>
      <c r="W7" s="1142"/>
      <c r="X7" s="1142"/>
      <c r="Y7" s="1142"/>
      <c r="Z7" s="1142"/>
      <c r="AA7" s="1142"/>
      <c r="AB7" s="1142"/>
      <c r="AC7" s="1142"/>
      <c r="AD7" s="1142"/>
      <c r="AE7" s="1142"/>
      <c r="AF7" s="1142"/>
      <c r="AG7" s="1142"/>
      <c r="AH7" s="1142"/>
      <c r="AI7" s="1142"/>
      <c r="AJ7" s="1142"/>
      <c r="AK7" s="1142"/>
      <c r="AL7" s="1142"/>
      <c r="AM7" s="1142"/>
      <c r="AN7" s="1142"/>
      <c r="AO7" s="1142"/>
      <c r="AP7" s="1142"/>
      <c r="AQ7" s="1142"/>
      <c r="AR7" s="1142"/>
      <c r="AS7" s="1142"/>
      <c r="AT7" s="1142"/>
      <c r="AU7" s="1142"/>
      <c r="AV7" s="1142"/>
      <c r="AW7" s="1142"/>
      <c r="AX7" s="1142"/>
      <c r="AY7" s="1142"/>
      <c r="AZ7" s="1142"/>
      <c r="BA7" s="1142"/>
      <c r="BB7" s="1142"/>
      <c r="BC7" s="1142"/>
      <c r="BD7" s="1142"/>
      <c r="BE7" s="1142"/>
      <c r="BF7" s="1142"/>
      <c r="BG7" s="1142"/>
      <c r="BH7" s="1142"/>
      <c r="BI7" s="1142"/>
      <c r="BJ7" s="1142"/>
      <c r="BK7" s="1142"/>
      <c r="BL7" s="1142"/>
      <c r="BM7" s="1142"/>
      <c r="BN7" s="1142"/>
      <c r="BO7" s="1142"/>
      <c r="BP7" s="1142"/>
      <c r="BQ7" s="1142"/>
      <c r="BR7" s="1142"/>
      <c r="BS7" s="1142"/>
      <c r="BT7" s="1142"/>
      <c r="BU7" s="1142"/>
      <c r="BV7" s="1142"/>
      <c r="BW7" s="1142"/>
      <c r="BX7" s="1142"/>
      <c r="BY7" s="1142"/>
      <c r="BZ7" s="1142"/>
      <c r="CA7" s="1142"/>
      <c r="CB7" s="1142"/>
      <c r="CC7" s="1142"/>
      <c r="CD7" s="1142"/>
      <c r="CE7" s="1142"/>
      <c r="CF7" s="1142"/>
      <c r="CG7" s="1142"/>
      <c r="CH7" s="1142"/>
      <c r="CI7" s="1142"/>
      <c r="CJ7" s="1142"/>
      <c r="CK7" s="1142"/>
      <c r="CL7" s="1142"/>
      <c r="CM7" s="1142"/>
      <c r="CN7" s="1142"/>
      <c r="CO7" s="1142"/>
      <c r="CP7" s="1142"/>
      <c r="CQ7" s="1142"/>
      <c r="CR7" s="1142"/>
      <c r="CS7" s="1142"/>
      <c r="CT7" s="1142"/>
      <c r="CU7" s="1142"/>
      <c r="CV7" s="1142"/>
      <c r="CW7" s="1142"/>
      <c r="CX7" s="1142"/>
      <c r="CY7" s="1142"/>
      <c r="CZ7" s="1142"/>
      <c r="DA7" s="1142"/>
      <c r="DB7" s="1142"/>
      <c r="DC7" s="1142"/>
      <c r="DD7" s="1142"/>
      <c r="DE7" s="1142"/>
      <c r="DF7" s="1142"/>
      <c r="DG7" s="1142"/>
      <c r="DH7" s="1142"/>
      <c r="DI7" s="1142"/>
      <c r="DJ7" s="1142"/>
      <c r="DK7" s="1142"/>
      <c r="DL7" s="1142"/>
      <c r="DM7" s="1142"/>
      <c r="DN7" s="1142"/>
      <c r="DO7" s="1142"/>
      <c r="DP7" s="1142"/>
      <c r="DQ7" s="1142"/>
      <c r="DR7" s="1142"/>
      <c r="DS7" s="1142"/>
      <c r="DT7" s="1142"/>
      <c r="DU7" s="1142"/>
      <c r="DV7" s="1142"/>
      <c r="DW7" s="1142"/>
      <c r="DX7" s="1142"/>
      <c r="DY7" s="1142"/>
      <c r="DZ7" s="1142"/>
      <c r="EA7" s="1142"/>
      <c r="EB7" s="1142"/>
      <c r="EC7" s="1142"/>
      <c r="ED7" s="1142"/>
      <c r="EE7" s="1142"/>
      <c r="EF7" s="1142"/>
      <c r="EG7" s="1142"/>
      <c r="EH7" s="1142"/>
      <c r="EI7" s="1142"/>
      <c r="EJ7" s="1142"/>
      <c r="EK7" s="1142"/>
      <c r="EL7" s="1142"/>
      <c r="EM7" s="1142"/>
    </row>
    <row r="8" s="1154" customFormat="1" ht="15.75" customHeight="1">
      <c r="A8" s="1188"/>
      <c r="B8" s="1189" t="s">
        <v>1333</v>
      </c>
      <c r="C8" s="1191"/>
      <c r="D8" s="1191"/>
      <c r="E8" s="1191"/>
      <c r="F8" s="1192"/>
      <c r="G8" s="1193"/>
      <c r="H8" s="1194"/>
      <c r="I8" s="1194"/>
      <c r="J8" s="1194"/>
      <c r="K8" s="1194"/>
      <c r="L8" s="1194"/>
      <c r="M8" s="1194"/>
      <c r="N8" s="1194"/>
      <c r="O8" s="1194"/>
      <c r="P8" s="1194"/>
      <c r="Q8" s="1194"/>
      <c r="R8" s="1194"/>
      <c r="S8" s="1194"/>
      <c r="T8" s="1194"/>
    </row>
    <row r="9" s="1154" customFormat="1" ht="37.5" customHeight="1">
      <c r="A9" s="1155"/>
      <c r="B9" s="1195" t="s">
        <v>1252</v>
      </c>
      <c r="C9" s="1256">
        <f>C10+C15+C25+C30+C35+C40+C45+C50+C55+C60</f>
        <v>325.39534550000002</v>
      </c>
      <c r="D9" s="1256">
        <f t="shared" ref="D9:T9" si="455">D10+D15+D25+D30+D35+D40+D45+D50+D55+D60</f>
        <v>301.48788156000001</v>
      </c>
      <c r="E9" s="1256">
        <f t="shared" si="455"/>
        <v>319.02405223116085</v>
      </c>
      <c r="F9" s="1257">
        <f t="shared" si="455"/>
        <v>331.26904247803446</v>
      </c>
      <c r="G9" s="1257">
        <f t="shared" si="455"/>
        <v>346.94712422601538</v>
      </c>
      <c r="H9" s="1258">
        <f t="shared" si="455"/>
        <v>364.17678143023255</v>
      </c>
      <c r="I9" s="1258">
        <f t="shared" si="455"/>
        <v>383.07527704823059</v>
      </c>
      <c r="J9" s="1258">
        <f t="shared" si="455"/>
        <v>407.27938537692609</v>
      </c>
      <c r="K9" s="1258">
        <f t="shared" si="455"/>
        <v>431.28064411326278</v>
      </c>
      <c r="L9" s="1258">
        <f t="shared" si="455"/>
        <v>456.82108785414613</v>
      </c>
      <c r="M9" s="1258">
        <f t="shared" si="455"/>
        <v>481.64404744983199</v>
      </c>
      <c r="N9" s="1258">
        <f t="shared" si="455"/>
        <v>507.80041068253342</v>
      </c>
      <c r="O9" s="1258">
        <f t="shared" si="455"/>
        <v>533.01996165066771</v>
      </c>
      <c r="P9" s="1258">
        <f t="shared" si="455"/>
        <v>556.95957040234839</v>
      </c>
      <c r="Q9" s="1258">
        <f t="shared" si="455"/>
        <v>581.08796812686683</v>
      </c>
      <c r="R9" s="1258">
        <f t="shared" si="455"/>
        <v>606.34303721515778</v>
      </c>
      <c r="S9" s="1258">
        <f t="shared" si="455"/>
        <v>632.62125405322149</v>
      </c>
      <c r="T9" s="1258">
        <f t="shared" si="455"/>
        <v>659.81909309656453</v>
      </c>
    </row>
    <row r="10" s="1154" customFormat="1" ht="38.25" customHeight="1">
      <c r="A10" s="1155" t="s">
        <v>1253</v>
      </c>
      <c r="B10" s="1195" t="s">
        <v>1254</v>
      </c>
      <c r="C10" s="1203">
        <f>VLOOKUP($B10,'ЭКС ИМП ТО ФАКТ'!$B$1:$F$12,4,0)/1000000</f>
        <v>24.371151310000002</v>
      </c>
      <c r="D10" s="1203">
        <f>(VLOOKUP($B10,'ЭКС ИМП ТО ФАКТ'!$B$1:$F$12,5,0)/1000000)/0.75</f>
        <v>40.66740505333334</v>
      </c>
      <c r="E10" s="1204">
        <f>D10*E12/100</f>
        <v>40.939538752815928</v>
      </c>
      <c r="F10" s="1199">
        <f t="shared" ref="F10:T10" si="456">E10*F12/100</f>
        <v>43.145362737580406</v>
      </c>
      <c r="G10" s="1199">
        <f t="shared" si="456"/>
        <v>46.061476519150062</v>
      </c>
      <c r="H10" s="1200">
        <f t="shared" si="456"/>
        <v>49.357934237865017</v>
      </c>
      <c r="I10" s="1200">
        <f t="shared" si="456"/>
        <v>52.958948728795242</v>
      </c>
      <c r="J10" s="1200">
        <f t="shared" si="456"/>
        <v>57.438738128049344</v>
      </c>
      <c r="K10" s="1200">
        <f t="shared" si="456"/>
        <v>62.186674546157867</v>
      </c>
      <c r="L10" s="1200">
        <f t="shared" si="456"/>
        <v>67.308199919308379</v>
      </c>
      <c r="M10" s="1200">
        <f t="shared" si="456"/>
        <v>72.419320223396468</v>
      </c>
      <c r="N10" s="1200">
        <f t="shared" si="456"/>
        <v>77.876919986396445</v>
      </c>
      <c r="O10" s="1200">
        <f t="shared" si="456"/>
        <v>83.263211952722543</v>
      </c>
      <c r="P10" s="1200">
        <f t="shared" si="456"/>
        <v>88.592655886386709</v>
      </c>
      <c r="Q10" s="1200">
        <f t="shared" si="456"/>
        <v>94.074803224028088</v>
      </c>
      <c r="R10" s="1200">
        <f t="shared" si="456"/>
        <v>99.861473472361382</v>
      </c>
      <c r="S10" s="1200">
        <f t="shared" si="456"/>
        <v>105.92816869933453</v>
      </c>
      <c r="T10" s="1200">
        <f t="shared" si="456"/>
        <v>112.24384549758294</v>
      </c>
    </row>
    <row r="11" s="1205" customFormat="1" ht="15">
      <c r="A11" s="1206"/>
      <c r="B11" s="1162" t="s">
        <v>1247</v>
      </c>
      <c r="C11" s="1209">
        <f>C10/C$9*100</f>
        <v>7.4897049533856963</v>
      </c>
      <c r="D11" s="1209">
        <f t="shared" ref="D11:T11" si="457">D10/D$9*100</f>
        <v>13.488902055666872</v>
      </c>
      <c r="E11" s="1209">
        <f t="shared" si="457"/>
        <v>12.832743633746979</v>
      </c>
      <c r="F11" s="1210">
        <f t="shared" si="457"/>
        <v>13.024266443623766</v>
      </c>
      <c r="G11" s="1210">
        <f t="shared" si="457"/>
        <v>13.276223753664478</v>
      </c>
      <c r="H11" s="1211">
        <f t="shared" si="457"/>
        <v>13.553289708372251</v>
      </c>
      <c r="I11" s="1211">
        <f t="shared" si="457"/>
        <v>13.824684572929909</v>
      </c>
      <c r="J11" s="1211">
        <f t="shared" si="457"/>
        <v>14.103031037255015</v>
      </c>
      <c r="K11" s="1211">
        <f t="shared" si="457"/>
        <v>14.419073843208791</v>
      </c>
      <c r="L11" s="1211">
        <f t="shared" si="457"/>
        <v>14.734039585492722</v>
      </c>
      <c r="M11" s="1211">
        <f t="shared" si="457"/>
        <v>15.03585907618627</v>
      </c>
      <c r="N11" s="1211">
        <f t="shared" si="457"/>
        <v>15.336127806931515</v>
      </c>
      <c r="O11" s="1211">
        <f t="shared" si="457"/>
        <v>15.621030719913609</v>
      </c>
      <c r="P11" s="1211">
        <f t="shared" si="457"/>
        <v>15.906478781285191</v>
      </c>
      <c r="Q11" s="1211">
        <f t="shared" si="457"/>
        <v>16.189425419920084</v>
      </c>
      <c r="R11" s="1211">
        <f t="shared" si="457"/>
        <v>16.469468162941244</v>
      </c>
      <c r="S11" s="1211">
        <f t="shared" si="457"/>
        <v>16.744326565168322</v>
      </c>
      <c r="T11" s="1211">
        <f t="shared" si="457"/>
        <v>17.01130607949171</v>
      </c>
    </row>
    <row r="12" ht="15">
      <c r="A12" s="1161"/>
      <c r="B12" s="1168" t="s">
        <v>1248</v>
      </c>
      <c r="C12" s="1171"/>
      <c r="D12" s="1171">
        <f>D10/C10*100</f>
        <v>166.86698357433215</v>
      </c>
      <c r="E12" s="1171">
        <f>E13*E14/100</f>
        <v>100.6691690781</v>
      </c>
      <c r="F12" s="1172">
        <f t="shared" ref="F12:T12" si="458">F13*F14/100</f>
        <v>105.388003998</v>
      </c>
      <c r="G12" s="1172">
        <f t="shared" si="458"/>
        <v>106.7588116</v>
      </c>
      <c r="H12" s="1173">
        <f t="shared" si="458"/>
        <v>107.15664795796214</v>
      </c>
      <c r="I12" s="1173">
        <f t="shared" si="458"/>
        <v>107.29571556535626</v>
      </c>
      <c r="J12" s="1173">
        <f t="shared" si="458"/>
        <v>108.45898475476783</v>
      </c>
      <c r="K12" s="1173">
        <f t="shared" si="458"/>
        <v>108.26608761411828</v>
      </c>
      <c r="L12" s="1173">
        <f t="shared" si="458"/>
        <v>108.23572800849652</v>
      </c>
      <c r="M12" s="1173">
        <f t="shared" si="458"/>
        <v>107.5936071833974</v>
      </c>
      <c r="N12" s="1173">
        <f t="shared" si="458"/>
        <v>107.53611017911321</v>
      </c>
      <c r="O12" s="1173">
        <f t="shared" si="458"/>
        <v>106.91641627232686</v>
      </c>
      <c r="P12" s="1173">
        <f t="shared" si="458"/>
        <v>106.40071864713826</v>
      </c>
      <c r="Q12" s="1173">
        <f t="shared" si="458"/>
        <v>106.18803814243002</v>
      </c>
      <c r="R12" s="1173">
        <f t="shared" si="458"/>
        <v>106.15113723337058</v>
      </c>
      <c r="S12" s="1173">
        <f t="shared" si="458"/>
        <v>106.07511086710755</v>
      </c>
      <c r="T12" s="1173">
        <f t="shared" si="458"/>
        <v>105.96222598369916</v>
      </c>
    </row>
    <row r="13" ht="15">
      <c r="A13" s="1161"/>
      <c r="B13" s="1212" t="s">
        <v>1249</v>
      </c>
      <c r="C13" s="1171"/>
      <c r="D13" s="1171">
        <f>D12/D14*100</f>
        <v>155.64252880863421</v>
      </c>
      <c r="E13" s="1171">
        <f>'СС Экс Минэк кон'!E18</f>
        <v>101.3481</v>
      </c>
      <c r="F13" s="1171">
        <f>'СС Экс Минэк кон'!F18</f>
        <v>102.22020000000001</v>
      </c>
      <c r="G13" s="1171">
        <f>'СС Экс Минэк кон'!G18</f>
        <v>101.84480000000001</v>
      </c>
      <c r="H13" s="1173">
        <f>'ДС Экс Минэк кон'!J13</f>
        <v>100.00863092271086</v>
      </c>
      <c r="I13" s="1173">
        <f>'ДС Экс Минэк кон'!K13</f>
        <v>99.926226581136987</v>
      </c>
      <c r="J13" s="1173">
        <f>'ДС Экс Минэк кон'!L13</f>
        <v>99.994541650548911</v>
      </c>
      <c r="K13" s="1173">
        <f>'ДС Экс Минэк кон'!M13</f>
        <v>99.91169548914867</v>
      </c>
      <c r="L13" s="1173">
        <f>'ДС Экс Минэк кон'!N13</f>
        <v>99.849101754343579</v>
      </c>
      <c r="M13" s="1173">
        <f>'ДС Экс Минэк кон'!O13</f>
        <v>99.775131674645479</v>
      </c>
      <c r="N13" s="1173">
        <f>'ДС Экс Минэк кон'!P13</f>
        <v>99.736454365342226</v>
      </c>
      <c r="O13" s="1173">
        <f>'ДС Экс Минэк кон'!Q13</f>
        <v>99.634838923700769</v>
      </c>
      <c r="P13" s="1173">
        <f>'ДС Экс Минэк кон'!R13</f>
        <v>99.568852529304849</v>
      </c>
      <c r="Q13" s="1173">
        <f>'ДС Экс Минэк кон'!S13</f>
        <v>99.561998477253553</v>
      </c>
      <c r="R13" s="1173">
        <f>'ДС Экс Минэк кон'!T13</f>
        <v>99.561690365676455</v>
      </c>
      <c r="S13" s="1173">
        <f>'ДС Экс Минэк кон'!U13</f>
        <v>99.559011332419487</v>
      </c>
      <c r="T13" s="1173">
        <f>'ДС Экс Минэк кон'!V13</f>
        <v>99.550090213137395</v>
      </c>
    </row>
    <row r="14" s="1180" customFormat="1" ht="15">
      <c r="A14" s="1181"/>
      <c r="B14" s="1182" t="s">
        <v>1250</v>
      </c>
      <c r="C14" s="1185"/>
      <c r="D14" s="1185">
        <f>(VLOOKUP($B10,'ЭКС ИМП ТО ФАКТ'!$I$1:$M$12,5,0)/0.75)/VLOOKUP($B10,'ЭКС ИМП ТО ФАКТ'!$I$1:$M$12,4,0)*100</f>
        <v>107.21168876631313</v>
      </c>
      <c r="E14" s="1171">
        <f>'СС Экс Минэк кон'!E19</f>
        <v>99.330100000000002</v>
      </c>
      <c r="F14" s="1171">
        <f>'СС Экс Минэк кон'!F19</f>
        <v>103.099</v>
      </c>
      <c r="G14" s="1171">
        <f>'СС Экс Минэк кон'!G19</f>
        <v>104.825</v>
      </c>
      <c r="H14" s="1187">
        <f>'ДС Экс Минэк кон'!J14</f>
        <v>107.14740014866861</v>
      </c>
      <c r="I14" s="1187">
        <f>'ДС Экс Минэк кон'!K14</f>
        <v>107.37492972201395</v>
      </c>
      <c r="J14" s="1187">
        <f>'ДС Экс Минэк кон'!L14</f>
        <v>108.46490514832261</v>
      </c>
      <c r="K14" s="1187">
        <f>'ДС Экс Минэк кон'!M14</f>
        <v>108.36177595032103</v>
      </c>
      <c r="L14" s="1187">
        <f>'ДС Экс Минэк кон'!N14</f>
        <v>108.39930065148344</v>
      </c>
      <c r="M14" s="1187">
        <f>'ДС Экс Минэк кон'!O14</f>
        <v>107.83609640751666</v>
      </c>
      <c r="N14" s="1187">
        <f>'ДС Экс Минэк кон'!P14</f>
        <v>107.82026578286035</v>
      </c>
      <c r="O14" s="1187">
        <f>'ДС Экс Минэк кон'!Q14</f>
        <v>107.30826428514852</v>
      </c>
      <c r="P14" s="1187">
        <f>'ДС Экс Минэк кон'!R14</f>
        <v>106.8614490820035</v>
      </c>
      <c r="Q14" s="1187">
        <f>'ДС Экс Минэк кон'!S14</f>
        <v>106.65518949651285</v>
      </c>
      <c r="R14" s="1187">
        <f>'ДС Экс Минэк кон'!T14</f>
        <v>106.61845619885719</v>
      </c>
      <c r="S14" s="1187">
        <f>'ДС Экс Минэк кон'!U14</f>
        <v>106.54496207573952</v>
      </c>
      <c r="T14" s="1187">
        <f>'ДС Экс Минэк кон'!V14</f>
        <v>106.44111497722737</v>
      </c>
      <c r="U14" s="1142"/>
      <c r="V14" s="1142"/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2"/>
      <c r="AZ14" s="1142"/>
      <c r="BA14" s="1142"/>
      <c r="BB14" s="1142"/>
      <c r="BC14" s="1142"/>
      <c r="BD14" s="1142"/>
      <c r="BE14" s="1142"/>
      <c r="BF14" s="1142"/>
      <c r="BG14" s="1142"/>
      <c r="BH14" s="1142"/>
      <c r="BI14" s="1142"/>
      <c r="BJ14" s="1142"/>
      <c r="BK14" s="1142"/>
      <c r="BL14" s="1142"/>
      <c r="BM14" s="1142"/>
      <c r="BN14" s="1142"/>
      <c r="BO14" s="1142"/>
      <c r="BP14" s="1142"/>
      <c r="BQ14" s="1142"/>
      <c r="BR14" s="1142"/>
      <c r="BS14" s="1142"/>
      <c r="BT14" s="1142"/>
      <c r="BU14" s="1142"/>
      <c r="BV14" s="1142"/>
      <c r="BW14" s="1142"/>
      <c r="BX14" s="1142"/>
      <c r="BY14" s="1142"/>
      <c r="BZ14" s="1142"/>
      <c r="CA14" s="1142"/>
      <c r="CB14" s="1142"/>
      <c r="CC14" s="1142"/>
      <c r="CD14" s="1142"/>
      <c r="CE14" s="1142"/>
      <c r="CF14" s="1142"/>
      <c r="CG14" s="1142"/>
      <c r="CH14" s="1142"/>
      <c r="CI14" s="1142"/>
      <c r="CJ14" s="1142"/>
      <c r="CK14" s="1142"/>
      <c r="CL14" s="1142"/>
      <c r="CM14" s="1142"/>
      <c r="CN14" s="1142"/>
      <c r="CO14" s="1142"/>
      <c r="CP14" s="1142"/>
      <c r="CQ14" s="1142"/>
      <c r="CR14" s="1142"/>
      <c r="CS14" s="1142"/>
      <c r="CT14" s="1142"/>
      <c r="CU14" s="1142"/>
      <c r="CV14" s="1142"/>
      <c r="CW14" s="1142"/>
      <c r="CX14" s="1142"/>
      <c r="CY14" s="1142"/>
      <c r="CZ14" s="1142"/>
      <c r="DA14" s="1142"/>
      <c r="DB14" s="1142"/>
      <c r="DC14" s="1142"/>
      <c r="DD14" s="1142"/>
      <c r="DE14" s="1142"/>
      <c r="DF14" s="1142"/>
      <c r="DG14" s="1142"/>
      <c r="DH14" s="1142"/>
      <c r="DI14" s="1142"/>
      <c r="DJ14" s="1142"/>
      <c r="DK14" s="1142"/>
      <c r="DL14" s="1142"/>
      <c r="DM14" s="1142"/>
      <c r="DN14" s="1142"/>
      <c r="DO14" s="1142"/>
      <c r="DP14" s="1142"/>
      <c r="DQ14" s="1142"/>
      <c r="DR14" s="1142"/>
      <c r="DS14" s="1142"/>
      <c r="DT14" s="1142"/>
      <c r="DU14" s="1142"/>
      <c r="DV14" s="1142"/>
      <c r="DW14" s="1142"/>
      <c r="DX14" s="1142"/>
      <c r="DY14" s="1142"/>
      <c r="DZ14" s="1142"/>
      <c r="EA14" s="1142"/>
      <c r="EB14" s="1142"/>
      <c r="EC14" s="1142"/>
      <c r="ED14" s="1142"/>
      <c r="EE14" s="1142"/>
      <c r="EF14" s="1142"/>
      <c r="EG14" s="1142"/>
      <c r="EH14" s="1142"/>
      <c r="EI14" s="1142"/>
      <c r="EJ14" s="1142"/>
      <c r="EK14" s="1142"/>
      <c r="EL14" s="1142"/>
      <c r="EM14" s="1142"/>
    </row>
    <row r="15" s="1154" customFormat="1" ht="15">
      <c r="A15" s="1155" t="s">
        <v>1255</v>
      </c>
      <c r="B15" s="1195" t="s">
        <v>1256</v>
      </c>
      <c r="C15" s="1203">
        <f>VLOOKUP($B15,'ЭКС ИМП ТО ФАКТ'!$B$1:$F$12,4,0)/1000000</f>
        <v>54.10315816</v>
      </c>
      <c r="D15" s="1203">
        <f>(VLOOKUP($B15,'ЭКС ИМП ТО ФАКТ'!$B$1:$F$12,5,0)/1000000)/0.75</f>
        <v>46.668749546666675</v>
      </c>
      <c r="E15" s="1203">
        <f>D15*E17/100</f>
        <v>49.119627230878258</v>
      </c>
      <c r="F15" s="1203">
        <f t="shared" ref="F15:T15" si="459">E15*F17/100</f>
        <v>52.675716896433393</v>
      </c>
      <c r="G15" s="1203">
        <f t="shared" si="459"/>
        <v>54.966724854641754</v>
      </c>
      <c r="H15" s="1160">
        <f t="shared" si="459"/>
        <v>56.985033944971718</v>
      </c>
      <c r="I15" s="1160">
        <f t="shared" si="459"/>
        <v>59.419047431410256</v>
      </c>
      <c r="J15" s="1160">
        <f t="shared" si="459"/>
        <v>62.345466528667401</v>
      </c>
      <c r="K15" s="1160">
        <f t="shared" si="459"/>
        <v>64.030780030070616</v>
      </c>
      <c r="L15" s="1160">
        <f t="shared" si="459"/>
        <v>65.757375180930723</v>
      </c>
      <c r="M15" s="1160">
        <f t="shared" si="459"/>
        <v>67.532781160279569</v>
      </c>
      <c r="N15" s="1160">
        <f t="shared" si="459"/>
        <v>69.379852680755491</v>
      </c>
      <c r="O15" s="1160">
        <f t="shared" si="459"/>
        <v>71.31216226977196</v>
      </c>
      <c r="P15" s="1160">
        <f t="shared" si="459"/>
        <v>73.238283158512118</v>
      </c>
      <c r="Q15" s="1160">
        <f t="shared" si="459"/>
        <v>75.198181625743942</v>
      </c>
      <c r="R15" s="1160">
        <f t="shared" si="459"/>
        <v>77.228919890471204</v>
      </c>
      <c r="S15" s="1160">
        <f t="shared" si="459"/>
        <v>79.330708378880118</v>
      </c>
      <c r="T15" s="1160">
        <f t="shared" si="459"/>
        <v>81.459064629061913</v>
      </c>
    </row>
    <row r="16" s="1205" customFormat="1" ht="15">
      <c r="A16" s="1206"/>
      <c r="B16" s="1162" t="s">
        <v>1247</v>
      </c>
      <c r="C16" s="1209">
        <f>C15/C$9*100</f>
        <v>16.6268998337593</v>
      </c>
      <c r="D16" s="1209">
        <f t="shared" ref="D16:T16" si="460">D15/D$9*100</f>
        <v>15.47947775054401</v>
      </c>
      <c r="E16" s="1209">
        <f t="shared" si="460"/>
        <v>15.396841362696625</v>
      </c>
      <c r="F16" s="1210">
        <f t="shared" si="460"/>
        <v>15.901189106714122</v>
      </c>
      <c r="G16" s="1210">
        <f t="shared" si="460"/>
        <v>15.842968860821053</v>
      </c>
      <c r="H16" s="1211">
        <f t="shared" si="460"/>
        <v>15.647629626791204</v>
      </c>
      <c r="I16" s="1211">
        <f t="shared" si="460"/>
        <v>15.511062966334208</v>
      </c>
      <c r="J16" s="1211">
        <f t="shared" si="460"/>
        <v>15.307788404504773</v>
      </c>
      <c r="K16" s="1211">
        <f t="shared" si="460"/>
        <v>14.846662122229365</v>
      </c>
      <c r="L16" s="1211">
        <f t="shared" si="460"/>
        <v>14.39455772276558</v>
      </c>
      <c r="M16" s="1211">
        <f t="shared" si="460"/>
        <v>14.021305052527152</v>
      </c>
      <c r="N16" s="1211">
        <f t="shared" si="460"/>
        <v>13.662819332403094</v>
      </c>
      <c r="O16" s="1211">
        <f t="shared" si="460"/>
        <v>13.378891486339633</v>
      </c>
      <c r="P16" s="1211">
        <f t="shared" si="460"/>
        <v>13.149658799399869</v>
      </c>
      <c r="Q16" s="1211">
        <f t="shared" si="460"/>
        <v>12.9409290418015</v>
      </c>
      <c r="R16" s="1211">
        <f t="shared" si="460"/>
        <v>12.736836270961732</v>
      </c>
      <c r="S16" s="1211">
        <f t="shared" si="460"/>
        <v>12.5400004932819</v>
      </c>
      <c r="T16" s="1211">
        <f t="shared" si="460"/>
        <v>12.345666483637263</v>
      </c>
    </row>
    <row r="17" ht="15">
      <c r="A17" s="1161"/>
      <c r="B17" s="1168" t="s">
        <v>1248</v>
      </c>
      <c r="C17" s="1171"/>
      <c r="D17" s="1171">
        <f>D15/C15*100</f>
        <v>86.258826903694882</v>
      </c>
      <c r="E17" s="1171">
        <f>E18*E19/100</f>
        <v>105.25164635439999</v>
      </c>
      <c r="F17" s="1172">
        <f t="shared" ref="F17:T17" si="461">F18*F19/100</f>
        <v>107.23965116600002</v>
      </c>
      <c r="G17" s="1172">
        <f t="shared" si="461"/>
        <v>104.34926773319999</v>
      </c>
      <c r="H17" s="1173">
        <f t="shared" si="461"/>
        <v>103.6718743852164</v>
      </c>
      <c r="I17" s="1173">
        <f t="shared" si="461"/>
        <v>104.27132058706673</v>
      </c>
      <c r="J17" s="1173">
        <f t="shared" si="461"/>
        <v>104.92505219077304</v>
      </c>
      <c r="K17" s="1173">
        <f t="shared" si="461"/>
        <v>102.7031853240336</v>
      </c>
      <c r="L17" s="1173">
        <f t="shared" si="461"/>
        <v>102.69650807010198</v>
      </c>
      <c r="M17" s="1173">
        <f t="shared" si="461"/>
        <v>102.69993437916864</v>
      </c>
      <c r="N17" s="1173">
        <f t="shared" si="461"/>
        <v>102.73507397258253</v>
      </c>
      <c r="O17" s="1173">
        <f t="shared" si="461"/>
        <v>102.78511630445196</v>
      </c>
      <c r="P17" s="1173">
        <f t="shared" si="461"/>
        <v>102.70097109305661</v>
      </c>
      <c r="Q17" s="1173">
        <f t="shared" si="461"/>
        <v>102.67605736058823</v>
      </c>
      <c r="R17" s="1173">
        <f t="shared" si="461"/>
        <v>102.70051511994546</v>
      </c>
      <c r="S17" s="1173">
        <f t="shared" si="461"/>
        <v>102.72150444598959</v>
      </c>
      <c r="T17" s="1173">
        <f t="shared" si="461"/>
        <v>102.68289076660812</v>
      </c>
    </row>
    <row r="18" ht="15">
      <c r="A18" s="1161"/>
      <c r="B18" s="1212" t="s">
        <v>1249</v>
      </c>
      <c r="C18" s="1171"/>
      <c r="D18" s="1171">
        <f>D17/D19*100</f>
        <v>79.513233540199963</v>
      </c>
      <c r="E18" s="1171">
        <f>'СС Экс Минэк кон'!E23</f>
        <v>101.8472</v>
      </c>
      <c r="F18" s="1172">
        <f>'СС Экс Минэк кон'!F23</f>
        <v>100.78100000000001</v>
      </c>
      <c r="G18" s="1172">
        <f>'СС Экс Минэк кон'!G23</f>
        <v>101.88039999999999</v>
      </c>
      <c r="H18" s="1173">
        <f>'ДС Экс Минэк кон'!J18</f>
        <v>102.0002150316422</v>
      </c>
      <c r="I18" s="1173">
        <f>'ДС Экс Минэк кон'!K18</f>
        <v>101.63568440837238</v>
      </c>
      <c r="J18" s="1173">
        <f>'ДС Экс Минэк кон'!L18</f>
        <v>101.81517552997239</v>
      </c>
      <c r="K18" s="1173">
        <f>'ДС Экс Минэк кон'!M18</f>
        <v>101.7811455056504</v>
      </c>
      <c r="L18" s="1173">
        <f>'ДС Экс Минэк кон'!N18</f>
        <v>101.75512979938789</v>
      </c>
      <c r="M18" s="1173">
        <f>'ДС Экс Минэк кон'!O18</f>
        <v>101.72868439934835</v>
      </c>
      <c r="N18" s="1173">
        <f>'ДС Экс Минэк кон'!P18</f>
        <v>101.7031209401711</v>
      </c>
      <c r="O18" s="1173">
        <f>'ДС Экс Минэк кон'!Q18</f>
        <v>101.66651821710546</v>
      </c>
      <c r="P18" s="1173">
        <f>'ДС Экс Минэк кон'!R18</f>
        <v>101.63670059481971</v>
      </c>
      <c r="Q18" s="1173">
        <f>'ДС Экс Минэк кон'!S18</f>
        <v>101.62210311343152</v>
      </c>
      <c r="R18" s="1173">
        <f>'ДС Экс Минэк кон'!T18</f>
        <v>101.60974464462058</v>
      </c>
      <c r="S18" s="1173">
        <f>'ДС Экс Минэк кон'!U18</f>
        <v>101.59707757010879</v>
      </c>
      <c r="T18" s="1173">
        <f>'ДС Экс Минэк кон'!V18</f>
        <v>101.53315199604728</v>
      </c>
    </row>
    <row r="19" s="1180" customFormat="1" ht="15">
      <c r="A19" s="1181"/>
      <c r="B19" s="1182" t="s">
        <v>1250</v>
      </c>
      <c r="C19" s="1185"/>
      <c r="D19" s="1185">
        <f>(VLOOKUP($B15,'ЭКС ИМП ТО ФАКТ'!$I$1:$M$12,5,0)/0.75)/VLOOKUP($B15,'ЭКС ИМП ТО ФАКТ'!$I$1:$M$12,4,0)*100</f>
        <v>108.48361092004201</v>
      </c>
      <c r="E19" s="1185">
        <f>'СС Экс Минэк кон'!E24</f>
        <v>103.34269999999999</v>
      </c>
      <c r="F19" s="1186">
        <f>'СС Экс Минэк кон'!F24</f>
        <v>106.40860000000001</v>
      </c>
      <c r="G19" s="1186">
        <f>'СС Экс Минэк кон'!G24</f>
        <v>102.4233</v>
      </c>
      <c r="H19" s="1187">
        <f>'ДС Экс Минэк кон'!J19</f>
        <v>101.63887826418367</v>
      </c>
      <c r="I19" s="1187">
        <f>'ДС Экс Минэк кон'!K19</f>
        <v>102.59321929501094</v>
      </c>
      <c r="J19" s="1187">
        <f>'ДС Экс Минэк кон'!L19</f>
        <v>103.05443333433645</v>
      </c>
      <c r="K19" s="1187">
        <f>'ДС Экс Минэк кон'!M19</f>
        <v>100.90590434387674</v>
      </c>
      <c r="L19" s="1187">
        <f>'ДС Экс Минэк кон'!N19</f>
        <v>100.92514084800447</v>
      </c>
      <c r="M19" s="1187">
        <f>'ДС Экс Минэк кон'!O19</f>
        <v>100.95474544427168</v>
      </c>
      <c r="N19" s="1187">
        <f>'ДС Экс Минэк кон'!P19</f>
        <v>101.01467194209161</v>
      </c>
      <c r="O19" s="1187">
        <f>'ДС Экс Минэк кон'!Q19</f>
        <v>101.10026202034162</v>
      </c>
      <c r="P19" s="1187">
        <f>'ДС Экс Минэк кон'!R19</f>
        <v>101.04713208123478</v>
      </c>
      <c r="Q19" s="1187">
        <f>'ДС Экс Минэк кон'!S19</f>
        <v>101.03713091430541</v>
      </c>
      <c r="R19" s="1187">
        <f>'ДС Экс Минэк кон'!T19</f>
        <v>101.07349002710306</v>
      </c>
      <c r="S19" s="1187">
        <f>'ДС Экс Минэк кон'!U19</f>
        <v>101.10675120069754</v>
      </c>
      <c r="T19" s="1187">
        <f>'ДС Экс Минэк кон'!V19</f>
        <v>101.13237769926181</v>
      </c>
      <c r="U19" s="1142"/>
      <c r="V19" s="1142"/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142"/>
      <c r="AK19" s="1142"/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1142"/>
      <c r="BG19" s="1142"/>
      <c r="BH19" s="1142"/>
      <c r="BI19" s="1142"/>
      <c r="BJ19" s="1142"/>
      <c r="BK19" s="1142"/>
      <c r="BL19" s="1142"/>
      <c r="BM19" s="1142"/>
      <c r="BN19" s="1142"/>
      <c r="BO19" s="1142"/>
      <c r="BP19" s="1142"/>
      <c r="BQ19" s="1142"/>
      <c r="BR19" s="1142"/>
      <c r="BS19" s="1142"/>
      <c r="BT19" s="1142"/>
      <c r="BU19" s="1142"/>
      <c r="BV19" s="1142"/>
      <c r="BW19" s="1142"/>
      <c r="BX19" s="1142"/>
      <c r="BY19" s="1142"/>
      <c r="BZ19" s="1142"/>
      <c r="CA19" s="1142"/>
      <c r="CB19" s="1142"/>
      <c r="CC19" s="1142"/>
      <c r="CD19" s="1142"/>
      <c r="CE19" s="1142"/>
      <c r="CF19" s="1142"/>
      <c r="CG19" s="1142"/>
      <c r="CH19" s="1142"/>
      <c r="CI19" s="1142"/>
      <c r="CJ19" s="1142"/>
      <c r="CK19" s="1142"/>
      <c r="CL19" s="1142"/>
      <c r="CM19" s="1142"/>
      <c r="CN19" s="1142"/>
      <c r="CO19" s="1142"/>
      <c r="CP19" s="1142"/>
      <c r="CQ19" s="1142"/>
      <c r="CR19" s="1142"/>
      <c r="CS19" s="1142"/>
      <c r="CT19" s="1142"/>
      <c r="CU19" s="1142"/>
      <c r="CV19" s="1142"/>
      <c r="CW19" s="1142"/>
      <c r="CX19" s="1142"/>
      <c r="CY19" s="1142"/>
      <c r="CZ19" s="1142"/>
      <c r="DA19" s="1142"/>
      <c r="DB19" s="1142"/>
      <c r="DC19" s="1142"/>
      <c r="DD19" s="1142"/>
      <c r="DE19" s="1142"/>
      <c r="DF19" s="1142"/>
      <c r="DG19" s="1142"/>
      <c r="DH19" s="1142"/>
      <c r="DI19" s="1142"/>
      <c r="DJ19" s="1142"/>
      <c r="DK19" s="1142"/>
      <c r="DL19" s="1142"/>
      <c r="DM19" s="1142"/>
      <c r="DN19" s="1142"/>
      <c r="DO19" s="1142"/>
      <c r="DP19" s="1142"/>
      <c r="DQ19" s="1142"/>
      <c r="DR19" s="1142"/>
      <c r="DS19" s="1142"/>
      <c r="DT19" s="1142"/>
      <c r="DU19" s="1142"/>
      <c r="DV19" s="1142"/>
      <c r="DW19" s="1142"/>
      <c r="DX19" s="1142"/>
      <c r="DY19" s="1142"/>
      <c r="DZ19" s="1142"/>
      <c r="EA19" s="1142"/>
      <c r="EB19" s="1142"/>
      <c r="EC19" s="1142"/>
      <c r="ED19" s="1142"/>
      <c r="EE19" s="1142"/>
      <c r="EF19" s="1142"/>
      <c r="EG19" s="1142"/>
      <c r="EH19" s="1142"/>
      <c r="EI19" s="1142"/>
      <c r="EJ19" s="1142"/>
      <c r="EK19" s="1142"/>
      <c r="EL19" s="1142"/>
      <c r="EM19" s="1142"/>
    </row>
    <row r="20" s="1154" customFormat="1" ht="30.75" hidden="1" customHeight="1">
      <c r="A20" s="1155" t="s">
        <v>1257</v>
      </c>
      <c r="B20" s="1195" t="s">
        <v>1334</v>
      </c>
      <c r="C20" s="1204">
        <f>SUMIFS('Данные ТСВТ (ФТС)'!$F:$F,'Данные ТСВТ (ФТС)'!$B:$B,"2019",'Данные ТСВТ (ФТС)'!$A:$A,"ЭК",'Данные ТСВТ (ФТС)'!$D:$D,"27")/1000000</f>
        <v>54.080711309999998</v>
      </c>
      <c r="D20" s="1204">
        <f>(SUMIFS('Данные ТСВТ (ФТС)'!$F:$F,'Данные ТСВТ (ФТС)'!$B:$B,"2020",'Данные ТСВТ (ФТС)'!$A:$A,"ЭК",'Данные ТСВТ (ФТС)'!$D:$D,"27")/1000000)/0.75</f>
        <v>46.664726186666662</v>
      </c>
      <c r="E20" s="1204">
        <f>D20*E22/100</f>
        <v>49.115392578239479</v>
      </c>
      <c r="F20" s="1216">
        <f t="shared" ref="F20:T20" si="462">E20*F22/100</f>
        <v>52.671175669715474</v>
      </c>
      <c r="G20" s="1216">
        <f t="shared" si="462"/>
        <v>54.961986117815492</v>
      </c>
      <c r="H20" s="1160">
        <f t="shared" si="462"/>
        <v>56.546602761170007</v>
      </c>
      <c r="I20" s="1160">
        <f t="shared" si="462"/>
        <v>58.577130505674113</v>
      </c>
      <c r="J20" s="1160">
        <f t="shared" si="462"/>
        <v>61.059215729786587</v>
      </c>
      <c r="K20" s="1160">
        <f t="shared" si="462"/>
        <v>61.962330632138745</v>
      </c>
      <c r="L20" s="1160">
        <f t="shared" si="462"/>
        <v>62.833421349815254</v>
      </c>
      <c r="M20" s="1160">
        <f t="shared" si="462"/>
        <v>63.759170360313334</v>
      </c>
      <c r="N20" s="1160">
        <f t="shared" si="462"/>
        <v>64.69681596269146</v>
      </c>
      <c r="O20" s="1160">
        <f t="shared" si="462"/>
        <v>65.752842650781091</v>
      </c>
      <c r="P20" s="1160">
        <f t="shared" si="462"/>
        <v>66.825231680009267</v>
      </c>
      <c r="Q20" s="1160">
        <f t="shared" si="462"/>
        <v>67.914215133346246</v>
      </c>
      <c r="R20" s="1160">
        <f t="shared" si="462"/>
        <v>69.020027832144677</v>
      </c>
      <c r="S20" s="1160">
        <f t="shared" si="462"/>
        <v>70.142907352841704</v>
      </c>
      <c r="T20" s="1160">
        <f t="shared" si="462"/>
        <v>71.242662813521292</v>
      </c>
    </row>
    <row r="21" s="1205" customFormat="1" hidden="1">
      <c r="A21" s="1206"/>
      <c r="B21" s="1162" t="s">
        <v>1247</v>
      </c>
      <c r="C21" s="1209">
        <f>C20/C$9*100</f>
        <v>16.62000150214195</v>
      </c>
      <c r="D21" s="1209">
        <f t="shared" ref="D21:T21" si="463">D20/D$9*100</f>
        <v>15.478143249144088</v>
      </c>
      <c r="E21" s="1209">
        <f t="shared" si="463"/>
        <v>15.395513985463102</v>
      </c>
      <c r="F21" s="1210">
        <f t="shared" si="463"/>
        <v>15.899818249152561</v>
      </c>
      <c r="G21" s="1210">
        <f t="shared" si="463"/>
        <v>15.841603022485648</v>
      </c>
      <c r="H21" s="1211">
        <f t="shared" si="463"/>
        <v>15.527239968208399</v>
      </c>
      <c r="I21" s="1211">
        <f t="shared" si="463"/>
        <v>15.29128451124217</v>
      </c>
      <c r="J21" s="1211">
        <f t="shared" si="463"/>
        <v>14.991973058807758</v>
      </c>
      <c r="K21" s="1211">
        <f t="shared" si="463"/>
        <v>14.367055762388034</v>
      </c>
      <c r="L21" s="1211">
        <f t="shared" si="463"/>
        <v>13.754492299155139</v>
      </c>
      <c r="M21" s="1211">
        <f t="shared" si="463"/>
        <v>13.237819650818894</v>
      </c>
      <c r="N21" s="1211">
        <f t="shared" si="463"/>
        <v>12.740599377565017</v>
      </c>
      <c r="O21" s="1211">
        <f t="shared" si="463"/>
        <v>12.335906228944273</v>
      </c>
      <c r="P21" s="1211">
        <f t="shared" si="463"/>
        <v>11.998219481484917</v>
      </c>
      <c r="Q21" s="1211">
        <f t="shared" si="463"/>
        <v>11.687424083528569</v>
      </c>
      <c r="R21" s="1211">
        <f t="shared" si="463"/>
        <v>11.382999984487869</v>
      </c>
      <c r="S21" s="1211">
        <f t="shared" si="463"/>
        <v>11.087662152264755</v>
      </c>
      <c r="T21" s="1211">
        <f t="shared" si="463"/>
        <v>10.797302405902784</v>
      </c>
    </row>
    <row r="22" hidden="1">
      <c r="A22" s="1161"/>
      <c r="B22" s="1168" t="s">
        <v>1248</v>
      </c>
      <c r="C22" s="1171"/>
      <c r="D22" s="1171">
        <f>D20/C20*100</f>
        <v>86.287190120663126</v>
      </c>
      <c r="E22" s="1171">
        <f>E23*E24/100</f>
        <v>105.25164635439999</v>
      </c>
      <c r="F22" s="1172">
        <f t="shared" ref="F22:T22" si="464">F23*F24/100</f>
        <v>107.23965116600002</v>
      </c>
      <c r="G22" s="1172">
        <f t="shared" si="464"/>
        <v>104.34926773319999</v>
      </c>
      <c r="H22" s="1173">
        <f t="shared" si="464"/>
        <v>102.88311386702395</v>
      </c>
      <c r="I22" s="1173">
        <f t="shared" si="464"/>
        <v>103.59089254765708</v>
      </c>
      <c r="J22" s="1173">
        <f t="shared" si="464"/>
        <v>104.23729397921267</v>
      </c>
      <c r="K22" s="1173">
        <f t="shared" si="464"/>
        <v>101.47908041653996</v>
      </c>
      <c r="L22" s="1173">
        <f t="shared" si="464"/>
        <v>101.4058391748497</v>
      </c>
      <c r="M22" s="1173">
        <f t="shared" si="464"/>
        <v>101.47333853642017</v>
      </c>
      <c r="N22" s="1173">
        <f t="shared" si="464"/>
        <v>101.47060508642025</v>
      </c>
      <c r="O22" s="1173">
        <f t="shared" si="464"/>
        <v>101.63226995390097</v>
      </c>
      <c r="P22" s="1173">
        <f t="shared" si="464"/>
        <v>101.63093941797121</v>
      </c>
      <c r="Q22" s="1173">
        <f t="shared" si="464"/>
        <v>101.62959921867767</v>
      </c>
      <c r="R22" s="1173">
        <f t="shared" si="464"/>
        <v>101.62824925036271</v>
      </c>
      <c r="S22" s="1173">
        <f t="shared" si="464"/>
        <v>101.62688940582268</v>
      </c>
      <c r="T22" s="1173">
        <f t="shared" si="464"/>
        <v>101.56787835318468</v>
      </c>
    </row>
    <row r="23" hidden="1">
      <c r="A23" s="1161"/>
      <c r="B23" s="1212" t="s">
        <v>1249</v>
      </c>
      <c r="C23" s="1171"/>
      <c r="D23" s="1171"/>
      <c r="E23" s="1171">
        <f>'СС Экс Минэк кон'!E28</f>
        <v>101.8472</v>
      </c>
      <c r="F23" s="1172">
        <f>'СС Экс Минэк кон'!F28</f>
        <v>100.78100000000001</v>
      </c>
      <c r="G23" s="1172">
        <f>'СС Экс Минэк кон'!G28</f>
        <v>101.88039999999999</v>
      </c>
      <c r="H23" s="1173">
        <f>'ДС Экс Минэк кон'!J23</f>
        <v>102.11404905676061</v>
      </c>
      <c r="I23" s="1173">
        <f>'ДС Экс Минэк кон'!K23</f>
        <v>101.70020116617857</v>
      </c>
      <c r="J23" s="1173">
        <f>'ДС Экс Минэк кон'!L23</f>
        <v>102.03997916229137</v>
      </c>
      <c r="K23" s="1173">
        <f>'ДС Экс Минэк кон'!M23</f>
        <v>102.02574395988428</v>
      </c>
      <c r="L23" s="1173">
        <f>'ДС Экс Минэк кон'!N23</f>
        <v>102.02212225972904</v>
      </c>
      <c r="M23" s="1173">
        <f>'ДС Экс Минэк кон'!O23</f>
        <v>102.02418234562256</v>
      </c>
      <c r="N23" s="1173">
        <f>'ДС Экс Минэк кон'!P23</f>
        <v>102.02345327536028</v>
      </c>
      <c r="O23" s="1173">
        <f>'ДС Экс Минэк кон'!Q23</f>
        <v>102.01513849186119</v>
      </c>
      <c r="P23" s="1173">
        <f>'ДС Экс Минэк кон'!R23</f>
        <v>102.01505162915004</v>
      </c>
      <c r="Q23" s="1173">
        <f>'ДС Экс Минэк кон'!S23</f>
        <v>102.01496695496608</v>
      </c>
      <c r="R23" s="1173">
        <f>'ДС Экс Минэк кон'!T23</f>
        <v>102.01488440843991</v>
      </c>
      <c r="S23" s="1173">
        <f>'ДС Экс Минэк кон'!U23</f>
        <v>102.01480393119449</v>
      </c>
      <c r="T23" s="1173">
        <f>'ДС Экс Минэк кон'!V23</f>
        <v>101.94999415436467</v>
      </c>
    </row>
    <row r="24" s="1180" customFormat="1" hidden="1">
      <c r="A24" s="1181"/>
      <c r="B24" s="1182" t="s">
        <v>1250</v>
      </c>
      <c r="C24" s="1185"/>
      <c r="D24" s="1185"/>
      <c r="E24" s="1185">
        <f>'СС Экс Минэк кон'!E29</f>
        <v>103.34269999999999</v>
      </c>
      <c r="F24" s="1186">
        <f>'СС Экс Минэк кон'!F29</f>
        <v>106.40860000000001</v>
      </c>
      <c r="G24" s="1186">
        <f>'СС Экс Минэк кон'!G29</f>
        <v>102.4233</v>
      </c>
      <c r="H24" s="1187">
        <f>'ДС Экс Минэк кон'!J24</f>
        <v>100.75314299782183</v>
      </c>
      <c r="I24" s="1187">
        <f>'ДС Экс Минэк кон'!K24</f>
        <v>101.85908322677662</v>
      </c>
      <c r="J24" s="1187">
        <f>'ДС Экс Минэк кон'!L24</f>
        <v>102.15338618741438</v>
      </c>
      <c r="K24" s="1187">
        <f>'ДС Экс Минэк кон'!M24</f>
        <v>99.464190583545999</v>
      </c>
      <c r="L24" s="1187">
        <f>'ДС Экс Минэк кон'!N24</f>
        <v>99.395931910423883</v>
      </c>
      <c r="M24" s="1187">
        <f>'ДС Экс Минэк кон'!O24</f>
        <v>99.460085053819569</v>
      </c>
      <c r="N24" s="1187">
        <f>'ДС Экс Минэк кон'!P24</f>
        <v>99.458116569091331</v>
      </c>
      <c r="O24" s="1187">
        <f>'ДС Экс Минэк кон'!Q24</f>
        <v>99.624694389851996</v>
      </c>
      <c r="P24" s="1187">
        <f>'ДС Экс Минэк кон'!R24</f>
        <v>99.623474962719058</v>
      </c>
      <c r="Q24" s="1187">
        <f>'ДС Экс Минэк кон'!S24</f>
        <v>99.622243923817038</v>
      </c>
      <c r="R24" s="1187">
        <f>'ДС Экс Минэк кон'!T24</f>
        <v>99.621001229066522</v>
      </c>
      <c r="S24" s="1187">
        <f>'ДС Экс Минэк кон'!U24</f>
        <v>99.619746830437023</v>
      </c>
      <c r="T24" s="1187">
        <f>'ДС Экс Минэк кон'!V24</f>
        <v>99.62519291506635</v>
      </c>
      <c r="U24" s="1142"/>
      <c r="V24" s="1142"/>
      <c r="W24" s="1142"/>
      <c r="X24" s="1142"/>
      <c r="Y24" s="1142"/>
      <c r="Z24" s="1142"/>
      <c r="AA24" s="1142"/>
      <c r="AB24" s="1142"/>
      <c r="AC24" s="1142"/>
      <c r="AD24" s="1142"/>
      <c r="AE24" s="1142"/>
      <c r="AF24" s="1142"/>
      <c r="AG24" s="1142"/>
      <c r="AH24" s="1142"/>
      <c r="AI24" s="1142"/>
      <c r="AJ24" s="1142"/>
      <c r="AK24" s="1142"/>
      <c r="AL24" s="1142"/>
      <c r="AM24" s="1142"/>
      <c r="AN24" s="1142"/>
      <c r="AO24" s="1142"/>
      <c r="AP24" s="1142"/>
      <c r="AQ24" s="1142"/>
      <c r="AR24" s="1142"/>
      <c r="AS24" s="1142"/>
      <c r="AT24" s="1142"/>
      <c r="AU24" s="1142"/>
      <c r="AV24" s="1142"/>
      <c r="AW24" s="1142"/>
      <c r="AX24" s="1142"/>
      <c r="AY24" s="1142"/>
      <c r="AZ24" s="1142"/>
      <c r="BA24" s="1142"/>
      <c r="BB24" s="1142"/>
      <c r="BC24" s="1142"/>
      <c r="BD24" s="1142"/>
      <c r="BE24" s="1142"/>
      <c r="BF24" s="1142"/>
      <c r="BG24" s="1142"/>
      <c r="BH24" s="1142"/>
      <c r="BI24" s="1142"/>
      <c r="BJ24" s="1142"/>
      <c r="BK24" s="1142"/>
      <c r="BL24" s="1142"/>
      <c r="BM24" s="1142"/>
      <c r="BN24" s="1142"/>
      <c r="BO24" s="1142"/>
      <c r="BP24" s="1142"/>
      <c r="BQ24" s="1142"/>
      <c r="BR24" s="1142"/>
      <c r="BS24" s="1142"/>
      <c r="BT24" s="1142"/>
      <c r="BU24" s="1142"/>
      <c r="BV24" s="1142"/>
      <c r="BW24" s="1142"/>
      <c r="BX24" s="1142"/>
      <c r="BY24" s="1142"/>
      <c r="BZ24" s="1142"/>
      <c r="CA24" s="1142"/>
      <c r="CB24" s="1142"/>
      <c r="CC24" s="1142"/>
      <c r="CD24" s="1142"/>
      <c r="CE24" s="1142"/>
      <c r="CF24" s="1142"/>
      <c r="CG24" s="1142"/>
      <c r="CH24" s="1142"/>
      <c r="CI24" s="1142"/>
      <c r="CJ24" s="1142"/>
      <c r="CK24" s="1142"/>
      <c r="CL24" s="1142"/>
      <c r="CM24" s="1142"/>
      <c r="CN24" s="1142"/>
      <c r="CO24" s="1142"/>
      <c r="CP24" s="1142"/>
      <c r="CQ24" s="1142"/>
      <c r="CR24" s="1142"/>
      <c r="CS24" s="1142"/>
      <c r="CT24" s="1142"/>
      <c r="CU24" s="1142"/>
      <c r="CV24" s="1142"/>
      <c r="CW24" s="1142"/>
      <c r="CX24" s="1142"/>
      <c r="CY24" s="1142"/>
      <c r="CZ24" s="1142"/>
      <c r="DA24" s="1142"/>
      <c r="DB24" s="1142"/>
      <c r="DC24" s="1142"/>
      <c r="DD24" s="1142"/>
      <c r="DE24" s="1142"/>
      <c r="DF24" s="1142"/>
      <c r="DG24" s="1142"/>
      <c r="DH24" s="1142"/>
      <c r="DI24" s="1142"/>
      <c r="DJ24" s="1142"/>
      <c r="DK24" s="1142"/>
      <c r="DL24" s="1142"/>
      <c r="DM24" s="1142"/>
      <c r="DN24" s="1142"/>
      <c r="DO24" s="1142"/>
      <c r="DP24" s="1142"/>
      <c r="DQ24" s="1142"/>
      <c r="DR24" s="1142"/>
      <c r="DS24" s="1142"/>
      <c r="DT24" s="1142"/>
      <c r="DU24" s="1142"/>
      <c r="DV24" s="1142"/>
      <c r="DW24" s="1142"/>
      <c r="DX24" s="1142"/>
      <c r="DY24" s="1142"/>
      <c r="DZ24" s="1142"/>
      <c r="EA24" s="1142"/>
      <c r="EB24" s="1142"/>
      <c r="EC24" s="1142"/>
      <c r="ED24" s="1142"/>
      <c r="EE24" s="1142"/>
      <c r="EF24" s="1142"/>
      <c r="EG24" s="1142"/>
      <c r="EH24" s="1142"/>
      <c r="EI24" s="1142"/>
      <c r="EJ24" s="1142"/>
      <c r="EK24" s="1142"/>
      <c r="EL24" s="1142"/>
      <c r="EM24" s="1142"/>
    </row>
    <row r="25" s="1154" customFormat="1" ht="30.199999999999999" customHeight="1">
      <c r="A25" s="1155" t="s">
        <v>1259</v>
      </c>
      <c r="B25" s="1195" t="s">
        <v>1260</v>
      </c>
      <c r="C25" s="1203">
        <f>VLOOKUP($B25,'ЭКС ИМП ТО ФАКТ'!$B$1:$F$12,4,0)/1000000</f>
        <v>17.239589529999989</v>
      </c>
      <c r="D25" s="1203">
        <f>(VLOOKUP($B25,'ЭКС ИМП ТО ФАКТ'!$B$1:$F$12,5,0)/1000000)/0.75</f>
        <v>13.297135520000005</v>
      </c>
      <c r="E25" s="1204">
        <f>D25*E27/100</f>
        <v>14.586412317533803</v>
      </c>
      <c r="F25" s="1216">
        <f t="shared" ref="F25:T25" si="465">E25*F27/100</f>
        <v>14.976054611574551</v>
      </c>
      <c r="G25" s="1216">
        <f t="shared" si="465"/>
        <v>15.677782321787506</v>
      </c>
      <c r="H25" s="1160">
        <f t="shared" si="465"/>
        <v>16.926832548890943</v>
      </c>
      <c r="I25" s="1160">
        <f t="shared" si="465"/>
        <v>18.265383989047535</v>
      </c>
      <c r="J25" s="1160">
        <f t="shared" si="465"/>
        <v>19.928325196927393</v>
      </c>
      <c r="K25" s="1160">
        <f t="shared" si="465"/>
        <v>21.717071244388062</v>
      </c>
      <c r="L25" s="1160">
        <f t="shared" si="465"/>
        <v>23.653251425952639</v>
      </c>
      <c r="M25" s="1160">
        <f t="shared" si="465"/>
        <v>25.637070083876306</v>
      </c>
      <c r="N25" s="1160">
        <f t="shared" si="465"/>
        <v>27.771114929900943</v>
      </c>
      <c r="O25" s="1160">
        <f t="shared" si="465"/>
        <v>29.921525414828629</v>
      </c>
      <c r="P25" s="1160">
        <f t="shared" si="465"/>
        <v>32.083532681336791</v>
      </c>
      <c r="Q25" s="1160">
        <f t="shared" si="465"/>
        <v>34.326696757868291</v>
      </c>
      <c r="R25" s="1160">
        <f t="shared" si="465"/>
        <v>36.717857641430577</v>
      </c>
      <c r="S25" s="1160">
        <f t="shared" si="465"/>
        <v>39.26092517063897</v>
      </c>
      <c r="T25" s="1160">
        <f t="shared" si="465"/>
        <v>41.939798295885964</v>
      </c>
    </row>
    <row r="26" s="1205" customFormat="1" ht="15">
      <c r="A26" s="1206"/>
      <c r="B26" s="1162" t="s">
        <v>1247</v>
      </c>
      <c r="C26" s="1209">
        <f>C25/C$9*100</f>
        <v>5.2980442924006077</v>
      </c>
      <c r="D26" s="1209">
        <f t="shared" ref="D26:T26" si="466">D25/D$9*100</f>
        <v>4.4105041473627864</v>
      </c>
      <c r="E26" s="1209">
        <f t="shared" si="466"/>
        <v>4.5721983077829726</v>
      </c>
      <c r="F26" s="1210">
        <f t="shared" si="466"/>
        <v>4.5208132035360871</v>
      </c>
      <c r="G26" s="1210">
        <f t="shared" si="466"/>
        <v>4.5187814589217821</v>
      </c>
      <c r="H26" s="1211">
        <f t="shared" si="466"/>
        <v>4.6479713732473948</v>
      </c>
      <c r="I26" s="1211">
        <f t="shared" si="466"/>
        <v>4.7680926134911745</v>
      </c>
      <c r="J26" s="1211">
        <f t="shared" si="466"/>
        <v>4.8930355702840851</v>
      </c>
      <c r="K26" s="1211">
        <f t="shared" si="466"/>
        <v>5.0354847918203198</v>
      </c>
      <c r="L26" s="1211">
        <f t="shared" si="466"/>
        <v>5.1777932444100854</v>
      </c>
      <c r="M26" s="1211">
        <f t="shared" si="466"/>
        <v>5.3228250654435136</v>
      </c>
      <c r="N26" s="1211">
        <f t="shared" si="466"/>
        <v>5.4689035978867855</v>
      </c>
      <c r="O26" s="1211">
        <f t="shared" si="466"/>
        <v>5.6135843997600023</v>
      </c>
      <c r="P26" s="1211">
        <f t="shared" si="466"/>
        <v>5.7604778490761195</v>
      </c>
      <c r="Q26" s="1211">
        <f t="shared" si="466"/>
        <v>5.907315009209392</v>
      </c>
      <c r="R26" s="1211">
        <f t="shared" si="466"/>
        <v>6.0556245207449173</v>
      </c>
      <c r="S26" s="1211">
        <f t="shared" si="466"/>
        <v>6.2060711553861276</v>
      </c>
      <c r="T26" s="1211">
        <f t="shared" si="466"/>
        <v>6.356257152102156</v>
      </c>
    </row>
    <row r="27" ht="15">
      <c r="A27" s="1161"/>
      <c r="B27" s="1168" t="s">
        <v>1248</v>
      </c>
      <c r="C27" s="1171"/>
      <c r="D27" s="1171">
        <f>D25/C25*100</f>
        <v>77.131392814548136</v>
      </c>
      <c r="E27" s="1171">
        <f>E28*E29/100</f>
        <v>109.69589875649999</v>
      </c>
      <c r="F27" s="1172">
        <f t="shared" ref="F27:T27" si="467">F28*F29/100</f>
        <v>102.67126888749999</v>
      </c>
      <c r="G27" s="1172">
        <f t="shared" si="467"/>
        <v>104.6856647389</v>
      </c>
      <c r="H27" s="1173">
        <f t="shared" si="467"/>
        <v>107.96700835275422</v>
      </c>
      <c r="I27" s="1173">
        <f t="shared" si="467"/>
        <v>107.9078672060491</v>
      </c>
      <c r="J27" s="1173">
        <f t="shared" si="467"/>
        <v>109.10433204621926</v>
      </c>
      <c r="K27" s="1173">
        <f t="shared" si="467"/>
        <v>108.97589752166662</v>
      </c>
      <c r="L27" s="1173">
        <f t="shared" si="467"/>
        <v>108.91547557115882</v>
      </c>
      <c r="M27" s="1173">
        <f t="shared" si="467"/>
        <v>108.38708650324071</v>
      </c>
      <c r="N27" s="1173">
        <f t="shared" si="467"/>
        <v>108.32405902485237</v>
      </c>
      <c r="O27" s="1173">
        <f t="shared" si="467"/>
        <v>107.74333508163316</v>
      </c>
      <c r="P27" s="1173">
        <f t="shared" si="467"/>
        <v>107.22559173215383</v>
      </c>
      <c r="Q27" s="1173">
        <f t="shared" si="467"/>
        <v>106.99163679639419</v>
      </c>
      <c r="R27" s="1173">
        <f t="shared" si="467"/>
        <v>106.96589275813201</v>
      </c>
      <c r="S27" s="1173">
        <f t="shared" si="467"/>
        <v>106.92596924919422</v>
      </c>
      <c r="T27" s="1173">
        <f t="shared" si="467"/>
        <v>106.82325521776133</v>
      </c>
    </row>
    <row r="28" ht="15">
      <c r="A28" s="1161"/>
      <c r="B28" s="1212" t="s">
        <v>1249</v>
      </c>
      <c r="C28" s="1171"/>
      <c r="D28" s="1171">
        <f>D27/D29*100</f>
        <v>105.05546919258914</v>
      </c>
      <c r="E28" s="1171">
        <f>'СС Экс Минэк кон'!E33</f>
        <v>104.3049</v>
      </c>
      <c r="F28" s="1172">
        <f>'СС Экс Минэк кон'!F33</f>
        <v>101.5115</v>
      </c>
      <c r="G28" s="1172">
        <f>'СС Экс Минэк кон'!G33</f>
        <v>101.9417</v>
      </c>
      <c r="H28" s="1173">
        <f>'ДС Экс Минэк кон'!J28</f>
        <v>100.64703900890792</v>
      </c>
      <c r="I28" s="1173">
        <f>'ДС Экс Минэк кон'!K28</f>
        <v>100.49405320424498</v>
      </c>
      <c r="J28" s="1173">
        <f>'ДС Экс Минэк кон'!L28</f>
        <v>100.61423665529517</v>
      </c>
      <c r="K28" s="1173">
        <f>'ДС Экс Минэк кон'!M28</f>
        <v>100.53165676439849</v>
      </c>
      <c r="L28" s="1173">
        <f>'ДС Экс Минэк кон'!N28</f>
        <v>100.46682819932717</v>
      </c>
      <c r="M28" s="1173">
        <f>'ДС Экс Минэк кон'!O28</f>
        <v>100.39790166893157</v>
      </c>
      <c r="N28" s="1173">
        <f>'ДС Экс Минэк кон'!P28</f>
        <v>100.35865011632283</v>
      </c>
      <c r="O28" s="1173">
        <f>'ДС Экс Минэк кон'!Q28</f>
        <v>100.25710372299966</v>
      </c>
      <c r="P28" s="1173">
        <f>'ДС Экс Минэк кон'!R28</f>
        <v>100.19077886609723</v>
      </c>
      <c r="Q28" s="1173">
        <f>'ДС Экс Минэк кон'!S28</f>
        <v>100.18299452730602</v>
      </c>
      <c r="R28" s="1173">
        <f>'ДС Экс Минэк кон'!T28</f>
        <v>100.18318240884835</v>
      </c>
      <c r="S28" s="1173">
        <f>'ДС Экс Минэк кон'!U28</f>
        <v>100.1821118569806</v>
      </c>
      <c r="T28" s="1173">
        <f>'ДС Экс Минэк кон'!V28</f>
        <v>100.16408313155034</v>
      </c>
    </row>
    <row r="29" s="1180" customFormat="1" ht="15">
      <c r="A29" s="1181"/>
      <c r="B29" s="1182" t="s">
        <v>1250</v>
      </c>
      <c r="C29" s="1185"/>
      <c r="D29" s="1185">
        <f>(VLOOKUP($B25,'ЭКС ИМП ТО ФАКТ'!$I$1:$M$12,5,0)/0.75)/VLOOKUP($B25,'ЭКС ИМП ТО ФАКТ'!$I$1:$M$12,4,0)*100</f>
        <v>73.419683341901788</v>
      </c>
      <c r="E29" s="1185">
        <f>'СС Экс Минэк кон'!E34</f>
        <v>105.16849999999999</v>
      </c>
      <c r="F29" s="1186">
        <f>'СС Экс Минэк кон'!F34</f>
        <v>101.1425</v>
      </c>
      <c r="G29" s="1186">
        <f>'СС Экс Минэк кон'!G34</f>
        <v>102.6917</v>
      </c>
      <c r="H29" s="1187">
        <f>'ДС Экс Минэк кон'!J29</f>
        <v>107.27291077405509</v>
      </c>
      <c r="I29" s="1187">
        <f>'ДС Экс Минэк кон'!K29</f>
        <v>107.37736588923947</v>
      </c>
      <c r="J29" s="1187">
        <f>'ДС Экс Минэк кон'!L29</f>
        <v>108.43826447743294</v>
      </c>
      <c r="K29" s="1187">
        <f>'ДС Экс Минэк кон'!M29</f>
        <v>108.39958380180452</v>
      </c>
      <c r="L29" s="1187">
        <f>'ДС Экс Минэк кон'!N29</f>
        <v>108.40938996806932</v>
      </c>
      <c r="M29" s="1187">
        <f>'ДС Экс Минэк кон'!O29</f>
        <v>107.95752172256945</v>
      </c>
      <c r="N29" s="1187">
        <f>'ДС Экс Минэк кон'!P29</f>
        <v>107.93694305303735</v>
      </c>
      <c r="O29" s="1187">
        <f>'ДС Экс Минэк кон'!Q29</f>
        <v>107.46703333792406</v>
      </c>
      <c r="P29" s="1187">
        <f>'ДС Экс Минэк кон'!R29</f>
        <v>107.021417485394</v>
      </c>
      <c r="Q29" s="1187">
        <f>'ДС Экс Минэк кон'!S29</f>
        <v>106.79620558480352</v>
      </c>
      <c r="R29" s="1187">
        <f>'ДС Экс Минэк кон'!T29</f>
        <v>106.77030833538844</v>
      </c>
      <c r="S29" s="1187">
        <f>'ДС Экс Минэк кон'!U29</f>
        <v>106.73159835344769</v>
      </c>
      <c r="T29" s="1187">
        <f>'ДС Экс Минэк кон'!V29</f>
        <v>106.64826340741837</v>
      </c>
      <c r="U29" s="1142"/>
      <c r="V29" s="1142"/>
      <c r="W29" s="1142"/>
      <c r="X29" s="1142"/>
      <c r="Y29" s="1142"/>
      <c r="Z29" s="1142"/>
      <c r="AA29" s="1142"/>
      <c r="AB29" s="1142"/>
      <c r="AC29" s="1142"/>
      <c r="AD29" s="1142"/>
      <c r="AE29" s="1142"/>
      <c r="AF29" s="1142"/>
      <c r="AG29" s="1142"/>
      <c r="AH29" s="1142"/>
      <c r="AI29" s="1142"/>
      <c r="AJ29" s="1142"/>
      <c r="AK29" s="1142"/>
      <c r="AL29" s="1142"/>
      <c r="AM29" s="1142"/>
      <c r="AN29" s="1142"/>
      <c r="AO29" s="1142"/>
      <c r="AP29" s="1142"/>
      <c r="AQ29" s="1142"/>
      <c r="AR29" s="1142"/>
      <c r="AS29" s="1142"/>
      <c r="AT29" s="1142"/>
      <c r="AU29" s="1142"/>
      <c r="AV29" s="1142"/>
      <c r="AW29" s="1142"/>
      <c r="AX29" s="1142"/>
      <c r="AY29" s="1142"/>
      <c r="AZ29" s="1142"/>
      <c r="BA29" s="1142"/>
      <c r="BB29" s="1142"/>
      <c r="BC29" s="1142"/>
      <c r="BD29" s="1142"/>
      <c r="BE29" s="1142"/>
      <c r="BF29" s="1142"/>
      <c r="BG29" s="1142"/>
      <c r="BH29" s="1142"/>
      <c r="BI29" s="1142"/>
      <c r="BJ29" s="1142"/>
      <c r="BK29" s="1142"/>
      <c r="BL29" s="1142"/>
      <c r="BM29" s="1142"/>
      <c r="BN29" s="1142"/>
      <c r="BO29" s="1142"/>
      <c r="BP29" s="1142"/>
      <c r="BQ29" s="1142"/>
      <c r="BR29" s="1142"/>
      <c r="BS29" s="1142"/>
      <c r="BT29" s="1142"/>
      <c r="BU29" s="1142"/>
      <c r="BV29" s="1142"/>
      <c r="BW29" s="1142"/>
      <c r="BX29" s="1142"/>
      <c r="BY29" s="1142"/>
      <c r="BZ29" s="1142"/>
      <c r="CA29" s="1142"/>
      <c r="CB29" s="1142"/>
      <c r="CC29" s="1142"/>
      <c r="CD29" s="1142"/>
      <c r="CE29" s="1142"/>
      <c r="CF29" s="1142"/>
      <c r="CG29" s="1142"/>
      <c r="CH29" s="1142"/>
      <c r="CI29" s="1142"/>
      <c r="CJ29" s="1142"/>
      <c r="CK29" s="1142"/>
      <c r="CL29" s="1142"/>
      <c r="CM29" s="1142"/>
      <c r="CN29" s="1142"/>
      <c r="CO29" s="1142"/>
      <c r="CP29" s="1142"/>
      <c r="CQ29" s="1142"/>
      <c r="CR29" s="1142"/>
      <c r="CS29" s="1142"/>
      <c r="CT29" s="1142"/>
      <c r="CU29" s="1142"/>
      <c r="CV29" s="1142"/>
      <c r="CW29" s="1142"/>
      <c r="CX29" s="1142"/>
      <c r="CY29" s="1142"/>
      <c r="CZ29" s="1142"/>
      <c r="DA29" s="1142"/>
      <c r="DB29" s="1142"/>
      <c r="DC29" s="1142"/>
      <c r="DD29" s="1142"/>
      <c r="DE29" s="1142"/>
      <c r="DF29" s="1142"/>
      <c r="DG29" s="1142"/>
      <c r="DH29" s="1142"/>
      <c r="DI29" s="1142"/>
      <c r="DJ29" s="1142"/>
      <c r="DK29" s="1142"/>
      <c r="DL29" s="1142"/>
      <c r="DM29" s="1142"/>
      <c r="DN29" s="1142"/>
      <c r="DO29" s="1142"/>
      <c r="DP29" s="1142"/>
      <c r="DQ29" s="1142"/>
      <c r="DR29" s="1142"/>
      <c r="DS29" s="1142"/>
      <c r="DT29" s="1142"/>
      <c r="DU29" s="1142"/>
      <c r="DV29" s="1142"/>
      <c r="DW29" s="1142"/>
      <c r="DX29" s="1142"/>
      <c r="DY29" s="1142"/>
      <c r="DZ29" s="1142"/>
      <c r="EA29" s="1142"/>
      <c r="EB29" s="1142"/>
      <c r="EC29" s="1142"/>
      <c r="ED29" s="1142"/>
      <c r="EE29" s="1142"/>
      <c r="EF29" s="1142"/>
      <c r="EG29" s="1142"/>
      <c r="EH29" s="1142"/>
      <c r="EI29" s="1142"/>
      <c r="EJ29" s="1142"/>
      <c r="EK29" s="1142"/>
      <c r="EL29" s="1142"/>
      <c r="EM29" s="1142"/>
    </row>
    <row r="30" s="1154" customFormat="1" ht="26.449999999999999" customHeight="1">
      <c r="A30" s="1155" t="s">
        <v>1261</v>
      </c>
      <c r="B30" s="1195" t="s">
        <v>1262</v>
      </c>
      <c r="C30" s="1203">
        <f>VLOOKUP($B30,'ЭКС ИМП ТО ФАКТ'!$B$1:$F$12,4,0)/1000000</f>
        <v>0.018729310000000002</v>
      </c>
      <c r="D30" s="1203">
        <f>(VLOOKUP($B30,'ЭКС ИМП ТО ФАКТ'!$B$1:$F$12,5,0)/1000000)/0.75</f>
        <v>0.036532906666666663</v>
      </c>
      <c r="E30" s="1204">
        <f>D30*E32/100</f>
        <v>0.040147192917078016</v>
      </c>
      <c r="F30" s="1216">
        <f t="shared" ref="F30:T30" si="468">E30*F32/100</f>
        <v>0.04131609063605772</v>
      </c>
      <c r="G30" s="1216">
        <f t="shared" si="468"/>
        <v>0.043220214986673333</v>
      </c>
      <c r="H30" s="1160">
        <f t="shared" si="468"/>
        <v>0.046089837772582042</v>
      </c>
      <c r="I30" s="1160">
        <f t="shared" si="468"/>
        <v>0.049124070680607125</v>
      </c>
      <c r="J30" s="1160">
        <f t="shared" si="468"/>
        <v>0.052943937110295124</v>
      </c>
      <c r="K30" s="1160">
        <f t="shared" si="468"/>
        <v>0.056993664300904766</v>
      </c>
      <c r="L30" s="1160">
        <f t="shared" si="468"/>
        <v>0.061319141192659868</v>
      </c>
      <c r="M30" s="1160">
        <f t="shared" si="468"/>
        <v>0.065650862793717707</v>
      </c>
      <c r="N30" s="1160">
        <f t="shared" si="468"/>
        <v>0.070247713855023874</v>
      </c>
      <c r="O30" s="1160">
        <f t="shared" si="468"/>
        <v>0.074760450376887139</v>
      </c>
      <c r="P30" s="1160">
        <f t="shared" si="468"/>
        <v>0.079178345013110038</v>
      </c>
      <c r="Q30" s="1160">
        <f t="shared" si="468"/>
        <v>0.083672633938125698</v>
      </c>
      <c r="R30" s="1160">
        <f t="shared" si="468"/>
        <v>0.088400749989305111</v>
      </c>
      <c r="S30" s="1160">
        <f t="shared" si="468"/>
        <v>0.093361180440335298</v>
      </c>
      <c r="T30" s="1160">
        <f t="shared" si="468"/>
        <v>0.098504230545576485</v>
      </c>
    </row>
    <row r="31" s="1205" customFormat="1" ht="15">
      <c r="A31" s="1206"/>
      <c r="B31" s="1162" t="s">
        <v>1247</v>
      </c>
      <c r="C31" s="1209">
        <f>C30/C$9*100</f>
        <v>0.0057558629092314415</v>
      </c>
      <c r="D31" s="1209">
        <f t="shared" ref="D31:T31" si="469">D30/D$9*100</f>
        <v>0.012117537354282061</v>
      </c>
      <c r="E31" s="1209">
        <f t="shared" si="469"/>
        <v>0.012584378085696141</v>
      </c>
      <c r="F31" s="1210">
        <f t="shared" si="469"/>
        <v>0.012472065100619016</v>
      </c>
      <c r="G31" s="1210">
        <f t="shared" si="469"/>
        <v>0.012457291606924499</v>
      </c>
      <c r="H31" s="1211">
        <f t="shared" si="469"/>
        <v>0.012655896839873561</v>
      </c>
      <c r="I31" s="1211">
        <f t="shared" si="469"/>
        <v>0.012823607688580284</v>
      </c>
      <c r="J31" s="1211">
        <f t="shared" si="469"/>
        <v>0.012999414900731336</v>
      </c>
      <c r="K31" s="1211">
        <f t="shared" si="469"/>
        <v>0.013214983115712725</v>
      </c>
      <c r="L31" s="1211">
        <f t="shared" si="469"/>
        <v>0.013423010194362536</v>
      </c>
      <c r="M31" s="1211">
        <f t="shared" si="469"/>
        <v>0.013630577008336411</v>
      </c>
      <c r="N31" s="1211">
        <f t="shared" si="469"/>
        <v>0.013833725293881523</v>
      </c>
      <c r="O31" s="1211">
        <f t="shared" si="469"/>
        <v>0.014025825626749018</v>
      </c>
      <c r="P31" s="1211">
        <f t="shared" si="469"/>
        <v>0.014216174605979296</v>
      </c>
      <c r="Q31" s="1211">
        <f t="shared" si="469"/>
        <v>0.014399305875811518</v>
      </c>
      <c r="R31" s="1211">
        <f t="shared" si="469"/>
        <v>0.014579329614357648</v>
      </c>
      <c r="S31" s="1211">
        <f t="shared" si="469"/>
        <v>0.014757831774093533</v>
      </c>
      <c r="T31" s="1211">
        <f t="shared" si="469"/>
        <v>0.014928975468607785</v>
      </c>
    </row>
    <row r="32" ht="15">
      <c r="A32" s="1161"/>
      <c r="B32" s="1168" t="s">
        <v>1248</v>
      </c>
      <c r="C32" s="1171"/>
      <c r="D32" s="1171">
        <f>D30/C30*100</f>
        <v>195.05740823696473</v>
      </c>
      <c r="E32" s="1171">
        <f>E33*E34/100</f>
        <v>109.89323484000001</v>
      </c>
      <c r="F32" s="1172">
        <f t="shared" ref="F32:T32" si="470">F33*F34/100</f>
        <v>102.91153038120001</v>
      </c>
      <c r="G32" s="1172">
        <f t="shared" si="470"/>
        <v>104.60867502539999</v>
      </c>
      <c r="H32" s="1173">
        <f t="shared" si="470"/>
        <v>106.63953843541393</v>
      </c>
      <c r="I32" s="1173">
        <f t="shared" si="470"/>
        <v>106.58330134073522</v>
      </c>
      <c r="J32" s="1173">
        <f t="shared" si="470"/>
        <v>107.77595662729956</v>
      </c>
      <c r="K32" s="1173">
        <f t="shared" si="470"/>
        <v>107.64908582860596</v>
      </c>
      <c r="L32" s="1173">
        <f t="shared" si="470"/>
        <v>107.58939953205717</v>
      </c>
      <c r="M32" s="1173">
        <f t="shared" si="470"/>
        <v>107.06422418319252</v>
      </c>
      <c r="N32" s="1173">
        <f t="shared" si="470"/>
        <v>107.00196595397381</v>
      </c>
      <c r="O32" s="1173">
        <f t="shared" si="470"/>
        <v>106.42403328765485</v>
      </c>
      <c r="P32" s="1173">
        <f t="shared" si="470"/>
        <v>105.90940077801983</v>
      </c>
      <c r="Q32" s="1173">
        <f t="shared" si="470"/>
        <v>105.67615921281445</v>
      </c>
      <c r="R32" s="1173">
        <f t="shared" si="470"/>
        <v>105.65073170121042</v>
      </c>
      <c r="S32" s="1173">
        <f t="shared" si="470"/>
        <v>105.61129905756491</v>
      </c>
      <c r="T32" s="1173">
        <f t="shared" si="470"/>
        <v>105.50876722100571</v>
      </c>
    </row>
    <row r="33" ht="15">
      <c r="A33" s="1161"/>
      <c r="B33" s="1212" t="s">
        <v>1249</v>
      </c>
      <c r="C33" s="1171"/>
      <c r="D33" s="1171">
        <f>D32/D34*100</f>
        <v>201.68057326244298</v>
      </c>
      <c r="E33" s="1171">
        <f>'СС Экс Минэк кон'!E38</f>
        <v>103.3584</v>
      </c>
      <c r="F33" s="1172">
        <f>'СС Экс Минэк кон'!F38</f>
        <v>101.5228</v>
      </c>
      <c r="G33" s="1172">
        <f>'СС Экс Минэк кон'!G38</f>
        <v>101.93819999999999</v>
      </c>
      <c r="H33" s="1173">
        <f>'ДС Экс Минэк кон'!J33</f>
        <v>100.39577521223025</v>
      </c>
      <c r="I33" s="1173">
        <f>'ДС Экс Минэк кон'!K33</f>
        <v>100.24326883103055</v>
      </c>
      <c r="J33" s="1173">
        <f>'ДС Экс Минэк кон'!L33</f>
        <v>100.36363471651332</v>
      </c>
      <c r="K33" s="1173">
        <f>'ДС Экс Минэк кон'!M33</f>
        <v>100.28126050904125</v>
      </c>
      <c r="L33" s="1173">
        <f>'ДС Экс Минэк кон'!N33</f>
        <v>100.21659341380395</v>
      </c>
      <c r="M33" s="1173">
        <f>'ДС Экс Минэк кон'!O33</f>
        <v>100.14769515386109</v>
      </c>
      <c r="N33" s="1173">
        <f>'ДС Экс Минэк кон'!P33</f>
        <v>100.10854142196401</v>
      </c>
      <c r="O33" s="1173">
        <f>'ДС Экс Минэк кон'!Q33</f>
        <v>100.00705584450445</v>
      </c>
      <c r="P33" s="1173">
        <f>'ДС Экс Минэк кон'!R33</f>
        <v>99.940751318410094</v>
      </c>
      <c r="Q33" s="1173">
        <f>'ДС Экс Минэк кон'!S33</f>
        <v>99.932889210593785</v>
      </c>
      <c r="R33" s="1173">
        <f>'ДС Экс Минэк кон'!T33</f>
        <v>99.933076623092731</v>
      </c>
      <c r="S33" s="1173">
        <f>'ДС Экс Минэк кон'!U33</f>
        <v>99.932008743841351</v>
      </c>
      <c r="T33" s="1173">
        <f>'ДС Экс Минэк кон'!V33</f>
        <v>99.91397629454022</v>
      </c>
    </row>
    <row r="34" s="1180" customFormat="1" ht="15">
      <c r="A34" s="1181"/>
      <c r="B34" s="1182" t="s">
        <v>1250</v>
      </c>
      <c r="C34" s="1185"/>
      <c r="D34" s="1185">
        <f>(VLOOKUP($B30,'ЭКС ИМП ТО ФАКТ'!$I$1:$M$12,5,0)/0.75)/VLOOKUP($B30,'ЭКС ИМП ТО ФАКТ'!$I$1:$M$12,4,0)*100</f>
        <v>96.716012396067697</v>
      </c>
      <c r="E34" s="1185">
        <f>'СС Экс Минэк кон'!E39</f>
        <v>106.32250000000001</v>
      </c>
      <c r="F34" s="1186">
        <f>'СС Экс Минэк кон'!F39</f>
        <v>101.36790000000001</v>
      </c>
      <c r="G34" s="1186">
        <f>'СС Экс Минэк кон'!G39</f>
        <v>102.61969999999999</v>
      </c>
      <c r="H34" s="1187">
        <f>'ДС Экс Минэк кон'!J34</f>
        <v>106.21914937155947</v>
      </c>
      <c r="I34" s="1187">
        <f>'ДС Экс Минэк кон'!K34</f>
        <v>106.32464661581555</v>
      </c>
      <c r="J34" s="1187">
        <f>'ДС Экс Минэк кон'!L34</f>
        <v>107.38546579318601</v>
      </c>
      <c r="K34" s="1187">
        <f>'ДС Экс Минэк кон'!M34</f>
        <v>107.34716065809768</v>
      </c>
      <c r="L34" s="1187">
        <f>'ДС Экс Минэк кон'!N34</f>
        <v>107.35687161886476</v>
      </c>
      <c r="M34" s="1187">
        <f>'ДС Экс Минэк кон'!O34</f>
        <v>106.90632871650743</v>
      </c>
      <c r="N34" s="1187">
        <f>'ДС Экс Минэк кон'!P34</f>
        <v>106.8859504235044</v>
      </c>
      <c r="O34" s="1187">
        <f>'ДС Экс Минэк кон'!Q34</f>
        <v>106.41652470314476</v>
      </c>
      <c r="P34" s="1187">
        <f>'ДС Экс Минэк кон'!R34</f>
        <v>105.97218790220386</v>
      </c>
      <c r="Q34" s="1187">
        <f>'ДС Экс Минэк кон'!S34</f>
        <v>105.74712694448129</v>
      </c>
      <c r="R34" s="1187">
        <f>'ДС Экс Минэк кон'!T34</f>
        <v>105.72148408847892</v>
      </c>
      <c r="S34" s="1187">
        <f>'ДС Экс Минэк кон'!U34</f>
        <v>105.68315436176354</v>
      </c>
      <c r="T34" s="1187">
        <f>'ДС Экс Минэк кон'!V34</f>
        <v>105.59960791668664</v>
      </c>
      <c r="U34" s="1142"/>
      <c r="V34" s="1142"/>
      <c r="W34" s="1142"/>
      <c r="X34" s="1142"/>
      <c r="Y34" s="1142"/>
      <c r="Z34" s="1142"/>
      <c r="AA34" s="1142"/>
      <c r="AB34" s="1142"/>
      <c r="AC34" s="1142"/>
      <c r="AD34" s="1142"/>
      <c r="AE34" s="1142"/>
      <c r="AF34" s="1142"/>
      <c r="AG34" s="1142"/>
      <c r="AH34" s="1142"/>
      <c r="AI34" s="1142"/>
      <c r="AJ34" s="1142"/>
      <c r="AK34" s="1142"/>
      <c r="AL34" s="1142"/>
      <c r="AM34" s="1142"/>
      <c r="AN34" s="1142"/>
      <c r="AO34" s="1142"/>
      <c r="AP34" s="1142"/>
      <c r="AQ34" s="1142"/>
      <c r="AR34" s="1142"/>
      <c r="AS34" s="1142"/>
      <c r="AT34" s="1142"/>
      <c r="AU34" s="1142"/>
      <c r="AV34" s="1142"/>
      <c r="AW34" s="1142"/>
      <c r="AX34" s="1142"/>
      <c r="AY34" s="1142"/>
      <c r="AZ34" s="1142"/>
      <c r="BA34" s="1142"/>
      <c r="BB34" s="1142"/>
      <c r="BC34" s="1142"/>
      <c r="BD34" s="1142"/>
      <c r="BE34" s="1142"/>
      <c r="BF34" s="1142"/>
      <c r="BG34" s="1142"/>
      <c r="BH34" s="1142"/>
      <c r="BI34" s="1142"/>
      <c r="BJ34" s="1142"/>
      <c r="BK34" s="1142"/>
      <c r="BL34" s="1142"/>
      <c r="BM34" s="1142"/>
      <c r="BN34" s="1142"/>
      <c r="BO34" s="1142"/>
      <c r="BP34" s="1142"/>
      <c r="BQ34" s="1142"/>
      <c r="BR34" s="1142"/>
      <c r="BS34" s="1142"/>
      <c r="BT34" s="1142"/>
      <c r="BU34" s="1142"/>
      <c r="BV34" s="1142"/>
      <c r="BW34" s="1142"/>
      <c r="BX34" s="1142"/>
      <c r="BY34" s="1142"/>
      <c r="BZ34" s="1142"/>
      <c r="CA34" s="1142"/>
      <c r="CB34" s="1142"/>
      <c r="CC34" s="1142"/>
      <c r="CD34" s="1142"/>
      <c r="CE34" s="1142"/>
      <c r="CF34" s="1142"/>
      <c r="CG34" s="1142"/>
      <c r="CH34" s="1142"/>
      <c r="CI34" s="1142"/>
      <c r="CJ34" s="1142"/>
      <c r="CK34" s="1142"/>
      <c r="CL34" s="1142"/>
      <c r="CM34" s="1142"/>
      <c r="CN34" s="1142"/>
      <c r="CO34" s="1142"/>
      <c r="CP34" s="1142"/>
      <c r="CQ34" s="1142"/>
      <c r="CR34" s="1142"/>
      <c r="CS34" s="1142"/>
      <c r="CT34" s="1142"/>
      <c r="CU34" s="1142"/>
      <c r="CV34" s="1142"/>
      <c r="CW34" s="1142"/>
      <c r="CX34" s="1142"/>
      <c r="CY34" s="1142"/>
      <c r="CZ34" s="1142"/>
      <c r="DA34" s="1142"/>
      <c r="DB34" s="1142"/>
      <c r="DC34" s="1142"/>
      <c r="DD34" s="1142"/>
      <c r="DE34" s="1142"/>
      <c r="DF34" s="1142"/>
      <c r="DG34" s="1142"/>
      <c r="DH34" s="1142"/>
      <c r="DI34" s="1142"/>
      <c r="DJ34" s="1142"/>
      <c r="DK34" s="1142"/>
      <c r="DL34" s="1142"/>
      <c r="DM34" s="1142"/>
      <c r="DN34" s="1142"/>
      <c r="DO34" s="1142"/>
      <c r="DP34" s="1142"/>
      <c r="DQ34" s="1142"/>
      <c r="DR34" s="1142"/>
      <c r="DS34" s="1142"/>
      <c r="DT34" s="1142"/>
      <c r="DU34" s="1142"/>
      <c r="DV34" s="1142"/>
      <c r="DW34" s="1142"/>
      <c r="DX34" s="1142"/>
      <c r="DY34" s="1142"/>
      <c r="DZ34" s="1142"/>
      <c r="EA34" s="1142"/>
      <c r="EB34" s="1142"/>
      <c r="EC34" s="1142"/>
      <c r="ED34" s="1142"/>
      <c r="EE34" s="1142"/>
      <c r="EF34" s="1142"/>
      <c r="EG34" s="1142"/>
      <c r="EH34" s="1142"/>
      <c r="EI34" s="1142"/>
      <c r="EJ34" s="1142"/>
      <c r="EK34" s="1142"/>
      <c r="EL34" s="1142"/>
      <c r="EM34" s="1142"/>
    </row>
    <row r="35" s="1154" customFormat="1" ht="27.75" customHeight="1">
      <c r="A35" s="1155" t="s">
        <v>1263</v>
      </c>
      <c r="B35" s="1195" t="s">
        <v>1264</v>
      </c>
      <c r="C35" s="1203">
        <f>VLOOKUP($B35,'ЭКС ИМП ТО ФАКТ'!$B$1:$F$12,4,0)/1000000</f>
        <v>175.81714522999999</v>
      </c>
      <c r="D35" s="1203">
        <f>(VLOOKUP($B35,'ЭКС ИМП ТО ФАКТ'!$B$1:$F$12,5,0)/1000000)/0.75</f>
        <v>154.71653344000001</v>
      </c>
      <c r="E35" s="1204">
        <f>D35*E37/100</f>
        <v>163.45907837161121</v>
      </c>
      <c r="F35" s="1216">
        <f t="shared" ref="F35:T35" si="471">E35*F37/100</f>
        <v>167.83151714304543</v>
      </c>
      <c r="G35" s="1216">
        <f t="shared" si="471"/>
        <v>174.99140675311409</v>
      </c>
      <c r="H35" s="1160">
        <f t="shared" si="471"/>
        <v>182.52422752146126</v>
      </c>
      <c r="I35" s="1160">
        <f t="shared" si="471"/>
        <v>190.34540620169227</v>
      </c>
      <c r="J35" s="1160">
        <f t="shared" si="471"/>
        <v>200.832869286864</v>
      </c>
      <c r="K35" s="1160">
        <f t="shared" si="471"/>
        <v>211.66401266262577</v>
      </c>
      <c r="L35" s="1160">
        <f t="shared" si="471"/>
        <v>223.07562202334429</v>
      </c>
      <c r="M35" s="1160">
        <f t="shared" si="471"/>
        <v>233.76888604119901</v>
      </c>
      <c r="N35" s="1160">
        <f t="shared" si="471"/>
        <v>244.90223648283794</v>
      </c>
      <c r="O35" s="1160">
        <f t="shared" si="471"/>
        <v>255.15516718507035</v>
      </c>
      <c r="P35" s="1160">
        <f t="shared" si="471"/>
        <v>264.38949870659894</v>
      </c>
      <c r="Q35" s="1160">
        <f t="shared" si="471"/>
        <v>273.43236984978665</v>
      </c>
      <c r="R35" s="1160">
        <f t="shared" si="471"/>
        <v>282.77988486558104</v>
      </c>
      <c r="S35" s="1160">
        <f t="shared" si="471"/>
        <v>292.36634358546138</v>
      </c>
      <c r="T35" s="1160">
        <f t="shared" si="471"/>
        <v>302.15934892804512</v>
      </c>
    </row>
    <row r="36" s="1205" customFormat="1" ht="15">
      <c r="A36" s="1206"/>
      <c r="B36" s="1162" t="s">
        <v>1247</v>
      </c>
      <c r="C36" s="1209">
        <f>C35/C$9*100</f>
        <v>54.031856220881316</v>
      </c>
      <c r="D36" s="1209">
        <f t="shared" ref="D36:T36" si="472">D35/D$9*100</f>
        <v>51.317662467706647</v>
      </c>
      <c r="E36" s="1209">
        <f t="shared" si="472"/>
        <v>51.237227170937814</v>
      </c>
      <c r="F36" s="1210">
        <f t="shared" si="472"/>
        <v>50.663205920961929</v>
      </c>
      <c r="G36" s="1210">
        <f t="shared" si="472"/>
        <v>50.437485868629828</v>
      </c>
      <c r="H36" s="1211">
        <f t="shared" si="472"/>
        <v>50.119677263507391</v>
      </c>
      <c r="I36" s="1211">
        <f t="shared" si="472"/>
        <v>49.688773357651868</v>
      </c>
      <c r="J36" s="1211">
        <f t="shared" si="472"/>
        <v>49.310835877685925</v>
      </c>
      <c r="K36" s="1211">
        <f t="shared" si="472"/>
        <v>49.078022756578576</v>
      </c>
      <c r="L36" s="1211">
        <f t="shared" si="472"/>
        <v>48.832163828340583</v>
      </c>
      <c r="M36" s="1211">
        <f t="shared" si="472"/>
        <v>48.535611989588304</v>
      </c>
      <c r="N36" s="1211">
        <f t="shared" si="472"/>
        <v>48.228050102138631</v>
      </c>
      <c r="O36" s="1211">
        <f t="shared" si="472"/>
        <v>47.869720750213617</v>
      </c>
      <c r="P36" s="1211">
        <f t="shared" si="472"/>
        <v>47.470141955834173</v>
      </c>
      <c r="Q36" s="1211">
        <f t="shared" si="472"/>
        <v>47.055245478785949</v>
      </c>
      <c r="R36" s="1211">
        <f t="shared" si="472"/>
        <v>46.636947653319552</v>
      </c>
      <c r="S36" s="1211">
        <f t="shared" si="472"/>
        <v>46.215068133146382</v>
      </c>
      <c r="T36" s="1211">
        <f t="shared" si="472"/>
        <v>45.794271807139737</v>
      </c>
    </row>
    <row r="37" ht="15">
      <c r="A37" s="1161"/>
      <c r="B37" s="1168" t="s">
        <v>1248</v>
      </c>
      <c r="C37" s="1171"/>
      <c r="D37" s="1171">
        <f>D35/C35*100</f>
        <v>87.998547148290541</v>
      </c>
      <c r="E37" s="1171">
        <f>E38*E39/100</f>
        <v>105.65068563599999</v>
      </c>
      <c r="F37" s="1172">
        <f t="shared" ref="F37:T37" si="473">F38*F39/100</f>
        <v>102.67494397680001</v>
      </c>
      <c r="G37" s="1172">
        <f t="shared" si="473"/>
        <v>104.2661174325</v>
      </c>
      <c r="H37" s="1173">
        <f t="shared" si="473"/>
        <v>104.30468038866321</v>
      </c>
      <c r="I37" s="1173">
        <f t="shared" si="473"/>
        <v>104.28500850897254</v>
      </c>
      <c r="J37" s="1173">
        <f t="shared" si="473"/>
        <v>105.50970117663837</v>
      </c>
      <c r="K37" s="1173">
        <f t="shared" si="473"/>
        <v>105.39311289741664</v>
      </c>
      <c r="L37" s="1173">
        <f t="shared" si="473"/>
        <v>105.39137910935651</v>
      </c>
      <c r="M37" s="1173">
        <f t="shared" si="473"/>
        <v>104.7935601034593</v>
      </c>
      <c r="N37" s="1173">
        <f t="shared" si="473"/>
        <v>104.76254587604819</v>
      </c>
      <c r="O37" s="1173">
        <f t="shared" si="473"/>
        <v>104.1865402494807</v>
      </c>
      <c r="P37" s="1173">
        <f t="shared" si="473"/>
        <v>103.61910425855915</v>
      </c>
      <c r="Q37" s="1173">
        <f t="shared" si="473"/>
        <v>103.42028378109784</v>
      </c>
      <c r="R37" s="1173">
        <f t="shared" si="473"/>
        <v>103.41858391562403</v>
      </c>
      <c r="S37" s="1173">
        <f t="shared" si="473"/>
        <v>103.39007801931783</v>
      </c>
      <c r="T37" s="1173">
        <f t="shared" si="473"/>
        <v>103.34956658228384</v>
      </c>
    </row>
    <row r="38" ht="15">
      <c r="A38" s="1161"/>
      <c r="B38" s="1212" t="s">
        <v>1249</v>
      </c>
      <c r="C38" s="1171"/>
      <c r="D38" s="1171">
        <f>D37/D39*100</f>
        <v>86.928073940689671</v>
      </c>
      <c r="E38" s="1171">
        <f>'СС Экс Минэк кон'!E43</f>
        <v>102.9794</v>
      </c>
      <c r="F38" s="1172">
        <f>'СС Экс Минэк кон'!F43</f>
        <v>101.43380000000001</v>
      </c>
      <c r="G38" s="1172">
        <f>'СС Экс Минэк кон'!G43</f>
        <v>101.7285</v>
      </c>
      <c r="H38" s="1173">
        <f>'ДС Экс Минэк кон'!J38</f>
        <v>100.32428345047806</v>
      </c>
      <c r="I38" s="1173">
        <f>'ДС Экс Минэк кон'!K38</f>
        <v>100.20401044320271</v>
      </c>
      <c r="J38" s="1173">
        <f>'ДС Экс Минэк кон'!L38</f>
        <v>100.30185654287985</v>
      </c>
      <c r="K38" s="1173">
        <f>'ДС Экс Минэк кон'!M38</f>
        <v>100.2209262960689</v>
      </c>
      <c r="L38" s="1173">
        <f>'ДС Экс Минэк кон'!N38</f>
        <v>100.15913139206508</v>
      </c>
      <c r="M38" s="1173">
        <f>'ДС Экс Минэк кон'!O38</f>
        <v>100.08633072784126</v>
      </c>
      <c r="N38" s="1173">
        <f>'ДС Экс Минэк кон'!P38</f>
        <v>100.04861559742348</v>
      </c>
      <c r="O38" s="1173">
        <f>'ДС Экс Минэк кон'!Q38</f>
        <v>99.947337089654923</v>
      </c>
      <c r="P38" s="1173">
        <f>'ДС Экс Минэк кон'!R38</f>
        <v>99.878159087556654</v>
      </c>
      <c r="Q38" s="1173">
        <f>'ДС Экс Минэк кон'!S38</f>
        <v>99.871659217154502</v>
      </c>
      <c r="R38" s="1173">
        <f>'ДС Экс Минэк кон'!T38</f>
        <v>99.872918876795566</v>
      </c>
      <c r="S38" s="1173">
        <f>'ДС Экс Минэк кон'!U38</f>
        <v>99.872321864997616</v>
      </c>
      <c r="T38" s="1173">
        <f>'ДС Экс Минэк кон'!V38</f>
        <v>99.861813736880805</v>
      </c>
    </row>
    <row r="39" s="1180" customFormat="1" ht="15">
      <c r="A39" s="1181"/>
      <c r="B39" s="1182" t="s">
        <v>1250</v>
      </c>
      <c r="C39" s="1185"/>
      <c r="D39" s="1185">
        <f>(VLOOKUP($B35,'ЭКС ИМП ТО ФАКТ'!$I$1:$M$12,5,0)/0.75)/VLOOKUP($B35,'ЭКС ИМП ТО ФАКТ'!$I$1:$M$12,4,0)*100</f>
        <v>101.23144705625393</v>
      </c>
      <c r="E39" s="1185">
        <f>'СС Экс Минэк кон'!E44</f>
        <v>102.59399999999999</v>
      </c>
      <c r="F39" s="1186">
        <f>'СС Экс Минэк кон'!F44</f>
        <v>101.2236</v>
      </c>
      <c r="G39" s="1186">
        <f>'СС Экс Минэк кон'!G44</f>
        <v>102.4945</v>
      </c>
      <c r="H39" s="1187">
        <f>'ДС Экс Минэк кон'!J39</f>
        <v>103.96753089210944</v>
      </c>
      <c r="I39" s="1187">
        <f>'ДС Экс Минэк кон'!K39</f>
        <v>104.07268935416812</v>
      </c>
      <c r="J39" s="1187">
        <f>'ДС Экс Минэк кон'!L39</f>
        <v>105.19217172369299</v>
      </c>
      <c r="K39" s="1187">
        <f>'ДС Экс Минэк кон'!M39</f>
        <v>105.16078507004443</v>
      </c>
      <c r="L39" s="1187">
        <f>'ДС Экс Минэк кон'!N39</f>
        <v>105.22393479712819</v>
      </c>
      <c r="M39" s="1187">
        <f>'ДС Экс Минэк кон'!O39</f>
        <v>104.70316909550628</v>
      </c>
      <c r="N39" s="1187">
        <f>'ДС Экс Минэк кон'!P39</f>
        <v>104.71163968684252</v>
      </c>
      <c r="O39" s="1187">
        <f>'ДС Экс Минэк кон'!Q39</f>
        <v>104.24143682389769</v>
      </c>
      <c r="P39" s="1187">
        <f>'ДС Экс Минэк кон'!R39</f>
        <v>103.74550873301844</v>
      </c>
      <c r="Q39" s="1187">
        <f>'ДС Экс Минэк кон'!S39</f>
        <v>103.55318474906625</v>
      </c>
      <c r="R39" s="1187">
        <f>'ДС Экс Минэк кон'!T39</f>
        <v>103.55017664318235</v>
      </c>
      <c r="S39" s="1187">
        <f>'ДС Экс Минэк кон'!U39</f>
        <v>103.52225330164582</v>
      </c>
      <c r="T39" s="1187">
        <f>'ДС Экс Минэк кон'!V39</f>
        <v>103.49257910996157</v>
      </c>
      <c r="U39" s="1142"/>
      <c r="V39" s="1142"/>
      <c r="W39" s="1142"/>
      <c r="X39" s="1142"/>
      <c r="Y39" s="1142"/>
      <c r="Z39" s="1142"/>
      <c r="AA39" s="1142"/>
      <c r="AB39" s="1142"/>
      <c r="AC39" s="1142"/>
      <c r="AD39" s="1142"/>
      <c r="AE39" s="1142"/>
      <c r="AF39" s="1142"/>
      <c r="AG39" s="1142"/>
      <c r="AH39" s="1142"/>
      <c r="AI39" s="1142"/>
      <c r="AJ39" s="1142"/>
      <c r="AK39" s="1142"/>
      <c r="AL39" s="1142"/>
      <c r="AM39" s="1142"/>
      <c r="AN39" s="1142"/>
      <c r="AO39" s="1142"/>
      <c r="AP39" s="1142"/>
      <c r="AQ39" s="1142"/>
      <c r="AR39" s="1142"/>
      <c r="AS39" s="1142"/>
      <c r="AT39" s="1142"/>
      <c r="AU39" s="1142"/>
      <c r="AV39" s="1142"/>
      <c r="AW39" s="1142"/>
      <c r="AX39" s="1142"/>
      <c r="AY39" s="1142"/>
      <c r="AZ39" s="1142"/>
      <c r="BA39" s="1142"/>
      <c r="BB39" s="1142"/>
      <c r="BC39" s="1142"/>
      <c r="BD39" s="1142"/>
      <c r="BE39" s="1142"/>
      <c r="BF39" s="1142"/>
      <c r="BG39" s="1142"/>
      <c r="BH39" s="1142"/>
      <c r="BI39" s="1142"/>
      <c r="BJ39" s="1142"/>
      <c r="BK39" s="1142"/>
      <c r="BL39" s="1142"/>
      <c r="BM39" s="1142"/>
      <c r="BN39" s="1142"/>
      <c r="BO39" s="1142"/>
      <c r="BP39" s="1142"/>
      <c r="BQ39" s="1142"/>
      <c r="BR39" s="1142"/>
      <c r="BS39" s="1142"/>
      <c r="BT39" s="1142"/>
      <c r="BU39" s="1142"/>
      <c r="BV39" s="1142"/>
      <c r="BW39" s="1142"/>
      <c r="BX39" s="1142"/>
      <c r="BY39" s="1142"/>
      <c r="BZ39" s="1142"/>
      <c r="CA39" s="1142"/>
      <c r="CB39" s="1142"/>
      <c r="CC39" s="1142"/>
      <c r="CD39" s="1142"/>
      <c r="CE39" s="1142"/>
      <c r="CF39" s="1142"/>
      <c r="CG39" s="1142"/>
      <c r="CH39" s="1142"/>
      <c r="CI39" s="1142"/>
      <c r="CJ39" s="1142"/>
      <c r="CK39" s="1142"/>
      <c r="CL39" s="1142"/>
      <c r="CM39" s="1142"/>
      <c r="CN39" s="1142"/>
      <c r="CO39" s="1142"/>
      <c r="CP39" s="1142"/>
      <c r="CQ39" s="1142"/>
      <c r="CR39" s="1142"/>
      <c r="CS39" s="1142"/>
      <c r="CT39" s="1142"/>
      <c r="CU39" s="1142"/>
      <c r="CV39" s="1142"/>
      <c r="CW39" s="1142"/>
      <c r="CX39" s="1142"/>
      <c r="CY39" s="1142"/>
      <c r="CZ39" s="1142"/>
      <c r="DA39" s="1142"/>
      <c r="DB39" s="1142"/>
      <c r="DC39" s="1142"/>
      <c r="DD39" s="1142"/>
      <c r="DE39" s="1142"/>
      <c r="DF39" s="1142"/>
      <c r="DG39" s="1142"/>
      <c r="DH39" s="1142"/>
      <c r="DI39" s="1142"/>
      <c r="DJ39" s="1142"/>
      <c r="DK39" s="1142"/>
      <c r="DL39" s="1142"/>
      <c r="DM39" s="1142"/>
      <c r="DN39" s="1142"/>
      <c r="DO39" s="1142"/>
      <c r="DP39" s="1142"/>
      <c r="DQ39" s="1142"/>
      <c r="DR39" s="1142"/>
      <c r="DS39" s="1142"/>
      <c r="DT39" s="1142"/>
      <c r="DU39" s="1142"/>
      <c r="DV39" s="1142"/>
      <c r="DW39" s="1142"/>
      <c r="DX39" s="1142"/>
      <c r="DY39" s="1142"/>
      <c r="DZ39" s="1142"/>
      <c r="EA39" s="1142"/>
      <c r="EB39" s="1142"/>
      <c r="EC39" s="1142"/>
      <c r="ED39" s="1142"/>
      <c r="EE39" s="1142"/>
      <c r="EF39" s="1142"/>
      <c r="EG39" s="1142"/>
      <c r="EH39" s="1142"/>
      <c r="EI39" s="1142"/>
      <c r="EJ39" s="1142"/>
      <c r="EK39" s="1142"/>
      <c r="EL39" s="1142"/>
      <c r="EM39" s="1142"/>
    </row>
    <row r="40" s="1154" customFormat="1" ht="23.25" customHeight="1">
      <c r="A40" s="1155" t="s">
        <v>1265</v>
      </c>
      <c r="B40" s="1195" t="s">
        <v>1266</v>
      </c>
      <c r="C40" s="1203">
        <f>VLOOKUP($B40,'ЭКС ИМП ТО ФАКТ'!$B$1:$F$12,4,0)/1000000</f>
        <v>3.0125114000000006</v>
      </c>
      <c r="D40" s="1203">
        <f>(VLOOKUP($B40,'ЭКС ИМП ТО ФАКТ'!$B$1:$F$12,5,0)/1000000)/0.75</f>
        <v>2.7192699999999999</v>
      </c>
      <c r="E40" s="1204">
        <f>D40*E42/100</f>
        <v>3.0409814986146273</v>
      </c>
      <c r="F40" s="1216">
        <f t="shared" ref="F40:T40" si="474">E40*F42/100</f>
        <v>3.1624140263725149</v>
      </c>
      <c r="G40" s="1216">
        <f t="shared" si="474"/>
        <v>3.3376116393341011</v>
      </c>
      <c r="H40" s="1160">
        <f t="shared" si="474"/>
        <v>3.5896544205966632</v>
      </c>
      <c r="I40" s="1160">
        <f t="shared" si="474"/>
        <v>3.8597350129631947</v>
      </c>
      <c r="J40" s="1160">
        <f t="shared" si="474"/>
        <v>4.1882759390231303</v>
      </c>
      <c r="K40" s="1160">
        <f t="shared" si="474"/>
        <v>4.5397603056994429</v>
      </c>
      <c r="L40" s="1160">
        <f t="shared" si="474"/>
        <v>4.9206606475502266</v>
      </c>
      <c r="M40" s="1160">
        <f t="shared" si="474"/>
        <v>5.3036787838527752</v>
      </c>
      <c r="N40" s="1160">
        <f t="shared" si="474"/>
        <v>5.7148187453844921</v>
      </c>
      <c r="O40" s="1160">
        <f t="shared" si="474"/>
        <v>6.1246131384395266</v>
      </c>
      <c r="P40" s="1160">
        <f t="shared" si="474"/>
        <v>6.5285593191550131</v>
      </c>
      <c r="Q40" s="1160">
        <f t="shared" si="474"/>
        <v>6.9461619284964646</v>
      </c>
      <c r="R40" s="1160">
        <f t="shared" si="474"/>
        <v>7.3903552272037567</v>
      </c>
      <c r="S40" s="1160">
        <f t="shared" si="474"/>
        <v>7.8607864936439311</v>
      </c>
      <c r="T40" s="1160">
        <f t="shared" si="474"/>
        <v>8.3581084282791362</v>
      </c>
    </row>
    <row r="41" s="1205" customFormat="1" ht="15">
      <c r="A41" s="1206"/>
      <c r="B41" s="1162" t="s">
        <v>1247</v>
      </c>
      <c r="C41" s="1209">
        <f>C40/C$9*100</f>
        <v>0.92580039685908799</v>
      </c>
      <c r="D41" s="1209">
        <f t="shared" ref="D41:T41" si="475">D40/D$9*100</f>
        <v>0.90195001733720748</v>
      </c>
      <c r="E41" s="1209">
        <f t="shared" si="475"/>
        <v>0.95321386501954708</v>
      </c>
      <c r="F41" s="1210">
        <f t="shared" si="475"/>
        <v>0.95463614792263773</v>
      </c>
      <c r="G41" s="1210">
        <f t="shared" si="475"/>
        <v>0.96199432313491262</v>
      </c>
      <c r="H41" s="1211">
        <f t="shared" si="475"/>
        <v>0.98569008339823383</v>
      </c>
      <c r="I41" s="1211">
        <f t="shared" si="475"/>
        <v>1.0075656781362166</v>
      </c>
      <c r="J41" s="1211">
        <f t="shared" si="475"/>
        <v>1.0283545127497662</v>
      </c>
      <c r="K41" s="1211">
        <f t="shared" si="475"/>
        <v>1.0526232437427014</v>
      </c>
      <c r="L41" s="1211">
        <f t="shared" si="475"/>
        <v>1.0771526924609258</v>
      </c>
      <c r="M41" s="1211">
        <f t="shared" si="475"/>
        <v>1.1011614930017808</v>
      </c>
      <c r="N41" s="1211">
        <f t="shared" si="475"/>
        <v>1.1254064835637325</v>
      </c>
      <c r="O41" s="1211">
        <f t="shared" si="475"/>
        <v>1.1490401071420839</v>
      </c>
      <c r="P41" s="1211">
        <f t="shared" si="475"/>
        <v>1.1721783170794198</v>
      </c>
      <c r="Q41" s="1211">
        <f t="shared" si="475"/>
        <v>1.1953718386025736</v>
      </c>
      <c r="R41" s="1211">
        <f t="shared" si="475"/>
        <v>1.2188406188593415</v>
      </c>
      <c r="S41" s="1211">
        <f t="shared" si="475"/>
        <v>1.2425738849714043</v>
      </c>
      <c r="T41" s="1211">
        <f t="shared" si="475"/>
        <v>1.2667272765712354</v>
      </c>
    </row>
    <row r="42" ht="15">
      <c r="A42" s="1161"/>
      <c r="B42" s="1168" t="s">
        <v>1248</v>
      </c>
      <c r="C42" s="1171"/>
      <c r="D42" s="1171">
        <f>D40/C40*100</f>
        <v>90.265882479316076</v>
      </c>
      <c r="E42" s="1171">
        <f>E43*E44/100</f>
        <v>111.83080380450001</v>
      </c>
      <c r="F42" s="1172">
        <f t="shared" ref="F42:T42" si="476">F43*F44/100</f>
        <v>103.993201794</v>
      </c>
      <c r="G42" s="1172">
        <f t="shared" si="476"/>
        <v>105.5399960758</v>
      </c>
      <c r="H42" s="1173">
        <f t="shared" si="476"/>
        <v>107.55159103270769</v>
      </c>
      <c r="I42" s="1173">
        <f t="shared" si="476"/>
        <v>107.52386053701625</v>
      </c>
      <c r="J42" s="1173">
        <f t="shared" si="476"/>
        <v>108.51200729989255</v>
      </c>
      <c r="K42" s="1173">
        <f t="shared" si="476"/>
        <v>108.39210147071381</v>
      </c>
      <c r="L42" s="1173">
        <f t="shared" si="476"/>
        <v>108.39031834726126</v>
      </c>
      <c r="M42" s="1173">
        <f t="shared" si="476"/>
        <v>107.78387626655856</v>
      </c>
      <c r="N42" s="1173">
        <f t="shared" si="476"/>
        <v>107.75197703871973</v>
      </c>
      <c r="O42" s="1173">
        <f t="shared" si="476"/>
        <v>107.17073298931835</v>
      </c>
      <c r="P42" s="1173">
        <f t="shared" si="476"/>
        <v>106.59545626123264</v>
      </c>
      <c r="Q42" s="1173">
        <f t="shared" si="476"/>
        <v>106.39655073847904</v>
      </c>
      <c r="R42" s="1173">
        <f t="shared" si="476"/>
        <v>106.39480195365154</v>
      </c>
      <c r="S42" s="1173">
        <f t="shared" si="476"/>
        <v>106.36547570417895</v>
      </c>
      <c r="T42" s="1173">
        <f t="shared" si="476"/>
        <v>106.32661801764148</v>
      </c>
    </row>
    <row r="43" ht="15">
      <c r="A43" s="1161"/>
      <c r="B43" s="1212" t="s">
        <v>1249</v>
      </c>
      <c r="C43" s="1171"/>
      <c r="D43" s="1171">
        <f>D42/D44*100</f>
        <v>96.955118904540697</v>
      </c>
      <c r="E43" s="1171">
        <f>'СС Экс Минэк кон'!E48</f>
        <v>101.8259</v>
      </c>
      <c r="F43" s="1172">
        <f>'СС Экс Минэк кон'!F48</f>
        <v>101.4954</v>
      </c>
      <c r="G43" s="1172">
        <f>'СС Экс Минэк кон'!G48</f>
        <v>101.78740000000001</v>
      </c>
      <c r="H43" s="1173">
        <f>'ДС Экс Минэк кон'!J43</f>
        <v>100.08728743345191</v>
      </c>
      <c r="I43" s="1173">
        <f>'ДС Экс Минэк кон'!K43</f>
        <v>99.966968895171874</v>
      </c>
      <c r="J43" s="1173">
        <f>'ДС Экс Минэк кон'!L43</f>
        <v>100.62763943678011</v>
      </c>
      <c r="K43" s="1173">
        <f>'ДС Экс Минэк кон'!M43</f>
        <v>100.54644632653954</v>
      </c>
      <c r="L43" s="1173">
        <f>'ДС Экс Минэк кон'!N43</f>
        <v>100.48445071116954</v>
      </c>
      <c r="M43" s="1173">
        <f>'ДС Экс Минэк кон'!O43</f>
        <v>100.41178571220081</v>
      </c>
      <c r="N43" s="1173">
        <f>'ДС Экс Минэк кон'!P43</f>
        <v>100.37394794188712</v>
      </c>
      <c r="O43" s="1173">
        <f>'ДС Экс Минэк кон'!Q43</f>
        <v>100.27283904754191</v>
      </c>
      <c r="P43" s="1173">
        <f>'ДС Экс Минэк кон'!R43</f>
        <v>100.20381232709896</v>
      </c>
      <c r="Q43" s="1173">
        <f>'ДС Экс Минэк кон'!S43</f>
        <v>100.19754356003664</v>
      </c>
      <c r="R43" s="1173">
        <f>'ДС Экс Минэк кон'!T43</f>
        <v>100.19880732998647</v>
      </c>
      <c r="S43" s="1173">
        <f>'ДС Экс Минэк кон'!U43</f>
        <v>100.19820837012037</v>
      </c>
      <c r="T43" s="1173">
        <f>'ДС Экс Минэк кон'!V43</f>
        <v>100.18779247011639</v>
      </c>
    </row>
    <row r="44" s="1180" customFormat="1" ht="15">
      <c r="A44" s="1181"/>
      <c r="B44" s="1182" t="s">
        <v>1250</v>
      </c>
      <c r="C44" s="1185"/>
      <c r="D44" s="1185">
        <f>(VLOOKUP($B40,'ЭКС ИМП ТО ФАКТ'!$I$1:$M$12,5,0)/0.75)/VLOOKUP($B40,'ЭКС ИМП ТО ФАКТ'!$I$1:$M$12,4,0)*100</f>
        <v>93.100687719427526</v>
      </c>
      <c r="E44" s="1185">
        <f>'СС Экс Минэк кон'!E49</f>
        <v>109.82550000000001</v>
      </c>
      <c r="F44" s="1186">
        <f>'СС Экс Минэк кон'!F49</f>
        <v>102.461</v>
      </c>
      <c r="G44" s="1186">
        <f>'СС Экс Минэк кон'!G49</f>
        <v>103.6867</v>
      </c>
      <c r="H44" s="1187">
        <f>'ДС Экс Минэк кон'!J44</f>
        <v>107.45779388238373</v>
      </c>
      <c r="I44" s="1187">
        <f>'ДС Экс Минэк кон'!K44</f>
        <v>107.55938859141436</v>
      </c>
      <c r="J44" s="1187">
        <f>'ДС Экс Минэк кон'!L44</f>
        <v>107.83519111373553</v>
      </c>
      <c r="K44" s="1187">
        <f>'ДС Экс Минэк кон'!M44</f>
        <v>107.80301585069883</v>
      </c>
      <c r="L44" s="1187">
        <f>'ДС Экс Минэк кон'!N44</f>
        <v>107.86775225434249</v>
      </c>
      <c r="M44" s="1187">
        <f>'ДС Экс Минэк кон'!O44</f>
        <v>107.34185783279221</v>
      </c>
      <c r="N44" s="1187">
        <f>'ДС Экс Минэк кон'!P44</f>
        <v>107.35054189669238</v>
      </c>
      <c r="O44" s="1187">
        <f>'ДС Экс Минэк кон'!Q44</f>
        <v>106.87912500264002</v>
      </c>
      <c r="P44" s="1187">
        <f>'ДС Экс Минэк кон'!R44</f>
        <v>106.37864347243517</v>
      </c>
      <c r="Q44" s="1187">
        <f>'ДС Экс Минэк кон'!S44</f>
        <v>106.18678558195198</v>
      </c>
      <c r="R44" s="1187">
        <f>'ДС Экс Минэк кон'!T44</f>
        <v>106.18370097286656</v>
      </c>
      <c r="S44" s="1187">
        <f>'ДС Экс Минэк кон'!U44</f>
        <v>106.15506747513631</v>
      </c>
      <c r="T44" s="1187">
        <f>'ДС Экс Минэк кон'!V44</f>
        <v>106.12731890400336</v>
      </c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142"/>
      <c r="AK44" s="1142"/>
      <c r="AL44" s="1142"/>
      <c r="AM44" s="1142"/>
      <c r="AN44" s="1142"/>
      <c r="AO44" s="1142"/>
      <c r="AP44" s="1142"/>
      <c r="AQ44" s="1142"/>
      <c r="AR44" s="1142"/>
      <c r="AS44" s="1142"/>
      <c r="AT44" s="1142"/>
      <c r="AU44" s="1142"/>
      <c r="AV44" s="1142"/>
      <c r="AW44" s="1142"/>
      <c r="AX44" s="1142"/>
      <c r="AY44" s="1142"/>
      <c r="AZ44" s="1142"/>
      <c r="BA44" s="1142"/>
      <c r="BB44" s="1142"/>
      <c r="BC44" s="1142"/>
      <c r="BD44" s="1142"/>
      <c r="BE44" s="1142"/>
      <c r="BF44" s="1142"/>
      <c r="BG44" s="1142"/>
      <c r="BH44" s="1142"/>
      <c r="BI44" s="1142"/>
      <c r="BJ44" s="1142"/>
      <c r="BK44" s="1142"/>
      <c r="BL44" s="1142"/>
      <c r="BM44" s="1142"/>
      <c r="BN44" s="1142"/>
      <c r="BO44" s="1142"/>
      <c r="BP44" s="1142"/>
      <c r="BQ44" s="1142"/>
      <c r="BR44" s="1142"/>
      <c r="BS44" s="1142"/>
      <c r="BT44" s="1142"/>
      <c r="BU44" s="1142"/>
      <c r="BV44" s="1142"/>
      <c r="BW44" s="1142"/>
      <c r="BX44" s="1142"/>
      <c r="BY44" s="1142"/>
      <c r="BZ44" s="1142"/>
      <c r="CA44" s="1142"/>
      <c r="CB44" s="1142"/>
      <c r="CC44" s="1142"/>
      <c r="CD44" s="1142"/>
      <c r="CE44" s="1142"/>
      <c r="CF44" s="1142"/>
      <c r="CG44" s="1142"/>
      <c r="CH44" s="1142"/>
      <c r="CI44" s="1142"/>
      <c r="CJ44" s="1142"/>
      <c r="CK44" s="1142"/>
      <c r="CL44" s="1142"/>
      <c r="CM44" s="1142"/>
      <c r="CN44" s="1142"/>
      <c r="CO44" s="1142"/>
      <c r="CP44" s="1142"/>
      <c r="CQ44" s="1142"/>
      <c r="CR44" s="1142"/>
      <c r="CS44" s="1142"/>
      <c r="CT44" s="1142"/>
      <c r="CU44" s="1142"/>
      <c r="CV44" s="1142"/>
      <c r="CW44" s="1142"/>
      <c r="CX44" s="1142"/>
      <c r="CY44" s="1142"/>
      <c r="CZ44" s="1142"/>
      <c r="DA44" s="1142"/>
      <c r="DB44" s="1142"/>
      <c r="DC44" s="1142"/>
      <c r="DD44" s="1142"/>
      <c r="DE44" s="1142"/>
      <c r="DF44" s="1142"/>
      <c r="DG44" s="1142"/>
      <c r="DH44" s="1142"/>
      <c r="DI44" s="1142"/>
      <c r="DJ44" s="1142"/>
      <c r="DK44" s="1142"/>
      <c r="DL44" s="1142"/>
      <c r="DM44" s="1142"/>
      <c r="DN44" s="1142"/>
      <c r="DO44" s="1142"/>
      <c r="DP44" s="1142"/>
      <c r="DQ44" s="1142"/>
      <c r="DR44" s="1142"/>
      <c r="DS44" s="1142"/>
      <c r="DT44" s="1142"/>
      <c r="DU44" s="1142"/>
      <c r="DV44" s="1142"/>
      <c r="DW44" s="1142"/>
      <c r="DX44" s="1142"/>
      <c r="DY44" s="1142"/>
      <c r="DZ44" s="1142"/>
      <c r="EA44" s="1142"/>
      <c r="EB44" s="1142"/>
      <c r="EC44" s="1142"/>
      <c r="ED44" s="1142"/>
      <c r="EE44" s="1142"/>
      <c r="EF44" s="1142"/>
      <c r="EG44" s="1142"/>
      <c r="EH44" s="1142"/>
      <c r="EI44" s="1142"/>
      <c r="EJ44" s="1142"/>
      <c r="EK44" s="1142"/>
      <c r="EL44" s="1142"/>
      <c r="EM44" s="1142"/>
    </row>
    <row r="45" s="1154" customFormat="1" ht="31.699999999999999" customHeight="1">
      <c r="A45" s="1155" t="s">
        <v>1267</v>
      </c>
      <c r="B45" s="1195" t="s">
        <v>1268</v>
      </c>
      <c r="C45" s="1203">
        <f>VLOOKUP($B45,'ЭКС ИМП ТО ФАКТ'!$B$1:$F$12,4,0)/1000000</f>
        <v>0.022743079999999995</v>
      </c>
      <c r="D45" s="1203">
        <f>(VLOOKUP($B45,'ЭКС ИМП ТО ФАКТ'!$B$1:$F$12,5,0)/1000000)/0.75</f>
        <v>0.0088034800000000007</v>
      </c>
      <c r="E45" s="1204">
        <f>D45*E47/100</f>
        <v>0.0079848339432117069</v>
      </c>
      <c r="F45" s="1216">
        <f t="shared" ref="F45:T45" si="477">E45*F47/100</f>
        <v>0.0081804326988656525</v>
      </c>
      <c r="G45" s="1216">
        <f t="shared" si="477"/>
        <v>0.008557934370224677</v>
      </c>
      <c r="H45" s="1160">
        <f t="shared" si="477"/>
        <v>0.0091764280141952339</v>
      </c>
      <c r="I45" s="1160">
        <f t="shared" si="477"/>
        <v>0.0098346553733444572</v>
      </c>
      <c r="J45" s="1160">
        <f t="shared" si="477"/>
        <v>0.010222535135329032</v>
      </c>
      <c r="K45" s="1160">
        <f t="shared" si="477"/>
        <v>0.010615000211350789</v>
      </c>
      <c r="L45" s="1160">
        <f t="shared" si="477"/>
        <v>0.011017235412133723</v>
      </c>
      <c r="M45" s="1160">
        <f t="shared" si="477"/>
        <v>0.011381917454062805</v>
      </c>
      <c r="N45" s="1160">
        <f t="shared" si="477"/>
        <v>0.011753110851532678</v>
      </c>
      <c r="O45" s="1160">
        <f t="shared" si="477"/>
        <v>0.012072858899897222</v>
      </c>
      <c r="P45" s="1160">
        <f t="shared" si="477"/>
        <v>0.012343609194711988</v>
      </c>
      <c r="Q45" s="1160">
        <f t="shared" si="477"/>
        <v>0.01259387449764768</v>
      </c>
      <c r="R45" s="1160">
        <f t="shared" si="477"/>
        <v>0.012847711627393765</v>
      </c>
      <c r="S45" s="1160">
        <f t="shared" si="477"/>
        <v>0.013103727482572557</v>
      </c>
      <c r="T45" s="1160">
        <f t="shared" si="477"/>
        <v>0.013353247688180414</v>
      </c>
    </row>
    <row r="46" s="1205" customFormat="1" ht="15">
      <c r="A46" s="1206"/>
      <c r="B46" s="1162" t="s">
        <v>1247</v>
      </c>
      <c r="C46" s="1209">
        <f>C45/C$9*100</f>
        <v>0.0069893685679655775</v>
      </c>
      <c r="D46" s="1209">
        <f t="shared" ref="D46:T46" si="478">D45/D$9*100</f>
        <v>0.0029200112304507315</v>
      </c>
      <c r="E46" s="1209">
        <f t="shared" si="478"/>
        <v>0.002502894025503129</v>
      </c>
      <c r="F46" s="1210">
        <f t="shared" si="478"/>
        <v>0.0024694226293143812</v>
      </c>
      <c r="G46" s="1210">
        <f t="shared" si="478"/>
        <v>0.0024666393731656044</v>
      </c>
      <c r="H46" s="1211">
        <f t="shared" si="478"/>
        <v>0.0025197729460281954</v>
      </c>
      <c r="I46" s="1211">
        <f t="shared" si="478"/>
        <v>0.002567290546423396</v>
      </c>
      <c r="J46" s="1211">
        <f t="shared" si="478"/>
        <v>0.002509956433436559</v>
      </c>
      <c r="K46" s="1211">
        <f t="shared" si="478"/>
        <v>0.0024612744291309025</v>
      </c>
      <c r="L46" s="1211">
        <f t="shared" si="478"/>
        <v>0.0024117177829696222</v>
      </c>
      <c r="M46" s="1211">
        <f t="shared" si="478"/>
        <v>0.0023631388188698303</v>
      </c>
      <c r="N46" s="1211">
        <f t="shared" si="478"/>
        <v>0.0023145138531367763</v>
      </c>
      <c r="O46" s="1211">
        <f t="shared" si="478"/>
        <v>0.0022649918893299478</v>
      </c>
      <c r="P46" s="1211">
        <f t="shared" si="478"/>
        <v>0.002216248692125884</v>
      </c>
      <c r="Q46" s="1211">
        <f t="shared" si="478"/>
        <v>0.002167292249785166</v>
      </c>
      <c r="R46" s="1211">
        <f t="shared" si="478"/>
        <v>0.0021188849939468867</v>
      </c>
      <c r="S46" s="1211">
        <f t="shared" si="478"/>
        <v>0.0020713384823251861</v>
      </c>
      <c r="T46" s="1211">
        <f t="shared" si="478"/>
        <v>0.0020237740659357012</v>
      </c>
    </row>
    <row r="47" ht="15">
      <c r="A47" s="1161"/>
      <c r="B47" s="1168" t="s">
        <v>1248</v>
      </c>
      <c r="C47" s="1171"/>
      <c r="D47" s="1171">
        <f>D45/C45*100</f>
        <v>38.708389540906516</v>
      </c>
      <c r="E47" s="1171">
        <f>E48*E49/100</f>
        <v>90.700881278899999</v>
      </c>
      <c r="F47" s="1172">
        <f t="shared" ref="F47:T47" si="479">F48*F49/100</f>
        <v>102.44962834600001</v>
      </c>
      <c r="G47" s="1172">
        <f t="shared" si="479"/>
        <v>104.6146907536</v>
      </c>
      <c r="H47" s="1173">
        <f t="shared" si="479"/>
        <v>107.22713703113288</v>
      </c>
      <c r="I47" s="1173">
        <f t="shared" si="479"/>
        <v>107.17302373135817</v>
      </c>
      <c r="J47" s="1173">
        <f t="shared" si="479"/>
        <v>103.9440097009995</v>
      </c>
      <c r="K47" s="1173">
        <f t="shared" si="479"/>
        <v>103.83921474297897</v>
      </c>
      <c r="L47" s="1173">
        <f t="shared" si="479"/>
        <v>103.78930939966274</v>
      </c>
      <c r="M47" s="1173">
        <f t="shared" si="479"/>
        <v>103.31010483380832</v>
      </c>
      <c r="N47" s="1173">
        <f t="shared" si="479"/>
        <v>103.26125539890798</v>
      </c>
      <c r="O47" s="1173">
        <f t="shared" si="479"/>
        <v>102.72053971415446</v>
      </c>
      <c r="P47" s="1173">
        <f t="shared" si="479"/>
        <v>102.24263612338808</v>
      </c>
      <c r="Q47" s="1173">
        <f t="shared" si="479"/>
        <v>102.02748887288901</v>
      </c>
      <c r="R47" s="1173">
        <f t="shared" si="479"/>
        <v>102.01556026140723</v>
      </c>
      <c r="S47" s="1173">
        <f t="shared" si="479"/>
        <v>101.99269615168602</v>
      </c>
      <c r="T47" s="1173">
        <f t="shared" si="479"/>
        <v>101.90419257375208</v>
      </c>
    </row>
    <row r="48" ht="15">
      <c r="A48" s="1161"/>
      <c r="B48" s="1212" t="s">
        <v>1249</v>
      </c>
      <c r="C48" s="1171"/>
      <c r="D48" s="1171">
        <f>D47/D49*100</f>
        <v>100.92805574473655</v>
      </c>
      <c r="E48" s="1171">
        <f>'СС Экс Минэк кон'!E53</f>
        <v>96.727900000000005</v>
      </c>
      <c r="F48" s="1172">
        <f>'СС Экс Минэк кон'!F53</f>
        <v>101.501</v>
      </c>
      <c r="G48" s="1172">
        <f>'СС Экс Минэк кон'!G53</f>
        <v>101.9384</v>
      </c>
      <c r="H48" s="1173">
        <f>'ДС Экс Минэк кон'!J48</f>
        <v>100.80610883585727</v>
      </c>
      <c r="I48" s="1173">
        <f>'ДС Экс Минэк кон'!K48</f>
        <v>100.65308797663809</v>
      </c>
      <c r="J48" s="1173">
        <f>'ДС Экс Минэк кон'!L48</f>
        <v>100.57394077233546</v>
      </c>
      <c r="K48" s="1173">
        <f>'ДС Экс Минэк кон'!M48</f>
        <v>100.49220348721971</v>
      </c>
      <c r="L48" s="1173">
        <f>'ДС Экс Минэк кон'!N48</f>
        <v>100.427753718673</v>
      </c>
      <c r="M48" s="1173">
        <f>'ДС Экс Минэк кон'!O48</f>
        <v>100.35997894221069</v>
      </c>
      <c r="N48" s="1173">
        <f>'ДС Экс Минэк кон'!P48</f>
        <v>100.32126158309842</v>
      </c>
      <c r="O48" s="1173">
        <f>'ДС Экс Минэк кон'!Q48</f>
        <v>100.22035084029693</v>
      </c>
      <c r="P48" s="1173">
        <f>'ДС Экс Минэк кон'!R48</f>
        <v>100.15478286717614</v>
      </c>
      <c r="Q48" s="1173">
        <f>'ДС Экс Минэк кон'!S48</f>
        <v>100.14737225176644</v>
      </c>
      <c r="R48" s="1173">
        <f>'ДС Экс Минэк кон'!T48</f>
        <v>100.14815009832323</v>
      </c>
      <c r="S48" s="1173">
        <f>'ДС Экс Минэк кон'!U48</f>
        <v>100.14779123790744</v>
      </c>
      <c r="T48" s="1173">
        <f>'ДС Экс Минэк кон'!V48</f>
        <v>100.13021188102093</v>
      </c>
    </row>
    <row r="49" s="1180" customFormat="1" ht="15">
      <c r="A49" s="1181"/>
      <c r="B49" s="1182" t="s">
        <v>1250</v>
      </c>
      <c r="C49" s="1185"/>
      <c r="D49" s="1185">
        <f>(VLOOKUP($B45,'ЭКС ИМП ТО ФАКТ'!$I$1:$M$12,5,0)/0.75)/VLOOKUP($B45,'ЭКС ИМП ТО ФАКТ'!$I$1:$M$12,4,0)*100</f>
        <v>38.352457357155792</v>
      </c>
      <c r="E49" s="1185">
        <f>'СС Экс Минэк кон'!E54</f>
        <v>93.769099999999995</v>
      </c>
      <c r="F49" s="1186">
        <f>'СС Экс Минэк кон'!F54</f>
        <v>100.9346</v>
      </c>
      <c r="G49" s="1186">
        <f>'СС Экс Минэк кон'!G54</f>
        <v>102.6254</v>
      </c>
      <c r="H49" s="1187">
        <f>'ДС Экс Минэк кон'!J49</f>
        <v>106.36968162884948</v>
      </c>
      <c r="I49" s="1187">
        <f>'ДС Экс Минэк кон'!K49</f>
        <v>106.47763112467388</v>
      </c>
      <c r="J49" s="1187">
        <f>'ДС Экс Минэк кон'!L49</f>
        <v>103.35083710828505</v>
      </c>
      <c r="K49" s="1187">
        <f>'ДС Экс Минэк кон'!M49</f>
        <v>103.33061783861164</v>
      </c>
      <c r="L49" s="1187">
        <f>'ДС Экс Минэк кон'!N49</f>
        <v>103.34723774705388</v>
      </c>
      <c r="M49" s="1187">
        <f>'ДС Экс Минэк кон'!O49</f>
        <v>102.9395441516547</v>
      </c>
      <c r="N49" s="1187">
        <f>'ДС Экс Минэк кон'!P49</f>
        <v>102.93057899134801</v>
      </c>
      <c r="O49" s="1187">
        <f>'ДС Экс Минэк кон'!Q49</f>
        <v>102.49469179951447</v>
      </c>
      <c r="P49" s="1187">
        <f>'ДС Экс Минэк кон'!R49</f>
        <v>102.08462661137294</v>
      </c>
      <c r="Q49" s="1187">
        <f>'ДС Экс Минэк кон'!S49</f>
        <v>101.87734992825975</v>
      </c>
      <c r="R49" s="1187">
        <f>'ДС Экс Минэк кон'!T49</f>
        <v>101.86464768570424</v>
      </c>
      <c r="S49" s="1187">
        <f>'ДС Экс Минэк кон'!U49</f>
        <v>101.84218232970899</v>
      </c>
      <c r="T49" s="1187">
        <f>'ДС Экс Минэк кон'!V49</f>
        <v>101.7716737629988</v>
      </c>
      <c r="U49" s="1142"/>
      <c r="V49" s="1142"/>
      <c r="W49" s="1142"/>
      <c r="X49" s="1142"/>
      <c r="Y49" s="1142"/>
      <c r="Z49" s="1142"/>
      <c r="AA49" s="1142"/>
      <c r="AB49" s="1142"/>
      <c r="AC49" s="1142"/>
      <c r="AD49" s="1142"/>
      <c r="AE49" s="1142"/>
      <c r="AF49" s="1142"/>
      <c r="AG49" s="1142"/>
      <c r="AH49" s="1142"/>
      <c r="AI49" s="1142"/>
      <c r="AJ49" s="1142"/>
      <c r="AK49" s="1142"/>
      <c r="AL49" s="1142"/>
      <c r="AM49" s="1142"/>
      <c r="AN49" s="1142"/>
      <c r="AO49" s="1142"/>
      <c r="AP49" s="1142"/>
      <c r="AQ49" s="1142"/>
      <c r="AR49" s="1142"/>
      <c r="AS49" s="1142"/>
      <c r="AT49" s="1142"/>
      <c r="AU49" s="1142"/>
      <c r="AV49" s="1142"/>
      <c r="AW49" s="1142"/>
      <c r="AX49" s="1142"/>
      <c r="AY49" s="1142"/>
      <c r="AZ49" s="1142"/>
      <c r="BA49" s="1142"/>
      <c r="BB49" s="1142"/>
      <c r="BC49" s="1142"/>
      <c r="BD49" s="1142"/>
      <c r="BE49" s="1142"/>
      <c r="BF49" s="1142"/>
      <c r="BG49" s="1142"/>
      <c r="BH49" s="1142"/>
      <c r="BI49" s="1142"/>
      <c r="BJ49" s="1142"/>
      <c r="BK49" s="1142"/>
      <c r="BL49" s="1142"/>
      <c r="BM49" s="1142"/>
      <c r="BN49" s="1142"/>
      <c r="BO49" s="1142"/>
      <c r="BP49" s="1142"/>
      <c r="BQ49" s="1142"/>
      <c r="BR49" s="1142"/>
      <c r="BS49" s="1142"/>
      <c r="BT49" s="1142"/>
      <c r="BU49" s="1142"/>
      <c r="BV49" s="1142"/>
      <c r="BW49" s="1142"/>
      <c r="BX49" s="1142"/>
      <c r="BY49" s="1142"/>
      <c r="BZ49" s="1142"/>
      <c r="CA49" s="1142"/>
      <c r="CB49" s="1142"/>
      <c r="CC49" s="1142"/>
      <c r="CD49" s="1142"/>
      <c r="CE49" s="1142"/>
      <c r="CF49" s="1142"/>
      <c r="CG49" s="1142"/>
      <c r="CH49" s="1142"/>
      <c r="CI49" s="1142"/>
      <c r="CJ49" s="1142"/>
      <c r="CK49" s="1142"/>
      <c r="CL49" s="1142"/>
      <c r="CM49" s="1142"/>
      <c r="CN49" s="1142"/>
      <c r="CO49" s="1142"/>
      <c r="CP49" s="1142"/>
      <c r="CQ49" s="1142"/>
      <c r="CR49" s="1142"/>
      <c r="CS49" s="1142"/>
      <c r="CT49" s="1142"/>
      <c r="CU49" s="1142"/>
      <c r="CV49" s="1142"/>
      <c r="CW49" s="1142"/>
      <c r="CX49" s="1142"/>
      <c r="CY49" s="1142"/>
      <c r="CZ49" s="1142"/>
      <c r="DA49" s="1142"/>
      <c r="DB49" s="1142"/>
      <c r="DC49" s="1142"/>
      <c r="DD49" s="1142"/>
      <c r="DE49" s="1142"/>
      <c r="DF49" s="1142"/>
      <c r="DG49" s="1142"/>
      <c r="DH49" s="1142"/>
      <c r="DI49" s="1142"/>
      <c r="DJ49" s="1142"/>
      <c r="DK49" s="1142"/>
      <c r="DL49" s="1142"/>
      <c r="DM49" s="1142"/>
      <c r="DN49" s="1142"/>
      <c r="DO49" s="1142"/>
      <c r="DP49" s="1142"/>
      <c r="DQ49" s="1142"/>
      <c r="DR49" s="1142"/>
      <c r="DS49" s="1142"/>
      <c r="DT49" s="1142"/>
      <c r="DU49" s="1142"/>
      <c r="DV49" s="1142"/>
      <c r="DW49" s="1142"/>
      <c r="DX49" s="1142"/>
      <c r="DY49" s="1142"/>
      <c r="DZ49" s="1142"/>
      <c r="EA49" s="1142"/>
      <c r="EB49" s="1142"/>
      <c r="EC49" s="1142"/>
      <c r="ED49" s="1142"/>
      <c r="EE49" s="1142"/>
      <c r="EF49" s="1142"/>
      <c r="EG49" s="1142"/>
      <c r="EH49" s="1142"/>
      <c r="EI49" s="1142"/>
      <c r="EJ49" s="1142"/>
      <c r="EK49" s="1142"/>
      <c r="EL49" s="1142"/>
      <c r="EM49" s="1142"/>
    </row>
    <row r="50" s="1154" customFormat="1" ht="24.75" customHeight="1">
      <c r="A50" s="1155" t="s">
        <v>1269</v>
      </c>
      <c r="B50" s="1195" t="s">
        <v>1270</v>
      </c>
      <c r="C50" s="1203">
        <f>VLOOKUP($B50,'ЭКС ИМП ТО ФАКТ'!$B$1:$F$12,4,0)/1000000</f>
        <v>2.2008249500000003</v>
      </c>
      <c r="D50" s="1203">
        <f>(VLOOKUP($B50,'ЭКС ИМП ТО ФАКТ'!$B$1:$F$12,5,0)/1000000)/0.75</f>
        <v>1.3919428533333331</v>
      </c>
      <c r="E50" s="1204">
        <f>D50*E52/100</f>
        <v>1.525779118924246</v>
      </c>
      <c r="F50" s="1216">
        <f t="shared" ref="F50:T50" si="480">E50*F52/100</f>
        <v>1.574967715248448</v>
      </c>
      <c r="G50" s="1216">
        <f t="shared" si="480"/>
        <v>1.6521000044705831</v>
      </c>
      <c r="H50" s="1160">
        <f t="shared" si="480"/>
        <v>1.6911686511827679</v>
      </c>
      <c r="I50" s="1160">
        <f t="shared" si="480"/>
        <v>1.7304093447101789</v>
      </c>
      <c r="J50" s="1160">
        <f t="shared" si="480"/>
        <v>1.7903866761078131</v>
      </c>
      <c r="K50" s="1160">
        <f t="shared" si="480"/>
        <v>1.8505752602964585</v>
      </c>
      <c r="L50" s="1160">
        <f t="shared" si="480"/>
        <v>1.9118679534172489</v>
      </c>
      <c r="M50" s="1160">
        <f t="shared" si="480"/>
        <v>1.966102560378949</v>
      </c>
      <c r="N50" s="1160">
        <f t="shared" si="480"/>
        <v>2.0209196295761056</v>
      </c>
      <c r="O50" s="1160">
        <f t="shared" si="480"/>
        <v>2.0664321155520109</v>
      </c>
      <c r="P50" s="1160">
        <f t="shared" si="480"/>
        <v>2.1031731988070788</v>
      </c>
      <c r="Q50" s="1160">
        <f t="shared" si="480"/>
        <v>2.136086411495878</v>
      </c>
      <c r="R50" s="1160">
        <f t="shared" si="480"/>
        <v>2.1692610430568031</v>
      </c>
      <c r="S50" s="1160">
        <f t="shared" si="480"/>
        <v>2.2024571618201252</v>
      </c>
      <c r="T50" s="1160">
        <f t="shared" si="480"/>
        <v>2.2342330483279027</v>
      </c>
    </row>
    <row r="51" s="1205" customFormat="1" ht="15">
      <c r="A51" s="1206"/>
      <c r="B51" s="1162" t="s">
        <v>1247</v>
      </c>
      <c r="C51" s="1209">
        <f>C50/C$9*100</f>
        <v>0.67635415823733724</v>
      </c>
      <c r="D51" s="1209">
        <f t="shared" ref="D51:T51" si="481">D50/D$9*100</f>
        <v>0.46169114530605715</v>
      </c>
      <c r="E51" s="1209">
        <f t="shared" si="481"/>
        <v>0.47826460364144752</v>
      </c>
      <c r="F51" s="1210">
        <f t="shared" si="481"/>
        <v>0.47543462059328401</v>
      </c>
      <c r="G51" s="1210">
        <f t="shared" si="481"/>
        <v>0.47618207188088363</v>
      </c>
      <c r="H51" s="1211">
        <f t="shared" si="481"/>
        <v>0.46438123939176906</v>
      </c>
      <c r="I51" s="1211">
        <f t="shared" si="481"/>
        <v>0.45171522371367079</v>
      </c>
      <c r="J51" s="1211">
        <f t="shared" si="481"/>
        <v>0.4395966848287346</v>
      </c>
      <c r="K51" s="1211">
        <f t="shared" si="481"/>
        <v>0.42908841042503659</v>
      </c>
      <c r="L51" s="1211">
        <f t="shared" si="481"/>
        <v>0.41851569558620516</v>
      </c>
      <c r="M51" s="1211">
        <f t="shared" si="481"/>
        <v>0.40820655228459735</v>
      </c>
      <c r="N51" s="1211">
        <f t="shared" si="481"/>
        <v>0.39797518612869809</v>
      </c>
      <c r="O51" s="1211">
        <f t="shared" si="481"/>
        <v>0.38768381378300343</v>
      </c>
      <c r="P51" s="1211">
        <f t="shared" si="481"/>
        <v>0.37761685238440978</v>
      </c>
      <c r="Q51" s="1211">
        <f t="shared" si="481"/>
        <v>0.36760121163436549</v>
      </c>
      <c r="R51" s="1211">
        <f t="shared" si="481"/>
        <v>0.35776135123442537</v>
      </c>
      <c r="S51" s="1211">
        <f t="shared" si="481"/>
        <v>0.34814782900652208</v>
      </c>
      <c r="T51" s="1211">
        <f t="shared" si="481"/>
        <v>0.33861297311699989</v>
      </c>
    </row>
    <row r="52" ht="15">
      <c r="A52" s="1161"/>
      <c r="B52" s="1168" t="s">
        <v>1248</v>
      </c>
      <c r="C52" s="1171"/>
      <c r="D52" s="1171">
        <f>D50/C50*100</f>
        <v>63.246413729239706</v>
      </c>
      <c r="E52" s="1171">
        <f>E53*E54/100</f>
        <v>109.61506898579999</v>
      </c>
      <c r="F52" s="1172">
        <f t="shared" ref="F52:T52" si="482">F53*F54/100</f>
        <v>103.22383467660001</v>
      </c>
      <c r="G52" s="1172">
        <f t="shared" si="482"/>
        <v>104.89738859249999</v>
      </c>
      <c r="H52" s="1173">
        <f t="shared" si="482"/>
        <v>102.36478703507444</v>
      </c>
      <c r="I52" s="1173">
        <f t="shared" si="482"/>
        <v>102.32032999783711</v>
      </c>
      <c r="J52" s="1173">
        <f t="shared" si="482"/>
        <v>103.46607764116528</v>
      </c>
      <c r="K52" s="1173">
        <f t="shared" si="482"/>
        <v>103.36176452784443</v>
      </c>
      <c r="L52" s="1173">
        <f t="shared" si="482"/>
        <v>103.31208864809808</v>
      </c>
      <c r="M52" s="1173">
        <f t="shared" si="482"/>
        <v>102.8367339315857</v>
      </c>
      <c r="N52" s="1173">
        <f t="shared" si="482"/>
        <v>102.78810832668827</v>
      </c>
      <c r="O52" s="1173">
        <f t="shared" si="482"/>
        <v>102.25206808374915</v>
      </c>
      <c r="P52" s="1173">
        <f t="shared" si="482"/>
        <v>101.77799614023387</v>
      </c>
      <c r="Q52" s="1173">
        <f t="shared" si="482"/>
        <v>101.56493115771291</v>
      </c>
      <c r="R52" s="1173">
        <f t="shared" si="482"/>
        <v>101.55305662647295</v>
      </c>
      <c r="S52" s="1173">
        <f t="shared" si="482"/>
        <v>101.53029617479987</v>
      </c>
      <c r="T52" s="1173">
        <f t="shared" si="482"/>
        <v>101.4427470853289</v>
      </c>
    </row>
    <row r="53" ht="15">
      <c r="A53" s="1161"/>
      <c r="B53" s="1212" t="s">
        <v>1249</v>
      </c>
      <c r="C53" s="1171"/>
      <c r="D53" s="1171">
        <f>D52/D54*100</f>
        <v>329.12440571241734</v>
      </c>
      <c r="E53" s="1171">
        <f>'СС Экс Минэк кон'!E58</f>
        <v>103.3459</v>
      </c>
      <c r="F53" s="1172">
        <f>'СС Экс Минэк кон'!F58</f>
        <v>101.53740000000001</v>
      </c>
      <c r="G53" s="1172">
        <f>'СС Экс Минэк кон'!G58</f>
        <v>101.9515</v>
      </c>
      <c r="H53" s="1173">
        <f>'ДС Экс Минэк кон'!J53</f>
        <v>99.625421859996521</v>
      </c>
      <c r="I53" s="1173">
        <f>'ДС Экс Минэк кон'!K53</f>
        <v>99.4745266955277</v>
      </c>
      <c r="J53" s="1173">
        <f>'ДС Экс Минэк кон'!L53</f>
        <v>99.594005942314169</v>
      </c>
      <c r="K53" s="1173">
        <f>'ДС Экс Минэк кон'!M53</f>
        <v>99.51306505845281</v>
      </c>
      <c r="L53" s="1173">
        <f>'ДС Экс Минэк кон'!N53</f>
        <v>99.449243251508321</v>
      </c>
      <c r="M53" s="1173">
        <f>'ДС Экс Минэк кон'!O53</f>
        <v>99.382204604156954</v>
      </c>
      <c r="N53" s="1173">
        <f>'ДС Экс Минэк кон'!P53</f>
        <v>99.343864455567996</v>
      </c>
      <c r="O53" s="1173">
        <f>'ДС Экс Минэк кон'!Q53</f>
        <v>99.244038435264187</v>
      </c>
      <c r="P53" s="1173">
        <f>'ДС Экс Минэк кон'!R53</f>
        <v>99.17918586614249</v>
      </c>
      <c r="Q53" s="1173">
        <f>'ДС Экс Минэк кон'!S53</f>
        <v>99.171898794638295</v>
      </c>
      <c r="R53" s="1173">
        <f>'ДС Экс Минэк кон'!T53</f>
        <v>99.172669064674054</v>
      </c>
      <c r="S53" s="1173">
        <f>'ДС Экс Минэк кон'!U53</f>
        <v>99.172313699695081</v>
      </c>
      <c r="T53" s="1173">
        <f>'ДС Экс Минэк кон'!V53</f>
        <v>99.154931323269565</v>
      </c>
    </row>
    <row r="54" s="1180" customFormat="1" ht="15">
      <c r="A54" s="1181"/>
      <c r="B54" s="1182" t="s">
        <v>1250</v>
      </c>
      <c r="C54" s="1185"/>
      <c r="D54" s="1185">
        <f>(VLOOKUP($B50,'ЭКС ИМП ТО ФАКТ'!$I$1:$M$12,5,0)/0.75)/VLOOKUP($B50,'ЭКС ИМП ТО ФАКТ'!$I$1:$M$12,4,0)*100</f>
        <v>19.216567544523947</v>
      </c>
      <c r="E54" s="1185">
        <f>'СС Экс Минэк кон'!E59</f>
        <v>106.06619999999999</v>
      </c>
      <c r="F54" s="1186">
        <f>'СС Экс Минэк кон'!F59</f>
        <v>101.6609</v>
      </c>
      <c r="G54" s="1186">
        <f>'СС Экс Минэк кон'!G59</f>
        <v>102.8895</v>
      </c>
      <c r="H54" s="1187">
        <f>'ДС Экс Минэк кон'!J54</f>
        <v>102.74966481841106</v>
      </c>
      <c r="I54" s="1187">
        <f>'ДС Экс Минэк кон'!K54</f>
        <v>102.86083623299848</v>
      </c>
      <c r="J54" s="1187">
        <f>'ДС Экс Минэк кон'!L54</f>
        <v>103.8878561638477</v>
      </c>
      <c r="K54" s="1187">
        <f>'ДС Экс Минэк кон'!M54</f>
        <v>103.86753183326324</v>
      </c>
      <c r="L54" s="1187">
        <f>'ДС Экс Минэк кон'!N54</f>
        <v>103.8842381000533</v>
      </c>
      <c r="M54" s="1187">
        <f>'ДС Экс Минэк кон'!O54</f>
        <v>103.47600391960337</v>
      </c>
      <c r="N54" s="1187">
        <f>'ДС Экс Минэк кон'!P54</f>
        <v>103.46699203820557</v>
      </c>
      <c r="O54" s="1187">
        <f>'ДС Экс Минэк кон'!Q54</f>
        <v>103.03094240813977</v>
      </c>
      <c r="P54" s="1187">
        <f>'ДС Экс Минэк кон'!R54</f>
        <v>102.62031821636333</v>
      </c>
      <c r="Q54" s="1187">
        <f>'ДС Экс Минэк кон'!S54</f>
        <v>102.41301456577938</v>
      </c>
      <c r="R54" s="1187">
        <f>'ДС Экс Минэк кон'!T54</f>
        <v>102.40024553563902</v>
      </c>
      <c r="S54" s="1187">
        <f>'ДС Экс Минэк кон'!U54</f>
        <v>102.3776620582283</v>
      </c>
      <c r="T54" s="1187">
        <f>'ДС Экс Минэк кон'!V54</f>
        <v>102.30731415122511</v>
      </c>
      <c r="U54" s="1142"/>
      <c r="V54" s="1142"/>
      <c r="W54" s="1142"/>
      <c r="X54" s="1142"/>
      <c r="Y54" s="1142"/>
      <c r="Z54" s="1142"/>
      <c r="AA54" s="1142"/>
      <c r="AB54" s="1142"/>
      <c r="AC54" s="1142"/>
      <c r="AD54" s="1142"/>
      <c r="AE54" s="1142"/>
      <c r="AF54" s="1142"/>
      <c r="AG54" s="1142"/>
      <c r="AH54" s="1142"/>
      <c r="AI54" s="1142"/>
      <c r="AJ54" s="1142"/>
      <c r="AK54" s="1142"/>
      <c r="AL54" s="1142"/>
      <c r="AM54" s="1142"/>
      <c r="AN54" s="1142"/>
      <c r="AO54" s="1142"/>
      <c r="AP54" s="1142"/>
      <c r="AQ54" s="1142"/>
      <c r="AR54" s="1142"/>
      <c r="AS54" s="1142"/>
      <c r="AT54" s="1142"/>
      <c r="AU54" s="1142"/>
      <c r="AV54" s="1142"/>
      <c r="AW54" s="1142"/>
      <c r="AX54" s="1142"/>
      <c r="AY54" s="1142"/>
      <c r="AZ54" s="1142"/>
      <c r="BA54" s="1142"/>
      <c r="BB54" s="1142"/>
      <c r="BC54" s="1142"/>
      <c r="BD54" s="1142"/>
      <c r="BE54" s="1142"/>
      <c r="BF54" s="1142"/>
      <c r="BG54" s="1142"/>
      <c r="BH54" s="1142"/>
      <c r="BI54" s="1142"/>
      <c r="BJ54" s="1142"/>
      <c r="BK54" s="1142"/>
      <c r="BL54" s="1142"/>
      <c r="BM54" s="1142"/>
      <c r="BN54" s="1142"/>
      <c r="BO54" s="1142"/>
      <c r="BP54" s="1142"/>
      <c r="BQ54" s="1142"/>
      <c r="BR54" s="1142"/>
      <c r="BS54" s="1142"/>
      <c r="BT54" s="1142"/>
      <c r="BU54" s="1142"/>
      <c r="BV54" s="1142"/>
      <c r="BW54" s="1142"/>
      <c r="BX54" s="1142"/>
      <c r="BY54" s="1142"/>
      <c r="BZ54" s="1142"/>
      <c r="CA54" s="1142"/>
      <c r="CB54" s="1142"/>
      <c r="CC54" s="1142"/>
      <c r="CD54" s="1142"/>
      <c r="CE54" s="1142"/>
      <c r="CF54" s="1142"/>
      <c r="CG54" s="1142"/>
      <c r="CH54" s="1142"/>
      <c r="CI54" s="1142"/>
      <c r="CJ54" s="1142"/>
      <c r="CK54" s="1142"/>
      <c r="CL54" s="1142"/>
      <c r="CM54" s="1142"/>
      <c r="CN54" s="1142"/>
      <c r="CO54" s="1142"/>
      <c r="CP54" s="1142"/>
      <c r="CQ54" s="1142"/>
      <c r="CR54" s="1142"/>
      <c r="CS54" s="1142"/>
      <c r="CT54" s="1142"/>
      <c r="CU54" s="1142"/>
      <c r="CV54" s="1142"/>
      <c r="CW54" s="1142"/>
      <c r="CX54" s="1142"/>
      <c r="CY54" s="1142"/>
      <c r="CZ54" s="1142"/>
      <c r="DA54" s="1142"/>
      <c r="DB54" s="1142"/>
      <c r="DC54" s="1142"/>
      <c r="DD54" s="1142"/>
      <c r="DE54" s="1142"/>
      <c r="DF54" s="1142"/>
      <c r="DG54" s="1142"/>
      <c r="DH54" s="1142"/>
      <c r="DI54" s="1142"/>
      <c r="DJ54" s="1142"/>
      <c r="DK54" s="1142"/>
      <c r="DL54" s="1142"/>
      <c r="DM54" s="1142"/>
      <c r="DN54" s="1142"/>
      <c r="DO54" s="1142"/>
      <c r="DP54" s="1142"/>
      <c r="DQ54" s="1142"/>
      <c r="DR54" s="1142"/>
      <c r="DS54" s="1142"/>
      <c r="DT54" s="1142"/>
      <c r="DU54" s="1142"/>
      <c r="DV54" s="1142"/>
      <c r="DW54" s="1142"/>
      <c r="DX54" s="1142"/>
      <c r="DY54" s="1142"/>
      <c r="DZ54" s="1142"/>
      <c r="EA54" s="1142"/>
      <c r="EB54" s="1142"/>
      <c r="EC54" s="1142"/>
      <c r="ED54" s="1142"/>
      <c r="EE54" s="1142"/>
      <c r="EF54" s="1142"/>
      <c r="EG54" s="1142"/>
      <c r="EH54" s="1142"/>
      <c r="EI54" s="1142"/>
      <c r="EJ54" s="1142"/>
      <c r="EK54" s="1142"/>
      <c r="EL54" s="1142"/>
      <c r="EM54" s="1142"/>
    </row>
    <row r="55" s="1154" customFormat="1" ht="31.699999999999999" customHeight="1">
      <c r="A55" s="1155" t="s">
        <v>1271</v>
      </c>
      <c r="B55" s="1195" t="s">
        <v>1272</v>
      </c>
      <c r="C55" s="1203">
        <f>VLOOKUP($B55,'ЭКС ИМП ТО ФАКТ'!$B$1:$F$12,4,0)/1000000</f>
        <v>44.180217519999999</v>
      </c>
      <c r="D55" s="1203">
        <f>(VLOOKUP($B55,'ЭКС ИМП ТО ФАКТ'!$B$1:$F$12,5,0)/1000000)/0.75</f>
        <v>37.785197559999993</v>
      </c>
      <c r="E55" s="1204">
        <f>D55*E57/100</f>
        <v>41.868482001369813</v>
      </c>
      <c r="F55" s="1216">
        <f t="shared" ref="F55:T55" si="483">E55*F57/100</f>
        <v>43.275672727567901</v>
      </c>
      <c r="G55" s="1216">
        <f t="shared" si="483"/>
        <v>45.411021927604608</v>
      </c>
      <c r="H55" s="1160">
        <f t="shared" si="483"/>
        <v>47.883680521427607</v>
      </c>
      <c r="I55" s="1160">
        <f t="shared" si="483"/>
        <v>50.878002948509589</v>
      </c>
      <c r="J55" s="1160">
        <f t="shared" si="483"/>
        <v>54.678999364128096</v>
      </c>
      <c r="K55" s="1160">
        <f t="shared" si="483"/>
        <v>58.694391604161666</v>
      </c>
      <c r="L55" s="1160">
        <f t="shared" si="483"/>
        <v>63.012182304730878</v>
      </c>
      <c r="M55" s="1160">
        <f t="shared" si="483"/>
        <v>67.248663387122861</v>
      </c>
      <c r="N55" s="1160">
        <f t="shared" si="483"/>
        <v>71.752451351885995</v>
      </c>
      <c r="O55" s="1160">
        <f t="shared" si="483"/>
        <v>76.140658882034117</v>
      </c>
      <c r="P55" s="1160">
        <f t="shared" si="483"/>
        <v>80.353484707078067</v>
      </c>
      <c r="Q55" s="1160">
        <f t="shared" si="483"/>
        <v>84.648495052264366</v>
      </c>
      <c r="R55" s="1160">
        <f t="shared" si="483"/>
        <v>89.17325303672331</v>
      </c>
      <c r="S55" s="1160">
        <f t="shared" si="483"/>
        <v>93.910242540437324</v>
      </c>
      <c r="T55" s="1160">
        <f t="shared" si="483"/>
        <v>98.873141607704127</v>
      </c>
    </row>
    <row r="56" s="1205" customFormat="1" ht="15">
      <c r="A56" s="1206"/>
      <c r="B56" s="1162" t="s">
        <v>1247</v>
      </c>
      <c r="C56" s="1209">
        <f>C55/C$9*100</f>
        <v>13.577396889962582</v>
      </c>
      <c r="D56" s="1209">
        <f t="shared" ref="D56:T56" si="484">D55/D$9*100</f>
        <v>12.532907579729782</v>
      </c>
      <c r="E56" s="1209">
        <f t="shared" si="484"/>
        <v>13.123926459009565</v>
      </c>
      <c r="F56" s="1210">
        <f t="shared" si="484"/>
        <v>13.063603047193094</v>
      </c>
      <c r="G56" s="1210">
        <f t="shared" si="484"/>
        <v>13.088744294655699</v>
      </c>
      <c r="H56" s="1211">
        <f t="shared" si="484"/>
        <v>13.148471556416608</v>
      </c>
      <c r="I56" s="1211">
        <f t="shared" si="484"/>
        <v>13.281463460797513</v>
      </c>
      <c r="J56" s="1211">
        <f t="shared" si="484"/>
        <v>13.42542768608928</v>
      </c>
      <c r="K56" s="1211">
        <f t="shared" si="484"/>
        <v>13.60932664271095</v>
      </c>
      <c r="L56" s="1211">
        <f t="shared" si="484"/>
        <v>13.793623801546003</v>
      </c>
      <c r="M56" s="1211">
        <f t="shared" si="484"/>
        <v>13.962315893487187</v>
      </c>
      <c r="N56" s="1211">
        <f t="shared" si="484"/>
        <v>14.130049886222753</v>
      </c>
      <c r="O56" s="1211">
        <f t="shared" si="484"/>
        <v>14.284766868062517</v>
      </c>
      <c r="P56" s="1211">
        <f t="shared" si="484"/>
        <v>14.427166526473473</v>
      </c>
      <c r="Q56" s="1211">
        <f t="shared" si="484"/>
        <v>14.567242774812259</v>
      </c>
      <c r="R56" s="1211">
        <f t="shared" si="484"/>
        <v>14.706733245636435</v>
      </c>
      <c r="S56" s="1211">
        <f t="shared" si="484"/>
        <v>14.844623372792466</v>
      </c>
      <c r="T56" s="1211">
        <f t="shared" si="484"/>
        <v>14.984886409347062</v>
      </c>
    </row>
    <row r="57" ht="15">
      <c r="A57" s="1161"/>
      <c r="B57" s="1168" t="s">
        <v>1248</v>
      </c>
      <c r="C57" s="1171"/>
      <c r="D57" s="1171">
        <f>D55/C55*100</f>
        <v>85.525150578751592</v>
      </c>
      <c r="E57" s="1171">
        <f>E58*E59/100</f>
        <v>110.80657163399999</v>
      </c>
      <c r="F57" s="1172">
        <f t="shared" ref="F57:T57" si="485">F58*F59/100</f>
        <v>103.3609786143</v>
      </c>
      <c r="G57" s="1172">
        <f t="shared" si="485"/>
        <v>104.93429464050001</v>
      </c>
      <c r="H57" s="1173">
        <f t="shared" si="485"/>
        <v>105.44506264969101</v>
      </c>
      <c r="I57" s="1173">
        <f t="shared" si="485"/>
        <v>106.25332554740032</v>
      </c>
      <c r="J57" s="1173">
        <f t="shared" si="485"/>
        <v>107.47080505393511</v>
      </c>
      <c r="K57" s="1173">
        <f t="shared" si="485"/>
        <v>107.34357301108156</v>
      </c>
      <c r="L57" s="1173">
        <f t="shared" si="485"/>
        <v>107.35639399704257</v>
      </c>
      <c r="M57" s="1173">
        <f t="shared" si="485"/>
        <v>106.72327306790311</v>
      </c>
      <c r="N57" s="1173">
        <f t="shared" si="485"/>
        <v>106.69721558454877</v>
      </c>
      <c r="O57" s="1173">
        <f t="shared" si="485"/>
        <v>106.11575973708219</v>
      </c>
      <c r="P57" s="1173">
        <f t="shared" si="485"/>
        <v>105.53295162781681</v>
      </c>
      <c r="Q57" s="1173">
        <f t="shared" si="485"/>
        <v>105.34514509338756</v>
      </c>
      <c r="R57" s="1173">
        <f t="shared" si="485"/>
        <v>105.34534959146673</v>
      </c>
      <c r="S57" s="1173">
        <f t="shared" si="485"/>
        <v>105.31211920884306</v>
      </c>
      <c r="T57" s="1173">
        <f t="shared" si="485"/>
        <v>105.28472606715908</v>
      </c>
    </row>
    <row r="58" ht="15">
      <c r="A58" s="1161"/>
      <c r="B58" s="1212" t="s">
        <v>1249</v>
      </c>
      <c r="C58" s="1171"/>
      <c r="D58" s="1171">
        <f>D57/D59*100</f>
        <v>92.560129284103638</v>
      </c>
      <c r="E58" s="1171">
        <f>'СС Экс Минэк кон'!E63</f>
        <v>103.6905</v>
      </c>
      <c r="F58" s="1172">
        <f>'СС Экс Минэк кон'!F63</f>
        <v>101.4659</v>
      </c>
      <c r="G58" s="1172">
        <f>'СС Экс Минэк кон'!G63</f>
        <v>101.7595</v>
      </c>
      <c r="H58" s="1173">
        <f>'ДС Экс Минэк кон'!J58</f>
        <v>99.723188479195841</v>
      </c>
      <c r="I58" s="1173">
        <f>'ДС Экс Минэк кон'!K58</f>
        <v>99.655927372591577</v>
      </c>
      <c r="J58" s="1173">
        <f>'ДС Экс Минэк кон'!L58</f>
        <v>99.739424864053987</v>
      </c>
      <c r="K58" s="1173">
        <f>'ДС Экс Минэк кон'!M58</f>
        <v>99.65909496343464</v>
      </c>
      <c r="L58" s="1173">
        <f>'ДС Экс Минэк кон'!N58</f>
        <v>99.59842348974901</v>
      </c>
      <c r="M58" s="1173">
        <f>'ДС Экс Минэк кон'!O58</f>
        <v>99.524882463029826</v>
      </c>
      <c r="N58" s="1173">
        <f>'ДС Экс Минэк кон'!P58</f>
        <v>99.48765100579358</v>
      </c>
      <c r="O58" s="1173">
        <f>'ДС Экс Минэк кон'!Q58</f>
        <v>99.387475392188051</v>
      </c>
      <c r="P58" s="1173">
        <f>'ДС Экс Минэк кон'!R58</f>
        <v>99.318470049574941</v>
      </c>
      <c r="Q58" s="1173">
        <f>'ДС Экс Минэк кон'!S58</f>
        <v>99.312669030868378</v>
      </c>
      <c r="R58" s="1173">
        <f>'ДС Экс Минэк кон'!T58</f>
        <v>99.314011566057147</v>
      </c>
      <c r="S58" s="1173">
        <f>'ДС Экс Минэк кон'!U58</f>
        <v>99.313232525090598</v>
      </c>
      <c r="T58" s="1173">
        <f>'ДС Экс Минэк кон'!V58</f>
        <v>99.305772288566487</v>
      </c>
    </row>
    <row r="59" s="1180" customFormat="1" ht="15">
      <c r="A59" s="1181"/>
      <c r="B59" s="1182" t="s">
        <v>1250</v>
      </c>
      <c r="C59" s="1185"/>
      <c r="D59" s="1185">
        <f>(VLOOKUP($B55,'ЭКС ИМП ТО ФАКТ'!$I$1:$M$12,5,0)/0.75)/VLOOKUP($B55,'ЭКС ИМП ТО ФАКТ'!$I$1:$M$12,4,0)*100</f>
        <v>92.399558254981571</v>
      </c>
      <c r="E59" s="1185">
        <f>'СС Экс Минэк кон'!E64</f>
        <v>106.86279999999999</v>
      </c>
      <c r="F59" s="1186">
        <f>'СС Экс Минэк кон'!F64</f>
        <v>101.8677</v>
      </c>
      <c r="G59" s="1186">
        <f>'СС Экс Минэк кон'!G64</f>
        <v>103.1199</v>
      </c>
      <c r="H59" s="1187">
        <f>'ДС Экс Минэк кон'!J59</f>
        <v>105.73775694274843</v>
      </c>
      <c r="I59" s="1187">
        <f>'ДС Экс Минэк кон'!K59</f>
        <v>106.62017638965169</v>
      </c>
      <c r="J59" s="1187">
        <f>'ДС Экс Минэк кон'!L59</f>
        <v>107.75157887707803</v>
      </c>
      <c r="K59" s="1187">
        <f>'ДС Экс Минэк кон'!M59</f>
        <v>107.71076443195314</v>
      </c>
      <c r="L59" s="1187">
        <f>'ДС Экс Минэк кон'!N59</f>
        <v>107.78925030685053</v>
      </c>
      <c r="M59" s="1187">
        <f>'ДС Экс Минэк кон'!O59</f>
        <v>107.23275469081537</v>
      </c>
      <c r="N59" s="1187">
        <f>'ДС Экс Минэк кон'!P59</f>
        <v>107.24669293713183</v>
      </c>
      <c r="O59" s="1187">
        <f>'ДС Экс Минэк кон'!Q59</f>
        <v>106.7697507340276</v>
      </c>
      <c r="P59" s="1187">
        <f>'ДС Экс Минэк кон'!R59</f>
        <v>106.25712576436177</v>
      </c>
      <c r="Q59" s="1187">
        <f>'ДС Экс Минэк кон'!S59</f>
        <v>106.07422609963706</v>
      </c>
      <c r="R59" s="1187">
        <f>'ДС Экс Минэк кон'!T59</f>
        <v>106.07299808989987</v>
      </c>
      <c r="S59" s="1187">
        <f>'ДС Экс Минэк кон'!U59</f>
        <v>106.04036998014024</v>
      </c>
      <c r="T59" s="1187">
        <f>'ДС Экс Минэк кон'!V59</f>
        <v>106.02075150396971</v>
      </c>
      <c r="U59" s="1142"/>
      <c r="V59" s="1142"/>
      <c r="W59" s="1142"/>
      <c r="X59" s="1142"/>
      <c r="Y59" s="1142"/>
      <c r="Z59" s="1142"/>
      <c r="AA59" s="1142"/>
      <c r="AB59" s="1142"/>
      <c r="AC59" s="1142"/>
      <c r="AD59" s="1142"/>
      <c r="AE59" s="1142"/>
      <c r="AF59" s="1142"/>
      <c r="AG59" s="1142"/>
      <c r="AH59" s="1142"/>
      <c r="AI59" s="1142"/>
      <c r="AJ59" s="1142"/>
      <c r="AK59" s="1142"/>
      <c r="AL59" s="1142"/>
      <c r="AM59" s="1142"/>
      <c r="AN59" s="1142"/>
      <c r="AO59" s="1142"/>
      <c r="AP59" s="1142"/>
      <c r="AQ59" s="1142"/>
      <c r="AR59" s="1142"/>
      <c r="AS59" s="1142"/>
      <c r="AT59" s="1142"/>
      <c r="AU59" s="1142"/>
      <c r="AV59" s="1142"/>
      <c r="AW59" s="1142"/>
      <c r="AX59" s="1142"/>
      <c r="AY59" s="1142"/>
      <c r="AZ59" s="1142"/>
      <c r="BA59" s="1142"/>
      <c r="BB59" s="1142"/>
      <c r="BC59" s="1142"/>
      <c r="BD59" s="1142"/>
      <c r="BE59" s="1142"/>
      <c r="BF59" s="1142"/>
      <c r="BG59" s="1142"/>
      <c r="BH59" s="1142"/>
      <c r="BI59" s="1142"/>
      <c r="BJ59" s="1142"/>
      <c r="BK59" s="1142"/>
      <c r="BL59" s="1142"/>
      <c r="BM59" s="1142"/>
      <c r="BN59" s="1142"/>
      <c r="BO59" s="1142"/>
      <c r="BP59" s="1142"/>
      <c r="BQ59" s="1142"/>
      <c r="BR59" s="1142"/>
      <c r="BS59" s="1142"/>
      <c r="BT59" s="1142"/>
      <c r="BU59" s="1142"/>
      <c r="BV59" s="1142"/>
      <c r="BW59" s="1142"/>
      <c r="BX59" s="1142"/>
      <c r="BY59" s="1142"/>
      <c r="BZ59" s="1142"/>
      <c r="CA59" s="1142"/>
      <c r="CB59" s="1142"/>
      <c r="CC59" s="1142"/>
      <c r="CD59" s="1142"/>
      <c r="CE59" s="1142"/>
      <c r="CF59" s="1142"/>
      <c r="CG59" s="1142"/>
      <c r="CH59" s="1142"/>
      <c r="CI59" s="1142"/>
      <c r="CJ59" s="1142"/>
      <c r="CK59" s="1142"/>
      <c r="CL59" s="1142"/>
      <c r="CM59" s="1142"/>
      <c r="CN59" s="1142"/>
      <c r="CO59" s="1142"/>
      <c r="CP59" s="1142"/>
      <c r="CQ59" s="1142"/>
      <c r="CR59" s="1142"/>
      <c r="CS59" s="1142"/>
      <c r="CT59" s="1142"/>
      <c r="CU59" s="1142"/>
      <c r="CV59" s="1142"/>
      <c r="CW59" s="1142"/>
      <c r="CX59" s="1142"/>
      <c r="CY59" s="1142"/>
      <c r="CZ59" s="1142"/>
      <c r="DA59" s="1142"/>
      <c r="DB59" s="1142"/>
      <c r="DC59" s="1142"/>
      <c r="DD59" s="1142"/>
      <c r="DE59" s="1142"/>
      <c r="DF59" s="1142"/>
      <c r="DG59" s="1142"/>
      <c r="DH59" s="1142"/>
      <c r="DI59" s="1142"/>
      <c r="DJ59" s="1142"/>
      <c r="DK59" s="1142"/>
      <c r="DL59" s="1142"/>
      <c r="DM59" s="1142"/>
      <c r="DN59" s="1142"/>
      <c r="DO59" s="1142"/>
      <c r="DP59" s="1142"/>
      <c r="DQ59" s="1142"/>
      <c r="DR59" s="1142"/>
      <c r="DS59" s="1142"/>
      <c r="DT59" s="1142"/>
      <c r="DU59" s="1142"/>
      <c r="DV59" s="1142"/>
      <c r="DW59" s="1142"/>
      <c r="DX59" s="1142"/>
      <c r="DY59" s="1142"/>
      <c r="DZ59" s="1142"/>
      <c r="EA59" s="1142"/>
      <c r="EB59" s="1142"/>
      <c r="EC59" s="1142"/>
      <c r="ED59" s="1142"/>
      <c r="EE59" s="1142"/>
      <c r="EF59" s="1142"/>
      <c r="EG59" s="1142"/>
      <c r="EH59" s="1142"/>
      <c r="EI59" s="1142"/>
      <c r="EJ59" s="1142"/>
      <c r="EK59" s="1142"/>
      <c r="EL59" s="1142"/>
      <c r="EM59" s="1142"/>
    </row>
    <row r="60" s="1154" customFormat="1" ht="29.25" customHeight="1">
      <c r="A60" s="1155" t="s">
        <v>1273</v>
      </c>
      <c r="B60" s="1195" t="s">
        <v>1274</v>
      </c>
      <c r="C60" s="1203">
        <f>VLOOKUP($B60,'ЭКС ИМП ТО ФАКТ'!$B$1:$F$12,4,0)/1000000</f>
        <v>4.4292750099999996</v>
      </c>
      <c r="D60" s="1203">
        <f>(VLOOKUP($B60,'ЭКС ИМП ТО ФАКТ'!$B$1:$F$12,5,0)/1000000)/0.75</f>
        <v>4.1963111999999994</v>
      </c>
      <c r="E60" s="1204">
        <f>D60*E62/100</f>
        <v>4.4360209125526753</v>
      </c>
      <c r="F60" s="1216">
        <f t="shared" ref="F60:T60" si="486">E60*F62/100</f>
        <v>4.5778400968768347</v>
      </c>
      <c r="G60" s="1216">
        <f t="shared" si="486"/>
        <v>4.7972220565557659</v>
      </c>
      <c r="H60" s="1160">
        <f t="shared" si="486"/>
        <v>5.1629833180498217</v>
      </c>
      <c r="I60" s="1160">
        <f t="shared" si="486"/>
        <v>5.5593846650483068</v>
      </c>
      <c r="J60" s="1160">
        <f t="shared" si="486"/>
        <v>6.0131577849132949</v>
      </c>
      <c r="K60" s="1160">
        <f t="shared" si="486"/>
        <v>6.5297697953506644</v>
      </c>
      <c r="L60" s="1160">
        <f t="shared" si="486"/>
        <v>7.1095920223069786</v>
      </c>
      <c r="M60" s="1160">
        <f t="shared" si="486"/>
        <v>7.6905124294782627</v>
      </c>
      <c r="N60" s="1160">
        <f t="shared" si="486"/>
        <v>8.3000960510894419</v>
      </c>
      <c r="O60" s="1160">
        <f t="shared" si="486"/>
        <v>8.9493573829718134</v>
      </c>
      <c r="P60" s="1160">
        <f t="shared" si="486"/>
        <v>9.5788607902658622</v>
      </c>
      <c r="Q60" s="1160">
        <f t="shared" si="486"/>
        <v>10.228906768747352</v>
      </c>
      <c r="R60" s="1160">
        <f t="shared" si="486"/>
        <v>10.92078357671299</v>
      </c>
      <c r="S60" s="1160">
        <f t="shared" si="486"/>
        <v>11.655157115082313</v>
      </c>
      <c r="T60" s="1160">
        <f t="shared" si="486"/>
        <v>12.43969518344354</v>
      </c>
    </row>
    <row r="61" s="1205" customFormat="1" ht="15">
      <c r="A61" s="1206"/>
      <c r="B61" s="1162" t="s">
        <v>1247</v>
      </c>
      <c r="C61" s="1209">
        <f>C60/C$9*100</f>
        <v>1.3611980230368719</v>
      </c>
      <c r="D61" s="1209">
        <f t="shared" ref="D61:T61" si="487">D60/D$9*100</f>
        <v>1.3918672877619058</v>
      </c>
      <c r="E61" s="1209">
        <f t="shared" si="487"/>
        <v>1.3904973250538457</v>
      </c>
      <c r="F61" s="1210">
        <f t="shared" si="487"/>
        <v>1.3819100217251297</v>
      </c>
      <c r="G61" s="1210">
        <f t="shared" si="487"/>
        <v>1.3826954373112665</v>
      </c>
      <c r="H61" s="1211">
        <f t="shared" si="487"/>
        <v>1.4177134790892549</v>
      </c>
      <c r="I61" s="1211">
        <f t="shared" si="487"/>
        <v>1.4512512287104238</v>
      </c>
      <c r="J61" s="1211">
        <f t="shared" si="487"/>
        <v>1.4764208552682527</v>
      </c>
      <c r="K61" s="1211">
        <f t="shared" si="487"/>
        <v>1.5140419317394218</v>
      </c>
      <c r="L61" s="1211">
        <f t="shared" si="487"/>
        <v>1.5563187014205722</v>
      </c>
      <c r="M61" s="1211">
        <f t="shared" si="487"/>
        <v>1.5967211616539922</v>
      </c>
      <c r="N61" s="1211">
        <f t="shared" si="487"/>
        <v>1.6345193655777672</v>
      </c>
      <c r="O61" s="1211">
        <f t="shared" si="487"/>
        <v>1.6789910372694581</v>
      </c>
      <c r="P61" s="1211">
        <f t="shared" si="487"/>
        <v>1.7198484951692417</v>
      </c>
      <c r="Q61" s="1211">
        <f t="shared" si="487"/>
        <v>1.7603026271082785</v>
      </c>
      <c r="R61" s="1211">
        <f t="shared" si="487"/>
        <v>1.8010899616940443</v>
      </c>
      <c r="S61" s="1211">
        <f t="shared" si="487"/>
        <v>1.8423593959904769</v>
      </c>
      <c r="T61" s="1211">
        <f t="shared" si="487"/>
        <v>1.8853190690592807</v>
      </c>
    </row>
    <row r="62" ht="15">
      <c r="A62" s="1161"/>
      <c r="B62" s="1168" t="s">
        <v>1248</v>
      </c>
      <c r="C62" s="1171"/>
      <c r="D62" s="1171">
        <f>D60/C60*100</f>
        <v>94.740362486546076</v>
      </c>
      <c r="E62" s="1171">
        <f>E63*E64/100</f>
        <v>105.71239121999999</v>
      </c>
      <c r="F62" s="1172">
        <f t="shared" ref="F62:T62" si="488">F63*F64/100</f>
        <v>103.1969908871</v>
      </c>
      <c r="G62" s="1172">
        <f t="shared" si="488"/>
        <v>104.79225912299998</v>
      </c>
      <c r="H62" s="1173">
        <f t="shared" si="488"/>
        <v>107.62443883526748</v>
      </c>
      <c r="I62" s="1173">
        <f t="shared" si="488"/>
        <v>107.6777576563663</v>
      </c>
      <c r="J62" s="1173">
        <f t="shared" si="488"/>
        <v>108.16229038292398</v>
      </c>
      <c r="K62" s="1173">
        <f t="shared" si="488"/>
        <v>108.59135963026819</v>
      </c>
      <c r="L62" s="1173">
        <f t="shared" si="488"/>
        <v>108.8796733288999</v>
      </c>
      <c r="M62" s="1173">
        <f t="shared" si="488"/>
        <v>108.17093871699802</v>
      </c>
      <c r="N62" s="1173">
        <f t="shared" si="488"/>
        <v>107.9264369858451</v>
      </c>
      <c r="O62" s="1173">
        <f t="shared" si="488"/>
        <v>107.82233516197866</v>
      </c>
      <c r="P62" s="1173">
        <f t="shared" si="488"/>
        <v>107.03406267462088</v>
      </c>
      <c r="Q62" s="1173">
        <f t="shared" si="488"/>
        <v>106.78625561759989</v>
      </c>
      <c r="R62" s="1173">
        <f t="shared" si="488"/>
        <v>106.76393698376006</v>
      </c>
      <c r="S62" s="1173">
        <f t="shared" si="488"/>
        <v>106.72454987511399</v>
      </c>
      <c r="T62" s="1173">
        <f t="shared" si="488"/>
        <v>106.73125261731562</v>
      </c>
    </row>
    <row r="63" ht="18" customHeight="1">
      <c r="A63" s="1161"/>
      <c r="B63" s="1212" t="s">
        <v>1249</v>
      </c>
      <c r="C63" s="1171"/>
      <c r="D63" s="1171">
        <f>D62/D64*100</f>
        <v>60.638299511202817</v>
      </c>
      <c r="E63" s="1171">
        <f>'СС Экс Минэк кон'!E68</f>
        <v>101.077</v>
      </c>
      <c r="F63" s="1172">
        <f>'СС Экс Минэк кон'!F68</f>
        <v>101.45829999999999</v>
      </c>
      <c r="G63" s="1172">
        <f>'СС Экс Минэк кон'!G68</f>
        <v>101.7529</v>
      </c>
      <c r="H63" s="1173">
        <f>'ДС Экс Минэк кон'!J63</f>
        <v>101.78386318050585</v>
      </c>
      <c r="I63" s="1173">
        <f>'ДС Экс Минэк кон'!K63</f>
        <v>101.62231910038169</v>
      </c>
      <c r="J63" s="1173">
        <f>'ДС Экс Минэк кон'!L63</f>
        <v>101.74786672474276</v>
      </c>
      <c r="K63" s="1173">
        <f>'ДС Экс Минэк кон'!M63</f>
        <v>101.66589735322545</v>
      </c>
      <c r="L63" s="1173">
        <f>'ДС Экс Минэк кон'!N63</f>
        <v>101.60435455018259</v>
      </c>
      <c r="M63" s="1173">
        <f>'ДС Экс Минэк кон'!O63</f>
        <v>101.52848425026673</v>
      </c>
      <c r="N63" s="1173">
        <f>'ДС Экс Минэк кон'!P63</f>
        <v>101.49058465099266</v>
      </c>
      <c r="O63" s="1173">
        <f>'ДС Экс Минэк кон'!Q63</f>
        <v>101.38797766763479</v>
      </c>
      <c r="P63" s="1173">
        <f>'ДС Экс Минэк кон'!R63</f>
        <v>101.31303870409437</v>
      </c>
      <c r="Q63" s="1173">
        <f>'ДС Экс Минэк кон'!S63</f>
        <v>101.30710650509899</v>
      </c>
      <c r="R63" s="1173">
        <f>'ДС Экс Минэк кон'!T63</f>
        <v>101.30890514914441</v>
      </c>
      <c r="S63" s="1173">
        <f>'ДС Экс Минэк кон'!U63</f>
        <v>101.3087594625279</v>
      </c>
      <c r="T63" s="1173">
        <f>'ДС Экс Минэк кон'!V63</f>
        <v>101.29651671620275</v>
      </c>
    </row>
    <row r="64" s="1180" customFormat="1" ht="15">
      <c r="A64" s="1217"/>
      <c r="B64" s="1218" t="s">
        <v>1250</v>
      </c>
      <c r="C64" s="1221"/>
      <c r="D64" s="1185">
        <f>(VLOOKUP($B60,'ЭКС ИМП ТО ФАКТ'!$I$1:$M$12,5,0)/0.75)/VLOOKUP($B60,'ЭКС ИМП ТО ФАКТ'!$I$1:$M$12,4,0)*100</f>
        <v>156.23848829903773</v>
      </c>
      <c r="E64" s="1185">
        <f>'СС Экс Минэк кон'!E69</f>
        <v>104.586</v>
      </c>
      <c r="F64" s="1186">
        <f>'СС Экс Минэк кон'!F69</f>
        <v>101.7137</v>
      </c>
      <c r="G64" s="1186">
        <f>'СС Экс Минэк кон'!G69</f>
        <v>102.98699999999999</v>
      </c>
      <c r="H64" s="1187">
        <f>'ДС Экс Минэк кон'!J64</f>
        <v>105.73821377206309</v>
      </c>
      <c r="I64" s="1187">
        <f>'ДС Экс Минэк кон'!K64</f>
        <v>105.95876831939162</v>
      </c>
      <c r="J64" s="1187">
        <f>'ДС Экс Минэк кон'!L64</f>
        <v>106.30423404898904</v>
      </c>
      <c r="K64" s="1187">
        <f>'ДС Экс Минэк кон'!M64</f>
        <v>106.81198165495071</v>
      </c>
      <c r="L64" s="1187">
        <f>'ДС Экс Минэк кон'!N64</f>
        <v>107.16043993481009</v>
      </c>
      <c r="M64" s="1187">
        <f>'ДС Экс Минэк кон'!O64</f>
        <v>106.54245408643914</v>
      </c>
      <c r="N64" s="1187">
        <f>'ДС Экс Минэк кон'!P64</f>
        <v>106.34132945138127</v>
      </c>
      <c r="O64" s="1187">
        <f>'ДС Экс Минэк кон'!Q64</f>
        <v>106.34627264727253</v>
      </c>
      <c r="P64" s="1187">
        <f>'ДС Экс Минэк кон'!R64</f>
        <v>105.64687827322598</v>
      </c>
      <c r="Q64" s="1187">
        <f>'ДС Экс Минэк кон'!S64</f>
        <v>105.40845484736565</v>
      </c>
      <c r="R64" s="1187">
        <f>'ДС Экс Минэк кон'!T64</f>
        <v>105.38455314129088</v>
      </c>
      <c r="S64" s="1187">
        <f>'ДС Экс Минэк кон'!U64</f>
        <v>105.34582640367765</v>
      </c>
      <c r="T64" s="1187">
        <f>'ДС Экс Минэк кон'!V64</f>
        <v>105.36517550385182</v>
      </c>
      <c r="U64" s="1142"/>
      <c r="V64" s="1142"/>
      <c r="W64" s="1142"/>
      <c r="X64" s="1142"/>
      <c r="Y64" s="1142"/>
      <c r="Z64" s="1142"/>
      <c r="AA64" s="1142"/>
      <c r="AB64" s="1142"/>
      <c r="AC64" s="1142"/>
      <c r="AD64" s="1142"/>
      <c r="AE64" s="1142"/>
      <c r="AF64" s="1142"/>
      <c r="AG64" s="1142"/>
      <c r="AH64" s="1142"/>
      <c r="AI64" s="1142"/>
      <c r="AJ64" s="1142"/>
      <c r="AK64" s="1142"/>
      <c r="AL64" s="1142"/>
      <c r="AM64" s="1142"/>
      <c r="AN64" s="1142"/>
      <c r="AO64" s="1142"/>
      <c r="AP64" s="1142"/>
      <c r="AQ64" s="1142"/>
      <c r="AR64" s="1142"/>
      <c r="AS64" s="1142"/>
      <c r="AT64" s="1142"/>
      <c r="AU64" s="1142"/>
      <c r="AV64" s="1142"/>
      <c r="AW64" s="1142"/>
      <c r="AX64" s="1142"/>
      <c r="AY64" s="1142"/>
      <c r="AZ64" s="1142"/>
      <c r="BA64" s="1142"/>
      <c r="BB64" s="1142"/>
      <c r="BC64" s="1142"/>
      <c r="BD64" s="1142"/>
      <c r="BE64" s="1142"/>
      <c r="BF64" s="1142"/>
      <c r="BG64" s="1142"/>
      <c r="BH64" s="1142"/>
      <c r="BI64" s="1142"/>
      <c r="BJ64" s="1142"/>
      <c r="BK64" s="1142"/>
      <c r="BL64" s="1142"/>
      <c r="BM64" s="1142"/>
      <c r="BN64" s="1142"/>
      <c r="BO64" s="1142"/>
      <c r="BP64" s="1142"/>
      <c r="BQ64" s="1142"/>
      <c r="BR64" s="1142"/>
      <c r="BS64" s="1142"/>
      <c r="BT64" s="1142"/>
      <c r="BU64" s="1142"/>
      <c r="BV64" s="1142"/>
      <c r="BW64" s="1142"/>
      <c r="BX64" s="1142"/>
      <c r="BY64" s="1142"/>
      <c r="BZ64" s="1142"/>
      <c r="CA64" s="1142"/>
      <c r="CB64" s="1142"/>
      <c r="CC64" s="1142"/>
      <c r="CD64" s="1142"/>
      <c r="CE64" s="1142"/>
      <c r="CF64" s="1142"/>
      <c r="CG64" s="1142"/>
      <c r="CH64" s="1142"/>
      <c r="CI64" s="1142"/>
      <c r="CJ64" s="1142"/>
      <c r="CK64" s="1142"/>
      <c r="CL64" s="1142"/>
      <c r="CM64" s="1142"/>
      <c r="CN64" s="1142"/>
      <c r="CO64" s="1142"/>
      <c r="CP64" s="1142"/>
      <c r="CQ64" s="1142"/>
      <c r="CR64" s="1142"/>
      <c r="CS64" s="1142"/>
      <c r="CT64" s="1142"/>
      <c r="CU64" s="1142"/>
      <c r="CV64" s="1142"/>
      <c r="CW64" s="1142"/>
      <c r="CX64" s="1142"/>
      <c r="CY64" s="1142"/>
      <c r="CZ64" s="1142"/>
      <c r="DA64" s="1142"/>
      <c r="DB64" s="1142"/>
      <c r="DC64" s="1142"/>
      <c r="DD64" s="1142"/>
      <c r="DE64" s="1142"/>
      <c r="DF64" s="1142"/>
      <c r="DG64" s="1142"/>
      <c r="DH64" s="1142"/>
      <c r="DI64" s="1142"/>
      <c r="DJ64" s="1142"/>
      <c r="DK64" s="1142"/>
      <c r="DL64" s="1142"/>
      <c r="DM64" s="1142"/>
      <c r="DN64" s="1142"/>
      <c r="DO64" s="1142"/>
      <c r="DP64" s="1142"/>
      <c r="DQ64" s="1142"/>
      <c r="DR64" s="1142"/>
      <c r="DS64" s="1142"/>
      <c r="DT64" s="1142"/>
      <c r="DU64" s="1142"/>
      <c r="DV64" s="1142"/>
      <c r="DW64" s="1142"/>
      <c r="DX64" s="1142"/>
      <c r="DY64" s="1142"/>
      <c r="DZ64" s="1142"/>
      <c r="EA64" s="1142"/>
      <c r="EB64" s="1142"/>
      <c r="EC64" s="1142"/>
      <c r="ED64" s="1142"/>
      <c r="EE64" s="1142"/>
      <c r="EF64" s="1142"/>
      <c r="EG64" s="1142"/>
      <c r="EH64" s="1142"/>
      <c r="EI64" s="1142"/>
      <c r="EJ64" s="1142"/>
      <c r="EK64" s="1142"/>
      <c r="EL64" s="1142"/>
      <c r="EM64" s="1142"/>
    </row>
    <row r="170">
      <c r="A170" s="1142" t="e">
        <v>#DIV/0!</v>
      </c>
    </row>
    <row r="209">
      <c r="A209" s="1142" t="e">
        <v>#DIV/0!</v>
      </c>
    </row>
    <row r="364" ht="23.25" customHeight="1"/>
  </sheetData>
  <printOptions headings="0" gridLines="0"/>
  <pageMargins left="0" right="0" top="0" bottom="0" header="0.15748031496062992" footer="0"/>
  <pageSetup paperSize="9" scale="39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0" style="1146" width="15.140625"/>
    <col customWidth="1" min="21" max="21" style="1146" width="11"/>
    <col customWidth="1" min="22" max="22" style="1146" width="13"/>
    <col min="23" max="229" style="1146" width="9"/>
    <col customWidth="1" min="230" max="230" style="1146" width="6.5703125"/>
    <col customWidth="1" min="231" max="231" style="1146" width="47.28515625"/>
    <col customWidth="1" min="232" max="233" style="1146" width="12.5703125"/>
    <col customWidth="1" min="234" max="234" style="1146" width="11.7109375"/>
    <col customWidth="1" min="235" max="240" style="1146" width="10.42578125"/>
    <col customWidth="1" min="241" max="241" style="1146" width="13.140625"/>
    <col customWidth="1" min="242" max="243" style="1146" width="10"/>
    <col customWidth="1" min="244" max="244" style="1146" width="10.42578125"/>
    <col customWidth="1" min="245" max="246" style="1146" width="10"/>
    <col customWidth="1" min="247" max="247" style="1146" width="11.7109375"/>
    <col customWidth="1" min="248" max="248" style="1146" width="12.7109375"/>
    <col customWidth="1" min="249" max="250" style="1146" width="10.5703125"/>
    <col customWidth="1" min="251" max="253" style="1146" width="10"/>
    <col customWidth="1" min="254" max="254" style="1146" width="10.5703125"/>
    <col customWidth="1" min="255" max="258" style="1146" width="10"/>
    <col customWidth="1" min="259" max="259" style="1146" width="10.5703125"/>
    <col min="260" max="485" style="1146" width="9"/>
    <col customWidth="1" min="486" max="486" style="1146" width="6.5703125"/>
    <col customWidth="1" min="487" max="487" style="1146" width="47.28515625"/>
    <col customWidth="1" min="488" max="489" style="1146" width="12.5703125"/>
    <col customWidth="1" min="490" max="490" style="1146" width="11.7109375"/>
    <col customWidth="1" min="491" max="496" style="1146" width="10.42578125"/>
    <col customWidth="1" min="497" max="497" style="1146" width="13.140625"/>
    <col customWidth="1" min="498" max="499" style="1146" width="10"/>
    <col customWidth="1" min="500" max="500" style="1146" width="10.42578125"/>
    <col customWidth="1" min="501" max="502" style="1146" width="10"/>
    <col customWidth="1" min="503" max="503" style="1146" width="11.7109375"/>
    <col customWidth="1" min="504" max="504" style="1146" width="12.7109375"/>
    <col customWidth="1" min="505" max="506" style="1146" width="10.5703125"/>
    <col customWidth="1" min="507" max="509" style="1146" width="10"/>
    <col customWidth="1" min="510" max="510" style="1146" width="10.5703125"/>
    <col customWidth="1" min="511" max="514" style="1146" width="10"/>
    <col customWidth="1" min="515" max="515" style="1146" width="10.5703125"/>
    <col min="516" max="741" style="1146" width="9"/>
    <col customWidth="1" min="742" max="742" style="1146" width="6.5703125"/>
    <col customWidth="1" min="743" max="743" style="1146" width="47.28515625"/>
    <col customWidth="1" min="744" max="745" style="1146" width="12.5703125"/>
    <col customWidth="1" min="746" max="746" style="1146" width="11.7109375"/>
    <col customWidth="1" min="747" max="752" style="1146" width="10.42578125"/>
    <col customWidth="1" min="753" max="753" style="1146" width="13.140625"/>
    <col customWidth="1" min="754" max="755" style="1146" width="10"/>
    <col customWidth="1" min="756" max="756" style="1146" width="10.42578125"/>
    <col customWidth="1" min="757" max="758" style="1146" width="10"/>
    <col customWidth="1" min="759" max="759" style="1146" width="11.7109375"/>
    <col customWidth="1" min="760" max="760" style="1146" width="12.7109375"/>
    <col customWidth="1" min="761" max="762" style="1146" width="10.5703125"/>
    <col customWidth="1" min="763" max="765" style="1146" width="10"/>
    <col customWidth="1" min="766" max="766" style="1146" width="10.5703125"/>
    <col customWidth="1" min="767" max="770" style="1146" width="10"/>
    <col customWidth="1" min="771" max="771" style="1146" width="10.5703125"/>
    <col min="772" max="997" style="1146" width="9"/>
    <col customWidth="1" min="998" max="998" style="1146" width="6.5703125"/>
    <col customWidth="1" min="999" max="999" style="1146" width="47.28515625"/>
    <col customWidth="1" min="1000" max="1001" style="1146" width="12.5703125"/>
    <col customWidth="1" min="1002" max="1002" style="1146" width="11.7109375"/>
    <col customWidth="1" min="1003" max="1008" style="1146" width="10.42578125"/>
    <col customWidth="1" min="1009" max="1009" style="1146" width="13.140625"/>
    <col customWidth="1" min="1010" max="1011" style="1146" width="10"/>
    <col customWidth="1" min="1012" max="1012" style="1146" width="10.42578125"/>
    <col customWidth="1" min="1013" max="1014" style="1146" width="10"/>
    <col customWidth="1" min="1015" max="1015" style="1146" width="11.7109375"/>
    <col customWidth="1" min="1016" max="1016" style="1146" width="12.7109375"/>
    <col customWidth="1" min="1017" max="1018" style="1146" width="10.5703125"/>
    <col customWidth="1" min="1019" max="1021" style="1146" width="10"/>
    <col customWidth="1" min="1022" max="1022" style="1146" width="10.5703125"/>
    <col customWidth="1" min="1023" max="1026" style="1146" width="10"/>
    <col customWidth="1" min="1027" max="1027" style="1146" width="10.5703125"/>
    <col min="1028" max="1253" style="1146" width="9"/>
    <col customWidth="1" min="1254" max="1254" style="1146" width="6.5703125"/>
    <col customWidth="1" min="1255" max="1255" style="1146" width="47.28515625"/>
    <col customWidth="1" min="1256" max="1257" style="1146" width="12.5703125"/>
    <col customWidth="1" min="1258" max="1258" style="1146" width="11.7109375"/>
    <col customWidth="1" min="1259" max="1264" style="1146" width="10.42578125"/>
    <col customWidth="1" min="1265" max="1265" style="1146" width="13.140625"/>
    <col customWidth="1" min="1266" max="1267" style="1146" width="10"/>
    <col customWidth="1" min="1268" max="1268" style="1146" width="10.42578125"/>
    <col customWidth="1" min="1269" max="1270" style="1146" width="10"/>
    <col customWidth="1" min="1271" max="1271" style="1146" width="11.7109375"/>
    <col customWidth="1" min="1272" max="1272" style="1146" width="12.7109375"/>
    <col customWidth="1" min="1273" max="1274" style="1146" width="10.5703125"/>
    <col customWidth="1" min="1275" max="1277" style="1146" width="10"/>
    <col customWidth="1" min="1278" max="1278" style="1146" width="10.5703125"/>
    <col customWidth="1" min="1279" max="1282" style="1146" width="10"/>
    <col customWidth="1" min="1283" max="1283" style="1146" width="10.5703125"/>
    <col min="1284" max="1509" style="1146" width="9"/>
    <col customWidth="1" min="1510" max="1510" style="1146" width="6.5703125"/>
    <col customWidth="1" min="1511" max="1511" style="1146" width="47.28515625"/>
    <col customWidth="1" min="1512" max="1513" style="1146" width="12.5703125"/>
    <col customWidth="1" min="1514" max="1514" style="1146" width="11.7109375"/>
    <col customWidth="1" min="1515" max="1520" style="1146" width="10.42578125"/>
    <col customWidth="1" min="1521" max="1521" style="1146" width="13.140625"/>
    <col customWidth="1" min="1522" max="1523" style="1146" width="10"/>
    <col customWidth="1" min="1524" max="1524" style="1146" width="10.42578125"/>
    <col customWidth="1" min="1525" max="1526" style="1146" width="10"/>
    <col customWidth="1" min="1527" max="1527" style="1146" width="11.7109375"/>
    <col customWidth="1" min="1528" max="1528" style="1146" width="12.7109375"/>
    <col customWidth="1" min="1529" max="1530" style="1146" width="10.5703125"/>
    <col customWidth="1" min="1531" max="1533" style="1146" width="10"/>
    <col customWidth="1" min="1534" max="1534" style="1146" width="10.5703125"/>
    <col customWidth="1" min="1535" max="1538" style="1146" width="10"/>
    <col customWidth="1" min="1539" max="1539" style="1146" width="10.5703125"/>
    <col min="1540" max="1765" style="1146" width="9"/>
    <col customWidth="1" min="1766" max="1766" style="1146" width="6.5703125"/>
    <col customWidth="1" min="1767" max="1767" style="1146" width="47.28515625"/>
    <col customWidth="1" min="1768" max="1769" style="1146" width="12.5703125"/>
    <col customWidth="1" min="1770" max="1770" style="1146" width="11.7109375"/>
    <col customWidth="1" min="1771" max="1776" style="1146" width="10.42578125"/>
    <col customWidth="1" min="1777" max="1777" style="1146" width="13.140625"/>
    <col customWidth="1" min="1778" max="1779" style="1146" width="10"/>
    <col customWidth="1" min="1780" max="1780" style="1146" width="10.42578125"/>
    <col customWidth="1" min="1781" max="1782" style="1146" width="10"/>
    <col customWidth="1" min="1783" max="1783" style="1146" width="11.7109375"/>
    <col customWidth="1" min="1784" max="1784" style="1146" width="12.7109375"/>
    <col customWidth="1" min="1785" max="1786" style="1146" width="10.5703125"/>
    <col customWidth="1" min="1787" max="1789" style="1146" width="10"/>
    <col customWidth="1" min="1790" max="1790" style="1146" width="10.5703125"/>
    <col customWidth="1" min="1791" max="1794" style="1146" width="10"/>
    <col customWidth="1" min="1795" max="1795" style="1146" width="10.5703125"/>
    <col min="1796" max="2021" style="1146" width="9"/>
    <col customWidth="1" min="2022" max="2022" style="1146" width="6.5703125"/>
    <col customWidth="1" min="2023" max="2023" style="1146" width="47.28515625"/>
    <col customWidth="1" min="2024" max="2025" style="1146" width="12.5703125"/>
    <col customWidth="1" min="2026" max="2026" style="1146" width="11.7109375"/>
    <col customWidth="1" min="2027" max="2032" style="1146" width="10.42578125"/>
    <col customWidth="1" min="2033" max="2033" style="1146" width="13.140625"/>
    <col customWidth="1" min="2034" max="2035" style="1146" width="10"/>
    <col customWidth="1" min="2036" max="2036" style="1146" width="10.42578125"/>
    <col customWidth="1" min="2037" max="2038" style="1146" width="10"/>
    <col customWidth="1" min="2039" max="2039" style="1146" width="11.7109375"/>
    <col customWidth="1" min="2040" max="2040" style="1146" width="12.7109375"/>
    <col customWidth="1" min="2041" max="2042" style="1146" width="10.5703125"/>
    <col customWidth="1" min="2043" max="2045" style="1146" width="10"/>
    <col customWidth="1" min="2046" max="2046" style="1146" width="10.5703125"/>
    <col customWidth="1" min="2047" max="2050" style="1146" width="10"/>
    <col customWidth="1" min="2051" max="2051" style="1146" width="10.5703125"/>
    <col min="2052" max="2277" style="1146" width="9"/>
    <col customWidth="1" min="2278" max="2278" style="1146" width="6.5703125"/>
    <col customWidth="1" min="2279" max="2279" style="1146" width="47.28515625"/>
    <col customWidth="1" min="2280" max="2281" style="1146" width="12.5703125"/>
    <col customWidth="1" min="2282" max="2282" style="1146" width="11.7109375"/>
    <col customWidth="1" min="2283" max="2288" style="1146" width="10.42578125"/>
    <col customWidth="1" min="2289" max="2289" style="1146" width="13.140625"/>
    <col customWidth="1" min="2290" max="2291" style="1146" width="10"/>
    <col customWidth="1" min="2292" max="2292" style="1146" width="10.42578125"/>
    <col customWidth="1" min="2293" max="2294" style="1146" width="10"/>
    <col customWidth="1" min="2295" max="2295" style="1146" width="11.7109375"/>
    <col customWidth="1" min="2296" max="2296" style="1146" width="12.7109375"/>
    <col customWidth="1" min="2297" max="2298" style="1146" width="10.5703125"/>
    <col customWidth="1" min="2299" max="2301" style="1146" width="10"/>
    <col customWidth="1" min="2302" max="2302" style="1146" width="10.5703125"/>
    <col customWidth="1" min="2303" max="2306" style="1146" width="10"/>
    <col customWidth="1" min="2307" max="2307" style="1146" width="10.5703125"/>
    <col min="2308" max="2533" style="1146" width="9"/>
    <col customWidth="1" min="2534" max="2534" style="1146" width="6.5703125"/>
    <col customWidth="1" min="2535" max="2535" style="1146" width="47.28515625"/>
    <col customWidth="1" min="2536" max="2537" style="1146" width="12.5703125"/>
    <col customWidth="1" min="2538" max="2538" style="1146" width="11.7109375"/>
    <col customWidth="1" min="2539" max="2544" style="1146" width="10.42578125"/>
    <col customWidth="1" min="2545" max="2545" style="1146" width="13.140625"/>
    <col customWidth="1" min="2546" max="2547" style="1146" width="10"/>
    <col customWidth="1" min="2548" max="2548" style="1146" width="10.42578125"/>
    <col customWidth="1" min="2549" max="2550" style="1146" width="10"/>
    <col customWidth="1" min="2551" max="2551" style="1146" width="11.7109375"/>
    <col customWidth="1" min="2552" max="2552" style="1146" width="12.7109375"/>
    <col customWidth="1" min="2553" max="2554" style="1146" width="10.5703125"/>
    <col customWidth="1" min="2555" max="2557" style="1146" width="10"/>
    <col customWidth="1" min="2558" max="2558" style="1146" width="10.5703125"/>
    <col customWidth="1" min="2559" max="2562" style="1146" width="10"/>
    <col customWidth="1" min="2563" max="2563" style="1146" width="10.5703125"/>
    <col min="2564" max="2789" style="1146" width="9"/>
    <col customWidth="1" min="2790" max="2790" style="1146" width="6.5703125"/>
    <col customWidth="1" min="2791" max="2791" style="1146" width="47.28515625"/>
    <col customWidth="1" min="2792" max="2793" style="1146" width="12.5703125"/>
    <col customWidth="1" min="2794" max="2794" style="1146" width="11.7109375"/>
    <col customWidth="1" min="2795" max="2800" style="1146" width="10.42578125"/>
    <col customWidth="1" min="2801" max="2801" style="1146" width="13.140625"/>
    <col customWidth="1" min="2802" max="2803" style="1146" width="10"/>
    <col customWidth="1" min="2804" max="2804" style="1146" width="10.42578125"/>
    <col customWidth="1" min="2805" max="2806" style="1146" width="10"/>
    <col customWidth="1" min="2807" max="2807" style="1146" width="11.7109375"/>
    <col customWidth="1" min="2808" max="2808" style="1146" width="12.7109375"/>
    <col customWidth="1" min="2809" max="2810" style="1146" width="10.5703125"/>
    <col customWidth="1" min="2811" max="2813" style="1146" width="10"/>
    <col customWidth="1" min="2814" max="2814" style="1146" width="10.5703125"/>
    <col customWidth="1" min="2815" max="2818" style="1146" width="10"/>
    <col customWidth="1" min="2819" max="2819" style="1146" width="10.5703125"/>
    <col min="2820" max="3045" style="1146" width="9"/>
    <col customWidth="1" min="3046" max="3046" style="1146" width="6.5703125"/>
    <col customWidth="1" min="3047" max="3047" style="1146" width="47.28515625"/>
    <col customWidth="1" min="3048" max="3049" style="1146" width="12.5703125"/>
    <col customWidth="1" min="3050" max="3050" style="1146" width="11.7109375"/>
    <col customWidth="1" min="3051" max="3056" style="1146" width="10.42578125"/>
    <col customWidth="1" min="3057" max="3057" style="1146" width="13.140625"/>
    <col customWidth="1" min="3058" max="3059" style="1146" width="10"/>
    <col customWidth="1" min="3060" max="3060" style="1146" width="10.42578125"/>
    <col customWidth="1" min="3061" max="3062" style="1146" width="10"/>
    <col customWidth="1" min="3063" max="3063" style="1146" width="11.7109375"/>
    <col customWidth="1" min="3064" max="3064" style="1146" width="12.7109375"/>
    <col customWidth="1" min="3065" max="3066" style="1146" width="10.5703125"/>
    <col customWidth="1" min="3067" max="3069" style="1146" width="10"/>
    <col customWidth="1" min="3070" max="3070" style="1146" width="10.5703125"/>
    <col customWidth="1" min="3071" max="3074" style="1146" width="10"/>
    <col customWidth="1" min="3075" max="3075" style="1146" width="10.5703125"/>
    <col min="3076" max="3301" style="1146" width="9"/>
    <col customWidth="1" min="3302" max="3302" style="1146" width="6.5703125"/>
    <col customWidth="1" min="3303" max="3303" style="1146" width="47.28515625"/>
    <col customWidth="1" min="3304" max="3305" style="1146" width="12.5703125"/>
    <col customWidth="1" min="3306" max="3306" style="1146" width="11.7109375"/>
    <col customWidth="1" min="3307" max="3312" style="1146" width="10.42578125"/>
    <col customWidth="1" min="3313" max="3313" style="1146" width="13.140625"/>
    <col customWidth="1" min="3314" max="3315" style="1146" width="10"/>
    <col customWidth="1" min="3316" max="3316" style="1146" width="10.42578125"/>
    <col customWidth="1" min="3317" max="3318" style="1146" width="10"/>
    <col customWidth="1" min="3319" max="3319" style="1146" width="11.7109375"/>
    <col customWidth="1" min="3320" max="3320" style="1146" width="12.7109375"/>
    <col customWidth="1" min="3321" max="3322" style="1146" width="10.5703125"/>
    <col customWidth="1" min="3323" max="3325" style="1146" width="10"/>
    <col customWidth="1" min="3326" max="3326" style="1146" width="10.5703125"/>
    <col customWidth="1" min="3327" max="3330" style="1146" width="10"/>
    <col customWidth="1" min="3331" max="3331" style="1146" width="10.5703125"/>
    <col min="3332" max="3557" style="1146" width="9"/>
    <col customWidth="1" min="3558" max="3558" style="1146" width="6.5703125"/>
    <col customWidth="1" min="3559" max="3559" style="1146" width="47.28515625"/>
    <col customWidth="1" min="3560" max="3561" style="1146" width="12.5703125"/>
    <col customWidth="1" min="3562" max="3562" style="1146" width="11.7109375"/>
    <col customWidth="1" min="3563" max="3568" style="1146" width="10.42578125"/>
    <col customWidth="1" min="3569" max="3569" style="1146" width="13.140625"/>
    <col customWidth="1" min="3570" max="3571" style="1146" width="10"/>
    <col customWidth="1" min="3572" max="3572" style="1146" width="10.42578125"/>
    <col customWidth="1" min="3573" max="3574" style="1146" width="10"/>
    <col customWidth="1" min="3575" max="3575" style="1146" width="11.7109375"/>
    <col customWidth="1" min="3576" max="3576" style="1146" width="12.7109375"/>
    <col customWidth="1" min="3577" max="3578" style="1146" width="10.5703125"/>
    <col customWidth="1" min="3579" max="3581" style="1146" width="10"/>
    <col customWidth="1" min="3582" max="3582" style="1146" width="10.5703125"/>
    <col customWidth="1" min="3583" max="3586" style="1146" width="10"/>
    <col customWidth="1" min="3587" max="3587" style="1146" width="10.5703125"/>
    <col min="3588" max="3813" style="1146" width="9"/>
    <col customWidth="1" min="3814" max="3814" style="1146" width="6.5703125"/>
    <col customWidth="1" min="3815" max="3815" style="1146" width="47.28515625"/>
    <col customWidth="1" min="3816" max="3817" style="1146" width="12.5703125"/>
    <col customWidth="1" min="3818" max="3818" style="1146" width="11.7109375"/>
    <col customWidth="1" min="3819" max="3824" style="1146" width="10.42578125"/>
    <col customWidth="1" min="3825" max="3825" style="1146" width="13.140625"/>
    <col customWidth="1" min="3826" max="3827" style="1146" width="10"/>
    <col customWidth="1" min="3828" max="3828" style="1146" width="10.42578125"/>
    <col customWidth="1" min="3829" max="3830" style="1146" width="10"/>
    <col customWidth="1" min="3831" max="3831" style="1146" width="11.7109375"/>
    <col customWidth="1" min="3832" max="3832" style="1146" width="12.7109375"/>
    <col customWidth="1" min="3833" max="3834" style="1146" width="10.5703125"/>
    <col customWidth="1" min="3835" max="3837" style="1146" width="10"/>
    <col customWidth="1" min="3838" max="3838" style="1146" width="10.5703125"/>
    <col customWidth="1" min="3839" max="3842" style="1146" width="10"/>
    <col customWidth="1" min="3843" max="3843" style="1146" width="10.5703125"/>
    <col min="3844" max="4069" style="1146" width="9"/>
    <col customWidth="1" min="4070" max="4070" style="1146" width="6.5703125"/>
    <col customWidth="1" min="4071" max="4071" style="1146" width="47.28515625"/>
    <col customWidth="1" min="4072" max="4073" style="1146" width="12.5703125"/>
    <col customWidth="1" min="4074" max="4074" style="1146" width="11.7109375"/>
    <col customWidth="1" min="4075" max="4080" style="1146" width="10.42578125"/>
    <col customWidth="1" min="4081" max="4081" style="1146" width="13.140625"/>
    <col customWidth="1" min="4082" max="4083" style="1146" width="10"/>
    <col customWidth="1" min="4084" max="4084" style="1146" width="10.42578125"/>
    <col customWidth="1" min="4085" max="4086" style="1146" width="10"/>
    <col customWidth="1" min="4087" max="4087" style="1146" width="11.7109375"/>
    <col customWidth="1" min="4088" max="4088" style="1146" width="12.7109375"/>
    <col customWidth="1" min="4089" max="4090" style="1146" width="10.5703125"/>
    <col customWidth="1" min="4091" max="4093" style="1146" width="10"/>
    <col customWidth="1" min="4094" max="4094" style="1146" width="10.5703125"/>
    <col customWidth="1" min="4095" max="4098" style="1146" width="10"/>
    <col customWidth="1" min="4099" max="4099" style="1146" width="10.5703125"/>
    <col min="4100" max="4325" style="1146" width="9"/>
    <col customWidth="1" min="4326" max="4326" style="1146" width="6.5703125"/>
    <col customWidth="1" min="4327" max="4327" style="1146" width="47.28515625"/>
    <col customWidth="1" min="4328" max="4329" style="1146" width="12.5703125"/>
    <col customWidth="1" min="4330" max="4330" style="1146" width="11.7109375"/>
    <col customWidth="1" min="4331" max="4336" style="1146" width="10.42578125"/>
    <col customWidth="1" min="4337" max="4337" style="1146" width="13.140625"/>
    <col customWidth="1" min="4338" max="4339" style="1146" width="10"/>
    <col customWidth="1" min="4340" max="4340" style="1146" width="10.42578125"/>
    <col customWidth="1" min="4341" max="4342" style="1146" width="10"/>
    <col customWidth="1" min="4343" max="4343" style="1146" width="11.7109375"/>
    <col customWidth="1" min="4344" max="4344" style="1146" width="12.7109375"/>
    <col customWidth="1" min="4345" max="4346" style="1146" width="10.5703125"/>
    <col customWidth="1" min="4347" max="4349" style="1146" width="10"/>
    <col customWidth="1" min="4350" max="4350" style="1146" width="10.5703125"/>
    <col customWidth="1" min="4351" max="4354" style="1146" width="10"/>
    <col customWidth="1" min="4355" max="4355" style="1146" width="10.5703125"/>
    <col min="4356" max="4581" style="1146" width="9"/>
    <col customWidth="1" min="4582" max="4582" style="1146" width="6.5703125"/>
    <col customWidth="1" min="4583" max="4583" style="1146" width="47.28515625"/>
    <col customWidth="1" min="4584" max="4585" style="1146" width="12.5703125"/>
    <col customWidth="1" min="4586" max="4586" style="1146" width="11.7109375"/>
    <col customWidth="1" min="4587" max="4592" style="1146" width="10.42578125"/>
    <col customWidth="1" min="4593" max="4593" style="1146" width="13.140625"/>
    <col customWidth="1" min="4594" max="4595" style="1146" width="10"/>
    <col customWidth="1" min="4596" max="4596" style="1146" width="10.42578125"/>
    <col customWidth="1" min="4597" max="4598" style="1146" width="10"/>
    <col customWidth="1" min="4599" max="4599" style="1146" width="11.7109375"/>
    <col customWidth="1" min="4600" max="4600" style="1146" width="12.7109375"/>
    <col customWidth="1" min="4601" max="4602" style="1146" width="10.5703125"/>
    <col customWidth="1" min="4603" max="4605" style="1146" width="10"/>
    <col customWidth="1" min="4606" max="4606" style="1146" width="10.5703125"/>
    <col customWidth="1" min="4607" max="4610" style="1146" width="10"/>
    <col customWidth="1" min="4611" max="4611" style="1146" width="10.5703125"/>
    <col min="4612" max="4837" style="1146" width="9"/>
    <col customWidth="1" min="4838" max="4838" style="1146" width="6.5703125"/>
    <col customWidth="1" min="4839" max="4839" style="1146" width="47.28515625"/>
    <col customWidth="1" min="4840" max="4841" style="1146" width="12.5703125"/>
    <col customWidth="1" min="4842" max="4842" style="1146" width="11.7109375"/>
    <col customWidth="1" min="4843" max="4848" style="1146" width="10.42578125"/>
    <col customWidth="1" min="4849" max="4849" style="1146" width="13.140625"/>
    <col customWidth="1" min="4850" max="4851" style="1146" width="10"/>
    <col customWidth="1" min="4852" max="4852" style="1146" width="10.42578125"/>
    <col customWidth="1" min="4853" max="4854" style="1146" width="10"/>
    <col customWidth="1" min="4855" max="4855" style="1146" width="11.7109375"/>
    <col customWidth="1" min="4856" max="4856" style="1146" width="12.7109375"/>
    <col customWidth="1" min="4857" max="4858" style="1146" width="10.5703125"/>
    <col customWidth="1" min="4859" max="4861" style="1146" width="10"/>
    <col customWidth="1" min="4862" max="4862" style="1146" width="10.5703125"/>
    <col customWidth="1" min="4863" max="4866" style="1146" width="10"/>
    <col customWidth="1" min="4867" max="4867" style="1146" width="10.5703125"/>
    <col min="4868" max="5093" style="1146" width="9"/>
    <col customWidth="1" min="5094" max="5094" style="1146" width="6.5703125"/>
    <col customWidth="1" min="5095" max="5095" style="1146" width="47.28515625"/>
    <col customWidth="1" min="5096" max="5097" style="1146" width="12.5703125"/>
    <col customWidth="1" min="5098" max="5098" style="1146" width="11.7109375"/>
    <col customWidth="1" min="5099" max="5104" style="1146" width="10.42578125"/>
    <col customWidth="1" min="5105" max="5105" style="1146" width="13.140625"/>
    <col customWidth="1" min="5106" max="5107" style="1146" width="10"/>
    <col customWidth="1" min="5108" max="5108" style="1146" width="10.42578125"/>
    <col customWidth="1" min="5109" max="5110" style="1146" width="10"/>
    <col customWidth="1" min="5111" max="5111" style="1146" width="11.7109375"/>
    <col customWidth="1" min="5112" max="5112" style="1146" width="12.7109375"/>
    <col customWidth="1" min="5113" max="5114" style="1146" width="10.5703125"/>
    <col customWidth="1" min="5115" max="5117" style="1146" width="10"/>
    <col customWidth="1" min="5118" max="5118" style="1146" width="10.5703125"/>
    <col customWidth="1" min="5119" max="5122" style="1146" width="10"/>
    <col customWidth="1" min="5123" max="5123" style="1146" width="10.5703125"/>
    <col min="5124" max="5349" style="1146" width="9"/>
    <col customWidth="1" min="5350" max="5350" style="1146" width="6.5703125"/>
    <col customWidth="1" min="5351" max="5351" style="1146" width="47.28515625"/>
    <col customWidth="1" min="5352" max="5353" style="1146" width="12.5703125"/>
    <col customWidth="1" min="5354" max="5354" style="1146" width="11.7109375"/>
    <col customWidth="1" min="5355" max="5360" style="1146" width="10.42578125"/>
    <col customWidth="1" min="5361" max="5361" style="1146" width="13.140625"/>
    <col customWidth="1" min="5362" max="5363" style="1146" width="10"/>
    <col customWidth="1" min="5364" max="5364" style="1146" width="10.42578125"/>
    <col customWidth="1" min="5365" max="5366" style="1146" width="10"/>
    <col customWidth="1" min="5367" max="5367" style="1146" width="11.7109375"/>
    <col customWidth="1" min="5368" max="5368" style="1146" width="12.7109375"/>
    <col customWidth="1" min="5369" max="5370" style="1146" width="10.5703125"/>
    <col customWidth="1" min="5371" max="5373" style="1146" width="10"/>
    <col customWidth="1" min="5374" max="5374" style="1146" width="10.5703125"/>
    <col customWidth="1" min="5375" max="5378" style="1146" width="10"/>
    <col customWidth="1" min="5379" max="5379" style="1146" width="10.5703125"/>
    <col min="5380" max="5605" style="1146" width="9"/>
    <col customWidth="1" min="5606" max="5606" style="1146" width="6.5703125"/>
    <col customWidth="1" min="5607" max="5607" style="1146" width="47.28515625"/>
    <col customWidth="1" min="5608" max="5609" style="1146" width="12.5703125"/>
    <col customWidth="1" min="5610" max="5610" style="1146" width="11.7109375"/>
    <col customWidth="1" min="5611" max="5616" style="1146" width="10.42578125"/>
    <col customWidth="1" min="5617" max="5617" style="1146" width="13.140625"/>
    <col customWidth="1" min="5618" max="5619" style="1146" width="10"/>
    <col customWidth="1" min="5620" max="5620" style="1146" width="10.42578125"/>
    <col customWidth="1" min="5621" max="5622" style="1146" width="10"/>
    <col customWidth="1" min="5623" max="5623" style="1146" width="11.7109375"/>
    <col customWidth="1" min="5624" max="5624" style="1146" width="12.7109375"/>
    <col customWidth="1" min="5625" max="5626" style="1146" width="10.5703125"/>
    <col customWidth="1" min="5627" max="5629" style="1146" width="10"/>
    <col customWidth="1" min="5630" max="5630" style="1146" width="10.5703125"/>
    <col customWidth="1" min="5631" max="5634" style="1146" width="10"/>
    <col customWidth="1" min="5635" max="5635" style="1146" width="10.5703125"/>
    <col min="5636" max="5861" style="1146" width="9"/>
    <col customWidth="1" min="5862" max="5862" style="1146" width="6.5703125"/>
    <col customWidth="1" min="5863" max="5863" style="1146" width="47.28515625"/>
    <col customWidth="1" min="5864" max="5865" style="1146" width="12.5703125"/>
    <col customWidth="1" min="5866" max="5866" style="1146" width="11.7109375"/>
    <col customWidth="1" min="5867" max="5872" style="1146" width="10.42578125"/>
    <col customWidth="1" min="5873" max="5873" style="1146" width="13.140625"/>
    <col customWidth="1" min="5874" max="5875" style="1146" width="10"/>
    <col customWidth="1" min="5876" max="5876" style="1146" width="10.42578125"/>
    <col customWidth="1" min="5877" max="5878" style="1146" width="10"/>
    <col customWidth="1" min="5879" max="5879" style="1146" width="11.7109375"/>
    <col customWidth="1" min="5880" max="5880" style="1146" width="12.7109375"/>
    <col customWidth="1" min="5881" max="5882" style="1146" width="10.5703125"/>
    <col customWidth="1" min="5883" max="5885" style="1146" width="10"/>
    <col customWidth="1" min="5886" max="5886" style="1146" width="10.5703125"/>
    <col customWidth="1" min="5887" max="5890" style="1146" width="10"/>
    <col customWidth="1" min="5891" max="5891" style="1146" width="10.5703125"/>
    <col min="5892" max="6117" style="1146" width="9"/>
    <col customWidth="1" min="6118" max="6118" style="1146" width="6.5703125"/>
    <col customWidth="1" min="6119" max="6119" style="1146" width="47.28515625"/>
    <col customWidth="1" min="6120" max="6121" style="1146" width="12.5703125"/>
    <col customWidth="1" min="6122" max="6122" style="1146" width="11.7109375"/>
    <col customWidth="1" min="6123" max="6128" style="1146" width="10.42578125"/>
    <col customWidth="1" min="6129" max="6129" style="1146" width="13.140625"/>
    <col customWidth="1" min="6130" max="6131" style="1146" width="10"/>
    <col customWidth="1" min="6132" max="6132" style="1146" width="10.42578125"/>
    <col customWidth="1" min="6133" max="6134" style="1146" width="10"/>
    <col customWidth="1" min="6135" max="6135" style="1146" width="11.7109375"/>
    <col customWidth="1" min="6136" max="6136" style="1146" width="12.7109375"/>
    <col customWidth="1" min="6137" max="6138" style="1146" width="10.5703125"/>
    <col customWidth="1" min="6139" max="6141" style="1146" width="10"/>
    <col customWidth="1" min="6142" max="6142" style="1146" width="10.5703125"/>
    <col customWidth="1" min="6143" max="6146" style="1146" width="10"/>
    <col customWidth="1" min="6147" max="6147" style="1146" width="10.5703125"/>
    <col min="6148" max="6373" style="1146" width="9"/>
    <col customWidth="1" min="6374" max="6374" style="1146" width="6.5703125"/>
    <col customWidth="1" min="6375" max="6375" style="1146" width="47.28515625"/>
    <col customWidth="1" min="6376" max="6377" style="1146" width="12.5703125"/>
    <col customWidth="1" min="6378" max="6378" style="1146" width="11.7109375"/>
    <col customWidth="1" min="6379" max="6384" style="1146" width="10.42578125"/>
    <col customWidth="1" min="6385" max="6385" style="1146" width="13.140625"/>
    <col customWidth="1" min="6386" max="6387" style="1146" width="10"/>
    <col customWidth="1" min="6388" max="6388" style="1146" width="10.42578125"/>
    <col customWidth="1" min="6389" max="6390" style="1146" width="10"/>
    <col customWidth="1" min="6391" max="6391" style="1146" width="11.7109375"/>
    <col customWidth="1" min="6392" max="6392" style="1146" width="12.7109375"/>
    <col customWidth="1" min="6393" max="6394" style="1146" width="10.5703125"/>
    <col customWidth="1" min="6395" max="6397" style="1146" width="10"/>
    <col customWidth="1" min="6398" max="6398" style="1146" width="10.5703125"/>
    <col customWidth="1" min="6399" max="6402" style="1146" width="10"/>
    <col customWidth="1" min="6403" max="6403" style="1146" width="10.5703125"/>
    <col min="6404" max="6629" style="1146" width="9"/>
    <col customWidth="1" min="6630" max="6630" style="1146" width="6.5703125"/>
    <col customWidth="1" min="6631" max="6631" style="1146" width="47.28515625"/>
    <col customWidth="1" min="6632" max="6633" style="1146" width="12.5703125"/>
    <col customWidth="1" min="6634" max="6634" style="1146" width="11.7109375"/>
    <col customWidth="1" min="6635" max="6640" style="1146" width="10.42578125"/>
    <col customWidth="1" min="6641" max="6641" style="1146" width="13.140625"/>
    <col customWidth="1" min="6642" max="6643" style="1146" width="10"/>
    <col customWidth="1" min="6644" max="6644" style="1146" width="10.42578125"/>
    <col customWidth="1" min="6645" max="6646" style="1146" width="10"/>
    <col customWidth="1" min="6647" max="6647" style="1146" width="11.7109375"/>
    <col customWidth="1" min="6648" max="6648" style="1146" width="12.7109375"/>
    <col customWidth="1" min="6649" max="6650" style="1146" width="10.5703125"/>
    <col customWidth="1" min="6651" max="6653" style="1146" width="10"/>
    <col customWidth="1" min="6654" max="6654" style="1146" width="10.5703125"/>
    <col customWidth="1" min="6655" max="6658" style="1146" width="10"/>
    <col customWidth="1" min="6659" max="6659" style="1146" width="10.5703125"/>
    <col min="6660" max="6885" style="1146" width="9"/>
    <col customWidth="1" min="6886" max="6886" style="1146" width="6.5703125"/>
    <col customWidth="1" min="6887" max="6887" style="1146" width="47.28515625"/>
    <col customWidth="1" min="6888" max="6889" style="1146" width="12.5703125"/>
    <col customWidth="1" min="6890" max="6890" style="1146" width="11.7109375"/>
    <col customWidth="1" min="6891" max="6896" style="1146" width="10.42578125"/>
    <col customWidth="1" min="6897" max="6897" style="1146" width="13.140625"/>
    <col customWidth="1" min="6898" max="6899" style="1146" width="10"/>
    <col customWidth="1" min="6900" max="6900" style="1146" width="10.42578125"/>
    <col customWidth="1" min="6901" max="6902" style="1146" width="10"/>
    <col customWidth="1" min="6903" max="6903" style="1146" width="11.7109375"/>
    <col customWidth="1" min="6904" max="6904" style="1146" width="12.7109375"/>
    <col customWidth="1" min="6905" max="6906" style="1146" width="10.5703125"/>
    <col customWidth="1" min="6907" max="6909" style="1146" width="10"/>
    <col customWidth="1" min="6910" max="6910" style="1146" width="10.5703125"/>
    <col customWidth="1" min="6911" max="6914" style="1146" width="10"/>
    <col customWidth="1" min="6915" max="6915" style="1146" width="10.5703125"/>
    <col min="6916" max="7141" style="1146" width="9"/>
    <col customWidth="1" min="7142" max="7142" style="1146" width="6.5703125"/>
    <col customWidth="1" min="7143" max="7143" style="1146" width="47.28515625"/>
    <col customWidth="1" min="7144" max="7145" style="1146" width="12.5703125"/>
    <col customWidth="1" min="7146" max="7146" style="1146" width="11.7109375"/>
    <col customWidth="1" min="7147" max="7152" style="1146" width="10.42578125"/>
    <col customWidth="1" min="7153" max="7153" style="1146" width="13.140625"/>
    <col customWidth="1" min="7154" max="7155" style="1146" width="10"/>
    <col customWidth="1" min="7156" max="7156" style="1146" width="10.42578125"/>
    <col customWidth="1" min="7157" max="7158" style="1146" width="10"/>
    <col customWidth="1" min="7159" max="7159" style="1146" width="11.7109375"/>
    <col customWidth="1" min="7160" max="7160" style="1146" width="12.7109375"/>
    <col customWidth="1" min="7161" max="7162" style="1146" width="10.5703125"/>
    <col customWidth="1" min="7163" max="7165" style="1146" width="10"/>
    <col customWidth="1" min="7166" max="7166" style="1146" width="10.5703125"/>
    <col customWidth="1" min="7167" max="7170" style="1146" width="10"/>
    <col customWidth="1" min="7171" max="7171" style="1146" width="10.5703125"/>
    <col min="7172" max="7397" style="1146" width="9"/>
    <col customWidth="1" min="7398" max="7398" style="1146" width="6.5703125"/>
    <col customWidth="1" min="7399" max="7399" style="1146" width="47.28515625"/>
    <col customWidth="1" min="7400" max="7401" style="1146" width="12.5703125"/>
    <col customWidth="1" min="7402" max="7402" style="1146" width="11.7109375"/>
    <col customWidth="1" min="7403" max="7408" style="1146" width="10.42578125"/>
    <col customWidth="1" min="7409" max="7409" style="1146" width="13.140625"/>
    <col customWidth="1" min="7410" max="7411" style="1146" width="10"/>
    <col customWidth="1" min="7412" max="7412" style="1146" width="10.42578125"/>
    <col customWidth="1" min="7413" max="7414" style="1146" width="10"/>
    <col customWidth="1" min="7415" max="7415" style="1146" width="11.7109375"/>
    <col customWidth="1" min="7416" max="7416" style="1146" width="12.7109375"/>
    <col customWidth="1" min="7417" max="7418" style="1146" width="10.5703125"/>
    <col customWidth="1" min="7419" max="7421" style="1146" width="10"/>
    <col customWidth="1" min="7422" max="7422" style="1146" width="10.5703125"/>
    <col customWidth="1" min="7423" max="7426" style="1146" width="10"/>
    <col customWidth="1" min="7427" max="7427" style="1146" width="10.5703125"/>
    <col min="7428" max="7653" style="1146" width="9"/>
    <col customWidth="1" min="7654" max="7654" style="1146" width="6.5703125"/>
    <col customWidth="1" min="7655" max="7655" style="1146" width="47.28515625"/>
    <col customWidth="1" min="7656" max="7657" style="1146" width="12.5703125"/>
    <col customWidth="1" min="7658" max="7658" style="1146" width="11.7109375"/>
    <col customWidth="1" min="7659" max="7664" style="1146" width="10.42578125"/>
    <col customWidth="1" min="7665" max="7665" style="1146" width="13.140625"/>
    <col customWidth="1" min="7666" max="7667" style="1146" width="10"/>
    <col customWidth="1" min="7668" max="7668" style="1146" width="10.42578125"/>
    <col customWidth="1" min="7669" max="7670" style="1146" width="10"/>
    <col customWidth="1" min="7671" max="7671" style="1146" width="11.7109375"/>
    <col customWidth="1" min="7672" max="7672" style="1146" width="12.7109375"/>
    <col customWidth="1" min="7673" max="7674" style="1146" width="10.5703125"/>
    <col customWidth="1" min="7675" max="7677" style="1146" width="10"/>
    <col customWidth="1" min="7678" max="7678" style="1146" width="10.5703125"/>
    <col customWidth="1" min="7679" max="7682" style="1146" width="10"/>
    <col customWidth="1" min="7683" max="7683" style="1146" width="10.5703125"/>
    <col min="7684" max="7909" style="1146" width="9"/>
    <col customWidth="1" min="7910" max="7910" style="1146" width="6.5703125"/>
    <col customWidth="1" min="7911" max="7911" style="1146" width="47.28515625"/>
    <col customWidth="1" min="7912" max="7913" style="1146" width="12.5703125"/>
    <col customWidth="1" min="7914" max="7914" style="1146" width="11.7109375"/>
    <col customWidth="1" min="7915" max="7920" style="1146" width="10.42578125"/>
    <col customWidth="1" min="7921" max="7921" style="1146" width="13.140625"/>
    <col customWidth="1" min="7922" max="7923" style="1146" width="10"/>
    <col customWidth="1" min="7924" max="7924" style="1146" width="10.42578125"/>
    <col customWidth="1" min="7925" max="7926" style="1146" width="10"/>
    <col customWidth="1" min="7927" max="7927" style="1146" width="11.7109375"/>
    <col customWidth="1" min="7928" max="7928" style="1146" width="12.7109375"/>
    <col customWidth="1" min="7929" max="7930" style="1146" width="10.5703125"/>
    <col customWidth="1" min="7931" max="7933" style="1146" width="10"/>
    <col customWidth="1" min="7934" max="7934" style="1146" width="10.5703125"/>
    <col customWidth="1" min="7935" max="7938" style="1146" width="10"/>
    <col customWidth="1" min="7939" max="7939" style="1146" width="10.5703125"/>
    <col min="7940" max="8165" style="1146" width="9"/>
    <col customWidth="1" min="8166" max="8166" style="1146" width="6.5703125"/>
    <col customWidth="1" min="8167" max="8167" style="1146" width="47.28515625"/>
    <col customWidth="1" min="8168" max="8169" style="1146" width="12.5703125"/>
    <col customWidth="1" min="8170" max="8170" style="1146" width="11.7109375"/>
    <col customWidth="1" min="8171" max="8176" style="1146" width="10.42578125"/>
    <col customWidth="1" min="8177" max="8177" style="1146" width="13.140625"/>
    <col customWidth="1" min="8178" max="8179" style="1146" width="10"/>
    <col customWidth="1" min="8180" max="8180" style="1146" width="10.42578125"/>
    <col customWidth="1" min="8181" max="8182" style="1146" width="10"/>
    <col customWidth="1" min="8183" max="8183" style="1146" width="11.7109375"/>
    <col customWidth="1" min="8184" max="8184" style="1146" width="12.7109375"/>
    <col customWidth="1" min="8185" max="8186" style="1146" width="10.5703125"/>
    <col customWidth="1" min="8187" max="8189" style="1146" width="10"/>
    <col customWidth="1" min="8190" max="8190" style="1146" width="10.5703125"/>
    <col customWidth="1" min="8191" max="8194" style="1146" width="10"/>
    <col customWidth="1" min="8195" max="8195" style="1146" width="10.5703125"/>
    <col min="8196" max="8421" style="1146" width="9"/>
    <col customWidth="1" min="8422" max="8422" style="1146" width="6.5703125"/>
    <col customWidth="1" min="8423" max="8423" style="1146" width="47.28515625"/>
    <col customWidth="1" min="8424" max="8425" style="1146" width="12.5703125"/>
    <col customWidth="1" min="8426" max="8426" style="1146" width="11.7109375"/>
    <col customWidth="1" min="8427" max="8432" style="1146" width="10.42578125"/>
    <col customWidth="1" min="8433" max="8433" style="1146" width="13.140625"/>
    <col customWidth="1" min="8434" max="8435" style="1146" width="10"/>
    <col customWidth="1" min="8436" max="8436" style="1146" width="10.42578125"/>
    <col customWidth="1" min="8437" max="8438" style="1146" width="10"/>
    <col customWidth="1" min="8439" max="8439" style="1146" width="11.7109375"/>
    <col customWidth="1" min="8440" max="8440" style="1146" width="12.7109375"/>
    <col customWidth="1" min="8441" max="8442" style="1146" width="10.5703125"/>
    <col customWidth="1" min="8443" max="8445" style="1146" width="10"/>
    <col customWidth="1" min="8446" max="8446" style="1146" width="10.5703125"/>
    <col customWidth="1" min="8447" max="8450" style="1146" width="10"/>
    <col customWidth="1" min="8451" max="8451" style="1146" width="10.5703125"/>
    <col min="8452" max="8677" style="1146" width="9"/>
    <col customWidth="1" min="8678" max="8678" style="1146" width="6.5703125"/>
    <col customWidth="1" min="8679" max="8679" style="1146" width="47.28515625"/>
    <col customWidth="1" min="8680" max="8681" style="1146" width="12.5703125"/>
    <col customWidth="1" min="8682" max="8682" style="1146" width="11.7109375"/>
    <col customWidth="1" min="8683" max="8688" style="1146" width="10.42578125"/>
    <col customWidth="1" min="8689" max="8689" style="1146" width="13.140625"/>
    <col customWidth="1" min="8690" max="8691" style="1146" width="10"/>
    <col customWidth="1" min="8692" max="8692" style="1146" width="10.42578125"/>
    <col customWidth="1" min="8693" max="8694" style="1146" width="10"/>
    <col customWidth="1" min="8695" max="8695" style="1146" width="11.7109375"/>
    <col customWidth="1" min="8696" max="8696" style="1146" width="12.7109375"/>
    <col customWidth="1" min="8697" max="8698" style="1146" width="10.5703125"/>
    <col customWidth="1" min="8699" max="8701" style="1146" width="10"/>
    <col customWidth="1" min="8702" max="8702" style="1146" width="10.5703125"/>
    <col customWidth="1" min="8703" max="8706" style="1146" width="10"/>
    <col customWidth="1" min="8707" max="8707" style="1146" width="10.5703125"/>
    <col min="8708" max="8933" style="1146" width="9"/>
    <col customWidth="1" min="8934" max="8934" style="1146" width="6.5703125"/>
    <col customWidth="1" min="8935" max="8935" style="1146" width="47.28515625"/>
    <col customWidth="1" min="8936" max="8937" style="1146" width="12.5703125"/>
    <col customWidth="1" min="8938" max="8938" style="1146" width="11.7109375"/>
    <col customWidth="1" min="8939" max="8944" style="1146" width="10.42578125"/>
    <col customWidth="1" min="8945" max="8945" style="1146" width="13.140625"/>
    <col customWidth="1" min="8946" max="8947" style="1146" width="10"/>
    <col customWidth="1" min="8948" max="8948" style="1146" width="10.42578125"/>
    <col customWidth="1" min="8949" max="8950" style="1146" width="10"/>
    <col customWidth="1" min="8951" max="8951" style="1146" width="11.7109375"/>
    <col customWidth="1" min="8952" max="8952" style="1146" width="12.7109375"/>
    <col customWidth="1" min="8953" max="8954" style="1146" width="10.5703125"/>
    <col customWidth="1" min="8955" max="8957" style="1146" width="10"/>
    <col customWidth="1" min="8958" max="8958" style="1146" width="10.5703125"/>
    <col customWidth="1" min="8959" max="8962" style="1146" width="10"/>
    <col customWidth="1" min="8963" max="8963" style="1146" width="10.5703125"/>
    <col min="8964" max="9189" style="1146" width="9"/>
    <col customWidth="1" min="9190" max="9190" style="1146" width="6.5703125"/>
    <col customWidth="1" min="9191" max="9191" style="1146" width="47.28515625"/>
    <col customWidth="1" min="9192" max="9193" style="1146" width="12.5703125"/>
    <col customWidth="1" min="9194" max="9194" style="1146" width="11.7109375"/>
    <col customWidth="1" min="9195" max="9200" style="1146" width="10.42578125"/>
    <col customWidth="1" min="9201" max="9201" style="1146" width="13.140625"/>
    <col customWidth="1" min="9202" max="9203" style="1146" width="10"/>
    <col customWidth="1" min="9204" max="9204" style="1146" width="10.42578125"/>
    <col customWidth="1" min="9205" max="9206" style="1146" width="10"/>
    <col customWidth="1" min="9207" max="9207" style="1146" width="11.7109375"/>
    <col customWidth="1" min="9208" max="9208" style="1146" width="12.7109375"/>
    <col customWidth="1" min="9209" max="9210" style="1146" width="10.5703125"/>
    <col customWidth="1" min="9211" max="9213" style="1146" width="10"/>
    <col customWidth="1" min="9214" max="9214" style="1146" width="10.5703125"/>
    <col customWidth="1" min="9215" max="9218" style="1146" width="10"/>
    <col customWidth="1" min="9219" max="9219" style="1146" width="10.5703125"/>
    <col min="9220" max="9445" style="1146" width="9"/>
    <col customWidth="1" min="9446" max="9446" style="1146" width="6.5703125"/>
    <col customWidth="1" min="9447" max="9447" style="1146" width="47.28515625"/>
    <col customWidth="1" min="9448" max="9449" style="1146" width="12.5703125"/>
    <col customWidth="1" min="9450" max="9450" style="1146" width="11.7109375"/>
    <col customWidth="1" min="9451" max="9456" style="1146" width="10.42578125"/>
    <col customWidth="1" min="9457" max="9457" style="1146" width="13.140625"/>
    <col customWidth="1" min="9458" max="9459" style="1146" width="10"/>
    <col customWidth="1" min="9460" max="9460" style="1146" width="10.42578125"/>
    <col customWidth="1" min="9461" max="9462" style="1146" width="10"/>
    <col customWidth="1" min="9463" max="9463" style="1146" width="11.7109375"/>
    <col customWidth="1" min="9464" max="9464" style="1146" width="12.7109375"/>
    <col customWidth="1" min="9465" max="9466" style="1146" width="10.5703125"/>
    <col customWidth="1" min="9467" max="9469" style="1146" width="10"/>
    <col customWidth="1" min="9470" max="9470" style="1146" width="10.5703125"/>
    <col customWidth="1" min="9471" max="9474" style="1146" width="10"/>
    <col customWidth="1" min="9475" max="9475" style="1146" width="10.5703125"/>
    <col min="9476" max="9701" style="1146" width="9"/>
    <col customWidth="1" min="9702" max="9702" style="1146" width="6.5703125"/>
    <col customWidth="1" min="9703" max="9703" style="1146" width="47.28515625"/>
    <col customWidth="1" min="9704" max="9705" style="1146" width="12.5703125"/>
    <col customWidth="1" min="9706" max="9706" style="1146" width="11.7109375"/>
    <col customWidth="1" min="9707" max="9712" style="1146" width="10.42578125"/>
    <col customWidth="1" min="9713" max="9713" style="1146" width="13.140625"/>
    <col customWidth="1" min="9714" max="9715" style="1146" width="10"/>
    <col customWidth="1" min="9716" max="9716" style="1146" width="10.42578125"/>
    <col customWidth="1" min="9717" max="9718" style="1146" width="10"/>
    <col customWidth="1" min="9719" max="9719" style="1146" width="11.7109375"/>
    <col customWidth="1" min="9720" max="9720" style="1146" width="12.7109375"/>
    <col customWidth="1" min="9721" max="9722" style="1146" width="10.5703125"/>
    <col customWidth="1" min="9723" max="9725" style="1146" width="10"/>
    <col customWidth="1" min="9726" max="9726" style="1146" width="10.5703125"/>
    <col customWidth="1" min="9727" max="9730" style="1146" width="10"/>
    <col customWidth="1" min="9731" max="9731" style="1146" width="10.5703125"/>
    <col min="9732" max="9957" style="1146" width="9"/>
    <col customWidth="1" min="9958" max="9958" style="1146" width="6.5703125"/>
    <col customWidth="1" min="9959" max="9959" style="1146" width="47.28515625"/>
    <col customWidth="1" min="9960" max="9961" style="1146" width="12.5703125"/>
    <col customWidth="1" min="9962" max="9962" style="1146" width="11.7109375"/>
    <col customWidth="1" min="9963" max="9968" style="1146" width="10.42578125"/>
    <col customWidth="1" min="9969" max="9969" style="1146" width="13.140625"/>
    <col customWidth="1" min="9970" max="9971" style="1146" width="10"/>
    <col customWidth="1" min="9972" max="9972" style="1146" width="10.42578125"/>
    <col customWidth="1" min="9973" max="9974" style="1146" width="10"/>
    <col customWidth="1" min="9975" max="9975" style="1146" width="11.7109375"/>
    <col customWidth="1" min="9976" max="9976" style="1146" width="12.7109375"/>
    <col customWidth="1" min="9977" max="9978" style="1146" width="10.5703125"/>
    <col customWidth="1" min="9979" max="9981" style="1146" width="10"/>
    <col customWidth="1" min="9982" max="9982" style="1146" width="10.5703125"/>
    <col customWidth="1" min="9983" max="9986" style="1146" width="10"/>
    <col customWidth="1" min="9987" max="9987" style="1146" width="10.5703125"/>
    <col min="9988" max="10213" style="1146" width="9"/>
    <col customWidth="1" min="10214" max="10214" style="1146" width="6.5703125"/>
    <col customWidth="1" min="10215" max="10215" style="1146" width="47.28515625"/>
    <col customWidth="1" min="10216" max="10217" style="1146" width="12.5703125"/>
    <col customWidth="1" min="10218" max="10218" style="1146" width="11.7109375"/>
    <col customWidth="1" min="10219" max="10224" style="1146" width="10.42578125"/>
    <col customWidth="1" min="10225" max="10225" style="1146" width="13.140625"/>
    <col customWidth="1" min="10226" max="10227" style="1146" width="10"/>
    <col customWidth="1" min="10228" max="10228" style="1146" width="10.42578125"/>
    <col customWidth="1" min="10229" max="10230" style="1146" width="10"/>
    <col customWidth="1" min="10231" max="10231" style="1146" width="11.7109375"/>
    <col customWidth="1" min="10232" max="10232" style="1146" width="12.7109375"/>
    <col customWidth="1" min="10233" max="10234" style="1146" width="10.5703125"/>
    <col customWidth="1" min="10235" max="10237" style="1146" width="10"/>
    <col customWidth="1" min="10238" max="10238" style="1146" width="10.5703125"/>
    <col customWidth="1" min="10239" max="10242" style="1146" width="10"/>
    <col customWidth="1" min="10243" max="10243" style="1146" width="10.5703125"/>
    <col min="10244" max="10469" style="1146" width="9"/>
    <col customWidth="1" min="10470" max="10470" style="1146" width="6.5703125"/>
    <col customWidth="1" min="10471" max="10471" style="1146" width="47.28515625"/>
    <col customWidth="1" min="10472" max="10473" style="1146" width="12.5703125"/>
    <col customWidth="1" min="10474" max="10474" style="1146" width="11.7109375"/>
    <col customWidth="1" min="10475" max="10480" style="1146" width="10.42578125"/>
    <col customWidth="1" min="10481" max="10481" style="1146" width="13.140625"/>
    <col customWidth="1" min="10482" max="10483" style="1146" width="10"/>
    <col customWidth="1" min="10484" max="10484" style="1146" width="10.42578125"/>
    <col customWidth="1" min="10485" max="10486" style="1146" width="10"/>
    <col customWidth="1" min="10487" max="10487" style="1146" width="11.7109375"/>
    <col customWidth="1" min="10488" max="10488" style="1146" width="12.7109375"/>
    <col customWidth="1" min="10489" max="10490" style="1146" width="10.5703125"/>
    <col customWidth="1" min="10491" max="10493" style="1146" width="10"/>
    <col customWidth="1" min="10494" max="10494" style="1146" width="10.5703125"/>
    <col customWidth="1" min="10495" max="10498" style="1146" width="10"/>
    <col customWidth="1" min="10499" max="10499" style="1146" width="10.5703125"/>
    <col min="10500" max="10725" style="1146" width="9"/>
    <col customWidth="1" min="10726" max="10726" style="1146" width="6.5703125"/>
    <col customWidth="1" min="10727" max="10727" style="1146" width="47.28515625"/>
    <col customWidth="1" min="10728" max="10729" style="1146" width="12.5703125"/>
    <col customWidth="1" min="10730" max="10730" style="1146" width="11.7109375"/>
    <col customWidth="1" min="10731" max="10736" style="1146" width="10.42578125"/>
    <col customWidth="1" min="10737" max="10737" style="1146" width="13.140625"/>
    <col customWidth="1" min="10738" max="10739" style="1146" width="10"/>
    <col customWidth="1" min="10740" max="10740" style="1146" width="10.42578125"/>
    <col customWidth="1" min="10741" max="10742" style="1146" width="10"/>
    <col customWidth="1" min="10743" max="10743" style="1146" width="11.7109375"/>
    <col customWidth="1" min="10744" max="10744" style="1146" width="12.7109375"/>
    <col customWidth="1" min="10745" max="10746" style="1146" width="10.5703125"/>
    <col customWidth="1" min="10747" max="10749" style="1146" width="10"/>
    <col customWidth="1" min="10750" max="10750" style="1146" width="10.5703125"/>
    <col customWidth="1" min="10751" max="10754" style="1146" width="10"/>
    <col customWidth="1" min="10755" max="10755" style="1146" width="10.5703125"/>
    <col min="10756" max="10981" style="1146" width="9"/>
    <col customWidth="1" min="10982" max="10982" style="1146" width="6.5703125"/>
    <col customWidth="1" min="10983" max="10983" style="1146" width="47.28515625"/>
    <col customWidth="1" min="10984" max="10985" style="1146" width="12.5703125"/>
    <col customWidth="1" min="10986" max="10986" style="1146" width="11.7109375"/>
    <col customWidth="1" min="10987" max="10992" style="1146" width="10.42578125"/>
    <col customWidth="1" min="10993" max="10993" style="1146" width="13.140625"/>
    <col customWidth="1" min="10994" max="10995" style="1146" width="10"/>
    <col customWidth="1" min="10996" max="10996" style="1146" width="10.42578125"/>
    <col customWidth="1" min="10997" max="10998" style="1146" width="10"/>
    <col customWidth="1" min="10999" max="10999" style="1146" width="11.7109375"/>
    <col customWidth="1" min="11000" max="11000" style="1146" width="12.7109375"/>
    <col customWidth="1" min="11001" max="11002" style="1146" width="10.5703125"/>
    <col customWidth="1" min="11003" max="11005" style="1146" width="10"/>
    <col customWidth="1" min="11006" max="11006" style="1146" width="10.5703125"/>
    <col customWidth="1" min="11007" max="11010" style="1146" width="10"/>
    <col customWidth="1" min="11011" max="11011" style="1146" width="10.5703125"/>
    <col min="11012" max="11237" style="1146" width="9"/>
    <col customWidth="1" min="11238" max="11238" style="1146" width="6.5703125"/>
    <col customWidth="1" min="11239" max="11239" style="1146" width="47.28515625"/>
    <col customWidth="1" min="11240" max="11241" style="1146" width="12.5703125"/>
    <col customWidth="1" min="11242" max="11242" style="1146" width="11.7109375"/>
    <col customWidth="1" min="11243" max="11248" style="1146" width="10.42578125"/>
    <col customWidth="1" min="11249" max="11249" style="1146" width="13.140625"/>
    <col customWidth="1" min="11250" max="11251" style="1146" width="10"/>
    <col customWidth="1" min="11252" max="11252" style="1146" width="10.42578125"/>
    <col customWidth="1" min="11253" max="11254" style="1146" width="10"/>
    <col customWidth="1" min="11255" max="11255" style="1146" width="11.7109375"/>
    <col customWidth="1" min="11256" max="11256" style="1146" width="12.7109375"/>
    <col customWidth="1" min="11257" max="11258" style="1146" width="10.5703125"/>
    <col customWidth="1" min="11259" max="11261" style="1146" width="10"/>
    <col customWidth="1" min="11262" max="11262" style="1146" width="10.5703125"/>
    <col customWidth="1" min="11263" max="11266" style="1146" width="10"/>
    <col customWidth="1" min="11267" max="11267" style="1146" width="10.5703125"/>
    <col min="11268" max="11493" style="1146" width="9"/>
    <col customWidth="1" min="11494" max="11494" style="1146" width="6.5703125"/>
    <col customWidth="1" min="11495" max="11495" style="1146" width="47.28515625"/>
    <col customWidth="1" min="11496" max="11497" style="1146" width="12.5703125"/>
    <col customWidth="1" min="11498" max="11498" style="1146" width="11.7109375"/>
    <col customWidth="1" min="11499" max="11504" style="1146" width="10.42578125"/>
    <col customWidth="1" min="11505" max="11505" style="1146" width="13.140625"/>
    <col customWidth="1" min="11506" max="11507" style="1146" width="10"/>
    <col customWidth="1" min="11508" max="11508" style="1146" width="10.42578125"/>
    <col customWidth="1" min="11509" max="11510" style="1146" width="10"/>
    <col customWidth="1" min="11511" max="11511" style="1146" width="11.7109375"/>
    <col customWidth="1" min="11512" max="11512" style="1146" width="12.7109375"/>
    <col customWidth="1" min="11513" max="11514" style="1146" width="10.5703125"/>
    <col customWidth="1" min="11515" max="11517" style="1146" width="10"/>
    <col customWidth="1" min="11518" max="11518" style="1146" width="10.5703125"/>
    <col customWidth="1" min="11519" max="11522" style="1146" width="10"/>
    <col customWidth="1" min="11523" max="11523" style="1146" width="10.5703125"/>
    <col min="11524" max="11749" style="1146" width="9"/>
    <col customWidth="1" min="11750" max="11750" style="1146" width="6.5703125"/>
    <col customWidth="1" min="11751" max="11751" style="1146" width="47.28515625"/>
    <col customWidth="1" min="11752" max="11753" style="1146" width="12.5703125"/>
    <col customWidth="1" min="11754" max="11754" style="1146" width="11.7109375"/>
    <col customWidth="1" min="11755" max="11760" style="1146" width="10.42578125"/>
    <col customWidth="1" min="11761" max="11761" style="1146" width="13.140625"/>
    <col customWidth="1" min="11762" max="11763" style="1146" width="10"/>
    <col customWidth="1" min="11764" max="11764" style="1146" width="10.42578125"/>
    <col customWidth="1" min="11765" max="11766" style="1146" width="10"/>
    <col customWidth="1" min="11767" max="11767" style="1146" width="11.7109375"/>
    <col customWidth="1" min="11768" max="11768" style="1146" width="12.7109375"/>
    <col customWidth="1" min="11769" max="11770" style="1146" width="10.5703125"/>
    <col customWidth="1" min="11771" max="11773" style="1146" width="10"/>
    <col customWidth="1" min="11774" max="11774" style="1146" width="10.5703125"/>
    <col customWidth="1" min="11775" max="11778" style="1146" width="10"/>
    <col customWidth="1" min="11779" max="11779" style="1146" width="10.5703125"/>
    <col min="11780" max="12005" style="1146" width="9"/>
    <col customWidth="1" min="12006" max="12006" style="1146" width="6.5703125"/>
    <col customWidth="1" min="12007" max="12007" style="1146" width="47.28515625"/>
    <col customWidth="1" min="12008" max="12009" style="1146" width="12.5703125"/>
    <col customWidth="1" min="12010" max="12010" style="1146" width="11.7109375"/>
    <col customWidth="1" min="12011" max="12016" style="1146" width="10.42578125"/>
    <col customWidth="1" min="12017" max="12017" style="1146" width="13.140625"/>
    <col customWidth="1" min="12018" max="12019" style="1146" width="10"/>
    <col customWidth="1" min="12020" max="12020" style="1146" width="10.42578125"/>
    <col customWidth="1" min="12021" max="12022" style="1146" width="10"/>
    <col customWidth="1" min="12023" max="12023" style="1146" width="11.7109375"/>
    <col customWidth="1" min="12024" max="12024" style="1146" width="12.7109375"/>
    <col customWidth="1" min="12025" max="12026" style="1146" width="10.5703125"/>
    <col customWidth="1" min="12027" max="12029" style="1146" width="10"/>
    <col customWidth="1" min="12030" max="12030" style="1146" width="10.5703125"/>
    <col customWidth="1" min="12031" max="12034" style="1146" width="10"/>
    <col customWidth="1" min="12035" max="12035" style="1146" width="10.5703125"/>
    <col min="12036" max="12261" style="1146" width="9"/>
    <col customWidth="1" min="12262" max="12262" style="1146" width="6.5703125"/>
    <col customWidth="1" min="12263" max="12263" style="1146" width="47.28515625"/>
    <col customWidth="1" min="12264" max="12265" style="1146" width="12.5703125"/>
    <col customWidth="1" min="12266" max="12266" style="1146" width="11.7109375"/>
    <col customWidth="1" min="12267" max="12272" style="1146" width="10.42578125"/>
    <col customWidth="1" min="12273" max="12273" style="1146" width="13.140625"/>
    <col customWidth="1" min="12274" max="12275" style="1146" width="10"/>
    <col customWidth="1" min="12276" max="12276" style="1146" width="10.42578125"/>
    <col customWidth="1" min="12277" max="12278" style="1146" width="10"/>
    <col customWidth="1" min="12279" max="12279" style="1146" width="11.7109375"/>
    <col customWidth="1" min="12280" max="12280" style="1146" width="12.7109375"/>
    <col customWidth="1" min="12281" max="12282" style="1146" width="10.5703125"/>
    <col customWidth="1" min="12283" max="12285" style="1146" width="10"/>
    <col customWidth="1" min="12286" max="12286" style="1146" width="10.5703125"/>
    <col customWidth="1" min="12287" max="12290" style="1146" width="10"/>
    <col customWidth="1" min="12291" max="12291" style="1146" width="10.5703125"/>
    <col min="12292" max="12517" style="1146" width="9"/>
    <col customWidth="1" min="12518" max="12518" style="1146" width="6.5703125"/>
    <col customWidth="1" min="12519" max="12519" style="1146" width="47.28515625"/>
    <col customWidth="1" min="12520" max="12521" style="1146" width="12.5703125"/>
    <col customWidth="1" min="12522" max="12522" style="1146" width="11.7109375"/>
    <col customWidth="1" min="12523" max="12528" style="1146" width="10.42578125"/>
    <col customWidth="1" min="12529" max="12529" style="1146" width="13.140625"/>
    <col customWidth="1" min="12530" max="12531" style="1146" width="10"/>
    <col customWidth="1" min="12532" max="12532" style="1146" width="10.42578125"/>
    <col customWidth="1" min="12533" max="12534" style="1146" width="10"/>
    <col customWidth="1" min="12535" max="12535" style="1146" width="11.7109375"/>
    <col customWidth="1" min="12536" max="12536" style="1146" width="12.7109375"/>
    <col customWidth="1" min="12537" max="12538" style="1146" width="10.5703125"/>
    <col customWidth="1" min="12539" max="12541" style="1146" width="10"/>
    <col customWidth="1" min="12542" max="12542" style="1146" width="10.5703125"/>
    <col customWidth="1" min="12543" max="12546" style="1146" width="10"/>
    <col customWidth="1" min="12547" max="12547" style="1146" width="10.5703125"/>
    <col min="12548" max="12773" style="1146" width="9"/>
    <col customWidth="1" min="12774" max="12774" style="1146" width="6.5703125"/>
    <col customWidth="1" min="12775" max="12775" style="1146" width="47.28515625"/>
    <col customWidth="1" min="12776" max="12777" style="1146" width="12.5703125"/>
    <col customWidth="1" min="12778" max="12778" style="1146" width="11.7109375"/>
    <col customWidth="1" min="12779" max="12784" style="1146" width="10.42578125"/>
    <col customWidth="1" min="12785" max="12785" style="1146" width="13.140625"/>
    <col customWidth="1" min="12786" max="12787" style="1146" width="10"/>
    <col customWidth="1" min="12788" max="12788" style="1146" width="10.42578125"/>
    <col customWidth="1" min="12789" max="12790" style="1146" width="10"/>
    <col customWidth="1" min="12791" max="12791" style="1146" width="11.7109375"/>
    <col customWidth="1" min="12792" max="12792" style="1146" width="12.7109375"/>
    <col customWidth="1" min="12793" max="12794" style="1146" width="10.5703125"/>
    <col customWidth="1" min="12795" max="12797" style="1146" width="10"/>
    <col customWidth="1" min="12798" max="12798" style="1146" width="10.5703125"/>
    <col customWidth="1" min="12799" max="12802" style="1146" width="10"/>
    <col customWidth="1" min="12803" max="12803" style="1146" width="10.5703125"/>
    <col min="12804" max="13029" style="1146" width="9"/>
    <col customWidth="1" min="13030" max="13030" style="1146" width="6.5703125"/>
    <col customWidth="1" min="13031" max="13031" style="1146" width="47.28515625"/>
    <col customWidth="1" min="13032" max="13033" style="1146" width="12.5703125"/>
    <col customWidth="1" min="13034" max="13034" style="1146" width="11.7109375"/>
    <col customWidth="1" min="13035" max="13040" style="1146" width="10.42578125"/>
    <col customWidth="1" min="13041" max="13041" style="1146" width="13.140625"/>
    <col customWidth="1" min="13042" max="13043" style="1146" width="10"/>
    <col customWidth="1" min="13044" max="13044" style="1146" width="10.42578125"/>
    <col customWidth="1" min="13045" max="13046" style="1146" width="10"/>
    <col customWidth="1" min="13047" max="13047" style="1146" width="11.7109375"/>
    <col customWidth="1" min="13048" max="13048" style="1146" width="12.7109375"/>
    <col customWidth="1" min="13049" max="13050" style="1146" width="10.5703125"/>
    <col customWidth="1" min="13051" max="13053" style="1146" width="10"/>
    <col customWidth="1" min="13054" max="13054" style="1146" width="10.5703125"/>
    <col customWidth="1" min="13055" max="13058" style="1146" width="10"/>
    <col customWidth="1" min="13059" max="13059" style="1146" width="10.5703125"/>
    <col min="13060" max="13285" style="1146" width="9"/>
    <col customWidth="1" min="13286" max="13286" style="1146" width="6.5703125"/>
    <col customWidth="1" min="13287" max="13287" style="1146" width="47.28515625"/>
    <col customWidth="1" min="13288" max="13289" style="1146" width="12.5703125"/>
    <col customWidth="1" min="13290" max="13290" style="1146" width="11.7109375"/>
    <col customWidth="1" min="13291" max="13296" style="1146" width="10.42578125"/>
    <col customWidth="1" min="13297" max="13297" style="1146" width="13.140625"/>
    <col customWidth="1" min="13298" max="13299" style="1146" width="10"/>
    <col customWidth="1" min="13300" max="13300" style="1146" width="10.42578125"/>
    <col customWidth="1" min="13301" max="13302" style="1146" width="10"/>
    <col customWidth="1" min="13303" max="13303" style="1146" width="11.7109375"/>
    <col customWidth="1" min="13304" max="13304" style="1146" width="12.7109375"/>
    <col customWidth="1" min="13305" max="13306" style="1146" width="10.5703125"/>
    <col customWidth="1" min="13307" max="13309" style="1146" width="10"/>
    <col customWidth="1" min="13310" max="13310" style="1146" width="10.5703125"/>
    <col customWidth="1" min="13311" max="13314" style="1146" width="10"/>
    <col customWidth="1" min="13315" max="13315" style="1146" width="10.5703125"/>
    <col min="13316" max="13541" style="1146" width="9"/>
    <col customWidth="1" min="13542" max="13542" style="1146" width="6.5703125"/>
    <col customWidth="1" min="13543" max="13543" style="1146" width="47.28515625"/>
    <col customWidth="1" min="13544" max="13545" style="1146" width="12.5703125"/>
    <col customWidth="1" min="13546" max="13546" style="1146" width="11.7109375"/>
    <col customWidth="1" min="13547" max="13552" style="1146" width="10.42578125"/>
    <col customWidth="1" min="13553" max="13553" style="1146" width="13.140625"/>
    <col customWidth="1" min="13554" max="13555" style="1146" width="10"/>
    <col customWidth="1" min="13556" max="13556" style="1146" width="10.42578125"/>
    <col customWidth="1" min="13557" max="13558" style="1146" width="10"/>
    <col customWidth="1" min="13559" max="13559" style="1146" width="11.7109375"/>
    <col customWidth="1" min="13560" max="13560" style="1146" width="12.7109375"/>
    <col customWidth="1" min="13561" max="13562" style="1146" width="10.5703125"/>
    <col customWidth="1" min="13563" max="13565" style="1146" width="10"/>
    <col customWidth="1" min="13566" max="13566" style="1146" width="10.5703125"/>
    <col customWidth="1" min="13567" max="13570" style="1146" width="10"/>
    <col customWidth="1" min="13571" max="13571" style="1146" width="10.5703125"/>
    <col min="13572" max="13797" style="1146" width="9"/>
    <col customWidth="1" min="13798" max="13798" style="1146" width="6.5703125"/>
    <col customWidth="1" min="13799" max="13799" style="1146" width="47.28515625"/>
    <col customWidth="1" min="13800" max="13801" style="1146" width="12.5703125"/>
    <col customWidth="1" min="13802" max="13802" style="1146" width="11.7109375"/>
    <col customWidth="1" min="13803" max="13808" style="1146" width="10.42578125"/>
    <col customWidth="1" min="13809" max="13809" style="1146" width="13.140625"/>
    <col customWidth="1" min="13810" max="13811" style="1146" width="10"/>
    <col customWidth="1" min="13812" max="13812" style="1146" width="10.42578125"/>
    <col customWidth="1" min="13813" max="13814" style="1146" width="10"/>
    <col customWidth="1" min="13815" max="13815" style="1146" width="11.7109375"/>
    <col customWidth="1" min="13816" max="13816" style="1146" width="12.7109375"/>
    <col customWidth="1" min="13817" max="13818" style="1146" width="10.5703125"/>
    <col customWidth="1" min="13819" max="13821" style="1146" width="10"/>
    <col customWidth="1" min="13822" max="13822" style="1146" width="10.5703125"/>
    <col customWidth="1" min="13823" max="13826" style="1146" width="10"/>
    <col customWidth="1" min="13827" max="13827" style="1146" width="10.5703125"/>
    <col min="13828" max="14053" style="1146" width="9"/>
    <col customWidth="1" min="14054" max="14054" style="1146" width="6.5703125"/>
    <col customWidth="1" min="14055" max="14055" style="1146" width="47.28515625"/>
    <col customWidth="1" min="14056" max="14057" style="1146" width="12.5703125"/>
    <col customWidth="1" min="14058" max="14058" style="1146" width="11.7109375"/>
    <col customWidth="1" min="14059" max="14064" style="1146" width="10.42578125"/>
    <col customWidth="1" min="14065" max="14065" style="1146" width="13.140625"/>
    <col customWidth="1" min="14066" max="14067" style="1146" width="10"/>
    <col customWidth="1" min="14068" max="14068" style="1146" width="10.42578125"/>
    <col customWidth="1" min="14069" max="14070" style="1146" width="10"/>
    <col customWidth="1" min="14071" max="14071" style="1146" width="11.7109375"/>
    <col customWidth="1" min="14072" max="14072" style="1146" width="12.7109375"/>
    <col customWidth="1" min="14073" max="14074" style="1146" width="10.5703125"/>
    <col customWidth="1" min="14075" max="14077" style="1146" width="10"/>
    <col customWidth="1" min="14078" max="14078" style="1146" width="10.5703125"/>
    <col customWidth="1" min="14079" max="14082" style="1146" width="10"/>
    <col customWidth="1" min="14083" max="14083" style="1146" width="10.5703125"/>
    <col min="14084" max="14309" style="1146" width="9"/>
    <col customWidth="1" min="14310" max="14310" style="1146" width="6.5703125"/>
    <col customWidth="1" min="14311" max="14311" style="1146" width="47.28515625"/>
    <col customWidth="1" min="14312" max="14313" style="1146" width="12.5703125"/>
    <col customWidth="1" min="14314" max="14314" style="1146" width="11.7109375"/>
    <col customWidth="1" min="14315" max="14320" style="1146" width="10.42578125"/>
    <col customWidth="1" min="14321" max="14321" style="1146" width="13.140625"/>
    <col customWidth="1" min="14322" max="14323" style="1146" width="10"/>
    <col customWidth="1" min="14324" max="14324" style="1146" width="10.42578125"/>
    <col customWidth="1" min="14325" max="14326" style="1146" width="10"/>
    <col customWidth="1" min="14327" max="14327" style="1146" width="11.7109375"/>
    <col customWidth="1" min="14328" max="14328" style="1146" width="12.7109375"/>
    <col customWidth="1" min="14329" max="14330" style="1146" width="10.5703125"/>
    <col customWidth="1" min="14331" max="14333" style="1146" width="10"/>
    <col customWidth="1" min="14334" max="14334" style="1146" width="10.5703125"/>
    <col customWidth="1" min="14335" max="14338" style="1146" width="10"/>
    <col customWidth="1" min="14339" max="14339" style="1146" width="10.5703125"/>
    <col min="14340" max="14565" style="1146" width="9"/>
    <col customWidth="1" min="14566" max="14566" style="1146" width="6.5703125"/>
    <col customWidth="1" min="14567" max="14567" style="1146" width="47.28515625"/>
    <col customWidth="1" min="14568" max="14569" style="1146" width="12.5703125"/>
    <col customWidth="1" min="14570" max="14570" style="1146" width="11.7109375"/>
    <col customWidth="1" min="14571" max="14576" style="1146" width="10.42578125"/>
    <col customWidth="1" min="14577" max="14577" style="1146" width="13.140625"/>
    <col customWidth="1" min="14578" max="14579" style="1146" width="10"/>
    <col customWidth="1" min="14580" max="14580" style="1146" width="10.42578125"/>
    <col customWidth="1" min="14581" max="14582" style="1146" width="10"/>
    <col customWidth="1" min="14583" max="14583" style="1146" width="11.7109375"/>
    <col customWidth="1" min="14584" max="14584" style="1146" width="12.7109375"/>
    <col customWidth="1" min="14585" max="14586" style="1146" width="10.5703125"/>
    <col customWidth="1" min="14587" max="14589" style="1146" width="10"/>
    <col customWidth="1" min="14590" max="14590" style="1146" width="10.5703125"/>
    <col customWidth="1" min="14591" max="14594" style="1146" width="10"/>
    <col customWidth="1" min="14595" max="14595" style="1146" width="10.5703125"/>
    <col min="14596" max="14821" style="1146" width="9"/>
    <col customWidth="1" min="14822" max="14822" style="1146" width="6.5703125"/>
    <col customWidth="1" min="14823" max="14823" style="1146" width="47.28515625"/>
    <col customWidth="1" min="14824" max="14825" style="1146" width="12.5703125"/>
    <col customWidth="1" min="14826" max="14826" style="1146" width="11.7109375"/>
    <col customWidth="1" min="14827" max="14832" style="1146" width="10.42578125"/>
    <col customWidth="1" min="14833" max="14833" style="1146" width="13.140625"/>
    <col customWidth="1" min="14834" max="14835" style="1146" width="10"/>
    <col customWidth="1" min="14836" max="14836" style="1146" width="10.42578125"/>
    <col customWidth="1" min="14837" max="14838" style="1146" width="10"/>
    <col customWidth="1" min="14839" max="14839" style="1146" width="11.7109375"/>
    <col customWidth="1" min="14840" max="14840" style="1146" width="12.7109375"/>
    <col customWidth="1" min="14841" max="14842" style="1146" width="10.5703125"/>
    <col customWidth="1" min="14843" max="14845" style="1146" width="10"/>
    <col customWidth="1" min="14846" max="14846" style="1146" width="10.5703125"/>
    <col customWidth="1" min="14847" max="14850" style="1146" width="10"/>
    <col customWidth="1" min="14851" max="14851" style="1146" width="10.5703125"/>
    <col min="14852" max="15077" style="1146" width="9"/>
    <col customWidth="1" min="15078" max="15078" style="1146" width="6.5703125"/>
    <col customWidth="1" min="15079" max="15079" style="1146" width="47.28515625"/>
    <col customWidth="1" min="15080" max="15081" style="1146" width="12.5703125"/>
    <col customWidth="1" min="15082" max="15082" style="1146" width="11.7109375"/>
    <col customWidth="1" min="15083" max="15088" style="1146" width="10.42578125"/>
    <col customWidth="1" min="15089" max="15089" style="1146" width="13.140625"/>
    <col customWidth="1" min="15090" max="15091" style="1146" width="10"/>
    <col customWidth="1" min="15092" max="15092" style="1146" width="10.42578125"/>
    <col customWidth="1" min="15093" max="15094" style="1146" width="10"/>
    <col customWidth="1" min="15095" max="15095" style="1146" width="11.7109375"/>
    <col customWidth="1" min="15096" max="15096" style="1146" width="12.7109375"/>
    <col customWidth="1" min="15097" max="15098" style="1146" width="10.5703125"/>
    <col customWidth="1" min="15099" max="15101" style="1146" width="10"/>
    <col customWidth="1" min="15102" max="15102" style="1146" width="10.5703125"/>
    <col customWidth="1" min="15103" max="15106" style="1146" width="10"/>
    <col customWidth="1" min="15107" max="15107" style="1146" width="10.5703125"/>
    <col min="15108" max="15333" style="1146" width="9"/>
    <col customWidth="1" min="15334" max="15334" style="1146" width="6.5703125"/>
    <col customWidth="1" min="15335" max="15335" style="1146" width="47.28515625"/>
    <col customWidth="1" min="15336" max="15337" style="1146" width="12.5703125"/>
    <col customWidth="1" min="15338" max="15338" style="1146" width="11.7109375"/>
    <col customWidth="1" min="15339" max="15344" style="1146" width="10.42578125"/>
    <col customWidth="1" min="15345" max="15345" style="1146" width="13.140625"/>
    <col customWidth="1" min="15346" max="15347" style="1146" width="10"/>
    <col customWidth="1" min="15348" max="15348" style="1146" width="10.42578125"/>
    <col customWidth="1" min="15349" max="15350" style="1146" width="10"/>
    <col customWidth="1" min="15351" max="15351" style="1146" width="11.7109375"/>
    <col customWidth="1" min="15352" max="15352" style="1146" width="12.7109375"/>
    <col customWidth="1" min="15353" max="15354" style="1146" width="10.5703125"/>
    <col customWidth="1" min="15355" max="15357" style="1146" width="10"/>
    <col customWidth="1" min="15358" max="15358" style="1146" width="10.5703125"/>
    <col customWidth="1" min="15359" max="15362" style="1146" width="10"/>
    <col customWidth="1" min="15363" max="15363" style="1146" width="10.5703125"/>
    <col min="15364" max="15589" style="1146" width="9"/>
    <col customWidth="1" min="15590" max="15590" style="1146" width="6.5703125"/>
    <col customWidth="1" min="15591" max="15591" style="1146" width="47.28515625"/>
    <col customWidth="1" min="15592" max="15593" style="1146" width="12.5703125"/>
    <col customWidth="1" min="15594" max="15594" style="1146" width="11.7109375"/>
    <col customWidth="1" min="15595" max="15600" style="1146" width="10.42578125"/>
    <col customWidth="1" min="15601" max="15601" style="1146" width="13.140625"/>
    <col customWidth="1" min="15602" max="15603" style="1146" width="10"/>
    <col customWidth="1" min="15604" max="15604" style="1146" width="10.42578125"/>
    <col customWidth="1" min="15605" max="15606" style="1146" width="10"/>
    <col customWidth="1" min="15607" max="15607" style="1146" width="11.7109375"/>
    <col customWidth="1" min="15608" max="15608" style="1146" width="12.7109375"/>
    <col customWidth="1" min="15609" max="15610" style="1146" width="10.5703125"/>
    <col customWidth="1" min="15611" max="15613" style="1146" width="10"/>
    <col customWidth="1" min="15614" max="15614" style="1146" width="10.5703125"/>
    <col customWidth="1" min="15615" max="15618" style="1146" width="10"/>
    <col customWidth="1" min="15619" max="15619" style="1146" width="10.5703125"/>
    <col min="15620" max="15845" style="1146" width="9"/>
    <col customWidth="1" min="15846" max="15846" style="1146" width="6.5703125"/>
    <col customWidth="1" min="15847" max="15847" style="1146" width="47.28515625"/>
    <col customWidth="1" min="15848" max="15849" style="1146" width="12.5703125"/>
    <col customWidth="1" min="15850" max="15850" style="1146" width="11.7109375"/>
    <col customWidth="1" min="15851" max="15856" style="1146" width="10.42578125"/>
    <col customWidth="1" min="15857" max="15857" style="1146" width="13.140625"/>
    <col customWidth="1" min="15858" max="15859" style="1146" width="10"/>
    <col customWidth="1" min="15860" max="15860" style="1146" width="10.42578125"/>
    <col customWidth="1" min="15861" max="15862" style="1146" width="10"/>
    <col customWidth="1" min="15863" max="15863" style="1146" width="11.7109375"/>
    <col customWidth="1" min="15864" max="15864" style="1146" width="12.7109375"/>
    <col customWidth="1" min="15865" max="15866" style="1146" width="10.5703125"/>
    <col customWidth="1" min="15867" max="15869" style="1146" width="10"/>
    <col customWidth="1" min="15870" max="15870" style="1146" width="10.5703125"/>
    <col customWidth="1" min="15871" max="15874" style="1146" width="10"/>
    <col customWidth="1" min="15875" max="15875" style="1146" width="10.5703125"/>
    <col min="15876" max="16101" style="1146" width="9"/>
    <col customWidth="1" min="16102" max="16102" style="1146" width="6.5703125"/>
    <col customWidth="1" min="16103" max="16103" style="1146" width="47.28515625"/>
    <col customWidth="1" min="16104" max="16105" style="1146" width="12.5703125"/>
    <col customWidth="1" min="16106" max="16106" style="1146" width="11.7109375"/>
    <col customWidth="1" min="16107" max="16112" style="1146" width="10.42578125"/>
    <col customWidth="1" min="16113" max="16113" style="1146" width="13.140625"/>
    <col customWidth="1" min="16114" max="16115" style="1146" width="10"/>
    <col customWidth="1" min="16116" max="16116" style="1146" width="10.42578125"/>
    <col customWidth="1" min="16117" max="16118" style="1146" width="10"/>
    <col customWidth="1" min="16119" max="16119" style="1146" width="11.7109375"/>
    <col customWidth="1" min="16120" max="16120" style="1146" width="12.7109375"/>
    <col customWidth="1" min="16121" max="16122" style="1146" width="10.5703125"/>
    <col customWidth="1" min="16123" max="16125" style="1146" width="10"/>
    <col customWidth="1" min="16126" max="16126" style="1146" width="10.5703125"/>
    <col customWidth="1" min="16127" max="16130" style="1146" width="10"/>
    <col customWidth="1" min="16131" max="16131" style="1146" width="10.5703125"/>
    <col min="16132" max="16384" style="1146" width="9"/>
  </cols>
  <sheetData>
    <row r="1" ht="69.75" customHeight="1">
      <c r="A1" s="1228" t="s">
        <v>1337</v>
      </c>
      <c r="B1" s="1229"/>
      <c r="C1" s="1229"/>
      <c r="F1" s="1224" t="s">
        <v>1335</v>
      </c>
      <c r="O1" s="1224" t="s">
        <v>1335</v>
      </c>
    </row>
    <row r="2" s="1230" customFormat="1" ht="35.450000000000003" customHeight="1">
      <c r="A2" s="1231" t="s">
        <v>1244</v>
      </c>
      <c r="B2" s="1232" t="s">
        <v>1245</v>
      </c>
      <c r="C2" s="1233">
        <v>2019</v>
      </c>
      <c r="D2" s="1233">
        <v>2020</v>
      </c>
      <c r="E2" s="1233">
        <v>2021</v>
      </c>
      <c r="F2" s="1234">
        <v>2022</v>
      </c>
      <c r="G2" s="1233">
        <v>2023</v>
      </c>
      <c r="H2" s="1233">
        <v>2024</v>
      </c>
      <c r="I2" s="1233">
        <v>2025</v>
      </c>
      <c r="J2" s="1233">
        <v>2026</v>
      </c>
      <c r="K2" s="1233">
        <v>2027</v>
      </c>
      <c r="L2" s="1233">
        <v>2028</v>
      </c>
      <c r="M2" s="1233">
        <v>2029</v>
      </c>
      <c r="N2" s="1233">
        <v>2030</v>
      </c>
      <c r="O2" s="1233">
        <v>2031</v>
      </c>
      <c r="P2" s="1233">
        <v>2032</v>
      </c>
      <c r="Q2" s="1233">
        <v>2033</v>
      </c>
      <c r="R2" s="1233">
        <v>2034</v>
      </c>
      <c r="S2" s="1233">
        <v>2035</v>
      </c>
      <c r="T2" s="1233">
        <v>2036</v>
      </c>
    </row>
    <row r="3" s="1235" customFormat="1" ht="34.5" customHeight="1">
      <c r="A3" s="1236"/>
      <c r="B3" s="1237" t="s">
        <v>1277</v>
      </c>
      <c r="C3" s="1204"/>
      <c r="D3" s="1158"/>
      <c r="E3" s="1204"/>
      <c r="F3" s="1215"/>
      <c r="G3" s="1204"/>
      <c r="H3" s="1204"/>
      <c r="I3" s="1204"/>
      <c r="J3" s="1204"/>
      <c r="K3" s="1204"/>
      <c r="L3" s="1204"/>
      <c r="M3" s="1204"/>
      <c r="N3" s="1204"/>
      <c r="O3" s="1204"/>
      <c r="P3" s="1204"/>
      <c r="Q3" s="1204"/>
      <c r="R3" s="1204"/>
      <c r="S3" s="1204"/>
      <c r="T3" s="1204"/>
    </row>
    <row r="4" s="1238" customFormat="1" ht="15">
      <c r="A4" s="1239"/>
      <c r="B4" s="1240" t="s">
        <v>1247</v>
      </c>
      <c r="C4" s="1164"/>
      <c r="D4" s="1165"/>
      <c r="E4" s="1165"/>
      <c r="F4" s="1164"/>
      <c r="G4" s="1164"/>
      <c r="H4" s="1164"/>
      <c r="I4" s="1164"/>
      <c r="J4" s="1164"/>
      <c r="K4" s="1164"/>
      <c r="L4" s="1164"/>
      <c r="M4" s="1164"/>
      <c r="N4" s="1164"/>
      <c r="O4" s="1164"/>
      <c r="P4" s="1164"/>
      <c r="Q4" s="1164"/>
      <c r="R4" s="1164"/>
      <c r="S4" s="1164"/>
      <c r="T4" s="1164"/>
    </row>
    <row r="5" ht="15.75" customHeight="1">
      <c r="A5" s="1241"/>
      <c r="B5" s="1242" t="s">
        <v>1278</v>
      </c>
      <c r="C5" s="1170"/>
      <c r="D5" s="1171"/>
      <c r="E5" s="1171"/>
      <c r="F5" s="1170"/>
      <c r="G5" s="1170"/>
      <c r="H5" s="1170"/>
      <c r="I5" s="1170"/>
      <c r="J5" s="1170"/>
      <c r="K5" s="1170"/>
      <c r="L5" s="1170"/>
      <c r="M5" s="1170"/>
      <c r="N5" s="1170"/>
      <c r="O5" s="1170"/>
      <c r="P5" s="1170"/>
      <c r="Q5" s="1170"/>
      <c r="R5" s="1170"/>
      <c r="S5" s="1170"/>
      <c r="T5" s="1170"/>
    </row>
    <row r="6" ht="15.75" customHeight="1">
      <c r="A6" s="1241"/>
      <c r="B6" s="1243" t="s">
        <v>1249</v>
      </c>
      <c r="C6" s="1176"/>
      <c r="D6" s="1177"/>
      <c r="E6" s="1177"/>
      <c r="F6" s="1176"/>
      <c r="G6" s="1176"/>
      <c r="H6" s="1176"/>
      <c r="I6" s="1176"/>
      <c r="J6" s="1176"/>
      <c r="K6" s="1176"/>
      <c r="L6" s="1176"/>
      <c r="M6" s="1176"/>
      <c r="N6" s="1176"/>
      <c r="O6" s="1176"/>
      <c r="P6" s="1176"/>
      <c r="Q6" s="1176"/>
      <c r="R6" s="1176"/>
      <c r="S6" s="1176"/>
      <c r="T6" s="1176"/>
    </row>
    <row r="7" s="1244" customFormat="1" ht="15">
      <c r="A7" s="1245"/>
      <c r="B7" s="1246" t="s">
        <v>1250</v>
      </c>
      <c r="C7" s="1213"/>
      <c r="D7" s="1185"/>
      <c r="E7" s="1185"/>
      <c r="F7" s="1213"/>
      <c r="G7" s="1213"/>
      <c r="H7" s="1213"/>
      <c r="I7" s="1213"/>
      <c r="J7" s="1213"/>
      <c r="K7" s="1213"/>
      <c r="L7" s="1213"/>
      <c r="M7" s="1213"/>
      <c r="N7" s="1213"/>
      <c r="O7" s="1213"/>
      <c r="P7" s="1213"/>
      <c r="Q7" s="1213"/>
      <c r="R7" s="1213"/>
      <c r="S7" s="1213"/>
      <c r="T7" s="1213"/>
      <c r="U7" s="1146"/>
      <c r="V7" s="1146"/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</row>
    <row r="8" s="1235" customFormat="1" ht="21.199999999999999" customHeight="1">
      <c r="A8" s="1247"/>
      <c r="B8" s="1248" t="s">
        <v>1251</v>
      </c>
      <c r="C8" s="1249"/>
      <c r="D8" s="1249"/>
      <c r="E8" s="1249"/>
      <c r="F8" s="1250"/>
      <c r="G8" s="1249"/>
      <c r="H8" s="1249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</row>
    <row r="9" s="1235" customFormat="1" ht="34.5" customHeight="1">
      <c r="A9" s="1251"/>
      <c r="B9" s="1252" t="s">
        <v>1279</v>
      </c>
      <c r="C9" s="1198">
        <f>C10+C15+C20+C25+C30+C35+C40+C45+C50+C55+C60</f>
        <v>390.9604983399999</v>
      </c>
      <c r="D9" s="1198">
        <f t="shared" ref="D9:T9" si="489">D10+D15+D20+D25+D30+D35+D40+D45+D50+D55+D60</f>
        <v>276.33968220000003</v>
      </c>
      <c r="E9" s="1198">
        <f t="shared" si="489"/>
        <v>294.2863605398864</v>
      </c>
      <c r="F9" s="1197">
        <f t="shared" si="489"/>
        <v>313.40771975711345</v>
      </c>
      <c r="G9" s="1198">
        <f t="shared" si="489"/>
        <v>330.9249693301233</v>
      </c>
      <c r="H9" s="1198">
        <f t="shared" si="489"/>
        <v>345.12810790509872</v>
      </c>
      <c r="I9" s="1198">
        <f t="shared" si="489"/>
        <v>361.58814956177349</v>
      </c>
      <c r="J9" s="1198">
        <f t="shared" si="489"/>
        <v>378.85284130117998</v>
      </c>
      <c r="K9" s="1198">
        <f t="shared" si="489"/>
        <v>396.53136269356872</v>
      </c>
      <c r="L9" s="1198">
        <f t="shared" si="489"/>
        <v>415.54354897128178</v>
      </c>
      <c r="M9" s="1198">
        <f t="shared" si="489"/>
        <v>434.60242641504203</v>
      </c>
      <c r="N9" s="1198">
        <f t="shared" si="489"/>
        <v>454.23778352120007</v>
      </c>
      <c r="O9" s="1198">
        <f t="shared" si="489"/>
        <v>475.91805852194437</v>
      </c>
      <c r="P9" s="1198">
        <f t="shared" si="489"/>
        <v>497.19212302791158</v>
      </c>
      <c r="Q9" s="1198">
        <f t="shared" si="489"/>
        <v>519.71042418986133</v>
      </c>
      <c r="R9" s="1198">
        <f t="shared" si="489"/>
        <v>543.12015494390266</v>
      </c>
      <c r="S9" s="1198">
        <f t="shared" si="489"/>
        <v>567.82292476048474</v>
      </c>
      <c r="T9" s="1198">
        <f t="shared" si="489"/>
        <v>593.87421126758454</v>
      </c>
    </row>
    <row r="10" s="1235" customFormat="1" ht="28.5">
      <c r="A10" s="1236" t="s">
        <v>1253</v>
      </c>
      <c r="B10" s="1253" t="s">
        <v>1254</v>
      </c>
      <c r="C10" s="1202">
        <f>VLOOKUP($B10,'ЭКС ИМП ТО ФАКТ'!$B$14:$F$25,4,0)/1000000</f>
        <v>118.49846625999999</v>
      </c>
      <c r="D10" s="1203">
        <f>(VLOOKUP($B10,'ЭКС ИМП ТО ФАКТ'!$B$14:$F$25,5,0)/1000000)/0.75</f>
        <v>128.03682503999997</v>
      </c>
      <c r="E10" s="1203">
        <f>D10*E12/100</f>
        <v>133.88568654018894</v>
      </c>
      <c r="F10" s="1202">
        <f t="shared" ref="F10:T10" si="490">E10*F12/100</f>
        <v>140.84843496482091</v>
      </c>
      <c r="G10" s="1202">
        <f t="shared" si="490"/>
        <v>146.76261853347827</v>
      </c>
      <c r="H10" s="1202">
        <f t="shared" si="490"/>
        <v>153.36455086910465</v>
      </c>
      <c r="I10" s="1202">
        <f t="shared" si="490"/>
        <v>160.37102016745155</v>
      </c>
      <c r="J10" s="1202">
        <f t="shared" si="490"/>
        <v>167.61365619188666</v>
      </c>
      <c r="K10" s="1202">
        <f t="shared" si="490"/>
        <v>174.91870300407265</v>
      </c>
      <c r="L10" s="1202">
        <f t="shared" si="490"/>
        <v>182.53359282302782</v>
      </c>
      <c r="M10" s="1202">
        <f t="shared" si="490"/>
        <v>190.12616583977169</v>
      </c>
      <c r="N10" s="1202">
        <f t="shared" si="490"/>
        <v>197.97963363147187</v>
      </c>
      <c r="O10" s="1202">
        <f t="shared" si="490"/>
        <v>206.21102532546385</v>
      </c>
      <c r="P10" s="1202">
        <f t="shared" si="490"/>
        <v>214.15473008902376</v>
      </c>
      <c r="Q10" s="1202">
        <f t="shared" si="490"/>
        <v>222.54981619919727</v>
      </c>
      <c r="R10" s="1202">
        <f t="shared" si="490"/>
        <v>231.2213045006655</v>
      </c>
      <c r="S10" s="1202">
        <f t="shared" si="490"/>
        <v>240.31308143645609</v>
      </c>
      <c r="T10" s="1202">
        <f t="shared" si="490"/>
        <v>249.82175749421162</v>
      </c>
    </row>
    <row r="11" ht="15">
      <c r="A11" s="1241"/>
      <c r="B11" s="1240" t="s">
        <v>1247</v>
      </c>
      <c r="C11" s="1208">
        <f>C10/C$9*100</f>
        <v>30.309575203412869</v>
      </c>
      <c r="D11" s="1209">
        <f t="shared" ref="D11:T11" si="491">D10/D$9*100</f>
        <v>46.333130305669847</v>
      </c>
      <c r="E11" s="1209">
        <f t="shared" si="491"/>
        <v>45.495036295452984</v>
      </c>
      <c r="F11" s="1208">
        <f t="shared" si="491"/>
        <v>44.940959040184602</v>
      </c>
      <c r="G11" s="1208">
        <f t="shared" si="491"/>
        <v>44.349212702372782</v>
      </c>
      <c r="H11" s="1208">
        <f t="shared" si="491"/>
        <v>44.436992338878383</v>
      </c>
      <c r="I11" s="1208">
        <f t="shared" si="491"/>
        <v>44.351846254312562</v>
      </c>
      <c r="J11" s="1208">
        <f t="shared" si="491"/>
        <v>44.242417614241241</v>
      </c>
      <c r="K11" s="1208">
        <f t="shared" si="491"/>
        <v>44.112198797058639</v>
      </c>
      <c r="L11" s="1208">
        <f t="shared" si="491"/>
        <v>43.926465294650193</v>
      </c>
      <c r="M11" s="1208">
        <f t="shared" si="491"/>
        <v>43.747147803128613</v>
      </c>
      <c r="N11" s="1208">
        <f t="shared" si="491"/>
        <v>43.585021064684689</v>
      </c>
      <c r="O11" s="1208">
        <f t="shared" si="491"/>
        <v>43.329102906053215</v>
      </c>
      <c r="P11" s="1208">
        <f t="shared" si="491"/>
        <v>43.072832446503071</v>
      </c>
      <c r="Q11" s="1208">
        <f t="shared" si="491"/>
        <v>42.821888082409345</v>
      </c>
      <c r="R11" s="1208">
        <f t="shared" si="491"/>
        <v>42.572771861973649</v>
      </c>
      <c r="S11" s="1208">
        <f t="shared" si="491"/>
        <v>42.32183502239247</v>
      </c>
      <c r="T11" s="1208">
        <f t="shared" si="491"/>
        <v>42.06644315485326</v>
      </c>
    </row>
    <row r="12" ht="15">
      <c r="A12" s="1241"/>
      <c r="B12" s="1242" t="s">
        <v>1278</v>
      </c>
      <c r="C12" s="1170"/>
      <c r="D12" s="1171">
        <f>D10/C10*100</f>
        <v>108.04935209800242</v>
      </c>
      <c r="E12" s="1171">
        <f>E13*E14/100</f>
        <v>104.5681088221</v>
      </c>
      <c r="F12" s="1170">
        <f t="shared" ref="F12:T12" si="492">F13*F14/100</f>
        <v>105.2005174</v>
      </c>
      <c r="G12" s="1170">
        <f t="shared" si="492"/>
        <v>104.1989700277</v>
      </c>
      <c r="H12" s="1170">
        <f t="shared" si="492"/>
        <v>104.49837458720485</v>
      </c>
      <c r="I12" s="1170">
        <f t="shared" si="492"/>
        <v>104.56850638471654</v>
      </c>
      <c r="J12" s="1170">
        <f t="shared" si="492"/>
        <v>104.51617506509137</v>
      </c>
      <c r="K12" s="1170">
        <f t="shared" si="492"/>
        <v>104.35826470119062</v>
      </c>
      <c r="L12" s="1170">
        <f t="shared" si="492"/>
        <v>104.35338799578103</v>
      </c>
      <c r="M12" s="1170">
        <f t="shared" si="492"/>
        <v>104.15954833262123</v>
      </c>
      <c r="N12" s="1170">
        <f t="shared" si="492"/>
        <v>104.13066121488964</v>
      </c>
      <c r="O12" s="1170">
        <f t="shared" si="492"/>
        <v>104.15769619480874</v>
      </c>
      <c r="P12" s="1170">
        <f t="shared" si="492"/>
        <v>103.85222116568322</v>
      </c>
      <c r="Q12" s="1170">
        <f t="shared" si="492"/>
        <v>103.92010305197728</v>
      </c>
      <c r="R12" s="1170">
        <f t="shared" si="492"/>
        <v>103.89642573045609</v>
      </c>
      <c r="S12" s="1170">
        <f t="shared" si="492"/>
        <v>103.93206714036354</v>
      </c>
      <c r="T12" s="1170">
        <f t="shared" si="492"/>
        <v>103.95678670545858</v>
      </c>
    </row>
    <row r="13" ht="15.75" customHeight="1">
      <c r="A13" s="1241"/>
      <c r="B13" s="1243" t="s">
        <v>1249</v>
      </c>
      <c r="C13" s="1170"/>
      <c r="D13" s="1171">
        <f>D12/D14*100</f>
        <v>91.121235813975005</v>
      </c>
      <c r="E13" s="1171">
        <f>'СС Имп Минэк баз'!E18</f>
        <v>100.8139</v>
      </c>
      <c r="F13" s="1170">
        <f>'СС Имп Минэк баз'!F18</f>
        <v>102.19</v>
      </c>
      <c r="G13" s="1170">
        <f>'СС Имп Минэк баз'!G18</f>
        <v>102.1037</v>
      </c>
      <c r="H13" s="1170">
        <f>'ДС Имп Минэк баз'!J13</f>
        <v>100.44732788275326</v>
      </c>
      <c r="I13" s="1170">
        <f>'ДС Имп Минэк баз'!K13</f>
        <v>100.61982747640118</v>
      </c>
      <c r="J13" s="1170">
        <f>'ДС Имп Минэк баз'!L13</f>
        <v>100.61902310434094</v>
      </c>
      <c r="K13" s="1170">
        <f>'ДС Имп Минэк баз'!M13</f>
        <v>100.61820210397623</v>
      </c>
      <c r="L13" s="1170">
        <f>'ДС Имп Минэк баз'!N13</f>
        <v>100.67410216529689</v>
      </c>
      <c r="M13" s="1170">
        <f>'ДС Имп Минэк баз'!O13</f>
        <v>100.65160890974619</v>
      </c>
      <c r="N13" s="1170">
        <f>'ДС Имп Минэк баз'!P13</f>
        <v>100.60661877792991</v>
      </c>
      <c r="O13" s="1170">
        <f>'ДС Имп Минэк баз'!Q13</f>
        <v>100.72891764442416</v>
      </c>
      <c r="P13" s="1170">
        <f>'ДС Имп Минэк баз'!R13</f>
        <v>100.71504186460523</v>
      </c>
      <c r="Q13" s="1170">
        <f>'ДС Имп Минэк баз'!S13</f>
        <v>100.70176259206229</v>
      </c>
      <c r="R13" s="1170">
        <f>'ДС Имп Минэк баз'!T13</f>
        <v>100.68831973963232</v>
      </c>
      <c r="S13" s="1170">
        <f>'ДС Имп Минэк баз'!U13</f>
        <v>100.68818589868307</v>
      </c>
      <c r="T13" s="1170">
        <f>'ДС Имп Минэк баз'!V13</f>
        <v>100.68467006333036</v>
      </c>
    </row>
    <row r="14" s="1244" customFormat="1" ht="15">
      <c r="A14" s="1245"/>
      <c r="B14" s="1246" t="s">
        <v>1250</v>
      </c>
      <c r="C14" s="1213"/>
      <c r="D14" s="1185">
        <f>(VLOOKUP($B10,'ЭКС ИМП ТО ФАКТ'!$I$14:$M$25,5,0)/0.75)/VLOOKUP($B10,'ЭКС ИМП ТО ФАКТ'!$I$14:$M$25,4,0)*100</f>
        <v>118.57757539481393</v>
      </c>
      <c r="E14" s="1185">
        <f>'СС Имп Минэк баз'!E19</f>
        <v>103.7239</v>
      </c>
      <c r="F14" s="1213">
        <f>'СС Имп Минэк баз'!F19</f>
        <v>102.946</v>
      </c>
      <c r="G14" s="1213">
        <f>'СС Имп Минэк баз'!G19</f>
        <v>102.0521</v>
      </c>
      <c r="H14" s="1213">
        <f>'ДС Имп Минэк баз'!J14</f>
        <v>104.03300594434943</v>
      </c>
      <c r="I14" s="1213">
        <f>'ДС Имп Минэк баз'!K14</f>
        <v>103.92435467973891</v>
      </c>
      <c r="J14" s="1213">
        <f>'ДС Имп Минэк баз'!L14</f>
        <v>103.87317610578381</v>
      </c>
      <c r="K14" s="1213">
        <f>'ДС Имп Минэк баз'!M14</f>
        <v>103.7170835087567</v>
      </c>
      <c r="L14" s="1213">
        <f>'ДС Имп Минэк баз'!N14</f>
        <v>103.65464975733593</v>
      </c>
      <c r="M14" s="1213">
        <f>'ДС Имп Минэк баз'!O14</f>
        <v>103.48522935785418</v>
      </c>
      <c r="N14" s="1213">
        <f>'ДС Имп Минэк баз'!P14</f>
        <v>103.50279383182372</v>
      </c>
      <c r="O14" s="1213">
        <f>'ДС Имп Минэк баз'!Q14</f>
        <v>103.40396643840477</v>
      </c>
      <c r="P14" s="1213">
        <f>'ДС Имп Минэк баз'!R14</f>
        <v>103.11490641615919</v>
      </c>
      <c r="Q14" s="1213">
        <f>'ДС Имп Минэк баз'!S14</f>
        <v>103.19591273983188</v>
      </c>
      <c r="R14" s="1213">
        <f>'ДС Имп Минэк баз'!T14</f>
        <v>103.18617491991081</v>
      </c>
      <c r="S14" s="1213">
        <f>'ДС Имп Минэк баз'!U14</f>
        <v>103.22170988853112</v>
      </c>
      <c r="T14" s="1213">
        <f>'ДС Имп Минэк баз'!V14</f>
        <v>103.24986578400672</v>
      </c>
      <c r="U14" s="1146"/>
      <c r="V14" s="1146"/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</row>
    <row r="15" ht="23.25" customHeight="1">
      <c r="A15" s="1236" t="s">
        <v>1255</v>
      </c>
      <c r="B15" s="1253" t="s">
        <v>1256</v>
      </c>
      <c r="C15" s="1202">
        <f>VLOOKUP($B15,'ЭКС ИМП ТО ФАКТ'!$B$14:$F$25,4,0)/1000000</f>
        <v>4.4336945800000001</v>
      </c>
      <c r="D15" s="1203">
        <f>(VLOOKUP($B15,'ЭКС ИМП ТО ФАКТ'!$B$14:$F$25,5,0)/1000000)/0.75</f>
        <v>4.9520145599999994</v>
      </c>
      <c r="E15" s="1203">
        <f>D15*E17/100</f>
        <v>5.3913977803553168</v>
      </c>
      <c r="F15" s="1202">
        <f t="shared" ref="F15:T15" si="493">E15*F17/100</f>
        <v>5.5575787934378589</v>
      </c>
      <c r="G15" s="1202">
        <f t="shared" si="493"/>
        <v>5.7859939151728383</v>
      </c>
      <c r="H15" s="1202">
        <f t="shared" si="493"/>
        <v>5.314352176723296</v>
      </c>
      <c r="I15" s="1202">
        <f t="shared" si="493"/>
        <v>4.9702856244845677</v>
      </c>
      <c r="J15" s="1202">
        <f t="shared" si="493"/>
        <v>4.6508625914516628</v>
      </c>
      <c r="K15" s="1202">
        <f t="shared" si="493"/>
        <v>4.3508001055464414</v>
      </c>
      <c r="L15" s="1202">
        <f t="shared" si="493"/>
        <v>4.1010839474719685</v>
      </c>
      <c r="M15" s="1202">
        <f t="shared" si="493"/>
        <v>3.8612651642954821</v>
      </c>
      <c r="N15" s="1202">
        <f t="shared" si="493"/>
        <v>3.6199088929136685</v>
      </c>
      <c r="O15" s="1202">
        <f t="shared" si="493"/>
        <v>3.4513427567284656</v>
      </c>
      <c r="P15" s="1202">
        <f t="shared" si="493"/>
        <v>3.2787306377142671</v>
      </c>
      <c r="Q15" s="1202">
        <f t="shared" si="493"/>
        <v>3.1136788814863947</v>
      </c>
      <c r="R15" s="1202">
        <f t="shared" si="493"/>
        <v>2.9543866245278365</v>
      </c>
      <c r="S15" s="1202">
        <f t="shared" si="493"/>
        <v>2.8042940542101054</v>
      </c>
      <c r="T15" s="1202">
        <f t="shared" si="493"/>
        <v>2.6609926549153493</v>
      </c>
    </row>
    <row r="16" ht="15">
      <c r="A16" s="1241"/>
      <c r="B16" s="1240" t="s">
        <v>1247</v>
      </c>
      <c r="C16" s="1208">
        <f t="shared" ref="C16:T16" si="494">C15/C$9*100</f>
        <v>1.1340518028868034</v>
      </c>
      <c r="D16" s="1209">
        <f t="shared" si="494"/>
        <v>1.7920026977580419</v>
      </c>
      <c r="E16" s="1209">
        <f t="shared" si="494"/>
        <v>1.8320243488228496</v>
      </c>
      <c r="F16" s="1208">
        <f t="shared" si="494"/>
        <v>1.7732743780992068</v>
      </c>
      <c r="G16" s="1208">
        <f t="shared" si="494"/>
        <v>1.7484307475755512</v>
      </c>
      <c r="H16" s="1208">
        <f t="shared" si="494"/>
        <v>1.5398201580801425</v>
      </c>
      <c r="I16" s="1208">
        <f t="shared" si="494"/>
        <v>1.374570939481369</v>
      </c>
      <c r="J16" s="1208">
        <f t="shared" si="494"/>
        <v>1.2276171865250249</v>
      </c>
      <c r="K16" s="1208">
        <f t="shared" si="494"/>
        <v>1.0972146253431787</v>
      </c>
      <c r="L16" s="1208">
        <f t="shared" si="494"/>
        <v>0.98692037395950394</v>
      </c>
      <c r="M16" s="1208">
        <f t="shared" si="494"/>
        <v>0.88845918237189114</v>
      </c>
      <c r="N16" s="1208">
        <f t="shared" si="494"/>
        <v>0.79691937223991871</v>
      </c>
      <c r="O16" s="1208">
        <f t="shared" si="494"/>
        <v>0.72519684742522239</v>
      </c>
      <c r="P16" s="1208">
        <f t="shared" si="494"/>
        <v>0.65944943329888683</v>
      </c>
      <c r="Q16" s="1208">
        <f t="shared" si="494"/>
        <v>0.59911803507502892</v>
      </c>
      <c r="R16" s="1208">
        <f t="shared" si="494"/>
        <v>0.54396556593135215</v>
      </c>
      <c r="S16" s="1208">
        <f t="shared" si="494"/>
        <v>0.49386770627357002</v>
      </c>
      <c r="T16" s="1208">
        <f t="shared" si="494"/>
        <v>0.44807344795047416</v>
      </c>
    </row>
    <row r="17" ht="15">
      <c r="A17" s="1241"/>
      <c r="B17" s="1242" t="s">
        <v>1278</v>
      </c>
      <c r="C17" s="1170"/>
      <c r="D17" s="1171">
        <f>D15/C15*100</f>
        <v>111.69047553113141</v>
      </c>
      <c r="E17" s="1171">
        <f t="shared" ref="E17:T17" si="495">E18*E19/100</f>
        <v>108.8728176186</v>
      </c>
      <c r="F17" s="1170">
        <f t="shared" si="495"/>
        <v>103.0823363412</v>
      </c>
      <c r="G17" s="1170">
        <f t="shared" si="495"/>
        <v>104.1099754088</v>
      </c>
      <c r="H17" s="1170">
        <f t="shared" si="495"/>
        <v>91.848561450907539</v>
      </c>
      <c r="I17" s="1170">
        <f t="shared" si="495"/>
        <v>93.5257103632362</v>
      </c>
      <c r="J17" s="1170">
        <f t="shared" si="495"/>
        <v>93.573346540501291</v>
      </c>
      <c r="K17" s="1170">
        <f t="shared" si="495"/>
        <v>93.548240138146852</v>
      </c>
      <c r="L17" s="1170">
        <f t="shared" si="495"/>
        <v>94.260454352841151</v>
      </c>
      <c r="M17" s="1170">
        <f t="shared" si="495"/>
        <v>94.152307383897423</v>
      </c>
      <c r="N17" s="1170">
        <f t="shared" si="495"/>
        <v>93.749295603586162</v>
      </c>
      <c r="O17" s="1170">
        <f t="shared" si="495"/>
        <v>95.343359704019406</v>
      </c>
      <c r="P17" s="1170">
        <f t="shared" si="495"/>
        <v>94.998696704994387</v>
      </c>
      <c r="Q17" s="1170">
        <f t="shared" si="495"/>
        <v>94.965986094455843</v>
      </c>
      <c r="R17" s="1170">
        <f t="shared" si="495"/>
        <v>94.884114161364138</v>
      </c>
      <c r="S17" s="1170">
        <f t="shared" si="495"/>
        <v>94.919670666268374</v>
      </c>
      <c r="T17" s="1170">
        <f t="shared" si="495"/>
        <v>94.889929639168301</v>
      </c>
    </row>
    <row r="18" ht="15">
      <c r="A18" s="1241"/>
      <c r="B18" s="1243" t="s">
        <v>1249</v>
      </c>
      <c r="C18" s="1170"/>
      <c r="D18" s="1171">
        <f>D17/D19*100</f>
        <v>98.807601260323253</v>
      </c>
      <c r="E18" s="1171">
        <f>'СС Имп Минэк баз'!E23</f>
        <v>106.1091</v>
      </c>
      <c r="F18" s="1170">
        <f>'СС Имп Минэк баз'!F23</f>
        <v>102.6279</v>
      </c>
      <c r="G18" s="1170">
        <f>'СС Имп Минэк баз'!G23</f>
        <v>102.4003</v>
      </c>
      <c r="H18" s="1170">
        <f>'ДС Имп Минэк баз'!J18</f>
        <v>100.97167193102395</v>
      </c>
      <c r="I18" s="1170">
        <f>'ДС Имп Минэк баз'!K18</f>
        <v>102.75428442217907</v>
      </c>
      <c r="J18" s="1170">
        <f>'ДС Имп Минэк баз'!L18</f>
        <v>102.74596653321537</v>
      </c>
      <c r="K18" s="1170">
        <f>'ДС Имп Минэк баз'!M18</f>
        <v>102.73748332868355</v>
      </c>
      <c r="L18" s="1170">
        <f>'ДС Имп Минэк баз'!N18</f>
        <v>103.47537116330842</v>
      </c>
      <c r="M18" s="1170">
        <f>'ДС Имп Минэк баз'!O18</f>
        <v>103.35940593469137</v>
      </c>
      <c r="N18" s="1170">
        <f>'ДС Имп Минэк баз'!P18</f>
        <v>102.89573024595593</v>
      </c>
      <c r="O18" s="1170">
        <f>'ДС Имп Минэк баз'!Q18</f>
        <v>104.69330718973116</v>
      </c>
      <c r="P18" s="1170">
        <f>'ДС Имп Минэк баз'!R18</f>
        <v>104.62279726754579</v>
      </c>
      <c r="Q18" s="1170">
        <f>'ДС Имп Минэк баз'!S18</f>
        <v>104.55291083932367</v>
      </c>
      <c r="R18" s="1170">
        <f>'ДС Имп Минэк баз'!T18</f>
        <v>104.48285863386718</v>
      </c>
      <c r="S18" s="1170">
        <f>'ДС Имп Минэк баз'!U18</f>
        <v>104.48272422342659</v>
      </c>
      <c r="T18" s="1170">
        <f>'ДС Имп Минэк баз'!V18</f>
        <v>104.44633749197497</v>
      </c>
    </row>
    <row r="19" ht="15">
      <c r="A19" s="1245"/>
      <c r="B19" s="1246" t="s">
        <v>1250</v>
      </c>
      <c r="C19" s="1213"/>
      <c r="D19" s="1185">
        <f>(VLOOKUP($B15,'ЭКС ИМП ТО ФАКТ'!$I$14:$M$25,5,0)/0.75)/VLOOKUP($B15,'ЭКС ИМП ТО ФАКТ'!$I$14:$M$25,4,0)*100</f>
        <v>113.0383433121368</v>
      </c>
      <c r="E19" s="1185">
        <f>'СС Имп Минэк баз'!E24</f>
        <v>102.6046</v>
      </c>
      <c r="F19" s="1213">
        <f>'СС Имп Минэк баз'!F24</f>
        <v>100.44280000000001</v>
      </c>
      <c r="G19" s="1213">
        <f>'СС Имп Минэк баз'!G24</f>
        <v>101.6696</v>
      </c>
      <c r="H19" s="1213">
        <f>'ДС Имп Минэк баз'!J19</f>
        <v>90.964683157521037</v>
      </c>
      <c r="I19" s="1213">
        <f>'ДС Имп Минэк баз'!K19</f>
        <v>91.018793901550524</v>
      </c>
      <c r="J19" s="1213">
        <f>'ДС Имп Минэк баз'!L19</f>
        <v>91.072525470137293</v>
      </c>
      <c r="K19" s="1213">
        <f>'ДС Имп Минэк баз'!M19</f>
        <v>91.055608048001375</v>
      </c>
      <c r="L19" s="1213">
        <f>'ДС Имп Минэк баз'!N19</f>
        <v>91.094579602015671</v>
      </c>
      <c r="M19" s="1213">
        <f>'ДС Имп Минэк баз'!O19</f>
        <v>91.092152216304783</v>
      </c>
      <c r="N19" s="1213">
        <f>'ДС Имп Минэк баз'!P19</f>
        <v>91.11096775297996</v>
      </c>
      <c r="O19" s="1213">
        <f>'ДС Имп Минэк баз'!Q19</f>
        <v>91.069202285522181</v>
      </c>
      <c r="P19" s="1213">
        <f>'ДС Имп Минэк баз'!R19</f>
        <v>90.801143905624826</v>
      </c>
      <c r="Q19" s="1213">
        <f>'ДС Имп Минэк баз'!S19</f>
        <v>90.830552044982312</v>
      </c>
      <c r="R19" s="1213">
        <f>'ДС Имп Минэк баз'!T19</f>
        <v>90.813091642008644</v>
      </c>
      <c r="S19" s="1213">
        <f>'ДС Имп Минэк баз'!U19</f>
        <v>90.847239456823019</v>
      </c>
      <c r="T19" s="1213">
        <f>'ДС Имп Минэк баз'!V19</f>
        <v>90.850413636054085</v>
      </c>
    </row>
    <row r="20" s="1235" customFormat="1" ht="28.5">
      <c r="A20" s="1236" t="s">
        <v>1259</v>
      </c>
      <c r="B20" s="1253" t="s">
        <v>1260</v>
      </c>
      <c r="C20" s="1202">
        <f>VLOOKUP($B20,'ЭКС ИМП ТО ФАКТ'!$B$14:$F$25,4,0)/1000000</f>
        <v>198.74630373999997</v>
      </c>
      <c r="D20" s="1203">
        <f>(VLOOKUP($B20,'ЭКС ИМП ТО ФАКТ'!$B$14:$F$25,5,0)/1000000)/0.75</f>
        <v>91.755273706666685</v>
      </c>
      <c r="E20" s="1203">
        <f>D20*E22/100</f>
        <v>100.74975892974273</v>
      </c>
      <c r="F20" s="1202">
        <f t="shared" ref="F20:T20" si="496">E20*F22/100</f>
        <v>108.93428398089334</v>
      </c>
      <c r="G20" s="1202">
        <f t="shared" si="496"/>
        <v>116.32439774938524</v>
      </c>
      <c r="H20" s="1202">
        <f t="shared" si="496"/>
        <v>120.5102193392991</v>
      </c>
      <c r="I20" s="1202">
        <f t="shared" si="496"/>
        <v>125.71290811150118</v>
      </c>
      <c r="J20" s="1202">
        <f t="shared" si="496"/>
        <v>131.15210801657409</v>
      </c>
      <c r="K20" s="1202">
        <f t="shared" si="496"/>
        <v>136.70646110420833</v>
      </c>
      <c r="L20" s="1202">
        <f t="shared" si="496"/>
        <v>142.86513919255052</v>
      </c>
      <c r="M20" s="1202">
        <f t="shared" si="496"/>
        <v>149.01206423674546</v>
      </c>
      <c r="N20" s="1202">
        <f t="shared" si="496"/>
        <v>155.1876736548291</v>
      </c>
      <c r="O20" s="1202">
        <f t="shared" si="496"/>
        <v>162.5447172064984</v>
      </c>
      <c r="P20" s="1202">
        <f t="shared" si="496"/>
        <v>169.69605301703032</v>
      </c>
      <c r="Q20" s="1202">
        <f t="shared" si="496"/>
        <v>177.19641481839707</v>
      </c>
      <c r="R20" s="1202">
        <f t="shared" si="496"/>
        <v>184.94083999622433</v>
      </c>
      <c r="S20" s="1202">
        <f t="shared" si="496"/>
        <v>193.05293701056962</v>
      </c>
      <c r="T20" s="1202">
        <f t="shared" si="496"/>
        <v>201.55340627708941</v>
      </c>
    </row>
    <row r="21" ht="15">
      <c r="A21" s="1241"/>
      <c r="B21" s="1240" t="s">
        <v>1247</v>
      </c>
      <c r="C21" s="1208">
        <f t="shared" ref="C21:T21" si="497">C20/C$9*100</f>
        <v>50.835392471584093</v>
      </c>
      <c r="D21" s="1209">
        <f t="shared" si="497"/>
        <v>33.203799387834238</v>
      </c>
      <c r="E21" s="1209">
        <f t="shared" si="497"/>
        <v>34.23527979513257</v>
      </c>
      <c r="F21" s="1208">
        <f t="shared" si="497"/>
        <v>34.758009172625314</v>
      </c>
      <c r="G21" s="1208">
        <f t="shared" si="497"/>
        <v>35.151290633902768</v>
      </c>
      <c r="H21" s="1208">
        <f t="shared" si="497"/>
        <v>34.917532527497379</v>
      </c>
      <c r="I21" s="1208">
        <f t="shared" si="497"/>
        <v>34.766877250777952</v>
      </c>
      <c r="J21" s="1208">
        <f t="shared" si="497"/>
        <v>34.618219455905027</v>
      </c>
      <c r="K21" s="1208">
        <f t="shared" si="497"/>
        <v>34.475573426420816</v>
      </c>
      <c r="L21" s="1208">
        <f t="shared" si="497"/>
        <v>34.380304915387804</v>
      </c>
      <c r="M21" s="1208">
        <f t="shared" si="497"/>
        <v>34.28698396047151</v>
      </c>
      <c r="N21" s="1208">
        <f t="shared" si="497"/>
        <v>34.164413284124393</v>
      </c>
      <c r="O21" s="1208">
        <f t="shared" si="497"/>
        <v>34.153929294322744</v>
      </c>
      <c r="P21" s="1208">
        <f t="shared" si="497"/>
        <v>34.130881234315908</v>
      </c>
      <c r="Q21" s="1208">
        <f t="shared" si="497"/>
        <v>34.095220447928412</v>
      </c>
      <c r="R21" s="1208">
        <f t="shared" si="497"/>
        <v>34.051551634154755</v>
      </c>
      <c r="S21" s="1208">
        <f t="shared" si="497"/>
        <v>33.998792333367298</v>
      </c>
      <c r="T21" s="1208">
        <f t="shared" si="497"/>
        <v>33.938736933346078</v>
      </c>
    </row>
    <row r="22" ht="15">
      <c r="A22" s="1241"/>
      <c r="B22" s="1242" t="s">
        <v>1278</v>
      </c>
      <c r="C22" s="1171"/>
      <c r="D22" s="1171">
        <f>D20/C20*100</f>
        <v>46.16703404290778</v>
      </c>
      <c r="E22" s="1171">
        <f t="shared" ref="E22:T22" si="498">E23*E24/100</f>
        <v>109.80269019939999</v>
      </c>
      <c r="F22" s="1170">
        <f t="shared" si="498"/>
        <v>108.12361750349999</v>
      </c>
      <c r="G22" s="1170">
        <f t="shared" si="498"/>
        <v>106.7840109637</v>
      </c>
      <c r="H22" s="1170">
        <f t="shared" si="498"/>
        <v>103.59840383522292</v>
      </c>
      <c r="I22" s="1170">
        <f t="shared" si="498"/>
        <v>104.31721790958973</v>
      </c>
      <c r="J22" s="1170">
        <f t="shared" si="498"/>
        <v>104.32668370080869</v>
      </c>
      <c r="K22" s="1170">
        <f t="shared" si="498"/>
        <v>104.23504674963542</v>
      </c>
      <c r="L22" s="1170">
        <f t="shared" si="498"/>
        <v>104.50503804911428</v>
      </c>
      <c r="M22" s="1170">
        <f t="shared" si="498"/>
        <v>104.30260669533261</v>
      </c>
      <c r="N22" s="1170">
        <f t="shared" si="498"/>
        <v>104.14436874605806</v>
      </c>
      <c r="O22" s="1170">
        <f t="shared" si="498"/>
        <v>104.74073963376303</v>
      </c>
      <c r="P22" s="1170">
        <f t="shared" si="498"/>
        <v>104.39961133984244</v>
      </c>
      <c r="Q22" s="1170">
        <f t="shared" si="498"/>
        <v>104.41987993710968</v>
      </c>
      <c r="R22" s="1170">
        <f t="shared" si="498"/>
        <v>104.37053152896138</v>
      </c>
      <c r="S22" s="1170">
        <f t="shared" si="498"/>
        <v>104.38631997914085</v>
      </c>
      <c r="T22" s="1170">
        <f t="shared" si="498"/>
        <v>104.4031804945057</v>
      </c>
    </row>
    <row r="23" ht="15">
      <c r="A23" s="1241"/>
      <c r="B23" s="1243" t="s">
        <v>1249</v>
      </c>
      <c r="C23" s="1171"/>
      <c r="D23" s="1171">
        <f>D22/D24*100</f>
        <v>50.033688120502021</v>
      </c>
      <c r="E23" s="1171">
        <f>'СС Имп Минэк баз'!E28</f>
        <v>101.4233</v>
      </c>
      <c r="F23" s="1170">
        <f>'СС Имп Минэк баз'!F28</f>
        <v>102.4087</v>
      </c>
      <c r="G23" s="1170">
        <f>'СС Имп Минэк баз'!G28</f>
        <v>102.25190000000001</v>
      </c>
      <c r="H23" s="1170">
        <f>'ДС Имп Минэк баз'!J23</f>
        <v>100.88960071359791</v>
      </c>
      <c r="I23" s="1170">
        <f>'ДС Имп Минэк баз'!K23</f>
        <v>101.61563289298614</v>
      </c>
      <c r="J23" s="1170">
        <f>'ДС Имп Минэк баз'!L23</f>
        <v>101.61224696496851</v>
      </c>
      <c r="K23" s="1170">
        <f>'ДС Имп Минэк баз'!M23</f>
        <v>101.60879283477652</v>
      </c>
      <c r="L23" s="1170">
        <f>'ДС Имп Минэк баз'!N23</f>
        <v>101.88748606283129</v>
      </c>
      <c r="M23" s="1170">
        <f>'ДС Имп Минэк баз'!O23</f>
        <v>101.82450494728927</v>
      </c>
      <c r="N23" s="1170">
        <f>'ДС Имп Минэк баз'!P23</f>
        <v>101.63559131848807</v>
      </c>
      <c r="O23" s="1170">
        <f>'ДС Имп Минэк баз'!Q23</f>
        <v>102.2946693012438</v>
      </c>
      <c r="P23" s="1170">
        <f>'ДС Имп Минэк баз'!R23</f>
        <v>102.25630753518746</v>
      </c>
      <c r="Q23" s="1170">
        <f>'ДС Имп Минэк баз'!S23</f>
        <v>102.21855306745726</v>
      </c>
      <c r="R23" s="1170">
        <f>'ДС Имп Минэк баз'!T23</f>
        <v>102.18063431213305</v>
      </c>
      <c r="S23" s="1170">
        <f>'ДС Имп Минэк баз'!U23</f>
        <v>102.18050042367908</v>
      </c>
      <c r="T23" s="1170">
        <f>'ДС Имп Минэк баз'!V23</f>
        <v>102.16570653126415</v>
      </c>
    </row>
    <row r="24" s="1244" customFormat="1" ht="15">
      <c r="A24" s="1245"/>
      <c r="B24" s="1246" t="s">
        <v>1250</v>
      </c>
      <c r="C24" s="1171"/>
      <c r="D24" s="1185">
        <f>(VLOOKUP($B20,'ЭКС ИМП ТО ФАКТ'!$I$14:$M$25,5,0)/0.75)/VLOOKUP($B20,'ЭКС ИМП ТО ФАКТ'!$I$14:$M$25,4,0)*100</f>
        <v>92.27189874893547</v>
      </c>
      <c r="E24" s="1185">
        <f>'СС Имп Минэк баз'!E29</f>
        <v>108.26179999999999</v>
      </c>
      <c r="F24" s="1213">
        <f>'СС Имп Минэк баз'!F29</f>
        <v>105.5805</v>
      </c>
      <c r="G24" s="1213">
        <f>'СС Имп Минэк баз'!G29</f>
        <v>104.4323</v>
      </c>
      <c r="H24" s="1213">
        <f>'ДС Имп Минэк баз'!J24</f>
        <v>102.68491807130317</v>
      </c>
      <c r="I24" s="1213">
        <f>'ДС Имп Минэк баз'!K24</f>
        <v>102.65863129489996</v>
      </c>
      <c r="J24" s="1213">
        <f>'ДС Имп Минэк баз'!L24</f>
        <v>102.67136769131382</v>
      </c>
      <c r="K24" s="1213">
        <f>'ДС Имп Минэк баз'!M24</f>
        <v>102.5846718985525</v>
      </c>
      <c r="L24" s="1213">
        <f>'ДС Имп Минэк баз'!N24</f>
        <v>102.56906131207204</v>
      </c>
      <c r="M24" s="1213">
        <f>'ДС Имп Минэк баз'!O24</f>
        <v>102.43369879316002</v>
      </c>
      <c r="N24" s="1213">
        <f>'ДС Имп Минэк баз'!P24</f>
        <v>102.46840441918464</v>
      </c>
      <c r="O24" s="1213">
        <f>'ДС Имп Минэк баз'!Q24</f>
        <v>102.39120019569728</v>
      </c>
      <c r="P24" s="1213">
        <f>'ДС Имп Минэк баз'!R24</f>
        <v>102.09601134278924</v>
      </c>
      <c r="Q24" s="1213">
        <f>'ДС Имп Минэк баз'!S24</f>
        <v>102.15354923699586</v>
      </c>
      <c r="R24" s="1213">
        <f>'ДС Имп Минэк баз'!T24</f>
        <v>102.14316267614743</v>
      </c>
      <c r="S24" s="1213">
        <f>'ДС Имп Минэк баз'!U24</f>
        <v>102.15874804519022</v>
      </c>
      <c r="T24" s="1213">
        <f>'ДС Имп Минэк баз'!V24</f>
        <v>102.1900440365054</v>
      </c>
      <c r="U24" s="1146"/>
      <c r="V24" s="1146"/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</row>
    <row r="25" s="1235" customFormat="1" ht="28.5">
      <c r="A25" s="1236" t="s">
        <v>1261</v>
      </c>
      <c r="B25" s="1253" t="s">
        <v>1262</v>
      </c>
      <c r="C25" s="1202">
        <f>VLOOKUP($B25,'ЭКС ИМП ТО ФАКТ'!$B$14:$F$25,4,0)/1000000</f>
        <v>0.24430711999999996</v>
      </c>
      <c r="D25" s="1203">
        <f>(VLOOKUP($B25,'ЭКС ИМП ТО ФАКТ'!$B$14:$F$25,5,0)/1000000)/0.75</f>
        <v>0.15664364</v>
      </c>
      <c r="E25" s="1203">
        <f>D25*E27/100</f>
        <v>0.18373540503463792</v>
      </c>
      <c r="F25" s="1202">
        <f t="shared" ref="F25:T25" si="499">E25*F27/100</f>
        <v>0.20441927290333337</v>
      </c>
      <c r="G25" s="1202">
        <f t="shared" si="499"/>
        <v>0.22535397038792521</v>
      </c>
      <c r="H25" s="1202">
        <f t="shared" si="499"/>
        <v>0.24083238913091828</v>
      </c>
      <c r="I25" s="1202">
        <f t="shared" si="499"/>
        <v>0.26165800233079822</v>
      </c>
      <c r="J25" s="1202">
        <f t="shared" si="499"/>
        <v>0.2842924869295812</v>
      </c>
      <c r="K25" s="1202">
        <f t="shared" si="499"/>
        <v>0.30859729777929368</v>
      </c>
      <c r="L25" s="1202">
        <f t="shared" si="499"/>
        <v>0.33706569437539935</v>
      </c>
      <c r="M25" s="1202">
        <f t="shared" si="499"/>
        <v>0.36714380628652921</v>
      </c>
      <c r="N25" s="1202">
        <f t="shared" si="499"/>
        <v>0.39831553057068592</v>
      </c>
      <c r="O25" s="1202">
        <f t="shared" si="499"/>
        <v>0.43833147864356897</v>
      </c>
      <c r="P25" s="1202">
        <f t="shared" si="499"/>
        <v>0.48058580984560217</v>
      </c>
      <c r="Q25" s="1202">
        <f t="shared" si="499"/>
        <v>0.5267599882359042</v>
      </c>
      <c r="R25" s="1202">
        <f t="shared" si="499"/>
        <v>0.5768181325851035</v>
      </c>
      <c r="S25" s="1202">
        <f t="shared" si="499"/>
        <v>0.63172751987638398</v>
      </c>
      <c r="T25" s="1202">
        <f t="shared" si="499"/>
        <v>0.6918449401598743</v>
      </c>
    </row>
    <row r="26" ht="15">
      <c r="A26" s="1241"/>
      <c r="B26" s="1240" t="s">
        <v>1247</v>
      </c>
      <c r="C26" s="1208">
        <f t="shared" ref="C26:T26" si="500">C25/C$9*100</f>
        <v>0.062488952474052145</v>
      </c>
      <c r="D26" s="1209">
        <f t="shared" si="500"/>
        <v>0.056685177732320631</v>
      </c>
      <c r="E26" s="1209">
        <f t="shared" si="500"/>
        <v>0.062434223827962675</v>
      </c>
      <c r="F26" s="1208">
        <f t="shared" si="500"/>
        <v>0.065224708906901019</v>
      </c>
      <c r="G26" s="1208">
        <f t="shared" si="500"/>
        <v>0.068098206927116808</v>
      </c>
      <c r="H26" s="1208">
        <f t="shared" si="500"/>
        <v>0.069780578172190175</v>
      </c>
      <c r="I26" s="1208">
        <f t="shared" si="500"/>
        <v>0.072363544725653886</v>
      </c>
      <c r="J26" s="1208">
        <f t="shared" si="500"/>
        <v>0.075040347052214587</v>
      </c>
      <c r="K26" s="1208">
        <f t="shared" si="500"/>
        <v>0.077824184115739492</v>
      </c>
      <c r="L26" s="1208">
        <f t="shared" si="500"/>
        <v>0.081114409117850117</v>
      </c>
      <c r="M26" s="1208">
        <f t="shared" si="500"/>
        <v>0.084478084790053531</v>
      </c>
      <c r="N26" s="1208">
        <f t="shared" si="500"/>
        <v>0.087688771172443836</v>
      </c>
      <c r="O26" s="1208">
        <f t="shared" si="500"/>
        <v>0.092102300132273232</v>
      </c>
      <c r="P26" s="1208">
        <f t="shared" si="500"/>
        <v>0.096659980636624621</v>
      </c>
      <c r="Q26" s="1208">
        <f t="shared" si="500"/>
        <v>0.10135644076353326</v>
      </c>
      <c r="R26" s="1208">
        <f t="shared" si="500"/>
        <v>0.10620451613412898</v>
      </c>
      <c r="S26" s="1208">
        <f t="shared" si="500"/>
        <v>0.11125431755733622</v>
      </c>
      <c r="T26" s="1208">
        <f t="shared" si="500"/>
        <v>0.11649688217361348</v>
      </c>
    </row>
    <row r="27" ht="15">
      <c r="A27" s="1241"/>
      <c r="B27" s="1242" t="s">
        <v>1278</v>
      </c>
      <c r="C27" s="1171"/>
      <c r="D27" s="1171">
        <f>D25/C25*100</f>
        <v>64.117509141772061</v>
      </c>
      <c r="E27" s="1171">
        <f t="shared" ref="E27:T27" si="501">E28*E29/100</f>
        <v>117.29515799980001</v>
      </c>
      <c r="F27" s="1170">
        <f t="shared" si="501"/>
        <v>111.25742088999999</v>
      </c>
      <c r="G27" s="1170">
        <f t="shared" si="501"/>
        <v>110.24105857890001</v>
      </c>
      <c r="H27" s="1170">
        <f t="shared" si="501"/>
        <v>106.86849169612964</v>
      </c>
      <c r="I27" s="1170">
        <f t="shared" si="501"/>
        <v>108.64734734187226</v>
      </c>
      <c r="J27" s="1170">
        <f t="shared" si="501"/>
        <v>108.65040793599258</v>
      </c>
      <c r="K27" s="1170">
        <f t="shared" si="501"/>
        <v>108.54922728075213</v>
      </c>
      <c r="L27" s="1170">
        <f t="shared" si="501"/>
        <v>109.22509587769171</v>
      </c>
      <c r="M27" s="1170">
        <f t="shared" si="501"/>
        <v>108.9235162204407</v>
      </c>
      <c r="N27" s="1170">
        <f t="shared" si="501"/>
        <v>108.49033096852229</v>
      </c>
      <c r="O27" s="1170">
        <f t="shared" si="501"/>
        <v>110.0462937047798</v>
      </c>
      <c r="P27" s="1170">
        <f t="shared" si="501"/>
        <v>109.63981216516564</v>
      </c>
      <c r="Q27" s="1170">
        <f t="shared" si="501"/>
        <v>109.6078946661235</v>
      </c>
      <c r="R27" s="1170">
        <f t="shared" si="501"/>
        <v>109.50302708389864</v>
      </c>
      <c r="S27" s="1170">
        <f t="shared" si="501"/>
        <v>109.51935873534266</v>
      </c>
      <c r="T27" s="1170">
        <f t="shared" si="501"/>
        <v>109.51635291988768</v>
      </c>
    </row>
    <row r="28" ht="15">
      <c r="A28" s="1241"/>
      <c r="B28" s="1243" t="s">
        <v>1249</v>
      </c>
      <c r="C28" s="1171"/>
      <c r="D28" s="1171">
        <f>D27/D29*100</f>
        <v>97.411421918706637</v>
      </c>
      <c r="E28" s="1171">
        <f>'СС Имп Минэк баз'!E33</f>
        <v>100.8139</v>
      </c>
      <c r="F28" s="1170">
        <f>'СС Имп Минэк баз'!F33</f>
        <v>102.19</v>
      </c>
      <c r="G28" s="1170">
        <f>'СС Имп Минэк баз'!G33</f>
        <v>102.1037</v>
      </c>
      <c r="H28" s="1171">
        <v>102.11809693713786</v>
      </c>
      <c r="I28" s="1171">
        <v>103.84674498330033</v>
      </c>
      <c r="J28" s="1171">
        <v>103.838683249925</v>
      </c>
      <c r="K28" s="1171">
        <v>103.83045913042032</v>
      </c>
      <c r="L28" s="1171">
        <v>104.49401443531261</v>
      </c>
      <c r="M28" s="1171">
        <v>104.34405939830782</v>
      </c>
      <c r="N28" s="1171">
        <v>103.89426504401919</v>
      </c>
      <c r="O28" s="1171">
        <v>105.46341708915843</v>
      </c>
      <c r="P28" s="1171">
        <v>105.37251414471186</v>
      </c>
      <c r="Q28" s="1171">
        <v>105.28224052428681</v>
      </c>
      <c r="R28" s="1171">
        <v>105.19180140984059</v>
      </c>
      <c r="S28" s="1171">
        <v>105.19166767542639</v>
      </c>
      <c r="T28" s="1171">
        <v>105.15644301729559</v>
      </c>
    </row>
    <row r="29" s="1244" customFormat="1" ht="15">
      <c r="A29" s="1245"/>
      <c r="B29" s="1246" t="s">
        <v>1250</v>
      </c>
      <c r="C29" s="1171"/>
      <c r="D29" s="1185">
        <f>(VLOOKUP($B25,'ЭКС ИМП ТО ФАКТ'!$I$14:$M$25,5,0)/0.75)/VLOOKUP($B25,'ЭКС ИМП ТО ФАКТ'!$I$14:$M$25,4,0)*100</f>
        <v>65.821346079190235</v>
      </c>
      <c r="E29" s="1185">
        <f>'СС Имп Минэк баз'!E34</f>
        <v>116.34820000000001</v>
      </c>
      <c r="F29" s="1213">
        <f>'СС Имп Минэк баз'!F34</f>
        <v>108.87309999999999</v>
      </c>
      <c r="G29" s="1213">
        <f>'СС Имп Минэк баз'!G34</f>
        <v>107.9697</v>
      </c>
      <c r="H29" s="1171">
        <v>104.65186377485671</v>
      </c>
      <c r="I29" s="1171">
        <v>104.62277595638065</v>
      </c>
      <c r="J29" s="1171">
        <v>104.63384601525276</v>
      </c>
      <c r="K29" s="1171">
        <v>104.54468581748696</v>
      </c>
      <c r="L29" s="1171">
        <v>104.52760999560209</v>
      </c>
      <c r="M29" s="1171">
        <v>104.3888045457882</v>
      </c>
      <c r="N29" s="1171">
        <v>104.42379174880901</v>
      </c>
      <c r="O29" s="1171">
        <v>104.34546569996591</v>
      </c>
      <c r="P29" s="1171">
        <v>104.04972592244819</v>
      </c>
      <c r="Q29" s="1171">
        <v>104.10862660245043</v>
      </c>
      <c r="R29" s="1171">
        <v>104.09844266974855</v>
      </c>
      <c r="S29" s="1171">
        <v>104.11410062750366</v>
      </c>
      <c r="T29" s="1171">
        <v>104.14611770566927</v>
      </c>
      <c r="U29" s="1146"/>
      <c r="V29" s="1146"/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</row>
    <row r="30" s="1235" customFormat="1" ht="24" customHeight="1">
      <c r="A30" s="1236" t="s">
        <v>1263</v>
      </c>
      <c r="B30" s="1253" t="s">
        <v>1264</v>
      </c>
      <c r="C30" s="1202">
        <f>VLOOKUP($B30,'ЭКС ИМП ТО ФАКТ'!$B$14:$F$25,4,0)/1000000</f>
        <v>0.28905413000000008</v>
      </c>
      <c r="D30" s="1203">
        <f>(VLOOKUP($B30,'ЭКС ИМП ТО ФАКТ'!$B$14:$F$25,5,0)/1000000)/0.75</f>
        <v>0.24734214666666668</v>
      </c>
      <c r="E30" s="1203">
        <f>D30*E32/100</f>
        <v>0.26280262220005585</v>
      </c>
      <c r="F30" s="1202">
        <f t="shared" ref="F30:T30" si="502">E30*F32/100</f>
        <v>0.27395426215862467</v>
      </c>
      <c r="G30" s="1202">
        <f t="shared" si="502"/>
        <v>0.2829885407139634</v>
      </c>
      <c r="H30" s="1202">
        <f t="shared" si="502"/>
        <v>0.28692918509689941</v>
      </c>
      <c r="I30" s="1202">
        <f t="shared" si="502"/>
        <v>0.2936652271564697</v>
      </c>
      <c r="J30" s="1202">
        <f t="shared" si="502"/>
        <v>0.30059496763877031</v>
      </c>
      <c r="K30" s="1202">
        <f t="shared" si="502"/>
        <v>0.30743685985544195</v>
      </c>
      <c r="L30" s="1202">
        <f t="shared" si="502"/>
        <v>0.31539204913454344</v>
      </c>
      <c r="M30" s="1202">
        <f t="shared" si="502"/>
        <v>0.3232995432267346</v>
      </c>
      <c r="N30" s="1202">
        <f t="shared" si="502"/>
        <v>0.33080048262651895</v>
      </c>
      <c r="O30" s="1202">
        <f t="shared" si="502"/>
        <v>0.34061681425120072</v>
      </c>
      <c r="P30" s="1202">
        <f t="shared" si="502"/>
        <v>0.34982344314783648</v>
      </c>
      <c r="Q30" s="1202">
        <f t="shared" si="502"/>
        <v>0.35938043480749171</v>
      </c>
      <c r="R30" s="1202">
        <f t="shared" si="502"/>
        <v>0.36900151915064916</v>
      </c>
      <c r="S30" s="1202">
        <f t="shared" si="502"/>
        <v>0.3790975410161056</v>
      </c>
      <c r="T30" s="1202">
        <f t="shared" si="502"/>
        <v>0.38934143062377941</v>
      </c>
    </row>
    <row r="31" ht="15">
      <c r="A31" s="1241"/>
      <c r="B31" s="1240" t="s">
        <v>1247</v>
      </c>
      <c r="C31" s="1208">
        <f t="shared" ref="C31:T31" si="503">C30/C$9*100</f>
        <v>0.073934356853776917</v>
      </c>
      <c r="D31" s="1209">
        <f t="shared" si="503"/>
        <v>0.089506561163247456</v>
      </c>
      <c r="E31" s="1209">
        <f t="shared" si="503"/>
        <v>0.089301665805349692</v>
      </c>
      <c r="F31" s="1208">
        <f t="shared" si="503"/>
        <v>0.087411459542520317</v>
      </c>
      <c r="G31" s="1208">
        <f t="shared" si="503"/>
        <v>0.085514411706920909</v>
      </c>
      <c r="H31" s="1208">
        <f t="shared" si="503"/>
        <v>0.083137008700490289</v>
      </c>
      <c r="I31" s="1208">
        <f t="shared" si="503"/>
        <v>0.081215390358444287</v>
      </c>
      <c r="J31" s="1208">
        <f t="shared" si="503"/>
        <v>0.079343463970434805</v>
      </c>
      <c r="K31" s="1208">
        <f t="shared" si="503"/>
        <v>0.077531536917301247</v>
      </c>
      <c r="L31" s="1208">
        <f t="shared" si="503"/>
        <v>0.075898675341086852</v>
      </c>
      <c r="M31" s="1208">
        <f t="shared" si="503"/>
        <v>0.074389723475217315</v>
      </c>
      <c r="N31" s="1208">
        <f t="shared" si="503"/>
        <v>0.072825399961709683</v>
      </c>
      <c r="O31" s="1208">
        <f t="shared" si="503"/>
        <v>0.071570474822714683</v>
      </c>
      <c r="P31" s="1208">
        <f t="shared" si="503"/>
        <v>0.070359812021438234</v>
      </c>
      <c r="Q31" s="1208">
        <f t="shared" si="503"/>
        <v>0.069150130164832402</v>
      </c>
      <c r="R31" s="1208">
        <f t="shared" si="503"/>
        <v>0.067941046892056933</v>
      </c>
      <c r="S31" s="1208">
        <f t="shared" si="503"/>
        <v>0.066763338443232803</v>
      </c>
      <c r="T31" s="1208">
        <f t="shared" si="503"/>
        <v>0.065559578650966552</v>
      </c>
    </row>
    <row r="32" ht="15">
      <c r="A32" s="1241"/>
      <c r="B32" s="1242" t="s">
        <v>1278</v>
      </c>
      <c r="C32" s="1171"/>
      <c r="D32" s="1171">
        <f>D30/C30*100</f>
        <v>85.569490623319098</v>
      </c>
      <c r="E32" s="1171">
        <f t="shared" ref="E32:T32" si="504">E33*E34/100</f>
        <v>106.25064338680001</v>
      </c>
      <c r="F32" s="1170">
        <f t="shared" si="504"/>
        <v>104.24335186049998</v>
      </c>
      <c r="G32" s="1170">
        <f t="shared" si="504"/>
        <v>103.29773243320001</v>
      </c>
      <c r="H32" s="1170">
        <f t="shared" si="504"/>
        <v>101.39251023133093</v>
      </c>
      <c r="I32" s="1170">
        <f t="shared" si="504"/>
        <v>102.34763224148685</v>
      </c>
      <c r="J32" s="1170">
        <f t="shared" si="504"/>
        <v>102.35974158377572</v>
      </c>
      <c r="K32" s="1170">
        <f t="shared" si="504"/>
        <v>102.27611668632245</v>
      </c>
      <c r="L32" s="1170">
        <f t="shared" si="504"/>
        <v>102.58758474271499</v>
      </c>
      <c r="M32" s="1170">
        <f t="shared" si="504"/>
        <v>102.50719512869453</v>
      </c>
      <c r="N32" s="1170">
        <f t="shared" si="504"/>
        <v>102.32012063021192</v>
      </c>
      <c r="O32" s="1170">
        <f t="shared" si="504"/>
        <v>102.96744779413294</v>
      </c>
      <c r="P32" s="1170">
        <f t="shared" si="504"/>
        <v>102.7029284848651</v>
      </c>
      <c r="Q32" s="1170">
        <f t="shared" si="504"/>
        <v>102.73194717130963</v>
      </c>
      <c r="R32" s="1170">
        <f t="shared" si="504"/>
        <v>102.67713080939177</v>
      </c>
      <c r="S32" s="1170">
        <f t="shared" si="504"/>
        <v>102.73603802192875</v>
      </c>
      <c r="T32" s="1170">
        <f t="shared" si="504"/>
        <v>102.70217780369053</v>
      </c>
    </row>
    <row r="33" ht="15">
      <c r="A33" s="1241"/>
      <c r="B33" s="1243" t="s">
        <v>1249</v>
      </c>
      <c r="C33" s="1171"/>
      <c r="D33" s="1171">
        <f>D32/D34*100</f>
        <v>108.8465653213232</v>
      </c>
      <c r="E33" s="1171">
        <f>'СС Имп Минэк баз'!E38</f>
        <v>101.4233</v>
      </c>
      <c r="F33" s="1170">
        <f>'СС Имп Минэк баз'!F38</f>
        <v>102.4087</v>
      </c>
      <c r="G33" s="1170">
        <f>'СС Имп Минэк баз'!G38</f>
        <v>102.25190000000001</v>
      </c>
      <c r="H33" s="1170">
        <f>'ДС Имп Минэк баз'!J33</f>
        <v>100.95314362171204</v>
      </c>
      <c r="I33" s="1170">
        <f>'ДС Имп Минэк баз'!K33</f>
        <v>101.73103524248515</v>
      </c>
      <c r="J33" s="1170">
        <f>'ДС Имп Минэк баз'!L33</f>
        <v>101.72740746246625</v>
      </c>
      <c r="K33" s="1170">
        <f>'ДС Имп Минэк баз'!M33</f>
        <v>101.72370660868914</v>
      </c>
      <c r="L33" s="1170">
        <f>'ДС Имп Минэк баз'!N33</f>
        <v>102.02230649589067</v>
      </c>
      <c r="M33" s="1170">
        <f>'ДС Имп Минэк баз'!O33</f>
        <v>101.95482672923852</v>
      </c>
      <c r="N33" s="1170">
        <f>'ДС Имп Минэк баз'!P33</f>
        <v>101.75241926980864</v>
      </c>
      <c r="O33" s="1170">
        <f>'ДС Имп Минэк баз'!Q33</f>
        <v>102.45857004889454</v>
      </c>
      <c r="P33" s="1170">
        <f>'ДС Имп Минэк баз'!R33</f>
        <v>102.4174906356801</v>
      </c>
      <c r="Q33" s="1170">
        <f>'ДС Имп Минэк баз'!S33</f>
        <v>102.37701966005189</v>
      </c>
      <c r="R33" s="1170">
        <f>'ДС Имп Минэк баз'!T33</f>
        <v>102.33638433442827</v>
      </c>
      <c r="S33" s="1170">
        <f>'ДС Имп Минэк баз'!U33</f>
        <v>102.33625045394189</v>
      </c>
      <c r="T33" s="1170">
        <f>'ДС Имп Минэк баз'!V33</f>
        <v>102.32039979778303</v>
      </c>
    </row>
    <row r="34" s="1244" customFormat="1" ht="15">
      <c r="A34" s="1245"/>
      <c r="B34" s="1246" t="s">
        <v>1250</v>
      </c>
      <c r="C34" s="1171"/>
      <c r="D34" s="1185">
        <f>(VLOOKUP($B30,'ЭКС ИМП ТО ФАКТ'!$I$14:$M$25,5,0)/0.75)/VLOOKUP($B30,'ЭКС ИМП ТО ФАКТ'!$I$14:$M$25,4,0)*100</f>
        <v>78.614782534213703</v>
      </c>
      <c r="E34" s="1185">
        <f>'СС Имп Минэк баз'!E39</f>
        <v>104.75960000000001</v>
      </c>
      <c r="F34" s="1213">
        <f>'СС Имп Минэк баз'!F39</f>
        <v>101.7915</v>
      </c>
      <c r="G34" s="1213">
        <f>'СС Имп Минэк баз'!G39</f>
        <v>101.0228</v>
      </c>
      <c r="H34" s="1213">
        <f>'ДС Имп Минэк баз'!J34</f>
        <v>100.43521835364064</v>
      </c>
      <c r="I34" s="1213">
        <f>'ДС Имп Минэк баз'!K34</f>
        <v>100.60610510601016</v>
      </c>
      <c r="J34" s="1213">
        <f>'ДС Имп Минэк баз'!L34</f>
        <v>100.6215966149956</v>
      </c>
      <c r="K34" s="1213">
        <f>'ДС Имп Минэк баз'!M34</f>
        <v>100.5430494975555</v>
      </c>
      <c r="L34" s="1213">
        <f>'ДС Имп Минэк баз'!N34</f>
        <v>100.55407318873651</v>
      </c>
      <c r="M34" s="1213">
        <f>'ДС Имп Минэк баз'!O34</f>
        <v>100.54177758638434</v>
      </c>
      <c r="N34" s="1213">
        <f>'ДС Имп Минэк баз'!P34</f>
        <v>100.55792418939735</v>
      </c>
      <c r="O34" s="1213">
        <f>'ДС Имп Минэк баз'!Q34</f>
        <v>100.49666684299375</v>
      </c>
      <c r="P34" s="1213">
        <f>'ДС Имп Минэк баз'!R34</f>
        <v>100.27870029563638</v>
      </c>
      <c r="Q34" s="1213">
        <f>'ДС Имп Минэк баз'!S34</f>
        <v>100.34668670023439</v>
      </c>
      <c r="R34" s="1213">
        <f>'ДС Имп Минэк баз'!T34</f>
        <v>100.33296708417014</v>
      </c>
      <c r="S34" s="1213">
        <f>'ДС Имп Минэк баз'!U34</f>
        <v>100.39066075434022</v>
      </c>
      <c r="T34" s="1213">
        <f>'ДС Имп Минэк баз'!V34</f>
        <v>100.37312012722978</v>
      </c>
      <c r="U34" s="1146"/>
      <c r="V34" s="1146"/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</row>
    <row r="35" s="1235" customFormat="1" ht="21.199999999999999" customHeight="1">
      <c r="A35" s="1236" t="s">
        <v>1265</v>
      </c>
      <c r="B35" s="1253" t="s">
        <v>1266</v>
      </c>
      <c r="C35" s="1202">
        <f>VLOOKUP($B35,'ЭКС ИМП ТО ФАКТ'!$B$14:$F$25,4,0)/1000000</f>
        <v>3.6252730099999995</v>
      </c>
      <c r="D35" s="1203">
        <f>(VLOOKUP($B35,'ЭКС ИМП ТО ФАКТ'!$B$14:$F$25,5,0)/1000000)/0.75</f>
        <v>4.0702086799999995</v>
      </c>
      <c r="E35" s="1203">
        <f>D35*E37/100</f>
        <v>4.3114938948730357</v>
      </c>
      <c r="F35" s="1202">
        <f t="shared" ref="F35:T35" si="505">E35*F37/100</f>
        <v>4.7028214523763294</v>
      </c>
      <c r="G35" s="1202">
        <f t="shared" si="505"/>
        <v>5.0778508011832857</v>
      </c>
      <c r="H35" s="1202">
        <f t="shared" si="505"/>
        <v>5.2280087696231483</v>
      </c>
      <c r="I35" s="1202">
        <f t="shared" si="505"/>
        <v>5.4290617379608523</v>
      </c>
      <c r="J35" s="1202">
        <f t="shared" si="505"/>
        <v>5.6352002215666426</v>
      </c>
      <c r="K35" s="1202">
        <f t="shared" si="505"/>
        <v>5.840709097451148</v>
      </c>
      <c r="L35" s="1202">
        <f t="shared" si="505"/>
        <v>6.064071762218326</v>
      </c>
      <c r="M35" s="1202">
        <f t="shared" si="505"/>
        <v>6.283914610965005</v>
      </c>
      <c r="N35" s="1202">
        <f t="shared" si="505"/>
        <v>6.498760566248885</v>
      </c>
      <c r="O35" s="1202">
        <f t="shared" si="505"/>
        <v>6.7521050231638062</v>
      </c>
      <c r="P35" s="1202">
        <f t="shared" si="505"/>
        <v>6.9963798423697874</v>
      </c>
      <c r="Q35" s="1202">
        <f t="shared" si="505"/>
        <v>7.2483379390496712</v>
      </c>
      <c r="R35" s="1202">
        <f t="shared" si="505"/>
        <v>7.5039102513841591</v>
      </c>
      <c r="S35" s="1202">
        <f t="shared" si="505"/>
        <v>7.7707550035588158</v>
      </c>
      <c r="T35" s="1202">
        <f t="shared" si="505"/>
        <v>8.0443149820880002</v>
      </c>
    </row>
    <row r="36" ht="15">
      <c r="A36" s="1241"/>
      <c r="B36" s="1240" t="s">
        <v>1247</v>
      </c>
      <c r="C36" s="1208">
        <f t="shared" ref="C36:T36" si="506">C35/C$9*100</f>
        <v>0.92727347785588055</v>
      </c>
      <c r="D36" s="1209">
        <f t="shared" si="506"/>
        <v>1.4729005431272799</v>
      </c>
      <c r="E36" s="1209">
        <f t="shared" si="506"/>
        <v>1.4650675236743338</v>
      </c>
      <c r="F36" s="1208">
        <f t="shared" si="506"/>
        <v>1.5005442291022537</v>
      </c>
      <c r="G36" s="1208">
        <f t="shared" si="506"/>
        <v>1.534441722986982</v>
      </c>
      <c r="H36" s="1208">
        <f t="shared" si="506"/>
        <v>1.5148023733438469</v>
      </c>
      <c r="I36" s="1208">
        <f t="shared" si="506"/>
        <v>1.5014490227460717</v>
      </c>
      <c r="J36" s="1208">
        <f t="shared" si="506"/>
        <v>1.487437761377848</v>
      </c>
      <c r="K36" s="1208">
        <f t="shared" si="506"/>
        <v>1.4729500985183681</v>
      </c>
      <c r="L36" s="1208">
        <f t="shared" si="506"/>
        <v>1.4593107695283736</v>
      </c>
      <c r="M36" s="1208">
        <f t="shared" si="506"/>
        <v>1.4458995691303191</v>
      </c>
      <c r="N36" s="1208">
        <f t="shared" si="506"/>
        <v>1.4306957285391861</v>
      </c>
      <c r="O36" s="1208">
        <f t="shared" si="506"/>
        <v>1.418753691367328</v>
      </c>
      <c r="P36" s="1208">
        <f t="shared" si="506"/>
        <v>1.4071783357631797</v>
      </c>
      <c r="Q36" s="1208">
        <f t="shared" si="506"/>
        <v>1.3946878110725942</v>
      </c>
      <c r="R36" s="1208">
        <f t="shared" si="506"/>
        <v>1.3816298627619916</v>
      </c>
      <c r="S36" s="1208">
        <f t="shared" si="506"/>
        <v>1.3685173078978141</v>
      </c>
      <c r="T36" s="1208">
        <f t="shared" si="506"/>
        <v>1.3545486282217831</v>
      </c>
    </row>
    <row r="37" ht="15">
      <c r="A37" s="1241"/>
      <c r="B37" s="1242" t="s">
        <v>1278</v>
      </c>
      <c r="C37" s="1171"/>
      <c r="D37" s="1171">
        <f>D35/C35*100</f>
        <v>112.27316311827229</v>
      </c>
      <c r="E37" s="1171">
        <f t="shared" ref="E37:T37" si="507">E38*E39/100</f>
        <v>105.92807970899999</v>
      </c>
      <c r="F37" s="1170">
        <f t="shared" si="507"/>
        <v>109.07637971999999</v>
      </c>
      <c r="G37" s="1170">
        <f t="shared" si="507"/>
        <v>107.97456064629999</v>
      </c>
      <c r="H37" s="1170">
        <f t="shared" si="507"/>
        <v>102.95711658965782</v>
      </c>
      <c r="I37" s="1170">
        <f t="shared" si="507"/>
        <v>103.84568919443868</v>
      </c>
      <c r="J37" s="1170">
        <f t="shared" si="507"/>
        <v>103.79694491525925</v>
      </c>
      <c r="K37" s="1170">
        <f t="shared" si="507"/>
        <v>103.64687797778677</v>
      </c>
      <c r="L37" s="1170">
        <f t="shared" si="507"/>
        <v>103.82423882169807</v>
      </c>
      <c r="M37" s="1170">
        <f t="shared" si="507"/>
        <v>103.6253338906111</v>
      </c>
      <c r="N37" s="1170">
        <f t="shared" si="507"/>
        <v>103.41898272947549</v>
      </c>
      <c r="O37" s="1170">
        <f t="shared" si="507"/>
        <v>103.89835037515704</v>
      </c>
      <c r="P37" s="1170">
        <f t="shared" si="507"/>
        <v>103.61775799351418</v>
      </c>
      <c r="Q37" s="1170">
        <f t="shared" si="507"/>
        <v>103.60126383010305</v>
      </c>
      <c r="R37" s="1170">
        <f t="shared" si="507"/>
        <v>103.52594366437606</v>
      </c>
      <c r="S37" s="1170">
        <f t="shared" si="507"/>
        <v>103.55607600884399</v>
      </c>
      <c r="T37" s="1170">
        <f t="shared" si="507"/>
        <v>103.52037837255068</v>
      </c>
    </row>
    <row r="38" ht="15">
      <c r="A38" s="1241"/>
      <c r="B38" s="1243" t="s">
        <v>1249</v>
      </c>
      <c r="C38" s="1171"/>
      <c r="D38" s="1171">
        <f>D37/D39*100</f>
        <v>113.36296579639496</v>
      </c>
      <c r="E38" s="1171">
        <f>'СС Имп Минэк баз'!E43</f>
        <v>100.407</v>
      </c>
      <c r="F38" s="1170">
        <f>'СС Имп Минэк баз'!F43</f>
        <v>102.19</v>
      </c>
      <c r="G38" s="1170">
        <f>'СС Имп Минэк баз'!G43</f>
        <v>102.1037</v>
      </c>
      <c r="H38" s="1170">
        <f>'ДС Имп Минэк баз'!J38</f>
        <v>102.04776764104825</v>
      </c>
      <c r="I38" s="1170">
        <f>'ДС Имп Минэк баз'!K38</f>
        <v>102.83743244752543</v>
      </c>
      <c r="J38" s="1170">
        <f>'ДС Имп Минэк баз'!L38</f>
        <v>102.83375021098296</v>
      </c>
      <c r="K38" s="1170">
        <f>'ДС Имп Минэк баз'!M38</f>
        <v>102.82999185375783</v>
      </c>
      <c r="L38" s="1170">
        <f>'ДС Имп Минэк баз'!N38</f>
        <v>103.08588991224798</v>
      </c>
      <c r="M38" s="1170">
        <f>'ДС Имп Минэк баз'!O38</f>
        <v>102.98292078683804</v>
      </c>
      <c r="N38" s="1170">
        <f>'ДС Имп Минэк баз'!P38</f>
        <v>102.77696596119024</v>
      </c>
      <c r="O38" s="1170">
        <f>'ДС Имп Минэк баз'!Q38</f>
        <v>103.33661249902067</v>
      </c>
      <c r="P38" s="1170">
        <f>'ДС Имп Минэк баз'!R38</f>
        <v>103.27421821008684</v>
      </c>
      <c r="Q38" s="1170">
        <f>'ДС Имп Минэк баз'!S38</f>
        <v>103.21243888472256</v>
      </c>
      <c r="R38" s="1170">
        <f>'ДС Имп Минэк баз'!T38</f>
        <v>103.15049538587246</v>
      </c>
      <c r="S38" s="1170">
        <f>'ДС Имп Минэк баз'!U38</f>
        <v>103.15036211397137</v>
      </c>
      <c r="T38" s="1170">
        <f>'ДС Имп Минэк баз'!V38</f>
        <v>103.13426453880118</v>
      </c>
    </row>
    <row r="39" s="1244" customFormat="1" ht="15">
      <c r="A39" s="1245"/>
      <c r="B39" s="1246" t="s">
        <v>1250</v>
      </c>
      <c r="C39" s="1171"/>
      <c r="D39" s="1185">
        <f>(VLOOKUP($B35,'ЭКС ИМП ТО ФАКТ'!$I$14:$M$25,5,0)/0.75)/VLOOKUP($B35,'ЭКС ИМП ТО ФАКТ'!$I$14:$M$25,4,0)*100</f>
        <v>99.038660756212053</v>
      </c>
      <c r="E39" s="1185">
        <f>'СС Имп Минэк баз'!E44</f>
        <v>105.4987</v>
      </c>
      <c r="F39" s="1213">
        <f>'СС Имп Минэк баз'!F44</f>
        <v>106.7388</v>
      </c>
      <c r="G39" s="1213">
        <f>'СС Имп Минэк баз'!G44</f>
        <v>105.7499</v>
      </c>
      <c r="H39" s="1213">
        <f>'ДС Имп Минэк баз'!J39</f>
        <v>100.89110126525078</v>
      </c>
      <c r="I39" s="1213">
        <f>'ДС Имп Минэк баз'!K39</f>
        <v>100.98043749529407</v>
      </c>
      <c r="J39" s="1213">
        <f>'ДС Имп Минэк баз'!L39</f>
        <v>100.93665231725977</v>
      </c>
      <c r="K39" s="1213">
        <f>'ДС Имп Минэк баз'!M39</f>
        <v>100.79440454025388</v>
      </c>
      <c r="L39" s="1213">
        <f>'ДС Имп Минэк баз'!N39</f>
        <v>100.71624633602001</v>
      </c>
      <c r="M39" s="1213">
        <f>'ДС Имп Минэк баз'!O39</f>
        <v>100.62380548042795</v>
      </c>
      <c r="N39" s="1213">
        <f>'ДС Имп Минэк баз'!P39</f>
        <v>100.62466989785209</v>
      </c>
      <c r="O39" s="1213">
        <f>'ДС Имп Минэк баз'!Q39</f>
        <v>100.54360004895815</v>
      </c>
      <c r="P39" s="1213">
        <f>'ДС Имп Минэк баз'!R39</f>
        <v>100.33264815689863</v>
      </c>
      <c r="Q39" s="1213">
        <f>'ДС Имп Минэк баз'!S39</f>
        <v>100.37672295082065</v>
      </c>
      <c r="R39" s="1213">
        <f>'ДС Имп Минэк баз'!T39</f>
        <v>100.36398107163626</v>
      </c>
      <c r="S39" s="1213">
        <f>'ДС Имп Минэк баз'!U39</f>
        <v>100.39332280232264</v>
      </c>
      <c r="T39" s="1213">
        <f>'ДС Имп Минэк баз'!V39</f>
        <v>100.37437978103218</v>
      </c>
      <c r="U39" s="1146"/>
      <c r="V39" s="1146"/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</row>
    <row r="40" ht="28.5">
      <c r="A40" s="1247" t="s">
        <v>1280</v>
      </c>
      <c r="B40" s="1253" t="s">
        <v>1281</v>
      </c>
      <c r="C40" s="1202">
        <f>VLOOKUP($B40,'ЭКС ИМП ТО ФАКТ'!$B$14:$F$25,4,0)/1000000</f>
        <v>3.4188044000000004</v>
      </c>
      <c r="D40" s="1203">
        <f>(VLOOKUP($B40,'ЭКС ИМП ТО ФАКТ'!$B$14:$F$25,5,0)/1000000)/0.75</f>
        <v>2.0984910800000005</v>
      </c>
      <c r="E40" s="1203">
        <f>D40*E42/100</f>
        <v>2.3121368705214533</v>
      </c>
      <c r="F40" s="1202">
        <f t="shared" ref="F40:T40" si="508">E40*F42/100</f>
        <v>2.5183167032027542</v>
      </c>
      <c r="G40" s="1202">
        <f t="shared" si="508"/>
        <v>2.7384404449939508</v>
      </c>
      <c r="H40" s="1202">
        <f t="shared" si="508"/>
        <v>3.0355427636438179</v>
      </c>
      <c r="I40" s="1202">
        <f t="shared" si="508"/>
        <v>3.3688551659547779</v>
      </c>
      <c r="J40" s="1202">
        <f t="shared" si="508"/>
        <v>3.7371916033846095</v>
      </c>
      <c r="K40" s="1202">
        <f t="shared" si="508"/>
        <v>4.1387009237760957</v>
      </c>
      <c r="L40" s="1202">
        <f t="shared" si="508"/>
        <v>4.5809066279340769</v>
      </c>
      <c r="M40" s="1202">
        <f t="shared" si="508"/>
        <v>5.0591968284312108</v>
      </c>
      <c r="N40" s="1202">
        <f t="shared" si="508"/>
        <v>5.5889602707267079</v>
      </c>
      <c r="O40" s="1202">
        <f t="shared" si="508"/>
        <v>6.1718943329359215</v>
      </c>
      <c r="P40" s="1202">
        <f t="shared" si="508"/>
        <v>6.8000881840383212</v>
      </c>
      <c r="Q40" s="1202">
        <f t="shared" si="508"/>
        <v>7.4995035420119214</v>
      </c>
      <c r="R40" s="1202">
        <f t="shared" si="508"/>
        <v>8.2710733426867726</v>
      </c>
      <c r="S40" s="1202">
        <f t="shared" si="508"/>
        <v>9.1238601219643627</v>
      </c>
      <c r="T40" s="1202">
        <f t="shared" si="508"/>
        <v>10.067554632070275</v>
      </c>
    </row>
    <row r="41" ht="15">
      <c r="A41" s="1241"/>
      <c r="B41" s="1240" t="s">
        <v>1247</v>
      </c>
      <c r="C41" s="1208">
        <f t="shared" ref="C41:T41" si="509">C40/C$9*100</f>
        <v>0.87446287144509105</v>
      </c>
      <c r="D41" s="1209">
        <f t="shared" si="509"/>
        <v>0.75938825118906506</v>
      </c>
      <c r="E41" s="1209">
        <f t="shared" si="509"/>
        <v>0.78567585201016321</v>
      </c>
      <c r="F41" s="1208">
        <f t="shared" si="509"/>
        <v>0.80352733658073716</v>
      </c>
      <c r="G41" s="1208">
        <f t="shared" si="509"/>
        <v>0.82751097644195726</v>
      </c>
      <c r="H41" s="1208">
        <f t="shared" si="509"/>
        <v>0.87954087022043237</v>
      </c>
      <c r="I41" s="1208">
        <f t="shared" si="509"/>
        <v>0.93168295754096453</v>
      </c>
      <c r="J41" s="1208">
        <f t="shared" si="509"/>
        <v>0.98644940619928501</v>
      </c>
      <c r="K41" s="1208">
        <f t="shared" si="509"/>
        <v>1.0437259982823599</v>
      </c>
      <c r="L41" s="1208">
        <f t="shared" si="509"/>
        <v>1.102389061092286</v>
      </c>
      <c r="M41" s="1208">
        <f t="shared" si="509"/>
        <v>1.1640976950275277</v>
      </c>
      <c r="N41" s="1208">
        <f t="shared" si="509"/>
        <v>1.230404090871023</v>
      </c>
      <c r="O41" s="1208">
        <f t="shared" si="509"/>
        <v>1.2968397022176326</v>
      </c>
      <c r="P41" s="1208">
        <f t="shared" si="509"/>
        <v>1.3676982938960549</v>
      </c>
      <c r="Q41" s="1208">
        <f t="shared" si="509"/>
        <v>1.4430158012901801</v>
      </c>
      <c r="R41" s="1208">
        <f t="shared" si="509"/>
        <v>1.5228809440041988</v>
      </c>
      <c r="S41" s="1208">
        <f t="shared" si="509"/>
        <v>1.6068143296280135</v>
      </c>
      <c r="T41" s="1208">
        <f t="shared" si="509"/>
        <v>1.6952335092277802</v>
      </c>
    </row>
    <row r="42" ht="15">
      <c r="A42" s="1241"/>
      <c r="B42" s="1242" t="s">
        <v>1278</v>
      </c>
      <c r="C42" s="1171"/>
      <c r="D42" s="1171">
        <f>D40/C40*100</f>
        <v>61.380846473697069</v>
      </c>
      <c r="E42" s="1171">
        <f t="shared" ref="E42:T42" si="510">E43*E44/100</f>
        <v>110.18092440599999</v>
      </c>
      <c r="F42" s="1170">
        <f t="shared" si="510"/>
        <v>108.9172849285</v>
      </c>
      <c r="G42" s="1170">
        <f t="shared" si="510"/>
        <v>108.74090782590001</v>
      </c>
      <c r="H42" s="1170">
        <f t="shared" si="510"/>
        <v>110.8493255419518</v>
      </c>
      <c r="I42" s="1170">
        <f t="shared" si="510"/>
        <v>110.98032306785416</v>
      </c>
      <c r="J42" s="1170">
        <f t="shared" si="510"/>
        <v>110.93357889505589</v>
      </c>
      <c r="K42" s="1170">
        <f t="shared" si="510"/>
        <v>110.7436107912652</v>
      </c>
      <c r="L42" s="1170">
        <f t="shared" si="510"/>
        <v>110.68464990107377</v>
      </c>
      <c r="M42" s="1170">
        <f t="shared" si="510"/>
        <v>110.4409506533172</v>
      </c>
      <c r="N42" s="1170">
        <f t="shared" si="510"/>
        <v>110.47129535104034</v>
      </c>
      <c r="O42" s="1170">
        <f t="shared" si="510"/>
        <v>110.43009851514685</v>
      </c>
      <c r="P42" s="1170">
        <f t="shared" si="510"/>
        <v>110.17829886928044</v>
      </c>
      <c r="Q42" s="1170">
        <f t="shared" si="510"/>
        <v>110.28538658682869</v>
      </c>
      <c r="R42" s="1170">
        <f t="shared" si="510"/>
        <v>110.28827836872865</v>
      </c>
      <c r="S42" s="1170">
        <f t="shared" si="510"/>
        <v>110.31047294522685</v>
      </c>
      <c r="T42" s="1170">
        <f t="shared" si="510"/>
        <v>110.34314969202678</v>
      </c>
    </row>
    <row r="43" ht="15">
      <c r="A43" s="1241"/>
      <c r="B43" s="1243" t="s">
        <v>1249</v>
      </c>
      <c r="C43" s="1171"/>
      <c r="D43" s="1171">
        <f>D42/D44*100</f>
        <v>158.73134417396366</v>
      </c>
      <c r="E43" s="1171">
        <f>'СС Имп Минэк баз'!E48</f>
        <v>102.81619999999999</v>
      </c>
      <c r="F43" s="1170">
        <f>'СС Имп Минэк баз'!F48</f>
        <v>102.4087</v>
      </c>
      <c r="G43" s="1170">
        <f>'СС Имп Минэк баз'!G48</f>
        <v>102.25190000000001</v>
      </c>
      <c r="H43" s="1170">
        <f>'ДС Имп Минэк баз'!J43</f>
        <v>100.08211312767797</v>
      </c>
      <c r="I43" s="1170">
        <f>'ДС Имп Минэк баз'!K43</f>
        <v>100.15036085129526</v>
      </c>
      <c r="J43" s="1170">
        <f>'ДС Имп Минэк баз'!L43</f>
        <v>100.151292256606</v>
      </c>
      <c r="K43" s="1170">
        <f>'ДС Имп Минэк баз'!M43</f>
        <v>100.1521601494772</v>
      </c>
      <c r="L43" s="1170">
        <f>'ДС Имп Минэк баз'!N43</f>
        <v>100.17985970771134</v>
      </c>
      <c r="M43" s="1170">
        <f>'ДС Имп Минэк баз'!O43</f>
        <v>100.17512557252141</v>
      </c>
      <c r="N43" s="1170">
        <f>'ДС Имп Минэк баз'!P43</f>
        <v>100.15807586050128</v>
      </c>
      <c r="O43" s="1170">
        <f>'ДС Имп Минэк баз'!Q43</f>
        <v>100.22326330694517</v>
      </c>
      <c r="P43" s="1170">
        <f>'ДС Имп Минэк баз'!R43</f>
        <v>100.22066609619849</v>
      </c>
      <c r="Q43" s="1170">
        <f>'ДС Имп Минэк баз'!S43</f>
        <v>100.21855229805345</v>
      </c>
      <c r="R43" s="1170">
        <f>'ДС Имп Минэк баз'!T43</f>
        <v>100.21616874060915</v>
      </c>
      <c r="S43" s="1170">
        <f>'ДС Имп Минэк баз'!U43</f>
        <v>100.21722646391626</v>
      </c>
      <c r="T43" s="1170">
        <f>'ДС Имп Минэк баз'!V43</f>
        <v>100.21688494675494</v>
      </c>
    </row>
    <row r="44" ht="15">
      <c r="A44" s="1245"/>
      <c r="B44" s="1246" t="s">
        <v>1250</v>
      </c>
      <c r="C44" s="1171"/>
      <c r="D44" s="1185">
        <f>(VLOOKUP($B40,'ЭКС ИМП ТО ФАКТ'!$I$14:$M$25,5,0)/0.75)/VLOOKUP($B40,'ЭКС ИМП ТО ФАКТ'!$I$14:$M$25,4,0)*100</f>
        <v>38.669644482079065</v>
      </c>
      <c r="E44" s="1185">
        <f>'СС Имп Минэк баз'!E49</f>
        <v>107.163</v>
      </c>
      <c r="F44" s="1213">
        <f>'СС Имп Минэк баз'!F49</f>
        <v>106.35550000000001</v>
      </c>
      <c r="G44" s="1213">
        <f>'СС Имп Минэк баз'!G49</f>
        <v>106.34610000000001</v>
      </c>
      <c r="H44" s="1213">
        <f>'ДС Имп Минэк баз'!J44</f>
        <v>110.75837837330408</v>
      </c>
      <c r="I44" s="1213">
        <f>'ДС Имп Минэк баз'!K44</f>
        <v>110.81370264121102</v>
      </c>
      <c r="J44" s="1213">
        <f>'ДС Имп Минэк баз'!L44</f>
        <v>110.76599851634835</v>
      </c>
      <c r="K44" s="1213">
        <f>'ДС Имп Минэк баз'!M44</f>
        <v>110.57535915948318</v>
      </c>
      <c r="L44" s="1213">
        <f>'ДС Имп Минэк баз'!N44</f>
        <v>110.48593022990012</v>
      </c>
      <c r="M44" s="1213">
        <f>'ДС Имп Минэк баз'!O44</f>
        <v>110.24787842503265</v>
      </c>
      <c r="N44" s="1213">
        <f>'ДС Имп Минэк баз'!P44</f>
        <v>110.29694251006094</v>
      </c>
      <c r="O44" s="1213">
        <f>'ДС Имп Минэк баз'!Q44</f>
        <v>110.18409785454908</v>
      </c>
      <c r="P44" s="1213">
        <f>'ДС Имп Минэк баз'!R44</f>
        <v>109.93570803403358</v>
      </c>
      <c r="Q44" s="1213">
        <f>'ДС Имп Минэк баз'!S44</f>
        <v>110.04488097057732</v>
      </c>
      <c r="R44" s="1213">
        <f>'ДС Имп Минэк баз'!T44</f>
        <v>110.05038383994632</v>
      </c>
      <c r="S44" s="1213">
        <f>'ДС Имп Минэк баз'!U44</f>
        <v>110.07136880299188</v>
      </c>
      <c r="T44" s="1213">
        <f>'ДС Имп Минэк баз'!V44</f>
        <v>110.1043499313034</v>
      </c>
    </row>
    <row r="45" s="1235" customFormat="1" ht="28.5">
      <c r="A45" s="1236" t="s">
        <v>1267</v>
      </c>
      <c r="B45" s="1253" t="s">
        <v>1268</v>
      </c>
      <c r="C45" s="1202">
        <f>VLOOKUP($B45,'ЭКС ИМП ТО ФАКТ'!$B$14:$F$25,4,0)/1000000</f>
        <v>0.019469730000000001</v>
      </c>
      <c r="D45" s="1203">
        <f>(VLOOKUP($B45,'ЭКС ИМП ТО ФАКТ'!$B$14:$F$25,5,0)/1000000)/0.75</f>
        <v>0.011552413333333332</v>
      </c>
      <c r="E45" s="1203">
        <f>D45*E47/100</f>
        <v>0.012711252084135323</v>
      </c>
      <c r="F45" s="1202">
        <f t="shared" ref="F45:T45" si="511">E45*F47/100</f>
        <v>0.013852587142121443</v>
      </c>
      <c r="G45" s="1202">
        <f t="shared" si="511"/>
        <v>0.014899672843322371</v>
      </c>
      <c r="H45" s="1202">
        <f t="shared" si="511"/>
        <v>0.015846644483769629</v>
      </c>
      <c r="I45" s="1202">
        <f t="shared" si="511"/>
        <v>0.016833133250151254</v>
      </c>
      <c r="J45" s="1202">
        <f t="shared" si="511"/>
        <v>0.017872513536890764</v>
      </c>
      <c r="K45" s="1202">
        <f t="shared" si="511"/>
        <v>0.018942221520547163</v>
      </c>
      <c r="L45" s="1202">
        <f t="shared" si="511"/>
        <v>0.020045559128975293</v>
      </c>
      <c r="M45" s="1202">
        <f t="shared" si="511"/>
        <v>0.021169187500557039</v>
      </c>
      <c r="N45" s="1202">
        <f t="shared" si="511"/>
        <v>0.022373981155678541</v>
      </c>
      <c r="O45" s="1202">
        <f t="shared" si="511"/>
        <v>0.023585242237561373</v>
      </c>
      <c r="P45" s="1202">
        <f t="shared" si="511"/>
        <v>0.024803903514477886</v>
      </c>
      <c r="Q45" s="1202">
        <f t="shared" si="511"/>
        <v>0.026111859452405791</v>
      </c>
      <c r="R45" s="1202">
        <f t="shared" si="511"/>
        <v>0.027490572823546923</v>
      </c>
      <c r="S45" s="1202">
        <f t="shared" si="511"/>
        <v>0.028945851225105127</v>
      </c>
      <c r="T45" s="1202">
        <f t="shared" si="511"/>
        <v>0.030486423825862929</v>
      </c>
    </row>
    <row r="46" ht="15">
      <c r="A46" s="1241"/>
      <c r="B46" s="1240" t="s">
        <v>1247</v>
      </c>
      <c r="C46" s="1208">
        <f t="shared" ref="C46:T46" si="512">C45/C$9*100</f>
        <v>0.0049799737013502821</v>
      </c>
      <c r="D46" s="1209">
        <f t="shared" si="512"/>
        <v>0.0041805119124991644</v>
      </c>
      <c r="E46" s="1209">
        <f t="shared" si="512"/>
        <v>0.0043193480189893099</v>
      </c>
      <c r="F46" s="1208">
        <f t="shared" si="512"/>
        <v>0.0044199891288118241</v>
      </c>
      <c r="G46" s="1208">
        <f t="shared" si="512"/>
        <v>0.0045024323409270433</v>
      </c>
      <c r="H46" s="1208">
        <f t="shared" si="512"/>
        <v>0.004591525326626553</v>
      </c>
      <c r="I46" s="1208">
        <f t="shared" si="512"/>
        <v>0.0046553332211114106</v>
      </c>
      <c r="J46" s="1208">
        <f t="shared" si="512"/>
        <v>0.0047175345116872158</v>
      </c>
      <c r="K46" s="1208">
        <f t="shared" si="512"/>
        <v>0.0047769794025561913</v>
      </c>
      <c r="L46" s="1208">
        <f t="shared" si="512"/>
        <v>0.0048239370286459774</v>
      </c>
      <c r="M46" s="1208">
        <f t="shared" si="512"/>
        <v>0.0048709317329813121</v>
      </c>
      <c r="N46" s="1208">
        <f t="shared" si="512"/>
        <v>0.0049256098826121336</v>
      </c>
      <c r="O46" s="1208">
        <f t="shared" si="512"/>
        <v>0.0049557359329481859</v>
      </c>
      <c r="P46" s="1208">
        <f t="shared" si="512"/>
        <v>0.0049887965568363264</v>
      </c>
      <c r="Q46" s="1208">
        <f t="shared" si="512"/>
        <v>0.0050243093532537208</v>
      </c>
      <c r="R46" s="1208">
        <f t="shared" si="512"/>
        <v>0.0050616005635781176</v>
      </c>
      <c r="S46" s="1208">
        <f t="shared" si="512"/>
        <v>0.0050976897837146807</v>
      </c>
      <c r="T46" s="1208">
        <f t="shared" si="512"/>
        <v>0.005133481678012539</v>
      </c>
    </row>
    <row r="47" ht="15">
      <c r="A47" s="1241"/>
      <c r="B47" s="1242" t="s">
        <v>1278</v>
      </c>
      <c r="C47" s="1171"/>
      <c r="D47" s="1171">
        <f>D45/C45*100</f>
        <v>59.335251867043517</v>
      </c>
      <c r="E47" s="1171">
        <f t="shared" ref="E47:T47" si="513">E48*E49/100</f>
        <v>110.03113996500001</v>
      </c>
      <c r="F47" s="1170">
        <f t="shared" si="513"/>
        <v>108.9789349659</v>
      </c>
      <c r="G47" s="1170">
        <f t="shared" si="513"/>
        <v>107.55877361</v>
      </c>
      <c r="H47" s="1170">
        <f t="shared" si="513"/>
        <v>106.35565391539228</v>
      </c>
      <c r="I47" s="1170">
        <f t="shared" si="513"/>
        <v>106.22522179627366</v>
      </c>
      <c r="J47" s="1170">
        <f t="shared" si="513"/>
        <v>106.17460974908026</v>
      </c>
      <c r="K47" s="1170">
        <f t="shared" si="513"/>
        <v>105.98521288820628</v>
      </c>
      <c r="L47" s="1170">
        <f t="shared" si="513"/>
        <v>105.82475295852342</v>
      </c>
      <c r="M47" s="1170">
        <f t="shared" si="513"/>
        <v>105.60537306219398</v>
      </c>
      <c r="N47" s="1170">
        <f t="shared" si="513"/>
        <v>105.69126073019949</v>
      </c>
      <c r="O47" s="1170">
        <f t="shared" si="513"/>
        <v>105.41370386188697</v>
      </c>
      <c r="P47" s="1170">
        <f t="shared" si="513"/>
        <v>105.16705007581265</v>
      </c>
      <c r="Q47" s="1170">
        <f t="shared" si="513"/>
        <v>105.27318588045813</v>
      </c>
      <c r="R47" s="1170">
        <f t="shared" si="513"/>
        <v>105.28002754324761</v>
      </c>
      <c r="S47" s="1170">
        <f t="shared" si="513"/>
        <v>105.29373618694366</v>
      </c>
      <c r="T47" s="1170">
        <f t="shared" si="513"/>
        <v>105.3222570266707</v>
      </c>
    </row>
    <row r="48" ht="15">
      <c r="A48" s="1241"/>
      <c r="B48" s="1243" t="s">
        <v>1249</v>
      </c>
      <c r="C48" s="1171"/>
      <c r="D48" s="1171">
        <f>D47/D49*100</f>
        <v>74.722474881308926</v>
      </c>
      <c r="E48" s="1171">
        <f>'СС Имп Минэк баз'!E53</f>
        <v>107.1165</v>
      </c>
      <c r="F48" s="1170">
        <f>'СС Имп Минэк баз'!F53</f>
        <v>102.4087</v>
      </c>
      <c r="G48" s="1170">
        <f>'СС Имп Минэк баз'!G53</f>
        <v>102.25190000000001</v>
      </c>
      <c r="H48" s="1170">
        <f>'ДС Имп Минэк баз'!J48</f>
        <v>99.795250629410006</v>
      </c>
      <c r="I48" s="1170">
        <f>'ДС Имп Минэк баз'!K48</f>
        <v>99.628147984947631</v>
      </c>
      <c r="J48" s="1170">
        <f>'ДС Имп Минэк баз'!L48</f>
        <v>99.628927285840589</v>
      </c>
      <c r="K48" s="1170">
        <f>'ДС Имп Минэк баз'!M48</f>
        <v>99.629722284059369</v>
      </c>
      <c r="L48" s="1170">
        <f>'ДС Имп Минэк баз'!N48</f>
        <v>99.565578604586449</v>
      </c>
      <c r="M48" s="1170">
        <f>'ДС Имп Минэк баз'!O48</f>
        <v>99.580074258163577</v>
      </c>
      <c r="N48" s="1170">
        <f>'ДС Имп Минэк баз'!P48</f>
        <v>99.623554379078143</v>
      </c>
      <c r="O48" s="1170">
        <f>'ДС Имп Минэк баз'!Q48</f>
        <v>99.471934202814069</v>
      </c>
      <c r="P48" s="1170">
        <f>'ДС Имп Минэк баз'!R48</f>
        <v>99.480376360036416</v>
      </c>
      <c r="Q48" s="1170">
        <f>'ДС Имп Минэк баз'!S48</f>
        <v>99.489406194994146</v>
      </c>
      <c r="R48" s="1170">
        <f>'ДС Имп Минэк баз'!T48</f>
        <v>99.498272817048758</v>
      </c>
      <c r="S48" s="1170">
        <f>'ДС Имп Минэк баз'!U48</f>
        <v>99.498138791375439</v>
      </c>
      <c r="T48" s="1170">
        <f>'ДС Имп Минэк баз'!V48</f>
        <v>99.501544718994751</v>
      </c>
    </row>
    <row r="49" s="1244" customFormat="1" ht="15">
      <c r="A49" s="1245"/>
      <c r="B49" s="1246" t="s">
        <v>1250</v>
      </c>
      <c r="C49" s="1171"/>
      <c r="D49" s="1185">
        <f>(VLOOKUP($B45,'ЭКС ИМП ТО ФАКТ'!$I$14:$M$25,5,0)/0.75)/VLOOKUP($B45,'ЭКС ИМП ТО ФАКТ'!$I$14:$M$25,4,0)*100</f>
        <v>79.407503513893417</v>
      </c>
      <c r="E49" s="1185">
        <f>'СС Имп Минэк баз'!E54</f>
        <v>102.721</v>
      </c>
      <c r="F49" s="1213">
        <f>'СС Имп Минэк баз'!F54</f>
        <v>106.4157</v>
      </c>
      <c r="G49" s="1213">
        <f>'СС Имп Минэк баз'!G54</f>
        <v>105.19</v>
      </c>
      <c r="H49" s="1213">
        <f>'ДС Имп Минэк баз'!J49</f>
        <v>106.57386322956826</v>
      </c>
      <c r="I49" s="1213">
        <f>'ДС Имп Минэк баз'!K49</f>
        <v>106.62169672402497</v>
      </c>
      <c r="J49" s="1213">
        <f>'ДС Имп Минэк баз'!L49</f>
        <v>106.57006217126053</v>
      </c>
      <c r="K49" s="1213">
        <f>'ДС Имп Минэк баз'!M49</f>
        <v>106.37911103076895</v>
      </c>
      <c r="L49" s="1213">
        <f>'ДС Имп Минэк баз'!N49</f>
        <v>106.28648418626139</v>
      </c>
      <c r="M49" s="1213">
        <f>'ДС Имп Минэк баз'!O49</f>
        <v>106.05070728146846</v>
      </c>
      <c r="N49" s="1213">
        <f>'ДС Имп Минэк баз'!P49</f>
        <v>106.09063427714401</v>
      </c>
      <c r="O49" s="1213">
        <f>'ДС Имп Минэк баз'!Q49</f>
        <v>105.97331268029652</v>
      </c>
      <c r="P49" s="1213">
        <f>'ДС Имп Минэк баз'!R49</f>
        <v>105.71637736390863</v>
      </c>
      <c r="Q49" s="1213">
        <f>'ДС Имп Минэк баз'!S49</f>
        <v>105.81346286671776</v>
      </c>
      <c r="R49" s="1213">
        <f>'ДС Имп Минэк баз'!T49</f>
        <v>105.81090963943664</v>
      </c>
      <c r="S49" s="1213">
        <f>'ДС Имп Минэк баз'!U49</f>
        <v>105.82482995759374</v>
      </c>
      <c r="T49" s="1213">
        <f>'ДС Имп Минэк баз'!V49</f>
        <v>105.84987130010333</v>
      </c>
      <c r="U49" s="1146"/>
      <c r="V49" s="1146"/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</row>
    <row r="50" s="1235" customFormat="1" ht="21.75" customHeight="1">
      <c r="A50" s="1236" t="s">
        <v>1269</v>
      </c>
      <c r="B50" s="1253" t="s">
        <v>1270</v>
      </c>
      <c r="C50" s="1202">
        <f>VLOOKUP($B50,'ЭКС ИМП ТО ФАКТ'!$B$14:$F$25,4,0)/1000000</f>
        <v>3.39933467</v>
      </c>
      <c r="D50" s="1203">
        <f>(VLOOKUP($B50,'ЭКС ИМП ТО ФАКТ'!$B$14:$F$25,5,0)/1000000)/0.75</f>
        <v>2.0869386666666672</v>
      </c>
      <c r="E50" s="1203">
        <f>D50*E52/100</f>
        <v>2.2995922112199736</v>
      </c>
      <c r="F50" s="1202">
        <f t="shared" ref="F50:T50" si="514">E50*F52/100</f>
        <v>2.5045686215184544</v>
      </c>
      <c r="G50" s="1202">
        <f t="shared" si="514"/>
        <v>2.7252397979903726</v>
      </c>
      <c r="H50" s="1202">
        <f t="shared" si="514"/>
        <v>3.0280526691799992</v>
      </c>
      <c r="I50" s="1202">
        <f t="shared" si="514"/>
        <v>3.3685810884417724</v>
      </c>
      <c r="J50" s="1202">
        <f t="shared" si="514"/>
        <v>3.7454333701197631</v>
      </c>
      <c r="K50" s="1202">
        <f t="shared" si="514"/>
        <v>4.1569005459078827</v>
      </c>
      <c r="L50" s="1202">
        <f t="shared" si="514"/>
        <v>4.6108713112380562</v>
      </c>
      <c r="M50" s="1202">
        <f t="shared" si="514"/>
        <v>5.1026306193272104</v>
      </c>
      <c r="N50" s="1202">
        <f t="shared" si="514"/>
        <v>5.6477368439901374</v>
      </c>
      <c r="O50" s="1202">
        <f t="shared" si="514"/>
        <v>6.2487745647404047</v>
      </c>
      <c r="P50" s="1202">
        <f t="shared" si="514"/>
        <v>6.8974019663269477</v>
      </c>
      <c r="Q50" s="1202">
        <f t="shared" si="514"/>
        <v>7.6200888774874462</v>
      </c>
      <c r="R50" s="1202">
        <f t="shared" si="514"/>
        <v>8.4180156388529976</v>
      </c>
      <c r="S50" s="1202">
        <f t="shared" si="514"/>
        <v>9.3006651621227903</v>
      </c>
      <c r="T50" s="1202">
        <f t="shared" si="514"/>
        <v>10.27815084373696</v>
      </c>
    </row>
    <row r="51" ht="15">
      <c r="A51" s="1241"/>
      <c r="B51" s="1240" t="s">
        <v>1247</v>
      </c>
      <c r="C51" s="1208">
        <f t="shared" ref="C51:T51" si="515">C50/C$9*100</f>
        <v>0.86948289774374055</v>
      </c>
      <c r="D51" s="1209">
        <f t="shared" si="515"/>
        <v>0.75520773927656593</v>
      </c>
      <c r="E51" s="1209">
        <f t="shared" si="515"/>
        <v>0.78141311306484962</v>
      </c>
      <c r="F51" s="1208">
        <f t="shared" si="515"/>
        <v>0.79914069234142027</v>
      </c>
      <c r="G51" s="1208">
        <f t="shared" si="515"/>
        <v>0.82352196133974254</v>
      </c>
      <c r="H51" s="1208">
        <f t="shared" si="515"/>
        <v>0.87737063421465378</v>
      </c>
      <c r="I51" s="1208">
        <f t="shared" si="515"/>
        <v>0.93160715928448479</v>
      </c>
      <c r="J51" s="1208">
        <f t="shared" si="515"/>
        <v>0.98862485952486834</v>
      </c>
      <c r="K51" s="1208">
        <f t="shared" si="515"/>
        <v>1.0483157038754207</v>
      </c>
      <c r="L51" s="1208">
        <f t="shared" si="515"/>
        <v>1.1096000221042328</v>
      </c>
      <c r="M51" s="1208">
        <f t="shared" si="515"/>
        <v>1.1740916086037303</v>
      </c>
      <c r="N51" s="1208">
        <f t="shared" si="515"/>
        <v>1.2433436955000789</v>
      </c>
      <c r="O51" s="1208">
        <f t="shared" si="515"/>
        <v>1.3129937922816342</v>
      </c>
      <c r="P51" s="1208">
        <f t="shared" si="515"/>
        <v>1.3872709656624505</v>
      </c>
      <c r="Q51" s="1208">
        <f t="shared" si="515"/>
        <v>1.4662182097589915</v>
      </c>
      <c r="R51" s="1208">
        <f t="shared" si="515"/>
        <v>1.5499361535795833</v>
      </c>
      <c r="S51" s="1208">
        <f t="shared" si="515"/>
        <v>1.6379516846816169</v>
      </c>
      <c r="T51" s="1208">
        <f t="shared" si="515"/>
        <v>1.7306949264220346</v>
      </c>
    </row>
    <row r="52" ht="15">
      <c r="A52" s="1241"/>
      <c r="B52" s="1242" t="s">
        <v>1278</v>
      </c>
      <c r="C52" s="1171"/>
      <c r="D52" s="1171">
        <f>D50/C50*100</f>
        <v>61.392562641284954</v>
      </c>
      <c r="E52" s="1171">
        <f t="shared" ref="E52:T52" si="516">E53*E54/100</f>
        <v>110.1897361887</v>
      </c>
      <c r="F52" s="1170">
        <f t="shared" si="516"/>
        <v>108.91359821529998</v>
      </c>
      <c r="G52" s="1170">
        <f t="shared" si="516"/>
        <v>108.81074587360001</v>
      </c>
      <c r="H52" s="1170">
        <f t="shared" si="516"/>
        <v>111.11142114587217</v>
      </c>
      <c r="I52" s="1170">
        <f t="shared" si="516"/>
        <v>111.24578917426787</v>
      </c>
      <c r="J52" s="1170">
        <f t="shared" si="516"/>
        <v>111.18727059802838</v>
      </c>
      <c r="K52" s="1170">
        <f t="shared" si="516"/>
        <v>110.98583622046819</v>
      </c>
      <c r="L52" s="1170">
        <f t="shared" si="516"/>
        <v>110.92089551618139</v>
      </c>
      <c r="M52" s="1170">
        <f t="shared" si="516"/>
        <v>110.66521433575019</v>
      </c>
      <c r="N52" s="1170">
        <f t="shared" si="516"/>
        <v>110.68284705144501</v>
      </c>
      <c r="O52" s="1170">
        <f t="shared" si="516"/>
        <v>110.64209854943654</v>
      </c>
      <c r="P52" s="1170">
        <f t="shared" si="516"/>
        <v>110.38007364270292</v>
      </c>
      <c r="Q52" s="1170">
        <f t="shared" si="516"/>
        <v>110.4776684712396</v>
      </c>
      <c r="R52" s="1170">
        <f t="shared" si="516"/>
        <v>110.47135767304397</v>
      </c>
      <c r="S52" s="1170">
        <f t="shared" si="516"/>
        <v>110.48524451767422</v>
      </c>
      <c r="T52" s="1170">
        <f t="shared" si="516"/>
        <v>110.50984703325312</v>
      </c>
    </row>
    <row r="53" ht="15">
      <c r="A53" s="1241"/>
      <c r="B53" s="1243" t="s">
        <v>1249</v>
      </c>
      <c r="C53" s="1171"/>
      <c r="D53" s="1171">
        <f>D52/D54*100</f>
        <v>158.82486533814327</v>
      </c>
      <c r="E53" s="1171">
        <f>'СС Имп Минэк баз'!E58</f>
        <v>102.56189999999999</v>
      </c>
      <c r="F53" s="1170">
        <f>'СС Имп Минэк баз'!F58</f>
        <v>102.4087</v>
      </c>
      <c r="G53" s="1170">
        <f>'СС Имп Минэк баз'!G58</f>
        <v>102.25190000000001</v>
      </c>
      <c r="H53" s="1170">
        <f>'ДС Имп Минэк баз'!J53</f>
        <v>100.09884452373311</v>
      </c>
      <c r="I53" s="1170">
        <f>'ДС Имп Минэк баз'!K53</f>
        <v>100.17951476588736</v>
      </c>
      <c r="J53" s="1170">
        <f>'ДС Имп Минэк баз'!L53</f>
        <v>100.17913855166316</v>
      </c>
      <c r="K53" s="1170">
        <f>'ДС Имп Минэк баз'!M53</f>
        <v>100.17875475941962</v>
      </c>
      <c r="L53" s="1170">
        <f>'ДС Имп Минэк баз'!N53</f>
        <v>100.20972067364792</v>
      </c>
      <c r="M53" s="1170">
        <f>'ДС Имп Минэк баз'!O53</f>
        <v>100.20272277192103</v>
      </c>
      <c r="N53" s="1170">
        <f>'ДС Имп Минэк баз'!P53</f>
        <v>100.1817323687209</v>
      </c>
      <c r="O53" s="1170">
        <f>'ДС Имп Минэк баз'!Q53</f>
        <v>100.25501555270102</v>
      </c>
      <c r="P53" s="1170">
        <f>'ДС Имп Минэк баз'!R53</f>
        <v>100.25047339572346</v>
      </c>
      <c r="Q53" s="1170">
        <f>'ДС Имп Минэк баз'!S53</f>
        <v>100.24652435961295</v>
      </c>
      <c r="R53" s="1170">
        <f>'ДС Имп Минэк баз'!T53</f>
        <v>100.24241181245922</v>
      </c>
      <c r="S53" s="1170">
        <f>'ДС Имп Минэк баз'!U53</f>
        <v>100.24227782485322</v>
      </c>
      <c r="T53" s="1170">
        <f>'ДС Имп Минэк баз'!V53</f>
        <v>100.24063477014046</v>
      </c>
    </row>
    <row r="54" s="1244" customFormat="1" ht="15">
      <c r="A54" s="1245"/>
      <c r="B54" s="1246" t="s">
        <v>1250</v>
      </c>
      <c r="C54" s="1171"/>
      <c r="D54" s="1185">
        <f>(VLOOKUP($B50,'ЭКС ИМП ТО ФАКТ'!$I$14:$M$25,5,0)/0.75)/VLOOKUP($B50,'ЭКС ИМП ТО ФАКТ'!$I$14:$M$25,4,0)*100</f>
        <v>38.654251341928237</v>
      </c>
      <c r="E54" s="1185">
        <f>'СС Имп Минэк баз'!E59</f>
        <v>107.43729999999999</v>
      </c>
      <c r="F54" s="1213">
        <f>'СС Имп Минэк баз'!F59</f>
        <v>106.3519</v>
      </c>
      <c r="G54" s="1213">
        <f>'СС Имп Минэк баз'!G59</f>
        <v>106.4144</v>
      </c>
      <c r="H54" s="1213">
        <f>'ДС Имп Минэк баз'!J54</f>
        <v>111.00170204215296</v>
      </c>
      <c r="I54" s="1213">
        <f>'ДС Имп Минэк баз'!K54</f>
        <v>111.0464444095598</v>
      </c>
      <c r="J54" s="1213">
        <f>'ДС Имп Минэк баз'!L54</f>
        <v>110.98844750066226</v>
      </c>
      <c r="K54" s="1213">
        <f>'ДС Имп Минэк баз'!M54</f>
        <v>110.78779775911758</v>
      </c>
      <c r="L54" s="1213">
        <f>'ДС Имп Минэк баз'!N54</f>
        <v>110.68875830660825</v>
      </c>
      <c r="M54" s="1213">
        <f>'ДС Имп Минэк баз'!O54</f>
        <v>110.44132462113193</v>
      </c>
      <c r="N54" s="1213">
        <f>'ДС Имп Минэк баз'!P54</f>
        <v>110.48206537702356</v>
      </c>
      <c r="O54" s="1213">
        <f>'ДС Имп Минэк баз'!Q54</f>
        <v>110.36066169804278</v>
      </c>
      <c r="P54" s="1213">
        <f>'ДС Имп Минэк баз'!R54</f>
        <v>110.10429168448353</v>
      </c>
      <c r="Q54" s="1213">
        <f>'ДС Имп Минэк баз'!S54</f>
        <v>110.20598387523602</v>
      </c>
      <c r="R54" s="1213">
        <f>'ДС Имп Минэк баз'!T54</f>
        <v>110.20420965102255</v>
      </c>
      <c r="S54" s="1213">
        <f>'ДС Имп Минэк баз'!U54</f>
        <v>110.21821023532394</v>
      </c>
      <c r="T54" s="1213">
        <f>'ДС Имп Минэк баз'!V54</f>
        <v>110.2445602890093</v>
      </c>
      <c r="U54" s="1146"/>
      <c r="V54" s="1146"/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</row>
    <row r="55" s="1235" customFormat="1" ht="28.5">
      <c r="A55" s="1236" t="s">
        <v>1271</v>
      </c>
      <c r="B55" s="1253" t="s">
        <v>1272</v>
      </c>
      <c r="C55" s="1202">
        <f>VLOOKUP($B55,'ЭКС ИМП ТО ФАКТ'!$B$14:$F$25,4,0)/1000000</f>
        <v>55.407042189999991</v>
      </c>
      <c r="D55" s="1203">
        <f>(VLOOKUP($B55,'ЭКС ИМП ТО ФАКТ'!$B$14:$F$25,5,0)/1000000)/0.75</f>
        <v>40.712970733333336</v>
      </c>
      <c r="E55" s="1203">
        <f>D55*E57/100</f>
        <v>42.546181953508068</v>
      </c>
      <c r="F55" s="1202">
        <f t="shared" ref="F55:T55" si="517">E55*F57/100</f>
        <v>45.368283115420674</v>
      </c>
      <c r="G55" s="1202">
        <f t="shared" si="517"/>
        <v>48.37104942390021</v>
      </c>
      <c r="H55" s="1202">
        <f t="shared" si="517"/>
        <v>51.588287685658273</v>
      </c>
      <c r="I55" s="1202">
        <f t="shared" si="517"/>
        <v>55.358511623071117</v>
      </c>
      <c r="J55" s="1202">
        <f t="shared" si="517"/>
        <v>59.355914443732615</v>
      </c>
      <c r="K55" s="1202">
        <f t="shared" si="517"/>
        <v>63.503119884519862</v>
      </c>
      <c r="L55" s="1202">
        <f t="shared" si="517"/>
        <v>67.906302888022623</v>
      </c>
      <c r="M55" s="1202">
        <f t="shared" si="517"/>
        <v>72.312000522675191</v>
      </c>
      <c r="N55" s="1202">
        <f t="shared" si="517"/>
        <v>76.905586063222984</v>
      </c>
      <c r="O55" s="1202">
        <f t="shared" si="517"/>
        <v>81.743363297370138</v>
      </c>
      <c r="P55" s="1202">
        <f t="shared" si="517"/>
        <v>86.591376070656537</v>
      </c>
      <c r="Q55" s="1202">
        <f t="shared" si="517"/>
        <v>91.714122927812454</v>
      </c>
      <c r="R55" s="1202">
        <f t="shared" si="517"/>
        <v>97.045793805472016</v>
      </c>
      <c r="S55" s="1202">
        <f t="shared" si="517"/>
        <v>102.68743642641475</v>
      </c>
      <c r="T55" s="1202">
        <f t="shared" si="517"/>
        <v>108.665271015534</v>
      </c>
    </row>
    <row r="56" ht="15">
      <c r="A56" s="1241"/>
      <c r="B56" s="1240" t="s">
        <v>1247</v>
      </c>
      <c r="C56" s="1208">
        <f t="shared" ref="C56:T56" si="518">C55/C$9*100</f>
        <v>14.17203078706307</v>
      </c>
      <c r="D56" s="1209">
        <f t="shared" si="518"/>
        <v>14.732944038007339</v>
      </c>
      <c r="E56" s="1209">
        <f t="shared" si="518"/>
        <v>14.457408721034328</v>
      </c>
      <c r="F56" s="1208">
        <f t="shared" si="518"/>
        <v>14.475802686219872</v>
      </c>
      <c r="G56" s="1208">
        <f t="shared" si="518"/>
        <v>14.616923443950322</v>
      </c>
      <c r="H56" s="1208">
        <f t="shared" si="518"/>
        <v>14.947576422794203</v>
      </c>
      <c r="I56" s="1208">
        <f t="shared" si="518"/>
        <v>15.309824641698802</v>
      </c>
      <c r="J56" s="1208">
        <f t="shared" si="518"/>
        <v>15.667274459358197</v>
      </c>
      <c r="K56" s="1208">
        <f t="shared" si="518"/>
        <v>16.014652524116677</v>
      </c>
      <c r="L56" s="1208">
        <f t="shared" si="518"/>
        <v>16.341561084543663</v>
      </c>
      <c r="M56" s="1208">
        <f t="shared" si="518"/>
        <v>16.638655499271827</v>
      </c>
      <c r="N56" s="1208">
        <f t="shared" si="518"/>
        <v>16.930688915188771</v>
      </c>
      <c r="O56" s="1208">
        <f t="shared" si="518"/>
        <v>17.175932250026396</v>
      </c>
      <c r="P56" s="1208">
        <f t="shared" si="518"/>
        <v>17.416079632016903</v>
      </c>
      <c r="Q56" s="1208">
        <f t="shared" si="518"/>
        <v>17.647158621222371</v>
      </c>
      <c r="R56" s="1208">
        <f t="shared" si="518"/>
        <v>17.868199683271854</v>
      </c>
      <c r="S56" s="1208">
        <f t="shared" si="518"/>
        <v>18.084411873601205</v>
      </c>
      <c r="T56" s="1208">
        <f t="shared" si="518"/>
        <v>18.297691489851918</v>
      </c>
    </row>
    <row r="57" ht="15">
      <c r="A57" s="1241"/>
      <c r="B57" s="1242" t="s">
        <v>1278</v>
      </c>
      <c r="C57" s="1171"/>
      <c r="D57" s="1171">
        <f>D55/C55*100</f>
        <v>73.479776440189255</v>
      </c>
      <c r="E57" s="1171">
        <f t="shared" ref="E57:T57" si="519">E58*E59/100</f>
        <v>104.50276947899999</v>
      </c>
      <c r="F57" s="1170">
        <f t="shared" si="519"/>
        <v>106.63303035040001</v>
      </c>
      <c r="G57" s="1170">
        <f t="shared" si="519"/>
        <v>106.61864655720001</v>
      </c>
      <c r="H57" s="1170">
        <f t="shared" si="519"/>
        <v>106.65116490147601</v>
      </c>
      <c r="I57" s="1170">
        <f t="shared" si="519"/>
        <v>107.30829439501048</v>
      </c>
      <c r="J57" s="1170">
        <f t="shared" si="519"/>
        <v>107.22093622725859</v>
      </c>
      <c r="K57" s="1170">
        <f t="shared" si="519"/>
        <v>106.98701297023848</v>
      </c>
      <c r="L57" s="1170">
        <f t="shared" si="519"/>
        <v>106.93380579018785</v>
      </c>
      <c r="M57" s="1170">
        <f t="shared" si="519"/>
        <v>106.48790678814832</v>
      </c>
      <c r="N57" s="1170">
        <f t="shared" si="519"/>
        <v>106.35245257681312</v>
      </c>
      <c r="O57" s="1170">
        <f t="shared" si="519"/>
        <v>106.29054075495905</v>
      </c>
      <c r="P57" s="1170">
        <f t="shared" si="519"/>
        <v>105.93077233151033</v>
      </c>
      <c r="Q57" s="1170">
        <f t="shared" si="519"/>
        <v>105.91600121122441</v>
      </c>
      <c r="R57" s="1170">
        <f t="shared" si="519"/>
        <v>105.81335862728152</v>
      </c>
      <c r="S57" s="1170">
        <f t="shared" si="519"/>
        <v>105.81338190942246</v>
      </c>
      <c r="T57" s="1170">
        <f t="shared" si="519"/>
        <v>105.82138847472635</v>
      </c>
    </row>
    <row r="58" ht="15">
      <c r="A58" s="1241"/>
      <c r="B58" s="1243" t="s">
        <v>1249</v>
      </c>
      <c r="C58" s="1171"/>
      <c r="D58" s="1171">
        <f>D57/D59*100</f>
        <v>81.631154841594466</v>
      </c>
      <c r="E58" s="1171">
        <f>'СС Имп Минэк баз'!E63</f>
        <v>100.6245</v>
      </c>
      <c r="F58" s="1170">
        <f>'СС Имп Минэк баз'!F63</f>
        <v>101.9717</v>
      </c>
      <c r="G58" s="1170">
        <f>'СС Имп Минэк баз'!G63</f>
        <v>101.9558</v>
      </c>
      <c r="H58" s="1170">
        <f>'ДС Имп Минэк баз'!J58</f>
        <v>104.20796253004556</v>
      </c>
      <c r="I58" s="1170">
        <f>'ДС Имп Минэк баз'!K58</f>
        <v>104.83022586824404</v>
      </c>
      <c r="J58" s="1170">
        <f>'ДС Имп Минэк баз'!L58</f>
        <v>104.8273196518382</v>
      </c>
      <c r="K58" s="1170">
        <f>'ДС Имп Минэк баз'!M58</f>
        <v>104.82434873464008</v>
      </c>
      <c r="L58" s="1170">
        <f>'ДС Имп Минэк баз'!N58</f>
        <v>104.91345578260845</v>
      </c>
      <c r="M58" s="1170">
        <f>'ДС Имп Минэк баз'!O58</f>
        <v>104.74950494214987</v>
      </c>
      <c r="N58" s="1170">
        <f>'ДС Имп Минэк баз'!P58</f>
        <v>104.58550475735471</v>
      </c>
      <c r="O58" s="1170">
        <f>'ДС Имп Минэк баз'!Q58</f>
        <v>104.65323597636056</v>
      </c>
      <c r="P58" s="1170">
        <f>'ДС Имп Минэк баз'!R58</f>
        <v>104.55427369687484</v>
      </c>
      <c r="Q58" s="1170">
        <f>'ДС Имп Минэк баз'!S58</f>
        <v>104.45593645492393</v>
      </c>
      <c r="R58" s="1170">
        <f>'ДС Имп Минэк баз'!T58</f>
        <v>104.35743565243821</v>
      </c>
      <c r="S58" s="1170">
        <f>'ДС Имп Минэк баз'!U58</f>
        <v>104.35730367895184</v>
      </c>
      <c r="T58" s="1170">
        <f>'ДС Имп Минэк баз'!V58</f>
        <v>104.34450259568376</v>
      </c>
    </row>
    <row r="59" s="1244" customFormat="1" ht="15">
      <c r="A59" s="1245"/>
      <c r="B59" s="1246" t="s">
        <v>1250</v>
      </c>
      <c r="C59" s="1171"/>
      <c r="D59" s="1185">
        <f>(VLOOKUP($B55,'ЭКС ИМП ТО ФАКТ'!$I$14:$M$25,5,0)/0.75)/VLOOKUP($B55,'ЭКС ИМП ТО ФАКТ'!$I$14:$M$25,4,0)*100</f>
        <v>90.014378190259606</v>
      </c>
      <c r="E59" s="1185">
        <f>'СС Имп Минэк баз'!E64</f>
        <v>103.85420000000001</v>
      </c>
      <c r="F59" s="1213">
        <f>'СС Имп Минэк баз'!F64</f>
        <v>104.5712</v>
      </c>
      <c r="G59" s="1213">
        <f>'СС Имп Минэк баз'!G64</f>
        <v>104.57340000000001</v>
      </c>
      <c r="H59" s="1213">
        <f>'ДС Имп Минэк баз'!J59</f>
        <v>102.34454480455466</v>
      </c>
      <c r="I59" s="1213">
        <f>'ДС Имп Минэк баз'!K59</f>
        <v>102.36388742487399</v>
      </c>
      <c r="J59" s="1213">
        <f>'ДС Имп Минэк баз'!L59</f>
        <v>102.28339003932399</v>
      </c>
      <c r="K59" s="1213">
        <f>'ДС Имп Минэк баз'!M59</f>
        <v>102.06313157363194</v>
      </c>
      <c r="L59" s="1213">
        <f>'ДС Имп Минэк баз'!N59</f>
        <v>101.92573011012598</v>
      </c>
      <c r="M59" s="1213">
        <f>'ДС Имп Минэк баз'!O59</f>
        <v>101.65958001134088</v>
      </c>
      <c r="N59" s="1213">
        <f>'ДС Имп Минэк баз'!P59</f>
        <v>101.68947678127849</v>
      </c>
      <c r="O59" s="1213">
        <f>'ДС Имп Минэк баз'!Q59</f>
        <v>101.56450468380007</v>
      </c>
      <c r="P59" s="1213">
        <f>'ДС Имп Минэк баз'!R59</f>
        <v>101.31653980843122</v>
      </c>
      <c r="Q59" s="1213">
        <f>'ДС Имп Минэк баз'!S59</f>
        <v>101.39778054350271</v>
      </c>
      <c r="R59" s="1213">
        <f>'ДС Имп Минэк баз'!T59</f>
        <v>101.39513103761216</v>
      </c>
      <c r="S59" s="1213">
        <f>'ДС Имп Минэк баз'!U59</f>
        <v>101.39528157506844</v>
      </c>
      <c r="T59" s="1213">
        <f>'ДС Имп Минэк баз'!V59</f>
        <v>101.41539404789273</v>
      </c>
      <c r="U59" s="1146"/>
      <c r="V59" s="1146"/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</row>
    <row r="60" s="1235" customFormat="1" ht="25.5">
      <c r="A60" s="1236" t="s">
        <v>1273</v>
      </c>
      <c r="B60" s="1253" t="s">
        <v>1274</v>
      </c>
      <c r="C60" s="1202">
        <f>VLOOKUP($B60,'ЭКС ИМП ТО ФАКТ'!$B$14:$F$25,4,0)/1000000</f>
        <v>2.8787485099999999</v>
      </c>
      <c r="D60" s="1203">
        <f>(VLOOKUP($B60,'ЭКС ИМП ТО ФАКТ'!$B$14:$F$25,5,0)/1000000)/0.75</f>
        <v>2.2114215333333331</v>
      </c>
      <c r="E60" s="1203">
        <f>D60*E62/100</f>
        <v>2.3308630801580783</v>
      </c>
      <c r="F60" s="1202">
        <f t="shared" ref="F60:T60" si="520">E60*F62/100</f>
        <v>2.4812060032390457</v>
      </c>
      <c r="G60" s="1202">
        <f t="shared" si="520"/>
        <v>2.6161364800739109</v>
      </c>
      <c r="H60" s="1202">
        <f t="shared" si="520"/>
        <v>2.515485413154873</v>
      </c>
      <c r="I60" s="1202">
        <f t="shared" si="520"/>
        <v>2.4367696801702521</v>
      </c>
      <c r="J60" s="1202">
        <f t="shared" si="520"/>
        <v>2.3597148943587083</v>
      </c>
      <c r="K60" s="1202">
        <f t="shared" si="520"/>
        <v>2.2809916489310655</v>
      </c>
      <c r="L60" s="1202">
        <f t="shared" si="520"/>
        <v>2.2090771161795386</v>
      </c>
      <c r="M60" s="1202">
        <f t="shared" si="520"/>
        <v>2.1335760558170094</v>
      </c>
      <c r="N60" s="1202">
        <f t="shared" si="520"/>
        <v>2.0580336034438194</v>
      </c>
      <c r="O60" s="1202">
        <f t="shared" si="520"/>
        <v>1.9923024799109919</v>
      </c>
      <c r="P60" s="1202">
        <f t="shared" si="520"/>
        <v>1.9221500642438218</v>
      </c>
      <c r="Q60" s="1202">
        <f t="shared" si="520"/>
        <v>1.8562087219232608</v>
      </c>
      <c r="R60" s="1202">
        <f t="shared" si="520"/>
        <v>1.7915205595298225</v>
      </c>
      <c r="S60" s="1202">
        <f t="shared" si="520"/>
        <v>1.7301246330706934</v>
      </c>
      <c r="T60" s="1202">
        <f t="shared" si="520"/>
        <v>1.6710905733295249</v>
      </c>
    </row>
    <row r="61" ht="15">
      <c r="A61" s="1241"/>
      <c r="B61" s="1240" t="s">
        <v>1247</v>
      </c>
      <c r="C61" s="1208">
        <f t="shared" ref="C61:T61" si="521">C60/C$9*100</f>
        <v>0.73632720497928361</v>
      </c>
      <c r="D61" s="1209">
        <f t="shared" si="521"/>
        <v>0.8002547863295375</v>
      </c>
      <c r="E61" s="1209">
        <f t="shared" si="521"/>
        <v>0.79203911315562392</v>
      </c>
      <c r="F61" s="1208">
        <f t="shared" si="521"/>
        <v>0.79168630726835476</v>
      </c>
      <c r="G61" s="1208">
        <f t="shared" si="521"/>
        <v>0.79055276045492728</v>
      </c>
      <c r="H61" s="1208">
        <f t="shared" si="521"/>
        <v>0.72885556277165531</v>
      </c>
      <c r="I61" s="1208">
        <f t="shared" si="521"/>
        <v>0.67390750585258208</v>
      </c>
      <c r="J61" s="1208">
        <f t="shared" si="521"/>
        <v>0.62285791133417545</v>
      </c>
      <c r="K61" s="1208">
        <f t="shared" si="521"/>
        <v>0.57523612594895024</v>
      </c>
      <c r="L61" s="1208">
        <f t="shared" si="521"/>
        <v>0.53161145724637593</v>
      </c>
      <c r="M61" s="1208">
        <f t="shared" si="521"/>
        <v>0.49092594199634321</v>
      </c>
      <c r="N61" s="1208">
        <f t="shared" si="521"/>
        <v>0.45307406783517101</v>
      </c>
      <c r="O61" s="1208">
        <f t="shared" si="521"/>
        <v>0.41862300541788072</v>
      </c>
      <c r="P61" s="1208">
        <f t="shared" si="521"/>
        <v>0.38660106932866983</v>
      </c>
      <c r="Q61" s="1208">
        <f t="shared" si="521"/>
        <v>0.35716211096145883</v>
      </c>
      <c r="R61" s="1208">
        <f t="shared" si="521"/>
        <v>0.32985713073286033</v>
      </c>
      <c r="S61" s="1208">
        <f t="shared" si="521"/>
        <v>0.30469439637374324</v>
      </c>
      <c r="T61" s="1208">
        <f t="shared" si="521"/>
        <v>0.28138796762410251</v>
      </c>
    </row>
    <row r="62" ht="15">
      <c r="A62" s="1241"/>
      <c r="B62" s="1242" t="s">
        <v>1278</v>
      </c>
      <c r="C62" s="1171"/>
      <c r="D62" s="1171">
        <f>D60/C60*100</f>
        <v>76.818851165756513</v>
      </c>
      <c r="E62" s="1171">
        <f t="shared" ref="E62:T62" si="522">E63*E64/100</f>
        <v>105.4011207282</v>
      </c>
      <c r="F62" s="1170">
        <f t="shared" si="522"/>
        <v>106.45009672</v>
      </c>
      <c r="G62" s="1170">
        <f t="shared" si="522"/>
        <v>105.43810053089999</v>
      </c>
      <c r="H62" s="1170">
        <f t="shared" si="522"/>
        <v>96.152682870880113</v>
      </c>
      <c r="I62" s="1170">
        <f t="shared" si="522"/>
        <v>96.87075374903894</v>
      </c>
      <c r="J62" s="1170">
        <f t="shared" si="522"/>
        <v>96.837830573870235</v>
      </c>
      <c r="K62" s="1170">
        <f t="shared" si="522"/>
        <v>96.66386623164334</v>
      </c>
      <c r="L62" s="1170">
        <f t="shared" si="522"/>
        <v>96.847225074882331</v>
      </c>
      <c r="M62" s="1170">
        <f t="shared" si="522"/>
        <v>96.582235187284738</v>
      </c>
      <c r="N62" s="1170">
        <f t="shared" si="522"/>
        <v>96.459350386538588</v>
      </c>
      <c r="O62" s="1170">
        <f t="shared" si="522"/>
        <v>96.806120005871819</v>
      </c>
      <c r="P62" s="1170">
        <f t="shared" si="522"/>
        <v>96.478827066946977</v>
      </c>
      <c r="Q62" s="1170">
        <f t="shared" si="522"/>
        <v>96.569396763176115</v>
      </c>
      <c r="R62" s="1170">
        <f t="shared" si="522"/>
        <v>96.515038334352099</v>
      </c>
      <c r="S62" s="1170">
        <f t="shared" si="522"/>
        <v>96.572971148305314</v>
      </c>
      <c r="T62" s="1170">
        <f t="shared" si="522"/>
        <v>96.587872421861732</v>
      </c>
    </row>
    <row r="63" ht="15">
      <c r="A63" s="1241"/>
      <c r="B63" s="1243" t="s">
        <v>1249</v>
      </c>
      <c r="C63" s="1171"/>
      <c r="D63" s="1171">
        <f>D62/D64*100</f>
        <v>29.838312787282877</v>
      </c>
      <c r="E63" s="1171">
        <f>'СС Имп Минэк баз'!E68</f>
        <v>101.2209</v>
      </c>
      <c r="F63" s="1170">
        <f>'СС Имп Минэк баз'!F68</f>
        <v>102.19</v>
      </c>
      <c r="G63" s="1170">
        <f>'СС Имп Минэк баз'!G68</f>
        <v>102.1037</v>
      </c>
      <c r="H63" s="1170">
        <f>'ДС Имп Минэк баз'!J63</f>
        <v>101.78931153101303</v>
      </c>
      <c r="I63" s="1170">
        <f>'ДС Имп Минэк баз'!K63</f>
        <v>102.47930990560474</v>
      </c>
      <c r="J63" s="1170">
        <f>'ДС Имп Минэк баз'!L63</f>
        <v>102.47609241736374</v>
      </c>
      <c r="K63" s="1170">
        <f>'ДС Имп Минэк баз'!M63</f>
        <v>102.47280841590492</v>
      </c>
      <c r="L63" s="1170">
        <f>'ДС Имп Минэк баз'!N63</f>
        <v>102.69640866118756</v>
      </c>
      <c r="M63" s="1170">
        <f>'ДС Имп Минэк баз'!O63</f>
        <v>102.60643563898468</v>
      </c>
      <c r="N63" s="1170">
        <f>'ДС Имп Минэк баз'!P63</f>
        <v>102.42647511171963</v>
      </c>
      <c r="O63" s="1170">
        <f>'ДС Имп Минэк баз'!Q63</f>
        <v>102.91549407529702</v>
      </c>
      <c r="P63" s="1170">
        <f>'ДС Имп Минэк баз'!R63</f>
        <v>102.86093507354944</v>
      </c>
      <c r="Q63" s="1170">
        <f>'ДС Имп Минэк баз'!S63</f>
        <v>102.80698805485197</v>
      </c>
      <c r="R63" s="1170">
        <f>'ДС Имп Минэк баз'!T63</f>
        <v>102.75287695852931</v>
      </c>
      <c r="S63" s="1170">
        <f>'ДС Имп Минэк баз'!U63</f>
        <v>102.75274359473228</v>
      </c>
      <c r="T63" s="1170">
        <f>'ДС Имп Минэк баз'!V63</f>
        <v>102.73867785332141</v>
      </c>
    </row>
    <row r="64" s="1244" customFormat="1" ht="15">
      <c r="A64" s="1254"/>
      <c r="B64" s="1255" t="s">
        <v>1250</v>
      </c>
      <c r="C64" s="1221"/>
      <c r="D64" s="1185">
        <f>(VLOOKUP($B60,'ЭКС ИМП ТО ФАКТ'!$I$14:$M$25,5,0)/0.75)/VLOOKUP($B60,'ЭКС ИМП ТО ФАКТ'!$I$14:$M$25,4,0)*100</f>
        <v>257.45038505828921</v>
      </c>
      <c r="E64" s="1185">
        <f>'СС Имп Минэк баз'!E69</f>
        <v>104.1298</v>
      </c>
      <c r="F64" s="1213">
        <f>'СС Имп Минэк баз'!F69</f>
        <v>104.1688</v>
      </c>
      <c r="G64" s="1213">
        <f>'СС Имп Минэк баз'!G69</f>
        <v>103.2657</v>
      </c>
      <c r="H64" s="1213">
        <f>'ДС Имп Минэк баз'!J64</f>
        <v>94.462455266321797</v>
      </c>
      <c r="I64" s="1213">
        <f>'ДС Имп Минэк баз'!K64</f>
        <v>94.527133172801499</v>
      </c>
      <c r="J64" s="1213">
        <f>'ДС Имп Минэк баз'!L64</f>
        <v>94.497973419468366</v>
      </c>
      <c r="K64" s="1213">
        <f>'ДС Имп Минэк баз'!M64</f>
        <v>94.331235501339123</v>
      </c>
      <c r="L64" s="1213">
        <f>'ДС Имп Минэк баз'!N64</f>
        <v>94.304393247476995</v>
      </c>
      <c r="M64" s="1213">
        <f>'ДС Имп Минэк баз'!O64</f>
        <v>94.128827871093989</v>
      </c>
      <c r="N64" s="1213">
        <f>'ДС Имп Минэк баз'!P64</f>
        <v>94.174235988622556</v>
      </c>
      <c r="O64" s="1213">
        <f>'ДС Имп Минэк баз'!Q64</f>
        <v>94.06369845054104</v>
      </c>
      <c r="P64" s="1213">
        <f>'ДС Имп Минэк баз'!R64</f>
        <v>93.795401527276596</v>
      </c>
      <c r="Q64" s="1213">
        <f>'ДС Имп Минэк баз'!S64</f>
        <v>93.93271662783485</v>
      </c>
      <c r="R64" s="1213">
        <f>'ДС Имп Минэк баз'!T64</f>
        <v>93.929280805738628</v>
      </c>
      <c r="S64" s="1213">
        <f>'ДС Имп Минэк баз'!U64</f>
        <v>93.985783512700507</v>
      </c>
      <c r="T64" s="1213">
        <f>'ДС Имп Минэк баз'!V64</f>
        <v>94.013154967556531</v>
      </c>
      <c r="U64" s="1146"/>
      <c r="V64" s="1146"/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</row>
    <row r="69">
      <c r="A69" s="1226" t="e">
        <v>#DIV/0!</v>
      </c>
    </row>
    <row r="108">
      <c r="A108" s="1226" t="e">
        <v>#DIV/0!</v>
      </c>
    </row>
    <row r="263" ht="23.25" customHeight="1"/>
  </sheetData>
  <printOptions headings="0" gridLines="0"/>
  <pageMargins left="0.19685039370078738" right="0.19685039370078738" top="0" bottom="0" header="0.15748031496062992" footer="0"/>
  <pageSetup paperSize="9" scale="3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cols>
    <col bestFit="1" customWidth="1" min="1" max="1" width="59.5703125"/>
    <col bestFit="1" customWidth="1" min="2" max="2" width="17"/>
    <col bestFit="1" customWidth="1" min="3" max="3" width="36.7109375"/>
    <col bestFit="1" customWidth="1" min="4" max="4" width="19.85546875"/>
    <col bestFit="1" customWidth="1" min="5" max="5" width="19.7109375"/>
    <col bestFit="1" customWidth="1" min="6" max="6" width="43.140625"/>
  </cols>
  <sheetData>
    <row r="1">
      <c r="A1" t="s">
        <v>1339</v>
      </c>
      <c r="B1" t="s">
        <v>1340</v>
      </c>
      <c r="C1" t="s">
        <v>1341</v>
      </c>
      <c r="D1" t="s">
        <v>1342</v>
      </c>
      <c r="E1" t="s">
        <v>1343</v>
      </c>
      <c r="F1" t="s">
        <v>1344</v>
      </c>
    </row>
    <row r="2">
      <c r="A2" t="s">
        <v>1254</v>
      </c>
      <c r="B2" s="1259">
        <v>1</v>
      </c>
      <c r="C2" s="1259">
        <v>11977283</v>
      </c>
      <c r="D2" s="1259">
        <v>12798780</v>
      </c>
      <c r="E2" s="16">
        <f t="shared" ref="E2:E9" si="523">(D2+C2)/C2*100</f>
        <v>206.85879259928984</v>
      </c>
      <c r="F2" s="16">
        <f t="shared" ref="F2:F11" si="524">(E2/100)^(1/10)*100</f>
        <v>107.53934787090935</v>
      </c>
    </row>
    <row r="3">
      <c r="A3" t="s">
        <v>1256</v>
      </c>
      <c r="B3" s="1259">
        <v>2</v>
      </c>
      <c r="C3" s="1259">
        <v>65036828</v>
      </c>
      <c r="D3" s="1259">
        <v>1434449</v>
      </c>
      <c r="E3" s="16">
        <f t="shared" si="523"/>
        <v>102.20559495921296</v>
      </c>
      <c r="F3" s="16">
        <f t="shared" si="524"/>
        <v>100.21840050202459</v>
      </c>
    </row>
    <row r="4">
      <c r="A4" t="s">
        <v>1260</v>
      </c>
      <c r="B4" s="1259">
        <v>3</v>
      </c>
      <c r="C4" s="1259">
        <v>10010755</v>
      </c>
      <c r="D4" s="1259">
        <v>12736591</v>
      </c>
      <c r="E4" s="16">
        <f t="shared" si="523"/>
        <v>227.229075129698</v>
      </c>
      <c r="F4" s="16">
        <f t="shared" si="524"/>
        <v>108.55413975075381</v>
      </c>
    </row>
    <row r="5">
      <c r="A5" t="s">
        <v>1262</v>
      </c>
      <c r="B5" s="1259">
        <v>4</v>
      </c>
      <c r="C5" s="1259">
        <v>14144.299804689999</v>
      </c>
      <c r="D5" s="1259">
        <v>377473.96875</v>
      </c>
      <c r="E5" s="16">
        <f t="shared" si="523"/>
        <v>2768.7356317548947</v>
      </c>
      <c r="F5" s="16">
        <f t="shared" si="524"/>
        <v>139.38888656857029</v>
      </c>
    </row>
    <row r="6">
      <c r="A6" t="s">
        <v>1264</v>
      </c>
      <c r="B6" s="1259">
        <v>5</v>
      </c>
      <c r="C6" s="1259">
        <v>176760144</v>
      </c>
      <c r="D6" s="1259">
        <v>4941999</v>
      </c>
      <c r="E6" s="16">
        <f t="shared" si="523"/>
        <v>102.79587857769566</v>
      </c>
      <c r="F6" s="16">
        <f t="shared" si="524"/>
        <v>100.27613128779723</v>
      </c>
    </row>
    <row r="7">
      <c r="A7" t="s">
        <v>1266</v>
      </c>
      <c r="B7" s="1259">
        <v>6</v>
      </c>
      <c r="C7" s="1259">
        <v>3310628</v>
      </c>
      <c r="D7" s="1259">
        <v>1893407.5</v>
      </c>
      <c r="E7" s="16">
        <f t="shared" si="523"/>
        <v>157.19179261457344</v>
      </c>
      <c r="F7" s="16">
        <f t="shared" si="524"/>
        <v>104.62681059939393</v>
      </c>
    </row>
    <row r="8">
      <c r="A8" t="s">
        <v>1268</v>
      </c>
      <c r="B8" s="1259">
        <v>7</v>
      </c>
      <c r="C8" s="1259">
        <v>14224.40039063</v>
      </c>
      <c r="D8" s="1259">
        <v>318942.09375</v>
      </c>
      <c r="E8" s="16">
        <f t="shared" si="523"/>
        <v>2342.2181954333614</v>
      </c>
      <c r="F8" s="16">
        <f t="shared" si="524"/>
        <v>137.07641417020901</v>
      </c>
    </row>
    <row r="9">
      <c r="A9" t="s">
        <v>1270</v>
      </c>
      <c r="B9" s="1259">
        <v>8</v>
      </c>
      <c r="C9" s="1259">
        <v>7708599.5</v>
      </c>
      <c r="D9" s="1259">
        <v>10745012</v>
      </c>
      <c r="E9" s="16">
        <f t="shared" si="523"/>
        <v>239.38993717341265</v>
      </c>
      <c r="F9" s="16">
        <f t="shared" si="524"/>
        <v>109.12156579216024</v>
      </c>
    </row>
    <row r="10">
      <c r="A10" t="s">
        <v>1272</v>
      </c>
      <c r="B10" s="1259">
        <v>9</v>
      </c>
      <c r="C10" s="1259">
        <v>39159496</v>
      </c>
      <c r="D10" s="1259">
        <v>26563206</v>
      </c>
      <c r="E10" s="16">
        <f t="shared" ref="E10:E11" si="525">(D10+C10)/C10*100</f>
        <v>167.83337048055981</v>
      </c>
      <c r="F10" s="16">
        <f t="shared" si="524"/>
        <v>105.31441789763318</v>
      </c>
    </row>
    <row r="11">
      <c r="A11" t="s">
        <v>1274</v>
      </c>
      <c r="B11" s="1259">
        <v>10</v>
      </c>
      <c r="C11" s="1259">
        <v>3764424</v>
      </c>
      <c r="D11" s="1259">
        <v>6289517.5</v>
      </c>
      <c r="E11" s="16">
        <f t="shared" si="525"/>
        <v>267.07781854541361</v>
      </c>
      <c r="F11" s="16">
        <f t="shared" si="524"/>
        <v>110.32242055992579</v>
      </c>
    </row>
    <row r="12">
      <c r="B12" s="1259"/>
      <c r="C12" s="1259"/>
    </row>
    <row r="13">
      <c r="B13" s="1259"/>
      <c r="C13" s="1259"/>
    </row>
    <row r="14">
      <c r="B14" s="1259"/>
      <c r="C14" s="1259"/>
    </row>
    <row r="15">
      <c r="B15" s="1259"/>
      <c r="C15" s="1259"/>
      <c r="D15" s="1259"/>
      <c r="E15" s="1259"/>
      <c r="F15" s="1259"/>
      <c r="G15" s="1259"/>
      <c r="H15" s="1259"/>
      <c r="I15" s="1259"/>
      <c r="J15" s="1259"/>
    </row>
    <row r="16">
      <c r="B16" s="1259"/>
      <c r="C16" s="1260"/>
      <c r="D16" s="1260"/>
      <c r="E16" s="1260"/>
      <c r="F16" s="1260"/>
      <c r="G16" s="1260"/>
      <c r="H16" s="1260"/>
      <c r="I16" s="1260"/>
      <c r="J16" s="1260"/>
    </row>
    <row r="17">
      <c r="B17" s="1259"/>
      <c r="C17" s="1259"/>
    </row>
    <row r="18">
      <c r="B18" s="1259"/>
      <c r="C18" s="1259"/>
    </row>
    <row r="19">
      <c r="B19" s="1259"/>
      <c r="C19" s="1259"/>
    </row>
    <row r="20">
      <c r="B20" s="1259"/>
      <c r="C20" s="1259"/>
    </row>
    <row r="21">
      <c r="B21" s="1259"/>
      <c r="C21" s="1259"/>
    </row>
    <row r="22">
      <c r="B22" s="1259"/>
      <c r="C22" s="1259"/>
    </row>
    <row r="23">
      <c r="B23" s="1259"/>
      <c r="C23" s="1259"/>
    </row>
    <row r="24">
      <c r="B24" s="1259"/>
      <c r="C24" s="1259"/>
    </row>
    <row r="25">
      <c r="B25" s="1259"/>
      <c r="C25" s="1259"/>
    </row>
    <row r="26">
      <c r="B26" s="1259"/>
      <c r="C26" s="1259"/>
    </row>
    <row r="27">
      <c r="B27" s="1259"/>
      <c r="C27" s="1259"/>
    </row>
    <row r="28">
      <c r="B28" s="1259"/>
      <c r="C28" s="1259"/>
    </row>
    <row r="29">
      <c r="B29" s="1259"/>
      <c r="C29" s="1259"/>
    </row>
    <row r="30">
      <c r="B30" s="1259"/>
      <c r="C30" s="1259"/>
    </row>
    <row r="31">
      <c r="B31" s="1259"/>
      <c r="C31" s="1259"/>
    </row>
    <row r="32">
      <c r="B32" s="1259"/>
      <c r="C32" s="1259"/>
    </row>
    <row r="33">
      <c r="B33" s="1259"/>
      <c r="C33" s="125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cols>
    <col bestFit="1" customWidth="1" min="1" max="1" width="59.5703125"/>
    <col bestFit="1" customWidth="1" min="2" max="2" width="15"/>
    <col bestFit="1" customWidth="1" min="3" max="3" width="20.7109375"/>
    <col bestFit="1" customWidth="1" min="4" max="4" width="24.85546875"/>
    <col bestFit="1" customWidth="1" min="5" max="5" width="19.7109375"/>
    <col bestFit="1" customWidth="1" min="6" max="6" width="43.140625"/>
  </cols>
  <sheetData>
    <row r="1">
      <c r="A1" t="s">
        <v>1339</v>
      </c>
      <c r="B1" t="s">
        <v>1340</v>
      </c>
      <c r="C1" t="s">
        <v>1341</v>
      </c>
      <c r="D1" t="s">
        <v>1342</v>
      </c>
      <c r="E1" t="s">
        <v>1343</v>
      </c>
      <c r="F1" t="s">
        <v>1344</v>
      </c>
    </row>
    <row r="2">
      <c r="A2" t="s">
        <v>1254</v>
      </c>
      <c r="B2" s="1259">
        <v>1</v>
      </c>
      <c r="C2" s="1259">
        <v>12047164</v>
      </c>
      <c r="D2" s="1259">
        <v>40199.730000000003</v>
      </c>
      <c r="E2" s="16">
        <f t="shared" ref="E2:E11" si="526">(D2+C2)/C2*100</f>
        <v>100.33368625180168</v>
      </c>
      <c r="F2" s="89">
        <f t="shared" ref="F2:F11" si="527">(E2/100)^(1/10)*100</f>
        <v>100.03331862488425</v>
      </c>
    </row>
    <row r="3">
      <c r="A3" t="s">
        <v>1256</v>
      </c>
      <c r="B3" s="1259">
        <v>2</v>
      </c>
      <c r="C3" s="1259">
        <v>65036828</v>
      </c>
      <c r="D3" s="1259">
        <v>0</v>
      </c>
      <c r="E3" s="16">
        <f t="shared" si="526"/>
        <v>100</v>
      </c>
      <c r="F3" s="89">
        <f t="shared" si="527"/>
        <v>100</v>
      </c>
    </row>
    <row r="4">
      <c r="A4" t="s">
        <v>1260</v>
      </c>
      <c r="B4" s="1259">
        <v>3</v>
      </c>
      <c r="C4" s="1259">
        <v>13197570</v>
      </c>
      <c r="D4" s="1259">
        <v>1705907</v>
      </c>
      <c r="E4" s="16">
        <f t="shared" si="526"/>
        <v>112.92591742267706</v>
      </c>
      <c r="F4" s="89">
        <f t="shared" si="527"/>
        <v>101.2230368653864</v>
      </c>
    </row>
    <row r="5">
      <c r="A5" t="s">
        <v>1262</v>
      </c>
      <c r="B5" s="1259">
        <v>4</v>
      </c>
      <c r="C5" s="1259">
        <v>14144.299804689999</v>
      </c>
      <c r="D5" s="1259">
        <v>0</v>
      </c>
      <c r="E5" s="16">
        <f t="shared" si="526"/>
        <v>100</v>
      </c>
      <c r="F5" s="89">
        <f t="shared" si="527"/>
        <v>100</v>
      </c>
    </row>
    <row r="6">
      <c r="A6" t="s">
        <v>1264</v>
      </c>
      <c r="B6" s="1259">
        <v>5</v>
      </c>
      <c r="C6" s="1260">
        <v>176868960</v>
      </c>
      <c r="D6" s="1259">
        <v>483694.20000000001</v>
      </c>
      <c r="E6" s="16">
        <f t="shared" si="526"/>
        <v>100.27347602428374</v>
      </c>
      <c r="F6" s="89">
        <f t="shared" si="527"/>
        <v>100.02731400549305</v>
      </c>
    </row>
    <row r="7">
      <c r="A7" t="s">
        <v>1266</v>
      </c>
      <c r="B7" s="1259">
        <v>6</v>
      </c>
      <c r="C7" s="1259">
        <v>3311087</v>
      </c>
      <c r="D7" s="1259">
        <v>182471.5</v>
      </c>
      <c r="E7" s="16">
        <f t="shared" si="526"/>
        <v>105.51092435807334</v>
      </c>
      <c r="F7" s="89">
        <f t="shared" si="527"/>
        <v>100.53788453218253</v>
      </c>
    </row>
    <row r="8">
      <c r="A8" t="s">
        <v>1268</v>
      </c>
      <c r="B8" s="1259">
        <v>7</v>
      </c>
      <c r="C8" s="1259">
        <v>14224.40039063</v>
      </c>
      <c r="D8" s="1259">
        <v>6298.2020000000002</v>
      </c>
      <c r="E8" s="16">
        <f t="shared" si="526"/>
        <v>144.27745161158987</v>
      </c>
      <c r="F8" s="89">
        <f t="shared" si="527"/>
        <v>103.73369464352655</v>
      </c>
    </row>
    <row r="9">
      <c r="A9" t="s">
        <v>1270</v>
      </c>
      <c r="B9" s="1259">
        <v>8</v>
      </c>
      <c r="C9" s="1259">
        <v>7708599.5</v>
      </c>
      <c r="D9" s="1259">
        <v>2613478</v>
      </c>
      <c r="E9" s="16">
        <f t="shared" si="526"/>
        <v>133.90340878391726</v>
      </c>
      <c r="F9" s="89">
        <f t="shared" si="527"/>
        <v>102.96251998786967</v>
      </c>
    </row>
    <row r="10">
      <c r="A10" t="s">
        <v>1272</v>
      </c>
      <c r="B10" s="1259">
        <v>9</v>
      </c>
      <c r="C10" s="1259">
        <v>39159496</v>
      </c>
      <c r="D10" s="1259">
        <v>8505336</v>
      </c>
      <c r="E10" s="16">
        <f t="shared" si="526"/>
        <v>121.71972795564071</v>
      </c>
      <c r="F10" s="89">
        <f t="shared" si="527"/>
        <v>101.98495234703503</v>
      </c>
    </row>
    <row r="11">
      <c r="A11" t="s">
        <v>1274</v>
      </c>
      <c r="B11" s="1259">
        <v>10</v>
      </c>
      <c r="C11" s="1259">
        <v>3764423.75</v>
      </c>
      <c r="D11" s="1259">
        <v>2757768</v>
      </c>
      <c r="E11" s="16">
        <f t="shared" si="526"/>
        <v>173.25870261019364</v>
      </c>
      <c r="F11" s="89">
        <f t="shared" si="527"/>
        <v>105.6500010733711</v>
      </c>
    </row>
    <row r="12">
      <c r="B12" s="1259"/>
      <c r="C12" s="1259"/>
    </row>
    <row r="13">
      <c r="B13" s="1259"/>
      <c r="C13" s="1259"/>
    </row>
    <row r="14">
      <c r="B14" s="1259"/>
      <c r="C14" s="1259"/>
    </row>
    <row r="15">
      <c r="B15" s="1259"/>
      <c r="C15" s="1259"/>
    </row>
    <row r="16">
      <c r="B16" s="1259"/>
      <c r="C16" s="1259"/>
    </row>
    <row r="17">
      <c r="B17" s="1259"/>
      <c r="C17" s="1259"/>
      <c r="D17" s="1259"/>
      <c r="E17" s="1259"/>
      <c r="F17" s="1259"/>
      <c r="G17" s="1259"/>
      <c r="H17" s="1259"/>
      <c r="I17" s="1259"/>
      <c r="J17" s="1259"/>
    </row>
    <row r="18">
      <c r="B18" s="1259"/>
      <c r="C18" s="1260"/>
      <c r="D18" s="1260"/>
      <c r="E18" s="1260"/>
      <c r="F18" s="1260"/>
      <c r="G18" s="1260"/>
      <c r="H18" s="1260"/>
      <c r="I18" s="1260"/>
      <c r="J18" s="1260"/>
    </row>
    <row r="19">
      <c r="B19" s="1259"/>
      <c r="C19" s="1259"/>
    </row>
    <row r="20">
      <c r="B20" s="1259"/>
      <c r="C20" s="1259"/>
    </row>
    <row r="21">
      <c r="B21" s="1259"/>
      <c r="C21" s="1259"/>
    </row>
    <row r="22">
      <c r="B22" s="1259"/>
      <c r="C22" s="1259"/>
    </row>
    <row r="23">
      <c r="B23" s="1259"/>
      <c r="C23" s="1259"/>
    </row>
    <row r="24">
      <c r="B24" s="1259"/>
      <c r="C24" s="1259"/>
    </row>
    <row r="25">
      <c r="B25" s="1259"/>
      <c r="C25" s="1259"/>
    </row>
    <row r="26">
      <c r="B26" s="1259"/>
      <c r="C26" s="1259"/>
    </row>
    <row r="27">
      <c r="B27" s="1259"/>
      <c r="C27" s="1259"/>
    </row>
    <row r="28">
      <c r="B28" s="1259"/>
      <c r="C28" s="1259"/>
    </row>
    <row r="29">
      <c r="B29" s="1259"/>
      <c r="C29" s="1259"/>
    </row>
    <row r="30">
      <c r="B30" s="1259"/>
      <c r="C30" s="1259"/>
    </row>
    <row r="31">
      <c r="B31" s="1259"/>
      <c r="C31" s="1259"/>
    </row>
    <row r="32">
      <c r="B32" s="1259"/>
      <c r="C32" s="1259"/>
    </row>
    <row r="33">
      <c r="B33" s="1259"/>
      <c r="C33" s="1259"/>
    </row>
    <row r="34">
      <c r="B34" s="1259"/>
      <c r="C34" s="1259"/>
    </row>
    <row r="35">
      <c r="B35" s="1259"/>
      <c r="C35" s="125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0" style="1146" width="15.140625"/>
    <col customWidth="1" min="21" max="21" style="1146" width="11"/>
    <col customWidth="1" min="22" max="22" style="1146" width="13"/>
    <col min="23" max="229" style="1146" width="9"/>
    <col customWidth="1" min="230" max="230" style="1146" width="6.5703125"/>
    <col customWidth="1" min="231" max="231" style="1146" width="47.28515625"/>
    <col customWidth="1" min="232" max="233" style="1146" width="12.5703125"/>
    <col customWidth="1" min="234" max="234" style="1146" width="11.7109375"/>
    <col customWidth="1" min="235" max="240" style="1146" width="10.42578125"/>
    <col customWidth="1" min="241" max="241" style="1146" width="13.140625"/>
    <col customWidth="1" min="242" max="243" style="1146" width="10"/>
    <col customWidth="1" min="244" max="244" style="1146" width="10.42578125"/>
    <col customWidth="1" min="245" max="246" style="1146" width="10"/>
    <col customWidth="1" min="247" max="247" style="1146" width="11.7109375"/>
    <col customWidth="1" min="248" max="248" style="1146" width="12.7109375"/>
    <col customWidth="1" min="249" max="250" style="1146" width="10.5703125"/>
    <col customWidth="1" min="251" max="253" style="1146" width="10"/>
    <col customWidth="1" min="254" max="254" style="1146" width="10.5703125"/>
    <col customWidth="1" min="255" max="258" style="1146" width="10"/>
    <col customWidth="1" min="259" max="259" style="1146" width="10.5703125"/>
    <col min="260" max="485" style="1146" width="9"/>
    <col customWidth="1" min="486" max="486" style="1146" width="6.5703125"/>
    <col customWidth="1" min="487" max="487" style="1146" width="47.28515625"/>
    <col customWidth="1" min="488" max="489" style="1146" width="12.5703125"/>
    <col customWidth="1" min="490" max="490" style="1146" width="11.7109375"/>
    <col customWidth="1" min="491" max="496" style="1146" width="10.42578125"/>
    <col customWidth="1" min="497" max="497" style="1146" width="13.140625"/>
    <col customWidth="1" min="498" max="499" style="1146" width="10"/>
    <col customWidth="1" min="500" max="500" style="1146" width="10.42578125"/>
    <col customWidth="1" min="501" max="502" style="1146" width="10"/>
    <col customWidth="1" min="503" max="503" style="1146" width="11.7109375"/>
    <col customWidth="1" min="504" max="504" style="1146" width="12.7109375"/>
    <col customWidth="1" min="505" max="506" style="1146" width="10.5703125"/>
    <col customWidth="1" min="507" max="509" style="1146" width="10"/>
    <col customWidth="1" min="510" max="510" style="1146" width="10.5703125"/>
    <col customWidth="1" min="511" max="514" style="1146" width="10"/>
    <col customWidth="1" min="515" max="515" style="1146" width="10.5703125"/>
    <col min="516" max="741" style="1146" width="9"/>
    <col customWidth="1" min="742" max="742" style="1146" width="6.5703125"/>
    <col customWidth="1" min="743" max="743" style="1146" width="47.28515625"/>
    <col customWidth="1" min="744" max="745" style="1146" width="12.5703125"/>
    <col customWidth="1" min="746" max="746" style="1146" width="11.7109375"/>
    <col customWidth="1" min="747" max="752" style="1146" width="10.42578125"/>
    <col customWidth="1" min="753" max="753" style="1146" width="13.140625"/>
    <col customWidth="1" min="754" max="755" style="1146" width="10"/>
    <col customWidth="1" min="756" max="756" style="1146" width="10.42578125"/>
    <col customWidth="1" min="757" max="758" style="1146" width="10"/>
    <col customWidth="1" min="759" max="759" style="1146" width="11.7109375"/>
    <col customWidth="1" min="760" max="760" style="1146" width="12.7109375"/>
    <col customWidth="1" min="761" max="762" style="1146" width="10.5703125"/>
    <col customWidth="1" min="763" max="765" style="1146" width="10"/>
    <col customWidth="1" min="766" max="766" style="1146" width="10.5703125"/>
    <col customWidth="1" min="767" max="770" style="1146" width="10"/>
    <col customWidth="1" min="771" max="771" style="1146" width="10.5703125"/>
    <col min="772" max="997" style="1146" width="9"/>
    <col customWidth="1" min="998" max="998" style="1146" width="6.5703125"/>
    <col customWidth="1" min="999" max="999" style="1146" width="47.28515625"/>
    <col customWidth="1" min="1000" max="1001" style="1146" width="12.5703125"/>
    <col customWidth="1" min="1002" max="1002" style="1146" width="11.7109375"/>
    <col customWidth="1" min="1003" max="1008" style="1146" width="10.42578125"/>
    <col customWidth="1" min="1009" max="1009" style="1146" width="13.140625"/>
    <col customWidth="1" min="1010" max="1011" style="1146" width="10"/>
    <col customWidth="1" min="1012" max="1012" style="1146" width="10.42578125"/>
    <col customWidth="1" min="1013" max="1014" style="1146" width="10"/>
    <col customWidth="1" min="1015" max="1015" style="1146" width="11.7109375"/>
    <col customWidth="1" min="1016" max="1016" style="1146" width="12.7109375"/>
    <col customWidth="1" min="1017" max="1018" style="1146" width="10.5703125"/>
    <col customWidth="1" min="1019" max="1021" style="1146" width="10"/>
    <col customWidth="1" min="1022" max="1022" style="1146" width="10.5703125"/>
    <col customWidth="1" min="1023" max="1026" style="1146" width="10"/>
    <col customWidth="1" min="1027" max="1027" style="1146" width="10.5703125"/>
    <col min="1028" max="1253" style="1146" width="9"/>
    <col customWidth="1" min="1254" max="1254" style="1146" width="6.5703125"/>
    <col customWidth="1" min="1255" max="1255" style="1146" width="47.28515625"/>
    <col customWidth="1" min="1256" max="1257" style="1146" width="12.5703125"/>
    <col customWidth="1" min="1258" max="1258" style="1146" width="11.7109375"/>
    <col customWidth="1" min="1259" max="1264" style="1146" width="10.42578125"/>
    <col customWidth="1" min="1265" max="1265" style="1146" width="13.140625"/>
    <col customWidth="1" min="1266" max="1267" style="1146" width="10"/>
    <col customWidth="1" min="1268" max="1268" style="1146" width="10.42578125"/>
    <col customWidth="1" min="1269" max="1270" style="1146" width="10"/>
    <col customWidth="1" min="1271" max="1271" style="1146" width="11.7109375"/>
    <col customWidth="1" min="1272" max="1272" style="1146" width="12.7109375"/>
    <col customWidth="1" min="1273" max="1274" style="1146" width="10.5703125"/>
    <col customWidth="1" min="1275" max="1277" style="1146" width="10"/>
    <col customWidth="1" min="1278" max="1278" style="1146" width="10.5703125"/>
    <col customWidth="1" min="1279" max="1282" style="1146" width="10"/>
    <col customWidth="1" min="1283" max="1283" style="1146" width="10.5703125"/>
    <col min="1284" max="1509" style="1146" width="9"/>
    <col customWidth="1" min="1510" max="1510" style="1146" width="6.5703125"/>
    <col customWidth="1" min="1511" max="1511" style="1146" width="47.28515625"/>
    <col customWidth="1" min="1512" max="1513" style="1146" width="12.5703125"/>
    <col customWidth="1" min="1514" max="1514" style="1146" width="11.7109375"/>
    <col customWidth="1" min="1515" max="1520" style="1146" width="10.42578125"/>
    <col customWidth="1" min="1521" max="1521" style="1146" width="13.140625"/>
    <col customWidth="1" min="1522" max="1523" style="1146" width="10"/>
    <col customWidth="1" min="1524" max="1524" style="1146" width="10.42578125"/>
    <col customWidth="1" min="1525" max="1526" style="1146" width="10"/>
    <col customWidth="1" min="1527" max="1527" style="1146" width="11.7109375"/>
    <col customWidth="1" min="1528" max="1528" style="1146" width="12.7109375"/>
    <col customWidth="1" min="1529" max="1530" style="1146" width="10.5703125"/>
    <col customWidth="1" min="1531" max="1533" style="1146" width="10"/>
    <col customWidth="1" min="1534" max="1534" style="1146" width="10.5703125"/>
    <col customWidth="1" min="1535" max="1538" style="1146" width="10"/>
    <col customWidth="1" min="1539" max="1539" style="1146" width="10.5703125"/>
    <col min="1540" max="1765" style="1146" width="9"/>
    <col customWidth="1" min="1766" max="1766" style="1146" width="6.5703125"/>
    <col customWidth="1" min="1767" max="1767" style="1146" width="47.28515625"/>
    <col customWidth="1" min="1768" max="1769" style="1146" width="12.5703125"/>
    <col customWidth="1" min="1770" max="1770" style="1146" width="11.7109375"/>
    <col customWidth="1" min="1771" max="1776" style="1146" width="10.42578125"/>
    <col customWidth="1" min="1777" max="1777" style="1146" width="13.140625"/>
    <col customWidth="1" min="1778" max="1779" style="1146" width="10"/>
    <col customWidth="1" min="1780" max="1780" style="1146" width="10.42578125"/>
    <col customWidth="1" min="1781" max="1782" style="1146" width="10"/>
    <col customWidth="1" min="1783" max="1783" style="1146" width="11.7109375"/>
    <col customWidth="1" min="1784" max="1784" style="1146" width="12.7109375"/>
    <col customWidth="1" min="1785" max="1786" style="1146" width="10.5703125"/>
    <col customWidth="1" min="1787" max="1789" style="1146" width="10"/>
    <col customWidth="1" min="1790" max="1790" style="1146" width="10.5703125"/>
    <col customWidth="1" min="1791" max="1794" style="1146" width="10"/>
    <col customWidth="1" min="1795" max="1795" style="1146" width="10.5703125"/>
    <col min="1796" max="2021" style="1146" width="9"/>
    <col customWidth="1" min="2022" max="2022" style="1146" width="6.5703125"/>
    <col customWidth="1" min="2023" max="2023" style="1146" width="47.28515625"/>
    <col customWidth="1" min="2024" max="2025" style="1146" width="12.5703125"/>
    <col customWidth="1" min="2026" max="2026" style="1146" width="11.7109375"/>
    <col customWidth="1" min="2027" max="2032" style="1146" width="10.42578125"/>
    <col customWidth="1" min="2033" max="2033" style="1146" width="13.140625"/>
    <col customWidth="1" min="2034" max="2035" style="1146" width="10"/>
    <col customWidth="1" min="2036" max="2036" style="1146" width="10.42578125"/>
    <col customWidth="1" min="2037" max="2038" style="1146" width="10"/>
    <col customWidth="1" min="2039" max="2039" style="1146" width="11.7109375"/>
    <col customWidth="1" min="2040" max="2040" style="1146" width="12.7109375"/>
    <col customWidth="1" min="2041" max="2042" style="1146" width="10.5703125"/>
    <col customWidth="1" min="2043" max="2045" style="1146" width="10"/>
    <col customWidth="1" min="2046" max="2046" style="1146" width="10.5703125"/>
    <col customWidth="1" min="2047" max="2050" style="1146" width="10"/>
    <col customWidth="1" min="2051" max="2051" style="1146" width="10.5703125"/>
    <col min="2052" max="2277" style="1146" width="9"/>
    <col customWidth="1" min="2278" max="2278" style="1146" width="6.5703125"/>
    <col customWidth="1" min="2279" max="2279" style="1146" width="47.28515625"/>
    <col customWidth="1" min="2280" max="2281" style="1146" width="12.5703125"/>
    <col customWidth="1" min="2282" max="2282" style="1146" width="11.7109375"/>
    <col customWidth="1" min="2283" max="2288" style="1146" width="10.42578125"/>
    <col customWidth="1" min="2289" max="2289" style="1146" width="13.140625"/>
    <col customWidth="1" min="2290" max="2291" style="1146" width="10"/>
    <col customWidth="1" min="2292" max="2292" style="1146" width="10.42578125"/>
    <col customWidth="1" min="2293" max="2294" style="1146" width="10"/>
    <col customWidth="1" min="2295" max="2295" style="1146" width="11.7109375"/>
    <col customWidth="1" min="2296" max="2296" style="1146" width="12.7109375"/>
    <col customWidth="1" min="2297" max="2298" style="1146" width="10.5703125"/>
    <col customWidth="1" min="2299" max="2301" style="1146" width="10"/>
    <col customWidth="1" min="2302" max="2302" style="1146" width="10.5703125"/>
    <col customWidth="1" min="2303" max="2306" style="1146" width="10"/>
    <col customWidth="1" min="2307" max="2307" style="1146" width="10.5703125"/>
    <col min="2308" max="2533" style="1146" width="9"/>
    <col customWidth="1" min="2534" max="2534" style="1146" width="6.5703125"/>
    <col customWidth="1" min="2535" max="2535" style="1146" width="47.28515625"/>
    <col customWidth="1" min="2536" max="2537" style="1146" width="12.5703125"/>
    <col customWidth="1" min="2538" max="2538" style="1146" width="11.7109375"/>
    <col customWidth="1" min="2539" max="2544" style="1146" width="10.42578125"/>
    <col customWidth="1" min="2545" max="2545" style="1146" width="13.140625"/>
    <col customWidth="1" min="2546" max="2547" style="1146" width="10"/>
    <col customWidth="1" min="2548" max="2548" style="1146" width="10.42578125"/>
    <col customWidth="1" min="2549" max="2550" style="1146" width="10"/>
    <col customWidth="1" min="2551" max="2551" style="1146" width="11.7109375"/>
    <col customWidth="1" min="2552" max="2552" style="1146" width="12.7109375"/>
    <col customWidth="1" min="2553" max="2554" style="1146" width="10.5703125"/>
    <col customWidth="1" min="2555" max="2557" style="1146" width="10"/>
    <col customWidth="1" min="2558" max="2558" style="1146" width="10.5703125"/>
    <col customWidth="1" min="2559" max="2562" style="1146" width="10"/>
    <col customWidth="1" min="2563" max="2563" style="1146" width="10.5703125"/>
    <col min="2564" max="2789" style="1146" width="9"/>
    <col customWidth="1" min="2790" max="2790" style="1146" width="6.5703125"/>
    <col customWidth="1" min="2791" max="2791" style="1146" width="47.28515625"/>
    <col customWidth="1" min="2792" max="2793" style="1146" width="12.5703125"/>
    <col customWidth="1" min="2794" max="2794" style="1146" width="11.7109375"/>
    <col customWidth="1" min="2795" max="2800" style="1146" width="10.42578125"/>
    <col customWidth="1" min="2801" max="2801" style="1146" width="13.140625"/>
    <col customWidth="1" min="2802" max="2803" style="1146" width="10"/>
    <col customWidth="1" min="2804" max="2804" style="1146" width="10.42578125"/>
    <col customWidth="1" min="2805" max="2806" style="1146" width="10"/>
    <col customWidth="1" min="2807" max="2807" style="1146" width="11.7109375"/>
    <col customWidth="1" min="2808" max="2808" style="1146" width="12.7109375"/>
    <col customWidth="1" min="2809" max="2810" style="1146" width="10.5703125"/>
    <col customWidth="1" min="2811" max="2813" style="1146" width="10"/>
    <col customWidth="1" min="2814" max="2814" style="1146" width="10.5703125"/>
    <col customWidth="1" min="2815" max="2818" style="1146" width="10"/>
    <col customWidth="1" min="2819" max="2819" style="1146" width="10.5703125"/>
    <col min="2820" max="3045" style="1146" width="9"/>
    <col customWidth="1" min="3046" max="3046" style="1146" width="6.5703125"/>
    <col customWidth="1" min="3047" max="3047" style="1146" width="47.28515625"/>
    <col customWidth="1" min="3048" max="3049" style="1146" width="12.5703125"/>
    <col customWidth="1" min="3050" max="3050" style="1146" width="11.7109375"/>
    <col customWidth="1" min="3051" max="3056" style="1146" width="10.42578125"/>
    <col customWidth="1" min="3057" max="3057" style="1146" width="13.140625"/>
    <col customWidth="1" min="3058" max="3059" style="1146" width="10"/>
    <col customWidth="1" min="3060" max="3060" style="1146" width="10.42578125"/>
    <col customWidth="1" min="3061" max="3062" style="1146" width="10"/>
    <col customWidth="1" min="3063" max="3063" style="1146" width="11.7109375"/>
    <col customWidth="1" min="3064" max="3064" style="1146" width="12.7109375"/>
    <col customWidth="1" min="3065" max="3066" style="1146" width="10.5703125"/>
    <col customWidth="1" min="3067" max="3069" style="1146" width="10"/>
    <col customWidth="1" min="3070" max="3070" style="1146" width="10.5703125"/>
    <col customWidth="1" min="3071" max="3074" style="1146" width="10"/>
    <col customWidth="1" min="3075" max="3075" style="1146" width="10.5703125"/>
    <col min="3076" max="3301" style="1146" width="9"/>
    <col customWidth="1" min="3302" max="3302" style="1146" width="6.5703125"/>
    <col customWidth="1" min="3303" max="3303" style="1146" width="47.28515625"/>
    <col customWidth="1" min="3304" max="3305" style="1146" width="12.5703125"/>
    <col customWidth="1" min="3306" max="3306" style="1146" width="11.7109375"/>
    <col customWidth="1" min="3307" max="3312" style="1146" width="10.42578125"/>
    <col customWidth="1" min="3313" max="3313" style="1146" width="13.140625"/>
    <col customWidth="1" min="3314" max="3315" style="1146" width="10"/>
    <col customWidth="1" min="3316" max="3316" style="1146" width="10.42578125"/>
    <col customWidth="1" min="3317" max="3318" style="1146" width="10"/>
    <col customWidth="1" min="3319" max="3319" style="1146" width="11.7109375"/>
    <col customWidth="1" min="3320" max="3320" style="1146" width="12.7109375"/>
    <col customWidth="1" min="3321" max="3322" style="1146" width="10.5703125"/>
    <col customWidth="1" min="3323" max="3325" style="1146" width="10"/>
    <col customWidth="1" min="3326" max="3326" style="1146" width="10.5703125"/>
    <col customWidth="1" min="3327" max="3330" style="1146" width="10"/>
    <col customWidth="1" min="3331" max="3331" style="1146" width="10.5703125"/>
    <col min="3332" max="3557" style="1146" width="9"/>
    <col customWidth="1" min="3558" max="3558" style="1146" width="6.5703125"/>
    <col customWidth="1" min="3559" max="3559" style="1146" width="47.28515625"/>
    <col customWidth="1" min="3560" max="3561" style="1146" width="12.5703125"/>
    <col customWidth="1" min="3562" max="3562" style="1146" width="11.7109375"/>
    <col customWidth="1" min="3563" max="3568" style="1146" width="10.42578125"/>
    <col customWidth="1" min="3569" max="3569" style="1146" width="13.140625"/>
    <col customWidth="1" min="3570" max="3571" style="1146" width="10"/>
    <col customWidth="1" min="3572" max="3572" style="1146" width="10.42578125"/>
    <col customWidth="1" min="3573" max="3574" style="1146" width="10"/>
    <col customWidth="1" min="3575" max="3575" style="1146" width="11.7109375"/>
    <col customWidth="1" min="3576" max="3576" style="1146" width="12.7109375"/>
    <col customWidth="1" min="3577" max="3578" style="1146" width="10.5703125"/>
    <col customWidth="1" min="3579" max="3581" style="1146" width="10"/>
    <col customWidth="1" min="3582" max="3582" style="1146" width="10.5703125"/>
    <col customWidth="1" min="3583" max="3586" style="1146" width="10"/>
    <col customWidth="1" min="3587" max="3587" style="1146" width="10.5703125"/>
    <col min="3588" max="3813" style="1146" width="9"/>
    <col customWidth="1" min="3814" max="3814" style="1146" width="6.5703125"/>
    <col customWidth="1" min="3815" max="3815" style="1146" width="47.28515625"/>
    <col customWidth="1" min="3816" max="3817" style="1146" width="12.5703125"/>
    <col customWidth="1" min="3818" max="3818" style="1146" width="11.7109375"/>
    <col customWidth="1" min="3819" max="3824" style="1146" width="10.42578125"/>
    <col customWidth="1" min="3825" max="3825" style="1146" width="13.140625"/>
    <col customWidth="1" min="3826" max="3827" style="1146" width="10"/>
    <col customWidth="1" min="3828" max="3828" style="1146" width="10.42578125"/>
    <col customWidth="1" min="3829" max="3830" style="1146" width="10"/>
    <col customWidth="1" min="3831" max="3831" style="1146" width="11.7109375"/>
    <col customWidth="1" min="3832" max="3832" style="1146" width="12.7109375"/>
    <col customWidth="1" min="3833" max="3834" style="1146" width="10.5703125"/>
    <col customWidth="1" min="3835" max="3837" style="1146" width="10"/>
    <col customWidth="1" min="3838" max="3838" style="1146" width="10.5703125"/>
    <col customWidth="1" min="3839" max="3842" style="1146" width="10"/>
    <col customWidth="1" min="3843" max="3843" style="1146" width="10.5703125"/>
    <col min="3844" max="4069" style="1146" width="9"/>
    <col customWidth="1" min="4070" max="4070" style="1146" width="6.5703125"/>
    <col customWidth="1" min="4071" max="4071" style="1146" width="47.28515625"/>
    <col customWidth="1" min="4072" max="4073" style="1146" width="12.5703125"/>
    <col customWidth="1" min="4074" max="4074" style="1146" width="11.7109375"/>
    <col customWidth="1" min="4075" max="4080" style="1146" width="10.42578125"/>
    <col customWidth="1" min="4081" max="4081" style="1146" width="13.140625"/>
    <col customWidth="1" min="4082" max="4083" style="1146" width="10"/>
    <col customWidth="1" min="4084" max="4084" style="1146" width="10.42578125"/>
    <col customWidth="1" min="4085" max="4086" style="1146" width="10"/>
    <col customWidth="1" min="4087" max="4087" style="1146" width="11.7109375"/>
    <col customWidth="1" min="4088" max="4088" style="1146" width="12.7109375"/>
    <col customWidth="1" min="4089" max="4090" style="1146" width="10.5703125"/>
    <col customWidth="1" min="4091" max="4093" style="1146" width="10"/>
    <col customWidth="1" min="4094" max="4094" style="1146" width="10.5703125"/>
    <col customWidth="1" min="4095" max="4098" style="1146" width="10"/>
    <col customWidth="1" min="4099" max="4099" style="1146" width="10.5703125"/>
    <col min="4100" max="4325" style="1146" width="9"/>
    <col customWidth="1" min="4326" max="4326" style="1146" width="6.5703125"/>
    <col customWidth="1" min="4327" max="4327" style="1146" width="47.28515625"/>
    <col customWidth="1" min="4328" max="4329" style="1146" width="12.5703125"/>
    <col customWidth="1" min="4330" max="4330" style="1146" width="11.7109375"/>
    <col customWidth="1" min="4331" max="4336" style="1146" width="10.42578125"/>
    <col customWidth="1" min="4337" max="4337" style="1146" width="13.140625"/>
    <col customWidth="1" min="4338" max="4339" style="1146" width="10"/>
    <col customWidth="1" min="4340" max="4340" style="1146" width="10.42578125"/>
    <col customWidth="1" min="4341" max="4342" style="1146" width="10"/>
    <col customWidth="1" min="4343" max="4343" style="1146" width="11.7109375"/>
    <col customWidth="1" min="4344" max="4344" style="1146" width="12.7109375"/>
    <col customWidth="1" min="4345" max="4346" style="1146" width="10.5703125"/>
    <col customWidth="1" min="4347" max="4349" style="1146" width="10"/>
    <col customWidth="1" min="4350" max="4350" style="1146" width="10.5703125"/>
    <col customWidth="1" min="4351" max="4354" style="1146" width="10"/>
    <col customWidth="1" min="4355" max="4355" style="1146" width="10.5703125"/>
    <col min="4356" max="4581" style="1146" width="9"/>
    <col customWidth="1" min="4582" max="4582" style="1146" width="6.5703125"/>
    <col customWidth="1" min="4583" max="4583" style="1146" width="47.28515625"/>
    <col customWidth="1" min="4584" max="4585" style="1146" width="12.5703125"/>
    <col customWidth="1" min="4586" max="4586" style="1146" width="11.7109375"/>
    <col customWidth="1" min="4587" max="4592" style="1146" width="10.42578125"/>
    <col customWidth="1" min="4593" max="4593" style="1146" width="13.140625"/>
    <col customWidth="1" min="4594" max="4595" style="1146" width="10"/>
    <col customWidth="1" min="4596" max="4596" style="1146" width="10.42578125"/>
    <col customWidth="1" min="4597" max="4598" style="1146" width="10"/>
    <col customWidth="1" min="4599" max="4599" style="1146" width="11.7109375"/>
    <col customWidth="1" min="4600" max="4600" style="1146" width="12.7109375"/>
    <col customWidth="1" min="4601" max="4602" style="1146" width="10.5703125"/>
    <col customWidth="1" min="4603" max="4605" style="1146" width="10"/>
    <col customWidth="1" min="4606" max="4606" style="1146" width="10.5703125"/>
    <col customWidth="1" min="4607" max="4610" style="1146" width="10"/>
    <col customWidth="1" min="4611" max="4611" style="1146" width="10.5703125"/>
    <col min="4612" max="4837" style="1146" width="9"/>
    <col customWidth="1" min="4838" max="4838" style="1146" width="6.5703125"/>
    <col customWidth="1" min="4839" max="4839" style="1146" width="47.28515625"/>
    <col customWidth="1" min="4840" max="4841" style="1146" width="12.5703125"/>
    <col customWidth="1" min="4842" max="4842" style="1146" width="11.7109375"/>
    <col customWidth="1" min="4843" max="4848" style="1146" width="10.42578125"/>
    <col customWidth="1" min="4849" max="4849" style="1146" width="13.140625"/>
    <col customWidth="1" min="4850" max="4851" style="1146" width="10"/>
    <col customWidth="1" min="4852" max="4852" style="1146" width="10.42578125"/>
    <col customWidth="1" min="4853" max="4854" style="1146" width="10"/>
    <col customWidth="1" min="4855" max="4855" style="1146" width="11.7109375"/>
    <col customWidth="1" min="4856" max="4856" style="1146" width="12.7109375"/>
    <col customWidth="1" min="4857" max="4858" style="1146" width="10.5703125"/>
    <col customWidth="1" min="4859" max="4861" style="1146" width="10"/>
    <col customWidth="1" min="4862" max="4862" style="1146" width="10.5703125"/>
    <col customWidth="1" min="4863" max="4866" style="1146" width="10"/>
    <col customWidth="1" min="4867" max="4867" style="1146" width="10.5703125"/>
    <col min="4868" max="5093" style="1146" width="9"/>
    <col customWidth="1" min="5094" max="5094" style="1146" width="6.5703125"/>
    <col customWidth="1" min="5095" max="5095" style="1146" width="47.28515625"/>
    <col customWidth="1" min="5096" max="5097" style="1146" width="12.5703125"/>
    <col customWidth="1" min="5098" max="5098" style="1146" width="11.7109375"/>
    <col customWidth="1" min="5099" max="5104" style="1146" width="10.42578125"/>
    <col customWidth="1" min="5105" max="5105" style="1146" width="13.140625"/>
    <col customWidth="1" min="5106" max="5107" style="1146" width="10"/>
    <col customWidth="1" min="5108" max="5108" style="1146" width="10.42578125"/>
    <col customWidth="1" min="5109" max="5110" style="1146" width="10"/>
    <col customWidth="1" min="5111" max="5111" style="1146" width="11.7109375"/>
    <col customWidth="1" min="5112" max="5112" style="1146" width="12.7109375"/>
    <col customWidth="1" min="5113" max="5114" style="1146" width="10.5703125"/>
    <col customWidth="1" min="5115" max="5117" style="1146" width="10"/>
    <col customWidth="1" min="5118" max="5118" style="1146" width="10.5703125"/>
    <col customWidth="1" min="5119" max="5122" style="1146" width="10"/>
    <col customWidth="1" min="5123" max="5123" style="1146" width="10.5703125"/>
    <col min="5124" max="5349" style="1146" width="9"/>
    <col customWidth="1" min="5350" max="5350" style="1146" width="6.5703125"/>
    <col customWidth="1" min="5351" max="5351" style="1146" width="47.28515625"/>
    <col customWidth="1" min="5352" max="5353" style="1146" width="12.5703125"/>
    <col customWidth="1" min="5354" max="5354" style="1146" width="11.7109375"/>
    <col customWidth="1" min="5355" max="5360" style="1146" width="10.42578125"/>
    <col customWidth="1" min="5361" max="5361" style="1146" width="13.140625"/>
    <col customWidth="1" min="5362" max="5363" style="1146" width="10"/>
    <col customWidth="1" min="5364" max="5364" style="1146" width="10.42578125"/>
    <col customWidth="1" min="5365" max="5366" style="1146" width="10"/>
    <col customWidth="1" min="5367" max="5367" style="1146" width="11.7109375"/>
    <col customWidth="1" min="5368" max="5368" style="1146" width="12.7109375"/>
    <col customWidth="1" min="5369" max="5370" style="1146" width="10.5703125"/>
    <col customWidth="1" min="5371" max="5373" style="1146" width="10"/>
    <col customWidth="1" min="5374" max="5374" style="1146" width="10.5703125"/>
    <col customWidth="1" min="5375" max="5378" style="1146" width="10"/>
    <col customWidth="1" min="5379" max="5379" style="1146" width="10.5703125"/>
    <col min="5380" max="5605" style="1146" width="9"/>
    <col customWidth="1" min="5606" max="5606" style="1146" width="6.5703125"/>
    <col customWidth="1" min="5607" max="5607" style="1146" width="47.28515625"/>
    <col customWidth="1" min="5608" max="5609" style="1146" width="12.5703125"/>
    <col customWidth="1" min="5610" max="5610" style="1146" width="11.7109375"/>
    <col customWidth="1" min="5611" max="5616" style="1146" width="10.42578125"/>
    <col customWidth="1" min="5617" max="5617" style="1146" width="13.140625"/>
    <col customWidth="1" min="5618" max="5619" style="1146" width="10"/>
    <col customWidth="1" min="5620" max="5620" style="1146" width="10.42578125"/>
    <col customWidth="1" min="5621" max="5622" style="1146" width="10"/>
    <col customWidth="1" min="5623" max="5623" style="1146" width="11.7109375"/>
    <col customWidth="1" min="5624" max="5624" style="1146" width="12.7109375"/>
    <col customWidth="1" min="5625" max="5626" style="1146" width="10.5703125"/>
    <col customWidth="1" min="5627" max="5629" style="1146" width="10"/>
    <col customWidth="1" min="5630" max="5630" style="1146" width="10.5703125"/>
    <col customWidth="1" min="5631" max="5634" style="1146" width="10"/>
    <col customWidth="1" min="5635" max="5635" style="1146" width="10.5703125"/>
    <col min="5636" max="5861" style="1146" width="9"/>
    <col customWidth="1" min="5862" max="5862" style="1146" width="6.5703125"/>
    <col customWidth="1" min="5863" max="5863" style="1146" width="47.28515625"/>
    <col customWidth="1" min="5864" max="5865" style="1146" width="12.5703125"/>
    <col customWidth="1" min="5866" max="5866" style="1146" width="11.7109375"/>
    <col customWidth="1" min="5867" max="5872" style="1146" width="10.42578125"/>
    <col customWidth="1" min="5873" max="5873" style="1146" width="13.140625"/>
    <col customWidth="1" min="5874" max="5875" style="1146" width="10"/>
    <col customWidth="1" min="5876" max="5876" style="1146" width="10.42578125"/>
    <col customWidth="1" min="5877" max="5878" style="1146" width="10"/>
    <col customWidth="1" min="5879" max="5879" style="1146" width="11.7109375"/>
    <col customWidth="1" min="5880" max="5880" style="1146" width="12.7109375"/>
    <col customWidth="1" min="5881" max="5882" style="1146" width="10.5703125"/>
    <col customWidth="1" min="5883" max="5885" style="1146" width="10"/>
    <col customWidth="1" min="5886" max="5886" style="1146" width="10.5703125"/>
    <col customWidth="1" min="5887" max="5890" style="1146" width="10"/>
    <col customWidth="1" min="5891" max="5891" style="1146" width="10.5703125"/>
    <col min="5892" max="6117" style="1146" width="9"/>
    <col customWidth="1" min="6118" max="6118" style="1146" width="6.5703125"/>
    <col customWidth="1" min="6119" max="6119" style="1146" width="47.28515625"/>
    <col customWidth="1" min="6120" max="6121" style="1146" width="12.5703125"/>
    <col customWidth="1" min="6122" max="6122" style="1146" width="11.7109375"/>
    <col customWidth="1" min="6123" max="6128" style="1146" width="10.42578125"/>
    <col customWidth="1" min="6129" max="6129" style="1146" width="13.140625"/>
    <col customWidth="1" min="6130" max="6131" style="1146" width="10"/>
    <col customWidth="1" min="6132" max="6132" style="1146" width="10.42578125"/>
    <col customWidth="1" min="6133" max="6134" style="1146" width="10"/>
    <col customWidth="1" min="6135" max="6135" style="1146" width="11.7109375"/>
    <col customWidth="1" min="6136" max="6136" style="1146" width="12.7109375"/>
    <col customWidth="1" min="6137" max="6138" style="1146" width="10.5703125"/>
    <col customWidth="1" min="6139" max="6141" style="1146" width="10"/>
    <col customWidth="1" min="6142" max="6142" style="1146" width="10.5703125"/>
    <col customWidth="1" min="6143" max="6146" style="1146" width="10"/>
    <col customWidth="1" min="6147" max="6147" style="1146" width="10.5703125"/>
    <col min="6148" max="6373" style="1146" width="9"/>
    <col customWidth="1" min="6374" max="6374" style="1146" width="6.5703125"/>
    <col customWidth="1" min="6375" max="6375" style="1146" width="47.28515625"/>
    <col customWidth="1" min="6376" max="6377" style="1146" width="12.5703125"/>
    <col customWidth="1" min="6378" max="6378" style="1146" width="11.7109375"/>
    <col customWidth="1" min="6379" max="6384" style="1146" width="10.42578125"/>
    <col customWidth="1" min="6385" max="6385" style="1146" width="13.140625"/>
    <col customWidth="1" min="6386" max="6387" style="1146" width="10"/>
    <col customWidth="1" min="6388" max="6388" style="1146" width="10.42578125"/>
    <col customWidth="1" min="6389" max="6390" style="1146" width="10"/>
    <col customWidth="1" min="6391" max="6391" style="1146" width="11.7109375"/>
    <col customWidth="1" min="6392" max="6392" style="1146" width="12.7109375"/>
    <col customWidth="1" min="6393" max="6394" style="1146" width="10.5703125"/>
    <col customWidth="1" min="6395" max="6397" style="1146" width="10"/>
    <col customWidth="1" min="6398" max="6398" style="1146" width="10.5703125"/>
    <col customWidth="1" min="6399" max="6402" style="1146" width="10"/>
    <col customWidth="1" min="6403" max="6403" style="1146" width="10.5703125"/>
    <col min="6404" max="6629" style="1146" width="9"/>
    <col customWidth="1" min="6630" max="6630" style="1146" width="6.5703125"/>
    <col customWidth="1" min="6631" max="6631" style="1146" width="47.28515625"/>
    <col customWidth="1" min="6632" max="6633" style="1146" width="12.5703125"/>
    <col customWidth="1" min="6634" max="6634" style="1146" width="11.7109375"/>
    <col customWidth="1" min="6635" max="6640" style="1146" width="10.42578125"/>
    <col customWidth="1" min="6641" max="6641" style="1146" width="13.140625"/>
    <col customWidth="1" min="6642" max="6643" style="1146" width="10"/>
    <col customWidth="1" min="6644" max="6644" style="1146" width="10.42578125"/>
    <col customWidth="1" min="6645" max="6646" style="1146" width="10"/>
    <col customWidth="1" min="6647" max="6647" style="1146" width="11.7109375"/>
    <col customWidth="1" min="6648" max="6648" style="1146" width="12.7109375"/>
    <col customWidth="1" min="6649" max="6650" style="1146" width="10.5703125"/>
    <col customWidth="1" min="6651" max="6653" style="1146" width="10"/>
    <col customWidth="1" min="6654" max="6654" style="1146" width="10.5703125"/>
    <col customWidth="1" min="6655" max="6658" style="1146" width="10"/>
    <col customWidth="1" min="6659" max="6659" style="1146" width="10.5703125"/>
    <col min="6660" max="6885" style="1146" width="9"/>
    <col customWidth="1" min="6886" max="6886" style="1146" width="6.5703125"/>
    <col customWidth="1" min="6887" max="6887" style="1146" width="47.28515625"/>
    <col customWidth="1" min="6888" max="6889" style="1146" width="12.5703125"/>
    <col customWidth="1" min="6890" max="6890" style="1146" width="11.7109375"/>
    <col customWidth="1" min="6891" max="6896" style="1146" width="10.42578125"/>
    <col customWidth="1" min="6897" max="6897" style="1146" width="13.140625"/>
    <col customWidth="1" min="6898" max="6899" style="1146" width="10"/>
    <col customWidth="1" min="6900" max="6900" style="1146" width="10.42578125"/>
    <col customWidth="1" min="6901" max="6902" style="1146" width="10"/>
    <col customWidth="1" min="6903" max="6903" style="1146" width="11.7109375"/>
    <col customWidth="1" min="6904" max="6904" style="1146" width="12.7109375"/>
    <col customWidth="1" min="6905" max="6906" style="1146" width="10.5703125"/>
    <col customWidth="1" min="6907" max="6909" style="1146" width="10"/>
    <col customWidth="1" min="6910" max="6910" style="1146" width="10.5703125"/>
    <col customWidth="1" min="6911" max="6914" style="1146" width="10"/>
    <col customWidth="1" min="6915" max="6915" style="1146" width="10.5703125"/>
    <col min="6916" max="7141" style="1146" width="9"/>
    <col customWidth="1" min="7142" max="7142" style="1146" width="6.5703125"/>
    <col customWidth="1" min="7143" max="7143" style="1146" width="47.28515625"/>
    <col customWidth="1" min="7144" max="7145" style="1146" width="12.5703125"/>
    <col customWidth="1" min="7146" max="7146" style="1146" width="11.7109375"/>
    <col customWidth="1" min="7147" max="7152" style="1146" width="10.42578125"/>
    <col customWidth="1" min="7153" max="7153" style="1146" width="13.140625"/>
    <col customWidth="1" min="7154" max="7155" style="1146" width="10"/>
    <col customWidth="1" min="7156" max="7156" style="1146" width="10.42578125"/>
    <col customWidth="1" min="7157" max="7158" style="1146" width="10"/>
    <col customWidth="1" min="7159" max="7159" style="1146" width="11.7109375"/>
    <col customWidth="1" min="7160" max="7160" style="1146" width="12.7109375"/>
    <col customWidth="1" min="7161" max="7162" style="1146" width="10.5703125"/>
    <col customWidth="1" min="7163" max="7165" style="1146" width="10"/>
    <col customWidth="1" min="7166" max="7166" style="1146" width="10.5703125"/>
    <col customWidth="1" min="7167" max="7170" style="1146" width="10"/>
    <col customWidth="1" min="7171" max="7171" style="1146" width="10.5703125"/>
    <col min="7172" max="7397" style="1146" width="9"/>
    <col customWidth="1" min="7398" max="7398" style="1146" width="6.5703125"/>
    <col customWidth="1" min="7399" max="7399" style="1146" width="47.28515625"/>
    <col customWidth="1" min="7400" max="7401" style="1146" width="12.5703125"/>
    <col customWidth="1" min="7402" max="7402" style="1146" width="11.7109375"/>
    <col customWidth="1" min="7403" max="7408" style="1146" width="10.42578125"/>
    <col customWidth="1" min="7409" max="7409" style="1146" width="13.140625"/>
    <col customWidth="1" min="7410" max="7411" style="1146" width="10"/>
    <col customWidth="1" min="7412" max="7412" style="1146" width="10.42578125"/>
    <col customWidth="1" min="7413" max="7414" style="1146" width="10"/>
    <col customWidth="1" min="7415" max="7415" style="1146" width="11.7109375"/>
    <col customWidth="1" min="7416" max="7416" style="1146" width="12.7109375"/>
    <col customWidth="1" min="7417" max="7418" style="1146" width="10.5703125"/>
    <col customWidth="1" min="7419" max="7421" style="1146" width="10"/>
    <col customWidth="1" min="7422" max="7422" style="1146" width="10.5703125"/>
    <col customWidth="1" min="7423" max="7426" style="1146" width="10"/>
    <col customWidth="1" min="7427" max="7427" style="1146" width="10.5703125"/>
    <col min="7428" max="7653" style="1146" width="9"/>
    <col customWidth="1" min="7654" max="7654" style="1146" width="6.5703125"/>
    <col customWidth="1" min="7655" max="7655" style="1146" width="47.28515625"/>
    <col customWidth="1" min="7656" max="7657" style="1146" width="12.5703125"/>
    <col customWidth="1" min="7658" max="7658" style="1146" width="11.7109375"/>
    <col customWidth="1" min="7659" max="7664" style="1146" width="10.42578125"/>
    <col customWidth="1" min="7665" max="7665" style="1146" width="13.140625"/>
    <col customWidth="1" min="7666" max="7667" style="1146" width="10"/>
    <col customWidth="1" min="7668" max="7668" style="1146" width="10.42578125"/>
    <col customWidth="1" min="7669" max="7670" style="1146" width="10"/>
    <col customWidth="1" min="7671" max="7671" style="1146" width="11.7109375"/>
    <col customWidth="1" min="7672" max="7672" style="1146" width="12.7109375"/>
    <col customWidth="1" min="7673" max="7674" style="1146" width="10.5703125"/>
    <col customWidth="1" min="7675" max="7677" style="1146" width="10"/>
    <col customWidth="1" min="7678" max="7678" style="1146" width="10.5703125"/>
    <col customWidth="1" min="7679" max="7682" style="1146" width="10"/>
    <col customWidth="1" min="7683" max="7683" style="1146" width="10.5703125"/>
    <col min="7684" max="7909" style="1146" width="9"/>
    <col customWidth="1" min="7910" max="7910" style="1146" width="6.5703125"/>
    <col customWidth="1" min="7911" max="7911" style="1146" width="47.28515625"/>
    <col customWidth="1" min="7912" max="7913" style="1146" width="12.5703125"/>
    <col customWidth="1" min="7914" max="7914" style="1146" width="11.7109375"/>
    <col customWidth="1" min="7915" max="7920" style="1146" width="10.42578125"/>
    <col customWidth="1" min="7921" max="7921" style="1146" width="13.140625"/>
    <col customWidth="1" min="7922" max="7923" style="1146" width="10"/>
    <col customWidth="1" min="7924" max="7924" style="1146" width="10.42578125"/>
    <col customWidth="1" min="7925" max="7926" style="1146" width="10"/>
    <col customWidth="1" min="7927" max="7927" style="1146" width="11.7109375"/>
    <col customWidth="1" min="7928" max="7928" style="1146" width="12.7109375"/>
    <col customWidth="1" min="7929" max="7930" style="1146" width="10.5703125"/>
    <col customWidth="1" min="7931" max="7933" style="1146" width="10"/>
    <col customWidth="1" min="7934" max="7934" style="1146" width="10.5703125"/>
    <col customWidth="1" min="7935" max="7938" style="1146" width="10"/>
    <col customWidth="1" min="7939" max="7939" style="1146" width="10.5703125"/>
    <col min="7940" max="8165" style="1146" width="9"/>
    <col customWidth="1" min="8166" max="8166" style="1146" width="6.5703125"/>
    <col customWidth="1" min="8167" max="8167" style="1146" width="47.28515625"/>
    <col customWidth="1" min="8168" max="8169" style="1146" width="12.5703125"/>
    <col customWidth="1" min="8170" max="8170" style="1146" width="11.7109375"/>
    <col customWidth="1" min="8171" max="8176" style="1146" width="10.42578125"/>
    <col customWidth="1" min="8177" max="8177" style="1146" width="13.140625"/>
    <col customWidth="1" min="8178" max="8179" style="1146" width="10"/>
    <col customWidth="1" min="8180" max="8180" style="1146" width="10.42578125"/>
    <col customWidth="1" min="8181" max="8182" style="1146" width="10"/>
    <col customWidth="1" min="8183" max="8183" style="1146" width="11.7109375"/>
    <col customWidth="1" min="8184" max="8184" style="1146" width="12.7109375"/>
    <col customWidth="1" min="8185" max="8186" style="1146" width="10.5703125"/>
    <col customWidth="1" min="8187" max="8189" style="1146" width="10"/>
    <col customWidth="1" min="8190" max="8190" style="1146" width="10.5703125"/>
    <col customWidth="1" min="8191" max="8194" style="1146" width="10"/>
    <col customWidth="1" min="8195" max="8195" style="1146" width="10.5703125"/>
    <col min="8196" max="8421" style="1146" width="9"/>
    <col customWidth="1" min="8422" max="8422" style="1146" width="6.5703125"/>
    <col customWidth="1" min="8423" max="8423" style="1146" width="47.28515625"/>
    <col customWidth="1" min="8424" max="8425" style="1146" width="12.5703125"/>
    <col customWidth="1" min="8426" max="8426" style="1146" width="11.7109375"/>
    <col customWidth="1" min="8427" max="8432" style="1146" width="10.42578125"/>
    <col customWidth="1" min="8433" max="8433" style="1146" width="13.140625"/>
    <col customWidth="1" min="8434" max="8435" style="1146" width="10"/>
    <col customWidth="1" min="8436" max="8436" style="1146" width="10.42578125"/>
    <col customWidth="1" min="8437" max="8438" style="1146" width="10"/>
    <col customWidth="1" min="8439" max="8439" style="1146" width="11.7109375"/>
    <col customWidth="1" min="8440" max="8440" style="1146" width="12.7109375"/>
    <col customWidth="1" min="8441" max="8442" style="1146" width="10.5703125"/>
    <col customWidth="1" min="8443" max="8445" style="1146" width="10"/>
    <col customWidth="1" min="8446" max="8446" style="1146" width="10.5703125"/>
    <col customWidth="1" min="8447" max="8450" style="1146" width="10"/>
    <col customWidth="1" min="8451" max="8451" style="1146" width="10.5703125"/>
    <col min="8452" max="8677" style="1146" width="9"/>
    <col customWidth="1" min="8678" max="8678" style="1146" width="6.5703125"/>
    <col customWidth="1" min="8679" max="8679" style="1146" width="47.28515625"/>
    <col customWidth="1" min="8680" max="8681" style="1146" width="12.5703125"/>
    <col customWidth="1" min="8682" max="8682" style="1146" width="11.7109375"/>
    <col customWidth="1" min="8683" max="8688" style="1146" width="10.42578125"/>
    <col customWidth="1" min="8689" max="8689" style="1146" width="13.140625"/>
    <col customWidth="1" min="8690" max="8691" style="1146" width="10"/>
    <col customWidth="1" min="8692" max="8692" style="1146" width="10.42578125"/>
    <col customWidth="1" min="8693" max="8694" style="1146" width="10"/>
    <col customWidth="1" min="8695" max="8695" style="1146" width="11.7109375"/>
    <col customWidth="1" min="8696" max="8696" style="1146" width="12.7109375"/>
    <col customWidth="1" min="8697" max="8698" style="1146" width="10.5703125"/>
    <col customWidth="1" min="8699" max="8701" style="1146" width="10"/>
    <col customWidth="1" min="8702" max="8702" style="1146" width="10.5703125"/>
    <col customWidth="1" min="8703" max="8706" style="1146" width="10"/>
    <col customWidth="1" min="8707" max="8707" style="1146" width="10.5703125"/>
    <col min="8708" max="8933" style="1146" width="9"/>
    <col customWidth="1" min="8934" max="8934" style="1146" width="6.5703125"/>
    <col customWidth="1" min="8935" max="8935" style="1146" width="47.28515625"/>
    <col customWidth="1" min="8936" max="8937" style="1146" width="12.5703125"/>
    <col customWidth="1" min="8938" max="8938" style="1146" width="11.7109375"/>
    <col customWidth="1" min="8939" max="8944" style="1146" width="10.42578125"/>
    <col customWidth="1" min="8945" max="8945" style="1146" width="13.140625"/>
    <col customWidth="1" min="8946" max="8947" style="1146" width="10"/>
    <col customWidth="1" min="8948" max="8948" style="1146" width="10.42578125"/>
    <col customWidth="1" min="8949" max="8950" style="1146" width="10"/>
    <col customWidth="1" min="8951" max="8951" style="1146" width="11.7109375"/>
    <col customWidth="1" min="8952" max="8952" style="1146" width="12.7109375"/>
    <col customWidth="1" min="8953" max="8954" style="1146" width="10.5703125"/>
    <col customWidth="1" min="8955" max="8957" style="1146" width="10"/>
    <col customWidth="1" min="8958" max="8958" style="1146" width="10.5703125"/>
    <col customWidth="1" min="8959" max="8962" style="1146" width="10"/>
    <col customWidth="1" min="8963" max="8963" style="1146" width="10.5703125"/>
    <col min="8964" max="9189" style="1146" width="9"/>
    <col customWidth="1" min="9190" max="9190" style="1146" width="6.5703125"/>
    <col customWidth="1" min="9191" max="9191" style="1146" width="47.28515625"/>
    <col customWidth="1" min="9192" max="9193" style="1146" width="12.5703125"/>
    <col customWidth="1" min="9194" max="9194" style="1146" width="11.7109375"/>
    <col customWidth="1" min="9195" max="9200" style="1146" width="10.42578125"/>
    <col customWidth="1" min="9201" max="9201" style="1146" width="13.140625"/>
    <col customWidth="1" min="9202" max="9203" style="1146" width="10"/>
    <col customWidth="1" min="9204" max="9204" style="1146" width="10.42578125"/>
    <col customWidth="1" min="9205" max="9206" style="1146" width="10"/>
    <col customWidth="1" min="9207" max="9207" style="1146" width="11.7109375"/>
    <col customWidth="1" min="9208" max="9208" style="1146" width="12.7109375"/>
    <col customWidth="1" min="9209" max="9210" style="1146" width="10.5703125"/>
    <col customWidth="1" min="9211" max="9213" style="1146" width="10"/>
    <col customWidth="1" min="9214" max="9214" style="1146" width="10.5703125"/>
    <col customWidth="1" min="9215" max="9218" style="1146" width="10"/>
    <col customWidth="1" min="9219" max="9219" style="1146" width="10.5703125"/>
    <col min="9220" max="9445" style="1146" width="9"/>
    <col customWidth="1" min="9446" max="9446" style="1146" width="6.5703125"/>
    <col customWidth="1" min="9447" max="9447" style="1146" width="47.28515625"/>
    <col customWidth="1" min="9448" max="9449" style="1146" width="12.5703125"/>
    <col customWidth="1" min="9450" max="9450" style="1146" width="11.7109375"/>
    <col customWidth="1" min="9451" max="9456" style="1146" width="10.42578125"/>
    <col customWidth="1" min="9457" max="9457" style="1146" width="13.140625"/>
    <col customWidth="1" min="9458" max="9459" style="1146" width="10"/>
    <col customWidth="1" min="9460" max="9460" style="1146" width="10.42578125"/>
    <col customWidth="1" min="9461" max="9462" style="1146" width="10"/>
    <col customWidth="1" min="9463" max="9463" style="1146" width="11.7109375"/>
    <col customWidth="1" min="9464" max="9464" style="1146" width="12.7109375"/>
    <col customWidth="1" min="9465" max="9466" style="1146" width="10.5703125"/>
    <col customWidth="1" min="9467" max="9469" style="1146" width="10"/>
    <col customWidth="1" min="9470" max="9470" style="1146" width="10.5703125"/>
    <col customWidth="1" min="9471" max="9474" style="1146" width="10"/>
    <col customWidth="1" min="9475" max="9475" style="1146" width="10.5703125"/>
    <col min="9476" max="9701" style="1146" width="9"/>
    <col customWidth="1" min="9702" max="9702" style="1146" width="6.5703125"/>
    <col customWidth="1" min="9703" max="9703" style="1146" width="47.28515625"/>
    <col customWidth="1" min="9704" max="9705" style="1146" width="12.5703125"/>
    <col customWidth="1" min="9706" max="9706" style="1146" width="11.7109375"/>
    <col customWidth="1" min="9707" max="9712" style="1146" width="10.42578125"/>
    <col customWidth="1" min="9713" max="9713" style="1146" width="13.140625"/>
    <col customWidth="1" min="9714" max="9715" style="1146" width="10"/>
    <col customWidth="1" min="9716" max="9716" style="1146" width="10.42578125"/>
    <col customWidth="1" min="9717" max="9718" style="1146" width="10"/>
    <col customWidth="1" min="9719" max="9719" style="1146" width="11.7109375"/>
    <col customWidth="1" min="9720" max="9720" style="1146" width="12.7109375"/>
    <col customWidth="1" min="9721" max="9722" style="1146" width="10.5703125"/>
    <col customWidth="1" min="9723" max="9725" style="1146" width="10"/>
    <col customWidth="1" min="9726" max="9726" style="1146" width="10.5703125"/>
    <col customWidth="1" min="9727" max="9730" style="1146" width="10"/>
    <col customWidth="1" min="9731" max="9731" style="1146" width="10.5703125"/>
    <col min="9732" max="9957" style="1146" width="9"/>
    <col customWidth="1" min="9958" max="9958" style="1146" width="6.5703125"/>
    <col customWidth="1" min="9959" max="9959" style="1146" width="47.28515625"/>
    <col customWidth="1" min="9960" max="9961" style="1146" width="12.5703125"/>
    <col customWidth="1" min="9962" max="9962" style="1146" width="11.7109375"/>
    <col customWidth="1" min="9963" max="9968" style="1146" width="10.42578125"/>
    <col customWidth="1" min="9969" max="9969" style="1146" width="13.140625"/>
    <col customWidth="1" min="9970" max="9971" style="1146" width="10"/>
    <col customWidth="1" min="9972" max="9972" style="1146" width="10.42578125"/>
    <col customWidth="1" min="9973" max="9974" style="1146" width="10"/>
    <col customWidth="1" min="9975" max="9975" style="1146" width="11.7109375"/>
    <col customWidth="1" min="9976" max="9976" style="1146" width="12.7109375"/>
    <col customWidth="1" min="9977" max="9978" style="1146" width="10.5703125"/>
    <col customWidth="1" min="9979" max="9981" style="1146" width="10"/>
    <col customWidth="1" min="9982" max="9982" style="1146" width="10.5703125"/>
    <col customWidth="1" min="9983" max="9986" style="1146" width="10"/>
    <col customWidth="1" min="9987" max="9987" style="1146" width="10.5703125"/>
    <col min="9988" max="10213" style="1146" width="9"/>
    <col customWidth="1" min="10214" max="10214" style="1146" width="6.5703125"/>
    <col customWidth="1" min="10215" max="10215" style="1146" width="47.28515625"/>
    <col customWidth="1" min="10216" max="10217" style="1146" width="12.5703125"/>
    <col customWidth="1" min="10218" max="10218" style="1146" width="11.7109375"/>
    <col customWidth="1" min="10219" max="10224" style="1146" width="10.42578125"/>
    <col customWidth="1" min="10225" max="10225" style="1146" width="13.140625"/>
    <col customWidth="1" min="10226" max="10227" style="1146" width="10"/>
    <col customWidth="1" min="10228" max="10228" style="1146" width="10.42578125"/>
    <col customWidth="1" min="10229" max="10230" style="1146" width="10"/>
    <col customWidth="1" min="10231" max="10231" style="1146" width="11.7109375"/>
    <col customWidth="1" min="10232" max="10232" style="1146" width="12.7109375"/>
    <col customWidth="1" min="10233" max="10234" style="1146" width="10.5703125"/>
    <col customWidth="1" min="10235" max="10237" style="1146" width="10"/>
    <col customWidth="1" min="10238" max="10238" style="1146" width="10.5703125"/>
    <col customWidth="1" min="10239" max="10242" style="1146" width="10"/>
    <col customWidth="1" min="10243" max="10243" style="1146" width="10.5703125"/>
    <col min="10244" max="10469" style="1146" width="9"/>
    <col customWidth="1" min="10470" max="10470" style="1146" width="6.5703125"/>
    <col customWidth="1" min="10471" max="10471" style="1146" width="47.28515625"/>
    <col customWidth="1" min="10472" max="10473" style="1146" width="12.5703125"/>
    <col customWidth="1" min="10474" max="10474" style="1146" width="11.7109375"/>
    <col customWidth="1" min="10475" max="10480" style="1146" width="10.42578125"/>
    <col customWidth="1" min="10481" max="10481" style="1146" width="13.140625"/>
    <col customWidth="1" min="10482" max="10483" style="1146" width="10"/>
    <col customWidth="1" min="10484" max="10484" style="1146" width="10.42578125"/>
    <col customWidth="1" min="10485" max="10486" style="1146" width="10"/>
    <col customWidth="1" min="10487" max="10487" style="1146" width="11.7109375"/>
    <col customWidth="1" min="10488" max="10488" style="1146" width="12.7109375"/>
    <col customWidth="1" min="10489" max="10490" style="1146" width="10.5703125"/>
    <col customWidth="1" min="10491" max="10493" style="1146" width="10"/>
    <col customWidth="1" min="10494" max="10494" style="1146" width="10.5703125"/>
    <col customWidth="1" min="10495" max="10498" style="1146" width="10"/>
    <col customWidth="1" min="10499" max="10499" style="1146" width="10.5703125"/>
    <col min="10500" max="10725" style="1146" width="9"/>
    <col customWidth="1" min="10726" max="10726" style="1146" width="6.5703125"/>
    <col customWidth="1" min="10727" max="10727" style="1146" width="47.28515625"/>
    <col customWidth="1" min="10728" max="10729" style="1146" width="12.5703125"/>
    <col customWidth="1" min="10730" max="10730" style="1146" width="11.7109375"/>
    <col customWidth="1" min="10731" max="10736" style="1146" width="10.42578125"/>
    <col customWidth="1" min="10737" max="10737" style="1146" width="13.140625"/>
    <col customWidth="1" min="10738" max="10739" style="1146" width="10"/>
    <col customWidth="1" min="10740" max="10740" style="1146" width="10.42578125"/>
    <col customWidth="1" min="10741" max="10742" style="1146" width="10"/>
    <col customWidth="1" min="10743" max="10743" style="1146" width="11.7109375"/>
    <col customWidth="1" min="10744" max="10744" style="1146" width="12.7109375"/>
    <col customWidth="1" min="10745" max="10746" style="1146" width="10.5703125"/>
    <col customWidth="1" min="10747" max="10749" style="1146" width="10"/>
    <col customWidth="1" min="10750" max="10750" style="1146" width="10.5703125"/>
    <col customWidth="1" min="10751" max="10754" style="1146" width="10"/>
    <col customWidth="1" min="10755" max="10755" style="1146" width="10.5703125"/>
    <col min="10756" max="10981" style="1146" width="9"/>
    <col customWidth="1" min="10982" max="10982" style="1146" width="6.5703125"/>
    <col customWidth="1" min="10983" max="10983" style="1146" width="47.28515625"/>
    <col customWidth="1" min="10984" max="10985" style="1146" width="12.5703125"/>
    <col customWidth="1" min="10986" max="10986" style="1146" width="11.7109375"/>
    <col customWidth="1" min="10987" max="10992" style="1146" width="10.42578125"/>
    <col customWidth="1" min="10993" max="10993" style="1146" width="13.140625"/>
    <col customWidth="1" min="10994" max="10995" style="1146" width="10"/>
    <col customWidth="1" min="10996" max="10996" style="1146" width="10.42578125"/>
    <col customWidth="1" min="10997" max="10998" style="1146" width="10"/>
    <col customWidth="1" min="10999" max="10999" style="1146" width="11.7109375"/>
    <col customWidth="1" min="11000" max="11000" style="1146" width="12.7109375"/>
    <col customWidth="1" min="11001" max="11002" style="1146" width="10.5703125"/>
    <col customWidth="1" min="11003" max="11005" style="1146" width="10"/>
    <col customWidth="1" min="11006" max="11006" style="1146" width="10.5703125"/>
    <col customWidth="1" min="11007" max="11010" style="1146" width="10"/>
    <col customWidth="1" min="11011" max="11011" style="1146" width="10.5703125"/>
    <col min="11012" max="11237" style="1146" width="9"/>
    <col customWidth="1" min="11238" max="11238" style="1146" width="6.5703125"/>
    <col customWidth="1" min="11239" max="11239" style="1146" width="47.28515625"/>
    <col customWidth="1" min="11240" max="11241" style="1146" width="12.5703125"/>
    <col customWidth="1" min="11242" max="11242" style="1146" width="11.7109375"/>
    <col customWidth="1" min="11243" max="11248" style="1146" width="10.42578125"/>
    <col customWidth="1" min="11249" max="11249" style="1146" width="13.140625"/>
    <col customWidth="1" min="11250" max="11251" style="1146" width="10"/>
    <col customWidth="1" min="11252" max="11252" style="1146" width="10.42578125"/>
    <col customWidth="1" min="11253" max="11254" style="1146" width="10"/>
    <col customWidth="1" min="11255" max="11255" style="1146" width="11.7109375"/>
    <col customWidth="1" min="11256" max="11256" style="1146" width="12.7109375"/>
    <col customWidth="1" min="11257" max="11258" style="1146" width="10.5703125"/>
    <col customWidth="1" min="11259" max="11261" style="1146" width="10"/>
    <col customWidth="1" min="11262" max="11262" style="1146" width="10.5703125"/>
    <col customWidth="1" min="11263" max="11266" style="1146" width="10"/>
    <col customWidth="1" min="11267" max="11267" style="1146" width="10.5703125"/>
    <col min="11268" max="11493" style="1146" width="9"/>
    <col customWidth="1" min="11494" max="11494" style="1146" width="6.5703125"/>
    <col customWidth="1" min="11495" max="11495" style="1146" width="47.28515625"/>
    <col customWidth="1" min="11496" max="11497" style="1146" width="12.5703125"/>
    <col customWidth="1" min="11498" max="11498" style="1146" width="11.7109375"/>
    <col customWidth="1" min="11499" max="11504" style="1146" width="10.42578125"/>
    <col customWidth="1" min="11505" max="11505" style="1146" width="13.140625"/>
    <col customWidth="1" min="11506" max="11507" style="1146" width="10"/>
    <col customWidth="1" min="11508" max="11508" style="1146" width="10.42578125"/>
    <col customWidth="1" min="11509" max="11510" style="1146" width="10"/>
    <col customWidth="1" min="11511" max="11511" style="1146" width="11.7109375"/>
    <col customWidth="1" min="11512" max="11512" style="1146" width="12.7109375"/>
    <col customWidth="1" min="11513" max="11514" style="1146" width="10.5703125"/>
    <col customWidth="1" min="11515" max="11517" style="1146" width="10"/>
    <col customWidth="1" min="11518" max="11518" style="1146" width="10.5703125"/>
    <col customWidth="1" min="11519" max="11522" style="1146" width="10"/>
    <col customWidth="1" min="11523" max="11523" style="1146" width="10.5703125"/>
    <col min="11524" max="11749" style="1146" width="9"/>
    <col customWidth="1" min="11750" max="11750" style="1146" width="6.5703125"/>
    <col customWidth="1" min="11751" max="11751" style="1146" width="47.28515625"/>
    <col customWidth="1" min="11752" max="11753" style="1146" width="12.5703125"/>
    <col customWidth="1" min="11754" max="11754" style="1146" width="11.7109375"/>
    <col customWidth="1" min="11755" max="11760" style="1146" width="10.42578125"/>
    <col customWidth="1" min="11761" max="11761" style="1146" width="13.140625"/>
    <col customWidth="1" min="11762" max="11763" style="1146" width="10"/>
    <col customWidth="1" min="11764" max="11764" style="1146" width="10.42578125"/>
    <col customWidth="1" min="11765" max="11766" style="1146" width="10"/>
    <col customWidth="1" min="11767" max="11767" style="1146" width="11.7109375"/>
    <col customWidth="1" min="11768" max="11768" style="1146" width="12.7109375"/>
    <col customWidth="1" min="11769" max="11770" style="1146" width="10.5703125"/>
    <col customWidth="1" min="11771" max="11773" style="1146" width="10"/>
    <col customWidth="1" min="11774" max="11774" style="1146" width="10.5703125"/>
    <col customWidth="1" min="11775" max="11778" style="1146" width="10"/>
    <col customWidth="1" min="11779" max="11779" style="1146" width="10.5703125"/>
    <col min="11780" max="12005" style="1146" width="9"/>
    <col customWidth="1" min="12006" max="12006" style="1146" width="6.5703125"/>
    <col customWidth="1" min="12007" max="12007" style="1146" width="47.28515625"/>
    <col customWidth="1" min="12008" max="12009" style="1146" width="12.5703125"/>
    <col customWidth="1" min="12010" max="12010" style="1146" width="11.7109375"/>
    <col customWidth="1" min="12011" max="12016" style="1146" width="10.42578125"/>
    <col customWidth="1" min="12017" max="12017" style="1146" width="13.140625"/>
    <col customWidth="1" min="12018" max="12019" style="1146" width="10"/>
    <col customWidth="1" min="12020" max="12020" style="1146" width="10.42578125"/>
    <col customWidth="1" min="12021" max="12022" style="1146" width="10"/>
    <col customWidth="1" min="12023" max="12023" style="1146" width="11.7109375"/>
    <col customWidth="1" min="12024" max="12024" style="1146" width="12.7109375"/>
    <col customWidth="1" min="12025" max="12026" style="1146" width="10.5703125"/>
    <col customWidth="1" min="12027" max="12029" style="1146" width="10"/>
    <col customWidth="1" min="12030" max="12030" style="1146" width="10.5703125"/>
    <col customWidth="1" min="12031" max="12034" style="1146" width="10"/>
    <col customWidth="1" min="12035" max="12035" style="1146" width="10.5703125"/>
    <col min="12036" max="12261" style="1146" width="9"/>
    <col customWidth="1" min="12262" max="12262" style="1146" width="6.5703125"/>
    <col customWidth="1" min="12263" max="12263" style="1146" width="47.28515625"/>
    <col customWidth="1" min="12264" max="12265" style="1146" width="12.5703125"/>
    <col customWidth="1" min="12266" max="12266" style="1146" width="11.7109375"/>
    <col customWidth="1" min="12267" max="12272" style="1146" width="10.42578125"/>
    <col customWidth="1" min="12273" max="12273" style="1146" width="13.140625"/>
    <col customWidth="1" min="12274" max="12275" style="1146" width="10"/>
    <col customWidth="1" min="12276" max="12276" style="1146" width="10.42578125"/>
    <col customWidth="1" min="12277" max="12278" style="1146" width="10"/>
    <col customWidth="1" min="12279" max="12279" style="1146" width="11.7109375"/>
    <col customWidth="1" min="12280" max="12280" style="1146" width="12.7109375"/>
    <col customWidth="1" min="12281" max="12282" style="1146" width="10.5703125"/>
    <col customWidth="1" min="12283" max="12285" style="1146" width="10"/>
    <col customWidth="1" min="12286" max="12286" style="1146" width="10.5703125"/>
    <col customWidth="1" min="12287" max="12290" style="1146" width="10"/>
    <col customWidth="1" min="12291" max="12291" style="1146" width="10.5703125"/>
    <col min="12292" max="12517" style="1146" width="9"/>
    <col customWidth="1" min="12518" max="12518" style="1146" width="6.5703125"/>
    <col customWidth="1" min="12519" max="12519" style="1146" width="47.28515625"/>
    <col customWidth="1" min="12520" max="12521" style="1146" width="12.5703125"/>
    <col customWidth="1" min="12522" max="12522" style="1146" width="11.7109375"/>
    <col customWidth="1" min="12523" max="12528" style="1146" width="10.42578125"/>
    <col customWidth="1" min="12529" max="12529" style="1146" width="13.140625"/>
    <col customWidth="1" min="12530" max="12531" style="1146" width="10"/>
    <col customWidth="1" min="12532" max="12532" style="1146" width="10.42578125"/>
    <col customWidth="1" min="12533" max="12534" style="1146" width="10"/>
    <col customWidth="1" min="12535" max="12535" style="1146" width="11.7109375"/>
    <col customWidth="1" min="12536" max="12536" style="1146" width="12.7109375"/>
    <col customWidth="1" min="12537" max="12538" style="1146" width="10.5703125"/>
    <col customWidth="1" min="12539" max="12541" style="1146" width="10"/>
    <col customWidth="1" min="12542" max="12542" style="1146" width="10.5703125"/>
    <col customWidth="1" min="12543" max="12546" style="1146" width="10"/>
    <col customWidth="1" min="12547" max="12547" style="1146" width="10.5703125"/>
    <col min="12548" max="12773" style="1146" width="9"/>
    <col customWidth="1" min="12774" max="12774" style="1146" width="6.5703125"/>
    <col customWidth="1" min="12775" max="12775" style="1146" width="47.28515625"/>
    <col customWidth="1" min="12776" max="12777" style="1146" width="12.5703125"/>
    <col customWidth="1" min="12778" max="12778" style="1146" width="11.7109375"/>
    <col customWidth="1" min="12779" max="12784" style="1146" width="10.42578125"/>
    <col customWidth="1" min="12785" max="12785" style="1146" width="13.140625"/>
    <col customWidth="1" min="12786" max="12787" style="1146" width="10"/>
    <col customWidth="1" min="12788" max="12788" style="1146" width="10.42578125"/>
    <col customWidth="1" min="12789" max="12790" style="1146" width="10"/>
    <col customWidth="1" min="12791" max="12791" style="1146" width="11.7109375"/>
    <col customWidth="1" min="12792" max="12792" style="1146" width="12.7109375"/>
    <col customWidth="1" min="12793" max="12794" style="1146" width="10.5703125"/>
    <col customWidth="1" min="12795" max="12797" style="1146" width="10"/>
    <col customWidth="1" min="12798" max="12798" style="1146" width="10.5703125"/>
    <col customWidth="1" min="12799" max="12802" style="1146" width="10"/>
    <col customWidth="1" min="12803" max="12803" style="1146" width="10.5703125"/>
    <col min="12804" max="13029" style="1146" width="9"/>
    <col customWidth="1" min="13030" max="13030" style="1146" width="6.5703125"/>
    <col customWidth="1" min="13031" max="13031" style="1146" width="47.28515625"/>
    <col customWidth="1" min="13032" max="13033" style="1146" width="12.5703125"/>
    <col customWidth="1" min="13034" max="13034" style="1146" width="11.7109375"/>
    <col customWidth="1" min="13035" max="13040" style="1146" width="10.42578125"/>
    <col customWidth="1" min="13041" max="13041" style="1146" width="13.140625"/>
    <col customWidth="1" min="13042" max="13043" style="1146" width="10"/>
    <col customWidth="1" min="13044" max="13044" style="1146" width="10.42578125"/>
    <col customWidth="1" min="13045" max="13046" style="1146" width="10"/>
    <col customWidth="1" min="13047" max="13047" style="1146" width="11.7109375"/>
    <col customWidth="1" min="13048" max="13048" style="1146" width="12.7109375"/>
    <col customWidth="1" min="13049" max="13050" style="1146" width="10.5703125"/>
    <col customWidth="1" min="13051" max="13053" style="1146" width="10"/>
    <col customWidth="1" min="13054" max="13054" style="1146" width="10.5703125"/>
    <col customWidth="1" min="13055" max="13058" style="1146" width="10"/>
    <col customWidth="1" min="13059" max="13059" style="1146" width="10.5703125"/>
    <col min="13060" max="13285" style="1146" width="9"/>
    <col customWidth="1" min="13286" max="13286" style="1146" width="6.5703125"/>
    <col customWidth="1" min="13287" max="13287" style="1146" width="47.28515625"/>
    <col customWidth="1" min="13288" max="13289" style="1146" width="12.5703125"/>
    <col customWidth="1" min="13290" max="13290" style="1146" width="11.7109375"/>
    <col customWidth="1" min="13291" max="13296" style="1146" width="10.42578125"/>
    <col customWidth="1" min="13297" max="13297" style="1146" width="13.140625"/>
    <col customWidth="1" min="13298" max="13299" style="1146" width="10"/>
    <col customWidth="1" min="13300" max="13300" style="1146" width="10.42578125"/>
    <col customWidth="1" min="13301" max="13302" style="1146" width="10"/>
    <col customWidth="1" min="13303" max="13303" style="1146" width="11.7109375"/>
    <col customWidth="1" min="13304" max="13304" style="1146" width="12.7109375"/>
    <col customWidth="1" min="13305" max="13306" style="1146" width="10.5703125"/>
    <col customWidth="1" min="13307" max="13309" style="1146" width="10"/>
    <col customWidth="1" min="13310" max="13310" style="1146" width="10.5703125"/>
    <col customWidth="1" min="13311" max="13314" style="1146" width="10"/>
    <col customWidth="1" min="13315" max="13315" style="1146" width="10.5703125"/>
    <col min="13316" max="13541" style="1146" width="9"/>
    <col customWidth="1" min="13542" max="13542" style="1146" width="6.5703125"/>
    <col customWidth="1" min="13543" max="13543" style="1146" width="47.28515625"/>
    <col customWidth="1" min="13544" max="13545" style="1146" width="12.5703125"/>
    <col customWidth="1" min="13546" max="13546" style="1146" width="11.7109375"/>
    <col customWidth="1" min="13547" max="13552" style="1146" width="10.42578125"/>
    <col customWidth="1" min="13553" max="13553" style="1146" width="13.140625"/>
    <col customWidth="1" min="13554" max="13555" style="1146" width="10"/>
    <col customWidth="1" min="13556" max="13556" style="1146" width="10.42578125"/>
    <col customWidth="1" min="13557" max="13558" style="1146" width="10"/>
    <col customWidth="1" min="13559" max="13559" style="1146" width="11.7109375"/>
    <col customWidth="1" min="13560" max="13560" style="1146" width="12.7109375"/>
    <col customWidth="1" min="13561" max="13562" style="1146" width="10.5703125"/>
    <col customWidth="1" min="13563" max="13565" style="1146" width="10"/>
    <col customWidth="1" min="13566" max="13566" style="1146" width="10.5703125"/>
    <col customWidth="1" min="13567" max="13570" style="1146" width="10"/>
    <col customWidth="1" min="13571" max="13571" style="1146" width="10.5703125"/>
    <col min="13572" max="13797" style="1146" width="9"/>
    <col customWidth="1" min="13798" max="13798" style="1146" width="6.5703125"/>
    <col customWidth="1" min="13799" max="13799" style="1146" width="47.28515625"/>
    <col customWidth="1" min="13800" max="13801" style="1146" width="12.5703125"/>
    <col customWidth="1" min="13802" max="13802" style="1146" width="11.7109375"/>
    <col customWidth="1" min="13803" max="13808" style="1146" width="10.42578125"/>
    <col customWidth="1" min="13809" max="13809" style="1146" width="13.140625"/>
    <col customWidth="1" min="13810" max="13811" style="1146" width="10"/>
    <col customWidth="1" min="13812" max="13812" style="1146" width="10.42578125"/>
    <col customWidth="1" min="13813" max="13814" style="1146" width="10"/>
    <col customWidth="1" min="13815" max="13815" style="1146" width="11.7109375"/>
    <col customWidth="1" min="13816" max="13816" style="1146" width="12.7109375"/>
    <col customWidth="1" min="13817" max="13818" style="1146" width="10.5703125"/>
    <col customWidth="1" min="13819" max="13821" style="1146" width="10"/>
    <col customWidth="1" min="13822" max="13822" style="1146" width="10.5703125"/>
    <col customWidth="1" min="13823" max="13826" style="1146" width="10"/>
    <col customWidth="1" min="13827" max="13827" style="1146" width="10.5703125"/>
    <col min="13828" max="14053" style="1146" width="9"/>
    <col customWidth="1" min="14054" max="14054" style="1146" width="6.5703125"/>
    <col customWidth="1" min="14055" max="14055" style="1146" width="47.28515625"/>
    <col customWidth="1" min="14056" max="14057" style="1146" width="12.5703125"/>
    <col customWidth="1" min="14058" max="14058" style="1146" width="11.7109375"/>
    <col customWidth="1" min="14059" max="14064" style="1146" width="10.42578125"/>
    <col customWidth="1" min="14065" max="14065" style="1146" width="13.140625"/>
    <col customWidth="1" min="14066" max="14067" style="1146" width="10"/>
    <col customWidth="1" min="14068" max="14068" style="1146" width="10.42578125"/>
    <col customWidth="1" min="14069" max="14070" style="1146" width="10"/>
    <col customWidth="1" min="14071" max="14071" style="1146" width="11.7109375"/>
    <col customWidth="1" min="14072" max="14072" style="1146" width="12.7109375"/>
    <col customWidth="1" min="14073" max="14074" style="1146" width="10.5703125"/>
    <col customWidth="1" min="14075" max="14077" style="1146" width="10"/>
    <col customWidth="1" min="14078" max="14078" style="1146" width="10.5703125"/>
    <col customWidth="1" min="14079" max="14082" style="1146" width="10"/>
    <col customWidth="1" min="14083" max="14083" style="1146" width="10.5703125"/>
    <col min="14084" max="14309" style="1146" width="9"/>
    <col customWidth="1" min="14310" max="14310" style="1146" width="6.5703125"/>
    <col customWidth="1" min="14311" max="14311" style="1146" width="47.28515625"/>
    <col customWidth="1" min="14312" max="14313" style="1146" width="12.5703125"/>
    <col customWidth="1" min="14314" max="14314" style="1146" width="11.7109375"/>
    <col customWidth="1" min="14315" max="14320" style="1146" width="10.42578125"/>
    <col customWidth="1" min="14321" max="14321" style="1146" width="13.140625"/>
    <col customWidth="1" min="14322" max="14323" style="1146" width="10"/>
    <col customWidth="1" min="14324" max="14324" style="1146" width="10.42578125"/>
    <col customWidth="1" min="14325" max="14326" style="1146" width="10"/>
    <col customWidth="1" min="14327" max="14327" style="1146" width="11.7109375"/>
    <col customWidth="1" min="14328" max="14328" style="1146" width="12.7109375"/>
    <col customWidth="1" min="14329" max="14330" style="1146" width="10.5703125"/>
    <col customWidth="1" min="14331" max="14333" style="1146" width="10"/>
    <col customWidth="1" min="14334" max="14334" style="1146" width="10.5703125"/>
    <col customWidth="1" min="14335" max="14338" style="1146" width="10"/>
    <col customWidth="1" min="14339" max="14339" style="1146" width="10.5703125"/>
    <col min="14340" max="14565" style="1146" width="9"/>
    <col customWidth="1" min="14566" max="14566" style="1146" width="6.5703125"/>
    <col customWidth="1" min="14567" max="14567" style="1146" width="47.28515625"/>
    <col customWidth="1" min="14568" max="14569" style="1146" width="12.5703125"/>
    <col customWidth="1" min="14570" max="14570" style="1146" width="11.7109375"/>
    <col customWidth="1" min="14571" max="14576" style="1146" width="10.42578125"/>
    <col customWidth="1" min="14577" max="14577" style="1146" width="13.140625"/>
    <col customWidth="1" min="14578" max="14579" style="1146" width="10"/>
    <col customWidth="1" min="14580" max="14580" style="1146" width="10.42578125"/>
    <col customWidth="1" min="14581" max="14582" style="1146" width="10"/>
    <col customWidth="1" min="14583" max="14583" style="1146" width="11.7109375"/>
    <col customWidth="1" min="14584" max="14584" style="1146" width="12.7109375"/>
    <col customWidth="1" min="14585" max="14586" style="1146" width="10.5703125"/>
    <col customWidth="1" min="14587" max="14589" style="1146" width="10"/>
    <col customWidth="1" min="14590" max="14590" style="1146" width="10.5703125"/>
    <col customWidth="1" min="14591" max="14594" style="1146" width="10"/>
    <col customWidth="1" min="14595" max="14595" style="1146" width="10.5703125"/>
    <col min="14596" max="14821" style="1146" width="9"/>
    <col customWidth="1" min="14822" max="14822" style="1146" width="6.5703125"/>
    <col customWidth="1" min="14823" max="14823" style="1146" width="47.28515625"/>
    <col customWidth="1" min="14824" max="14825" style="1146" width="12.5703125"/>
    <col customWidth="1" min="14826" max="14826" style="1146" width="11.7109375"/>
    <col customWidth="1" min="14827" max="14832" style="1146" width="10.42578125"/>
    <col customWidth="1" min="14833" max="14833" style="1146" width="13.140625"/>
    <col customWidth="1" min="14834" max="14835" style="1146" width="10"/>
    <col customWidth="1" min="14836" max="14836" style="1146" width="10.42578125"/>
    <col customWidth="1" min="14837" max="14838" style="1146" width="10"/>
    <col customWidth="1" min="14839" max="14839" style="1146" width="11.7109375"/>
    <col customWidth="1" min="14840" max="14840" style="1146" width="12.7109375"/>
    <col customWidth="1" min="14841" max="14842" style="1146" width="10.5703125"/>
    <col customWidth="1" min="14843" max="14845" style="1146" width="10"/>
    <col customWidth="1" min="14846" max="14846" style="1146" width="10.5703125"/>
    <col customWidth="1" min="14847" max="14850" style="1146" width="10"/>
    <col customWidth="1" min="14851" max="14851" style="1146" width="10.5703125"/>
    <col min="14852" max="15077" style="1146" width="9"/>
    <col customWidth="1" min="15078" max="15078" style="1146" width="6.5703125"/>
    <col customWidth="1" min="15079" max="15079" style="1146" width="47.28515625"/>
    <col customWidth="1" min="15080" max="15081" style="1146" width="12.5703125"/>
    <col customWidth="1" min="15082" max="15082" style="1146" width="11.7109375"/>
    <col customWidth="1" min="15083" max="15088" style="1146" width="10.42578125"/>
    <col customWidth="1" min="15089" max="15089" style="1146" width="13.140625"/>
    <col customWidth="1" min="15090" max="15091" style="1146" width="10"/>
    <col customWidth="1" min="15092" max="15092" style="1146" width="10.42578125"/>
    <col customWidth="1" min="15093" max="15094" style="1146" width="10"/>
    <col customWidth="1" min="15095" max="15095" style="1146" width="11.7109375"/>
    <col customWidth="1" min="15096" max="15096" style="1146" width="12.7109375"/>
    <col customWidth="1" min="15097" max="15098" style="1146" width="10.5703125"/>
    <col customWidth="1" min="15099" max="15101" style="1146" width="10"/>
    <col customWidth="1" min="15102" max="15102" style="1146" width="10.5703125"/>
    <col customWidth="1" min="15103" max="15106" style="1146" width="10"/>
    <col customWidth="1" min="15107" max="15107" style="1146" width="10.5703125"/>
    <col min="15108" max="15333" style="1146" width="9"/>
    <col customWidth="1" min="15334" max="15334" style="1146" width="6.5703125"/>
    <col customWidth="1" min="15335" max="15335" style="1146" width="47.28515625"/>
    <col customWidth="1" min="15336" max="15337" style="1146" width="12.5703125"/>
    <col customWidth="1" min="15338" max="15338" style="1146" width="11.7109375"/>
    <col customWidth="1" min="15339" max="15344" style="1146" width="10.42578125"/>
    <col customWidth="1" min="15345" max="15345" style="1146" width="13.140625"/>
    <col customWidth="1" min="15346" max="15347" style="1146" width="10"/>
    <col customWidth="1" min="15348" max="15348" style="1146" width="10.42578125"/>
    <col customWidth="1" min="15349" max="15350" style="1146" width="10"/>
    <col customWidth="1" min="15351" max="15351" style="1146" width="11.7109375"/>
    <col customWidth="1" min="15352" max="15352" style="1146" width="12.7109375"/>
    <col customWidth="1" min="15353" max="15354" style="1146" width="10.5703125"/>
    <col customWidth="1" min="15355" max="15357" style="1146" width="10"/>
    <col customWidth="1" min="15358" max="15358" style="1146" width="10.5703125"/>
    <col customWidth="1" min="15359" max="15362" style="1146" width="10"/>
    <col customWidth="1" min="15363" max="15363" style="1146" width="10.5703125"/>
    <col min="15364" max="15589" style="1146" width="9"/>
    <col customWidth="1" min="15590" max="15590" style="1146" width="6.5703125"/>
    <col customWidth="1" min="15591" max="15591" style="1146" width="47.28515625"/>
    <col customWidth="1" min="15592" max="15593" style="1146" width="12.5703125"/>
    <col customWidth="1" min="15594" max="15594" style="1146" width="11.7109375"/>
    <col customWidth="1" min="15595" max="15600" style="1146" width="10.42578125"/>
    <col customWidth="1" min="15601" max="15601" style="1146" width="13.140625"/>
    <col customWidth="1" min="15602" max="15603" style="1146" width="10"/>
    <col customWidth="1" min="15604" max="15604" style="1146" width="10.42578125"/>
    <col customWidth="1" min="15605" max="15606" style="1146" width="10"/>
    <col customWidth="1" min="15607" max="15607" style="1146" width="11.7109375"/>
    <col customWidth="1" min="15608" max="15608" style="1146" width="12.7109375"/>
    <col customWidth="1" min="15609" max="15610" style="1146" width="10.5703125"/>
    <col customWidth="1" min="15611" max="15613" style="1146" width="10"/>
    <col customWidth="1" min="15614" max="15614" style="1146" width="10.5703125"/>
    <col customWidth="1" min="15615" max="15618" style="1146" width="10"/>
    <col customWidth="1" min="15619" max="15619" style="1146" width="10.5703125"/>
    <col min="15620" max="15845" style="1146" width="9"/>
    <col customWidth="1" min="15846" max="15846" style="1146" width="6.5703125"/>
    <col customWidth="1" min="15847" max="15847" style="1146" width="47.28515625"/>
    <col customWidth="1" min="15848" max="15849" style="1146" width="12.5703125"/>
    <col customWidth="1" min="15850" max="15850" style="1146" width="11.7109375"/>
    <col customWidth="1" min="15851" max="15856" style="1146" width="10.42578125"/>
    <col customWidth="1" min="15857" max="15857" style="1146" width="13.140625"/>
    <col customWidth="1" min="15858" max="15859" style="1146" width="10"/>
    <col customWidth="1" min="15860" max="15860" style="1146" width="10.42578125"/>
    <col customWidth="1" min="15861" max="15862" style="1146" width="10"/>
    <col customWidth="1" min="15863" max="15863" style="1146" width="11.7109375"/>
    <col customWidth="1" min="15864" max="15864" style="1146" width="12.7109375"/>
    <col customWidth="1" min="15865" max="15866" style="1146" width="10.5703125"/>
    <col customWidth="1" min="15867" max="15869" style="1146" width="10"/>
    <col customWidth="1" min="15870" max="15870" style="1146" width="10.5703125"/>
    <col customWidth="1" min="15871" max="15874" style="1146" width="10"/>
    <col customWidth="1" min="15875" max="15875" style="1146" width="10.5703125"/>
    <col min="15876" max="16101" style="1146" width="9"/>
    <col customWidth="1" min="16102" max="16102" style="1146" width="6.5703125"/>
    <col customWidth="1" min="16103" max="16103" style="1146" width="47.28515625"/>
    <col customWidth="1" min="16104" max="16105" style="1146" width="12.5703125"/>
    <col customWidth="1" min="16106" max="16106" style="1146" width="11.7109375"/>
    <col customWidth="1" min="16107" max="16112" style="1146" width="10.42578125"/>
    <col customWidth="1" min="16113" max="16113" style="1146" width="13.140625"/>
    <col customWidth="1" min="16114" max="16115" style="1146" width="10"/>
    <col customWidth="1" min="16116" max="16116" style="1146" width="10.42578125"/>
    <col customWidth="1" min="16117" max="16118" style="1146" width="10"/>
    <col customWidth="1" min="16119" max="16119" style="1146" width="11.7109375"/>
    <col customWidth="1" min="16120" max="16120" style="1146" width="12.7109375"/>
    <col customWidth="1" min="16121" max="16122" style="1146" width="10.5703125"/>
    <col customWidth="1" min="16123" max="16125" style="1146" width="10"/>
    <col customWidth="1" min="16126" max="16126" style="1146" width="10.5703125"/>
    <col customWidth="1" min="16127" max="16130" style="1146" width="10"/>
    <col customWidth="1" min="16131" max="16131" style="1146" width="10.5703125"/>
    <col min="16132" max="16384" style="1146" width="9"/>
  </cols>
  <sheetData>
    <row r="1" ht="69.75" customHeight="1">
      <c r="A1" s="1228" t="s">
        <v>1337</v>
      </c>
      <c r="B1" s="1229"/>
      <c r="C1" s="1229"/>
      <c r="F1" s="1224" t="s">
        <v>1335</v>
      </c>
      <c r="O1" s="1224" t="s">
        <v>1335</v>
      </c>
    </row>
    <row r="2" s="1230" customFormat="1" ht="35.450000000000003" customHeight="1">
      <c r="A2" s="1231" t="s">
        <v>1244</v>
      </c>
      <c r="B2" s="1232" t="s">
        <v>1245</v>
      </c>
      <c r="C2" s="1233">
        <v>2019</v>
      </c>
      <c r="D2" s="1233">
        <v>2020</v>
      </c>
      <c r="E2" s="1233">
        <v>2021</v>
      </c>
      <c r="F2" s="1234">
        <v>2022</v>
      </c>
      <c r="G2" s="1233">
        <v>2023</v>
      </c>
      <c r="H2" s="1233">
        <v>2024</v>
      </c>
      <c r="I2" s="1233">
        <v>2025</v>
      </c>
      <c r="J2" s="1233">
        <v>2026</v>
      </c>
      <c r="K2" s="1233">
        <v>2027</v>
      </c>
      <c r="L2" s="1233">
        <v>2028</v>
      </c>
      <c r="M2" s="1233">
        <v>2029</v>
      </c>
      <c r="N2" s="1233">
        <v>2030</v>
      </c>
      <c r="O2" s="1233">
        <v>2031</v>
      </c>
      <c r="P2" s="1233">
        <v>2032</v>
      </c>
      <c r="Q2" s="1233">
        <v>2033</v>
      </c>
      <c r="R2" s="1233">
        <v>2034</v>
      </c>
      <c r="S2" s="1233">
        <v>2035</v>
      </c>
      <c r="T2" s="1233">
        <v>2036</v>
      </c>
    </row>
    <row r="3" s="1235" customFormat="1" ht="34.5" customHeight="1">
      <c r="A3" s="1236"/>
      <c r="B3" s="1237" t="s">
        <v>1277</v>
      </c>
      <c r="C3" s="1204"/>
      <c r="D3" s="1158"/>
      <c r="E3" s="1204"/>
      <c r="F3" s="1215"/>
      <c r="G3" s="1204"/>
      <c r="H3" s="1204"/>
      <c r="I3" s="1204"/>
      <c r="J3" s="1204"/>
      <c r="K3" s="1204"/>
      <c r="L3" s="1204"/>
      <c r="M3" s="1204"/>
      <c r="N3" s="1204"/>
      <c r="O3" s="1204"/>
      <c r="P3" s="1204"/>
      <c r="Q3" s="1204"/>
      <c r="R3" s="1204"/>
      <c r="S3" s="1204"/>
      <c r="T3" s="1204"/>
    </row>
    <row r="4" s="1238" customFormat="1" ht="15">
      <c r="A4" s="1239"/>
      <c r="B4" s="1240" t="s">
        <v>1247</v>
      </c>
      <c r="C4" s="1164"/>
      <c r="D4" s="1165"/>
      <c r="E4" s="1165"/>
      <c r="F4" s="1164"/>
      <c r="G4" s="1164"/>
      <c r="H4" s="1164"/>
      <c r="I4" s="1164"/>
      <c r="J4" s="1164"/>
      <c r="K4" s="1164"/>
      <c r="L4" s="1164"/>
      <c r="M4" s="1164"/>
      <c r="N4" s="1164"/>
      <c r="O4" s="1164"/>
      <c r="P4" s="1164"/>
      <c r="Q4" s="1164"/>
      <c r="R4" s="1164"/>
      <c r="S4" s="1164"/>
      <c r="T4" s="1164"/>
    </row>
    <row r="5" ht="15.75" customHeight="1">
      <c r="A5" s="1241"/>
      <c r="B5" s="1242" t="s">
        <v>1278</v>
      </c>
      <c r="C5" s="1170"/>
      <c r="D5" s="1171"/>
      <c r="E5" s="1171"/>
      <c r="F5" s="1170"/>
      <c r="G5" s="1170"/>
      <c r="H5" s="1170"/>
      <c r="I5" s="1170"/>
      <c r="J5" s="1170"/>
      <c r="K5" s="1170"/>
      <c r="L5" s="1170"/>
      <c r="M5" s="1170"/>
      <c r="N5" s="1170"/>
      <c r="O5" s="1170"/>
      <c r="P5" s="1170"/>
      <c r="Q5" s="1170"/>
      <c r="R5" s="1170"/>
      <c r="S5" s="1170"/>
      <c r="T5" s="1170"/>
    </row>
    <row r="6" ht="15.75" customHeight="1">
      <c r="A6" s="1241"/>
      <c r="B6" s="1243" t="s">
        <v>1249</v>
      </c>
      <c r="C6" s="1176"/>
      <c r="D6" s="1177"/>
      <c r="E6" s="1177"/>
      <c r="F6" s="1176"/>
      <c r="G6" s="1176"/>
      <c r="H6" s="1176"/>
      <c r="I6" s="1176"/>
      <c r="J6" s="1176"/>
      <c r="K6" s="1176"/>
      <c r="L6" s="1176"/>
      <c r="M6" s="1176"/>
      <c r="N6" s="1176"/>
      <c r="O6" s="1176"/>
      <c r="P6" s="1176"/>
      <c r="Q6" s="1176"/>
      <c r="R6" s="1176"/>
      <c r="S6" s="1176"/>
      <c r="T6" s="1176"/>
    </row>
    <row r="7" s="1244" customFormat="1" ht="15">
      <c r="A7" s="1245"/>
      <c r="B7" s="1246" t="s">
        <v>1250</v>
      </c>
      <c r="C7" s="1213"/>
      <c r="D7" s="1185"/>
      <c r="E7" s="1185"/>
      <c r="F7" s="1213"/>
      <c r="G7" s="1213"/>
      <c r="H7" s="1213"/>
      <c r="I7" s="1213"/>
      <c r="J7" s="1213"/>
      <c r="K7" s="1213"/>
      <c r="L7" s="1213"/>
      <c r="M7" s="1213"/>
      <c r="N7" s="1213"/>
      <c r="O7" s="1213"/>
      <c r="P7" s="1213"/>
      <c r="Q7" s="1213"/>
      <c r="R7" s="1213"/>
      <c r="S7" s="1213"/>
      <c r="T7" s="1213"/>
      <c r="U7" s="1146"/>
      <c r="V7" s="1146"/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</row>
    <row r="8" s="1235" customFormat="1" ht="21.199999999999999" customHeight="1">
      <c r="A8" s="1247"/>
      <c r="B8" s="1248" t="s">
        <v>1251</v>
      </c>
      <c r="C8" s="1249"/>
      <c r="D8" s="1249"/>
      <c r="E8" s="1249"/>
      <c r="F8" s="1250"/>
      <c r="G8" s="1249"/>
      <c r="H8" s="1249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</row>
    <row r="9" s="1235" customFormat="1" ht="34.5" customHeight="1">
      <c r="A9" s="1251"/>
      <c r="B9" s="1252" t="s">
        <v>1279</v>
      </c>
      <c r="C9" s="1198">
        <f>C10+C15+C20+C25+C30+C35+C40+C45+C50+C55+C60</f>
        <v>390.9604983399999</v>
      </c>
      <c r="D9" s="1198">
        <f t="shared" ref="D9:T9" si="528">D10+D15+D20+D25+D30+D35+D40+D45+D50+D55+D60</f>
        <v>276.33968220000003</v>
      </c>
      <c r="E9" s="1198">
        <f t="shared" si="528"/>
        <v>288.63662780673587</v>
      </c>
      <c r="F9" s="1197">
        <f t="shared" si="528"/>
        <v>302.65651863446209</v>
      </c>
      <c r="G9" s="1198">
        <f t="shared" si="528"/>
        <v>315.82898958003972</v>
      </c>
      <c r="H9" s="1198">
        <f t="shared" si="528"/>
        <v>331.67373114914142</v>
      </c>
      <c r="I9" s="1198">
        <f t="shared" si="528"/>
        <v>348.48498175877745</v>
      </c>
      <c r="J9" s="1198">
        <f t="shared" si="528"/>
        <v>366.17655806626163</v>
      </c>
      <c r="K9" s="1198">
        <f t="shared" si="528"/>
        <v>384.42392707485476</v>
      </c>
      <c r="L9" s="1198">
        <f t="shared" si="528"/>
        <v>403.66640288793218</v>
      </c>
      <c r="M9" s="1198">
        <f t="shared" si="528"/>
        <v>422.55739340190848</v>
      </c>
      <c r="N9" s="1198">
        <f t="shared" si="528"/>
        <v>441.78300297252787</v>
      </c>
      <c r="O9" s="1198">
        <f t="shared" si="528"/>
        <v>461.23155331004199</v>
      </c>
      <c r="P9" s="1198">
        <f t="shared" si="528"/>
        <v>480.59186747439043</v>
      </c>
      <c r="Q9" s="1198">
        <f t="shared" si="528"/>
        <v>501.04597851041189</v>
      </c>
      <c r="R9" s="1198">
        <f t="shared" si="528"/>
        <v>522.27647014080014</v>
      </c>
      <c r="S9" s="1198">
        <f t="shared" si="528"/>
        <v>544.15487576439796</v>
      </c>
      <c r="T9" s="1198">
        <f t="shared" si="528"/>
        <v>567.37683698372382</v>
      </c>
    </row>
    <row r="10" s="1235" customFormat="1" ht="28.5">
      <c r="A10" s="1236" t="s">
        <v>1253</v>
      </c>
      <c r="B10" s="1253" t="s">
        <v>1254</v>
      </c>
      <c r="C10" s="1202">
        <f>VLOOKUP($B10,'ЭКС ИМП ТО ФАКТ'!$B$14:$F$25,4,0)/1000000</f>
        <v>118.49846625999999</v>
      </c>
      <c r="D10" s="1203">
        <f>(VLOOKUP($B10,'ЭКС ИМП ТО ФАКТ'!$B$14:$F$25,5,0)/1000000)/0.75</f>
        <v>128.03682503999997</v>
      </c>
      <c r="E10" s="1203">
        <f>D10*E12/100</f>
        <v>131.33625048391033</v>
      </c>
      <c r="F10" s="1202">
        <f t="shared" ref="F10:T10" si="529">E10*F12/100</f>
        <v>136.16921254077027</v>
      </c>
      <c r="G10" s="1202">
        <f t="shared" si="529"/>
        <v>140.38735663429054</v>
      </c>
      <c r="H10" s="1202">
        <f t="shared" si="529"/>
        <v>146.53387819670013</v>
      </c>
      <c r="I10" s="1202">
        <f t="shared" si="529"/>
        <v>152.9148684657012</v>
      </c>
      <c r="J10" s="1202">
        <f t="shared" si="529"/>
        <v>159.56732209447145</v>
      </c>
      <c r="K10" s="1202">
        <f t="shared" si="529"/>
        <v>166.33176600259659</v>
      </c>
      <c r="L10" s="1202">
        <f t="shared" si="529"/>
        <v>173.43769956563656</v>
      </c>
      <c r="M10" s="1202">
        <f t="shared" si="529"/>
        <v>180.30634003238393</v>
      </c>
      <c r="N10" s="1202">
        <f t="shared" si="529"/>
        <v>187.18173244201441</v>
      </c>
      <c r="O10" s="1202">
        <f t="shared" si="529"/>
        <v>194.04044882621781</v>
      </c>
      <c r="P10" s="1202">
        <f t="shared" si="529"/>
        <v>200.68625415756139</v>
      </c>
      <c r="Q10" s="1202">
        <f t="shared" si="529"/>
        <v>207.63198383745271</v>
      </c>
      <c r="R10" s="1202">
        <f t="shared" si="529"/>
        <v>214.71688688717893</v>
      </c>
      <c r="S10" s="1202">
        <f t="shared" si="529"/>
        <v>221.88229996427202</v>
      </c>
      <c r="T10" s="1202">
        <f t="shared" si="529"/>
        <v>229.41667892292887</v>
      </c>
    </row>
    <row r="11" ht="15">
      <c r="A11" s="1241"/>
      <c r="B11" s="1240" t="s">
        <v>1247</v>
      </c>
      <c r="C11" s="1208">
        <f>C10/C$9*100</f>
        <v>30.309575203412869</v>
      </c>
      <c r="D11" s="1209">
        <f t="shared" ref="D11:T11" si="530">D10/D$9*100</f>
        <v>46.333130305669847</v>
      </c>
      <c r="E11" s="1209">
        <f t="shared" si="530"/>
        <v>45.50228135697661</v>
      </c>
      <c r="F11" s="1208">
        <f t="shared" si="530"/>
        <v>44.991336434828511</v>
      </c>
      <c r="G11" s="1208">
        <f t="shared" si="530"/>
        <v>44.450434021577536</v>
      </c>
      <c r="H11" s="1208">
        <f t="shared" si="530"/>
        <v>44.180127768638165</v>
      </c>
      <c r="I11" s="1208">
        <f t="shared" si="530"/>
        <v>43.879901995762168</v>
      </c>
      <c r="J11" s="1208">
        <f t="shared" si="530"/>
        <v>43.576607671755127</v>
      </c>
      <c r="K11" s="1208">
        <f t="shared" si="530"/>
        <v>43.267797420478615</v>
      </c>
      <c r="L11" s="1208">
        <f t="shared" si="530"/>
        <v>42.965601874423811</v>
      </c>
      <c r="M11" s="1208">
        <f t="shared" si="530"/>
        <v>42.670260383040684</v>
      </c>
      <c r="N11" s="1208">
        <f t="shared" si="530"/>
        <v>42.369609329142584</v>
      </c>
      <c r="O11" s="1208">
        <f t="shared" si="530"/>
        <v>42.070072490418482</v>
      </c>
      <c r="P11" s="1208">
        <f t="shared" si="530"/>
        <v>41.758146098519958</v>
      </c>
      <c r="Q11" s="1208">
        <f t="shared" si="530"/>
        <v>41.439706682155929</v>
      </c>
      <c r="R11" s="1208">
        <f t="shared" si="530"/>
        <v>41.111728971686887</v>
      </c>
      <c r="S11" s="1208">
        <f t="shared" si="530"/>
        <v>40.775578763781972</v>
      </c>
      <c r="T11" s="1208">
        <f t="shared" si="530"/>
        <v>40.434621924742068</v>
      </c>
    </row>
    <row r="12" ht="15">
      <c r="A12" s="1241"/>
      <c r="B12" s="1242" t="s">
        <v>1278</v>
      </c>
      <c r="C12" s="1170"/>
      <c r="D12" s="1171">
        <f>D10/C10*100</f>
        <v>108.04935209800242</v>
      </c>
      <c r="E12" s="1171">
        <f>E13*E14/100</f>
        <v>102.5769347552</v>
      </c>
      <c r="F12" s="1170">
        <f t="shared" ref="F12:T12" si="531">F13*F14/100</f>
        <v>103.67983861199998</v>
      </c>
      <c r="G12" s="1170">
        <f t="shared" si="531"/>
        <v>103.09772232270001</v>
      </c>
      <c r="H12" s="1170">
        <f t="shared" si="531"/>
        <v>104.3782586336612</v>
      </c>
      <c r="I12" s="1170">
        <f t="shared" si="531"/>
        <v>104.3546177495115</v>
      </c>
      <c r="J12" s="1170">
        <f t="shared" si="531"/>
        <v>104.35042955307017</v>
      </c>
      <c r="K12" s="1170">
        <f t="shared" si="531"/>
        <v>104.23924135552032</v>
      </c>
      <c r="L12" s="1170">
        <f t="shared" si="531"/>
        <v>104.27214460220968</v>
      </c>
      <c r="M12" s="1170">
        <f t="shared" si="531"/>
        <v>103.96029264914688</v>
      </c>
      <c r="N12" s="1170">
        <f t="shared" si="531"/>
        <v>103.81317285259942</v>
      </c>
      <c r="O12" s="1170">
        <f t="shared" si="531"/>
        <v>103.66420178653283</v>
      </c>
      <c r="P12" s="1170">
        <f t="shared" si="531"/>
        <v>103.42495875037659</v>
      </c>
      <c r="Q12" s="1170">
        <f t="shared" si="531"/>
        <v>103.46098924863989</v>
      </c>
      <c r="R12" s="1170">
        <f t="shared" si="531"/>
        <v>103.41224069566888</v>
      </c>
      <c r="S12" s="1170">
        <f t="shared" si="531"/>
        <v>103.33714463774714</v>
      </c>
      <c r="T12" s="1170">
        <f t="shared" si="531"/>
        <v>103.39566471046589</v>
      </c>
    </row>
    <row r="13" ht="15.75" customHeight="1">
      <c r="A13" s="1241"/>
      <c r="B13" s="1243" t="s">
        <v>1249</v>
      </c>
      <c r="C13" s="1170"/>
      <c r="D13" s="1171">
        <f>D12/D14*100</f>
        <v>91.121235813975005</v>
      </c>
      <c r="E13" s="1171">
        <f>'СС Имп Минэк кон'!E18</f>
        <v>101.0228</v>
      </c>
      <c r="F13" s="1170">
        <f>'СС Имп Минэк кон'!F18</f>
        <v>101.7996</v>
      </c>
      <c r="G13" s="1170">
        <f>'СС Имп Минэк кон'!G18</f>
        <v>102.09990000000001</v>
      </c>
      <c r="H13" s="1170">
        <f>'ДС Имп Минэк кон'!J13</f>
        <v>100.88788070125399</v>
      </c>
      <c r="I13" s="1170">
        <f>'ДС Имп Минэк кон'!K13</f>
        <v>100.89696081877469</v>
      </c>
      <c r="J13" s="1170">
        <f>'ДС Имп Минэк кон'!L13</f>
        <v>100.87844784206546</v>
      </c>
      <c r="K13" s="1170">
        <f>'ДС Имп Минэк кон'!M13</f>
        <v>100.8694095417854</v>
      </c>
      <c r="L13" s="1170">
        <f>'ДС Имп Минэк кон'!N13</f>
        <v>100.84682227042688</v>
      </c>
      <c r="M13" s="1170">
        <f>'ДС Имп Минэк кон'!O13</f>
        <v>100.82423298168013</v>
      </c>
      <c r="N13" s="1170">
        <f>'ДС Имп Минэк кон'!P13</f>
        <v>100.81519524987752</v>
      </c>
      <c r="O13" s="1170">
        <f>'ДС Имп Минэк кон'!Q13</f>
        <v>100.8062260666255</v>
      </c>
      <c r="P13" s="1170">
        <f>'ДС Имп Минэк кон'!R13</f>
        <v>100.8062260666255</v>
      </c>
      <c r="Q13" s="1170">
        <f>'ДС Имп Минэк кон'!S13</f>
        <v>100.8062270746871</v>
      </c>
      <c r="R13" s="1170">
        <f>'ДС Имп Минэк кон'!T13</f>
        <v>100.8062270746871</v>
      </c>
      <c r="S13" s="1170">
        <f>'ДС Имп Минэк кон'!U13</f>
        <v>100.80620993763981</v>
      </c>
      <c r="T13" s="1170">
        <f>'ДС Имп Минэк кон'!V13</f>
        <v>100.78790852327197</v>
      </c>
    </row>
    <row r="14" s="1244" customFormat="1" ht="15">
      <c r="A14" s="1245"/>
      <c r="B14" s="1246" t="s">
        <v>1250</v>
      </c>
      <c r="C14" s="1213"/>
      <c r="D14" s="1185">
        <f>(VLOOKUP($B10,'ЭКС ИМП ТО ФАКТ'!$I$14:$M$25,5,0)/0.75)/VLOOKUP($B10,'ЭКС ИМП ТО ФАКТ'!$I$14:$M$25,4,0)*100</f>
        <v>118.57757539481393</v>
      </c>
      <c r="E14" s="1185">
        <f>'СС Имп Минэк кон'!E19</f>
        <v>101.5384</v>
      </c>
      <c r="F14" s="1213">
        <f>'СС Имп Минэк кон'!F19</f>
        <v>101.84699999999999</v>
      </c>
      <c r="G14" s="1213">
        <f>'СС Имп Минэк кон'!G19</f>
        <v>100.9773</v>
      </c>
      <c r="H14" s="1213">
        <f>'ДС Имп Минэк кон'!J14</f>
        <v>103.45966027648336</v>
      </c>
      <c r="I14" s="1213">
        <f>'ДС Имп Минэк кон'!K14</f>
        <v>103.42691881170461</v>
      </c>
      <c r="J14" s="1213">
        <f>'ДС Имп Минэк кон'!L14</f>
        <v>103.44174775214665</v>
      </c>
      <c r="K14" s="1213">
        <f>'ДС Имп Минэк кон'!M14</f>
        <v>103.34078669543412</v>
      </c>
      <c r="L14" s="1213">
        <f>'ДС Имп Минэк кон'!N14</f>
        <v>103.39655950942866</v>
      </c>
      <c r="M14" s="1213">
        <f>'ДС Имп Минэк кон'!O14</f>
        <v>103.11042253903047</v>
      </c>
      <c r="N14" s="1213">
        <f>'ДС Имп Минэк кон'!P14</f>
        <v>102.97373584933422</v>
      </c>
      <c r="O14" s="1213">
        <f>'ДС Имп Минэк кон'!Q14</f>
        <v>102.83511825749574</v>
      </c>
      <c r="P14" s="1213">
        <f>'ДС Имп Минэк кон'!R14</f>
        <v>102.59778863462293</v>
      </c>
      <c r="Q14" s="1213">
        <f>'ДС Имп Минэк кон'!S14</f>
        <v>102.63352994253607</v>
      </c>
      <c r="R14" s="1213">
        <f>'ДС Имп Минэк кон'!T14</f>
        <v>102.5851712702738</v>
      </c>
      <c r="S14" s="1213">
        <f>'ДС Имп Минэк кон'!U14</f>
        <v>102.5106932416892</v>
      </c>
      <c r="T14" s="1213">
        <f>'ДС Имп Минэк кон'!V14</f>
        <v>102.58737007782219</v>
      </c>
      <c r="U14" s="1146"/>
      <c r="V14" s="1146"/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</row>
    <row r="15" ht="23.25" customHeight="1">
      <c r="A15" s="1236" t="s">
        <v>1255</v>
      </c>
      <c r="B15" s="1253" t="s">
        <v>1256</v>
      </c>
      <c r="C15" s="1202">
        <f>VLOOKUP($B15,'ЭКС ИМП ТО ФАКТ'!$B$14:$F$25,4,0)/1000000</f>
        <v>4.4336945800000001</v>
      </c>
      <c r="D15" s="1203">
        <f>(VLOOKUP($B15,'ЭКС ИМП ТО ФАКТ'!$B$14:$F$25,5,0)/1000000)/0.75</f>
        <v>4.9520145599999994</v>
      </c>
      <c r="E15" s="1203">
        <f>D15*E17/100</f>
        <v>5.1756927194529396</v>
      </c>
      <c r="F15" s="1202">
        <f t="shared" ref="F15:T15" si="532">E15*F17/100</f>
        <v>5.2803650092905601</v>
      </c>
      <c r="G15" s="1202">
        <f t="shared" si="532"/>
        <v>5.4544092021107859</v>
      </c>
      <c r="H15" s="1202">
        <f t="shared" si="532"/>
        <v>5.225250877181276</v>
      </c>
      <c r="I15" s="1202">
        <f t="shared" si="532"/>
        <v>5.0071458306822691</v>
      </c>
      <c r="J15" s="1202">
        <f t="shared" si="532"/>
        <v>4.7917774883887132</v>
      </c>
      <c r="K15" s="1202">
        <f t="shared" si="532"/>
        <v>4.5821359601372151</v>
      </c>
      <c r="L15" s="1202">
        <f t="shared" si="532"/>
        <v>4.3783189800902553</v>
      </c>
      <c r="M15" s="1202">
        <f t="shared" si="532"/>
        <v>4.1718121884256512</v>
      </c>
      <c r="N15" s="1202">
        <f t="shared" si="532"/>
        <v>3.9683890886520339</v>
      </c>
      <c r="O15" s="1202">
        <f t="shared" si="532"/>
        <v>3.7691778821382473</v>
      </c>
      <c r="P15" s="1202">
        <f t="shared" si="532"/>
        <v>3.5730207159587111</v>
      </c>
      <c r="Q15" s="1202">
        <f t="shared" si="532"/>
        <v>3.3880347926439707</v>
      </c>
      <c r="R15" s="1202">
        <f t="shared" si="532"/>
        <v>3.2121186268657618</v>
      </c>
      <c r="S15" s="1202">
        <f t="shared" si="532"/>
        <v>3.0445986317537459</v>
      </c>
      <c r="T15" s="1202">
        <f t="shared" si="532"/>
        <v>2.8876512112115091</v>
      </c>
    </row>
    <row r="16" ht="15">
      <c r="A16" s="1241"/>
      <c r="B16" s="1240" t="s">
        <v>1247</v>
      </c>
      <c r="C16" s="1208">
        <f>C15/C$9*100</f>
        <v>1.1340518028868034</v>
      </c>
      <c r="D16" s="1209">
        <f t="shared" ref="D16:T16" si="533">D15/D$9*100</f>
        <v>1.7920026977580419</v>
      </c>
      <c r="E16" s="1209">
        <f t="shared" si="533"/>
        <v>1.7931517419606424</v>
      </c>
      <c r="F16" s="1208">
        <f t="shared" si="533"/>
        <v>1.7446724865252279</v>
      </c>
      <c r="G16" s="1208">
        <f t="shared" si="533"/>
        <v>1.7270134731341658</v>
      </c>
      <c r="H16" s="1208">
        <f t="shared" si="533"/>
        <v>1.5754189694424954</v>
      </c>
      <c r="I16" s="1208">
        <f t="shared" si="533"/>
        <v>1.4368326019134543</v>
      </c>
      <c r="J16" s="1208">
        <f t="shared" si="533"/>
        <v>1.3085975556965106</v>
      </c>
      <c r="K16" s="1208">
        <f t="shared" si="533"/>
        <v>1.1919486893033546</v>
      </c>
      <c r="L16" s="1208">
        <f t="shared" si="533"/>
        <v>1.0846379457806363</v>
      </c>
      <c r="M16" s="1208">
        <f t="shared" si="533"/>
        <v>0.98727705480180805</v>
      </c>
      <c r="N16" s="1208">
        <f t="shared" si="533"/>
        <v>0.89826658380942892</v>
      </c>
      <c r="O16" s="1208">
        <f t="shared" si="533"/>
        <v>0.81719861858726484</v>
      </c>
      <c r="P16" s="1208">
        <f t="shared" si="533"/>
        <v>0.74346258390423314</v>
      </c>
      <c r="Q16" s="1208">
        <f t="shared" si="533"/>
        <v>0.67619239310461132</v>
      </c>
      <c r="R16" s="1208">
        <f t="shared" si="533"/>
        <v>0.61502265763567887</v>
      </c>
      <c r="S16" s="1208">
        <f t="shared" si="533"/>
        <v>0.55950957482037933</v>
      </c>
      <c r="T16" s="1208">
        <f t="shared" si="533"/>
        <v>0.50894767339512426</v>
      </c>
    </row>
    <row r="17" ht="15">
      <c r="A17" s="1241"/>
      <c r="B17" s="1242" t="s">
        <v>1278</v>
      </c>
      <c r="C17" s="1170"/>
      <c r="D17" s="1171">
        <f>D15/C15*100</f>
        <v>111.69047553113141</v>
      </c>
      <c r="E17" s="1171">
        <f>E18*E19/100</f>
        <v>104.5169123948</v>
      </c>
      <c r="F17" s="1170">
        <f t="shared" ref="F17:T17" si="534">F18*F19/100</f>
        <v>102.02238223000001</v>
      </c>
      <c r="G17" s="1170">
        <f t="shared" si="534"/>
        <v>103.296063672</v>
      </c>
      <c r="H17" s="1170">
        <f t="shared" si="534"/>
        <v>95.798659095089008</v>
      </c>
      <c r="I17" s="1170">
        <f t="shared" si="534"/>
        <v>95.82594115334301</v>
      </c>
      <c r="J17" s="1170">
        <f t="shared" si="534"/>
        <v>95.698780311652911</v>
      </c>
      <c r="K17" s="1170">
        <f t="shared" si="534"/>
        <v>95.624973639542006</v>
      </c>
      <c r="L17" s="1170">
        <f t="shared" si="534"/>
        <v>95.551922033303072</v>
      </c>
      <c r="M17" s="1170">
        <f t="shared" si="534"/>
        <v>95.28342287065739</v>
      </c>
      <c r="N17" s="1170">
        <f t="shared" si="534"/>
        <v>95.123867264734542</v>
      </c>
      <c r="O17" s="1170">
        <f t="shared" si="534"/>
        <v>94.98004852690859</v>
      </c>
      <c r="P17" s="1170">
        <f t="shared" si="534"/>
        <v>94.795757262900608</v>
      </c>
      <c r="Q17" s="1170">
        <f t="shared" si="534"/>
        <v>94.822702188976677</v>
      </c>
      <c r="R17" s="1170">
        <f t="shared" si="534"/>
        <v>94.807722572384606</v>
      </c>
      <c r="S17" s="1170">
        <f t="shared" si="534"/>
        <v>94.784750671693786</v>
      </c>
      <c r="T17" s="1170">
        <f t="shared" si="534"/>
        <v>94.845053830565774</v>
      </c>
    </row>
    <row r="18" ht="15">
      <c r="A18" s="1241"/>
      <c r="B18" s="1243" t="s">
        <v>1249</v>
      </c>
      <c r="C18" s="1170"/>
      <c r="D18" s="1171">
        <f>D17/D19*100</f>
        <v>98.807601260323253</v>
      </c>
      <c r="E18" s="1171">
        <f>'СС Имп Минэк кон'!E23</f>
        <v>104.61190000000001</v>
      </c>
      <c r="F18" s="1170">
        <f>'СС Имп Минэк кон'!F23</f>
        <v>102.101</v>
      </c>
      <c r="G18" s="1170">
        <f>'СС Имп Минэк кон'!G23</f>
        <v>102.4092</v>
      </c>
      <c r="H18" s="1170">
        <f>'ДС Имп Минэк кон'!J18</f>
        <v>105.51634746751759</v>
      </c>
      <c r="I18" s="1170">
        <f>'ДС Имп Минэк кон'!K18</f>
        <v>105.61241902709565</v>
      </c>
      <c r="J18" s="1170">
        <f>'ДС Имп Минэк кон'!L18</f>
        <v>105.46751633876129</v>
      </c>
      <c r="K18" s="1170">
        <f>'ДС Имп Минэк кон'!M18</f>
        <v>105.42074464042186</v>
      </c>
      <c r="L18" s="1170">
        <f>'ДС Имп Минэк кон'!N18</f>
        <v>105.30382425703668</v>
      </c>
      <c r="M18" s="1170">
        <f>'ДС Имп Минэк кон'!O18</f>
        <v>105.18690176523663</v>
      </c>
      <c r="N18" s="1170">
        <f>'ДС Имп Минэк кон'!P18</f>
        <v>105.14013066571397</v>
      </c>
      <c r="O18" s="1170">
        <f>'ДС Имп Минэк кон'!Q18</f>
        <v>105.09343103154872</v>
      </c>
      <c r="P18" s="1170">
        <f>'ДС Имп Минэк кон'!R18</f>
        <v>105.09343103154872</v>
      </c>
      <c r="Q18" s="1170">
        <f>'ДС Имп Минэк кон'!S18</f>
        <v>105.09343208248234</v>
      </c>
      <c r="R18" s="1170">
        <f>'ДС Имп Минэк кон'!T18</f>
        <v>105.09343208248234</v>
      </c>
      <c r="S18" s="1170">
        <f>'ДС Имп Минэк кон'!U18</f>
        <v>105.09341421661067</v>
      </c>
      <c r="T18" s="1170">
        <f>'ДС Имп Минэк кон'!V18</f>
        <v>105.04154572258385</v>
      </c>
    </row>
    <row r="19" ht="15">
      <c r="A19" s="1245"/>
      <c r="B19" s="1246" t="s">
        <v>1250</v>
      </c>
      <c r="C19" s="1213"/>
      <c r="D19" s="1185">
        <f>(VLOOKUP($B15,'ЭКС ИМП ТО ФАКТ'!$I$14:$M$25,5,0)/0.75)/VLOOKUP($B15,'ЭКС ИМП ТО ФАКТ'!$I$14:$M$25,4,0)*100</f>
        <v>113.0383433121368</v>
      </c>
      <c r="E19" s="1185">
        <f>'СС Имп Минэк кон'!E24</f>
        <v>99.909199999999998</v>
      </c>
      <c r="F19" s="1213">
        <f>'СС Имп Минэк кон'!F24</f>
        <v>99.923000000000002</v>
      </c>
      <c r="G19" s="1213">
        <f>'СС Имп Минэк кон'!G24</f>
        <v>100.866</v>
      </c>
      <c r="H19" s="1213">
        <f>'ДС Имп Минэк кон'!J19</f>
        <v>90.790348030744624</v>
      </c>
      <c r="I19" s="1213">
        <f>'ДС Имп Минэк кон'!K19</f>
        <v>90.733591784085689</v>
      </c>
      <c r="J19" s="1213">
        <f>'ДС Имп Минэк кон'!L19</f>
        <v>90.737682685414512</v>
      </c>
      <c r="K19" s="1213">
        <f>'ДС Имп Минэк кон'!M19</f>
        <v>90.707928468640475</v>
      </c>
      <c r="L19" s="1213">
        <f>'ДС Имп Минэк кон'!N19</f>
        <v>90.739270589138201</v>
      </c>
      <c r="M19" s="1213">
        <f>'ДС Имп Минэк кон'!O19</f>
        <v>90.584874420312815</v>
      </c>
      <c r="N19" s="1213">
        <f>'ДС Имп Минэк кон'!P19</f>
        <v>90.473415490774428</v>
      </c>
      <c r="O19" s="1213">
        <f>'ДС Имп Минэк кон'!Q19</f>
        <v>90.37677007461663</v>
      </c>
      <c r="P19" s="1213">
        <f>'ДС Имп Минэк кон'!R19</f>
        <v>90.201410623317855</v>
      </c>
      <c r="Q19" s="1213">
        <f>'ДС Имп Минэк кон'!S19</f>
        <v>90.227048741309829</v>
      </c>
      <c r="R19" s="1213">
        <f>'ДС Имп Минэк кон'!T19</f>
        <v>90.21279512308152</v>
      </c>
      <c r="S19" s="1213">
        <f>'ДС Имп Минэк кон'!U19</f>
        <v>90.190951905255034</v>
      </c>
      <c r="T19" s="1213">
        <f>'ДС Имп Минэк кон'!V19</f>
        <v>90.292896185146446</v>
      </c>
    </row>
    <row r="20" s="1235" customFormat="1" ht="28.5">
      <c r="A20" s="1236" t="s">
        <v>1259</v>
      </c>
      <c r="B20" s="1253" t="s">
        <v>1260</v>
      </c>
      <c r="C20" s="1202">
        <f>VLOOKUP($B20,'ЭКС ИМП ТО ФАКТ'!$B$14:$F$25,4,0)/1000000</f>
        <v>198.74630373999997</v>
      </c>
      <c r="D20" s="1203">
        <f>(VLOOKUP($B20,'ЭКС ИМП ТО ФАКТ'!$B$14:$F$25,5,0)/1000000)/0.75</f>
        <v>91.755273706666685</v>
      </c>
      <c r="E20" s="1203">
        <f>D20*E22/100</f>
        <v>98.469548986025771</v>
      </c>
      <c r="F20" s="1202">
        <f t="shared" ref="F20:T20" si="535">E20*F22/100</f>
        <v>104.54293199158174</v>
      </c>
      <c r="G20" s="1202">
        <f t="shared" si="535"/>
        <v>110.14853808732148</v>
      </c>
      <c r="H20" s="1202">
        <f t="shared" si="535"/>
        <v>115.76346284125457</v>
      </c>
      <c r="I20" s="1202">
        <f t="shared" si="535"/>
        <v>121.68075034591476</v>
      </c>
      <c r="J20" s="1202">
        <f t="shared" si="535"/>
        <v>127.85887415340605</v>
      </c>
      <c r="K20" s="1202">
        <f t="shared" si="535"/>
        <v>134.21702101174733</v>
      </c>
      <c r="L20" s="1202">
        <f t="shared" si="535"/>
        <v>140.87769480843346</v>
      </c>
      <c r="M20" s="1202">
        <f t="shared" si="535"/>
        <v>147.39812351604078</v>
      </c>
      <c r="N20" s="1202">
        <f t="shared" si="535"/>
        <v>154.00586574025675</v>
      </c>
      <c r="O20" s="1202">
        <f t="shared" si="535"/>
        <v>160.65432435745942</v>
      </c>
      <c r="P20" s="1202">
        <f t="shared" si="535"/>
        <v>167.22090143810695</v>
      </c>
      <c r="Q20" s="1202">
        <f t="shared" si="535"/>
        <v>174.11163359445345</v>
      </c>
      <c r="R20" s="1202">
        <f t="shared" si="535"/>
        <v>181.23550936607344</v>
      </c>
      <c r="S20" s="1202">
        <f t="shared" si="535"/>
        <v>188.55211049283574</v>
      </c>
      <c r="T20" s="1202">
        <f t="shared" si="535"/>
        <v>196.30037255294627</v>
      </c>
    </row>
    <row r="21" ht="15">
      <c r="A21" s="1241"/>
      <c r="B21" s="1240" t="s">
        <v>1247</v>
      </c>
      <c r="C21" s="1208">
        <f>C20/C$9*100</f>
        <v>50.835392471584093</v>
      </c>
      <c r="D21" s="1209">
        <f t="shared" ref="D21:T21" si="536">D20/D$9*100</f>
        <v>33.203799387834238</v>
      </c>
      <c r="E21" s="1209">
        <f t="shared" si="536"/>
        <v>34.115403070728298</v>
      </c>
      <c r="F21" s="1208">
        <f t="shared" si="536"/>
        <v>34.541774438978798</v>
      </c>
      <c r="G21" s="1208">
        <f t="shared" si="536"/>
        <v>34.876006231659375</v>
      </c>
      <c r="H21" s="1208">
        <f t="shared" si="536"/>
        <v>34.902813207477088</v>
      </c>
      <c r="I21" s="1208">
        <f t="shared" si="536"/>
        <v>34.91707152824813</v>
      </c>
      <c r="J21" s="1208">
        <f t="shared" si="536"/>
        <v>34.91727455974101</v>
      </c>
      <c r="K21" s="1208">
        <f t="shared" si="536"/>
        <v>34.913805192363242</v>
      </c>
      <c r="L21" s="1208">
        <f t="shared" si="536"/>
        <v>34.899534318575583</v>
      </c>
      <c r="M21" s="1208">
        <f t="shared" si="536"/>
        <v>34.88239131952556</v>
      </c>
      <c r="N21" s="1208">
        <f t="shared" si="536"/>
        <v>34.860070374829142</v>
      </c>
      <c r="O21" s="1208">
        <f t="shared" si="536"/>
        <v>34.831598836748888</v>
      </c>
      <c r="P21" s="1208">
        <f t="shared" si="536"/>
        <v>34.794783839536727</v>
      </c>
      <c r="Q21" s="1208">
        <f t="shared" si="536"/>
        <v>34.749631982294289</v>
      </c>
      <c r="R21" s="1208">
        <f t="shared" si="536"/>
        <v>34.701067294342074</v>
      </c>
      <c r="S21" s="1208">
        <f t="shared" si="536"/>
        <v>34.650449511817463</v>
      </c>
      <c r="T21" s="1208">
        <f t="shared" si="536"/>
        <v>34.597882704643702</v>
      </c>
    </row>
    <row r="22" ht="15">
      <c r="A22" s="1241"/>
      <c r="B22" s="1242" t="s">
        <v>1278</v>
      </c>
      <c r="C22" s="1171"/>
      <c r="D22" s="1171">
        <f>D20/C20*100</f>
        <v>46.16703404290778</v>
      </c>
      <c r="E22" s="1171">
        <f>E23*E24/100</f>
        <v>107.31759059520002</v>
      </c>
      <c r="F22" s="1170">
        <f t="shared" ref="F22:T22" si="537">F23*F24/100</f>
        <v>106.16777782379999</v>
      </c>
      <c r="G22" s="1170">
        <f t="shared" si="537"/>
        <v>105.36201347040002</v>
      </c>
      <c r="H22" s="1170">
        <f t="shared" si="537"/>
        <v>105.0975935327274</v>
      </c>
      <c r="I22" s="1170">
        <f t="shared" si="537"/>
        <v>105.11153291325996</v>
      </c>
      <c r="J22" s="1170">
        <f t="shared" si="537"/>
        <v>105.07732224688628</v>
      </c>
      <c r="K22" s="1170">
        <f t="shared" si="537"/>
        <v>104.97278495563219</v>
      </c>
      <c r="L22" s="1170">
        <f t="shared" si="537"/>
        <v>104.96261483564231</v>
      </c>
      <c r="M22" s="1170">
        <f t="shared" si="537"/>
        <v>104.62843228409852</v>
      </c>
      <c r="N22" s="1170">
        <f t="shared" si="537"/>
        <v>104.48292153698745</v>
      </c>
      <c r="O22" s="1170">
        <f t="shared" si="537"/>
        <v>104.31701648846013</v>
      </c>
      <c r="P22" s="1170">
        <f t="shared" si="537"/>
        <v>104.08739516157485</v>
      </c>
      <c r="Q22" s="1170">
        <f t="shared" si="537"/>
        <v>104.1207361622177</v>
      </c>
      <c r="R22" s="1170">
        <f t="shared" si="537"/>
        <v>104.09155644832623</v>
      </c>
      <c r="S22" s="1170">
        <f t="shared" si="537"/>
        <v>104.0370682060896</v>
      </c>
      <c r="T22" s="1170">
        <f t="shared" si="537"/>
        <v>104.10934782955131</v>
      </c>
    </row>
    <row r="23" ht="15">
      <c r="A23" s="1241"/>
      <c r="B23" s="1243" t="s">
        <v>1249</v>
      </c>
      <c r="C23" s="1171"/>
      <c r="D23" s="1171">
        <f>D22/D24*100</f>
        <v>50.033688120502021</v>
      </c>
      <c r="E23" s="1171">
        <f>'СС Имп Минэк кон'!E28</f>
        <v>101.27970000000001</v>
      </c>
      <c r="F23" s="1170">
        <f>'СС Имп Минэк кон'!F28</f>
        <v>101.9502</v>
      </c>
      <c r="G23" s="1170">
        <f>'СС Имп Минэк кон'!G28</f>
        <v>102.2544</v>
      </c>
      <c r="H23" s="1170">
        <f>'ДС Имп Минэк кон'!J23</f>
        <v>102.74075422281899</v>
      </c>
      <c r="I23" s="1170">
        <f>'ДС Имп Минэк кон'!K23</f>
        <v>102.77952768586142</v>
      </c>
      <c r="J23" s="1170">
        <f>'ДС Имп Минэк кон'!L23</f>
        <v>102.71428704537607</v>
      </c>
      <c r="K23" s="1170">
        <f>'ДС Имп Минэк кон'!M23</f>
        <v>102.68893426018936</v>
      </c>
      <c r="L23" s="1170">
        <f>'ДС Имп Минэк кон'!N23</f>
        <v>102.62556092974526</v>
      </c>
      <c r="M23" s="1170">
        <f>'ДС Имп Минэк кон'!O23</f>
        <v>102.56218554552248</v>
      </c>
      <c r="N23" s="1170">
        <f>'ДС Имп Минэк кон'!P23</f>
        <v>102.53683334109667</v>
      </c>
      <c r="O23" s="1170">
        <f>'ДС Имп Минэк кон'!Q23</f>
        <v>102.51155084549414</v>
      </c>
      <c r="P23" s="1170">
        <f>'ДС Имп Минэк кон'!R23</f>
        <v>102.51155084549414</v>
      </c>
      <c r="Q23" s="1170">
        <f>'ДС Имп Минэк кон'!S23</f>
        <v>102.51155187060898</v>
      </c>
      <c r="R23" s="1170">
        <f>'ДС Имп Минэк кон'!T23</f>
        <v>102.51155187060898</v>
      </c>
      <c r="S23" s="1170">
        <f>'ДС Имп Минэк кон'!U23</f>
        <v>102.51153444365666</v>
      </c>
      <c r="T23" s="1170">
        <f>'ДС Имп Минэк кон'!V23</f>
        <v>102.48168285890915</v>
      </c>
    </row>
    <row r="24" s="1244" customFormat="1" ht="15">
      <c r="A24" s="1245"/>
      <c r="B24" s="1246" t="s">
        <v>1250</v>
      </c>
      <c r="C24" s="1171"/>
      <c r="D24" s="1185">
        <f>(VLOOKUP($B20,'ЭКС ИМП ТО ФАКТ'!$I$14:$M$25,5,0)/0.75)/VLOOKUP($B20,'ЭКС ИМП ТО ФАКТ'!$I$14:$M$25,4,0)*100</f>
        <v>92.27189874893547</v>
      </c>
      <c r="E24" s="1185">
        <f>'СС Имп Минэк кон'!E29</f>
        <v>105.9616</v>
      </c>
      <c r="F24" s="1213">
        <f>'СС Имп Минэк кон'!F29</f>
        <v>104.1369</v>
      </c>
      <c r="G24" s="1213">
        <f>'СС Имп Минэк кон'!G29</f>
        <v>103.0391</v>
      </c>
      <c r="H24" s="1213">
        <f>'ДС Имп Минэк кон'!J24</f>
        <v>102.29396730414983</v>
      </c>
      <c r="I24" s="1213">
        <f>'ДС Имп Минэк кон'!K24</f>
        <v>102.26893942782667</v>
      </c>
      <c r="J24" s="1213">
        <f>'ДС Имп Минэк кон'!L24</f>
        <v>102.30059056970946</v>
      </c>
      <c r="K24" s="1213">
        <f>'ДС Имп Минэк кон'!M24</f>
        <v>102.22404751972213</v>
      </c>
      <c r="L24" s="1213">
        <f>'ДС Имп Минэк кон'!N24</f>
        <v>102.27726297885663</v>
      </c>
      <c r="M24" s="1213">
        <f>'ДС Имп Минэк кон'!O24</f>
        <v>102.01462822538912</v>
      </c>
      <c r="N24" s="1213">
        <f>'ДС Имп Минэк кон'!P24</f>
        <v>101.89794060580843</v>
      </c>
      <c r="O24" s="1213">
        <f>'ДС Имп Минэк кон'!Q24</f>
        <v>101.76123142033738</v>
      </c>
      <c r="P24" s="1213">
        <f>'ДС Имп Минэк кон'!R24</f>
        <v>101.53723585594351</v>
      </c>
      <c r="Q24" s="1213">
        <f>'ДС Имп Минэк кон'!S24</f>
        <v>101.5697589805682</v>
      </c>
      <c r="R24" s="1213">
        <f>'ДС Имп Минэк кон'!T24</f>
        <v>101.54129417503263</v>
      </c>
      <c r="S24" s="1213">
        <f>'ДС Имп Минэк кон'!U24</f>
        <v>101.48815815772559</v>
      </c>
      <c r="T24" s="1213">
        <f>'ДС Имп Минэк кон'!V24</f>
        <v>101.58824965128943</v>
      </c>
      <c r="U24" s="1146"/>
      <c r="V24" s="1146"/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</row>
    <row r="25" s="1235" customFormat="1" ht="28.5">
      <c r="A25" s="1236" t="s">
        <v>1261</v>
      </c>
      <c r="B25" s="1253" t="s">
        <v>1262</v>
      </c>
      <c r="C25" s="1202">
        <f>VLOOKUP($B25,'ЭКС ИМП ТО ФАКТ'!$B$14:$F$25,4,0)/1000000</f>
        <v>0.24430711999999996</v>
      </c>
      <c r="D25" s="1203">
        <f>(VLOOKUP($B25,'ЭКС ИМП ТО ФАКТ'!$B$14:$F$25,5,0)/1000000)/0.75</f>
        <v>0.15664364</v>
      </c>
      <c r="E25" s="1203">
        <f>D25*E27/100</f>
        <v>0.17716486671084869</v>
      </c>
      <c r="F25" s="1202">
        <f t="shared" ref="F25:T25" si="538">E25*F27/100</f>
        <v>0.19371224237548521</v>
      </c>
      <c r="G25" s="1202">
        <f t="shared" si="538"/>
        <v>0.20978208762225087</v>
      </c>
      <c r="H25" s="1202">
        <f t="shared" si="538"/>
        <v>0.22419095289055258</v>
      </c>
      <c r="I25" s="1202">
        <f t="shared" si="538"/>
        <v>0.24357752329605187</v>
      </c>
      <c r="J25" s="1202">
        <f t="shared" si="538"/>
        <v>0.26464797270154766</v>
      </c>
      <c r="K25" s="1202">
        <f t="shared" si="538"/>
        <v>0.28727332938170586</v>
      </c>
      <c r="L25" s="1202">
        <f t="shared" si="538"/>
        <v>0.31377456944820531</v>
      </c>
      <c r="M25" s="1202">
        <f t="shared" si="538"/>
        <v>0.34177429404853393</v>
      </c>
      <c r="N25" s="1202">
        <f t="shared" si="538"/>
        <v>0.37079206277858501</v>
      </c>
      <c r="O25" s="1202">
        <f t="shared" si="538"/>
        <v>0.40804292243933316</v>
      </c>
      <c r="P25" s="1202">
        <f t="shared" si="538"/>
        <v>0.44737749371573732</v>
      </c>
      <c r="Q25" s="1202">
        <f t="shared" si="538"/>
        <v>0.49036105207188863</v>
      </c>
      <c r="R25" s="1202">
        <f t="shared" si="538"/>
        <v>0.53696019565917052</v>
      </c>
      <c r="S25" s="1202">
        <f t="shared" si="538"/>
        <v>0.58807536294996476</v>
      </c>
      <c r="T25" s="1202">
        <f t="shared" si="538"/>
        <v>0.6440386899231938</v>
      </c>
    </row>
    <row r="26" ht="15">
      <c r="A26" s="1241"/>
      <c r="B26" s="1240" t="s">
        <v>1247</v>
      </c>
      <c r="C26" s="1208">
        <f>C25/C$9*100</f>
        <v>0.062488952474052145</v>
      </c>
      <c r="D26" s="1209">
        <f t="shared" ref="D26:T26" si="539">D25/D$9*100</f>
        <v>0.056685177732320631</v>
      </c>
      <c r="E26" s="1209">
        <f t="shared" si="539"/>
        <v>0.061379897643993403</v>
      </c>
      <c r="F26" s="1208">
        <f t="shared" si="539"/>
        <v>0.064003988167670708</v>
      </c>
      <c r="G26" s="1208">
        <f t="shared" si="539"/>
        <v>0.066422682699646962</v>
      </c>
      <c r="H26" s="1208">
        <f t="shared" si="539"/>
        <v>0.067593822433209869</v>
      </c>
      <c r="I26" s="1208">
        <f t="shared" si="539"/>
        <v>0.069896132127913943</v>
      </c>
      <c r="J26" s="1208">
        <f t="shared" si="539"/>
        <v>0.072273324676796535</v>
      </c>
      <c r="K26" s="1208">
        <f t="shared" si="539"/>
        <v>0.074728264592585622</v>
      </c>
      <c r="L26" s="1208">
        <f t="shared" si="539"/>
        <v>0.077731158006557444</v>
      </c>
      <c r="M26" s="1208">
        <f t="shared" si="539"/>
        <v>0.080882336786724005</v>
      </c>
      <c r="N26" s="1208">
        <f t="shared" si="539"/>
        <v>0.083930812250294431</v>
      </c>
      <c r="O26" s="1208">
        <f t="shared" si="539"/>
        <v>0.088468128321013806</v>
      </c>
      <c r="P26" s="1208">
        <f t="shared" si="539"/>
        <v>0.0930888606307049</v>
      </c>
      <c r="Q26" s="1208">
        <f t="shared" si="539"/>
        <v>0.097867475861139711</v>
      </c>
      <c r="R26" s="1208">
        <f t="shared" si="539"/>
        <v>0.10281148517267336</v>
      </c>
      <c r="S26" s="1208">
        <f t="shared" si="539"/>
        <v>0.10807132107818933</v>
      </c>
      <c r="T26" s="1208">
        <f t="shared" si="539"/>
        <v>0.11351162894611949</v>
      </c>
    </row>
    <row r="27" ht="15">
      <c r="A27" s="1241"/>
      <c r="B27" s="1242" t="s">
        <v>1278</v>
      </c>
      <c r="C27" s="1171"/>
      <c r="D27" s="1171">
        <f>D25/C25*100</f>
        <v>64.117509141772061</v>
      </c>
      <c r="E27" s="1171">
        <f>E28*E29/100</f>
        <v>113.100580854</v>
      </c>
      <c r="F27" s="1170">
        <f t="shared" ref="F27:T27" si="540">F28*F29/100</f>
        <v>109.3400999712</v>
      </c>
      <c r="G27" s="1170">
        <f t="shared" si="540"/>
        <v>108.29573033160001</v>
      </c>
      <c r="H27" s="1170">
        <f t="shared" si="540"/>
        <v>106.86849169612964</v>
      </c>
      <c r="I27" s="1170">
        <f t="shared" si="540"/>
        <v>108.64734734187226</v>
      </c>
      <c r="J27" s="1170">
        <f t="shared" si="540"/>
        <v>108.65040793599258</v>
      </c>
      <c r="K27" s="1170">
        <f t="shared" si="540"/>
        <v>108.54922728075213</v>
      </c>
      <c r="L27" s="1170">
        <f t="shared" si="540"/>
        <v>109.22509587769171</v>
      </c>
      <c r="M27" s="1170">
        <f t="shared" si="540"/>
        <v>108.9235162204407</v>
      </c>
      <c r="N27" s="1170">
        <f t="shared" si="540"/>
        <v>108.49033096852229</v>
      </c>
      <c r="O27" s="1170">
        <f t="shared" si="540"/>
        <v>110.0462937047798</v>
      </c>
      <c r="P27" s="1170">
        <f t="shared" si="540"/>
        <v>109.63981216516564</v>
      </c>
      <c r="Q27" s="1170">
        <f t="shared" si="540"/>
        <v>109.6078946661235</v>
      </c>
      <c r="R27" s="1170">
        <f t="shared" si="540"/>
        <v>109.50302708389864</v>
      </c>
      <c r="S27" s="1170">
        <f t="shared" si="540"/>
        <v>109.51935873534266</v>
      </c>
      <c r="T27" s="1170">
        <f t="shared" si="540"/>
        <v>109.51635291988768</v>
      </c>
    </row>
    <row r="28" ht="15">
      <c r="A28" s="1241"/>
      <c r="B28" s="1243" t="s">
        <v>1249</v>
      </c>
      <c r="C28" s="1171"/>
      <c r="D28" s="1171">
        <f>D27/D29*100</f>
        <v>97.411421918706637</v>
      </c>
      <c r="E28" s="1171">
        <f>'СС Имп Минэк кон'!E33</f>
        <v>101.0228</v>
      </c>
      <c r="F28" s="1170">
        <f>'СС Имп Минэк кон'!F33</f>
        <v>101.7996</v>
      </c>
      <c r="G28" s="1170">
        <f>'СС Имп Минэк кон'!G33</f>
        <v>102.09990000000001</v>
      </c>
      <c r="H28" s="1171">
        <v>102.11809693713786</v>
      </c>
      <c r="I28" s="1171">
        <v>103.84674498330033</v>
      </c>
      <c r="J28" s="1171">
        <v>103.838683249925</v>
      </c>
      <c r="K28" s="1171">
        <v>103.83045913042032</v>
      </c>
      <c r="L28" s="1171">
        <v>104.49401443531261</v>
      </c>
      <c r="M28" s="1171">
        <v>104.34405939830782</v>
      </c>
      <c r="N28" s="1171">
        <v>103.89426504401919</v>
      </c>
      <c r="O28" s="1171">
        <v>105.46341708915843</v>
      </c>
      <c r="P28" s="1171">
        <v>105.37251414471186</v>
      </c>
      <c r="Q28" s="1171">
        <v>105.28224052428681</v>
      </c>
      <c r="R28" s="1171">
        <v>105.19180140984059</v>
      </c>
      <c r="S28" s="1171">
        <v>105.19166767542639</v>
      </c>
      <c r="T28" s="1171">
        <v>105.15644301729559</v>
      </c>
    </row>
    <row r="29" s="1244" customFormat="1" ht="15">
      <c r="A29" s="1245"/>
      <c r="B29" s="1246" t="s">
        <v>1250</v>
      </c>
      <c r="C29" s="1171"/>
      <c r="D29" s="1185">
        <f>(VLOOKUP($B25,'ЭКС ИМП ТО ФАКТ'!$I$14:$M$25,5,0)/0.75)/VLOOKUP($B25,'ЭКС ИМП ТО ФАКТ'!$I$14:$M$25,4,0)*100</f>
        <v>65.821346079190235</v>
      </c>
      <c r="E29" s="1185">
        <f>'СС Имп Минэк кон'!E34</f>
        <v>111.9555</v>
      </c>
      <c r="F29" s="1213">
        <f>'СС Имп Минэк кон'!F34</f>
        <v>107.4072</v>
      </c>
      <c r="G29" s="1213">
        <f>'СС Имп Минэк кон'!G34</f>
        <v>106.0684</v>
      </c>
      <c r="H29" s="1171">
        <v>104.65186377485671</v>
      </c>
      <c r="I29" s="1171">
        <v>104.62277595638065</v>
      </c>
      <c r="J29" s="1171">
        <v>104.63384601525276</v>
      </c>
      <c r="K29" s="1171">
        <v>104.54468581748696</v>
      </c>
      <c r="L29" s="1171">
        <v>104.52760999560209</v>
      </c>
      <c r="M29" s="1171">
        <v>104.3888045457882</v>
      </c>
      <c r="N29" s="1171">
        <v>104.42379174880901</v>
      </c>
      <c r="O29" s="1171">
        <v>104.34546569996591</v>
      </c>
      <c r="P29" s="1171">
        <v>104.04972592244819</v>
      </c>
      <c r="Q29" s="1171">
        <v>104.10862660245043</v>
      </c>
      <c r="R29" s="1171">
        <v>104.09844266974855</v>
      </c>
      <c r="S29" s="1171">
        <v>104.11410062750366</v>
      </c>
      <c r="T29" s="1171">
        <v>104.14611770566927</v>
      </c>
      <c r="U29" s="1146"/>
      <c r="V29" s="1146"/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</row>
    <row r="30" s="1235" customFormat="1" ht="24" customHeight="1">
      <c r="A30" s="1236" t="s">
        <v>1263</v>
      </c>
      <c r="B30" s="1253" t="s">
        <v>1264</v>
      </c>
      <c r="C30" s="1202">
        <f>VLOOKUP($B30,'ЭКС ИМП ТО ФАКТ'!$B$14:$F$25,4,0)/1000000</f>
        <v>0.28905413000000008</v>
      </c>
      <c r="D30" s="1203">
        <f>(VLOOKUP($B30,'ЭКС ИМП ТО ФАКТ'!$B$14:$F$25,5,0)/1000000)/0.75</f>
        <v>0.24734214666666668</v>
      </c>
      <c r="E30" s="1203">
        <f>D30*E32/100</f>
        <v>0.25708520700971893</v>
      </c>
      <c r="F30" s="1202">
        <f t="shared" ref="F30:T30" si="541">E30*F32/100</f>
        <v>0.26409895929083449</v>
      </c>
      <c r="G30" s="1202">
        <f t="shared" si="541"/>
        <v>0.27014381402478621</v>
      </c>
      <c r="H30" s="1202">
        <f t="shared" si="541"/>
        <v>0.2786497742769749</v>
      </c>
      <c r="I30" s="1202">
        <f t="shared" si="541"/>
        <v>0.28761860768707437</v>
      </c>
      <c r="J30" s="1202">
        <f t="shared" si="541"/>
        <v>0.29668143826114324</v>
      </c>
      <c r="K30" s="1202">
        <f t="shared" si="541"/>
        <v>0.30575146545788306</v>
      </c>
      <c r="L30" s="1202">
        <f t="shared" si="541"/>
        <v>0.31504487346500526</v>
      </c>
      <c r="M30" s="1202">
        <f t="shared" si="541"/>
        <v>0.3238516259434609</v>
      </c>
      <c r="N30" s="1202">
        <f t="shared" si="541"/>
        <v>0.33241123368575498</v>
      </c>
      <c r="O30" s="1202">
        <f t="shared" si="541"/>
        <v>0.34079613788865082</v>
      </c>
      <c r="P30" s="1202">
        <f t="shared" si="541"/>
        <v>0.3488993796350543</v>
      </c>
      <c r="Q30" s="1202">
        <f t="shared" si="541"/>
        <v>0.35737027143960987</v>
      </c>
      <c r="R30" s="1202">
        <f t="shared" si="541"/>
        <v>0.3659424191632043</v>
      </c>
      <c r="S30" s="1202">
        <f t="shared" si="541"/>
        <v>0.37456224465075005</v>
      </c>
      <c r="T30" s="1202">
        <f t="shared" si="541"/>
        <v>0.38351018271625881</v>
      </c>
    </row>
    <row r="31" ht="15">
      <c r="A31" s="1241"/>
      <c r="B31" s="1240" t="s">
        <v>1247</v>
      </c>
      <c r="C31" s="1208">
        <f>C30/C$9*100</f>
        <v>0.073934356853776917</v>
      </c>
      <c r="D31" s="1209">
        <f t="shared" ref="D31:T31" si="542">D30/D$9*100</f>
        <v>0.089506561163247456</v>
      </c>
      <c r="E31" s="1209">
        <f t="shared" si="542"/>
        <v>0.089068809098565613</v>
      </c>
      <c r="F31" s="1208">
        <f t="shared" si="542"/>
        <v>0.087260291132141107</v>
      </c>
      <c r="G31" s="1208">
        <f t="shared" si="542"/>
        <v>0.085534837819668974</v>
      </c>
      <c r="H31" s="1208">
        <f t="shared" si="542"/>
        <v>0.084013217842590124</v>
      </c>
      <c r="I31" s="1208">
        <f t="shared" si="542"/>
        <v>0.082534003685176022</v>
      </c>
      <c r="J31" s="1208">
        <f t="shared" si="542"/>
        <v>0.081021417599172779</v>
      </c>
      <c r="K31" s="1208">
        <f t="shared" si="542"/>
        <v>0.079534972701724507</v>
      </c>
      <c r="L31" s="1208">
        <f t="shared" si="542"/>
        <v>0.078045849545836377</v>
      </c>
      <c r="M31" s="1208">
        <f t="shared" si="542"/>
        <v>0.076640861336304864</v>
      </c>
      <c r="N31" s="1208">
        <f t="shared" si="542"/>
        <v>0.075243101579085842</v>
      </c>
      <c r="O31" s="1208">
        <f t="shared" si="542"/>
        <v>0.073888296549296587</v>
      </c>
      <c r="P31" s="1208">
        <f t="shared" si="542"/>
        <v>0.072597853448622143</v>
      </c>
      <c r="Q31" s="1208">
        <f t="shared" si="542"/>
        <v>0.071324845776041618</v>
      </c>
      <c r="R31" s="1208">
        <f t="shared" si="542"/>
        <v>0.070066801796479575</v>
      </c>
      <c r="S31" s="1208">
        <f t="shared" si="542"/>
        <v>0.068833756956525702</v>
      </c>
      <c r="T31" s="1208">
        <f t="shared" si="542"/>
        <v>0.067593556472108934</v>
      </c>
    </row>
    <row r="32" ht="15">
      <c r="A32" s="1241"/>
      <c r="B32" s="1242" t="s">
        <v>1278</v>
      </c>
      <c r="C32" s="1171"/>
      <c r="D32" s="1171">
        <f>D30/C30*100</f>
        <v>85.569490623319098</v>
      </c>
      <c r="E32" s="1171">
        <f>E33*E34/100</f>
        <v>103.93910236260001</v>
      </c>
      <c r="F32" s="1170">
        <f t="shared" ref="F32:T32" si="543">F33*F34/100</f>
        <v>102.72818197619999</v>
      </c>
      <c r="G32" s="1170">
        <f t="shared" si="543"/>
        <v>102.28885973279999</v>
      </c>
      <c r="H32" s="1170">
        <f t="shared" si="543"/>
        <v>103.14867852254734</v>
      </c>
      <c r="I32" s="1170">
        <f t="shared" si="543"/>
        <v>103.21867600049967</v>
      </c>
      <c r="J32" s="1170">
        <f t="shared" si="543"/>
        <v>103.15098895963266</v>
      </c>
      <c r="K32" s="1170">
        <f t="shared" si="543"/>
        <v>103.05716031643216</v>
      </c>
      <c r="L32" s="1170">
        <f t="shared" si="543"/>
        <v>103.03953015996332</v>
      </c>
      <c r="M32" s="1170">
        <f t="shared" si="543"/>
        <v>102.79539621819427</v>
      </c>
      <c r="N32" s="1170">
        <f t="shared" si="543"/>
        <v>102.64306461866845</v>
      </c>
      <c r="O32" s="1170">
        <f t="shared" si="543"/>
        <v>102.52244910917256</v>
      </c>
      <c r="P32" s="1170">
        <f t="shared" si="543"/>
        <v>102.37773872573963</v>
      </c>
      <c r="Q32" s="1170">
        <f t="shared" si="543"/>
        <v>102.42788961488441</v>
      </c>
      <c r="R32" s="1170">
        <f t="shared" si="543"/>
        <v>102.39867398288696</v>
      </c>
      <c r="S32" s="1170">
        <f t="shared" si="543"/>
        <v>102.35551415636826</v>
      </c>
      <c r="T32" s="1170">
        <f t="shared" si="543"/>
        <v>102.38890550056695</v>
      </c>
    </row>
    <row r="33" ht="15">
      <c r="A33" s="1241"/>
      <c r="B33" s="1243" t="s">
        <v>1249</v>
      </c>
      <c r="C33" s="1171"/>
      <c r="D33" s="1171">
        <f>D32/D34*100</f>
        <v>108.8465653213232</v>
      </c>
      <c r="E33" s="1171">
        <f>'СС Имп Минэк кон'!E38</f>
        <v>101.27970000000001</v>
      </c>
      <c r="F33" s="1170">
        <f>'СС Имп Минэк кон'!F38</f>
        <v>101.9502</v>
      </c>
      <c r="G33" s="1170">
        <f>'СС Имп Минэк кон'!G38</f>
        <v>102.2544</v>
      </c>
      <c r="H33" s="1170">
        <f>'ДС Имп Минэк кон'!J33</f>
        <v>102.93652238159177</v>
      </c>
      <c r="I33" s="1170">
        <f>'ДС Имп Минэк кон'!K33</f>
        <v>102.97806537770869</v>
      </c>
      <c r="J33" s="1170">
        <f>'ДС Имп Минэк кон'!L33</f>
        <v>102.90816457987063</v>
      </c>
      <c r="K33" s="1170">
        <f>'ДС Имп Минэк кон'!M33</f>
        <v>102.88100106448859</v>
      </c>
      <c r="L33" s="1170">
        <f>'ДС Имп Минэк кон'!N33</f>
        <v>102.81310092472708</v>
      </c>
      <c r="M33" s="1170">
        <f>'ДС Имп Минэк кон'!O33</f>
        <v>102.74519872734551</v>
      </c>
      <c r="N33" s="1170">
        <f>'ДС Имп Минэк кон'!P33</f>
        <v>102.71803579403215</v>
      </c>
      <c r="O33" s="1170">
        <f>'ДС Имп Минэк кон'!Q33</f>
        <v>102.69094269160087</v>
      </c>
      <c r="P33" s="1170">
        <f>'ДС Имп Минэк кон'!R33</f>
        <v>102.69094269160087</v>
      </c>
      <c r="Q33" s="1170">
        <f>'ДС Имп Минэк кон'!S33</f>
        <v>102.69094371850963</v>
      </c>
      <c r="R33" s="1170">
        <f>'ДС Имп Минэк кон'!T33</f>
        <v>102.69094371850963</v>
      </c>
      <c r="S33" s="1170">
        <f>'ДС Имп Минэк кон'!U33</f>
        <v>102.69092626106071</v>
      </c>
      <c r="T33" s="1170">
        <f>'ДС Имп Минэк кон'!V33</f>
        <v>102.65998963454552</v>
      </c>
    </row>
    <row r="34" s="1244" customFormat="1" ht="15">
      <c r="A34" s="1245"/>
      <c r="B34" s="1246" t="s">
        <v>1250</v>
      </c>
      <c r="C34" s="1171"/>
      <c r="D34" s="1185">
        <f>(VLOOKUP($B30,'ЭКС ИМП ТО ФАКТ'!$I$14:$M$25,5,0)/0.75)/VLOOKUP($B30,'ЭКС ИМП ТО ФАКТ'!$I$14:$M$25,4,0)*100</f>
        <v>78.614782534213703</v>
      </c>
      <c r="E34" s="1185">
        <f>'СС Имп Минэк кон'!E39</f>
        <v>102.6258</v>
      </c>
      <c r="F34" s="1213">
        <f>'СС Имп Минэк кон'!F39</f>
        <v>100.76309999999999</v>
      </c>
      <c r="G34" s="1213">
        <f>'СС Имп Минэк кон'!G39</f>
        <v>100.0337</v>
      </c>
      <c r="H34" s="1213">
        <f>'ДС Имп Минэк кон'!J34</f>
        <v>100.20610385512063</v>
      </c>
      <c r="I34" s="1213">
        <f>'ДС Имп Минэк кон'!K34</f>
        <v>100.23365230440916</v>
      </c>
      <c r="J34" s="1213">
        <f>'ДС Имп Минэк кон'!L34</f>
        <v>100.23596221033905</v>
      </c>
      <c r="K34" s="1213">
        <f>'ДС Имп Минэк кон'!M34</f>
        <v>100.17122622264645</v>
      </c>
      <c r="L34" s="1213">
        <f>'ДС Имп Минэк кон'!N34</f>
        <v>100.22023383518217</v>
      </c>
      <c r="M34" s="1213">
        <f>'ДС Имп Минэк кон'!O34</f>
        <v>100.04885628863494</v>
      </c>
      <c r="N34" s="1213">
        <f>'ДС Имп Минэк кон'!P34</f>
        <v>99.927012647015545</v>
      </c>
      <c r="O34" s="1213">
        <f>'ДС Имп Минэк кон'!Q34</f>
        <v>99.835921671364602</v>
      </c>
      <c r="P34" s="1213">
        <f>'ДС Имп Минэк кон'!R34</f>
        <v>99.695003320008624</v>
      </c>
      <c r="Q34" s="1213">
        <f>'ДС Имп Минэк кон'!S34</f>
        <v>99.743839043541854</v>
      </c>
      <c r="R34" s="1213">
        <f>'ДС Имп Минэк кон'!T34</f>
        <v>99.715388986565529</v>
      </c>
      <c r="S34" s="1213">
        <f>'ДС Имп Минэк кон'!U34</f>
        <v>99.673377077308899</v>
      </c>
      <c r="T34" s="1213">
        <f>'ДС Имп Минэк кон'!V34</f>
        <v>99.735939838934726</v>
      </c>
      <c r="U34" s="1146"/>
      <c r="V34" s="1146"/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</row>
    <row r="35" s="1235" customFormat="1" ht="21.199999999999999" customHeight="1">
      <c r="A35" s="1236" t="s">
        <v>1265</v>
      </c>
      <c r="B35" s="1253" t="s">
        <v>1266</v>
      </c>
      <c r="C35" s="1202">
        <f>VLOOKUP($B35,'ЭКС ИМП ТО ФАКТ'!$B$14:$F$25,4,0)/1000000</f>
        <v>3.6252730099999995</v>
      </c>
      <c r="D35" s="1203">
        <f>(VLOOKUP($B35,'ЭКС ИМП ТО ФАКТ'!$B$14:$F$25,5,0)/1000000)/0.75</f>
        <v>4.0702086799999995</v>
      </c>
      <c r="E35" s="1203">
        <f>D35*E37/100</f>
        <v>4.1856245598570494</v>
      </c>
      <c r="F35" s="1202">
        <f t="shared" ref="F35:T35" si="544">E35*F37/100</f>
        <v>4.4996815133383308</v>
      </c>
      <c r="G35" s="1202">
        <f t="shared" si="544"/>
        <v>4.7928084677978386</v>
      </c>
      <c r="H35" s="1202">
        <f t="shared" si="544"/>
        <v>5.0143996113457678</v>
      </c>
      <c r="I35" s="1202">
        <f t="shared" si="544"/>
        <v>5.2493760048208946</v>
      </c>
      <c r="J35" s="1202">
        <f t="shared" si="544"/>
        <v>5.4902283611551219</v>
      </c>
      <c r="K35" s="1202">
        <f t="shared" si="544"/>
        <v>5.7348684467041506</v>
      </c>
      <c r="L35" s="1202">
        <f t="shared" si="544"/>
        <v>5.984834522007894</v>
      </c>
      <c r="M35" s="1202">
        <f t="shared" si="544"/>
        <v>6.2274319234539837</v>
      </c>
      <c r="N35" s="1202">
        <f t="shared" si="544"/>
        <v>6.4683307079901065</v>
      </c>
      <c r="O35" s="1202">
        <f t="shared" si="544"/>
        <v>6.7066375621831273</v>
      </c>
      <c r="P35" s="1202">
        <f t="shared" si="544"/>
        <v>6.9430638568515102</v>
      </c>
      <c r="Q35" s="1202">
        <f t="shared" si="544"/>
        <v>7.188291660338848</v>
      </c>
      <c r="R35" s="1202">
        <f t="shared" si="544"/>
        <v>7.4387157188731443</v>
      </c>
      <c r="S35" s="1202">
        <f t="shared" si="544"/>
        <v>7.6931049898043309</v>
      </c>
      <c r="T35" s="1202">
        <f t="shared" si="544"/>
        <v>7.957047299794314</v>
      </c>
    </row>
    <row r="36" ht="15">
      <c r="A36" s="1241"/>
      <c r="B36" s="1240" t="s">
        <v>1247</v>
      </c>
      <c r="C36" s="1208">
        <f>C35/C$9*100</f>
        <v>0.92727347785588055</v>
      </c>
      <c r="D36" s="1209">
        <f t="shared" ref="D36:T36" si="545">D35/D$9*100</f>
        <v>1.4729005431272799</v>
      </c>
      <c r="E36" s="1209">
        <f t="shared" si="545"/>
        <v>1.4501363155682523</v>
      </c>
      <c r="F36" s="1208">
        <f t="shared" si="545"/>
        <v>1.486728762241823</v>
      </c>
      <c r="G36" s="1208">
        <f t="shared" si="545"/>
        <v>1.5175327870221393</v>
      </c>
      <c r="H36" s="1208">
        <f t="shared" si="545"/>
        <v>1.5118470775398785</v>
      </c>
      <c r="I36" s="1208">
        <f t="shared" si="545"/>
        <v>1.5063421035614473</v>
      </c>
      <c r="J36" s="1208">
        <f t="shared" si="545"/>
        <v>1.4993391139368444</v>
      </c>
      <c r="K36" s="1208">
        <f t="shared" si="545"/>
        <v>1.4918084028592375</v>
      </c>
      <c r="L36" s="1208">
        <f t="shared" si="545"/>
        <v>1.4826189346427805</v>
      </c>
      <c r="M36" s="1208">
        <f t="shared" si="545"/>
        <v>1.4737481868009501</v>
      </c>
      <c r="N36" s="1208">
        <f t="shared" si="545"/>
        <v>1.4641420481250016</v>
      </c>
      <c r="O36" s="1208">
        <f t="shared" si="545"/>
        <v>1.4540717160508085</v>
      </c>
      <c r="P36" s="1208">
        <f t="shared" si="545"/>
        <v>1.4446902510728583</v>
      </c>
      <c r="Q36" s="1208">
        <f t="shared" si="545"/>
        <v>1.4346570910935819</v>
      </c>
      <c r="R36" s="1208">
        <f t="shared" si="545"/>
        <v>1.4242869713942401</v>
      </c>
      <c r="S36" s="1208">
        <f t="shared" si="545"/>
        <v>1.4137712133880069</v>
      </c>
      <c r="T36" s="1208">
        <f t="shared" si="545"/>
        <v>1.4024272372653408</v>
      </c>
    </row>
    <row r="37" ht="15">
      <c r="A37" s="1241"/>
      <c r="B37" s="1242" t="s">
        <v>1278</v>
      </c>
      <c r="C37" s="1171"/>
      <c r="D37" s="1171">
        <f>D35/C35*100</f>
        <v>112.27316311827229</v>
      </c>
      <c r="E37" s="1171">
        <f>E38*E39/100</f>
        <v>102.83562561359999</v>
      </c>
      <c r="F37" s="1170">
        <f t="shared" ref="F37:T37" si="546">F38*F39/100</f>
        <v>107.50322798880001</v>
      </c>
      <c r="G37" s="1170">
        <f t="shared" si="546"/>
        <v>106.51439337630001</v>
      </c>
      <c r="H37" s="1170">
        <f t="shared" si="546"/>
        <v>104.62340911465098</v>
      </c>
      <c r="I37" s="1170">
        <f t="shared" si="546"/>
        <v>104.68603246026625</v>
      </c>
      <c r="J37" s="1170">
        <f t="shared" si="546"/>
        <v>104.58820926740692</v>
      </c>
      <c r="K37" s="1170">
        <f t="shared" si="546"/>
        <v>104.45591821425725</v>
      </c>
      <c r="L37" s="1170">
        <f t="shared" si="546"/>
        <v>104.35870635266969</v>
      </c>
      <c r="M37" s="1170">
        <f t="shared" si="546"/>
        <v>104.05353565840446</v>
      </c>
      <c r="N37" s="1170">
        <f t="shared" si="546"/>
        <v>103.8683487430644</v>
      </c>
      <c r="O37" s="1170">
        <f t="shared" si="546"/>
        <v>103.6842094962561</v>
      </c>
      <c r="P37" s="1170">
        <f t="shared" si="546"/>
        <v>103.52525826058537</v>
      </c>
      <c r="Q37" s="1170">
        <f t="shared" si="546"/>
        <v>103.53198254464192</v>
      </c>
      <c r="R37" s="1170">
        <f t="shared" si="546"/>
        <v>103.48377709708139</v>
      </c>
      <c r="S37" s="1170">
        <f t="shared" si="546"/>
        <v>103.41980095147019</v>
      </c>
      <c r="T37" s="1170">
        <f t="shared" si="546"/>
        <v>103.43089442221034</v>
      </c>
    </row>
    <row r="38" ht="15">
      <c r="A38" s="1241"/>
      <c r="B38" s="1243" t="s">
        <v>1249</v>
      </c>
      <c r="C38" s="1171"/>
      <c r="D38" s="1171">
        <f>D37/D39*100</f>
        <v>113.36296579639496</v>
      </c>
      <c r="E38" s="1171">
        <f>'СС Имп Минэк кон'!E43</f>
        <v>100.51139999999999</v>
      </c>
      <c r="F38" s="1170">
        <f>'СС Имп Минэк кон'!F43</f>
        <v>101.7996</v>
      </c>
      <c r="G38" s="1170">
        <f>'СС Имп Минэк кон'!G43</f>
        <v>102.09990000000001</v>
      </c>
      <c r="H38" s="1170">
        <f>'ДС Имп Минэк кон'!J38</f>
        <v>104.06452054351823</v>
      </c>
      <c r="I38" s="1170">
        <f>'ДС Имп Минэк кон'!K38</f>
        <v>104.10608730372412</v>
      </c>
      <c r="J38" s="1170">
        <f>'ДС Имп Минэк кон'!L38</f>
        <v>104.02133342023696</v>
      </c>
      <c r="K38" s="1170">
        <f>'ДС Имп Минэк кон'!M38</f>
        <v>103.97996725795096</v>
      </c>
      <c r="L38" s="1170">
        <f>'ДС Имп Минэк кон'!N38</f>
        <v>103.87656059350969</v>
      </c>
      <c r="M38" s="1170">
        <f>'ДС Имп Минэк кон'!O38</f>
        <v>103.7731518494691</v>
      </c>
      <c r="N38" s="1170">
        <f>'ДС Имп Минэк кон'!P38</f>
        <v>103.73178627721708</v>
      </c>
      <c r="O38" s="1170">
        <f>'ДС Имп Минэк кон'!Q38</f>
        <v>103.69049121610782</v>
      </c>
      <c r="P38" s="1170">
        <f>'ДС Имп Минэк кон'!R38</f>
        <v>103.69049121610782</v>
      </c>
      <c r="Q38" s="1170">
        <f>'ДС Имп Минэк кон'!S38</f>
        <v>103.69049225301205</v>
      </c>
      <c r="R38" s="1170">
        <f>'ДС Имп Минэк кон'!T38</f>
        <v>103.69049225301205</v>
      </c>
      <c r="S38" s="1170">
        <f>'ДС Имп Минэк кон'!U38</f>
        <v>103.69047462563999</v>
      </c>
      <c r="T38" s="1170">
        <f>'ДС Имп Минэк кон'!V38</f>
        <v>103.65914861764509</v>
      </c>
    </row>
    <row r="39" s="1244" customFormat="1" ht="15">
      <c r="A39" s="1245"/>
      <c r="B39" s="1246" t="s">
        <v>1250</v>
      </c>
      <c r="C39" s="1171"/>
      <c r="D39" s="1185">
        <f>(VLOOKUP($B35,'ЭКС ИМП ТО ФАКТ'!$I$14:$M$25,5,0)/0.75)/VLOOKUP($B35,'ЭКС ИМП ТО ФАКТ'!$I$14:$M$25,4,0)*100</f>
        <v>99.038660756212053</v>
      </c>
      <c r="E39" s="1185">
        <f>'СС Имп Минэк кон'!E44</f>
        <v>102.3124</v>
      </c>
      <c r="F39" s="1213">
        <f>'СС Имп Минэк кон'!F44</f>
        <v>105.6028</v>
      </c>
      <c r="G39" s="1213">
        <f>'СС Имп Минэк кон'!G44</f>
        <v>104.3237</v>
      </c>
      <c r="H39" s="1213">
        <f>'ДС Имп Минэк кон'!J39</f>
        <v>100.53705967049456</v>
      </c>
      <c r="I39" s="1213">
        <f>'ДС Имп Минэк кон'!K39</f>
        <v>100.55707132172797</v>
      </c>
      <c r="J39" s="1213">
        <f>'ДС Имп Минэк кон'!L39</f>
        <v>100.54496114261471</v>
      </c>
      <c r="K39" s="1213">
        <f>'ДС Имп Минэк кон'!M39</f>
        <v>100.45773332003998</v>
      </c>
      <c r="L39" s="1213">
        <f>'ДС Имп Минэк кон'!N39</f>
        <v>100.46415260228602</v>
      </c>
      <c r="M39" s="1213">
        <f>'ДС Имп Минэк кон'!O39</f>
        <v>100.27018916158784</v>
      </c>
      <c r="N39" s="1213">
        <f>'ДС Имп Минэк кон'!P39</f>
        <v>100.13164958471106</v>
      </c>
      <c r="O39" s="1213">
        <f>'ДС Имп Минэк кон'!Q39</f>
        <v>99.993941855441093</v>
      </c>
      <c r="P39" s="1213">
        <f>'ДС Имп Минэк кон'!R39</f>
        <v>99.840647919028498</v>
      </c>
      <c r="Q39" s="1213">
        <f>'ДС Имп Минэк кон'!S39</f>
        <v>99.847131877835679</v>
      </c>
      <c r="R39" s="1213">
        <f>'ДС Имп Минэк кон'!T39</f>
        <v>99.800642130788361</v>
      </c>
      <c r="S39" s="1213">
        <f>'ДС Имп Минэк кон'!U39</f>
        <v>99.738959942900223</v>
      </c>
      <c r="T39" s="1213">
        <f>'ДС Имп Минэк кон'!V39</f>
        <v>99.779803135103222</v>
      </c>
      <c r="U39" s="1146"/>
      <c r="V39" s="1146"/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</row>
    <row r="40" ht="28.5">
      <c r="A40" s="1247" t="s">
        <v>1280</v>
      </c>
      <c r="B40" s="1253" t="s">
        <v>1281</v>
      </c>
      <c r="C40" s="1202">
        <f>VLOOKUP($B40,'ЭКС ИМП ТО ФАКТ'!$B$14:$F$25,4,0)/1000000</f>
        <v>3.4188044000000004</v>
      </c>
      <c r="D40" s="1203">
        <f>(VLOOKUP($B40,'ЭКС ИМП ТО ФАКТ'!$B$14:$F$25,5,0)/1000000)/0.75</f>
        <v>2.0984910800000005</v>
      </c>
      <c r="E40" s="1203">
        <f>D40*E42/100</f>
        <v>2.2358933204403373</v>
      </c>
      <c r="F40" s="1202">
        <f t="shared" ref="F40:T40" si="547">E40*F42/100</f>
        <v>2.3923146127366595</v>
      </c>
      <c r="G40" s="1202">
        <f t="shared" si="547"/>
        <v>2.5595571122461167</v>
      </c>
      <c r="H40" s="1202">
        <f t="shared" si="547"/>
        <v>2.8271409997599699</v>
      </c>
      <c r="I40" s="1202">
        <f t="shared" si="547"/>
        <v>3.1256328719421074</v>
      </c>
      <c r="J40" s="1202">
        <f t="shared" si="547"/>
        <v>3.4572924774088194</v>
      </c>
      <c r="K40" s="1202">
        <f t="shared" si="547"/>
        <v>3.8194875883816644</v>
      </c>
      <c r="L40" s="1202">
        <f t="shared" si="547"/>
        <v>4.2225037660402345</v>
      </c>
      <c r="M40" s="1202">
        <f t="shared" si="547"/>
        <v>4.6534836420545815</v>
      </c>
      <c r="N40" s="1202">
        <f t="shared" si="547"/>
        <v>5.1226955819481859</v>
      </c>
      <c r="O40" s="1202">
        <f t="shared" si="547"/>
        <v>5.6308093580086043</v>
      </c>
      <c r="P40" s="1202">
        <f t="shared" si="547"/>
        <v>6.1776355051539591</v>
      </c>
      <c r="Q40" s="1202">
        <f t="shared" si="547"/>
        <v>6.7809826191693103</v>
      </c>
      <c r="R40" s="1202">
        <f t="shared" si="547"/>
        <v>7.4402271956084611</v>
      </c>
      <c r="S40" s="1202">
        <f t="shared" si="547"/>
        <v>8.1570881716110275</v>
      </c>
      <c r="T40" s="1202">
        <f t="shared" si="547"/>
        <v>8.9466104197105878</v>
      </c>
    </row>
    <row r="41" ht="15">
      <c r="A41" s="1241"/>
      <c r="B41" s="1240" t="s">
        <v>1247</v>
      </c>
      <c r="C41" s="1208">
        <f>C40/C$9*100</f>
        <v>0.87446287144509105</v>
      </c>
      <c r="D41" s="1209">
        <f t="shared" ref="D41:T41" si="548">D40/D$9*100</f>
        <v>0.75938825118906506</v>
      </c>
      <c r="E41" s="1209">
        <f t="shared" si="548"/>
        <v>0.77463949652898434</v>
      </c>
      <c r="F41" s="1208">
        <f t="shared" si="548"/>
        <v>0.79043881940174343</v>
      </c>
      <c r="G41" s="1208">
        <f t="shared" si="548"/>
        <v>0.81042500742239643</v>
      </c>
      <c r="H41" s="1208">
        <f t="shared" si="548"/>
        <v>0.85238616575537884</v>
      </c>
      <c r="I41" s="1208">
        <f t="shared" si="548"/>
        <v>0.89692039414934721</v>
      </c>
      <c r="J41" s="1208">
        <f t="shared" si="548"/>
        <v>0.94415996907786859</v>
      </c>
      <c r="K41" s="1208">
        <f t="shared" si="548"/>
        <v>0.99356135749529872</v>
      </c>
      <c r="L41" s="1208">
        <f t="shared" si="548"/>
        <v>1.0460379501071597</v>
      </c>
      <c r="M41" s="1208">
        <f t="shared" si="548"/>
        <v>1.1012666479671549</v>
      </c>
      <c r="N41" s="1208">
        <f t="shared" si="548"/>
        <v>1.1595501745155956</v>
      </c>
      <c r="O41" s="1208">
        <f t="shared" si="548"/>
        <v>1.2208205005921502</v>
      </c>
      <c r="P41" s="1208">
        <f t="shared" si="548"/>
        <v>1.2854223975155281</v>
      </c>
      <c r="Q41" s="1208">
        <f t="shared" si="548"/>
        <v>1.3533653417055416</v>
      </c>
      <c r="R41" s="1208">
        <f t="shared" si="548"/>
        <v>1.4245763730467611</v>
      </c>
      <c r="S41" s="1208">
        <f t="shared" si="548"/>
        <v>1.4990379641737863</v>
      </c>
      <c r="T41" s="1208">
        <f t="shared" si="548"/>
        <v>1.5768374449814271</v>
      </c>
    </row>
    <row r="42" ht="15">
      <c r="A42" s="1241"/>
      <c r="B42" s="1242" t="s">
        <v>1278</v>
      </c>
      <c r="C42" s="1171"/>
      <c r="D42" s="1171">
        <f>D40/C40*100</f>
        <v>61.380846473697069</v>
      </c>
      <c r="E42" s="1171">
        <f>E43*E44/100</f>
        <v>106.54766854860002</v>
      </c>
      <c r="F42" s="1170">
        <f t="shared" ref="F42:T42" si="549">F43*F44/100</f>
        <v>106.9959192984</v>
      </c>
      <c r="G42" s="1170">
        <f t="shared" si="549"/>
        <v>106.990823808</v>
      </c>
      <c r="H42" s="1170">
        <f t="shared" si="549"/>
        <v>110.45430423230671</v>
      </c>
      <c r="I42" s="1170">
        <f t="shared" si="549"/>
        <v>110.55808225367889</v>
      </c>
      <c r="J42" s="1170">
        <f t="shared" si="549"/>
        <v>110.61095845401177</v>
      </c>
      <c r="K42" s="1170">
        <f t="shared" si="549"/>
        <v>110.47626468803426</v>
      </c>
      <c r="L42" s="1170">
        <f t="shared" si="549"/>
        <v>110.55157709857436</v>
      </c>
      <c r="M42" s="1170">
        <f t="shared" si="549"/>
        <v>110.20673751627011</v>
      </c>
      <c r="N42" s="1170">
        <f t="shared" si="549"/>
        <v>110.08302544900407</v>
      </c>
      <c r="O42" s="1170">
        <f t="shared" si="549"/>
        <v>109.91887509089852</v>
      </c>
      <c r="P42" s="1170">
        <f t="shared" si="549"/>
        <v>109.711324116623</v>
      </c>
      <c r="Q42" s="1170">
        <f t="shared" si="549"/>
        <v>109.76663504203158</v>
      </c>
      <c r="R42" s="1170">
        <f t="shared" si="549"/>
        <v>109.7219623388433</v>
      </c>
      <c r="S42" s="1170">
        <f t="shared" si="549"/>
        <v>109.63493394967412</v>
      </c>
      <c r="T42" s="1170">
        <f t="shared" si="549"/>
        <v>109.67897160713943</v>
      </c>
    </row>
    <row r="43" ht="15">
      <c r="A43" s="1241"/>
      <c r="B43" s="1243" t="s">
        <v>1249</v>
      </c>
      <c r="C43" s="1171"/>
      <c r="D43" s="1171">
        <f>D42/D44*100</f>
        <v>158.73134417396366</v>
      </c>
      <c r="E43" s="1171">
        <f>'СС Имп Минэк кон'!E48</f>
        <v>102.5322</v>
      </c>
      <c r="F43" s="1170">
        <f>'СС Имп Минэк кон'!F48</f>
        <v>101.9502</v>
      </c>
      <c r="G43" s="1170">
        <f>'СС Имп Минэк кон'!G48</f>
        <v>102.2544</v>
      </c>
      <c r="H43" s="1170">
        <f>'ДС Имп Минэк кон'!J43</f>
        <v>100.25177077729063</v>
      </c>
      <c r="I43" s="1170">
        <f>'ДС Имп Минэк кон'!K43</f>
        <v>100.25780965837502</v>
      </c>
      <c r="J43" s="1170">
        <f>'ДС Имп Минэк кон'!L43</f>
        <v>100.25407576063344</v>
      </c>
      <c r="K43" s="1170">
        <f>'ДС Имп Минэк кон'!M43</f>
        <v>100.25388392103164</v>
      </c>
      <c r="L43" s="1170">
        <f>'ДС Имп Минэк кон'!N43</f>
        <v>100.24993680827194</v>
      </c>
      <c r="M43" s="1170">
        <f>'ДС Имп Минэк кон'!O43</f>
        <v>100.24579353286445</v>
      </c>
      <c r="N43" s="1170">
        <f>'ДС Имп Минэк кон'!P43</f>
        <v>100.24514154127442</v>
      </c>
      <c r="O43" s="1170">
        <f>'ДС Имп Минэк кон'!Q43</f>
        <v>100.24444236618459</v>
      </c>
      <c r="P43" s="1170">
        <f>'ДС Имп Минэк кон'!R43</f>
        <v>100.24605032275612</v>
      </c>
      <c r="Q43" s="1170">
        <f>'ДС Имп Минэк кон'!S43</f>
        <v>100.24758939238887</v>
      </c>
      <c r="R43" s="1170">
        <f>'ДС Имп Минэк кон'!T43</f>
        <v>100.2490585317973</v>
      </c>
      <c r="S43" s="1170">
        <f>'ДС Имп Минэк кон'!U43</f>
        <v>100.25044455168555</v>
      </c>
      <c r="T43" s="1170">
        <f>'ДС Имп Минэк кон'!V43</f>
        <v>100.23560068431715</v>
      </c>
    </row>
    <row r="44" ht="15">
      <c r="A44" s="1245"/>
      <c r="B44" s="1246" t="s">
        <v>1250</v>
      </c>
      <c r="C44" s="1171"/>
      <c r="D44" s="1185">
        <f>(VLOOKUP($B40,'ЭКС ИМП ТО ФАКТ'!$I$14:$M$25,5,0)/0.75)/VLOOKUP($B40,'ЭКС ИМП ТО ФАКТ'!$I$14:$M$25,4,0)*100</f>
        <v>38.669644482079065</v>
      </c>
      <c r="E44" s="1185">
        <f>'СС Имп Минэк кон'!E49</f>
        <v>103.91630000000001</v>
      </c>
      <c r="F44" s="1213">
        <f>'СС Имп Минэк кон'!F49</f>
        <v>104.9492</v>
      </c>
      <c r="G44" s="1213">
        <f>'СС Имп Минэк кон'!G49</f>
        <v>104.63200000000001</v>
      </c>
      <c r="H44" s="1213">
        <f>'ДС Имп Минэк кон'!J44</f>
        <v>110.17691096716986</v>
      </c>
      <c r="I44" s="1213">
        <f>'ДС Имп Минэк кон'!K44</f>
        <v>110.27378578327382</v>
      </c>
      <c r="J44" s="1213">
        <f>'ДС Имп Минэк кон'!L44</f>
        <v>110.33063505378715</v>
      </c>
      <c r="K44" s="1213">
        <f>'ДС Имп Минэк кон'!M44</f>
        <v>110.19649350947303</v>
      </c>
      <c r="L44" s="1213">
        <f>'ДС Имп Минэк кон'!N44</f>
        <v>110.27595689162808</v>
      </c>
      <c r="M44" s="1213">
        <f>'ДС Имп Минэк кон'!O44</f>
        <v>109.93652065823598</v>
      </c>
      <c r="N44" s="1213">
        <f>'ДС Имп Минэк кон'!P44</f>
        <v>109.81382614306455</v>
      </c>
      <c r="O44" s="1213">
        <f>'ДС Имп Минэк кон'!Q44</f>
        <v>109.65084197822563</v>
      </c>
      <c r="P44" s="1213">
        <f>'ДС Имп Минэк кон'!R44</f>
        <v>109.44204161998614</v>
      </c>
      <c r="Q44" s="1213">
        <f>'ДС Имп Минэк кон'!S44</f>
        <v>109.49553571047306</v>
      </c>
      <c r="R44" s="1213">
        <f>'ДС Имп Минэк кон'!T44</f>
        <v>109.44936934648753</v>
      </c>
      <c r="S44" s="1213">
        <f>'ДС Имп Минэк кон'!U44</f>
        <v>109.36104517037855</v>
      </c>
      <c r="T44" s="1213">
        <f>'ДС Имп Минэк кон'!V44</f>
        <v>109.42117457106215</v>
      </c>
    </row>
    <row r="45" s="1235" customFormat="1" ht="28.5">
      <c r="A45" s="1236" t="s">
        <v>1267</v>
      </c>
      <c r="B45" s="1253" t="s">
        <v>1268</v>
      </c>
      <c r="C45" s="1202">
        <f>VLOOKUP($B45,'ЭКС ИМП ТО ФАКТ'!$B$14:$F$25,4,0)/1000000</f>
        <v>0.019469730000000001</v>
      </c>
      <c r="D45" s="1203">
        <f>(VLOOKUP($B45,'ЭКС ИМП ТО ФАКТ'!$B$14:$F$25,5,0)/1000000)/0.75</f>
        <v>0.011552413333333332</v>
      </c>
      <c r="E45" s="1203">
        <f>D45*E47/100</f>
        <v>0.012417053562955352</v>
      </c>
      <c r="F45" s="1202">
        <f t="shared" ref="F45:T45" si="550">E45*F47/100</f>
        <v>0.013253510258401649</v>
      </c>
      <c r="G45" s="1202">
        <f t="shared" si="550"/>
        <v>0.014042023212284611</v>
      </c>
      <c r="H45" s="1202">
        <f t="shared" si="550"/>
        <v>0.014793275957444237</v>
      </c>
      <c r="I45" s="1202">
        <f t="shared" si="550"/>
        <v>0.015595007250166376</v>
      </c>
      <c r="J45" s="1202">
        <f t="shared" si="550"/>
        <v>0.016449526447349455</v>
      </c>
      <c r="K45" s="1202">
        <f t="shared" si="550"/>
        <v>0.01732915742593907</v>
      </c>
      <c r="L45" s="1202">
        <f t="shared" si="550"/>
        <v>0.018270034094200846</v>
      </c>
      <c r="M45" s="1202">
        <f t="shared" si="550"/>
        <v>0.019203157440874155</v>
      </c>
      <c r="N45" s="1202">
        <f t="shared" si="550"/>
        <v>0.02016018472336074</v>
      </c>
      <c r="O45" s="1202">
        <f t="shared" si="550"/>
        <v>0.021132294913100789</v>
      </c>
      <c r="P45" s="1202">
        <f t="shared" si="550"/>
        <v>0.022106177821479757</v>
      </c>
      <c r="Q45" s="1202">
        <f t="shared" si="550"/>
        <v>0.023134592183191603</v>
      </c>
      <c r="R45" s="1202">
        <f t="shared" si="550"/>
        <v>0.024198990196915932</v>
      </c>
      <c r="S45" s="1202">
        <f t="shared" si="550"/>
        <v>0.025290280466447514</v>
      </c>
      <c r="T45" s="1202">
        <f t="shared" si="550"/>
        <v>0.02644172348062487</v>
      </c>
    </row>
    <row r="46" ht="15">
      <c r="A46" s="1241"/>
      <c r="B46" s="1240" t="s">
        <v>1247</v>
      </c>
      <c r="C46" s="1208">
        <f>C45/C$9*100</f>
        <v>0.0049799737013502821</v>
      </c>
      <c r="D46" s="1209">
        <f t="shared" ref="D46:T46" si="551">D45/D$9*100</f>
        <v>0.0041805119124991644</v>
      </c>
      <c r="E46" s="1209">
        <f t="shared" si="551"/>
        <v>0.0043019673758347508</v>
      </c>
      <c r="F46" s="1208">
        <f t="shared" si="551"/>
        <v>0.004379059905334064</v>
      </c>
      <c r="G46" s="1208">
        <f t="shared" si="551"/>
        <v>0.0044460843290403456</v>
      </c>
      <c r="H46" s="1208">
        <f t="shared" si="551"/>
        <v>0.0044601892064802225</v>
      </c>
      <c r="I46" s="1208">
        <f t="shared" si="551"/>
        <v>0.004475087325559784</v>
      </c>
      <c r="J46" s="1208">
        <f t="shared" si="551"/>
        <v>0.0044922390811191213</v>
      </c>
      <c r="K46" s="1208">
        <f t="shared" si="551"/>
        <v>0.0045078248791118429</v>
      </c>
      <c r="L46" s="1208">
        <f t="shared" si="551"/>
        <v>0.0045260229643815713</v>
      </c>
      <c r="M46" s="1208">
        <f t="shared" si="551"/>
        <v>0.0045445086846721879</v>
      </c>
      <c r="N46" s="1208">
        <f t="shared" si="551"/>
        <v>0.0045633681213884088</v>
      </c>
      <c r="O46" s="1208">
        <f t="shared" si="551"/>
        <v>0.0045817105879778271</v>
      </c>
      <c r="P46" s="1208">
        <f t="shared" si="551"/>
        <v>0.0045997819184191132</v>
      </c>
      <c r="Q46" s="1208">
        <f t="shared" si="551"/>
        <v>0.0046172593285689571</v>
      </c>
      <c r="R46" s="1208">
        <f t="shared" si="551"/>
        <v>0.0046333678770541092</v>
      </c>
      <c r="S46" s="1208">
        <f t="shared" si="551"/>
        <v>0.0046476254450391824</v>
      </c>
      <c r="T46" s="1208">
        <f t="shared" si="551"/>
        <v>0.0046603459565240229</v>
      </c>
    </row>
    <row r="47" ht="15">
      <c r="A47" s="1241"/>
      <c r="B47" s="1242" t="s">
        <v>1278</v>
      </c>
      <c r="C47" s="1171"/>
      <c r="D47" s="1171">
        <f>D45/C45*100</f>
        <v>59.335251867043517</v>
      </c>
      <c r="E47" s="1171">
        <f>E48*E49/100</f>
        <v>107.4844987335</v>
      </c>
      <c r="F47" s="1170">
        <f t="shared" ref="F47:T47" si="552">F48*F49/100</f>
        <v>106.73635408919999</v>
      </c>
      <c r="G47" s="1170">
        <f t="shared" si="552"/>
        <v>105.94946499840002</v>
      </c>
      <c r="H47" s="1170">
        <f t="shared" si="552"/>
        <v>105.35003207018198</v>
      </c>
      <c r="I47" s="1170">
        <f t="shared" si="552"/>
        <v>105.41956558525968</v>
      </c>
      <c r="J47" s="1170">
        <f t="shared" si="552"/>
        <v>105.47944084587689</v>
      </c>
      <c r="K47" s="1170">
        <f t="shared" si="552"/>
        <v>105.34745472099199</v>
      </c>
      <c r="L47" s="1170">
        <f t="shared" si="552"/>
        <v>105.42944267361452</v>
      </c>
      <c r="M47" s="1170">
        <f t="shared" si="552"/>
        <v>105.10739794935301</v>
      </c>
      <c r="N47" s="1170">
        <f t="shared" si="552"/>
        <v>104.98369752699908</v>
      </c>
      <c r="O47" s="1170">
        <f t="shared" si="552"/>
        <v>104.82193096481704</v>
      </c>
      <c r="P47" s="1170">
        <f t="shared" si="552"/>
        <v>104.6085051925677</v>
      </c>
      <c r="Q47" s="1170">
        <f t="shared" si="552"/>
        <v>104.65215818861539</v>
      </c>
      <c r="R47" s="1170">
        <f t="shared" si="552"/>
        <v>104.60089378406103</v>
      </c>
      <c r="S47" s="1170">
        <f t="shared" si="552"/>
        <v>104.50965209974201</v>
      </c>
      <c r="T47" s="1170">
        <f t="shared" si="552"/>
        <v>104.55290725504199</v>
      </c>
    </row>
    <row r="48" ht="15">
      <c r="A48" s="1241"/>
      <c r="B48" s="1243" t="s">
        <v>1249</v>
      </c>
      <c r="C48" s="1171"/>
      <c r="D48" s="1171">
        <f>D47/D49*100</f>
        <v>74.722474881308926</v>
      </c>
      <c r="E48" s="1171">
        <f>'СС Имп Минэк кон'!E53</f>
        <v>106.39870000000001</v>
      </c>
      <c r="F48" s="1170">
        <f>'СС Имп Минэк кон'!F53</f>
        <v>101.9502</v>
      </c>
      <c r="G48" s="1170">
        <f>'СС Имп Минэк кон'!G53</f>
        <v>102.2544</v>
      </c>
      <c r="H48" s="1170">
        <f>'ДС Имп Минэк кон'!J48</f>
        <v>99.369191488398798</v>
      </c>
      <c r="I48" s="1170">
        <f>'ДС Имп Минэк кон'!K48</f>
        <v>99.360267437381097</v>
      </c>
      <c r="J48" s="1170">
        <f>'ДС Имп Минэк кон'!L48</f>
        <v>99.375285062414292</v>
      </c>
      <c r="K48" s="1170">
        <f>'ДС Имп Минэк кон'!M48</f>
        <v>99.381117075035775</v>
      </c>
      <c r="L48" s="1170">
        <f>'ДС Имп Минэк кон'!N48</f>
        <v>99.395705460614181</v>
      </c>
      <c r="M48" s="1170">
        <f>'ДС Имп Минэк кон'!O48</f>
        <v>99.410291858570218</v>
      </c>
      <c r="N48" s="1170">
        <f>'ДС Имп Минэк кон'!P48</f>
        <v>99.416124429430127</v>
      </c>
      <c r="O48" s="1170">
        <f>'ДС Имп Минэк кон'!Q48</f>
        <v>99.422024606989453</v>
      </c>
      <c r="P48" s="1170">
        <f>'ДС Имп Минэк кон'!R48</f>
        <v>99.422024606989453</v>
      </c>
      <c r="Q48" s="1170">
        <f>'ДС Имп Минэк кон'!S48</f>
        <v>99.422025601209057</v>
      </c>
      <c r="R48" s="1170">
        <f>'ДС Имп Минэк кон'!T48</f>
        <v>99.422025601209057</v>
      </c>
      <c r="S48" s="1170">
        <f>'ДС Имп Минэк кон'!U48</f>
        <v>99.422008699475853</v>
      </c>
      <c r="T48" s="1170">
        <f>'ДС Имп Минэк кон'!V48</f>
        <v>99.410843945171706</v>
      </c>
    </row>
    <row r="49" s="1244" customFormat="1" ht="15">
      <c r="A49" s="1245"/>
      <c r="B49" s="1246" t="s">
        <v>1250</v>
      </c>
      <c r="C49" s="1171"/>
      <c r="D49" s="1185">
        <f>(VLOOKUP($B45,'ЭКС ИМП ТО ФАКТ'!$I$14:$M$25,5,0)/0.75)/VLOOKUP($B45,'ЭКС ИМП ТО ФАКТ'!$I$14:$M$25,4,0)*100</f>
        <v>79.407503513893417</v>
      </c>
      <c r="E49" s="1185">
        <f>'СС Имп Минэк кон'!E54</f>
        <v>101.0205</v>
      </c>
      <c r="F49" s="1213">
        <f>'СС Имп Минэк кон'!F54</f>
        <v>104.69459999999999</v>
      </c>
      <c r="G49" s="1213">
        <f>'СС Имп Минэк кон'!G54</f>
        <v>103.61360000000001</v>
      </c>
      <c r="H49" s="1213">
        <f>'ДС Имп Минэк кон'!J49</f>
        <v>106.01880773326151</v>
      </c>
      <c r="I49" s="1213">
        <f>'ДС Имп Минэк кон'!K49</f>
        <v>106.09831102930281</v>
      </c>
      <c r="J49" s="1213">
        <f>'ДС Имп Минэк кон'!L49</f>
        <v>106.14252908017197</v>
      </c>
      <c r="K49" s="1213">
        <f>'ДС Имп Минэк кон'!M49</f>
        <v>106.00349223429582</v>
      </c>
      <c r="L49" s="1213">
        <f>'ДС Имп Минэк кон'!N49</f>
        <v>106.07042043218982</v>
      </c>
      <c r="M49" s="1213">
        <f>'ДС Имп Минэк кон'!O49</f>
        <v>105.73090168459419</v>
      </c>
      <c r="N49" s="1213">
        <f>'ДС Имп Минэк кон'!P49</f>
        <v>105.60027171600423</v>
      </c>
      <c r="O49" s="1213">
        <f>'ДС Имп Минэк кон'!Q49</f>
        <v>105.43129792334561</v>
      </c>
      <c r="P49" s="1213">
        <f>'ДС Имп Минэк кон'!R49</f>
        <v>105.21663143159692</v>
      </c>
      <c r="Q49" s="1213">
        <f>'ДС Имп Минэк кон'!S49</f>
        <v>105.26053714534532</v>
      </c>
      <c r="R49" s="1213">
        <f>'ДС Имп Минэк кон'!T49</f>
        <v>105.20897472319152</v>
      </c>
      <c r="S49" s="1213">
        <f>'ДС Имп Минэк кон'!U49</f>
        <v>105.11722048952426</v>
      </c>
      <c r="T49" s="1213">
        <f>'ДС Имп Минэк кон'!V49</f>
        <v>105.17253762849684</v>
      </c>
      <c r="U49" s="1146"/>
      <c r="V49" s="1146"/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</row>
    <row r="50" s="1235" customFormat="1" ht="21.75" customHeight="1">
      <c r="A50" s="1236" t="s">
        <v>1269</v>
      </c>
      <c r="B50" s="1253" t="s">
        <v>1270</v>
      </c>
      <c r="C50" s="1202">
        <f>VLOOKUP($B50,'ЭКС ИМП ТО ФАКТ'!$B$14:$F$25,4,0)/1000000</f>
        <v>3.39933467</v>
      </c>
      <c r="D50" s="1203">
        <f>(VLOOKUP($B50,'ЭКС ИМП ТО ФАКТ'!$B$14:$F$25,5,0)/1000000)/0.75</f>
        <v>2.0869386666666672</v>
      </c>
      <c r="E50" s="1203">
        <f>D50*E52/100</f>
        <v>2.2224272014735846</v>
      </c>
      <c r="F50" s="1202">
        <f t="shared" ref="F50:T50" si="553">E50*F52/100</f>
        <v>2.378250811838833</v>
      </c>
      <c r="G50" s="1202">
        <f t="shared" si="553"/>
        <v>2.5459838466622888</v>
      </c>
      <c r="H50" s="1202">
        <f t="shared" si="553"/>
        <v>2.8199169310852983</v>
      </c>
      <c r="I50" s="1202">
        <f t="shared" si="553"/>
        <v>3.125883991531194</v>
      </c>
      <c r="J50" s="1202">
        <f t="shared" si="553"/>
        <v>3.4662427847900985</v>
      </c>
      <c r="K50" s="1202">
        <f t="shared" si="553"/>
        <v>3.838518475236167</v>
      </c>
      <c r="L50" s="1202">
        <f t="shared" si="553"/>
        <v>4.2531620101900565</v>
      </c>
      <c r="M50" s="1202">
        <f t="shared" si="553"/>
        <v>4.6973675329192481</v>
      </c>
      <c r="N50" s="1202">
        <f t="shared" si="553"/>
        <v>5.181616378050304</v>
      </c>
      <c r="O50" s="1202">
        <f t="shared" si="553"/>
        <v>5.7067101815771535</v>
      </c>
      <c r="P50" s="1202">
        <f t="shared" si="553"/>
        <v>6.2725934631500744</v>
      </c>
      <c r="Q50" s="1202">
        <f t="shared" si="553"/>
        <v>6.8974674197325392</v>
      </c>
      <c r="R50" s="1202">
        <f t="shared" si="553"/>
        <v>7.5808757886754679</v>
      </c>
      <c r="S50" s="1202">
        <f t="shared" si="553"/>
        <v>8.3247291142886191</v>
      </c>
      <c r="T50" s="1202">
        <f t="shared" si="553"/>
        <v>9.1445265169477175</v>
      </c>
    </row>
    <row r="51" ht="15">
      <c r="A51" s="1241"/>
      <c r="B51" s="1240" t="s">
        <v>1247</v>
      </c>
      <c r="C51" s="1208">
        <f>C50/C$9*100</f>
        <v>0.86948289774374055</v>
      </c>
      <c r="D51" s="1209">
        <f t="shared" ref="D51:T51" si="554">D50/D$9*100</f>
        <v>0.75520773927656593</v>
      </c>
      <c r="E51" s="1209">
        <f t="shared" si="554"/>
        <v>0.76997407375534754</v>
      </c>
      <c r="F51" s="1208">
        <f t="shared" si="554"/>
        <v>0.78579203334827252</v>
      </c>
      <c r="G51" s="1208">
        <f t="shared" si="554"/>
        <v>0.80612734443652678</v>
      </c>
      <c r="H51" s="1208">
        <f t="shared" si="554"/>
        <v>0.85020810098985078</v>
      </c>
      <c r="I51" s="1208">
        <f t="shared" si="554"/>
        <v>0.89699245452561338</v>
      </c>
      <c r="J51" s="1208">
        <f t="shared" si="554"/>
        <v>0.94660422914425424</v>
      </c>
      <c r="K51" s="1208">
        <f t="shared" si="554"/>
        <v>0.99851185238236573</v>
      </c>
      <c r="L51" s="1208">
        <f t="shared" si="554"/>
        <v>1.053632895817401</v>
      </c>
      <c r="M51" s="1208">
        <f t="shared" si="554"/>
        <v>1.1116519569334393</v>
      </c>
      <c r="N51" s="1208">
        <f t="shared" si="554"/>
        <v>1.1728872191066437</v>
      </c>
      <c r="O51" s="1208">
        <f t="shared" si="554"/>
        <v>1.2372766218231988</v>
      </c>
      <c r="P51" s="1208">
        <f t="shared" si="554"/>
        <v>1.3051809420150717</v>
      </c>
      <c r="Q51" s="1208">
        <f t="shared" si="554"/>
        <v>1.3766136673201954</v>
      </c>
      <c r="R51" s="1208">
        <f t="shared" si="554"/>
        <v>1.4515062849053386</v>
      </c>
      <c r="S51" s="1208">
        <f t="shared" si="554"/>
        <v>1.529845543071632</v>
      </c>
      <c r="T51" s="1208">
        <f t="shared" si="554"/>
        <v>1.6117200986846145</v>
      </c>
    </row>
    <row r="52" ht="15">
      <c r="A52" s="1241"/>
      <c r="B52" s="1242" t="s">
        <v>1278</v>
      </c>
      <c r="C52" s="1171"/>
      <c r="D52" s="1171">
        <f>D50/C50*100</f>
        <v>61.392562641284954</v>
      </c>
      <c r="E52" s="1171">
        <f>E53*E54/100</f>
        <v>106.49221450399999</v>
      </c>
      <c r="F52" s="1170">
        <f t="shared" ref="F52:T52" si="555">F53*F54/100</f>
        <v>107.01141572879999</v>
      </c>
      <c r="G52" s="1170">
        <f t="shared" si="555"/>
        <v>107.0527899744</v>
      </c>
      <c r="H52" s="1170">
        <f t="shared" si="555"/>
        <v>110.75941957692025</v>
      </c>
      <c r="I52" s="1170">
        <f t="shared" si="555"/>
        <v>110.85021537595925</v>
      </c>
      <c r="J52" s="1170">
        <f t="shared" si="555"/>
        <v>110.88840130283215</v>
      </c>
      <c r="K52" s="1170">
        <f t="shared" si="555"/>
        <v>110.74003506273759</v>
      </c>
      <c r="L52" s="1170">
        <f t="shared" si="555"/>
        <v>110.80217635082188</v>
      </c>
      <c r="M52" s="1170">
        <f t="shared" si="555"/>
        <v>110.44412419900605</v>
      </c>
      <c r="N52" s="1170">
        <f t="shared" si="555"/>
        <v>110.30894094910458</v>
      </c>
      <c r="O52" s="1170">
        <f t="shared" si="555"/>
        <v>110.13378384689349</v>
      </c>
      <c r="P52" s="1170">
        <f t="shared" si="555"/>
        <v>109.91610338649663</v>
      </c>
      <c r="Q52" s="1170">
        <f t="shared" si="555"/>
        <v>109.96197123651396</v>
      </c>
      <c r="R52" s="1170">
        <f t="shared" si="555"/>
        <v>109.90810579239283</v>
      </c>
      <c r="S52" s="1170">
        <f t="shared" si="555"/>
        <v>109.81223471204133</v>
      </c>
      <c r="T52" s="1170">
        <f t="shared" si="555"/>
        <v>109.84773668192989</v>
      </c>
    </row>
    <row r="53" ht="15">
      <c r="A53" s="1241"/>
      <c r="B53" s="1243" t="s">
        <v>1249</v>
      </c>
      <c r="C53" s="1171"/>
      <c r="D53" s="1171">
        <f>D52/D54*100</f>
        <v>158.82486533814327</v>
      </c>
      <c r="E53" s="1171">
        <f>'СС Имп Минэк кон'!E58</f>
        <v>102.3035</v>
      </c>
      <c r="F53" s="1170">
        <f>'СС Имп Минэк кон'!F58</f>
        <v>101.9502</v>
      </c>
      <c r="G53" s="1170">
        <f>'СС Имп Минэк кон'!G58</f>
        <v>102.2544</v>
      </c>
      <c r="H53" s="1170">
        <f>'ДС Имп Минэк кон'!J53</f>
        <v>100.30452824697988</v>
      </c>
      <c r="I53" s="1170">
        <f>'ДС Имп Минэк кон'!K53</f>
        <v>100.30883640954016</v>
      </c>
      <c r="J53" s="1170">
        <f>'ДС Имп Минэк кон'!L53</f>
        <v>100.30158883833273</v>
      </c>
      <c r="K53" s="1170">
        <f>'ДС Имп Минэк кон'!M53</f>
        <v>100.29876958446549</v>
      </c>
      <c r="L53" s="1170">
        <f>'ДС Имп Минэк кон'!N53</f>
        <v>100.29172988108282</v>
      </c>
      <c r="M53" s="1170">
        <f>'ДС Имп Минэк кон'!O53</f>
        <v>100.28468817172471</v>
      </c>
      <c r="N53" s="1170">
        <f>'ДС Имп Минэк кон'!P53</f>
        <v>100.28186948234406</v>
      </c>
      <c r="O53" s="1170">
        <f>'ДС Имп Минэк кон'!Q53</f>
        <v>100.27911898283267</v>
      </c>
      <c r="P53" s="1170">
        <f>'ДС Имп Минэк кон'!R53</f>
        <v>100.27911898283267</v>
      </c>
      <c r="Q53" s="1170">
        <f>'ДС Имп Минэк кон'!S53</f>
        <v>100.27911998562321</v>
      </c>
      <c r="R53" s="1170">
        <f>'ДС Имп Минэк кон'!T53</f>
        <v>100.27911998562321</v>
      </c>
      <c r="S53" s="1170">
        <f>'ДС Имп Минэк кон'!U53</f>
        <v>100.27910293818405</v>
      </c>
      <c r="T53" s="1170">
        <f>'ДС Имп Минэк кон'!V53</f>
        <v>100.26275409543436</v>
      </c>
    </row>
    <row r="54" s="1244" customFormat="1" ht="15">
      <c r="A54" s="1245"/>
      <c r="B54" s="1246" t="s">
        <v>1250</v>
      </c>
      <c r="C54" s="1171"/>
      <c r="D54" s="1185">
        <f>(VLOOKUP($B50,'ЭКС ИМП ТО ФАКТ'!$I$14:$M$25,5,0)/0.75)/VLOOKUP($B50,'ЭКС ИМП ТО ФАКТ'!$I$14:$M$25,4,0)*100</f>
        <v>38.654251341928237</v>
      </c>
      <c r="E54" s="1185">
        <f>'СС Имп Минэк кон'!E59</f>
        <v>104.09439999999999</v>
      </c>
      <c r="F54" s="1213">
        <f>'СС Имп Минэк кон'!F59</f>
        <v>104.9644</v>
      </c>
      <c r="G54" s="1213">
        <f>'СС Имп Минэк кон'!G59</f>
        <v>104.6926</v>
      </c>
      <c r="H54" s="1213">
        <f>'ДС Имп Минэк кон'!J54</f>
        <v>110.42314989428721</v>
      </c>
      <c r="I54" s="1213">
        <f>'ДС Имп Минэк кон'!K54</f>
        <v>110.5089235841405</v>
      </c>
      <c r="J54" s="1213">
        <f>'ДС Имп Минэк кон'!L54</f>
        <v>110.55497982346358</v>
      </c>
      <c r="K54" s="1213">
        <f>'ДС Имп Минэк кон'!M54</f>
        <v>110.41016307730385</v>
      </c>
      <c r="L54" s="1213">
        <f>'ДС Имп Минэк кон'!N54</f>
        <v>110.47987354710247</v>
      </c>
      <c r="M54" s="1213">
        <f>'ДС Имп Минэк кон'!O54</f>
        <v>110.1305954203942</v>
      </c>
      <c r="N54" s="1213">
        <f>'ДС Имп Минэк кон'!P54</f>
        <v>109.99888765389034</v>
      </c>
      <c r="O54" s="1213">
        <f>'ДС Имп Минэк кон'!Q54</f>
        <v>109.8272351851714</v>
      </c>
      <c r="P54" s="1213">
        <f>'ДС Имп Минэк кон'!R54</f>
        <v>109.61016062108979</v>
      </c>
      <c r="Q54" s="1213">
        <f>'ДС Имп Минэк кон'!S54</f>
        <v>109.65589970502231</v>
      </c>
      <c r="R54" s="1213">
        <f>'ДС Имп Минэк кон'!T54</f>
        <v>109.60218419163442</v>
      </c>
      <c r="S54" s="1213">
        <f>'ДС Имп Минэк кон'!U54</f>
        <v>109.506598577905</v>
      </c>
      <c r="T54" s="1213">
        <f>'ДС Имп Минэк кон'!V54</f>
        <v>109.55986365322873</v>
      </c>
      <c r="U54" s="1146"/>
      <c r="V54" s="1146"/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</row>
    <row r="55" s="1235" customFormat="1" ht="28.5">
      <c r="A55" s="1236" t="s">
        <v>1271</v>
      </c>
      <c r="B55" s="1253" t="s">
        <v>1272</v>
      </c>
      <c r="C55" s="1202">
        <f>VLOOKUP($B55,'ЭКС ИМП ТО ФАКТ'!$B$14:$F$25,4,0)/1000000</f>
        <v>55.407042189999991</v>
      </c>
      <c r="D55" s="1203">
        <f>(VLOOKUP($B55,'ЭКС ИМП ТО ФАКТ'!$B$14:$F$25,5,0)/1000000)/0.75</f>
        <v>40.712970733333336</v>
      </c>
      <c r="E55" s="1203">
        <f>D55*E57/100</f>
        <v>42.275318076689082</v>
      </c>
      <c r="F55" s="1202">
        <f t="shared" ref="F55:T55" si="556">E55*F57/100</f>
        <v>44.520607749882146</v>
      </c>
      <c r="G55" s="1202">
        <f t="shared" si="556"/>
        <v>46.942478674860439</v>
      </c>
      <c r="H55" s="1202">
        <f t="shared" si="556"/>
        <v>50.537092233267543</v>
      </c>
      <c r="I55" s="1202">
        <f t="shared" si="556"/>
        <v>54.46390991592871</v>
      </c>
      <c r="J55" s="1202">
        <f t="shared" si="556"/>
        <v>58.659495410640893</v>
      </c>
      <c r="K55" s="1202">
        <f t="shared" si="556"/>
        <v>63.047515219273329</v>
      </c>
      <c r="L55" s="1202">
        <f t="shared" si="556"/>
        <v>67.685523919004766</v>
      </c>
      <c r="M55" s="1202">
        <f t="shared" si="556"/>
        <v>72.308743638892253</v>
      </c>
      <c r="N55" s="1202">
        <f t="shared" si="556"/>
        <v>77.093264255027847</v>
      </c>
      <c r="O55" s="1202">
        <f t="shared" si="556"/>
        <v>81.988070098555184</v>
      </c>
      <c r="P55" s="1202">
        <f t="shared" si="556"/>
        <v>87.008787235089471</v>
      </c>
      <c r="Q55" s="1202">
        <f t="shared" si="556"/>
        <v>92.355096956700478</v>
      </c>
      <c r="R55" s="1202">
        <f t="shared" si="556"/>
        <v>97.97130490240859</v>
      </c>
      <c r="S55" s="1202">
        <f t="shared" si="556"/>
        <v>103.82617717401739</v>
      </c>
      <c r="T55" s="1202">
        <f t="shared" si="556"/>
        <v>110.04678151739701</v>
      </c>
    </row>
    <row r="56" ht="15">
      <c r="A56" s="1241"/>
      <c r="B56" s="1240" t="s">
        <v>1247</v>
      </c>
      <c r="C56" s="1208">
        <f>C55/C$9*100</f>
        <v>14.17203078706307</v>
      </c>
      <c r="D56" s="1209">
        <f t="shared" ref="D56:T56" si="557">D55/D$9*100</f>
        <v>14.732944038007339</v>
      </c>
      <c r="E56" s="1209">
        <f t="shared" si="557"/>
        <v>14.646553487659098</v>
      </c>
      <c r="F56" s="1208">
        <f t="shared" si="557"/>
        <v>14.709945105676898</v>
      </c>
      <c r="G56" s="1208">
        <f t="shared" si="557"/>
        <v>14.863258352971403</v>
      </c>
      <c r="H56" s="1208">
        <f t="shared" si="557"/>
        <v>15.23698969411083</v>
      </c>
      <c r="I56" s="1208">
        <f t="shared" si="557"/>
        <v>15.628768172749789</v>
      </c>
      <c r="J56" s="1208">
        <f t="shared" si="557"/>
        <v>16.019456767089427</v>
      </c>
      <c r="K56" s="1208">
        <f t="shared" si="557"/>
        <v>16.40051796437654</v>
      </c>
      <c r="L56" s="1208">
        <f t="shared" si="557"/>
        <v>16.767688228389904</v>
      </c>
      <c r="M56" s="1208">
        <f t="shared" si="557"/>
        <v>17.112170977947365</v>
      </c>
      <c r="N56" s="1208">
        <f t="shared" si="557"/>
        <v>17.45048219064731</v>
      </c>
      <c r="O56" s="1208">
        <f t="shared" si="557"/>
        <v>17.775902257806379</v>
      </c>
      <c r="P56" s="1208">
        <f t="shared" si="557"/>
        <v>18.104506780844758</v>
      </c>
      <c r="Q56" s="1208">
        <f t="shared" si="557"/>
        <v>18.432459478323366</v>
      </c>
      <c r="R56" s="1208">
        <f t="shared" si="557"/>
        <v>18.758514025339217</v>
      </c>
      <c r="S56" s="1208">
        <f t="shared" si="557"/>
        <v>19.080262219128009</v>
      </c>
      <c r="T56" s="1208">
        <f t="shared" si="557"/>
        <v>19.395712751057175</v>
      </c>
    </row>
    <row r="57" ht="15">
      <c r="A57" s="1241"/>
      <c r="B57" s="1242" t="s">
        <v>1278</v>
      </c>
      <c r="C57" s="1171"/>
      <c r="D57" s="1171">
        <f>D55/C55*100</f>
        <v>73.479776440189255</v>
      </c>
      <c r="E57" s="1171">
        <f>E58*E59/100</f>
        <v>103.83746829380001</v>
      </c>
      <c r="F57" s="1170">
        <f t="shared" ref="F57:T57" si="558">F58*F59/100</f>
        <v>105.31111242999999</v>
      </c>
      <c r="G57" s="1170">
        <f t="shared" si="558"/>
        <v>105.4398873856</v>
      </c>
      <c r="H57" s="1170">
        <f t="shared" si="558"/>
        <v>107.65748562896437</v>
      </c>
      <c r="I57" s="1170">
        <f t="shared" si="558"/>
        <v>107.77016941247011</v>
      </c>
      <c r="J57" s="1170">
        <f t="shared" si="558"/>
        <v>107.70342324153472</v>
      </c>
      <c r="K57" s="1170">
        <f t="shared" si="558"/>
        <v>107.48049361474126</v>
      </c>
      <c r="L57" s="1170">
        <f t="shared" si="558"/>
        <v>107.35637032419261</v>
      </c>
      <c r="M57" s="1170">
        <f t="shared" si="558"/>
        <v>106.83044091587416</v>
      </c>
      <c r="N57" s="1170">
        <f t="shared" si="558"/>
        <v>106.61679400769201</v>
      </c>
      <c r="O57" s="1170">
        <f t="shared" si="558"/>
        <v>106.34920040139318</v>
      </c>
      <c r="P57" s="1170">
        <f t="shared" si="558"/>
        <v>106.12371669500094</v>
      </c>
      <c r="Q57" s="1170">
        <f t="shared" si="558"/>
        <v>106.14456297059489</v>
      </c>
      <c r="R57" s="1170">
        <f t="shared" si="558"/>
        <v>106.08110232220447</v>
      </c>
      <c r="S57" s="1170">
        <f t="shared" si="558"/>
        <v>105.97610930817035</v>
      </c>
      <c r="T57" s="1170">
        <f t="shared" si="558"/>
        <v>105.99136413638115</v>
      </c>
    </row>
    <row r="58" ht="15">
      <c r="A58" s="1241"/>
      <c r="B58" s="1243" t="s">
        <v>1249</v>
      </c>
      <c r="C58" s="1171"/>
      <c r="D58" s="1171">
        <f>D57/D59*100</f>
        <v>81.631154841594466</v>
      </c>
      <c r="E58" s="1171">
        <f>'СС Имп Минэк кон'!E63</f>
        <v>102.2998</v>
      </c>
      <c r="F58" s="1170">
        <f>'СС Имп Минэк кон'!F63</f>
        <v>101.64919999999999</v>
      </c>
      <c r="G58" s="1170">
        <f>'СС Имп Минэк кон'!G63</f>
        <v>101.9456</v>
      </c>
      <c r="H58" s="1170">
        <f>'ДС Имп Минэк кон'!J58</f>
        <v>105.80997738082196</v>
      </c>
      <c r="I58" s="1170">
        <f>'ДС Имп Минэк кон'!K58</f>
        <v>105.84155188040111</v>
      </c>
      <c r="J58" s="1170">
        <f>'ДС Имп Минэк кон'!L58</f>
        <v>105.74134852296214</v>
      </c>
      <c r="K58" s="1170">
        <f>'ДС Имп Минэк кон'!M58</f>
        <v>105.67561578010455</v>
      </c>
      <c r="L58" s="1170">
        <f>'ДС Имп Минэк кон'!N58</f>
        <v>105.51129280711552</v>
      </c>
      <c r="M58" s="1170">
        <f>'ДС Имп Минэк кон'!O58</f>
        <v>105.34696772061413</v>
      </c>
      <c r="N58" s="1170">
        <f>'ДС Имп Минэк кон'!P58</f>
        <v>105.28123558038889</v>
      </c>
      <c r="O58" s="1170">
        <f>'ДС Имп Минэк кон'!Q58</f>
        <v>105.21557498933731</v>
      </c>
      <c r="P58" s="1170">
        <f>'ДС Имп Минэк кон'!R58</f>
        <v>105.21557498933731</v>
      </c>
      <c r="Q58" s="1170">
        <f>'ДС Имп Минэк кон'!S58</f>
        <v>105.21557604149237</v>
      </c>
      <c r="R58" s="1170">
        <f>'ДС Имп Минэк кон'!T58</f>
        <v>105.21557604149237</v>
      </c>
      <c r="S58" s="1170">
        <f>'ДС Имп Минэк кон'!U58</f>
        <v>105.21555815485624</v>
      </c>
      <c r="T58" s="1170">
        <f>'ДС Имп Минэк кон'!V58</f>
        <v>105.18732111102906</v>
      </c>
    </row>
    <row r="59" s="1244" customFormat="1" ht="15">
      <c r="A59" s="1245"/>
      <c r="B59" s="1246" t="s">
        <v>1250</v>
      </c>
      <c r="C59" s="1171"/>
      <c r="D59" s="1185">
        <f>(VLOOKUP($B55,'ЭКС ИМП ТО ФАКТ'!$I$14:$M$25,5,0)/0.75)/VLOOKUP($B55,'ЭКС ИМП ТО ФАКТ'!$I$14:$M$25,4,0)*100</f>
        <v>90.014378190259606</v>
      </c>
      <c r="E59" s="1185">
        <f>'СС Имп Минэк кон'!E64</f>
        <v>101.5031</v>
      </c>
      <c r="F59" s="1213">
        <f>'СС Имп Минэк кон'!F64</f>
        <v>103.60250000000001</v>
      </c>
      <c r="G59" s="1213">
        <f>'СС Имп Минэк кон'!G64</f>
        <v>103.4276</v>
      </c>
      <c r="H59" s="1213">
        <f>'ДС Имп Минэк кон'!J59</f>
        <v>101.74606241667836</v>
      </c>
      <c r="I59" s="1213">
        <f>'ДС Имп Минэк кон'!K59</f>
        <v>101.82217427636388</v>
      </c>
      <c r="J59" s="1213">
        <f>'ДС Имп Минэк кон'!L59</f>
        <v>101.85554160787586</v>
      </c>
      <c r="K59" s="1213">
        <f>'ДС Имп Минэк кон'!M59</f>
        <v>101.7079416299711</v>
      </c>
      <c r="L59" s="1213">
        <f>'ДС Имп Минэк кон'!N59</f>
        <v>101.74870145933106</v>
      </c>
      <c r="M59" s="1213">
        <f>'ДС Имп Минэк кон'!O59</f>
        <v>101.40817835326243</v>
      </c>
      <c r="N59" s="1213">
        <f>'ДС Имп Минэк кон'!P59</f>
        <v>101.26856264550896</v>
      </c>
      <c r="O59" s="1213">
        <f>'ДС Имп Минэк кон'!Q59</f>
        <v>101.07743118085962</v>
      </c>
      <c r="P59" s="1213">
        <f>'ДС Имп Минэк кон'!R59</f>
        <v>100.86312478523797</v>
      </c>
      <c r="Q59" s="1213">
        <f>'ДС Имп Минэк кон'!S59</f>
        <v>100.88293669440746</v>
      </c>
      <c r="R59" s="1213">
        <f>'ДС Имп Минэк кон'!T59</f>
        <v>100.82262181444578</v>
      </c>
      <c r="S59" s="1213">
        <f>'ДС Имп Минэк кон'!U59</f>
        <v>100.72285046684324</v>
      </c>
      <c r="T59" s="1213">
        <f>'ДС Имп Минэк кон'!V59</f>
        <v>100.76439157957391</v>
      </c>
      <c r="U59" s="1146"/>
      <c r="V59" s="1146"/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</row>
    <row r="60" s="1235" customFormat="1" ht="25.5">
      <c r="A60" s="1236" t="s">
        <v>1273</v>
      </c>
      <c r="B60" s="1253" t="s">
        <v>1274</v>
      </c>
      <c r="C60" s="1202">
        <f>VLOOKUP($B60,'ЭКС ИМП ТО ФАКТ'!$B$14:$F$25,4,0)/1000000</f>
        <v>2.8787485099999999</v>
      </c>
      <c r="D60" s="1203">
        <f>(VLOOKUP($B60,'ЭКС ИМП ТО ФАКТ'!$B$14:$F$25,5,0)/1000000)/0.75</f>
        <v>2.2114215333333331</v>
      </c>
      <c r="E60" s="1203">
        <f>D60*E62/100</f>
        <v>2.2892053316032839</v>
      </c>
      <c r="F60" s="1202">
        <f t="shared" ref="F60:T60" si="559">E60*F62/100</f>
        <v>2.4020896930988531</v>
      </c>
      <c r="G60" s="1202">
        <f t="shared" si="559"/>
        <v>2.5038896298907853</v>
      </c>
      <c r="H60" s="1202">
        <f t="shared" si="559"/>
        <v>2.4349554554218265</v>
      </c>
      <c r="I60" s="1202">
        <f t="shared" si="559"/>
        <v>2.370623194023104</v>
      </c>
      <c r="J60" s="1202">
        <f t="shared" si="559"/>
        <v>2.3075463585904719</v>
      </c>
      <c r="K60" s="1202">
        <f t="shared" si="559"/>
        <v>2.2422604185127835</v>
      </c>
      <c r="L60" s="1202">
        <f t="shared" si="559"/>
        <v>2.1795758395215508</v>
      </c>
      <c r="M60" s="1202">
        <f t="shared" si="559"/>
        <v>2.1092618503050589</v>
      </c>
      <c r="N60" s="1202">
        <f t="shared" si="559"/>
        <v>2.0377452974004919</v>
      </c>
      <c r="O60" s="1202">
        <f t="shared" si="559"/>
        <v>1.9654036886613295</v>
      </c>
      <c r="P60" s="1202">
        <f t="shared" si="559"/>
        <v>1.8912280513461424</v>
      </c>
      <c r="Q60" s="1202">
        <f t="shared" si="559"/>
        <v>1.8216217142259208</v>
      </c>
      <c r="R60" s="1202">
        <f t="shared" si="559"/>
        <v>1.7537300500970234</v>
      </c>
      <c r="S60" s="1202">
        <f t="shared" si="559"/>
        <v>1.6868393377479529</v>
      </c>
      <c r="T60" s="1202">
        <f t="shared" si="559"/>
        <v>1.6231779466675169</v>
      </c>
    </row>
    <row r="61" ht="15">
      <c r="A61" s="1241"/>
      <c r="B61" s="1240" t="s">
        <v>1247</v>
      </c>
      <c r="C61" s="1208">
        <f>C60/C$9*100</f>
        <v>0.73632720497928361</v>
      </c>
      <c r="D61" s="1209">
        <f t="shared" ref="D61:T61" si="560">D60/D$9*100</f>
        <v>0.8002547863295375</v>
      </c>
      <c r="E61" s="1209">
        <f t="shared" si="560"/>
        <v>0.7931097827043907</v>
      </c>
      <c r="F61" s="1208">
        <f t="shared" si="560"/>
        <v>0.79366857979358862</v>
      </c>
      <c r="G61" s="1208">
        <f t="shared" si="560"/>
        <v>0.7927991769280669</v>
      </c>
      <c r="H61" s="1208">
        <f t="shared" si="560"/>
        <v>0.73414178656401252</v>
      </c>
      <c r="I61" s="1208">
        <f t="shared" si="560"/>
        <v>0.6802655259514333</v>
      </c>
      <c r="J61" s="1208">
        <f t="shared" si="560"/>
        <v>0.63017315220187009</v>
      </c>
      <c r="K61" s="1208">
        <f t="shared" si="560"/>
        <v>0.5832780585679237</v>
      </c>
      <c r="L61" s="1208">
        <f t="shared" si="560"/>
        <v>0.53994482174595415</v>
      </c>
      <c r="M61" s="1208">
        <f t="shared" si="560"/>
        <v>0.49916576617531083</v>
      </c>
      <c r="N61" s="1208">
        <f t="shared" si="560"/>
        <v>0.46125479787351814</v>
      </c>
      <c r="O61" s="1208">
        <f t="shared" si="560"/>
        <v>0.4261208225145377</v>
      </c>
      <c r="P61" s="1208">
        <f t="shared" si="560"/>
        <v>0.39352061059312898</v>
      </c>
      <c r="Q61" s="1208">
        <f t="shared" si="560"/>
        <v>0.36356378303674319</v>
      </c>
      <c r="R61" s="1208">
        <f t="shared" si="560"/>
        <v>0.33578576680359284</v>
      </c>
      <c r="S61" s="1208">
        <f t="shared" si="560"/>
        <v>0.30999250633900438</v>
      </c>
      <c r="T61" s="1208">
        <f t="shared" si="560"/>
        <v>0.28608463385580202</v>
      </c>
    </row>
    <row r="62" ht="15">
      <c r="A62" s="1241"/>
      <c r="B62" s="1242" t="s">
        <v>1278</v>
      </c>
      <c r="C62" s="1171"/>
      <c r="D62" s="1171">
        <f>D60/C60*100</f>
        <v>76.818851165756513</v>
      </c>
      <c r="E62" s="1171">
        <f>E63*E64/100</f>
        <v>103.51736641330001</v>
      </c>
      <c r="F62" s="1170">
        <f t="shared" ref="F62:T62" si="561">F63*F64/100</f>
        <v>104.93115929519999</v>
      </c>
      <c r="G62" s="1170">
        <f t="shared" si="561"/>
        <v>104.2379740059</v>
      </c>
      <c r="H62" s="1170">
        <f t="shared" si="561"/>
        <v>97.24691641172835</v>
      </c>
      <c r="I62" s="1170">
        <f t="shared" si="561"/>
        <v>97.357969680493497</v>
      </c>
      <c r="J62" s="1170">
        <f t="shared" si="561"/>
        <v>97.339229802877838</v>
      </c>
      <c r="K62" s="1170">
        <f t="shared" si="561"/>
        <v>97.170763662682489</v>
      </c>
      <c r="L62" s="1170">
        <f t="shared" si="561"/>
        <v>97.204402375670128</v>
      </c>
      <c r="M62" s="1170">
        <f t="shared" si="561"/>
        <v>96.77395996314921</v>
      </c>
      <c r="N62" s="1170">
        <f t="shared" si="561"/>
        <v>96.609403763964934</v>
      </c>
      <c r="O62" s="1170">
        <f t="shared" si="561"/>
        <v>96.449918994712093</v>
      </c>
      <c r="P62" s="1170">
        <f t="shared" si="561"/>
        <v>96.225933748719598</v>
      </c>
      <c r="Q62" s="1170">
        <f t="shared" si="561"/>
        <v>96.319516460710432</v>
      </c>
      <c r="R62" s="1170">
        <f t="shared" si="561"/>
        <v>96.273009725416728</v>
      </c>
      <c r="S62" s="1170">
        <f t="shared" si="561"/>
        <v>96.185803376901148</v>
      </c>
      <c r="T62" s="1170">
        <f t="shared" si="561"/>
        <v>96.225995585007624</v>
      </c>
    </row>
    <row r="63" ht="15">
      <c r="A63" s="1241"/>
      <c r="B63" s="1243" t="s">
        <v>1249</v>
      </c>
      <c r="C63" s="1171"/>
      <c r="D63" s="1171">
        <f>D62/D64*100</f>
        <v>29.838312787282877</v>
      </c>
      <c r="E63" s="1171">
        <f>'СС Имп Минэк кон'!E68</f>
        <v>101.5343</v>
      </c>
      <c r="F63" s="1170">
        <f>'СС Имп Минэк кон'!F68</f>
        <v>101.7996</v>
      </c>
      <c r="G63" s="1170">
        <f>'СС Имп Минэк кон'!G68</f>
        <v>102.09990000000001</v>
      </c>
      <c r="H63" s="1170">
        <f>'ДС Имп Минэк кон'!J63</f>
        <v>103.55152280501592</v>
      </c>
      <c r="I63" s="1170">
        <f>'ДС Имп Минэк кон'!K63</f>
        <v>103.58784327509876</v>
      </c>
      <c r="J63" s="1170">
        <f>'ДС Имп Минэк кон'!L63</f>
        <v>103.51378668090491</v>
      </c>
      <c r="K63" s="1170">
        <f>'ДС Имп Минэк кон'!M63</f>
        <v>103.47764116714161</v>
      </c>
      <c r="L63" s="1170">
        <f>'ДС Имп Минэк кон'!N63</f>
        <v>103.3872860817075</v>
      </c>
      <c r="M63" s="1170">
        <f>'ДС Имп Минэк кон'!O63</f>
        <v>103.29692892672055</v>
      </c>
      <c r="N63" s="1170">
        <f>'ДС Имп Минэк кон'!P63</f>
        <v>103.26078399951007</v>
      </c>
      <c r="O63" s="1170">
        <f>'ДС Имп Минэк кон'!Q63</f>
        <v>103.22470926650199</v>
      </c>
      <c r="P63" s="1170">
        <f>'ДС Имп Минэк кон'!R63</f>
        <v>103.22470926650199</v>
      </c>
      <c r="Q63" s="1170">
        <f>'ДС Имп Минэк кон'!S63</f>
        <v>103.22471029874841</v>
      </c>
      <c r="R63" s="1170">
        <f>'ДС Имп Минэк кон'!T63</f>
        <v>103.22471029874841</v>
      </c>
      <c r="S63" s="1170">
        <f>'ДС Имп Минэк кон'!U63</f>
        <v>103.22469275055923</v>
      </c>
      <c r="T63" s="1170">
        <f>'ДС Имп Минэк кон'!V63</f>
        <v>103.19547009308792</v>
      </c>
    </row>
    <row r="64" s="1244" customFormat="1" ht="15">
      <c r="A64" s="1254"/>
      <c r="B64" s="1255" t="s">
        <v>1250</v>
      </c>
      <c r="C64" s="1221"/>
      <c r="D64" s="1185">
        <f>(VLOOKUP($B60,'ЭКС ИМП ТО ФАКТ'!$I$14:$M$25,5,0)/0.75)/VLOOKUP($B60,'ЭКС ИМП ТО ФАКТ'!$I$14:$M$25,4,0)*100</f>
        <v>257.45038505828921</v>
      </c>
      <c r="E64" s="1185">
        <f>'СС Имп Минэк кон'!E69</f>
        <v>101.95310000000001</v>
      </c>
      <c r="F64" s="1213">
        <f>'СС Имп Минэк кон'!F69</f>
        <v>103.0762</v>
      </c>
      <c r="G64" s="1213">
        <f>'СС Имп Минэк кон'!G69</f>
        <v>102.0941</v>
      </c>
      <c r="H64" s="1213">
        <f>'ДС Имп Минэк кон'!J64</f>
        <v>93.9116236801665</v>
      </c>
      <c r="I64" s="1213">
        <f>'ДС Имп Минэк кон'!K64</f>
        <v>93.985902787781228</v>
      </c>
      <c r="J64" s="1213">
        <f>'ДС Имп Минэк кон'!L64</f>
        <v>94.035039122797258</v>
      </c>
      <c r="K64" s="1213">
        <f>'ДС Имп Минэк кон'!M64</f>
        <v>93.905081877280153</v>
      </c>
      <c r="L64" s="1213">
        <f>'ДС Имп Минэк кон'!N64</f>
        <v>94.019686616833127</v>
      </c>
      <c r="M64" s="1213">
        <f>'ДС Имп Минэк кон'!O64</f>
        <v>93.685224690272477</v>
      </c>
      <c r="N64" s="1213">
        <f>'ДС Имп Минэк кон'!P64</f>
        <v>93.558658013310549</v>
      </c>
      <c r="O64" s="1213">
        <f>'ДС Имп Минэк кон'!Q64</f>
        <v>93.43685216463146</v>
      </c>
      <c r="P64" s="1213">
        <f>'ДС Имп Минэк кон'!R64</f>
        <v>93.219864151214807</v>
      </c>
      <c r="Q64" s="1213">
        <f>'ДС Имп Минэк кон'!S64</f>
        <v>93.310522433966383</v>
      </c>
      <c r="R64" s="1213">
        <f>'ДС Имп Минэк кон'!T64</f>
        <v>93.265468555724325</v>
      </c>
      <c r="S64" s="1213">
        <f>'ДС Имп Минэк кон'!U64</f>
        <v>93.181002349246569</v>
      </c>
      <c r="T64" s="1213">
        <f>'ДС Имп Минэк кон'!V64</f>
        <v>93.246336780293305</v>
      </c>
      <c r="U64" s="1146"/>
      <c r="V64" s="1146"/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</row>
    <row r="69">
      <c r="A69" s="1226" t="e">
        <v>#DIV/0!</v>
      </c>
    </row>
    <row r="108">
      <c r="A108" s="1226" t="e">
        <v>#DIV/0!</v>
      </c>
    </row>
    <row r="263" ht="23.25" customHeight="1"/>
  </sheetData>
  <printOptions headings="0" gridLines="0"/>
  <pageMargins left="0.19685039370078738" right="0.19685039370078738" top="0" bottom="0" header="0.15748031496062992" footer="0"/>
  <pageSetup paperSize="9" scale="3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pane xSplit="2" ySplit="2" topLeftCell="C3" activePane="bottomRight" state="frozen"/>
      <selection activeCell="C3" activeCellId="0" sqref="C3"/>
    </sheetView>
  </sheetViews>
  <sheetFormatPr defaultColWidth="9" defaultRowHeight="14.25"/>
  <cols>
    <col customWidth="1" min="1" max="1" style="1226" width="6.5703125"/>
    <col customWidth="1" min="2" max="2" style="1227" width="43"/>
    <col customWidth="1" min="3" max="20" style="1146" width="15.140625"/>
    <col customWidth="1" min="21" max="21" style="1146" width="11"/>
    <col customWidth="1" min="22" max="22" style="1146" width="13"/>
    <col min="23" max="229" style="1146" width="9"/>
    <col customWidth="1" min="230" max="230" style="1146" width="6.5703125"/>
    <col customWidth="1" min="231" max="231" style="1146" width="47.28515625"/>
    <col customWidth="1" min="232" max="233" style="1146" width="12.5703125"/>
    <col customWidth="1" min="234" max="234" style="1146" width="11.7109375"/>
    <col customWidth="1" min="235" max="240" style="1146" width="10.42578125"/>
    <col customWidth="1" min="241" max="241" style="1146" width="13.140625"/>
    <col customWidth="1" min="242" max="243" style="1146" width="10"/>
    <col customWidth="1" min="244" max="244" style="1146" width="10.42578125"/>
    <col customWidth="1" min="245" max="246" style="1146" width="10"/>
    <col customWidth="1" min="247" max="247" style="1146" width="11.7109375"/>
    <col customWidth="1" min="248" max="248" style="1146" width="12.7109375"/>
    <col customWidth="1" min="249" max="250" style="1146" width="10.5703125"/>
    <col customWidth="1" min="251" max="253" style="1146" width="10"/>
    <col customWidth="1" min="254" max="254" style="1146" width="10.5703125"/>
    <col customWidth="1" min="255" max="258" style="1146" width="10"/>
    <col customWidth="1" min="259" max="259" style="1146" width="10.5703125"/>
    <col min="260" max="485" style="1146" width="9"/>
    <col customWidth="1" min="486" max="486" style="1146" width="6.5703125"/>
    <col customWidth="1" min="487" max="487" style="1146" width="47.28515625"/>
    <col customWidth="1" min="488" max="489" style="1146" width="12.5703125"/>
    <col customWidth="1" min="490" max="490" style="1146" width="11.7109375"/>
    <col customWidth="1" min="491" max="496" style="1146" width="10.42578125"/>
    <col customWidth="1" min="497" max="497" style="1146" width="13.140625"/>
    <col customWidth="1" min="498" max="499" style="1146" width="10"/>
    <col customWidth="1" min="500" max="500" style="1146" width="10.42578125"/>
    <col customWidth="1" min="501" max="502" style="1146" width="10"/>
    <col customWidth="1" min="503" max="503" style="1146" width="11.7109375"/>
    <col customWidth="1" min="504" max="504" style="1146" width="12.7109375"/>
    <col customWidth="1" min="505" max="506" style="1146" width="10.5703125"/>
    <col customWidth="1" min="507" max="509" style="1146" width="10"/>
    <col customWidth="1" min="510" max="510" style="1146" width="10.5703125"/>
    <col customWidth="1" min="511" max="514" style="1146" width="10"/>
    <col customWidth="1" min="515" max="515" style="1146" width="10.5703125"/>
    <col min="516" max="741" style="1146" width="9"/>
    <col customWidth="1" min="742" max="742" style="1146" width="6.5703125"/>
    <col customWidth="1" min="743" max="743" style="1146" width="47.28515625"/>
    <col customWidth="1" min="744" max="745" style="1146" width="12.5703125"/>
    <col customWidth="1" min="746" max="746" style="1146" width="11.7109375"/>
    <col customWidth="1" min="747" max="752" style="1146" width="10.42578125"/>
    <col customWidth="1" min="753" max="753" style="1146" width="13.140625"/>
    <col customWidth="1" min="754" max="755" style="1146" width="10"/>
    <col customWidth="1" min="756" max="756" style="1146" width="10.42578125"/>
    <col customWidth="1" min="757" max="758" style="1146" width="10"/>
    <col customWidth="1" min="759" max="759" style="1146" width="11.7109375"/>
    <col customWidth="1" min="760" max="760" style="1146" width="12.7109375"/>
    <col customWidth="1" min="761" max="762" style="1146" width="10.5703125"/>
    <col customWidth="1" min="763" max="765" style="1146" width="10"/>
    <col customWidth="1" min="766" max="766" style="1146" width="10.5703125"/>
    <col customWidth="1" min="767" max="770" style="1146" width="10"/>
    <col customWidth="1" min="771" max="771" style="1146" width="10.5703125"/>
    <col min="772" max="997" style="1146" width="9"/>
    <col customWidth="1" min="998" max="998" style="1146" width="6.5703125"/>
    <col customWidth="1" min="999" max="999" style="1146" width="47.28515625"/>
    <col customWidth="1" min="1000" max="1001" style="1146" width="12.5703125"/>
    <col customWidth="1" min="1002" max="1002" style="1146" width="11.7109375"/>
    <col customWidth="1" min="1003" max="1008" style="1146" width="10.42578125"/>
    <col customWidth="1" min="1009" max="1009" style="1146" width="13.140625"/>
    <col customWidth="1" min="1010" max="1011" style="1146" width="10"/>
    <col customWidth="1" min="1012" max="1012" style="1146" width="10.42578125"/>
    <col customWidth="1" min="1013" max="1014" style="1146" width="10"/>
    <col customWidth="1" min="1015" max="1015" style="1146" width="11.7109375"/>
    <col customWidth="1" min="1016" max="1016" style="1146" width="12.7109375"/>
    <col customWidth="1" min="1017" max="1018" style="1146" width="10.5703125"/>
    <col customWidth="1" min="1019" max="1021" style="1146" width="10"/>
    <col customWidth="1" min="1022" max="1022" style="1146" width="10.5703125"/>
    <col customWidth="1" min="1023" max="1026" style="1146" width="10"/>
    <col customWidth="1" min="1027" max="1027" style="1146" width="10.5703125"/>
    <col min="1028" max="1253" style="1146" width="9"/>
    <col customWidth="1" min="1254" max="1254" style="1146" width="6.5703125"/>
    <col customWidth="1" min="1255" max="1255" style="1146" width="47.28515625"/>
    <col customWidth="1" min="1256" max="1257" style="1146" width="12.5703125"/>
    <col customWidth="1" min="1258" max="1258" style="1146" width="11.7109375"/>
    <col customWidth="1" min="1259" max="1264" style="1146" width="10.42578125"/>
    <col customWidth="1" min="1265" max="1265" style="1146" width="13.140625"/>
    <col customWidth="1" min="1266" max="1267" style="1146" width="10"/>
    <col customWidth="1" min="1268" max="1268" style="1146" width="10.42578125"/>
    <col customWidth="1" min="1269" max="1270" style="1146" width="10"/>
    <col customWidth="1" min="1271" max="1271" style="1146" width="11.7109375"/>
    <col customWidth="1" min="1272" max="1272" style="1146" width="12.7109375"/>
    <col customWidth="1" min="1273" max="1274" style="1146" width="10.5703125"/>
    <col customWidth="1" min="1275" max="1277" style="1146" width="10"/>
    <col customWidth="1" min="1278" max="1278" style="1146" width="10.5703125"/>
    <col customWidth="1" min="1279" max="1282" style="1146" width="10"/>
    <col customWidth="1" min="1283" max="1283" style="1146" width="10.5703125"/>
    <col min="1284" max="1509" style="1146" width="9"/>
    <col customWidth="1" min="1510" max="1510" style="1146" width="6.5703125"/>
    <col customWidth="1" min="1511" max="1511" style="1146" width="47.28515625"/>
    <col customWidth="1" min="1512" max="1513" style="1146" width="12.5703125"/>
    <col customWidth="1" min="1514" max="1514" style="1146" width="11.7109375"/>
    <col customWidth="1" min="1515" max="1520" style="1146" width="10.42578125"/>
    <col customWidth="1" min="1521" max="1521" style="1146" width="13.140625"/>
    <col customWidth="1" min="1522" max="1523" style="1146" width="10"/>
    <col customWidth="1" min="1524" max="1524" style="1146" width="10.42578125"/>
    <col customWidth="1" min="1525" max="1526" style="1146" width="10"/>
    <col customWidth="1" min="1527" max="1527" style="1146" width="11.7109375"/>
    <col customWidth="1" min="1528" max="1528" style="1146" width="12.7109375"/>
    <col customWidth="1" min="1529" max="1530" style="1146" width="10.5703125"/>
    <col customWidth="1" min="1531" max="1533" style="1146" width="10"/>
    <col customWidth="1" min="1534" max="1534" style="1146" width="10.5703125"/>
    <col customWidth="1" min="1535" max="1538" style="1146" width="10"/>
    <col customWidth="1" min="1539" max="1539" style="1146" width="10.5703125"/>
    <col min="1540" max="1765" style="1146" width="9"/>
    <col customWidth="1" min="1766" max="1766" style="1146" width="6.5703125"/>
    <col customWidth="1" min="1767" max="1767" style="1146" width="47.28515625"/>
    <col customWidth="1" min="1768" max="1769" style="1146" width="12.5703125"/>
    <col customWidth="1" min="1770" max="1770" style="1146" width="11.7109375"/>
    <col customWidth="1" min="1771" max="1776" style="1146" width="10.42578125"/>
    <col customWidth="1" min="1777" max="1777" style="1146" width="13.140625"/>
    <col customWidth="1" min="1778" max="1779" style="1146" width="10"/>
    <col customWidth="1" min="1780" max="1780" style="1146" width="10.42578125"/>
    <col customWidth="1" min="1781" max="1782" style="1146" width="10"/>
    <col customWidth="1" min="1783" max="1783" style="1146" width="11.7109375"/>
    <col customWidth="1" min="1784" max="1784" style="1146" width="12.7109375"/>
    <col customWidth="1" min="1785" max="1786" style="1146" width="10.5703125"/>
    <col customWidth="1" min="1787" max="1789" style="1146" width="10"/>
    <col customWidth="1" min="1790" max="1790" style="1146" width="10.5703125"/>
    <col customWidth="1" min="1791" max="1794" style="1146" width="10"/>
    <col customWidth="1" min="1795" max="1795" style="1146" width="10.5703125"/>
    <col min="1796" max="2021" style="1146" width="9"/>
    <col customWidth="1" min="2022" max="2022" style="1146" width="6.5703125"/>
    <col customWidth="1" min="2023" max="2023" style="1146" width="47.28515625"/>
    <col customWidth="1" min="2024" max="2025" style="1146" width="12.5703125"/>
    <col customWidth="1" min="2026" max="2026" style="1146" width="11.7109375"/>
    <col customWidth="1" min="2027" max="2032" style="1146" width="10.42578125"/>
    <col customWidth="1" min="2033" max="2033" style="1146" width="13.140625"/>
    <col customWidth="1" min="2034" max="2035" style="1146" width="10"/>
    <col customWidth="1" min="2036" max="2036" style="1146" width="10.42578125"/>
    <col customWidth="1" min="2037" max="2038" style="1146" width="10"/>
    <col customWidth="1" min="2039" max="2039" style="1146" width="11.7109375"/>
    <col customWidth="1" min="2040" max="2040" style="1146" width="12.7109375"/>
    <col customWidth="1" min="2041" max="2042" style="1146" width="10.5703125"/>
    <col customWidth="1" min="2043" max="2045" style="1146" width="10"/>
    <col customWidth="1" min="2046" max="2046" style="1146" width="10.5703125"/>
    <col customWidth="1" min="2047" max="2050" style="1146" width="10"/>
    <col customWidth="1" min="2051" max="2051" style="1146" width="10.5703125"/>
    <col min="2052" max="2277" style="1146" width="9"/>
    <col customWidth="1" min="2278" max="2278" style="1146" width="6.5703125"/>
    <col customWidth="1" min="2279" max="2279" style="1146" width="47.28515625"/>
    <col customWidth="1" min="2280" max="2281" style="1146" width="12.5703125"/>
    <col customWidth="1" min="2282" max="2282" style="1146" width="11.7109375"/>
    <col customWidth="1" min="2283" max="2288" style="1146" width="10.42578125"/>
    <col customWidth="1" min="2289" max="2289" style="1146" width="13.140625"/>
    <col customWidth="1" min="2290" max="2291" style="1146" width="10"/>
    <col customWidth="1" min="2292" max="2292" style="1146" width="10.42578125"/>
    <col customWidth="1" min="2293" max="2294" style="1146" width="10"/>
    <col customWidth="1" min="2295" max="2295" style="1146" width="11.7109375"/>
    <col customWidth="1" min="2296" max="2296" style="1146" width="12.7109375"/>
    <col customWidth="1" min="2297" max="2298" style="1146" width="10.5703125"/>
    <col customWidth="1" min="2299" max="2301" style="1146" width="10"/>
    <col customWidth="1" min="2302" max="2302" style="1146" width="10.5703125"/>
    <col customWidth="1" min="2303" max="2306" style="1146" width="10"/>
    <col customWidth="1" min="2307" max="2307" style="1146" width="10.5703125"/>
    <col min="2308" max="2533" style="1146" width="9"/>
    <col customWidth="1" min="2534" max="2534" style="1146" width="6.5703125"/>
    <col customWidth="1" min="2535" max="2535" style="1146" width="47.28515625"/>
    <col customWidth="1" min="2536" max="2537" style="1146" width="12.5703125"/>
    <col customWidth="1" min="2538" max="2538" style="1146" width="11.7109375"/>
    <col customWidth="1" min="2539" max="2544" style="1146" width="10.42578125"/>
    <col customWidth="1" min="2545" max="2545" style="1146" width="13.140625"/>
    <col customWidth="1" min="2546" max="2547" style="1146" width="10"/>
    <col customWidth="1" min="2548" max="2548" style="1146" width="10.42578125"/>
    <col customWidth="1" min="2549" max="2550" style="1146" width="10"/>
    <col customWidth="1" min="2551" max="2551" style="1146" width="11.7109375"/>
    <col customWidth="1" min="2552" max="2552" style="1146" width="12.7109375"/>
    <col customWidth="1" min="2553" max="2554" style="1146" width="10.5703125"/>
    <col customWidth="1" min="2555" max="2557" style="1146" width="10"/>
    <col customWidth="1" min="2558" max="2558" style="1146" width="10.5703125"/>
    <col customWidth="1" min="2559" max="2562" style="1146" width="10"/>
    <col customWidth="1" min="2563" max="2563" style="1146" width="10.5703125"/>
    <col min="2564" max="2789" style="1146" width="9"/>
    <col customWidth="1" min="2790" max="2790" style="1146" width="6.5703125"/>
    <col customWidth="1" min="2791" max="2791" style="1146" width="47.28515625"/>
    <col customWidth="1" min="2792" max="2793" style="1146" width="12.5703125"/>
    <col customWidth="1" min="2794" max="2794" style="1146" width="11.7109375"/>
    <col customWidth="1" min="2795" max="2800" style="1146" width="10.42578125"/>
    <col customWidth="1" min="2801" max="2801" style="1146" width="13.140625"/>
    <col customWidth="1" min="2802" max="2803" style="1146" width="10"/>
    <col customWidth="1" min="2804" max="2804" style="1146" width="10.42578125"/>
    <col customWidth="1" min="2805" max="2806" style="1146" width="10"/>
    <col customWidth="1" min="2807" max="2807" style="1146" width="11.7109375"/>
    <col customWidth="1" min="2808" max="2808" style="1146" width="12.7109375"/>
    <col customWidth="1" min="2809" max="2810" style="1146" width="10.5703125"/>
    <col customWidth="1" min="2811" max="2813" style="1146" width="10"/>
    <col customWidth="1" min="2814" max="2814" style="1146" width="10.5703125"/>
    <col customWidth="1" min="2815" max="2818" style="1146" width="10"/>
    <col customWidth="1" min="2819" max="2819" style="1146" width="10.5703125"/>
    <col min="2820" max="3045" style="1146" width="9"/>
    <col customWidth="1" min="3046" max="3046" style="1146" width="6.5703125"/>
    <col customWidth="1" min="3047" max="3047" style="1146" width="47.28515625"/>
    <col customWidth="1" min="3048" max="3049" style="1146" width="12.5703125"/>
    <col customWidth="1" min="3050" max="3050" style="1146" width="11.7109375"/>
    <col customWidth="1" min="3051" max="3056" style="1146" width="10.42578125"/>
    <col customWidth="1" min="3057" max="3057" style="1146" width="13.140625"/>
    <col customWidth="1" min="3058" max="3059" style="1146" width="10"/>
    <col customWidth="1" min="3060" max="3060" style="1146" width="10.42578125"/>
    <col customWidth="1" min="3061" max="3062" style="1146" width="10"/>
    <col customWidth="1" min="3063" max="3063" style="1146" width="11.7109375"/>
    <col customWidth="1" min="3064" max="3064" style="1146" width="12.7109375"/>
    <col customWidth="1" min="3065" max="3066" style="1146" width="10.5703125"/>
    <col customWidth="1" min="3067" max="3069" style="1146" width="10"/>
    <col customWidth="1" min="3070" max="3070" style="1146" width="10.5703125"/>
    <col customWidth="1" min="3071" max="3074" style="1146" width="10"/>
    <col customWidth="1" min="3075" max="3075" style="1146" width="10.5703125"/>
    <col min="3076" max="3301" style="1146" width="9"/>
    <col customWidth="1" min="3302" max="3302" style="1146" width="6.5703125"/>
    <col customWidth="1" min="3303" max="3303" style="1146" width="47.28515625"/>
    <col customWidth="1" min="3304" max="3305" style="1146" width="12.5703125"/>
    <col customWidth="1" min="3306" max="3306" style="1146" width="11.7109375"/>
    <col customWidth="1" min="3307" max="3312" style="1146" width="10.42578125"/>
    <col customWidth="1" min="3313" max="3313" style="1146" width="13.140625"/>
    <col customWidth="1" min="3314" max="3315" style="1146" width="10"/>
    <col customWidth="1" min="3316" max="3316" style="1146" width="10.42578125"/>
    <col customWidth="1" min="3317" max="3318" style="1146" width="10"/>
    <col customWidth="1" min="3319" max="3319" style="1146" width="11.7109375"/>
    <col customWidth="1" min="3320" max="3320" style="1146" width="12.7109375"/>
    <col customWidth="1" min="3321" max="3322" style="1146" width="10.5703125"/>
    <col customWidth="1" min="3323" max="3325" style="1146" width="10"/>
    <col customWidth="1" min="3326" max="3326" style="1146" width="10.5703125"/>
    <col customWidth="1" min="3327" max="3330" style="1146" width="10"/>
    <col customWidth="1" min="3331" max="3331" style="1146" width="10.5703125"/>
    <col min="3332" max="3557" style="1146" width="9"/>
    <col customWidth="1" min="3558" max="3558" style="1146" width="6.5703125"/>
    <col customWidth="1" min="3559" max="3559" style="1146" width="47.28515625"/>
    <col customWidth="1" min="3560" max="3561" style="1146" width="12.5703125"/>
    <col customWidth="1" min="3562" max="3562" style="1146" width="11.7109375"/>
    <col customWidth="1" min="3563" max="3568" style="1146" width="10.42578125"/>
    <col customWidth="1" min="3569" max="3569" style="1146" width="13.140625"/>
    <col customWidth="1" min="3570" max="3571" style="1146" width="10"/>
    <col customWidth="1" min="3572" max="3572" style="1146" width="10.42578125"/>
    <col customWidth="1" min="3573" max="3574" style="1146" width="10"/>
    <col customWidth="1" min="3575" max="3575" style="1146" width="11.7109375"/>
    <col customWidth="1" min="3576" max="3576" style="1146" width="12.7109375"/>
    <col customWidth="1" min="3577" max="3578" style="1146" width="10.5703125"/>
    <col customWidth="1" min="3579" max="3581" style="1146" width="10"/>
    <col customWidth="1" min="3582" max="3582" style="1146" width="10.5703125"/>
    <col customWidth="1" min="3583" max="3586" style="1146" width="10"/>
    <col customWidth="1" min="3587" max="3587" style="1146" width="10.5703125"/>
    <col min="3588" max="3813" style="1146" width="9"/>
    <col customWidth="1" min="3814" max="3814" style="1146" width="6.5703125"/>
    <col customWidth="1" min="3815" max="3815" style="1146" width="47.28515625"/>
    <col customWidth="1" min="3816" max="3817" style="1146" width="12.5703125"/>
    <col customWidth="1" min="3818" max="3818" style="1146" width="11.7109375"/>
    <col customWidth="1" min="3819" max="3824" style="1146" width="10.42578125"/>
    <col customWidth="1" min="3825" max="3825" style="1146" width="13.140625"/>
    <col customWidth="1" min="3826" max="3827" style="1146" width="10"/>
    <col customWidth="1" min="3828" max="3828" style="1146" width="10.42578125"/>
    <col customWidth="1" min="3829" max="3830" style="1146" width="10"/>
    <col customWidth="1" min="3831" max="3831" style="1146" width="11.7109375"/>
    <col customWidth="1" min="3832" max="3832" style="1146" width="12.7109375"/>
    <col customWidth="1" min="3833" max="3834" style="1146" width="10.5703125"/>
    <col customWidth="1" min="3835" max="3837" style="1146" width="10"/>
    <col customWidth="1" min="3838" max="3838" style="1146" width="10.5703125"/>
    <col customWidth="1" min="3839" max="3842" style="1146" width="10"/>
    <col customWidth="1" min="3843" max="3843" style="1146" width="10.5703125"/>
    <col min="3844" max="4069" style="1146" width="9"/>
    <col customWidth="1" min="4070" max="4070" style="1146" width="6.5703125"/>
    <col customWidth="1" min="4071" max="4071" style="1146" width="47.28515625"/>
    <col customWidth="1" min="4072" max="4073" style="1146" width="12.5703125"/>
    <col customWidth="1" min="4074" max="4074" style="1146" width="11.7109375"/>
    <col customWidth="1" min="4075" max="4080" style="1146" width="10.42578125"/>
    <col customWidth="1" min="4081" max="4081" style="1146" width="13.140625"/>
    <col customWidth="1" min="4082" max="4083" style="1146" width="10"/>
    <col customWidth="1" min="4084" max="4084" style="1146" width="10.42578125"/>
    <col customWidth="1" min="4085" max="4086" style="1146" width="10"/>
    <col customWidth="1" min="4087" max="4087" style="1146" width="11.7109375"/>
    <col customWidth="1" min="4088" max="4088" style="1146" width="12.7109375"/>
    <col customWidth="1" min="4089" max="4090" style="1146" width="10.5703125"/>
    <col customWidth="1" min="4091" max="4093" style="1146" width="10"/>
    <col customWidth="1" min="4094" max="4094" style="1146" width="10.5703125"/>
    <col customWidth="1" min="4095" max="4098" style="1146" width="10"/>
    <col customWidth="1" min="4099" max="4099" style="1146" width="10.5703125"/>
    <col min="4100" max="4325" style="1146" width="9"/>
    <col customWidth="1" min="4326" max="4326" style="1146" width="6.5703125"/>
    <col customWidth="1" min="4327" max="4327" style="1146" width="47.28515625"/>
    <col customWidth="1" min="4328" max="4329" style="1146" width="12.5703125"/>
    <col customWidth="1" min="4330" max="4330" style="1146" width="11.7109375"/>
    <col customWidth="1" min="4331" max="4336" style="1146" width="10.42578125"/>
    <col customWidth="1" min="4337" max="4337" style="1146" width="13.140625"/>
    <col customWidth="1" min="4338" max="4339" style="1146" width="10"/>
    <col customWidth="1" min="4340" max="4340" style="1146" width="10.42578125"/>
    <col customWidth="1" min="4341" max="4342" style="1146" width="10"/>
    <col customWidth="1" min="4343" max="4343" style="1146" width="11.7109375"/>
    <col customWidth="1" min="4344" max="4344" style="1146" width="12.7109375"/>
    <col customWidth="1" min="4345" max="4346" style="1146" width="10.5703125"/>
    <col customWidth="1" min="4347" max="4349" style="1146" width="10"/>
    <col customWidth="1" min="4350" max="4350" style="1146" width="10.5703125"/>
    <col customWidth="1" min="4351" max="4354" style="1146" width="10"/>
    <col customWidth="1" min="4355" max="4355" style="1146" width="10.5703125"/>
    <col min="4356" max="4581" style="1146" width="9"/>
    <col customWidth="1" min="4582" max="4582" style="1146" width="6.5703125"/>
    <col customWidth="1" min="4583" max="4583" style="1146" width="47.28515625"/>
    <col customWidth="1" min="4584" max="4585" style="1146" width="12.5703125"/>
    <col customWidth="1" min="4586" max="4586" style="1146" width="11.7109375"/>
    <col customWidth="1" min="4587" max="4592" style="1146" width="10.42578125"/>
    <col customWidth="1" min="4593" max="4593" style="1146" width="13.140625"/>
    <col customWidth="1" min="4594" max="4595" style="1146" width="10"/>
    <col customWidth="1" min="4596" max="4596" style="1146" width="10.42578125"/>
    <col customWidth="1" min="4597" max="4598" style="1146" width="10"/>
    <col customWidth="1" min="4599" max="4599" style="1146" width="11.7109375"/>
    <col customWidth="1" min="4600" max="4600" style="1146" width="12.7109375"/>
    <col customWidth="1" min="4601" max="4602" style="1146" width="10.5703125"/>
    <col customWidth="1" min="4603" max="4605" style="1146" width="10"/>
    <col customWidth="1" min="4606" max="4606" style="1146" width="10.5703125"/>
    <col customWidth="1" min="4607" max="4610" style="1146" width="10"/>
    <col customWidth="1" min="4611" max="4611" style="1146" width="10.5703125"/>
    <col min="4612" max="4837" style="1146" width="9"/>
    <col customWidth="1" min="4838" max="4838" style="1146" width="6.5703125"/>
    <col customWidth="1" min="4839" max="4839" style="1146" width="47.28515625"/>
    <col customWidth="1" min="4840" max="4841" style="1146" width="12.5703125"/>
    <col customWidth="1" min="4842" max="4842" style="1146" width="11.7109375"/>
    <col customWidth="1" min="4843" max="4848" style="1146" width="10.42578125"/>
    <col customWidth="1" min="4849" max="4849" style="1146" width="13.140625"/>
    <col customWidth="1" min="4850" max="4851" style="1146" width="10"/>
    <col customWidth="1" min="4852" max="4852" style="1146" width="10.42578125"/>
    <col customWidth="1" min="4853" max="4854" style="1146" width="10"/>
    <col customWidth="1" min="4855" max="4855" style="1146" width="11.7109375"/>
    <col customWidth="1" min="4856" max="4856" style="1146" width="12.7109375"/>
    <col customWidth="1" min="4857" max="4858" style="1146" width="10.5703125"/>
    <col customWidth="1" min="4859" max="4861" style="1146" width="10"/>
    <col customWidth="1" min="4862" max="4862" style="1146" width="10.5703125"/>
    <col customWidth="1" min="4863" max="4866" style="1146" width="10"/>
    <col customWidth="1" min="4867" max="4867" style="1146" width="10.5703125"/>
    <col min="4868" max="5093" style="1146" width="9"/>
    <col customWidth="1" min="5094" max="5094" style="1146" width="6.5703125"/>
    <col customWidth="1" min="5095" max="5095" style="1146" width="47.28515625"/>
    <col customWidth="1" min="5096" max="5097" style="1146" width="12.5703125"/>
    <col customWidth="1" min="5098" max="5098" style="1146" width="11.7109375"/>
    <col customWidth="1" min="5099" max="5104" style="1146" width="10.42578125"/>
    <col customWidth="1" min="5105" max="5105" style="1146" width="13.140625"/>
    <col customWidth="1" min="5106" max="5107" style="1146" width="10"/>
    <col customWidth="1" min="5108" max="5108" style="1146" width="10.42578125"/>
    <col customWidth="1" min="5109" max="5110" style="1146" width="10"/>
    <col customWidth="1" min="5111" max="5111" style="1146" width="11.7109375"/>
    <col customWidth="1" min="5112" max="5112" style="1146" width="12.7109375"/>
    <col customWidth="1" min="5113" max="5114" style="1146" width="10.5703125"/>
    <col customWidth="1" min="5115" max="5117" style="1146" width="10"/>
    <col customWidth="1" min="5118" max="5118" style="1146" width="10.5703125"/>
    <col customWidth="1" min="5119" max="5122" style="1146" width="10"/>
    <col customWidth="1" min="5123" max="5123" style="1146" width="10.5703125"/>
    <col min="5124" max="5349" style="1146" width="9"/>
    <col customWidth="1" min="5350" max="5350" style="1146" width="6.5703125"/>
    <col customWidth="1" min="5351" max="5351" style="1146" width="47.28515625"/>
    <col customWidth="1" min="5352" max="5353" style="1146" width="12.5703125"/>
    <col customWidth="1" min="5354" max="5354" style="1146" width="11.7109375"/>
    <col customWidth="1" min="5355" max="5360" style="1146" width="10.42578125"/>
    <col customWidth="1" min="5361" max="5361" style="1146" width="13.140625"/>
    <col customWidth="1" min="5362" max="5363" style="1146" width="10"/>
    <col customWidth="1" min="5364" max="5364" style="1146" width="10.42578125"/>
    <col customWidth="1" min="5365" max="5366" style="1146" width="10"/>
    <col customWidth="1" min="5367" max="5367" style="1146" width="11.7109375"/>
    <col customWidth="1" min="5368" max="5368" style="1146" width="12.7109375"/>
    <col customWidth="1" min="5369" max="5370" style="1146" width="10.5703125"/>
    <col customWidth="1" min="5371" max="5373" style="1146" width="10"/>
    <col customWidth="1" min="5374" max="5374" style="1146" width="10.5703125"/>
    <col customWidth="1" min="5375" max="5378" style="1146" width="10"/>
    <col customWidth="1" min="5379" max="5379" style="1146" width="10.5703125"/>
    <col min="5380" max="5605" style="1146" width="9"/>
    <col customWidth="1" min="5606" max="5606" style="1146" width="6.5703125"/>
    <col customWidth="1" min="5607" max="5607" style="1146" width="47.28515625"/>
    <col customWidth="1" min="5608" max="5609" style="1146" width="12.5703125"/>
    <col customWidth="1" min="5610" max="5610" style="1146" width="11.7109375"/>
    <col customWidth="1" min="5611" max="5616" style="1146" width="10.42578125"/>
    <col customWidth="1" min="5617" max="5617" style="1146" width="13.140625"/>
    <col customWidth="1" min="5618" max="5619" style="1146" width="10"/>
    <col customWidth="1" min="5620" max="5620" style="1146" width="10.42578125"/>
    <col customWidth="1" min="5621" max="5622" style="1146" width="10"/>
    <col customWidth="1" min="5623" max="5623" style="1146" width="11.7109375"/>
    <col customWidth="1" min="5624" max="5624" style="1146" width="12.7109375"/>
    <col customWidth="1" min="5625" max="5626" style="1146" width="10.5703125"/>
    <col customWidth="1" min="5627" max="5629" style="1146" width="10"/>
    <col customWidth="1" min="5630" max="5630" style="1146" width="10.5703125"/>
    <col customWidth="1" min="5631" max="5634" style="1146" width="10"/>
    <col customWidth="1" min="5635" max="5635" style="1146" width="10.5703125"/>
    <col min="5636" max="5861" style="1146" width="9"/>
    <col customWidth="1" min="5862" max="5862" style="1146" width="6.5703125"/>
    <col customWidth="1" min="5863" max="5863" style="1146" width="47.28515625"/>
    <col customWidth="1" min="5864" max="5865" style="1146" width="12.5703125"/>
    <col customWidth="1" min="5866" max="5866" style="1146" width="11.7109375"/>
    <col customWidth="1" min="5867" max="5872" style="1146" width="10.42578125"/>
    <col customWidth="1" min="5873" max="5873" style="1146" width="13.140625"/>
    <col customWidth="1" min="5874" max="5875" style="1146" width="10"/>
    <col customWidth="1" min="5876" max="5876" style="1146" width="10.42578125"/>
    <col customWidth="1" min="5877" max="5878" style="1146" width="10"/>
    <col customWidth="1" min="5879" max="5879" style="1146" width="11.7109375"/>
    <col customWidth="1" min="5880" max="5880" style="1146" width="12.7109375"/>
    <col customWidth="1" min="5881" max="5882" style="1146" width="10.5703125"/>
    <col customWidth="1" min="5883" max="5885" style="1146" width="10"/>
    <col customWidth="1" min="5886" max="5886" style="1146" width="10.5703125"/>
    <col customWidth="1" min="5887" max="5890" style="1146" width="10"/>
    <col customWidth="1" min="5891" max="5891" style="1146" width="10.5703125"/>
    <col min="5892" max="6117" style="1146" width="9"/>
    <col customWidth="1" min="6118" max="6118" style="1146" width="6.5703125"/>
    <col customWidth="1" min="6119" max="6119" style="1146" width="47.28515625"/>
    <col customWidth="1" min="6120" max="6121" style="1146" width="12.5703125"/>
    <col customWidth="1" min="6122" max="6122" style="1146" width="11.7109375"/>
    <col customWidth="1" min="6123" max="6128" style="1146" width="10.42578125"/>
    <col customWidth="1" min="6129" max="6129" style="1146" width="13.140625"/>
    <col customWidth="1" min="6130" max="6131" style="1146" width="10"/>
    <col customWidth="1" min="6132" max="6132" style="1146" width="10.42578125"/>
    <col customWidth="1" min="6133" max="6134" style="1146" width="10"/>
    <col customWidth="1" min="6135" max="6135" style="1146" width="11.7109375"/>
    <col customWidth="1" min="6136" max="6136" style="1146" width="12.7109375"/>
    <col customWidth="1" min="6137" max="6138" style="1146" width="10.5703125"/>
    <col customWidth="1" min="6139" max="6141" style="1146" width="10"/>
    <col customWidth="1" min="6142" max="6142" style="1146" width="10.5703125"/>
    <col customWidth="1" min="6143" max="6146" style="1146" width="10"/>
    <col customWidth="1" min="6147" max="6147" style="1146" width="10.5703125"/>
    <col min="6148" max="6373" style="1146" width="9"/>
    <col customWidth="1" min="6374" max="6374" style="1146" width="6.5703125"/>
    <col customWidth="1" min="6375" max="6375" style="1146" width="47.28515625"/>
    <col customWidth="1" min="6376" max="6377" style="1146" width="12.5703125"/>
    <col customWidth="1" min="6378" max="6378" style="1146" width="11.7109375"/>
    <col customWidth="1" min="6379" max="6384" style="1146" width="10.42578125"/>
    <col customWidth="1" min="6385" max="6385" style="1146" width="13.140625"/>
    <col customWidth="1" min="6386" max="6387" style="1146" width="10"/>
    <col customWidth="1" min="6388" max="6388" style="1146" width="10.42578125"/>
    <col customWidth="1" min="6389" max="6390" style="1146" width="10"/>
    <col customWidth="1" min="6391" max="6391" style="1146" width="11.7109375"/>
    <col customWidth="1" min="6392" max="6392" style="1146" width="12.7109375"/>
    <col customWidth="1" min="6393" max="6394" style="1146" width="10.5703125"/>
    <col customWidth="1" min="6395" max="6397" style="1146" width="10"/>
    <col customWidth="1" min="6398" max="6398" style="1146" width="10.5703125"/>
    <col customWidth="1" min="6399" max="6402" style="1146" width="10"/>
    <col customWidth="1" min="6403" max="6403" style="1146" width="10.5703125"/>
    <col min="6404" max="6629" style="1146" width="9"/>
    <col customWidth="1" min="6630" max="6630" style="1146" width="6.5703125"/>
    <col customWidth="1" min="6631" max="6631" style="1146" width="47.28515625"/>
    <col customWidth="1" min="6632" max="6633" style="1146" width="12.5703125"/>
    <col customWidth="1" min="6634" max="6634" style="1146" width="11.7109375"/>
    <col customWidth="1" min="6635" max="6640" style="1146" width="10.42578125"/>
    <col customWidth="1" min="6641" max="6641" style="1146" width="13.140625"/>
    <col customWidth="1" min="6642" max="6643" style="1146" width="10"/>
    <col customWidth="1" min="6644" max="6644" style="1146" width="10.42578125"/>
    <col customWidth="1" min="6645" max="6646" style="1146" width="10"/>
    <col customWidth="1" min="6647" max="6647" style="1146" width="11.7109375"/>
    <col customWidth="1" min="6648" max="6648" style="1146" width="12.7109375"/>
    <col customWidth="1" min="6649" max="6650" style="1146" width="10.5703125"/>
    <col customWidth="1" min="6651" max="6653" style="1146" width="10"/>
    <col customWidth="1" min="6654" max="6654" style="1146" width="10.5703125"/>
    <col customWidth="1" min="6655" max="6658" style="1146" width="10"/>
    <col customWidth="1" min="6659" max="6659" style="1146" width="10.5703125"/>
    <col min="6660" max="6885" style="1146" width="9"/>
    <col customWidth="1" min="6886" max="6886" style="1146" width="6.5703125"/>
    <col customWidth="1" min="6887" max="6887" style="1146" width="47.28515625"/>
    <col customWidth="1" min="6888" max="6889" style="1146" width="12.5703125"/>
    <col customWidth="1" min="6890" max="6890" style="1146" width="11.7109375"/>
    <col customWidth="1" min="6891" max="6896" style="1146" width="10.42578125"/>
    <col customWidth="1" min="6897" max="6897" style="1146" width="13.140625"/>
    <col customWidth="1" min="6898" max="6899" style="1146" width="10"/>
    <col customWidth="1" min="6900" max="6900" style="1146" width="10.42578125"/>
    <col customWidth="1" min="6901" max="6902" style="1146" width="10"/>
    <col customWidth="1" min="6903" max="6903" style="1146" width="11.7109375"/>
    <col customWidth="1" min="6904" max="6904" style="1146" width="12.7109375"/>
    <col customWidth="1" min="6905" max="6906" style="1146" width="10.5703125"/>
    <col customWidth="1" min="6907" max="6909" style="1146" width="10"/>
    <col customWidth="1" min="6910" max="6910" style="1146" width="10.5703125"/>
    <col customWidth="1" min="6911" max="6914" style="1146" width="10"/>
    <col customWidth="1" min="6915" max="6915" style="1146" width="10.5703125"/>
    <col min="6916" max="7141" style="1146" width="9"/>
    <col customWidth="1" min="7142" max="7142" style="1146" width="6.5703125"/>
    <col customWidth="1" min="7143" max="7143" style="1146" width="47.28515625"/>
    <col customWidth="1" min="7144" max="7145" style="1146" width="12.5703125"/>
    <col customWidth="1" min="7146" max="7146" style="1146" width="11.7109375"/>
    <col customWidth="1" min="7147" max="7152" style="1146" width="10.42578125"/>
    <col customWidth="1" min="7153" max="7153" style="1146" width="13.140625"/>
    <col customWidth="1" min="7154" max="7155" style="1146" width="10"/>
    <col customWidth="1" min="7156" max="7156" style="1146" width="10.42578125"/>
    <col customWidth="1" min="7157" max="7158" style="1146" width="10"/>
    <col customWidth="1" min="7159" max="7159" style="1146" width="11.7109375"/>
    <col customWidth="1" min="7160" max="7160" style="1146" width="12.7109375"/>
    <col customWidth="1" min="7161" max="7162" style="1146" width="10.5703125"/>
    <col customWidth="1" min="7163" max="7165" style="1146" width="10"/>
    <col customWidth="1" min="7166" max="7166" style="1146" width="10.5703125"/>
    <col customWidth="1" min="7167" max="7170" style="1146" width="10"/>
    <col customWidth="1" min="7171" max="7171" style="1146" width="10.5703125"/>
    <col min="7172" max="7397" style="1146" width="9"/>
    <col customWidth="1" min="7398" max="7398" style="1146" width="6.5703125"/>
    <col customWidth="1" min="7399" max="7399" style="1146" width="47.28515625"/>
    <col customWidth="1" min="7400" max="7401" style="1146" width="12.5703125"/>
    <col customWidth="1" min="7402" max="7402" style="1146" width="11.7109375"/>
    <col customWidth="1" min="7403" max="7408" style="1146" width="10.42578125"/>
    <col customWidth="1" min="7409" max="7409" style="1146" width="13.140625"/>
    <col customWidth="1" min="7410" max="7411" style="1146" width="10"/>
    <col customWidth="1" min="7412" max="7412" style="1146" width="10.42578125"/>
    <col customWidth="1" min="7413" max="7414" style="1146" width="10"/>
    <col customWidth="1" min="7415" max="7415" style="1146" width="11.7109375"/>
    <col customWidth="1" min="7416" max="7416" style="1146" width="12.7109375"/>
    <col customWidth="1" min="7417" max="7418" style="1146" width="10.5703125"/>
    <col customWidth="1" min="7419" max="7421" style="1146" width="10"/>
    <col customWidth="1" min="7422" max="7422" style="1146" width="10.5703125"/>
    <col customWidth="1" min="7423" max="7426" style="1146" width="10"/>
    <col customWidth="1" min="7427" max="7427" style="1146" width="10.5703125"/>
    <col min="7428" max="7653" style="1146" width="9"/>
    <col customWidth="1" min="7654" max="7654" style="1146" width="6.5703125"/>
    <col customWidth="1" min="7655" max="7655" style="1146" width="47.28515625"/>
    <col customWidth="1" min="7656" max="7657" style="1146" width="12.5703125"/>
    <col customWidth="1" min="7658" max="7658" style="1146" width="11.7109375"/>
    <col customWidth="1" min="7659" max="7664" style="1146" width="10.42578125"/>
    <col customWidth="1" min="7665" max="7665" style="1146" width="13.140625"/>
    <col customWidth="1" min="7666" max="7667" style="1146" width="10"/>
    <col customWidth="1" min="7668" max="7668" style="1146" width="10.42578125"/>
    <col customWidth="1" min="7669" max="7670" style="1146" width="10"/>
    <col customWidth="1" min="7671" max="7671" style="1146" width="11.7109375"/>
    <col customWidth="1" min="7672" max="7672" style="1146" width="12.7109375"/>
    <col customWidth="1" min="7673" max="7674" style="1146" width="10.5703125"/>
    <col customWidth="1" min="7675" max="7677" style="1146" width="10"/>
    <col customWidth="1" min="7678" max="7678" style="1146" width="10.5703125"/>
    <col customWidth="1" min="7679" max="7682" style="1146" width="10"/>
    <col customWidth="1" min="7683" max="7683" style="1146" width="10.5703125"/>
    <col min="7684" max="7909" style="1146" width="9"/>
    <col customWidth="1" min="7910" max="7910" style="1146" width="6.5703125"/>
    <col customWidth="1" min="7911" max="7911" style="1146" width="47.28515625"/>
    <col customWidth="1" min="7912" max="7913" style="1146" width="12.5703125"/>
    <col customWidth="1" min="7914" max="7914" style="1146" width="11.7109375"/>
    <col customWidth="1" min="7915" max="7920" style="1146" width="10.42578125"/>
    <col customWidth="1" min="7921" max="7921" style="1146" width="13.140625"/>
    <col customWidth="1" min="7922" max="7923" style="1146" width="10"/>
    <col customWidth="1" min="7924" max="7924" style="1146" width="10.42578125"/>
    <col customWidth="1" min="7925" max="7926" style="1146" width="10"/>
    <col customWidth="1" min="7927" max="7927" style="1146" width="11.7109375"/>
    <col customWidth="1" min="7928" max="7928" style="1146" width="12.7109375"/>
    <col customWidth="1" min="7929" max="7930" style="1146" width="10.5703125"/>
    <col customWidth="1" min="7931" max="7933" style="1146" width="10"/>
    <col customWidth="1" min="7934" max="7934" style="1146" width="10.5703125"/>
    <col customWidth="1" min="7935" max="7938" style="1146" width="10"/>
    <col customWidth="1" min="7939" max="7939" style="1146" width="10.5703125"/>
    <col min="7940" max="8165" style="1146" width="9"/>
    <col customWidth="1" min="8166" max="8166" style="1146" width="6.5703125"/>
    <col customWidth="1" min="8167" max="8167" style="1146" width="47.28515625"/>
    <col customWidth="1" min="8168" max="8169" style="1146" width="12.5703125"/>
    <col customWidth="1" min="8170" max="8170" style="1146" width="11.7109375"/>
    <col customWidth="1" min="8171" max="8176" style="1146" width="10.42578125"/>
    <col customWidth="1" min="8177" max="8177" style="1146" width="13.140625"/>
    <col customWidth="1" min="8178" max="8179" style="1146" width="10"/>
    <col customWidth="1" min="8180" max="8180" style="1146" width="10.42578125"/>
    <col customWidth="1" min="8181" max="8182" style="1146" width="10"/>
    <col customWidth="1" min="8183" max="8183" style="1146" width="11.7109375"/>
    <col customWidth="1" min="8184" max="8184" style="1146" width="12.7109375"/>
    <col customWidth="1" min="8185" max="8186" style="1146" width="10.5703125"/>
    <col customWidth="1" min="8187" max="8189" style="1146" width="10"/>
    <col customWidth="1" min="8190" max="8190" style="1146" width="10.5703125"/>
    <col customWidth="1" min="8191" max="8194" style="1146" width="10"/>
    <col customWidth="1" min="8195" max="8195" style="1146" width="10.5703125"/>
    <col min="8196" max="8421" style="1146" width="9"/>
    <col customWidth="1" min="8422" max="8422" style="1146" width="6.5703125"/>
    <col customWidth="1" min="8423" max="8423" style="1146" width="47.28515625"/>
    <col customWidth="1" min="8424" max="8425" style="1146" width="12.5703125"/>
    <col customWidth="1" min="8426" max="8426" style="1146" width="11.7109375"/>
    <col customWidth="1" min="8427" max="8432" style="1146" width="10.42578125"/>
    <col customWidth="1" min="8433" max="8433" style="1146" width="13.140625"/>
    <col customWidth="1" min="8434" max="8435" style="1146" width="10"/>
    <col customWidth="1" min="8436" max="8436" style="1146" width="10.42578125"/>
    <col customWidth="1" min="8437" max="8438" style="1146" width="10"/>
    <col customWidth="1" min="8439" max="8439" style="1146" width="11.7109375"/>
    <col customWidth="1" min="8440" max="8440" style="1146" width="12.7109375"/>
    <col customWidth="1" min="8441" max="8442" style="1146" width="10.5703125"/>
    <col customWidth="1" min="8443" max="8445" style="1146" width="10"/>
    <col customWidth="1" min="8446" max="8446" style="1146" width="10.5703125"/>
    <col customWidth="1" min="8447" max="8450" style="1146" width="10"/>
    <col customWidth="1" min="8451" max="8451" style="1146" width="10.5703125"/>
    <col min="8452" max="8677" style="1146" width="9"/>
    <col customWidth="1" min="8678" max="8678" style="1146" width="6.5703125"/>
    <col customWidth="1" min="8679" max="8679" style="1146" width="47.28515625"/>
    <col customWidth="1" min="8680" max="8681" style="1146" width="12.5703125"/>
    <col customWidth="1" min="8682" max="8682" style="1146" width="11.7109375"/>
    <col customWidth="1" min="8683" max="8688" style="1146" width="10.42578125"/>
    <col customWidth="1" min="8689" max="8689" style="1146" width="13.140625"/>
    <col customWidth="1" min="8690" max="8691" style="1146" width="10"/>
    <col customWidth="1" min="8692" max="8692" style="1146" width="10.42578125"/>
    <col customWidth="1" min="8693" max="8694" style="1146" width="10"/>
    <col customWidth="1" min="8695" max="8695" style="1146" width="11.7109375"/>
    <col customWidth="1" min="8696" max="8696" style="1146" width="12.7109375"/>
    <col customWidth="1" min="8697" max="8698" style="1146" width="10.5703125"/>
    <col customWidth="1" min="8699" max="8701" style="1146" width="10"/>
    <col customWidth="1" min="8702" max="8702" style="1146" width="10.5703125"/>
    <col customWidth="1" min="8703" max="8706" style="1146" width="10"/>
    <col customWidth="1" min="8707" max="8707" style="1146" width="10.5703125"/>
    <col min="8708" max="8933" style="1146" width="9"/>
    <col customWidth="1" min="8934" max="8934" style="1146" width="6.5703125"/>
    <col customWidth="1" min="8935" max="8935" style="1146" width="47.28515625"/>
    <col customWidth="1" min="8936" max="8937" style="1146" width="12.5703125"/>
    <col customWidth="1" min="8938" max="8938" style="1146" width="11.7109375"/>
    <col customWidth="1" min="8939" max="8944" style="1146" width="10.42578125"/>
    <col customWidth="1" min="8945" max="8945" style="1146" width="13.140625"/>
    <col customWidth="1" min="8946" max="8947" style="1146" width="10"/>
    <col customWidth="1" min="8948" max="8948" style="1146" width="10.42578125"/>
    <col customWidth="1" min="8949" max="8950" style="1146" width="10"/>
    <col customWidth="1" min="8951" max="8951" style="1146" width="11.7109375"/>
    <col customWidth="1" min="8952" max="8952" style="1146" width="12.7109375"/>
    <col customWidth="1" min="8953" max="8954" style="1146" width="10.5703125"/>
    <col customWidth="1" min="8955" max="8957" style="1146" width="10"/>
    <col customWidth="1" min="8958" max="8958" style="1146" width="10.5703125"/>
    <col customWidth="1" min="8959" max="8962" style="1146" width="10"/>
    <col customWidth="1" min="8963" max="8963" style="1146" width="10.5703125"/>
    <col min="8964" max="9189" style="1146" width="9"/>
    <col customWidth="1" min="9190" max="9190" style="1146" width="6.5703125"/>
    <col customWidth="1" min="9191" max="9191" style="1146" width="47.28515625"/>
    <col customWidth="1" min="9192" max="9193" style="1146" width="12.5703125"/>
    <col customWidth="1" min="9194" max="9194" style="1146" width="11.7109375"/>
    <col customWidth="1" min="9195" max="9200" style="1146" width="10.42578125"/>
    <col customWidth="1" min="9201" max="9201" style="1146" width="13.140625"/>
    <col customWidth="1" min="9202" max="9203" style="1146" width="10"/>
    <col customWidth="1" min="9204" max="9204" style="1146" width="10.42578125"/>
    <col customWidth="1" min="9205" max="9206" style="1146" width="10"/>
    <col customWidth="1" min="9207" max="9207" style="1146" width="11.7109375"/>
    <col customWidth="1" min="9208" max="9208" style="1146" width="12.7109375"/>
    <col customWidth="1" min="9209" max="9210" style="1146" width="10.5703125"/>
    <col customWidth="1" min="9211" max="9213" style="1146" width="10"/>
    <col customWidth="1" min="9214" max="9214" style="1146" width="10.5703125"/>
    <col customWidth="1" min="9215" max="9218" style="1146" width="10"/>
    <col customWidth="1" min="9219" max="9219" style="1146" width="10.5703125"/>
    <col min="9220" max="9445" style="1146" width="9"/>
    <col customWidth="1" min="9446" max="9446" style="1146" width="6.5703125"/>
    <col customWidth="1" min="9447" max="9447" style="1146" width="47.28515625"/>
    <col customWidth="1" min="9448" max="9449" style="1146" width="12.5703125"/>
    <col customWidth="1" min="9450" max="9450" style="1146" width="11.7109375"/>
    <col customWidth="1" min="9451" max="9456" style="1146" width="10.42578125"/>
    <col customWidth="1" min="9457" max="9457" style="1146" width="13.140625"/>
    <col customWidth="1" min="9458" max="9459" style="1146" width="10"/>
    <col customWidth="1" min="9460" max="9460" style="1146" width="10.42578125"/>
    <col customWidth="1" min="9461" max="9462" style="1146" width="10"/>
    <col customWidth="1" min="9463" max="9463" style="1146" width="11.7109375"/>
    <col customWidth="1" min="9464" max="9464" style="1146" width="12.7109375"/>
    <col customWidth="1" min="9465" max="9466" style="1146" width="10.5703125"/>
    <col customWidth="1" min="9467" max="9469" style="1146" width="10"/>
    <col customWidth="1" min="9470" max="9470" style="1146" width="10.5703125"/>
    <col customWidth="1" min="9471" max="9474" style="1146" width="10"/>
    <col customWidth="1" min="9475" max="9475" style="1146" width="10.5703125"/>
    <col min="9476" max="9701" style="1146" width="9"/>
    <col customWidth="1" min="9702" max="9702" style="1146" width="6.5703125"/>
    <col customWidth="1" min="9703" max="9703" style="1146" width="47.28515625"/>
    <col customWidth="1" min="9704" max="9705" style="1146" width="12.5703125"/>
    <col customWidth="1" min="9706" max="9706" style="1146" width="11.7109375"/>
    <col customWidth="1" min="9707" max="9712" style="1146" width="10.42578125"/>
    <col customWidth="1" min="9713" max="9713" style="1146" width="13.140625"/>
    <col customWidth="1" min="9714" max="9715" style="1146" width="10"/>
    <col customWidth="1" min="9716" max="9716" style="1146" width="10.42578125"/>
    <col customWidth="1" min="9717" max="9718" style="1146" width="10"/>
    <col customWidth="1" min="9719" max="9719" style="1146" width="11.7109375"/>
    <col customWidth="1" min="9720" max="9720" style="1146" width="12.7109375"/>
    <col customWidth="1" min="9721" max="9722" style="1146" width="10.5703125"/>
    <col customWidth="1" min="9723" max="9725" style="1146" width="10"/>
    <col customWidth="1" min="9726" max="9726" style="1146" width="10.5703125"/>
    <col customWidth="1" min="9727" max="9730" style="1146" width="10"/>
    <col customWidth="1" min="9731" max="9731" style="1146" width="10.5703125"/>
    <col min="9732" max="9957" style="1146" width="9"/>
    <col customWidth="1" min="9958" max="9958" style="1146" width="6.5703125"/>
    <col customWidth="1" min="9959" max="9959" style="1146" width="47.28515625"/>
    <col customWidth="1" min="9960" max="9961" style="1146" width="12.5703125"/>
    <col customWidth="1" min="9962" max="9962" style="1146" width="11.7109375"/>
    <col customWidth="1" min="9963" max="9968" style="1146" width="10.42578125"/>
    <col customWidth="1" min="9969" max="9969" style="1146" width="13.140625"/>
    <col customWidth="1" min="9970" max="9971" style="1146" width="10"/>
    <col customWidth="1" min="9972" max="9972" style="1146" width="10.42578125"/>
    <col customWidth="1" min="9973" max="9974" style="1146" width="10"/>
    <col customWidth="1" min="9975" max="9975" style="1146" width="11.7109375"/>
    <col customWidth="1" min="9976" max="9976" style="1146" width="12.7109375"/>
    <col customWidth="1" min="9977" max="9978" style="1146" width="10.5703125"/>
    <col customWidth="1" min="9979" max="9981" style="1146" width="10"/>
    <col customWidth="1" min="9982" max="9982" style="1146" width="10.5703125"/>
    <col customWidth="1" min="9983" max="9986" style="1146" width="10"/>
    <col customWidth="1" min="9987" max="9987" style="1146" width="10.5703125"/>
    <col min="9988" max="10213" style="1146" width="9"/>
    <col customWidth="1" min="10214" max="10214" style="1146" width="6.5703125"/>
    <col customWidth="1" min="10215" max="10215" style="1146" width="47.28515625"/>
    <col customWidth="1" min="10216" max="10217" style="1146" width="12.5703125"/>
    <col customWidth="1" min="10218" max="10218" style="1146" width="11.7109375"/>
    <col customWidth="1" min="10219" max="10224" style="1146" width="10.42578125"/>
    <col customWidth="1" min="10225" max="10225" style="1146" width="13.140625"/>
    <col customWidth="1" min="10226" max="10227" style="1146" width="10"/>
    <col customWidth="1" min="10228" max="10228" style="1146" width="10.42578125"/>
    <col customWidth="1" min="10229" max="10230" style="1146" width="10"/>
    <col customWidth="1" min="10231" max="10231" style="1146" width="11.7109375"/>
    <col customWidth="1" min="10232" max="10232" style="1146" width="12.7109375"/>
    <col customWidth="1" min="10233" max="10234" style="1146" width="10.5703125"/>
    <col customWidth="1" min="10235" max="10237" style="1146" width="10"/>
    <col customWidth="1" min="10238" max="10238" style="1146" width="10.5703125"/>
    <col customWidth="1" min="10239" max="10242" style="1146" width="10"/>
    <col customWidth="1" min="10243" max="10243" style="1146" width="10.5703125"/>
    <col min="10244" max="10469" style="1146" width="9"/>
    <col customWidth="1" min="10470" max="10470" style="1146" width="6.5703125"/>
    <col customWidth="1" min="10471" max="10471" style="1146" width="47.28515625"/>
    <col customWidth="1" min="10472" max="10473" style="1146" width="12.5703125"/>
    <col customWidth="1" min="10474" max="10474" style="1146" width="11.7109375"/>
    <col customWidth="1" min="10475" max="10480" style="1146" width="10.42578125"/>
    <col customWidth="1" min="10481" max="10481" style="1146" width="13.140625"/>
    <col customWidth="1" min="10482" max="10483" style="1146" width="10"/>
    <col customWidth="1" min="10484" max="10484" style="1146" width="10.42578125"/>
    <col customWidth="1" min="10485" max="10486" style="1146" width="10"/>
    <col customWidth="1" min="10487" max="10487" style="1146" width="11.7109375"/>
    <col customWidth="1" min="10488" max="10488" style="1146" width="12.7109375"/>
    <col customWidth="1" min="10489" max="10490" style="1146" width="10.5703125"/>
    <col customWidth="1" min="10491" max="10493" style="1146" width="10"/>
    <col customWidth="1" min="10494" max="10494" style="1146" width="10.5703125"/>
    <col customWidth="1" min="10495" max="10498" style="1146" width="10"/>
    <col customWidth="1" min="10499" max="10499" style="1146" width="10.5703125"/>
    <col min="10500" max="10725" style="1146" width="9"/>
    <col customWidth="1" min="10726" max="10726" style="1146" width="6.5703125"/>
    <col customWidth="1" min="10727" max="10727" style="1146" width="47.28515625"/>
    <col customWidth="1" min="10728" max="10729" style="1146" width="12.5703125"/>
    <col customWidth="1" min="10730" max="10730" style="1146" width="11.7109375"/>
    <col customWidth="1" min="10731" max="10736" style="1146" width="10.42578125"/>
    <col customWidth="1" min="10737" max="10737" style="1146" width="13.140625"/>
    <col customWidth="1" min="10738" max="10739" style="1146" width="10"/>
    <col customWidth="1" min="10740" max="10740" style="1146" width="10.42578125"/>
    <col customWidth="1" min="10741" max="10742" style="1146" width="10"/>
    <col customWidth="1" min="10743" max="10743" style="1146" width="11.7109375"/>
    <col customWidth="1" min="10744" max="10744" style="1146" width="12.7109375"/>
    <col customWidth="1" min="10745" max="10746" style="1146" width="10.5703125"/>
    <col customWidth="1" min="10747" max="10749" style="1146" width="10"/>
    <col customWidth="1" min="10750" max="10750" style="1146" width="10.5703125"/>
    <col customWidth="1" min="10751" max="10754" style="1146" width="10"/>
    <col customWidth="1" min="10755" max="10755" style="1146" width="10.5703125"/>
    <col min="10756" max="10981" style="1146" width="9"/>
    <col customWidth="1" min="10982" max="10982" style="1146" width="6.5703125"/>
    <col customWidth="1" min="10983" max="10983" style="1146" width="47.28515625"/>
    <col customWidth="1" min="10984" max="10985" style="1146" width="12.5703125"/>
    <col customWidth="1" min="10986" max="10986" style="1146" width="11.7109375"/>
    <col customWidth="1" min="10987" max="10992" style="1146" width="10.42578125"/>
    <col customWidth="1" min="10993" max="10993" style="1146" width="13.140625"/>
    <col customWidth="1" min="10994" max="10995" style="1146" width="10"/>
    <col customWidth="1" min="10996" max="10996" style="1146" width="10.42578125"/>
    <col customWidth="1" min="10997" max="10998" style="1146" width="10"/>
    <col customWidth="1" min="10999" max="10999" style="1146" width="11.7109375"/>
    <col customWidth="1" min="11000" max="11000" style="1146" width="12.7109375"/>
    <col customWidth="1" min="11001" max="11002" style="1146" width="10.5703125"/>
    <col customWidth="1" min="11003" max="11005" style="1146" width="10"/>
    <col customWidth="1" min="11006" max="11006" style="1146" width="10.5703125"/>
    <col customWidth="1" min="11007" max="11010" style="1146" width="10"/>
    <col customWidth="1" min="11011" max="11011" style="1146" width="10.5703125"/>
    <col min="11012" max="11237" style="1146" width="9"/>
    <col customWidth="1" min="11238" max="11238" style="1146" width="6.5703125"/>
    <col customWidth="1" min="11239" max="11239" style="1146" width="47.28515625"/>
    <col customWidth="1" min="11240" max="11241" style="1146" width="12.5703125"/>
    <col customWidth="1" min="11242" max="11242" style="1146" width="11.7109375"/>
    <col customWidth="1" min="11243" max="11248" style="1146" width="10.42578125"/>
    <col customWidth="1" min="11249" max="11249" style="1146" width="13.140625"/>
    <col customWidth="1" min="11250" max="11251" style="1146" width="10"/>
    <col customWidth="1" min="11252" max="11252" style="1146" width="10.42578125"/>
    <col customWidth="1" min="11253" max="11254" style="1146" width="10"/>
    <col customWidth="1" min="11255" max="11255" style="1146" width="11.7109375"/>
    <col customWidth="1" min="11256" max="11256" style="1146" width="12.7109375"/>
    <col customWidth="1" min="11257" max="11258" style="1146" width="10.5703125"/>
    <col customWidth="1" min="11259" max="11261" style="1146" width="10"/>
    <col customWidth="1" min="11262" max="11262" style="1146" width="10.5703125"/>
    <col customWidth="1" min="11263" max="11266" style="1146" width="10"/>
    <col customWidth="1" min="11267" max="11267" style="1146" width="10.5703125"/>
    <col min="11268" max="11493" style="1146" width="9"/>
    <col customWidth="1" min="11494" max="11494" style="1146" width="6.5703125"/>
    <col customWidth="1" min="11495" max="11495" style="1146" width="47.28515625"/>
    <col customWidth="1" min="11496" max="11497" style="1146" width="12.5703125"/>
    <col customWidth="1" min="11498" max="11498" style="1146" width="11.7109375"/>
    <col customWidth="1" min="11499" max="11504" style="1146" width="10.42578125"/>
    <col customWidth="1" min="11505" max="11505" style="1146" width="13.140625"/>
    <col customWidth="1" min="11506" max="11507" style="1146" width="10"/>
    <col customWidth="1" min="11508" max="11508" style="1146" width="10.42578125"/>
    <col customWidth="1" min="11509" max="11510" style="1146" width="10"/>
    <col customWidth="1" min="11511" max="11511" style="1146" width="11.7109375"/>
    <col customWidth="1" min="11512" max="11512" style="1146" width="12.7109375"/>
    <col customWidth="1" min="11513" max="11514" style="1146" width="10.5703125"/>
    <col customWidth="1" min="11515" max="11517" style="1146" width="10"/>
    <col customWidth="1" min="11518" max="11518" style="1146" width="10.5703125"/>
    <col customWidth="1" min="11519" max="11522" style="1146" width="10"/>
    <col customWidth="1" min="11523" max="11523" style="1146" width="10.5703125"/>
    <col min="11524" max="11749" style="1146" width="9"/>
    <col customWidth="1" min="11750" max="11750" style="1146" width="6.5703125"/>
    <col customWidth="1" min="11751" max="11751" style="1146" width="47.28515625"/>
    <col customWidth="1" min="11752" max="11753" style="1146" width="12.5703125"/>
    <col customWidth="1" min="11754" max="11754" style="1146" width="11.7109375"/>
    <col customWidth="1" min="11755" max="11760" style="1146" width="10.42578125"/>
    <col customWidth="1" min="11761" max="11761" style="1146" width="13.140625"/>
    <col customWidth="1" min="11762" max="11763" style="1146" width="10"/>
    <col customWidth="1" min="11764" max="11764" style="1146" width="10.42578125"/>
    <col customWidth="1" min="11765" max="11766" style="1146" width="10"/>
    <col customWidth="1" min="11767" max="11767" style="1146" width="11.7109375"/>
    <col customWidth="1" min="11768" max="11768" style="1146" width="12.7109375"/>
    <col customWidth="1" min="11769" max="11770" style="1146" width="10.5703125"/>
    <col customWidth="1" min="11771" max="11773" style="1146" width="10"/>
    <col customWidth="1" min="11774" max="11774" style="1146" width="10.5703125"/>
    <col customWidth="1" min="11775" max="11778" style="1146" width="10"/>
    <col customWidth="1" min="11779" max="11779" style="1146" width="10.5703125"/>
    <col min="11780" max="12005" style="1146" width="9"/>
    <col customWidth="1" min="12006" max="12006" style="1146" width="6.5703125"/>
    <col customWidth="1" min="12007" max="12007" style="1146" width="47.28515625"/>
    <col customWidth="1" min="12008" max="12009" style="1146" width="12.5703125"/>
    <col customWidth="1" min="12010" max="12010" style="1146" width="11.7109375"/>
    <col customWidth="1" min="12011" max="12016" style="1146" width="10.42578125"/>
    <col customWidth="1" min="12017" max="12017" style="1146" width="13.140625"/>
    <col customWidth="1" min="12018" max="12019" style="1146" width="10"/>
    <col customWidth="1" min="12020" max="12020" style="1146" width="10.42578125"/>
    <col customWidth="1" min="12021" max="12022" style="1146" width="10"/>
    <col customWidth="1" min="12023" max="12023" style="1146" width="11.7109375"/>
    <col customWidth="1" min="12024" max="12024" style="1146" width="12.7109375"/>
    <col customWidth="1" min="12025" max="12026" style="1146" width="10.5703125"/>
    <col customWidth="1" min="12027" max="12029" style="1146" width="10"/>
    <col customWidth="1" min="12030" max="12030" style="1146" width="10.5703125"/>
    <col customWidth="1" min="12031" max="12034" style="1146" width="10"/>
    <col customWidth="1" min="12035" max="12035" style="1146" width="10.5703125"/>
    <col min="12036" max="12261" style="1146" width="9"/>
    <col customWidth="1" min="12262" max="12262" style="1146" width="6.5703125"/>
    <col customWidth="1" min="12263" max="12263" style="1146" width="47.28515625"/>
    <col customWidth="1" min="12264" max="12265" style="1146" width="12.5703125"/>
    <col customWidth="1" min="12266" max="12266" style="1146" width="11.7109375"/>
    <col customWidth="1" min="12267" max="12272" style="1146" width="10.42578125"/>
    <col customWidth="1" min="12273" max="12273" style="1146" width="13.140625"/>
    <col customWidth="1" min="12274" max="12275" style="1146" width="10"/>
    <col customWidth="1" min="12276" max="12276" style="1146" width="10.42578125"/>
    <col customWidth="1" min="12277" max="12278" style="1146" width="10"/>
    <col customWidth="1" min="12279" max="12279" style="1146" width="11.7109375"/>
    <col customWidth="1" min="12280" max="12280" style="1146" width="12.7109375"/>
    <col customWidth="1" min="12281" max="12282" style="1146" width="10.5703125"/>
    <col customWidth="1" min="12283" max="12285" style="1146" width="10"/>
    <col customWidth="1" min="12286" max="12286" style="1146" width="10.5703125"/>
    <col customWidth="1" min="12287" max="12290" style="1146" width="10"/>
    <col customWidth="1" min="12291" max="12291" style="1146" width="10.5703125"/>
    <col min="12292" max="12517" style="1146" width="9"/>
    <col customWidth="1" min="12518" max="12518" style="1146" width="6.5703125"/>
    <col customWidth="1" min="12519" max="12519" style="1146" width="47.28515625"/>
    <col customWidth="1" min="12520" max="12521" style="1146" width="12.5703125"/>
    <col customWidth="1" min="12522" max="12522" style="1146" width="11.7109375"/>
    <col customWidth="1" min="12523" max="12528" style="1146" width="10.42578125"/>
    <col customWidth="1" min="12529" max="12529" style="1146" width="13.140625"/>
    <col customWidth="1" min="12530" max="12531" style="1146" width="10"/>
    <col customWidth="1" min="12532" max="12532" style="1146" width="10.42578125"/>
    <col customWidth="1" min="12533" max="12534" style="1146" width="10"/>
    <col customWidth="1" min="12535" max="12535" style="1146" width="11.7109375"/>
    <col customWidth="1" min="12536" max="12536" style="1146" width="12.7109375"/>
    <col customWidth="1" min="12537" max="12538" style="1146" width="10.5703125"/>
    <col customWidth="1" min="12539" max="12541" style="1146" width="10"/>
    <col customWidth="1" min="12542" max="12542" style="1146" width="10.5703125"/>
    <col customWidth="1" min="12543" max="12546" style="1146" width="10"/>
    <col customWidth="1" min="12547" max="12547" style="1146" width="10.5703125"/>
    <col min="12548" max="12773" style="1146" width="9"/>
    <col customWidth="1" min="12774" max="12774" style="1146" width="6.5703125"/>
    <col customWidth="1" min="12775" max="12775" style="1146" width="47.28515625"/>
    <col customWidth="1" min="12776" max="12777" style="1146" width="12.5703125"/>
    <col customWidth="1" min="12778" max="12778" style="1146" width="11.7109375"/>
    <col customWidth="1" min="12779" max="12784" style="1146" width="10.42578125"/>
    <col customWidth="1" min="12785" max="12785" style="1146" width="13.140625"/>
    <col customWidth="1" min="12786" max="12787" style="1146" width="10"/>
    <col customWidth="1" min="12788" max="12788" style="1146" width="10.42578125"/>
    <col customWidth="1" min="12789" max="12790" style="1146" width="10"/>
    <col customWidth="1" min="12791" max="12791" style="1146" width="11.7109375"/>
    <col customWidth="1" min="12792" max="12792" style="1146" width="12.7109375"/>
    <col customWidth="1" min="12793" max="12794" style="1146" width="10.5703125"/>
    <col customWidth="1" min="12795" max="12797" style="1146" width="10"/>
    <col customWidth="1" min="12798" max="12798" style="1146" width="10.5703125"/>
    <col customWidth="1" min="12799" max="12802" style="1146" width="10"/>
    <col customWidth="1" min="12803" max="12803" style="1146" width="10.5703125"/>
    <col min="12804" max="13029" style="1146" width="9"/>
    <col customWidth="1" min="13030" max="13030" style="1146" width="6.5703125"/>
    <col customWidth="1" min="13031" max="13031" style="1146" width="47.28515625"/>
    <col customWidth="1" min="13032" max="13033" style="1146" width="12.5703125"/>
    <col customWidth="1" min="13034" max="13034" style="1146" width="11.7109375"/>
    <col customWidth="1" min="13035" max="13040" style="1146" width="10.42578125"/>
    <col customWidth="1" min="13041" max="13041" style="1146" width="13.140625"/>
    <col customWidth="1" min="13042" max="13043" style="1146" width="10"/>
    <col customWidth="1" min="13044" max="13044" style="1146" width="10.42578125"/>
    <col customWidth="1" min="13045" max="13046" style="1146" width="10"/>
    <col customWidth="1" min="13047" max="13047" style="1146" width="11.7109375"/>
    <col customWidth="1" min="13048" max="13048" style="1146" width="12.7109375"/>
    <col customWidth="1" min="13049" max="13050" style="1146" width="10.5703125"/>
    <col customWidth="1" min="13051" max="13053" style="1146" width="10"/>
    <col customWidth="1" min="13054" max="13054" style="1146" width="10.5703125"/>
    <col customWidth="1" min="13055" max="13058" style="1146" width="10"/>
    <col customWidth="1" min="13059" max="13059" style="1146" width="10.5703125"/>
    <col min="13060" max="13285" style="1146" width="9"/>
    <col customWidth="1" min="13286" max="13286" style="1146" width="6.5703125"/>
    <col customWidth="1" min="13287" max="13287" style="1146" width="47.28515625"/>
    <col customWidth="1" min="13288" max="13289" style="1146" width="12.5703125"/>
    <col customWidth="1" min="13290" max="13290" style="1146" width="11.7109375"/>
    <col customWidth="1" min="13291" max="13296" style="1146" width="10.42578125"/>
    <col customWidth="1" min="13297" max="13297" style="1146" width="13.140625"/>
    <col customWidth="1" min="13298" max="13299" style="1146" width="10"/>
    <col customWidth="1" min="13300" max="13300" style="1146" width="10.42578125"/>
    <col customWidth="1" min="13301" max="13302" style="1146" width="10"/>
    <col customWidth="1" min="13303" max="13303" style="1146" width="11.7109375"/>
    <col customWidth="1" min="13304" max="13304" style="1146" width="12.7109375"/>
    <col customWidth="1" min="13305" max="13306" style="1146" width="10.5703125"/>
    <col customWidth="1" min="13307" max="13309" style="1146" width="10"/>
    <col customWidth="1" min="13310" max="13310" style="1146" width="10.5703125"/>
    <col customWidth="1" min="13311" max="13314" style="1146" width="10"/>
    <col customWidth="1" min="13315" max="13315" style="1146" width="10.5703125"/>
    <col min="13316" max="13541" style="1146" width="9"/>
    <col customWidth="1" min="13542" max="13542" style="1146" width="6.5703125"/>
    <col customWidth="1" min="13543" max="13543" style="1146" width="47.28515625"/>
    <col customWidth="1" min="13544" max="13545" style="1146" width="12.5703125"/>
    <col customWidth="1" min="13546" max="13546" style="1146" width="11.7109375"/>
    <col customWidth="1" min="13547" max="13552" style="1146" width="10.42578125"/>
    <col customWidth="1" min="13553" max="13553" style="1146" width="13.140625"/>
    <col customWidth="1" min="13554" max="13555" style="1146" width="10"/>
    <col customWidth="1" min="13556" max="13556" style="1146" width="10.42578125"/>
    <col customWidth="1" min="13557" max="13558" style="1146" width="10"/>
    <col customWidth="1" min="13559" max="13559" style="1146" width="11.7109375"/>
    <col customWidth="1" min="13560" max="13560" style="1146" width="12.7109375"/>
    <col customWidth="1" min="13561" max="13562" style="1146" width="10.5703125"/>
    <col customWidth="1" min="13563" max="13565" style="1146" width="10"/>
    <col customWidth="1" min="13566" max="13566" style="1146" width="10.5703125"/>
    <col customWidth="1" min="13567" max="13570" style="1146" width="10"/>
    <col customWidth="1" min="13571" max="13571" style="1146" width="10.5703125"/>
    <col min="13572" max="13797" style="1146" width="9"/>
    <col customWidth="1" min="13798" max="13798" style="1146" width="6.5703125"/>
    <col customWidth="1" min="13799" max="13799" style="1146" width="47.28515625"/>
    <col customWidth="1" min="13800" max="13801" style="1146" width="12.5703125"/>
    <col customWidth="1" min="13802" max="13802" style="1146" width="11.7109375"/>
    <col customWidth="1" min="13803" max="13808" style="1146" width="10.42578125"/>
    <col customWidth="1" min="13809" max="13809" style="1146" width="13.140625"/>
    <col customWidth="1" min="13810" max="13811" style="1146" width="10"/>
    <col customWidth="1" min="13812" max="13812" style="1146" width="10.42578125"/>
    <col customWidth="1" min="13813" max="13814" style="1146" width="10"/>
    <col customWidth="1" min="13815" max="13815" style="1146" width="11.7109375"/>
    <col customWidth="1" min="13816" max="13816" style="1146" width="12.7109375"/>
    <col customWidth="1" min="13817" max="13818" style="1146" width="10.5703125"/>
    <col customWidth="1" min="13819" max="13821" style="1146" width="10"/>
    <col customWidth="1" min="13822" max="13822" style="1146" width="10.5703125"/>
    <col customWidth="1" min="13823" max="13826" style="1146" width="10"/>
    <col customWidth="1" min="13827" max="13827" style="1146" width="10.5703125"/>
    <col min="13828" max="14053" style="1146" width="9"/>
    <col customWidth="1" min="14054" max="14054" style="1146" width="6.5703125"/>
    <col customWidth="1" min="14055" max="14055" style="1146" width="47.28515625"/>
    <col customWidth="1" min="14056" max="14057" style="1146" width="12.5703125"/>
    <col customWidth="1" min="14058" max="14058" style="1146" width="11.7109375"/>
    <col customWidth="1" min="14059" max="14064" style="1146" width="10.42578125"/>
    <col customWidth="1" min="14065" max="14065" style="1146" width="13.140625"/>
    <col customWidth="1" min="14066" max="14067" style="1146" width="10"/>
    <col customWidth="1" min="14068" max="14068" style="1146" width="10.42578125"/>
    <col customWidth="1" min="14069" max="14070" style="1146" width="10"/>
    <col customWidth="1" min="14071" max="14071" style="1146" width="11.7109375"/>
    <col customWidth="1" min="14072" max="14072" style="1146" width="12.7109375"/>
    <col customWidth="1" min="14073" max="14074" style="1146" width="10.5703125"/>
    <col customWidth="1" min="14075" max="14077" style="1146" width="10"/>
    <col customWidth="1" min="14078" max="14078" style="1146" width="10.5703125"/>
    <col customWidth="1" min="14079" max="14082" style="1146" width="10"/>
    <col customWidth="1" min="14083" max="14083" style="1146" width="10.5703125"/>
    <col min="14084" max="14309" style="1146" width="9"/>
    <col customWidth="1" min="14310" max="14310" style="1146" width="6.5703125"/>
    <col customWidth="1" min="14311" max="14311" style="1146" width="47.28515625"/>
    <col customWidth="1" min="14312" max="14313" style="1146" width="12.5703125"/>
    <col customWidth="1" min="14314" max="14314" style="1146" width="11.7109375"/>
    <col customWidth="1" min="14315" max="14320" style="1146" width="10.42578125"/>
    <col customWidth="1" min="14321" max="14321" style="1146" width="13.140625"/>
    <col customWidth="1" min="14322" max="14323" style="1146" width="10"/>
    <col customWidth="1" min="14324" max="14324" style="1146" width="10.42578125"/>
    <col customWidth="1" min="14325" max="14326" style="1146" width="10"/>
    <col customWidth="1" min="14327" max="14327" style="1146" width="11.7109375"/>
    <col customWidth="1" min="14328" max="14328" style="1146" width="12.7109375"/>
    <col customWidth="1" min="14329" max="14330" style="1146" width="10.5703125"/>
    <col customWidth="1" min="14331" max="14333" style="1146" width="10"/>
    <col customWidth="1" min="14334" max="14334" style="1146" width="10.5703125"/>
    <col customWidth="1" min="14335" max="14338" style="1146" width="10"/>
    <col customWidth="1" min="14339" max="14339" style="1146" width="10.5703125"/>
    <col min="14340" max="14565" style="1146" width="9"/>
    <col customWidth="1" min="14566" max="14566" style="1146" width="6.5703125"/>
    <col customWidth="1" min="14567" max="14567" style="1146" width="47.28515625"/>
    <col customWidth="1" min="14568" max="14569" style="1146" width="12.5703125"/>
    <col customWidth="1" min="14570" max="14570" style="1146" width="11.7109375"/>
    <col customWidth="1" min="14571" max="14576" style="1146" width="10.42578125"/>
    <col customWidth="1" min="14577" max="14577" style="1146" width="13.140625"/>
    <col customWidth="1" min="14578" max="14579" style="1146" width="10"/>
    <col customWidth="1" min="14580" max="14580" style="1146" width="10.42578125"/>
    <col customWidth="1" min="14581" max="14582" style="1146" width="10"/>
    <col customWidth="1" min="14583" max="14583" style="1146" width="11.7109375"/>
    <col customWidth="1" min="14584" max="14584" style="1146" width="12.7109375"/>
    <col customWidth="1" min="14585" max="14586" style="1146" width="10.5703125"/>
    <col customWidth="1" min="14587" max="14589" style="1146" width="10"/>
    <col customWidth="1" min="14590" max="14590" style="1146" width="10.5703125"/>
    <col customWidth="1" min="14591" max="14594" style="1146" width="10"/>
    <col customWidth="1" min="14595" max="14595" style="1146" width="10.5703125"/>
    <col min="14596" max="14821" style="1146" width="9"/>
    <col customWidth="1" min="14822" max="14822" style="1146" width="6.5703125"/>
    <col customWidth="1" min="14823" max="14823" style="1146" width="47.28515625"/>
    <col customWidth="1" min="14824" max="14825" style="1146" width="12.5703125"/>
    <col customWidth="1" min="14826" max="14826" style="1146" width="11.7109375"/>
    <col customWidth="1" min="14827" max="14832" style="1146" width="10.42578125"/>
    <col customWidth="1" min="14833" max="14833" style="1146" width="13.140625"/>
    <col customWidth="1" min="14834" max="14835" style="1146" width="10"/>
    <col customWidth="1" min="14836" max="14836" style="1146" width="10.42578125"/>
    <col customWidth="1" min="14837" max="14838" style="1146" width="10"/>
    <col customWidth="1" min="14839" max="14839" style="1146" width="11.7109375"/>
    <col customWidth="1" min="14840" max="14840" style="1146" width="12.7109375"/>
    <col customWidth="1" min="14841" max="14842" style="1146" width="10.5703125"/>
    <col customWidth="1" min="14843" max="14845" style="1146" width="10"/>
    <col customWidth="1" min="14846" max="14846" style="1146" width="10.5703125"/>
    <col customWidth="1" min="14847" max="14850" style="1146" width="10"/>
    <col customWidth="1" min="14851" max="14851" style="1146" width="10.5703125"/>
    <col min="14852" max="15077" style="1146" width="9"/>
    <col customWidth="1" min="15078" max="15078" style="1146" width="6.5703125"/>
    <col customWidth="1" min="15079" max="15079" style="1146" width="47.28515625"/>
    <col customWidth="1" min="15080" max="15081" style="1146" width="12.5703125"/>
    <col customWidth="1" min="15082" max="15082" style="1146" width="11.7109375"/>
    <col customWidth="1" min="15083" max="15088" style="1146" width="10.42578125"/>
    <col customWidth="1" min="15089" max="15089" style="1146" width="13.140625"/>
    <col customWidth="1" min="15090" max="15091" style="1146" width="10"/>
    <col customWidth="1" min="15092" max="15092" style="1146" width="10.42578125"/>
    <col customWidth="1" min="15093" max="15094" style="1146" width="10"/>
    <col customWidth="1" min="15095" max="15095" style="1146" width="11.7109375"/>
    <col customWidth="1" min="15096" max="15096" style="1146" width="12.7109375"/>
    <col customWidth="1" min="15097" max="15098" style="1146" width="10.5703125"/>
    <col customWidth="1" min="15099" max="15101" style="1146" width="10"/>
    <col customWidth="1" min="15102" max="15102" style="1146" width="10.5703125"/>
    <col customWidth="1" min="15103" max="15106" style="1146" width="10"/>
    <col customWidth="1" min="15107" max="15107" style="1146" width="10.5703125"/>
    <col min="15108" max="15333" style="1146" width="9"/>
    <col customWidth="1" min="15334" max="15334" style="1146" width="6.5703125"/>
    <col customWidth="1" min="15335" max="15335" style="1146" width="47.28515625"/>
    <col customWidth="1" min="15336" max="15337" style="1146" width="12.5703125"/>
    <col customWidth="1" min="15338" max="15338" style="1146" width="11.7109375"/>
    <col customWidth="1" min="15339" max="15344" style="1146" width="10.42578125"/>
    <col customWidth="1" min="15345" max="15345" style="1146" width="13.140625"/>
    <col customWidth="1" min="15346" max="15347" style="1146" width="10"/>
    <col customWidth="1" min="15348" max="15348" style="1146" width="10.42578125"/>
    <col customWidth="1" min="15349" max="15350" style="1146" width="10"/>
    <col customWidth="1" min="15351" max="15351" style="1146" width="11.7109375"/>
    <col customWidth="1" min="15352" max="15352" style="1146" width="12.7109375"/>
    <col customWidth="1" min="15353" max="15354" style="1146" width="10.5703125"/>
    <col customWidth="1" min="15355" max="15357" style="1146" width="10"/>
    <col customWidth="1" min="15358" max="15358" style="1146" width="10.5703125"/>
    <col customWidth="1" min="15359" max="15362" style="1146" width="10"/>
    <col customWidth="1" min="15363" max="15363" style="1146" width="10.5703125"/>
    <col min="15364" max="15589" style="1146" width="9"/>
    <col customWidth="1" min="15590" max="15590" style="1146" width="6.5703125"/>
    <col customWidth="1" min="15591" max="15591" style="1146" width="47.28515625"/>
    <col customWidth="1" min="15592" max="15593" style="1146" width="12.5703125"/>
    <col customWidth="1" min="15594" max="15594" style="1146" width="11.7109375"/>
    <col customWidth="1" min="15595" max="15600" style="1146" width="10.42578125"/>
    <col customWidth="1" min="15601" max="15601" style="1146" width="13.140625"/>
    <col customWidth="1" min="15602" max="15603" style="1146" width="10"/>
    <col customWidth="1" min="15604" max="15604" style="1146" width="10.42578125"/>
    <col customWidth="1" min="15605" max="15606" style="1146" width="10"/>
    <col customWidth="1" min="15607" max="15607" style="1146" width="11.7109375"/>
    <col customWidth="1" min="15608" max="15608" style="1146" width="12.7109375"/>
    <col customWidth="1" min="15609" max="15610" style="1146" width="10.5703125"/>
    <col customWidth="1" min="15611" max="15613" style="1146" width="10"/>
    <col customWidth="1" min="15614" max="15614" style="1146" width="10.5703125"/>
    <col customWidth="1" min="15615" max="15618" style="1146" width="10"/>
    <col customWidth="1" min="15619" max="15619" style="1146" width="10.5703125"/>
    <col min="15620" max="15845" style="1146" width="9"/>
    <col customWidth="1" min="15846" max="15846" style="1146" width="6.5703125"/>
    <col customWidth="1" min="15847" max="15847" style="1146" width="47.28515625"/>
    <col customWidth="1" min="15848" max="15849" style="1146" width="12.5703125"/>
    <col customWidth="1" min="15850" max="15850" style="1146" width="11.7109375"/>
    <col customWidth="1" min="15851" max="15856" style="1146" width="10.42578125"/>
    <col customWidth="1" min="15857" max="15857" style="1146" width="13.140625"/>
    <col customWidth="1" min="15858" max="15859" style="1146" width="10"/>
    <col customWidth="1" min="15860" max="15860" style="1146" width="10.42578125"/>
    <col customWidth="1" min="15861" max="15862" style="1146" width="10"/>
    <col customWidth="1" min="15863" max="15863" style="1146" width="11.7109375"/>
    <col customWidth="1" min="15864" max="15864" style="1146" width="12.7109375"/>
    <col customWidth="1" min="15865" max="15866" style="1146" width="10.5703125"/>
    <col customWidth="1" min="15867" max="15869" style="1146" width="10"/>
    <col customWidth="1" min="15870" max="15870" style="1146" width="10.5703125"/>
    <col customWidth="1" min="15871" max="15874" style="1146" width="10"/>
    <col customWidth="1" min="15875" max="15875" style="1146" width="10.5703125"/>
    <col min="15876" max="16101" style="1146" width="9"/>
    <col customWidth="1" min="16102" max="16102" style="1146" width="6.5703125"/>
    <col customWidth="1" min="16103" max="16103" style="1146" width="47.28515625"/>
    <col customWidth="1" min="16104" max="16105" style="1146" width="12.5703125"/>
    <col customWidth="1" min="16106" max="16106" style="1146" width="11.7109375"/>
    <col customWidth="1" min="16107" max="16112" style="1146" width="10.42578125"/>
    <col customWidth="1" min="16113" max="16113" style="1146" width="13.140625"/>
    <col customWidth="1" min="16114" max="16115" style="1146" width="10"/>
    <col customWidth="1" min="16116" max="16116" style="1146" width="10.42578125"/>
    <col customWidth="1" min="16117" max="16118" style="1146" width="10"/>
    <col customWidth="1" min="16119" max="16119" style="1146" width="11.7109375"/>
    <col customWidth="1" min="16120" max="16120" style="1146" width="12.7109375"/>
    <col customWidth="1" min="16121" max="16122" style="1146" width="10.5703125"/>
    <col customWidth="1" min="16123" max="16125" style="1146" width="10"/>
    <col customWidth="1" min="16126" max="16126" style="1146" width="10.5703125"/>
    <col customWidth="1" min="16127" max="16130" style="1146" width="10"/>
    <col customWidth="1" min="16131" max="16131" style="1146" width="10.5703125"/>
    <col min="16132" max="16384" style="1146" width="9"/>
  </cols>
  <sheetData>
    <row r="1" ht="69.75" customHeight="1">
      <c r="A1" s="1228" t="s">
        <v>1337</v>
      </c>
      <c r="B1" s="1229"/>
      <c r="C1" s="1229"/>
      <c r="F1" s="1224" t="s">
        <v>1335</v>
      </c>
      <c r="O1" s="1224" t="s">
        <v>1335</v>
      </c>
    </row>
    <row r="2" s="1230" customFormat="1" ht="35.450000000000003" customHeight="1">
      <c r="A2" s="1231" t="s">
        <v>1244</v>
      </c>
      <c r="B2" s="1232" t="s">
        <v>1245</v>
      </c>
      <c r="C2" s="1233">
        <v>2019</v>
      </c>
      <c r="D2" s="1233">
        <v>2020</v>
      </c>
      <c r="E2" s="1233">
        <v>2021</v>
      </c>
      <c r="F2" s="1234">
        <v>2022</v>
      </c>
      <c r="G2" s="1233">
        <v>2023</v>
      </c>
      <c r="H2" s="1233">
        <v>2024</v>
      </c>
      <c r="I2" s="1233">
        <v>2025</v>
      </c>
      <c r="J2" s="1233">
        <v>2026</v>
      </c>
      <c r="K2" s="1233">
        <v>2027</v>
      </c>
      <c r="L2" s="1233">
        <v>2028</v>
      </c>
      <c r="M2" s="1233">
        <v>2029</v>
      </c>
      <c r="N2" s="1233">
        <v>2030</v>
      </c>
      <c r="O2" s="1233">
        <v>2031</v>
      </c>
      <c r="P2" s="1233">
        <v>2032</v>
      </c>
      <c r="Q2" s="1233">
        <v>2033</v>
      </c>
      <c r="R2" s="1233">
        <v>2034</v>
      </c>
      <c r="S2" s="1233">
        <v>2035</v>
      </c>
      <c r="T2" s="1233">
        <v>2036</v>
      </c>
    </row>
    <row r="3" s="1235" customFormat="1" ht="34.5" customHeight="1">
      <c r="A3" s="1236"/>
      <c r="B3" s="1237" t="s">
        <v>1277</v>
      </c>
      <c r="C3" s="1204"/>
      <c r="D3" s="1158"/>
      <c r="E3" s="1204"/>
      <c r="F3" s="1215"/>
      <c r="G3" s="1204"/>
      <c r="H3" s="1204"/>
      <c r="I3" s="1204"/>
      <c r="J3" s="1204"/>
      <c r="K3" s="1204"/>
      <c r="L3" s="1204"/>
      <c r="M3" s="1204"/>
      <c r="N3" s="1204"/>
      <c r="O3" s="1204"/>
      <c r="P3" s="1204"/>
      <c r="Q3" s="1204"/>
      <c r="R3" s="1204"/>
      <c r="S3" s="1204"/>
      <c r="T3" s="1204"/>
    </row>
    <row r="4" s="1238" customFormat="1" ht="15">
      <c r="A4" s="1239"/>
      <c r="B4" s="1240" t="s">
        <v>1247</v>
      </c>
      <c r="C4" s="1164"/>
      <c r="D4" s="1165"/>
      <c r="E4" s="1165"/>
      <c r="F4" s="1164"/>
      <c r="G4" s="1164"/>
      <c r="H4" s="1164"/>
      <c r="I4" s="1164"/>
      <c r="J4" s="1164"/>
      <c r="K4" s="1164"/>
      <c r="L4" s="1164"/>
      <c r="M4" s="1164"/>
      <c r="N4" s="1164"/>
      <c r="O4" s="1164"/>
      <c r="P4" s="1164"/>
      <c r="Q4" s="1164"/>
      <c r="R4" s="1164"/>
      <c r="S4" s="1164"/>
      <c r="T4" s="1164"/>
    </row>
    <row r="5" ht="15.75" customHeight="1">
      <c r="A5" s="1241"/>
      <c r="B5" s="1242" t="s">
        <v>1278</v>
      </c>
      <c r="C5" s="1170"/>
      <c r="D5" s="1171"/>
      <c r="E5" s="1171"/>
      <c r="F5" s="1170"/>
      <c r="G5" s="1170"/>
      <c r="H5" s="1170"/>
      <c r="I5" s="1170"/>
      <c r="J5" s="1170"/>
      <c r="K5" s="1170"/>
      <c r="L5" s="1170"/>
      <c r="M5" s="1170"/>
      <c r="N5" s="1170"/>
      <c r="O5" s="1170"/>
      <c r="P5" s="1170"/>
      <c r="Q5" s="1170"/>
      <c r="R5" s="1170"/>
      <c r="S5" s="1170"/>
      <c r="T5" s="1170"/>
    </row>
    <row r="6" ht="15.75" customHeight="1">
      <c r="A6" s="1241"/>
      <c r="B6" s="1243" t="s">
        <v>1249</v>
      </c>
      <c r="C6" s="1176"/>
      <c r="D6" s="1177"/>
      <c r="E6" s="1177"/>
      <c r="F6" s="1176"/>
      <c r="G6" s="1176"/>
      <c r="H6" s="1176"/>
      <c r="I6" s="1176"/>
      <c r="J6" s="1176"/>
      <c r="K6" s="1176"/>
      <c r="L6" s="1176"/>
      <c r="M6" s="1176"/>
      <c r="N6" s="1176"/>
      <c r="O6" s="1176"/>
      <c r="P6" s="1176"/>
      <c r="Q6" s="1176"/>
      <c r="R6" s="1176"/>
      <c r="S6" s="1176"/>
      <c r="T6" s="1176"/>
    </row>
    <row r="7" s="1244" customFormat="1" ht="15">
      <c r="A7" s="1245"/>
      <c r="B7" s="1246" t="s">
        <v>1250</v>
      </c>
      <c r="C7" s="1213"/>
      <c r="D7" s="1185"/>
      <c r="E7" s="1185"/>
      <c r="F7" s="1213"/>
      <c r="G7" s="1213"/>
      <c r="H7" s="1213"/>
      <c r="I7" s="1213"/>
      <c r="J7" s="1213"/>
      <c r="K7" s="1213"/>
      <c r="L7" s="1213"/>
      <c r="M7" s="1213"/>
      <c r="N7" s="1213"/>
      <c r="O7" s="1213"/>
      <c r="P7" s="1213"/>
      <c r="Q7" s="1213"/>
      <c r="R7" s="1213"/>
      <c r="S7" s="1213"/>
      <c r="T7" s="1213"/>
      <c r="U7" s="1146"/>
      <c r="V7" s="1146"/>
      <c r="W7" s="1146"/>
      <c r="X7" s="1146"/>
      <c r="Y7" s="1146"/>
      <c r="Z7" s="1146"/>
      <c r="AA7" s="1146"/>
      <c r="AB7" s="1146"/>
      <c r="AC7" s="1146"/>
      <c r="AD7" s="1146"/>
      <c r="AE7" s="1146"/>
      <c r="AF7" s="1146"/>
      <c r="AG7" s="1146"/>
      <c r="AH7" s="1146"/>
      <c r="AI7" s="1146"/>
      <c r="AJ7" s="1146"/>
      <c r="AK7" s="1146"/>
      <c r="AL7" s="1146"/>
      <c r="AM7" s="1146"/>
      <c r="AN7" s="1146"/>
      <c r="AO7" s="1146"/>
      <c r="AP7" s="1146"/>
      <c r="AQ7" s="1146"/>
      <c r="AR7" s="1146"/>
      <c r="AS7" s="1146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  <c r="CE7" s="1146"/>
      <c r="CF7" s="1146"/>
      <c r="CG7" s="1146"/>
      <c r="CH7" s="1146"/>
      <c r="CI7" s="1146"/>
      <c r="CJ7" s="1146"/>
      <c r="CK7" s="1146"/>
      <c r="CL7" s="1146"/>
      <c r="CM7" s="1146"/>
      <c r="CN7" s="1146"/>
      <c r="CO7" s="1146"/>
      <c r="CP7" s="1146"/>
      <c r="CQ7" s="1146"/>
      <c r="CR7" s="1146"/>
      <c r="CS7" s="1146"/>
      <c r="CT7" s="1146"/>
      <c r="CU7" s="1146"/>
      <c r="CV7" s="1146"/>
      <c r="CW7" s="1146"/>
      <c r="CX7" s="1146"/>
      <c r="CY7" s="1146"/>
      <c r="CZ7" s="1146"/>
      <c r="DA7" s="1146"/>
      <c r="DB7" s="1146"/>
      <c r="DC7" s="1146"/>
      <c r="DD7" s="1146"/>
      <c r="DE7" s="1146"/>
      <c r="DF7" s="1146"/>
      <c r="DG7" s="1146"/>
      <c r="DH7" s="1146"/>
      <c r="DI7" s="1146"/>
      <c r="DJ7" s="1146"/>
      <c r="DK7" s="1146"/>
      <c r="DL7" s="1146"/>
      <c r="DM7" s="1146"/>
      <c r="DN7" s="1146"/>
      <c r="DO7" s="1146"/>
      <c r="DP7" s="1146"/>
      <c r="DQ7" s="1146"/>
      <c r="DR7" s="1146"/>
      <c r="DS7" s="1146"/>
      <c r="DT7" s="1146"/>
      <c r="DU7" s="1146"/>
      <c r="DV7" s="1146"/>
      <c r="DW7" s="1146"/>
      <c r="DX7" s="1146"/>
      <c r="DY7" s="1146"/>
      <c r="DZ7" s="1146"/>
      <c r="EA7" s="1146"/>
      <c r="EB7" s="1146"/>
      <c r="EC7" s="1146"/>
      <c r="ED7" s="1146"/>
      <c r="EE7" s="1146"/>
      <c r="EF7" s="1146"/>
      <c r="EG7" s="1146"/>
      <c r="EH7" s="1146"/>
      <c r="EI7" s="1146"/>
      <c r="EJ7" s="1146"/>
      <c r="EK7" s="1146"/>
      <c r="EL7" s="1146"/>
      <c r="EM7" s="1146"/>
      <c r="EN7" s="1146"/>
      <c r="EO7" s="1146"/>
      <c r="EP7" s="1146"/>
      <c r="EQ7" s="1146"/>
      <c r="ER7" s="1146"/>
      <c r="ES7" s="1146"/>
      <c r="ET7" s="1146"/>
      <c r="EU7" s="1146"/>
      <c r="EV7" s="1146"/>
      <c r="EW7" s="1146"/>
      <c r="EX7" s="1146"/>
      <c r="EY7" s="1146"/>
      <c r="EZ7" s="1146"/>
      <c r="FA7" s="1146"/>
      <c r="FB7" s="1146"/>
      <c r="FC7" s="1146"/>
      <c r="FD7" s="1146"/>
      <c r="FE7" s="1146"/>
      <c r="FF7" s="1146"/>
      <c r="FG7" s="1146"/>
      <c r="FH7" s="1146"/>
      <c r="FI7" s="1146"/>
      <c r="FJ7" s="1146"/>
      <c r="FK7" s="1146"/>
      <c r="FL7" s="1146"/>
      <c r="FM7" s="1146"/>
      <c r="FN7" s="1146"/>
      <c r="FO7" s="1146"/>
      <c r="FP7" s="1146"/>
      <c r="FQ7" s="1146"/>
      <c r="FR7" s="1146"/>
      <c r="FS7" s="1146"/>
      <c r="FT7" s="1146"/>
      <c r="FU7" s="1146"/>
      <c r="FV7" s="1146"/>
      <c r="FW7" s="1146"/>
      <c r="FX7" s="1146"/>
      <c r="FY7" s="1146"/>
      <c r="FZ7" s="1146"/>
    </row>
    <row r="8" s="1235" customFormat="1" ht="21.199999999999999" customHeight="1">
      <c r="A8" s="1247"/>
      <c r="B8" s="1248" t="s">
        <v>1251</v>
      </c>
      <c r="C8" s="1249"/>
      <c r="D8" s="1249"/>
      <c r="E8" s="1249"/>
      <c r="F8" s="1250"/>
      <c r="G8" s="1249"/>
      <c r="H8" s="1249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</row>
    <row r="9" s="1235" customFormat="1" ht="34.5" customHeight="1">
      <c r="A9" s="1251"/>
      <c r="B9" s="1252" t="s">
        <v>1279</v>
      </c>
      <c r="C9" s="1198">
        <f>C10+C15+C20+C25+C30+C35+C40+C45+C50+C55+C60</f>
        <v>390.9604983399999</v>
      </c>
      <c r="D9" s="1198">
        <f t="shared" ref="D9:T9" si="562">D10+D15+D20+D25+D30+D35+D40+D45+D50+D55+D60</f>
        <v>276.33968220000003</v>
      </c>
      <c r="E9" s="1198">
        <f t="shared" si="562"/>
        <v>300.05930881454287</v>
      </c>
      <c r="F9" s="1197">
        <f t="shared" si="562"/>
        <v>324.56097642489186</v>
      </c>
      <c r="G9" s="1198">
        <f t="shared" si="562"/>
        <v>346.76929158477424</v>
      </c>
      <c r="H9" s="1198">
        <f t="shared" si="562"/>
        <v>359.16296042555325</v>
      </c>
      <c r="I9" s="1198">
        <f t="shared" si="562"/>
        <v>375.25079400117789</v>
      </c>
      <c r="J9" s="1198">
        <f t="shared" si="562"/>
        <v>392.08389205000458</v>
      </c>
      <c r="K9" s="1198">
        <f t="shared" si="562"/>
        <v>409.2006982991922</v>
      </c>
      <c r="L9" s="1198">
        <f t="shared" si="562"/>
        <v>428.00789546733961</v>
      </c>
      <c r="M9" s="1198">
        <f t="shared" si="562"/>
        <v>447.29626862247306</v>
      </c>
      <c r="N9" s="1198">
        <f t="shared" si="562"/>
        <v>467.44259572935891</v>
      </c>
      <c r="O9" s="1198">
        <f t="shared" si="562"/>
        <v>491.5243940228923</v>
      </c>
      <c r="P9" s="1198">
        <f t="shared" si="562"/>
        <v>514.8878203655828</v>
      </c>
      <c r="Q9" s="1198">
        <f t="shared" si="562"/>
        <v>539.6840937888835</v>
      </c>
      <c r="R9" s="1198">
        <f t="shared" si="562"/>
        <v>565.52768651884787</v>
      </c>
      <c r="S9" s="1198">
        <f t="shared" si="562"/>
        <v>593.39554172286159</v>
      </c>
      <c r="T9" s="1198">
        <f t="shared" si="562"/>
        <v>622.64979311142531</v>
      </c>
    </row>
    <row r="10" s="1235" customFormat="1" ht="28.5">
      <c r="A10" s="1236" t="s">
        <v>1253</v>
      </c>
      <c r="B10" s="1253" t="s">
        <v>1254</v>
      </c>
      <c r="C10" s="1202">
        <f>VLOOKUP($B10,'ЭКС ИМП ТО ФАКТ'!$B$14:$F$25,4,0)/1000000</f>
        <v>118.49846625999999</v>
      </c>
      <c r="D10" s="1203">
        <f>(VLOOKUP($B10,'ЭКС ИМП ТО ФАКТ'!$B$14:$F$25,5,0)/1000000)/0.75</f>
        <v>128.03682503999997</v>
      </c>
      <c r="E10" s="1203">
        <f>D10*E12/100</f>
        <v>136.48461102164418</v>
      </c>
      <c r="F10" s="1202">
        <f t="shared" ref="F10:T10" si="563">E10*F12/100</f>
        <v>145.68845087577799</v>
      </c>
      <c r="G10" s="1202">
        <f t="shared" si="563"/>
        <v>153.42739342911844</v>
      </c>
      <c r="H10" s="1202">
        <f t="shared" si="563"/>
        <v>160.51363515888889</v>
      </c>
      <c r="I10" s="1202">
        <f t="shared" si="563"/>
        <v>168.19073493378372</v>
      </c>
      <c r="J10" s="1202">
        <f t="shared" si="563"/>
        <v>176.06573434489795</v>
      </c>
      <c r="K10" s="1202">
        <f t="shared" si="563"/>
        <v>183.94894370417086</v>
      </c>
      <c r="L10" s="1202">
        <f t="shared" si="563"/>
        <v>192.10651774283761</v>
      </c>
      <c r="M10" s="1202">
        <f t="shared" si="563"/>
        <v>200.48079801542198</v>
      </c>
      <c r="N10" s="1202">
        <f t="shared" si="563"/>
        <v>209.4004303811754</v>
      </c>
      <c r="O10" s="1202">
        <f t="shared" si="563"/>
        <v>219.14496293431372</v>
      </c>
      <c r="P10" s="1202">
        <f t="shared" si="563"/>
        <v>228.52710372228879</v>
      </c>
      <c r="Q10" s="1202">
        <f t="shared" si="563"/>
        <v>238.53945704757342</v>
      </c>
      <c r="R10" s="1202">
        <f t="shared" si="563"/>
        <v>248.99434986257668</v>
      </c>
      <c r="S10" s="1202">
        <f t="shared" si="563"/>
        <v>260.27482642276527</v>
      </c>
      <c r="T10" s="1202">
        <f t="shared" si="563"/>
        <v>272.04173127474883</v>
      </c>
    </row>
    <row r="11" ht="15">
      <c r="A11" s="1241"/>
      <c r="B11" s="1240" t="s">
        <v>1247</v>
      </c>
      <c r="C11" s="1208">
        <f>C10/C$9*100</f>
        <v>30.309575203412869</v>
      </c>
      <c r="D11" s="1209">
        <f t="shared" ref="D11:T11" si="564">D10/D$9*100</f>
        <v>46.333130305669847</v>
      </c>
      <c r="E11" s="1209">
        <f t="shared" si="564"/>
        <v>45.485877962213465</v>
      </c>
      <c r="F11" s="1208">
        <f t="shared" si="564"/>
        <v>44.887852039566567</v>
      </c>
      <c r="G11" s="1208">
        <f t="shared" si="564"/>
        <v>44.244804010164273</v>
      </c>
      <c r="H11" s="1208">
        <f t="shared" si="564"/>
        <v>44.691032440735192</v>
      </c>
      <c r="I11" s="1208">
        <f t="shared" si="564"/>
        <v>44.820887156672015</v>
      </c>
      <c r="J11" s="1208">
        <f t="shared" si="564"/>
        <v>44.905117990015086</v>
      </c>
      <c r="K11" s="1208">
        <f t="shared" si="564"/>
        <v>44.953233088002769</v>
      </c>
      <c r="L11" s="1208">
        <f t="shared" si="564"/>
        <v>44.883872418539731</v>
      </c>
      <c r="M11" s="1208">
        <f t="shared" si="564"/>
        <v>44.820583599509469</v>
      </c>
      <c r="N11" s="1208">
        <f t="shared" si="564"/>
        <v>44.797036533318966</v>
      </c>
      <c r="O11" s="1208">
        <f t="shared" si="564"/>
        <v>44.584758274297826</v>
      </c>
      <c r="P11" s="1208">
        <f t="shared" si="564"/>
        <v>44.383862791710435</v>
      </c>
      <c r="Q11" s="1208">
        <f t="shared" si="564"/>
        <v>44.199830936815893</v>
      </c>
      <c r="R11" s="1208">
        <f t="shared" si="564"/>
        <v>44.02867548276582</v>
      </c>
      <c r="S11" s="1208">
        <f t="shared" si="564"/>
        <v>43.861945047157697</v>
      </c>
      <c r="T11" s="1208">
        <f t="shared" si="564"/>
        <v>43.690969511984726</v>
      </c>
    </row>
    <row r="12" ht="15">
      <c r="A12" s="1241"/>
      <c r="B12" s="1242" t="s">
        <v>1278</v>
      </c>
      <c r="C12" s="1170"/>
      <c r="D12" s="1171">
        <f>D10/C10*100</f>
        <v>108.04935209800242</v>
      </c>
      <c r="E12" s="1171">
        <f>E13*E14/100</f>
        <v>106.59793460124074</v>
      </c>
      <c r="F12" s="1170">
        <f t="shared" ref="F12:T12" si="565">F13*F14/100</f>
        <v>106.74350008051401</v>
      </c>
      <c r="G12" s="1170">
        <f t="shared" si="565"/>
        <v>105.3119808102971</v>
      </c>
      <c r="H12" s="1170">
        <f t="shared" si="565"/>
        <v>104.61862876725739</v>
      </c>
      <c r="I12" s="1170">
        <f t="shared" si="565"/>
        <v>104.78283341305892</v>
      </c>
      <c r="J12" s="1170">
        <f t="shared" si="565"/>
        <v>104.68218383980224</v>
      </c>
      <c r="K12" s="1170">
        <f t="shared" si="565"/>
        <v>104.4774239511195</v>
      </c>
      <c r="L12" s="1170">
        <f t="shared" si="565"/>
        <v>104.43469468994934</v>
      </c>
      <c r="M12" s="1170">
        <f t="shared" si="565"/>
        <v>104.35918591986272</v>
      </c>
      <c r="N12" s="1170">
        <f t="shared" si="565"/>
        <v>104.44912054124369</v>
      </c>
      <c r="O12" s="1170">
        <f t="shared" si="565"/>
        <v>104.65353988785992</v>
      </c>
      <c r="P12" s="1170">
        <f t="shared" si="565"/>
        <v>104.28124865949451</v>
      </c>
      <c r="Q12" s="1170">
        <f t="shared" si="565"/>
        <v>104.38125419794926</v>
      </c>
      <c r="R12" s="1170">
        <f t="shared" si="565"/>
        <v>104.38287776135843</v>
      </c>
      <c r="S12" s="1170">
        <f t="shared" si="565"/>
        <v>104.5304146726279</v>
      </c>
      <c r="T12" s="1170">
        <f t="shared" si="565"/>
        <v>104.52095387545107</v>
      </c>
    </row>
    <row r="13" ht="15.75" customHeight="1">
      <c r="A13" s="1241"/>
      <c r="B13" s="1243" t="s">
        <v>1249</v>
      </c>
      <c r="C13" s="1170"/>
      <c r="D13" s="1171">
        <f>D12/D14*100</f>
        <v>91.121235813975005</v>
      </c>
      <c r="E13" s="1171">
        <f>'СС Имп Минэк цел'!E18</f>
        <v>100.60543197387125</v>
      </c>
      <c r="F13" s="1170">
        <f>'СС Имп Минэк цел'!F18</f>
        <v>102.5818971783779</v>
      </c>
      <c r="G13" s="1170">
        <f>'СС Имп Минэк цел'!G18</f>
        <v>102.10750014143011</v>
      </c>
      <c r="H13" s="1170">
        <f>'ДС Имп Минэк цел'!J13</f>
        <v>100.00869885117855</v>
      </c>
      <c r="I13" s="1170">
        <f>'ДС Имп Минэк цел'!K13</f>
        <v>100.34345533524555</v>
      </c>
      <c r="J13" s="1170">
        <f>'ДС Имп Минэк цел'!L13</f>
        <v>100.36026551798506</v>
      </c>
      <c r="K13" s="1170">
        <f>'ДС Имп Минэк цел'!M13</f>
        <v>100.36762027879924</v>
      </c>
      <c r="L13" s="1170">
        <f>'ДС Имп Минэк цел'!N13</f>
        <v>100.50167787746727</v>
      </c>
      <c r="M13" s="1170">
        <f>'ДС Имп Минэк цел'!O13</f>
        <v>100.47928039245551</v>
      </c>
      <c r="N13" s="1170">
        <f>'ДС Имп Минэк цел'!P13</f>
        <v>100.39847382966822</v>
      </c>
      <c r="O13" s="1170">
        <f>'ДС Имп Минэк цел'!Q13</f>
        <v>100.65166851014953</v>
      </c>
      <c r="P13" s="1170">
        <f>'ДС Имп Минэк цел'!R13</f>
        <v>100.62394014319179</v>
      </c>
      <c r="Q13" s="1170">
        <f>'ДС Имп Минэк цел'!S13</f>
        <v>100.59740636493368</v>
      </c>
      <c r="R13" s="1170">
        <f>'ДС Имп Минэк цел'!T13</f>
        <v>100.57055031411015</v>
      </c>
      <c r="S13" s="1170">
        <f>'ДС Имп Минэк цел'!U13</f>
        <v>100.57030004242145</v>
      </c>
      <c r="T13" s="1170">
        <f>'ДС Имп Минэк цел'!V13</f>
        <v>100.58153735198267</v>
      </c>
    </row>
    <row r="14" s="1244" customFormat="1" ht="15">
      <c r="A14" s="1245"/>
      <c r="B14" s="1246" t="s">
        <v>1250</v>
      </c>
      <c r="C14" s="1213"/>
      <c r="D14" s="1185">
        <f>(VLOOKUP($B10,'ЭКС ИМП ТО ФАКТ'!$I$14:$M$25,5,0)/0.75)/VLOOKUP($B10,'ЭКС ИМП ТО ФАКТ'!$I$14:$M$25,4,0)*100</f>
        <v>118.57757539481393</v>
      </c>
      <c r="E14" s="1185">
        <f>'СС Имп Минэк цел'!E19</f>
        <v>105.95644043248663</v>
      </c>
      <c r="F14" s="1213">
        <f>'СС Имп Минэк цел'!F19</f>
        <v>104.05685897473661</v>
      </c>
      <c r="G14" s="1213">
        <f>'СС Имп Минэк цел'!G19</f>
        <v>103.13834014585454</v>
      </c>
      <c r="H14" s="1213">
        <f>'ДС Имп Минэк цел'!J14</f>
        <v>104.60952894001632</v>
      </c>
      <c r="I14" s="1213">
        <f>'ДС Имп Минэк цел'!K14</f>
        <v>104.4241829853093</v>
      </c>
      <c r="J14" s="1213">
        <f>'ДС Имп Минэк цел'!L14</f>
        <v>104.30640383373904</v>
      </c>
      <c r="K14" s="1213">
        <f>'ДС Имп Минэк цел'!M14</f>
        <v>104.09475053897278</v>
      </c>
      <c r="L14" s="1213">
        <f>'ДС Имп Минэк цел'!N14</f>
        <v>103.91338422954216</v>
      </c>
      <c r="M14" s="1213">
        <f>'ДС Имп Минэк цел'!O14</f>
        <v>103.86139860103789</v>
      </c>
      <c r="N14" s="1213">
        <f>'ДС Имп Минэк цел'!P14</f>
        <v>104.03457000596207</v>
      </c>
      <c r="O14" s="1213">
        <f>'ДС Имп Минэк цел'!Q14</f>
        <v>103.97596129000767</v>
      </c>
      <c r="P14" s="1213">
        <f>'ДС Имп Минэк цел'!R14</f>
        <v>103.6346305969516</v>
      </c>
      <c r="Q14" s="1213">
        <f>'ДС Имп Минэк цел'!S14</f>
        <v>103.76137712665181</v>
      </c>
      <c r="R14" s="1213">
        <f>'ДС Имп Минэк цел'!T14</f>
        <v>103.79069959878046</v>
      </c>
      <c r="S14" s="1213">
        <f>'ДС Имп Минэк цел'!U14</f>
        <v>103.9376581640266</v>
      </c>
      <c r="T14" s="1213">
        <f>'ДС Имп Минэк цел'!V14</f>
        <v>103.91663980008826</v>
      </c>
      <c r="U14" s="1146"/>
      <c r="V14" s="1146"/>
      <c r="W14" s="1146"/>
      <c r="X14" s="1146"/>
      <c r="Y14" s="1146"/>
      <c r="Z14" s="1146"/>
      <c r="AA14" s="1146"/>
      <c r="AB14" s="1146"/>
      <c r="AC14" s="1146"/>
      <c r="AD14" s="1146"/>
      <c r="AE14" s="1146"/>
      <c r="AF14" s="1146"/>
      <c r="AG14" s="1146"/>
      <c r="AH14" s="1146"/>
      <c r="AI14" s="1146"/>
      <c r="AJ14" s="1146"/>
      <c r="AK14" s="1146"/>
      <c r="AL14" s="1146"/>
      <c r="AM14" s="1146"/>
      <c r="AN14" s="1146"/>
      <c r="AO14" s="1146"/>
      <c r="AP14" s="1146"/>
      <c r="AQ14" s="1146"/>
      <c r="AR14" s="1146"/>
      <c r="AS14" s="1146"/>
      <c r="AT14" s="1146"/>
      <c r="AU14" s="1146"/>
      <c r="AV14" s="1146"/>
      <c r="AW14" s="1146"/>
      <c r="AX14" s="1146"/>
      <c r="AY14" s="1146"/>
      <c r="AZ14" s="1146"/>
      <c r="BA14" s="1146"/>
      <c r="BB14" s="1146"/>
      <c r="BC14" s="1146"/>
      <c r="BD14" s="1146"/>
      <c r="BE14" s="1146"/>
      <c r="BF14" s="1146"/>
      <c r="BG14" s="1146"/>
      <c r="BH14" s="1146"/>
      <c r="BI14" s="1146"/>
      <c r="BJ14" s="1146"/>
      <c r="BK14" s="1146"/>
      <c r="BL14" s="1146"/>
      <c r="BM14" s="1146"/>
      <c r="BN14" s="1146"/>
      <c r="BO14" s="1146"/>
      <c r="BP14" s="1146"/>
      <c r="BQ14" s="1146"/>
      <c r="BR14" s="1146"/>
      <c r="BS14" s="1146"/>
      <c r="BT14" s="1146"/>
      <c r="BU14" s="1146"/>
      <c r="BV14" s="1146"/>
      <c r="BW14" s="1146"/>
      <c r="BX14" s="1146"/>
      <c r="BY14" s="1146"/>
      <c r="BZ14" s="1146"/>
      <c r="CA14" s="1146"/>
      <c r="CB14" s="1146"/>
      <c r="CC14" s="1146"/>
      <c r="CD14" s="1146"/>
      <c r="CE14" s="1146"/>
      <c r="CF14" s="1146"/>
      <c r="CG14" s="1146"/>
      <c r="CH14" s="1146"/>
      <c r="CI14" s="1146"/>
      <c r="CJ14" s="1146"/>
      <c r="CK14" s="1146"/>
      <c r="CL14" s="1146"/>
      <c r="CM14" s="1146"/>
      <c r="CN14" s="1146"/>
      <c r="CO14" s="1146"/>
      <c r="CP14" s="1146"/>
      <c r="CQ14" s="1146"/>
      <c r="CR14" s="1146"/>
      <c r="CS14" s="1146"/>
      <c r="CT14" s="1146"/>
      <c r="CU14" s="1146"/>
      <c r="CV14" s="1146"/>
      <c r="CW14" s="1146"/>
      <c r="CX14" s="1146"/>
      <c r="CY14" s="1146"/>
      <c r="CZ14" s="1146"/>
      <c r="DA14" s="1146"/>
      <c r="DB14" s="1146"/>
      <c r="DC14" s="1146"/>
      <c r="DD14" s="1146"/>
      <c r="DE14" s="1146"/>
      <c r="DF14" s="1146"/>
      <c r="DG14" s="1146"/>
      <c r="DH14" s="1146"/>
      <c r="DI14" s="1146"/>
      <c r="DJ14" s="1146"/>
      <c r="DK14" s="1146"/>
      <c r="DL14" s="1146"/>
      <c r="DM14" s="1146"/>
      <c r="DN14" s="1146"/>
      <c r="DO14" s="1146"/>
      <c r="DP14" s="1146"/>
      <c r="DQ14" s="1146"/>
      <c r="DR14" s="1146"/>
      <c r="DS14" s="1146"/>
      <c r="DT14" s="1146"/>
      <c r="DU14" s="1146"/>
      <c r="DV14" s="1146"/>
      <c r="DW14" s="1146"/>
      <c r="DX14" s="1146"/>
      <c r="DY14" s="1146"/>
      <c r="DZ14" s="1146"/>
      <c r="EA14" s="1146"/>
      <c r="EB14" s="1146"/>
      <c r="EC14" s="1146"/>
      <c r="ED14" s="1146"/>
      <c r="EE14" s="1146"/>
      <c r="EF14" s="1146"/>
      <c r="EG14" s="1146"/>
      <c r="EH14" s="1146"/>
      <c r="EI14" s="1146"/>
      <c r="EJ14" s="1146"/>
      <c r="EK14" s="1146"/>
      <c r="EL14" s="1146"/>
      <c r="EM14" s="1146"/>
      <c r="EN14" s="1146"/>
      <c r="EO14" s="1146"/>
      <c r="EP14" s="1146"/>
      <c r="EQ14" s="1146"/>
      <c r="ER14" s="1146"/>
      <c r="ES14" s="1146"/>
      <c r="ET14" s="1146"/>
      <c r="EU14" s="1146"/>
      <c r="EV14" s="1146"/>
      <c r="EW14" s="1146"/>
      <c r="EX14" s="1146"/>
      <c r="EY14" s="1146"/>
      <c r="EZ14" s="1146"/>
      <c r="FA14" s="1146"/>
      <c r="FB14" s="1146"/>
      <c r="FC14" s="1146"/>
      <c r="FD14" s="1146"/>
      <c r="FE14" s="1146"/>
      <c r="FF14" s="1146"/>
      <c r="FG14" s="1146"/>
      <c r="FH14" s="1146"/>
      <c r="FI14" s="1146"/>
      <c r="FJ14" s="1146"/>
      <c r="FK14" s="1146"/>
      <c r="FL14" s="1146"/>
      <c r="FM14" s="1146"/>
      <c r="FN14" s="1146"/>
      <c r="FO14" s="1146"/>
      <c r="FP14" s="1146"/>
      <c r="FQ14" s="1146"/>
      <c r="FR14" s="1146"/>
      <c r="FS14" s="1146"/>
      <c r="FT14" s="1146"/>
      <c r="FU14" s="1146"/>
      <c r="FV14" s="1146"/>
      <c r="FW14" s="1146"/>
      <c r="FX14" s="1146"/>
      <c r="FY14" s="1146"/>
      <c r="FZ14" s="1146"/>
    </row>
    <row r="15" ht="23.25" customHeight="1">
      <c r="A15" s="1236" t="s">
        <v>1255</v>
      </c>
      <c r="B15" s="1253" t="s">
        <v>1256</v>
      </c>
      <c r="C15" s="1202">
        <f>VLOOKUP($B15,'ЭКС ИМП ТО ФАКТ'!$B$14:$F$25,4,0)/1000000</f>
        <v>4.4336945800000001</v>
      </c>
      <c r="D15" s="1203">
        <f>(VLOOKUP($B15,'ЭКС ИМП ТО ФАКТ'!$B$14:$F$25,5,0)/1000000)/0.75</f>
        <v>4.9520145599999994</v>
      </c>
      <c r="E15" s="1203">
        <f>D15*E17/100</f>
        <v>5.6160926858680629</v>
      </c>
      <c r="F15" s="1202">
        <f t="shared" ref="F15:T15" si="566">E15*F17/100</f>
        <v>5.8493460188692481</v>
      </c>
      <c r="G15" s="1202">
        <f t="shared" si="566"/>
        <v>6.1377363424551437</v>
      </c>
      <c r="H15" s="1202">
        <f t="shared" si="566"/>
        <v>5.404972837108784</v>
      </c>
      <c r="I15" s="1202">
        <f t="shared" si="566"/>
        <v>4.9336967654468831</v>
      </c>
      <c r="J15" s="1202">
        <f t="shared" si="566"/>
        <v>4.5140916699447988</v>
      </c>
      <c r="K15" s="1202">
        <f t="shared" si="566"/>
        <v>4.1311435808762189</v>
      </c>
      <c r="L15" s="1202">
        <f t="shared" si="566"/>
        <v>3.8414034291913515</v>
      </c>
      <c r="M15" s="1202">
        <f t="shared" si="566"/>
        <v>3.5738350615031629</v>
      </c>
      <c r="N15" s="1202">
        <f t="shared" si="566"/>
        <v>3.3020301437847412</v>
      </c>
      <c r="O15" s="1202">
        <f t="shared" si="566"/>
        <v>3.1603090108510696</v>
      </c>
      <c r="P15" s="1202">
        <f t="shared" si="566"/>
        <v>3.0086796157300637</v>
      </c>
      <c r="Q15" s="1202">
        <f t="shared" si="566"/>
        <v>2.8615397333179504</v>
      </c>
      <c r="R15" s="1202">
        <f t="shared" si="566"/>
        <v>2.717334364361804</v>
      </c>
      <c r="S15" s="1202">
        <f t="shared" si="566"/>
        <v>2.582956275569336</v>
      </c>
      <c r="T15" s="1202">
        <f t="shared" si="566"/>
        <v>2.4521250634499823</v>
      </c>
    </row>
    <row r="16" ht="15">
      <c r="A16" s="1241"/>
      <c r="B16" s="1240" t="s">
        <v>1247</v>
      </c>
      <c r="C16" s="1208">
        <f>C15/C$9*100</f>
        <v>1.1340518028868034</v>
      </c>
      <c r="D16" s="1209">
        <f t="shared" ref="D16:T16" si="567">D15/D$9*100</f>
        <v>1.7920026977580419</v>
      </c>
      <c r="E16" s="1209">
        <f t="shared" si="567"/>
        <v>1.871660875330214</v>
      </c>
      <c r="F16" s="1208">
        <f t="shared" si="567"/>
        <v>1.8022333070663754</v>
      </c>
      <c r="G16" s="1208">
        <f t="shared" si="567"/>
        <v>1.769976895706366</v>
      </c>
      <c r="H16" s="1208">
        <f t="shared" si="567"/>
        <v>1.5048803558988144</v>
      </c>
      <c r="I16" s="1208">
        <f t="shared" si="567"/>
        <v>1.3147731715209632</v>
      </c>
      <c r="J16" s="1208">
        <f t="shared" si="567"/>
        <v>1.1513076057123746</v>
      </c>
      <c r="K16" s="1208">
        <f t="shared" si="567"/>
        <v>1.0095641571597911</v>
      </c>
      <c r="L16" s="1208">
        <f t="shared" si="567"/>
        <v>0.89750760905869342</v>
      </c>
      <c r="M16" s="1208">
        <f t="shared" si="567"/>
        <v>0.79898611104210904</v>
      </c>
      <c r="N16" s="1208">
        <f t="shared" si="567"/>
        <v>0.70640334748110101</v>
      </c>
      <c r="O16" s="1208">
        <f t="shared" si="567"/>
        <v>0.64296076639970001</v>
      </c>
      <c r="P16" s="1208">
        <f t="shared" si="567"/>
        <v>0.5843369170383228</v>
      </c>
      <c r="Q16" s="1208">
        <f t="shared" si="567"/>
        <v>0.53022495312551177</v>
      </c>
      <c r="R16" s="1208">
        <f t="shared" si="567"/>
        <v>0.48049537257646546</v>
      </c>
      <c r="S16" s="1208">
        <f t="shared" si="567"/>
        <v>0.4352840717458028</v>
      </c>
      <c r="T16" s="1208">
        <f t="shared" si="567"/>
        <v>0.39382090712606499</v>
      </c>
    </row>
    <row r="17" ht="15">
      <c r="A17" s="1241"/>
      <c r="B17" s="1242" t="s">
        <v>1278</v>
      </c>
      <c r="C17" s="1170"/>
      <c r="D17" s="1171">
        <f>D15/C15*100</f>
        <v>111.69047553113141</v>
      </c>
      <c r="E17" s="1171">
        <f>E18*E19/100</f>
        <v>113.41026198170272</v>
      </c>
      <c r="F17" s="1170">
        <f t="shared" ref="F17:T17" si="568">F18*F19/100</f>
        <v>104.1533027684555</v>
      </c>
      <c r="G17" s="1170">
        <f t="shared" si="568"/>
        <v>104.93030028751222</v>
      </c>
      <c r="H17" s="1170">
        <f t="shared" si="568"/>
        <v>88.061339483128592</v>
      </c>
      <c r="I17" s="1170">
        <f t="shared" si="568"/>
        <v>91.28069491068905</v>
      </c>
      <c r="J17" s="1170">
        <f t="shared" si="568"/>
        <v>91.495117850760778</v>
      </c>
      <c r="K17" s="1170">
        <f t="shared" si="568"/>
        <v>91.51660805609508</v>
      </c>
      <c r="L17" s="1170">
        <f t="shared" si="568"/>
        <v>92.986441986036866</v>
      </c>
      <c r="M17" s="1170">
        <f t="shared" si="568"/>
        <v>93.03461943999686</v>
      </c>
      <c r="N17" s="1170">
        <f t="shared" si="568"/>
        <v>92.394586962161029</v>
      </c>
      <c r="O17" s="1170">
        <f t="shared" si="568"/>
        <v>95.708060594164266</v>
      </c>
      <c r="P17" s="1170">
        <f t="shared" si="568"/>
        <v>95.202070601312116</v>
      </c>
      <c r="Q17" s="1170">
        <f t="shared" si="568"/>
        <v>95.109486512195176</v>
      </c>
      <c r="R17" s="1170">
        <f t="shared" si="568"/>
        <v>94.960567303081248</v>
      </c>
      <c r="S17" s="1170">
        <f t="shared" si="568"/>
        <v>95.054782710775143</v>
      </c>
      <c r="T17" s="1170">
        <f t="shared" si="568"/>
        <v>94.934826680698819</v>
      </c>
    </row>
    <row r="18" ht="15">
      <c r="A18" s="1241"/>
      <c r="B18" s="1243" t="s">
        <v>1249</v>
      </c>
      <c r="C18" s="1170"/>
      <c r="D18" s="1171">
        <f>D17/D19*100</f>
        <v>98.807601260323253</v>
      </c>
      <c r="E18" s="1171">
        <f>'СС Имп Минэк цел'!E23</f>
        <v>107.62772784750109</v>
      </c>
      <c r="F18" s="1170">
        <f>'СС Имп Минэк цел'!F23</f>
        <v>103.15751910764831</v>
      </c>
      <c r="G18" s="1170">
        <f>'СС Имп Минэк цел'!G23</f>
        <v>102.39140077346568</v>
      </c>
      <c r="H18" s="1170">
        <f>'ДС Имп Минэк цел'!J18</f>
        <v>96.622739293405402</v>
      </c>
      <c r="I18" s="1170">
        <f>'ДС Имп Минэк цел'!K18</f>
        <v>99.973498044820133</v>
      </c>
      <c r="J18" s="1170">
        <f>'ДС Имп Минэк цел'!L18</f>
        <v>100.09464530231681</v>
      </c>
      <c r="K18" s="1170">
        <f>'ДС Имп Минэк цел'!M18</f>
        <v>100.12251873873022</v>
      </c>
      <c r="L18" s="1170">
        <f>'ДС Имп Минэк цел'!N18</f>
        <v>101.67866659096154</v>
      </c>
      <c r="M18" s="1170">
        <f>'ДС Имп Минэк цел'!O18</f>
        <v>101.56366064489417</v>
      </c>
      <c r="N18" s="1170">
        <f>'ДС Имп Минэк цел'!P18</f>
        <v>100.69924048801956</v>
      </c>
      <c r="O18" s="1170">
        <f>'ДС Имп Минэк цел'!Q18</f>
        <v>104.29470674559144</v>
      </c>
      <c r="P18" s="1170">
        <f>'ДС Имп Минэк цел'!R18</f>
        <v>104.15427111519514</v>
      </c>
      <c r="Q18" s="1170">
        <f>'ДС Имп Минэк цел'!S18</f>
        <v>104.01516962921289</v>
      </c>
      <c r="R18" s="1170">
        <f>'ДС Имп Минэк цел'!T18</f>
        <v>103.87583250432579</v>
      </c>
      <c r="S18" s="1170">
        <f>'ДС Имп Минэк цел'!U18</f>
        <v>103.87558290425366</v>
      </c>
      <c r="T18" s="1170">
        <f>'ДС Имп Минэк цел'!V18</f>
        <v>103.85450195390739</v>
      </c>
    </row>
    <row r="19" ht="15">
      <c r="A19" s="1245"/>
      <c r="B19" s="1246" t="s">
        <v>1250</v>
      </c>
      <c r="C19" s="1213"/>
      <c r="D19" s="1185">
        <f>(VLOOKUP($B15,'ЭКС ИМП ТО ФАКТ'!$I$14:$M$25,5,0)/0.75)/VLOOKUP($B15,'ЭКС ИМП ТО ФАКТ'!$I$14:$M$25,4,0)*100</f>
        <v>113.0383433121368</v>
      </c>
      <c r="E19" s="1185">
        <f>'СС Имп Минэк цел'!E24</f>
        <v>105.37271783939819</v>
      </c>
      <c r="F19" s="1213">
        <f>'СС Имп Минэк цел'!F24</f>
        <v>100.96530400248193</v>
      </c>
      <c r="G19" s="1213">
        <f>'СС Имп Минэк цел'!G24</f>
        <v>102.47960228580493</v>
      </c>
      <c r="H19" s="1213">
        <f>'ДС Имп Минэк цел'!J19</f>
        <v>91.139353041648718</v>
      </c>
      <c r="I19" s="1213">
        <f>'ДС Имп Минэк цел'!K19</f>
        <v>91.304892492374407</v>
      </c>
      <c r="J19" s="1213">
        <f>'ДС Имп Минэк цел'!L19</f>
        <v>91.408603901254864</v>
      </c>
      <c r="K19" s="1213">
        <f>'ДС Имп Минэк цел'!M19</f>
        <v>91.404620268201327</v>
      </c>
      <c r="L19" s="1213">
        <f>'ДС Имп Минэк цел'!N19</f>
        <v>91.451279903293539</v>
      </c>
      <c r="M19" s="1213">
        <f>'ДС Имп Минэк цел'!O19</f>
        <v>91.602270781950111</v>
      </c>
      <c r="N19" s="1213">
        <f>'ДС Имп Минэк цел'!P19</f>
        <v>91.753012748048931</v>
      </c>
      <c r="O19" s="1213">
        <f>'ДС Имп Минэк цел'!Q19</f>
        <v>91.766939646924968</v>
      </c>
      <c r="P19" s="1213">
        <f>'ДС Имп Минэк цел'!R19</f>
        <v>91.40486470882999</v>
      </c>
      <c r="Q19" s="1213">
        <f>'ДС Имп Минэк цел'!S19</f>
        <v>91.438092012189998</v>
      </c>
      <c r="R19" s="1213">
        <f>'ДС Имп Минэк цел'!T19</f>
        <v>91.417382670917917</v>
      </c>
      <c r="S19" s="1213">
        <f>'ДС Имп Минэк цел'!U19</f>
        <v>91.508302580011502</v>
      </c>
      <c r="T19" s="1213">
        <f>'ДС Имп Минэк цел'!V19</f>
        <v>91.411373502934623</v>
      </c>
    </row>
    <row r="20" s="1235" customFormat="1" ht="28.5">
      <c r="A20" s="1236" t="s">
        <v>1259</v>
      </c>
      <c r="B20" s="1253" t="s">
        <v>1260</v>
      </c>
      <c r="C20" s="1202">
        <f>VLOOKUP($B20,'ЭКС ИМП ТО ФАКТ'!$B$14:$F$25,4,0)/1000000</f>
        <v>198.74630373999997</v>
      </c>
      <c r="D20" s="1203">
        <f>(VLOOKUP($B20,'ЭКС ИМП ТО ФАКТ'!$B$14:$F$25,5,0)/1000000)/0.75</f>
        <v>91.755273706666685</v>
      </c>
      <c r="E20" s="1203">
        <f>D20*E22/100</f>
        <v>103.08277055114552</v>
      </c>
      <c r="F20" s="1202">
        <f t="shared" ref="F20:T20" si="569">E20*F22/100</f>
        <v>113.51009580815546</v>
      </c>
      <c r="G20" s="1202">
        <f t="shared" si="569"/>
        <v>122.84652839450351</v>
      </c>
      <c r="H20" s="1202">
        <f t="shared" si="569"/>
        <v>125.45161149093177</v>
      </c>
      <c r="I20" s="1202">
        <f t="shared" si="569"/>
        <v>129.87868024255104</v>
      </c>
      <c r="J20" s="1202">
        <f t="shared" si="569"/>
        <v>134.53016500484264</v>
      </c>
      <c r="K20" s="1202">
        <f t="shared" si="569"/>
        <v>139.24207501223498</v>
      </c>
      <c r="L20" s="1202">
        <f t="shared" si="569"/>
        <v>144.88062162190496</v>
      </c>
      <c r="M20" s="1202">
        <f t="shared" si="569"/>
        <v>150.64367685576087</v>
      </c>
      <c r="N20" s="1202">
        <f t="shared" si="569"/>
        <v>156.37855050934255</v>
      </c>
      <c r="O20" s="1202">
        <f t="shared" si="569"/>
        <v>164.45735399536304</v>
      </c>
      <c r="P20" s="1202">
        <f t="shared" si="569"/>
        <v>172.20784101691544</v>
      </c>
      <c r="Q20" s="1202">
        <f t="shared" si="569"/>
        <v>180.33584991585386</v>
      </c>
      <c r="R20" s="1202">
        <f t="shared" si="569"/>
        <v>188.72192551087218</v>
      </c>
      <c r="S20" s="1202">
        <f t="shared" si="569"/>
        <v>197.66120034929597</v>
      </c>
      <c r="T20" s="1202">
        <f t="shared" si="569"/>
        <v>206.9470121404911</v>
      </c>
    </row>
    <row r="21" ht="15">
      <c r="A21" s="1241"/>
      <c r="B21" s="1240" t="s">
        <v>1247</v>
      </c>
      <c r="C21" s="1208">
        <f>C20/C$9*100</f>
        <v>50.835392471584093</v>
      </c>
      <c r="D21" s="1209">
        <f t="shared" ref="D21:T21" si="570">D20/D$9*100</f>
        <v>33.203799387834238</v>
      </c>
      <c r="E21" s="1209">
        <f t="shared" si="570"/>
        <v>34.35413184093472</v>
      </c>
      <c r="F21" s="1208">
        <f t="shared" si="570"/>
        <v>34.97342689145605</v>
      </c>
      <c r="G21" s="1208">
        <f t="shared" si="570"/>
        <v>35.426011292142164</v>
      </c>
      <c r="H21" s="1208">
        <f t="shared" si="570"/>
        <v>34.928883352083623</v>
      </c>
      <c r="I21" s="1208">
        <f t="shared" si="570"/>
        <v>34.611167336302387</v>
      </c>
      <c r="J21" s="1208">
        <f t="shared" si="570"/>
        <v>34.311576612202494</v>
      </c>
      <c r="K21" s="1208">
        <f t="shared" si="570"/>
        <v>34.027819500548944</v>
      </c>
      <c r="L21" s="1208">
        <f t="shared" si="570"/>
        <v>33.849988085782989</v>
      </c>
      <c r="M21" s="1208">
        <f t="shared" si="570"/>
        <v>33.678724242367231</v>
      </c>
      <c r="N21" s="1208">
        <f t="shared" si="570"/>
        <v>33.45406514897136</v>
      </c>
      <c r="O21" s="1208">
        <f t="shared" si="570"/>
        <v>33.45863521632328</v>
      </c>
      <c r="P21" s="1208">
        <f t="shared" si="570"/>
        <v>33.445701025641604</v>
      </c>
      <c r="Q21" s="1208">
        <f t="shared" si="570"/>
        <v>33.415075965977721</v>
      </c>
      <c r="R21" s="1208">
        <f t="shared" si="570"/>
        <v>33.37094363541518</v>
      </c>
      <c r="S21" s="1208">
        <f t="shared" si="570"/>
        <v>33.310193024943771</v>
      </c>
      <c r="T21" s="1208">
        <f t="shared" si="570"/>
        <v>33.236502192727336</v>
      </c>
    </row>
    <row r="22" ht="15">
      <c r="A22" s="1241"/>
      <c r="B22" s="1242" t="s">
        <v>1278</v>
      </c>
      <c r="C22" s="1171"/>
      <c r="D22" s="1171">
        <f>D20/C20*100</f>
        <v>46.16703404290778</v>
      </c>
      <c r="E22" s="1171">
        <f>E23*E24/100</f>
        <v>112.34533600836046</v>
      </c>
      <c r="F22" s="1170">
        <f t="shared" ref="F22:T22" si="571">F23*F24/100</f>
        <v>110.11548797268338</v>
      </c>
      <c r="G22" s="1170">
        <f t="shared" si="571"/>
        <v>108.2252001638054</v>
      </c>
      <c r="H22" s="1170">
        <f t="shared" si="571"/>
        <v>102.12059968684049</v>
      </c>
      <c r="I22" s="1170">
        <f t="shared" si="571"/>
        <v>103.52890544729216</v>
      </c>
      <c r="J22" s="1170">
        <f t="shared" si="571"/>
        <v>103.58140747473324</v>
      </c>
      <c r="K22" s="1170">
        <f t="shared" si="571"/>
        <v>103.50249329377</v>
      </c>
      <c r="L22" s="1170">
        <f t="shared" si="571"/>
        <v>104.04945603487634</v>
      </c>
      <c r="M22" s="1170">
        <f t="shared" si="571"/>
        <v>103.97779576684572</v>
      </c>
      <c r="N22" s="1170">
        <f t="shared" si="571"/>
        <v>103.80691295730436</v>
      </c>
      <c r="O22" s="1170">
        <f t="shared" si="571"/>
        <v>105.16618389140129</v>
      </c>
      <c r="P22" s="1170">
        <f t="shared" si="571"/>
        <v>104.71276402864352</v>
      </c>
      <c r="Q22" s="1170">
        <f t="shared" si="571"/>
        <v>104.7198831661446</v>
      </c>
      <c r="R22" s="1170">
        <f t="shared" si="571"/>
        <v>104.6502542888346</v>
      </c>
      <c r="S22" s="1170">
        <f t="shared" si="571"/>
        <v>104.73674418816206</v>
      </c>
      <c r="T22" s="1170">
        <f t="shared" si="571"/>
        <v>104.69784245708604</v>
      </c>
    </row>
    <row r="23" ht="15">
      <c r="A23" s="1241"/>
      <c r="B23" s="1243" t="s">
        <v>1249</v>
      </c>
      <c r="C23" s="1171"/>
      <c r="D23" s="1171">
        <f>D22/D24*100</f>
        <v>50.033688120502021</v>
      </c>
      <c r="E23" s="1171">
        <f>'СС Имп Минэк цел'!E28</f>
        <v>101.56710360407858</v>
      </c>
      <c r="F23" s="1170">
        <f>'СС Имп Минэк цел'!F28</f>
        <v>102.86926200919665</v>
      </c>
      <c r="G23" s="1170">
        <f>'СС Имп Минэк цел'!G28</f>
        <v>102.24940006112207</v>
      </c>
      <c r="H23" s="1170">
        <f>'ДС Имп Минэк цел'!J23</f>
        <v>99.071800758578604</v>
      </c>
      <c r="I23" s="1170">
        <f>'ДС Имп Минэк цел'!K23</f>
        <v>100.46491826467654</v>
      </c>
      <c r="J23" s="1170">
        <f>'ДС Имп Минэк цел'!L23</f>
        <v>100.52203087101658</v>
      </c>
      <c r="K23" s="1170">
        <f>'ДС Имп Минэк цел'!M23</f>
        <v>100.54001295973227</v>
      </c>
      <c r="L23" s="1170">
        <f>'ДС Имп Минэк цел'!N23</f>
        <v>101.15471937162164</v>
      </c>
      <c r="M23" s="1170">
        <f>'ДС Имп Минэк цел'!O23</f>
        <v>101.09213013170992</v>
      </c>
      <c r="N23" s="1170">
        <f>'ДС Имп Минэк цел'!P23</f>
        <v>100.74227071452339</v>
      </c>
      <c r="O23" s="1170">
        <f>'ДС Имп Минэк цел'!Q23</f>
        <v>102.07824660874088</v>
      </c>
      <c r="P23" s="1170">
        <f>'ДС Имп Минэк цел'!R23</f>
        <v>102.00169975470078</v>
      </c>
      <c r="Q23" s="1170">
        <f>'ДС Имп Минэк цел'!S23</f>
        <v>101.926391714301</v>
      </c>
      <c r="R23" s="1170">
        <f>'ДС Имп Минэк цел'!T23</f>
        <v>101.85078498868536</v>
      </c>
      <c r="S23" s="1170">
        <f>'ДС Имп Минэк цел'!U23</f>
        <v>101.85053539094257</v>
      </c>
      <c r="T23" s="1170">
        <f>'ДС Имп Минэк цел'!V23</f>
        <v>101.85070443664155</v>
      </c>
    </row>
    <row r="24" s="1244" customFormat="1" ht="15">
      <c r="A24" s="1245"/>
      <c r="B24" s="1246" t="s">
        <v>1250</v>
      </c>
      <c r="C24" s="1171"/>
      <c r="D24" s="1185">
        <f>(VLOOKUP($B20,'ЭКС ИМП ТО ФАКТ'!$I$14:$M$25,5,0)/0.75)/VLOOKUP($B20,'ЭКС ИМП ТО ФАКТ'!$I$14:$M$25,4,0)*100</f>
        <v>92.27189874893547</v>
      </c>
      <c r="E24" s="1185">
        <f>'СС Имп Минэк цел'!E29</f>
        <v>110.61193242872889</v>
      </c>
      <c r="F24" s="1213">
        <f>'СС Имп Минэк цел'!F29</f>
        <v>107.04411193582678</v>
      </c>
      <c r="G24" s="1213">
        <f>'СС Имп Минэк цел'!G29</f>
        <v>105.84433756981572</v>
      </c>
      <c r="H24" s="1213">
        <f>'ДС Имп Минэк цел'!J24</f>
        <v>103.0773629881739</v>
      </c>
      <c r="I24" s="1213">
        <f>'ДС Имп Минэк цел'!K24</f>
        <v>103.04980806787052</v>
      </c>
      <c r="J24" s="1213">
        <f>'ДС Имп Минэк цел'!L24</f>
        <v>103.04348865339007</v>
      </c>
      <c r="K24" s="1213">
        <f>'ДС Имп Минэк цел'!M24</f>
        <v>102.94656848236558</v>
      </c>
      <c r="L24" s="1213">
        <f>'ДС Имп Минэк цел'!N24</f>
        <v>102.86169214964656</v>
      </c>
      <c r="M24" s="1213">
        <f>'ДС Имп Минэк цел'!O24</f>
        <v>102.85449088012702</v>
      </c>
      <c r="N24" s="1213">
        <f>'ДС Имп Минэк цел'!P24</f>
        <v>103.04206190811932</v>
      </c>
      <c r="O24" s="1213">
        <f>'ДС Имп Минэк цел'!Q24</f>
        <v>103.02506889102069</v>
      </c>
      <c r="P24" s="1213">
        <f>'ДС Имп Минэк цел'!R24</f>
        <v>102.65786185961848</v>
      </c>
      <c r="Q24" s="1213">
        <f>'ДС Имп Минэк цел'!S24</f>
        <v>102.74069493176383</v>
      </c>
      <c r="R24" s="1213">
        <f>'ДС Имп Минэк цел'!T24</f>
        <v>102.74859864895517</v>
      </c>
      <c r="S24" s="1213">
        <f>'ДС Имп Минэк цел'!U24</f>
        <v>102.83376890081244</v>
      </c>
      <c r="T24" s="1213">
        <f>'ДС Имп Минэк цел'!V24</f>
        <v>102.79540336632195</v>
      </c>
      <c r="U24" s="1146"/>
      <c r="V24" s="1146"/>
      <c r="W24" s="1146"/>
      <c r="X24" s="1146"/>
      <c r="Y24" s="1146"/>
      <c r="Z24" s="1146"/>
      <c r="AA24" s="1146"/>
      <c r="AB24" s="1146"/>
      <c r="AC24" s="1146"/>
      <c r="AD24" s="1146"/>
      <c r="AE24" s="1146"/>
      <c r="AF24" s="1146"/>
      <c r="AG24" s="1146"/>
      <c r="AH24" s="1146"/>
      <c r="AI24" s="1146"/>
      <c r="AJ24" s="1146"/>
      <c r="AK24" s="1146"/>
      <c r="AL24" s="1146"/>
      <c r="AM24" s="1146"/>
      <c r="AN24" s="1146"/>
      <c r="AO24" s="1146"/>
      <c r="AP24" s="1146"/>
      <c r="AQ24" s="1146"/>
      <c r="AR24" s="1146"/>
      <c r="AS24" s="1146"/>
      <c r="AT24" s="1146"/>
      <c r="AU24" s="1146"/>
      <c r="AV24" s="1146"/>
      <c r="AW24" s="1146"/>
      <c r="AX24" s="1146"/>
      <c r="AY24" s="1146"/>
      <c r="AZ24" s="1146"/>
      <c r="BA24" s="1146"/>
      <c r="BB24" s="1146"/>
      <c r="BC24" s="1146"/>
      <c r="BD24" s="1146"/>
      <c r="BE24" s="1146"/>
      <c r="BF24" s="1146"/>
      <c r="BG24" s="1146"/>
      <c r="BH24" s="1146"/>
      <c r="BI24" s="1146"/>
      <c r="BJ24" s="1146"/>
      <c r="BK24" s="1146"/>
      <c r="BL24" s="1146"/>
      <c r="BM24" s="1146"/>
      <c r="BN24" s="1146"/>
      <c r="BO24" s="1146"/>
      <c r="BP24" s="1146"/>
      <c r="BQ24" s="1146"/>
      <c r="BR24" s="1146"/>
      <c r="BS24" s="1146"/>
      <c r="BT24" s="1146"/>
      <c r="BU24" s="1146"/>
      <c r="BV24" s="1146"/>
      <c r="BW24" s="1146"/>
      <c r="BX24" s="1146"/>
      <c r="BY24" s="1146"/>
      <c r="BZ24" s="1146"/>
      <c r="CA24" s="1146"/>
      <c r="CB24" s="1146"/>
      <c r="CC24" s="1146"/>
      <c r="CD24" s="1146"/>
      <c r="CE24" s="1146"/>
      <c r="CF24" s="1146"/>
      <c r="CG24" s="1146"/>
      <c r="CH24" s="1146"/>
      <c r="CI24" s="1146"/>
      <c r="CJ24" s="1146"/>
      <c r="CK24" s="1146"/>
      <c r="CL24" s="1146"/>
      <c r="CM24" s="1146"/>
      <c r="CN24" s="1146"/>
      <c r="CO24" s="1146"/>
      <c r="CP24" s="1146"/>
      <c r="CQ24" s="1146"/>
      <c r="CR24" s="1146"/>
      <c r="CS24" s="1146"/>
      <c r="CT24" s="1146"/>
      <c r="CU24" s="1146"/>
      <c r="CV24" s="1146"/>
      <c r="CW24" s="1146"/>
      <c r="CX24" s="1146"/>
      <c r="CY24" s="1146"/>
      <c r="CZ24" s="1146"/>
      <c r="DA24" s="1146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6"/>
      <c r="DR24" s="1146"/>
      <c r="DS24" s="1146"/>
      <c r="DT24" s="1146"/>
      <c r="DU24" s="1146"/>
      <c r="DV24" s="1146"/>
      <c r="DW24" s="1146"/>
      <c r="DX24" s="1146"/>
      <c r="DY24" s="1146"/>
      <c r="DZ24" s="1146"/>
      <c r="EA24" s="1146"/>
      <c r="EB24" s="1146"/>
      <c r="EC24" s="1146"/>
      <c r="ED24" s="1146"/>
      <c r="EE24" s="1146"/>
      <c r="EF24" s="1146"/>
      <c r="EG24" s="1146"/>
      <c r="EH24" s="1146"/>
      <c r="EI24" s="1146"/>
      <c r="EJ24" s="1146"/>
      <c r="EK24" s="1146"/>
      <c r="EL24" s="1146"/>
      <c r="EM24" s="1146"/>
      <c r="EN24" s="1146"/>
      <c r="EO24" s="1146"/>
      <c r="EP24" s="1146"/>
      <c r="EQ24" s="1146"/>
      <c r="ER24" s="1146"/>
      <c r="ES24" s="1146"/>
      <c r="ET24" s="1146"/>
      <c r="EU24" s="1146"/>
      <c r="EV24" s="1146"/>
      <c r="EW24" s="1146"/>
      <c r="EX24" s="1146"/>
      <c r="EY24" s="1146"/>
      <c r="EZ24" s="1146"/>
      <c r="FA24" s="1146"/>
      <c r="FB24" s="1146"/>
      <c r="FC24" s="1146"/>
      <c r="FD24" s="1146"/>
      <c r="FE24" s="1146"/>
      <c r="FF24" s="1146"/>
      <c r="FG24" s="1146"/>
      <c r="FH24" s="1146"/>
      <c r="FI24" s="1146"/>
      <c r="FJ24" s="1146"/>
      <c r="FK24" s="1146"/>
      <c r="FL24" s="1146"/>
      <c r="FM24" s="1146"/>
      <c r="FN24" s="1146"/>
      <c r="FO24" s="1146"/>
      <c r="FP24" s="1146"/>
      <c r="FQ24" s="1146"/>
      <c r="FR24" s="1146"/>
      <c r="FS24" s="1146"/>
      <c r="FT24" s="1146"/>
      <c r="FU24" s="1146"/>
      <c r="FV24" s="1146"/>
      <c r="FW24" s="1146"/>
      <c r="FX24" s="1146"/>
      <c r="FY24" s="1146"/>
      <c r="FZ24" s="1146"/>
    </row>
    <row r="25" s="1235" customFormat="1" ht="28.5">
      <c r="A25" s="1236" t="s">
        <v>1261</v>
      </c>
      <c r="B25" s="1253" t="s">
        <v>1262</v>
      </c>
      <c r="C25" s="1202">
        <f>VLOOKUP($B25,'ЭКС ИМП ТО ФАКТ'!$B$14:$F$25,4,0)/1000000</f>
        <v>0.24430711999999996</v>
      </c>
      <c r="D25" s="1203">
        <f>(VLOOKUP($B25,'ЭКС ИМП ТО ФАКТ'!$B$14:$F$25,5,0)/1000000)/0.75</f>
        <v>0.15664364</v>
      </c>
      <c r="E25" s="1203">
        <f>D25*E27/100</f>
        <v>0.19054962583715951</v>
      </c>
      <c r="F25" s="1202">
        <f t="shared" ref="F25:T25" si="572">E25*F27/100</f>
        <v>0.21571811167891247</v>
      </c>
      <c r="G25" s="1202">
        <f t="shared" si="572"/>
        <v>0.24208173607771524</v>
      </c>
      <c r="H25" s="1202">
        <f t="shared" si="572"/>
        <v>0.25870910001805958</v>
      </c>
      <c r="I25" s="1202">
        <f t="shared" si="572"/>
        <v>0.28108057450165291</v>
      </c>
      <c r="J25" s="1202">
        <f t="shared" si="572"/>
        <v>0.30539519082487743</v>
      </c>
      <c r="K25" s="1202">
        <f t="shared" si="572"/>
        <v>0.33150411979298289</v>
      </c>
      <c r="L25" s="1202">
        <f t="shared" si="572"/>
        <v>0.36208569268238355</v>
      </c>
      <c r="M25" s="1202">
        <f t="shared" si="572"/>
        <v>0.39439646820079111</v>
      </c>
      <c r="N25" s="1202">
        <f t="shared" si="572"/>
        <v>0.42788203367920102</v>
      </c>
      <c r="O25" s="1202">
        <f t="shared" si="572"/>
        <v>0.47086831949259839</v>
      </c>
      <c r="P25" s="1202">
        <f t="shared" si="572"/>
        <v>0.5162591410369568</v>
      </c>
      <c r="Q25" s="1202">
        <f t="shared" si="572"/>
        <v>0.56586077551202163</v>
      </c>
      <c r="R25" s="1202">
        <f t="shared" si="572"/>
        <v>0.61963467826608787</v>
      </c>
      <c r="S25" s="1202">
        <f t="shared" si="572"/>
        <v>0.67861992613882305</v>
      </c>
      <c r="T25" s="1202">
        <f t="shared" si="572"/>
        <v>0.74319979329487451</v>
      </c>
    </row>
    <row r="26" ht="15">
      <c r="A26" s="1241"/>
      <c r="B26" s="1240" t="s">
        <v>1247</v>
      </c>
      <c r="C26" s="1208">
        <f>C25/C$9*100</f>
        <v>0.062488952474052145</v>
      </c>
      <c r="D26" s="1209">
        <f t="shared" ref="D26:T26" si="573">D25/D$9*100</f>
        <v>0.056685177732320631</v>
      </c>
      <c r="E26" s="1209">
        <f t="shared" si="573"/>
        <v>0.063503987458336839</v>
      </c>
      <c r="F26" s="1208">
        <f t="shared" si="573"/>
        <v>0.066464586733467876</v>
      </c>
      <c r="G26" s="1208">
        <f t="shared" si="573"/>
        <v>0.069810603750803529</v>
      </c>
      <c r="H26" s="1208">
        <f t="shared" si="573"/>
        <v>0.072031119164272614</v>
      </c>
      <c r="I26" s="1208">
        <f t="shared" si="573"/>
        <v>0.07490472478541127</v>
      </c>
      <c r="J26" s="1208">
        <f t="shared" si="573"/>
        <v>0.077890267113020981</v>
      </c>
      <c r="K26" s="1208">
        <f t="shared" si="573"/>
        <v>0.081012598749428205</v>
      </c>
      <c r="L26" s="1208">
        <f t="shared" si="573"/>
        <v>0.084597900299718545</v>
      </c>
      <c r="M26" s="1208">
        <f t="shared" si="573"/>
        <v>0.088173431317771528</v>
      </c>
      <c r="N26" s="1208">
        <f t="shared" si="573"/>
        <v>0.091536808495505023</v>
      </c>
      <c r="O26" s="1208">
        <f t="shared" si="573"/>
        <v>0.095797548446937941</v>
      </c>
      <c r="P26" s="1208">
        <f t="shared" si="573"/>
        <v>0.10026633387257058</v>
      </c>
      <c r="Q26" s="1208">
        <f t="shared" si="573"/>
        <v>0.10485037117535986</v>
      </c>
      <c r="R26" s="1208">
        <f t="shared" si="573"/>
        <v>0.10956752304742143</v>
      </c>
      <c r="S26" s="1208">
        <f t="shared" si="573"/>
        <v>0.11436215448611586</v>
      </c>
      <c r="T26" s="1208">
        <f t="shared" si="573"/>
        <v>0.11936080305769511</v>
      </c>
    </row>
    <row r="27" ht="15">
      <c r="A27" s="1241"/>
      <c r="B27" s="1242" t="s">
        <v>1278</v>
      </c>
      <c r="C27" s="1171"/>
      <c r="D27" s="1171">
        <f>D25/C25*100</f>
        <v>64.117509141772061</v>
      </c>
      <c r="E27" s="1171">
        <f>E28*E29/100</f>
        <v>121.64530001802787</v>
      </c>
      <c r="F27" s="1170">
        <f t="shared" ref="F27:T27" si="574">F28*F29/100</f>
        <v>113.20836277225835</v>
      </c>
      <c r="G27" s="1170">
        <f t="shared" si="574"/>
        <v>112.22133097384236</v>
      </c>
      <c r="H27" s="1170">
        <f t="shared" si="574"/>
        <v>106.86849169612964</v>
      </c>
      <c r="I27" s="1170">
        <f t="shared" si="574"/>
        <v>108.64734734187226</v>
      </c>
      <c r="J27" s="1170">
        <f t="shared" si="574"/>
        <v>108.65040793599258</v>
      </c>
      <c r="K27" s="1170">
        <f t="shared" si="574"/>
        <v>108.54922728075213</v>
      </c>
      <c r="L27" s="1170">
        <f t="shared" si="574"/>
        <v>109.22509587769171</v>
      </c>
      <c r="M27" s="1170">
        <f t="shared" si="574"/>
        <v>108.9235162204407</v>
      </c>
      <c r="N27" s="1170">
        <f t="shared" si="574"/>
        <v>108.49033096852229</v>
      </c>
      <c r="O27" s="1170">
        <f t="shared" si="574"/>
        <v>110.0462937047798</v>
      </c>
      <c r="P27" s="1170">
        <f t="shared" si="574"/>
        <v>109.63981216516564</v>
      </c>
      <c r="Q27" s="1170">
        <f t="shared" si="574"/>
        <v>109.6078946661235</v>
      </c>
      <c r="R27" s="1170">
        <f t="shared" si="574"/>
        <v>109.50302708389864</v>
      </c>
      <c r="S27" s="1170">
        <f t="shared" si="574"/>
        <v>109.51935873534266</v>
      </c>
      <c r="T27" s="1170">
        <f t="shared" si="574"/>
        <v>109.51635291988768</v>
      </c>
    </row>
    <row r="28" ht="15">
      <c r="A28" s="1241"/>
      <c r="B28" s="1243" t="s">
        <v>1249</v>
      </c>
      <c r="C28" s="1171"/>
      <c r="D28" s="1171">
        <f>D27/D29*100</f>
        <v>97.411421918706637</v>
      </c>
      <c r="E28" s="1171">
        <f>'СС Имп Минэк цел'!E33</f>
        <v>100.60543197387125</v>
      </c>
      <c r="F28" s="1170">
        <f>'СС Имп Минэк цел'!F33</f>
        <v>102.5818971783779</v>
      </c>
      <c r="G28" s="1170">
        <f>'СС Имп Минэк цел'!G33</f>
        <v>102.10750014143011</v>
      </c>
      <c r="H28" s="1171">
        <v>102.11809693713786</v>
      </c>
      <c r="I28" s="1171">
        <v>103.84674498330033</v>
      </c>
      <c r="J28" s="1171">
        <v>103.838683249925</v>
      </c>
      <c r="K28" s="1171">
        <v>103.83045913042032</v>
      </c>
      <c r="L28" s="1171">
        <v>104.49401443531261</v>
      </c>
      <c r="M28" s="1171">
        <v>104.34405939830782</v>
      </c>
      <c r="N28" s="1171">
        <v>103.89426504401919</v>
      </c>
      <c r="O28" s="1171">
        <v>105.46341708915843</v>
      </c>
      <c r="P28" s="1171">
        <v>105.37251414471186</v>
      </c>
      <c r="Q28" s="1171">
        <v>105.28224052428681</v>
      </c>
      <c r="R28" s="1171">
        <v>105.19180140984059</v>
      </c>
      <c r="S28" s="1171">
        <v>105.19166767542639</v>
      </c>
      <c r="T28" s="1171">
        <v>105.15644301729559</v>
      </c>
    </row>
    <row r="29" s="1244" customFormat="1" ht="15">
      <c r="A29" s="1245"/>
      <c r="B29" s="1246" t="s">
        <v>1250</v>
      </c>
      <c r="C29" s="1171"/>
      <c r="D29" s="1185">
        <f>(VLOOKUP($B25,'ЭКС ИМП ТО ФАКТ'!$I$14:$M$25,5,0)/0.75)/VLOOKUP($B25,'ЭКС ИМП ТО ФАКТ'!$I$14:$M$25,4,0)*100</f>
        <v>65.821346079190235</v>
      </c>
      <c r="E29" s="1185">
        <f>'СС Имп Минэк цел'!E34</f>
        <v>120.91325252658424</v>
      </c>
      <c r="F29" s="1213">
        <f>'СС Имп Минэк цел'!F34</f>
        <v>110.35900669238187</v>
      </c>
      <c r="G29" s="1213">
        <f>'СС Имп Минэк цел'!G34</f>
        <v>109.90508123145067</v>
      </c>
      <c r="H29" s="1171">
        <v>104.65186377485671</v>
      </c>
      <c r="I29" s="1171">
        <v>104.62277595638065</v>
      </c>
      <c r="J29" s="1171">
        <v>104.63384601525276</v>
      </c>
      <c r="K29" s="1171">
        <v>104.54468581748696</v>
      </c>
      <c r="L29" s="1171">
        <v>104.52760999560209</v>
      </c>
      <c r="M29" s="1171">
        <v>104.3888045457882</v>
      </c>
      <c r="N29" s="1171">
        <v>104.42379174880901</v>
      </c>
      <c r="O29" s="1171">
        <v>104.34546569996591</v>
      </c>
      <c r="P29" s="1171">
        <v>104.04972592244819</v>
      </c>
      <c r="Q29" s="1171">
        <v>104.10862660245043</v>
      </c>
      <c r="R29" s="1171">
        <v>104.09844266974855</v>
      </c>
      <c r="S29" s="1171">
        <v>104.11410062750366</v>
      </c>
      <c r="T29" s="1171">
        <v>104.14611770566927</v>
      </c>
      <c r="U29" s="1146"/>
      <c r="V29" s="1146"/>
      <c r="W29" s="1146"/>
      <c r="X29" s="1146"/>
      <c r="Y29" s="1146"/>
      <c r="Z29" s="1146"/>
      <c r="AA29" s="1146"/>
      <c r="AB29" s="1146"/>
      <c r="AC29" s="1146"/>
      <c r="AD29" s="1146"/>
      <c r="AE29" s="1146"/>
      <c r="AF29" s="1146"/>
      <c r="AG29" s="1146"/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6"/>
      <c r="AR29" s="1146"/>
      <c r="AS29" s="1146"/>
      <c r="AT29" s="1146"/>
      <c r="AU29" s="1146"/>
      <c r="AV29" s="1146"/>
      <c r="AW29" s="1146"/>
      <c r="AX29" s="1146"/>
      <c r="AY29" s="1146"/>
      <c r="AZ29" s="1146"/>
      <c r="BA29" s="1146"/>
      <c r="BB29" s="1146"/>
      <c r="BC29" s="1146"/>
      <c r="BD29" s="1146"/>
      <c r="BE29" s="1146"/>
      <c r="BF29" s="1146"/>
      <c r="BG29" s="1146"/>
      <c r="BH29" s="1146"/>
      <c r="BI29" s="1146"/>
      <c r="BJ29" s="1146"/>
      <c r="BK29" s="1146"/>
      <c r="BL29" s="1146"/>
      <c r="BM29" s="1146"/>
      <c r="BN29" s="1146"/>
      <c r="BO29" s="1146"/>
      <c r="BP29" s="1146"/>
      <c r="BQ29" s="1146"/>
      <c r="BR29" s="1146"/>
      <c r="BS29" s="1146"/>
      <c r="BT29" s="1146"/>
      <c r="BU29" s="1146"/>
      <c r="BV29" s="1146"/>
      <c r="BW29" s="1146"/>
      <c r="BX29" s="1146"/>
      <c r="BY29" s="1146"/>
      <c r="BZ29" s="1146"/>
      <c r="CA29" s="1146"/>
      <c r="CB29" s="1146"/>
      <c r="CC29" s="1146"/>
      <c r="CD29" s="1146"/>
      <c r="CE29" s="1146"/>
      <c r="CF29" s="1146"/>
      <c r="CG29" s="1146"/>
      <c r="CH29" s="1146"/>
      <c r="CI29" s="1146"/>
      <c r="CJ29" s="1146"/>
      <c r="CK29" s="1146"/>
      <c r="CL29" s="1146"/>
      <c r="CM29" s="1146"/>
      <c r="CN29" s="1146"/>
      <c r="CO29" s="1146"/>
      <c r="CP29" s="1146"/>
      <c r="CQ29" s="1146"/>
      <c r="CR29" s="1146"/>
      <c r="CS29" s="1146"/>
      <c r="CT29" s="1146"/>
      <c r="CU29" s="1146"/>
      <c r="CV29" s="1146"/>
      <c r="CW29" s="1146"/>
      <c r="CX29" s="1146"/>
      <c r="CY29" s="1146"/>
      <c r="CZ29" s="1146"/>
      <c r="DA29" s="1146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6"/>
      <c r="DR29" s="1146"/>
      <c r="DS29" s="1146"/>
      <c r="DT29" s="1146"/>
      <c r="DU29" s="1146"/>
      <c r="DV29" s="1146"/>
      <c r="DW29" s="1146"/>
      <c r="DX29" s="1146"/>
      <c r="DY29" s="1146"/>
      <c r="DZ29" s="1146"/>
      <c r="EA29" s="1146"/>
      <c r="EB29" s="1146"/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6"/>
      <c r="EO29" s="1146"/>
      <c r="EP29" s="1146"/>
      <c r="EQ29" s="1146"/>
      <c r="ER29" s="1146"/>
      <c r="ES29" s="1146"/>
      <c r="ET29" s="1146"/>
      <c r="EU29" s="1146"/>
      <c r="EV29" s="1146"/>
      <c r="EW29" s="1146"/>
      <c r="EX29" s="1146"/>
      <c r="EY29" s="1146"/>
      <c r="EZ29" s="1146"/>
      <c r="FA29" s="1146"/>
      <c r="FB29" s="1146"/>
      <c r="FC29" s="1146"/>
      <c r="FD29" s="1146"/>
      <c r="FE29" s="1146"/>
      <c r="FF29" s="1146"/>
      <c r="FG29" s="1146"/>
      <c r="FH29" s="1146"/>
      <c r="FI29" s="1146"/>
      <c r="FJ29" s="1146"/>
      <c r="FK29" s="1146"/>
      <c r="FL29" s="1146"/>
      <c r="FM29" s="1146"/>
      <c r="FN29" s="1146"/>
      <c r="FO29" s="1146"/>
      <c r="FP29" s="1146"/>
      <c r="FQ29" s="1146"/>
      <c r="FR29" s="1146"/>
      <c r="FS29" s="1146"/>
    </row>
    <row r="30" s="1235" customFormat="1" ht="24" customHeight="1">
      <c r="A30" s="1236" t="s">
        <v>1263</v>
      </c>
      <c r="B30" s="1253" t="s">
        <v>1264</v>
      </c>
      <c r="C30" s="1202">
        <f>VLOOKUP($B30,'ЭКС ИМП ТО ФАКТ'!$B$14:$F$25,4,0)/1000000</f>
        <v>0.28905413000000008</v>
      </c>
      <c r="D30" s="1203">
        <f>(VLOOKUP($B30,'ЭКС ИМП ТО ФАКТ'!$B$14:$F$25,5,0)/1000000)/0.75</f>
        <v>0.24734214666666668</v>
      </c>
      <c r="E30" s="1203">
        <f>D30*E32/100</f>
        <v>0.26864718915007157</v>
      </c>
      <c r="F30" s="1202">
        <f t="shared" ref="F30:T30" si="575">E30*F32/100</f>
        <v>0.28417733245297599</v>
      </c>
      <c r="G30" s="1202">
        <f t="shared" si="575"/>
        <v>0.2964440050737967</v>
      </c>
      <c r="H30" s="1202">
        <f t="shared" si="575"/>
        <v>0.29545459878441271</v>
      </c>
      <c r="I30" s="1202">
        <f t="shared" si="575"/>
        <v>0.29983896499036056</v>
      </c>
      <c r="J30" s="1202">
        <f t="shared" si="575"/>
        <v>0.30456012044211395</v>
      </c>
      <c r="K30" s="1202">
        <f t="shared" si="575"/>
        <v>0.3091315446558156</v>
      </c>
      <c r="L30" s="1202">
        <f t="shared" si="575"/>
        <v>0.31573960738750273</v>
      </c>
      <c r="M30" s="1202">
        <f t="shared" si="575"/>
        <v>0.32274840166732111</v>
      </c>
      <c r="N30" s="1202">
        <f t="shared" si="575"/>
        <v>0.32919753671558055</v>
      </c>
      <c r="O30" s="1202">
        <f t="shared" si="575"/>
        <v>0.34043758497211685</v>
      </c>
      <c r="P30" s="1202">
        <f t="shared" si="575"/>
        <v>0.35074995405211695</v>
      </c>
      <c r="Q30" s="1202">
        <f t="shared" si="575"/>
        <v>0.36140190509452252</v>
      </c>
      <c r="R30" s="1202">
        <f t="shared" si="575"/>
        <v>0.37208619172067253</v>
      </c>
      <c r="S30" s="1202">
        <f t="shared" si="575"/>
        <v>0.38368775192080729</v>
      </c>
      <c r="T30" s="1202">
        <f t="shared" si="575"/>
        <v>0.39526134228441845</v>
      </c>
    </row>
    <row r="31" ht="15">
      <c r="A31" s="1241"/>
      <c r="B31" s="1240" t="s">
        <v>1247</v>
      </c>
      <c r="C31" s="1208">
        <f>C30/C$9*100</f>
        <v>0.073934356853776917</v>
      </c>
      <c r="D31" s="1209">
        <f t="shared" ref="D31:T31" si="576">D30/D$9*100</f>
        <v>0.089506561163247456</v>
      </c>
      <c r="E31" s="1209">
        <f t="shared" si="576"/>
        <v>0.089531363053333521</v>
      </c>
      <c r="F31" s="1208">
        <f t="shared" si="576"/>
        <v>0.087557455484405342</v>
      </c>
      <c r="G31" s="1208">
        <f t="shared" si="576"/>
        <v>0.085487386648054858</v>
      </c>
      <c r="H31" s="1208">
        <f t="shared" si="576"/>
        <v>0.082261990054415451</v>
      </c>
      <c r="I31" s="1208">
        <f t="shared" si="576"/>
        <v>0.079903619068536699</v>
      </c>
      <c r="J31" s="1208">
        <f t="shared" si="576"/>
        <v>0.077677284534624996</v>
      </c>
      <c r="K31" s="1208">
        <f t="shared" si="576"/>
        <v>0.075545214350976053</v>
      </c>
      <c r="L31" s="1208">
        <f t="shared" si="576"/>
        <v>0.073769575452048208</v>
      </c>
      <c r="M31" s="1208">
        <f t="shared" si="576"/>
        <v>0.072155397732532212</v>
      </c>
      <c r="N31" s="1208">
        <f t="shared" si="576"/>
        <v>0.070425232899866089</v>
      </c>
      <c r="O31" s="1208">
        <f t="shared" si="576"/>
        <v>0.069261584798629816</v>
      </c>
      <c r="P31" s="1208">
        <f t="shared" si="576"/>
        <v>0.068121625755893006</v>
      </c>
      <c r="Q31" s="1208">
        <f t="shared" si="576"/>
        <v>0.066965454282204143</v>
      </c>
      <c r="R31" s="1208">
        <f t="shared" si="576"/>
        <v>0.065794513794908902</v>
      </c>
      <c r="S31" s="1208">
        <f t="shared" si="576"/>
        <v>0.064659695758213856</v>
      </c>
      <c r="T31" s="1208">
        <f t="shared" si="576"/>
        <v>0.063480522543703011</v>
      </c>
    </row>
    <row r="32" ht="15">
      <c r="A32" s="1241"/>
      <c r="B32" s="1242" t="s">
        <v>1278</v>
      </c>
      <c r="C32" s="1171"/>
      <c r="D32" s="1171">
        <f>D30/C30*100</f>
        <v>85.569490623319098</v>
      </c>
      <c r="E32" s="1171">
        <f>E33*E34/100</f>
        <v>108.61359164643982</v>
      </c>
      <c r="F32" s="1170">
        <f t="shared" ref="F32:T32" si="577">F33*F34/100</f>
        <v>105.78086945634446</v>
      </c>
      <c r="G32" s="1170">
        <f t="shared" si="577"/>
        <v>104.31655562213095</v>
      </c>
      <c r="H32" s="1170">
        <f t="shared" si="577"/>
        <v>99.666241761530074</v>
      </c>
      <c r="I32" s="1170">
        <f t="shared" si="577"/>
        <v>101.48393906339128</v>
      </c>
      <c r="J32" s="1170">
        <f t="shared" si="577"/>
        <v>101.57456368351097</v>
      </c>
      <c r="K32" s="1170">
        <f t="shared" si="577"/>
        <v>101.5009923843823</v>
      </c>
      <c r="L32" s="1170">
        <f t="shared" si="577"/>
        <v>102.13762161963913</v>
      </c>
      <c r="M32" s="1170">
        <f t="shared" si="577"/>
        <v>102.21980205075019</v>
      </c>
      <c r="N32" s="1170">
        <f t="shared" si="577"/>
        <v>101.99819271449314</v>
      </c>
      <c r="O32" s="1170">
        <f t="shared" si="577"/>
        <v>103.41437799586194</v>
      </c>
      <c r="P32" s="1170">
        <f t="shared" si="577"/>
        <v>103.02915116756122</v>
      </c>
      <c r="Q32" s="1170">
        <f t="shared" si="577"/>
        <v>103.03690732367789</v>
      </c>
      <c r="R32" s="1170">
        <f t="shared" si="577"/>
        <v>102.95634485472776</v>
      </c>
      <c r="S32" s="1170">
        <f t="shared" si="577"/>
        <v>103.11797654905831</v>
      </c>
      <c r="T32" s="1170">
        <f t="shared" si="577"/>
        <v>103.0164086045676</v>
      </c>
    </row>
    <row r="33" ht="15">
      <c r="A33" s="1241"/>
      <c r="B33" s="1243" t="s">
        <v>1249</v>
      </c>
      <c r="C33" s="1171"/>
      <c r="D33" s="1171">
        <f>D32/D34*100</f>
        <v>108.8465653213232</v>
      </c>
      <c r="E33" s="1171">
        <f>'СС Имп Минэк цел'!E38</f>
        <v>101.56710360407858</v>
      </c>
      <c r="F33" s="1170">
        <f>'СС Имп Минэк цел'!F38</f>
        <v>102.86926200919665</v>
      </c>
      <c r="G33" s="1170">
        <f>'СС Имп Минэк цел'!G38</f>
        <v>102.24940006112207</v>
      </c>
      <c r="H33" s="1170">
        <f>'ДС Имп Минэк цел'!J33</f>
        <v>99.007980562286619</v>
      </c>
      <c r="I33" s="1170">
        <f>'ДС Имп Минэк цел'!K33</f>
        <v>100.49910622760653</v>
      </c>
      <c r="J33" s="1170">
        <f>'ДС Имп Минэк цел'!L33</f>
        <v>100.56019822414409</v>
      </c>
      <c r="K33" s="1170">
        <f>'ДС Имп Минэк цел'!M33</f>
        <v>100.57943040158057</v>
      </c>
      <c r="L33" s="1170">
        <f>'ДС Имп Минэк цел'!N33</f>
        <v>101.23759451980644</v>
      </c>
      <c r="M33" s="1170">
        <f>'ДС Имп Минэк цел'!O33</f>
        <v>101.1705347027811</v>
      </c>
      <c r="N33" s="1170">
        <f>'ДС Имп Минэк цел'!P33</f>
        <v>100.79588017064145</v>
      </c>
      <c r="O33" s="1170">
        <f>'ДС Имп Минэк цел'!Q33</f>
        <v>102.22672322709961</v>
      </c>
      <c r="P33" s="1170">
        <f>'ДС Имп Минэк цел'!R33</f>
        <v>102.14476674550528</v>
      </c>
      <c r="Q33" s="1170">
        <f>'ДС Имп Минэк цел'!S33</f>
        <v>102.06405526084851</v>
      </c>
      <c r="R33" s="1170">
        <f>'ДС Имп Минэк цел'!T33</f>
        <v>101.98304913187927</v>
      </c>
      <c r="S33" s="1170">
        <f>'ДС Имп Минэк цел'!U33</f>
        <v>101.98279963263958</v>
      </c>
      <c r="T33" s="1170">
        <f>'ДС Имп Минэк цел'!V33</f>
        <v>101.98193329307659</v>
      </c>
    </row>
    <row r="34" s="1244" customFormat="1" ht="15">
      <c r="A34" s="1245"/>
      <c r="B34" s="1246" t="s">
        <v>1250</v>
      </c>
      <c r="C34" s="1171"/>
      <c r="D34" s="1185">
        <f>(VLOOKUP($B30,'ЭКС ИМП ТО ФАКТ'!$I$14:$M$25,5,0)/0.75)/VLOOKUP($B30,'ЭКС ИМП ТО ФАКТ'!$I$14:$M$25,4,0)*100</f>
        <v>78.614782534213703</v>
      </c>
      <c r="E34" s="1185">
        <f>'СС Имп Минэк цел'!E39</f>
        <v>106.93776606038638</v>
      </c>
      <c r="F34" s="1213">
        <f>'СС Имп Минэк цел'!F39</f>
        <v>102.83039597084648</v>
      </c>
      <c r="G34" s="1213">
        <f>'СС Имп Минэк цел'!G39</f>
        <v>102.02167989227631</v>
      </c>
      <c r="H34" s="1213">
        <f>'ДС Имп Минэк цел'!J34</f>
        <v>100.66485670700993</v>
      </c>
      <c r="I34" s="1213">
        <f>'ДС Имп Минэк цел'!K34</f>
        <v>100.97994188481074</v>
      </c>
      <c r="J34" s="1213">
        <f>'ДС Имп Минэк цел'!L34</f>
        <v>101.00871465776738</v>
      </c>
      <c r="K34" s="1213">
        <f>'ДС Имп Минэк цел'!M34</f>
        <v>100.91625293474246</v>
      </c>
      <c r="L34" s="1213">
        <f>'ДС Имп Минэк цел'!N34</f>
        <v>100.8890245803466</v>
      </c>
      <c r="M34" s="1213">
        <f>'ДС Имп Минэк цел'!O34</f>
        <v>101.03712741170305</v>
      </c>
      <c r="N34" s="1213">
        <f>'ДС Имп Минэк цел'!P34</f>
        <v>101.19281913290131</v>
      </c>
      <c r="O34" s="1213">
        <f>'ДС Имп Минэк цел'!Q34</f>
        <v>101.1617850316144</v>
      </c>
      <c r="P34" s="1213">
        <f>'ДС Имп Минэк цел'!R34</f>
        <v>100.86581471595055</v>
      </c>
      <c r="Q34" s="1213">
        <f>'ДС Имп Минэк цел'!S34</f>
        <v>100.95317794334454</v>
      </c>
      <c r="R34" s="1213">
        <f>'ДС Имп Минэк цел'!T34</f>
        <v>100.95437009496536</v>
      </c>
      <c r="S34" s="1213">
        <f>'ДС Имп Минэк цел'!U34</f>
        <v>101.11310624978707</v>
      </c>
      <c r="T34" s="1213">
        <f>'ДС Имп Минэк цел'!V34</f>
        <v>101.01437115191582</v>
      </c>
      <c r="U34" s="1146"/>
      <c r="V34" s="1146"/>
      <c r="W34" s="1146"/>
      <c r="X34" s="1146"/>
      <c r="Y34" s="1146"/>
      <c r="Z34" s="1146"/>
      <c r="AA34" s="1146"/>
      <c r="AB34" s="1146"/>
      <c r="AC34" s="1146"/>
      <c r="AD34" s="1146"/>
      <c r="AE34" s="1146"/>
      <c r="AF34" s="1146"/>
      <c r="AG34" s="1146"/>
      <c r="AH34" s="1146"/>
      <c r="AI34" s="1146"/>
      <c r="AJ34" s="1146"/>
      <c r="AK34" s="1146"/>
      <c r="AL34" s="1146"/>
      <c r="AM34" s="1146"/>
      <c r="AN34" s="1146"/>
      <c r="AO34" s="1146"/>
      <c r="AP34" s="1146"/>
      <c r="AQ34" s="1146"/>
      <c r="AR34" s="1146"/>
      <c r="AS34" s="1146"/>
      <c r="AT34" s="1146"/>
      <c r="AU34" s="1146"/>
      <c r="AV34" s="1146"/>
      <c r="AW34" s="1146"/>
      <c r="AX34" s="1146"/>
      <c r="AY34" s="1146"/>
      <c r="AZ34" s="1146"/>
      <c r="BA34" s="1146"/>
      <c r="BB34" s="1146"/>
      <c r="BC34" s="1146"/>
      <c r="BD34" s="1146"/>
      <c r="BE34" s="1146"/>
      <c r="BF34" s="1146"/>
      <c r="BG34" s="1146"/>
      <c r="BH34" s="1146"/>
      <c r="BI34" s="1146"/>
      <c r="BJ34" s="1146"/>
      <c r="BK34" s="1146"/>
      <c r="BL34" s="1146"/>
      <c r="BM34" s="1146"/>
      <c r="BN34" s="1146"/>
      <c r="BO34" s="1146"/>
      <c r="BP34" s="1146"/>
      <c r="BQ34" s="1146"/>
      <c r="BR34" s="1146"/>
      <c r="BS34" s="1146"/>
      <c r="BT34" s="1146"/>
      <c r="BU34" s="1146"/>
      <c r="BV34" s="1146"/>
      <c r="BW34" s="1146"/>
      <c r="BX34" s="1146"/>
      <c r="BY34" s="1146"/>
      <c r="BZ34" s="1146"/>
      <c r="CA34" s="1146"/>
      <c r="CB34" s="1146"/>
      <c r="CC34" s="1146"/>
      <c r="CD34" s="1146"/>
      <c r="CE34" s="1146"/>
      <c r="CF34" s="1146"/>
      <c r="CG34" s="1146"/>
      <c r="CH34" s="1146"/>
      <c r="CI34" s="1146"/>
      <c r="CJ34" s="1146"/>
      <c r="CK34" s="1146"/>
      <c r="CL34" s="1146"/>
      <c r="CM34" s="1146"/>
      <c r="CN34" s="1146"/>
      <c r="CO34" s="1146"/>
      <c r="CP34" s="1146"/>
      <c r="CQ34" s="1146"/>
      <c r="CR34" s="1146"/>
      <c r="CS34" s="1146"/>
      <c r="CT34" s="1146"/>
      <c r="CU34" s="1146"/>
      <c r="CV34" s="1146"/>
      <c r="CW34" s="1146"/>
      <c r="CX34" s="1146"/>
      <c r="CY34" s="1146"/>
      <c r="CZ34" s="1146"/>
      <c r="DA34" s="1146"/>
      <c r="DB34" s="1146"/>
      <c r="DC34" s="1146"/>
      <c r="DD34" s="1146"/>
      <c r="DE34" s="1146"/>
      <c r="DF34" s="1146"/>
      <c r="DG34" s="1146"/>
      <c r="DH34" s="1146"/>
      <c r="DI34" s="1146"/>
      <c r="DJ34" s="1146"/>
      <c r="DK34" s="1146"/>
      <c r="DL34" s="1146"/>
      <c r="DM34" s="1146"/>
      <c r="DN34" s="1146"/>
      <c r="DO34" s="1146"/>
      <c r="DP34" s="1146"/>
      <c r="DQ34" s="1146"/>
      <c r="DR34" s="1146"/>
      <c r="DS34" s="1146"/>
      <c r="DT34" s="1146"/>
      <c r="DU34" s="1146"/>
      <c r="DV34" s="1146"/>
      <c r="DW34" s="1146"/>
      <c r="DX34" s="1146"/>
      <c r="DY34" s="1146"/>
      <c r="DZ34" s="1146"/>
      <c r="EA34" s="1146"/>
      <c r="EB34" s="1146"/>
      <c r="EC34" s="1146"/>
      <c r="ED34" s="1146"/>
      <c r="EE34" s="1146"/>
      <c r="EF34" s="1146"/>
      <c r="EG34" s="1146"/>
      <c r="EH34" s="1146"/>
      <c r="EI34" s="1146"/>
      <c r="EJ34" s="1146"/>
      <c r="EK34" s="1146"/>
      <c r="EL34" s="1146"/>
      <c r="EM34" s="1146"/>
      <c r="EN34" s="1146"/>
      <c r="EO34" s="1146"/>
      <c r="EP34" s="1146"/>
      <c r="EQ34" s="1146"/>
      <c r="ER34" s="1146"/>
      <c r="ES34" s="1146"/>
      <c r="ET34" s="1146"/>
      <c r="EU34" s="1146"/>
      <c r="EV34" s="1146"/>
      <c r="EW34" s="1146"/>
      <c r="EX34" s="1146"/>
      <c r="EY34" s="1146"/>
      <c r="EZ34" s="1146"/>
      <c r="FA34" s="1146"/>
      <c r="FB34" s="1146"/>
      <c r="FC34" s="1146"/>
      <c r="FD34" s="1146"/>
      <c r="FE34" s="1146"/>
      <c r="FF34" s="1146"/>
      <c r="FG34" s="1146"/>
      <c r="FH34" s="1146"/>
      <c r="FI34" s="1146"/>
      <c r="FJ34" s="1146"/>
      <c r="FK34" s="1146"/>
      <c r="FL34" s="1146"/>
      <c r="FM34" s="1146"/>
      <c r="FN34" s="1146"/>
      <c r="FO34" s="1146"/>
      <c r="FP34" s="1146"/>
      <c r="FQ34" s="1146"/>
      <c r="FR34" s="1146"/>
      <c r="FS34" s="1146"/>
      <c r="FT34" s="1146"/>
      <c r="FU34" s="1146"/>
      <c r="FV34" s="1146"/>
      <c r="FW34" s="1146"/>
      <c r="FX34" s="1146"/>
      <c r="FY34" s="1146"/>
      <c r="FZ34" s="1146"/>
    </row>
    <row r="35" s="1235" customFormat="1" ht="21.199999999999999" customHeight="1">
      <c r="A35" s="1236" t="s">
        <v>1265</v>
      </c>
      <c r="B35" s="1253" t="s">
        <v>1266</v>
      </c>
      <c r="C35" s="1202">
        <f>VLOOKUP($B35,'ЭКС ИМП ТО ФАКТ'!$B$14:$F$25,4,0)/1000000</f>
        <v>3.6252730099999995</v>
      </c>
      <c r="D35" s="1203">
        <f>(VLOOKUP($B35,'ЭКС ИМП ТО ФАКТ'!$B$14:$F$25,5,0)/1000000)/0.75</f>
        <v>4.0702086799999995</v>
      </c>
      <c r="E35" s="1203">
        <f>D35*E37/100</f>
        <v>4.4411483494741164</v>
      </c>
      <c r="F35" s="1202">
        <f t="shared" ref="F35:T35" si="578">E35*F37/100</f>
        <v>4.9151322259967403</v>
      </c>
      <c r="G35" s="1202">
        <f t="shared" si="578"/>
        <v>5.3798454355771552</v>
      </c>
      <c r="H35" s="1202">
        <f t="shared" si="578"/>
        <v>5.4507174963507063</v>
      </c>
      <c r="I35" s="1202">
        <f t="shared" si="578"/>
        <v>5.6148980997973252</v>
      </c>
      <c r="J35" s="1202">
        <f t="shared" si="578"/>
        <v>5.7840001268113941</v>
      </c>
      <c r="K35" s="1202">
        <f t="shared" si="578"/>
        <v>5.9485031048365151</v>
      </c>
      <c r="L35" s="1202">
        <f t="shared" si="578"/>
        <v>6.1443580774220727</v>
      </c>
      <c r="M35" s="1202">
        <f t="shared" si="578"/>
        <v>6.3409095953630379</v>
      </c>
      <c r="N35" s="1202">
        <f t="shared" si="578"/>
        <v>6.5293335798773331</v>
      </c>
      <c r="O35" s="1202">
        <f t="shared" si="578"/>
        <v>6.7978807295191404</v>
      </c>
      <c r="P35" s="1202">
        <f t="shared" si="578"/>
        <v>7.0501052428625464</v>
      </c>
      <c r="Q35" s="1202">
        <f t="shared" si="578"/>
        <v>7.3088858050300951</v>
      </c>
      <c r="R35" s="1202">
        <f t="shared" si="578"/>
        <v>7.5696761630458171</v>
      </c>
      <c r="S35" s="1202">
        <f t="shared" si="578"/>
        <v>7.849188774280619</v>
      </c>
      <c r="T35" s="1202">
        <f t="shared" si="578"/>
        <v>8.1325397591539055</v>
      </c>
    </row>
    <row r="36" ht="15">
      <c r="A36" s="1241"/>
      <c r="B36" s="1240" t="s">
        <v>1247</v>
      </c>
      <c r="C36" s="1208">
        <f>C35/C$9*100</f>
        <v>0.92727347785588055</v>
      </c>
      <c r="D36" s="1209">
        <f t="shared" ref="D36:T36" si="579">D35/D$9*100</f>
        <v>1.4729005431272799</v>
      </c>
      <c r="E36" s="1209">
        <f t="shared" si="579"/>
        <v>1.4800901751790174</v>
      </c>
      <c r="F36" s="1208">
        <f t="shared" si="579"/>
        <v>1.5143940840140322</v>
      </c>
      <c r="G36" s="1208">
        <f t="shared" si="579"/>
        <v>1.5514192190982838</v>
      </c>
      <c r="H36" s="1208">
        <f t="shared" si="579"/>
        <v>1.5176168193659052</v>
      </c>
      <c r="I36" s="1208">
        <f t="shared" si="579"/>
        <v>1.4963054547939745</v>
      </c>
      <c r="J36" s="1208">
        <f t="shared" si="579"/>
        <v>1.4751945295609667</v>
      </c>
      <c r="K36" s="1208">
        <f t="shared" si="579"/>
        <v>1.4536884051178214</v>
      </c>
      <c r="L36" s="1208">
        <f t="shared" si="579"/>
        <v>1.4355711991511466</v>
      </c>
      <c r="M36" s="1208">
        <f t="shared" si="579"/>
        <v>1.4176084264889972</v>
      </c>
      <c r="N36" s="1208">
        <f t="shared" si="579"/>
        <v>1.3968204095070751</v>
      </c>
      <c r="O36" s="1208">
        <f t="shared" si="579"/>
        <v>1.383020011251473</v>
      </c>
      <c r="P36" s="1208">
        <f t="shared" si="579"/>
        <v>1.3692507307430193</v>
      </c>
      <c r="Q36" s="1208">
        <f t="shared" si="579"/>
        <v>1.354289646322099</v>
      </c>
      <c r="R36" s="1208">
        <f t="shared" si="579"/>
        <v>1.3385155746558723</v>
      </c>
      <c r="S36" s="1208">
        <f t="shared" si="579"/>
        <v>1.3227582990413651</v>
      </c>
      <c r="T36" s="1208">
        <f t="shared" si="579"/>
        <v>1.3061177967337025</v>
      </c>
    </row>
    <row r="37" ht="15">
      <c r="A37" s="1241"/>
      <c r="B37" s="1242" t="s">
        <v>1278</v>
      </c>
      <c r="C37" s="1171"/>
      <c r="D37" s="1171">
        <f>D35/C35*100</f>
        <v>112.27316311827229</v>
      </c>
      <c r="E37" s="1171">
        <f>E38*E39/100</f>
        <v>109.1135295174624</v>
      </c>
      <c r="F37" s="1170">
        <f t="shared" ref="F37:T37" si="580">F38*F39/100</f>
        <v>110.6725522145359</v>
      </c>
      <c r="G37" s="1170">
        <f t="shared" si="580"/>
        <v>109.45474482095293</v>
      </c>
      <c r="H37" s="1170">
        <f t="shared" si="580"/>
        <v>101.31736239678692</v>
      </c>
      <c r="I37" s="1170">
        <f t="shared" si="580"/>
        <v>103.01209159264884</v>
      </c>
      <c r="J37" s="1170">
        <f t="shared" si="580"/>
        <v>103.0116668906275</v>
      </c>
      <c r="K37" s="1170">
        <f t="shared" si="580"/>
        <v>102.84410398372187</v>
      </c>
      <c r="L37" s="1170">
        <f t="shared" si="580"/>
        <v>103.29250853759017</v>
      </c>
      <c r="M37" s="1170">
        <f t="shared" si="580"/>
        <v>103.19889426143976</v>
      </c>
      <c r="N37" s="1170">
        <f t="shared" si="580"/>
        <v>102.97156080969968</v>
      </c>
      <c r="O37" s="1170">
        <f t="shared" si="580"/>
        <v>104.11293352310011</v>
      </c>
      <c r="P37" s="1170">
        <f t="shared" si="580"/>
        <v>103.71034037487809</v>
      </c>
      <c r="Q37" s="1170">
        <f t="shared" si="580"/>
        <v>103.67059147704973</v>
      </c>
      <c r="R37" s="1170">
        <f t="shared" si="580"/>
        <v>103.56812741329523</v>
      </c>
      <c r="S37" s="1170">
        <f t="shared" si="580"/>
        <v>103.69253063426078</v>
      </c>
      <c r="T37" s="1170">
        <f t="shared" si="580"/>
        <v>103.60993974054669</v>
      </c>
    </row>
    <row r="38" ht="15">
      <c r="A38" s="1241"/>
      <c r="B38" s="1243" t="s">
        <v>1249</v>
      </c>
      <c r="C38" s="1171"/>
      <c r="D38" s="1171">
        <f>D37/D39*100</f>
        <v>113.36296579639496</v>
      </c>
      <c r="E38" s="1171">
        <f>'СС Имп Минэк цел'!E43</f>
        <v>100.30270843904273</v>
      </c>
      <c r="F38" s="1170">
        <f>'СС Имп Минэк цел'!F43</f>
        <v>102.5818971783779</v>
      </c>
      <c r="G38" s="1170">
        <f>'СС Имп Минэк цел'!G43</f>
        <v>102.10750014143011</v>
      </c>
      <c r="H38" s="1170">
        <f>'ДС Имп Минэк цел'!J38</f>
        <v>100.07009907057135</v>
      </c>
      <c r="I38" s="1170">
        <f>'ДС Имп Минэк цел'!K38</f>
        <v>101.5842376396855</v>
      </c>
      <c r="J38" s="1170">
        <f>'ДС Имп Минэк цел'!L38</f>
        <v>101.65972531551449</v>
      </c>
      <c r="K38" s="1170">
        <f>'ДС Имп Минэк цел'!M38</f>
        <v>101.69273470160039</v>
      </c>
      <c r="L38" s="1170">
        <f>'ДС Имп Минэк цел'!N38</f>
        <v>102.30123752926872</v>
      </c>
      <c r="M38" s="1170">
        <f>'ДС Имп Минэк цел'!O38</f>
        <v>102.19870732241245</v>
      </c>
      <c r="N38" s="1170">
        <f>'ДС Имп Минэк цел'!P38</f>
        <v>101.83093448288245</v>
      </c>
      <c r="O38" s="1170">
        <f>'ДС Имп Минэк цел'!Q38</f>
        <v>102.98394151221756</v>
      </c>
      <c r="P38" s="1170">
        <f>'ДС Имп Минэк цел'!R38</f>
        <v>102.85961636227439</v>
      </c>
      <c r="Q38" s="1170">
        <f>'ДС Имп Минэк цел'!S38</f>
        <v>102.73658952779387</v>
      </c>
      <c r="R38" s="1170">
        <f>'ДС Имп Минэк цел'!T38</f>
        <v>102.61331070151051</v>
      </c>
      <c r="S38" s="1170">
        <f>'ДС Имп Минэк цел'!U38</f>
        <v>102.61306299018928</v>
      </c>
      <c r="T38" s="1170">
        <f>'ДС Имп Минэк цел'!V38</f>
        <v>102.61203824076965</v>
      </c>
    </row>
    <row r="39" s="1244" customFormat="1" ht="15">
      <c r="A39" s="1245"/>
      <c r="B39" s="1246" t="s">
        <v>1250</v>
      </c>
      <c r="C39" s="1171"/>
      <c r="D39" s="1185">
        <f>(VLOOKUP($B35,'ЭКС ИМП ТО ФАКТ'!$I$14:$M$25,5,0)/0.75)/VLOOKUP($B35,'ЭКС ИМП ТО ФАКТ'!$I$14:$M$25,4,0)*100</f>
        <v>99.038660756212053</v>
      </c>
      <c r="E39" s="1185">
        <f>'СС Имп Минэк цел'!E44</f>
        <v>108.78423047147754</v>
      </c>
      <c r="F39" s="1213">
        <f>'СС Имп Минэк цел'!F44</f>
        <v>107.88702028203797</v>
      </c>
      <c r="G39" s="1213">
        <f>'СС Имп Минэк цел'!G44</f>
        <v>107.19559745302361</v>
      </c>
      <c r="H39" s="1213">
        <f>'ДС Имп Минэк цел'!J39</f>
        <v>101.24638961867718</v>
      </c>
      <c r="I39" s="1213">
        <f>'ДС Имп Минэк цел'!K39</f>
        <v>101.40558612845813</v>
      </c>
      <c r="J39" s="1213">
        <f>'ДС Имп Минэк цел'!L39</f>
        <v>101.32986939608294</v>
      </c>
      <c r="K39" s="1213">
        <f>'ДС Имп Минэк цел'!M39</f>
        <v>101.13220407092008</v>
      </c>
      <c r="L39" s="1213">
        <f>'ДС Имп Минэк цел'!N39</f>
        <v>100.96897264614012</v>
      </c>
      <c r="M39" s="1213">
        <f>'ДС Имп Минэк цел'!O39</f>
        <v>100.9786688748146</v>
      </c>
      <c r="N39" s="1213">
        <f>'ДС Имп Минэк цел'!P39</f>
        <v>101.12011770549837</v>
      </c>
      <c r="O39" s="1213">
        <f>'ДС Имп Минэк цел'!Q39</f>
        <v>101.09627966681448</v>
      </c>
      <c r="P39" s="1213">
        <f>'ДС Имп Минэк цел'!R39</f>
        <v>100.82707290060992</v>
      </c>
      <c r="Q39" s="1213">
        <f>'ДС Имп Минэк цел'!S39</f>
        <v>100.90912298485749</v>
      </c>
      <c r="R39" s="1213">
        <f>'ДС Имп Минэк цел'!T39</f>
        <v>100.93049985938194</v>
      </c>
      <c r="S39" s="1213">
        <f>'ДС Имп Минэк цел'!U39</f>
        <v>101.05197877601091</v>
      </c>
      <c r="T39" s="1213">
        <f>'ДС Имп Минэк цел'!V39</f>
        <v>100.97249944244901</v>
      </c>
      <c r="U39" s="1146"/>
      <c r="V39" s="1146"/>
      <c r="W39" s="1146"/>
      <c r="X39" s="1146"/>
      <c r="Y39" s="1146"/>
      <c r="Z39" s="1146"/>
      <c r="AA39" s="1146"/>
      <c r="AB39" s="1146"/>
      <c r="AC39" s="1146"/>
      <c r="AD39" s="1146"/>
      <c r="AE39" s="1146"/>
      <c r="AF39" s="1146"/>
      <c r="AG39" s="1146"/>
      <c r="AH39" s="1146"/>
      <c r="AI39" s="1146"/>
      <c r="AJ39" s="1146"/>
      <c r="AK39" s="1146"/>
      <c r="AL39" s="1146"/>
      <c r="AM39" s="1146"/>
      <c r="AN39" s="1146"/>
      <c r="AO39" s="1146"/>
      <c r="AP39" s="1146"/>
      <c r="AQ39" s="1146"/>
      <c r="AR39" s="1146"/>
      <c r="AS39" s="1146"/>
      <c r="AT39" s="1146"/>
      <c r="AU39" s="1146"/>
      <c r="AV39" s="1146"/>
      <c r="AW39" s="1146"/>
      <c r="AX39" s="1146"/>
      <c r="AY39" s="1146"/>
      <c r="AZ39" s="1146"/>
      <c r="BA39" s="1146"/>
      <c r="BB39" s="1146"/>
      <c r="BC39" s="1146"/>
      <c r="BD39" s="1146"/>
      <c r="BE39" s="1146"/>
      <c r="BF39" s="1146"/>
      <c r="BG39" s="1146"/>
      <c r="BH39" s="1146"/>
      <c r="BI39" s="1146"/>
      <c r="BJ39" s="1146"/>
      <c r="BK39" s="1146"/>
      <c r="BL39" s="1146"/>
      <c r="BM39" s="1146"/>
      <c r="BN39" s="1146"/>
      <c r="BO39" s="1146"/>
      <c r="BP39" s="1146"/>
      <c r="BQ39" s="1146"/>
      <c r="BR39" s="1146"/>
      <c r="BS39" s="1146"/>
      <c r="BT39" s="1146"/>
      <c r="BU39" s="1146"/>
      <c r="BV39" s="1146"/>
      <c r="BW39" s="1146"/>
      <c r="BX39" s="1146"/>
      <c r="BY39" s="1146"/>
      <c r="BZ39" s="1146"/>
      <c r="CA39" s="1146"/>
      <c r="CB39" s="1146"/>
      <c r="CC39" s="1146"/>
      <c r="CD39" s="1146"/>
      <c r="CE39" s="1146"/>
      <c r="CF39" s="1146"/>
      <c r="CG39" s="1146"/>
      <c r="CH39" s="1146"/>
      <c r="CI39" s="1146"/>
      <c r="CJ39" s="1146"/>
      <c r="CK39" s="1146"/>
      <c r="CL39" s="1146"/>
      <c r="CM39" s="1146"/>
      <c r="CN39" s="1146"/>
      <c r="CO39" s="1146"/>
      <c r="CP39" s="1146"/>
      <c r="CQ39" s="1146"/>
      <c r="CR39" s="1146"/>
      <c r="CS39" s="1146"/>
      <c r="CT39" s="1146"/>
      <c r="CU39" s="1146"/>
      <c r="CV39" s="1146"/>
      <c r="CW39" s="1146"/>
      <c r="CX39" s="1146"/>
      <c r="CY39" s="1146"/>
      <c r="CZ39" s="1146"/>
      <c r="DA39" s="1146"/>
      <c r="DB39" s="1146"/>
      <c r="DC39" s="1146"/>
      <c r="DD39" s="1146"/>
      <c r="DE39" s="1146"/>
      <c r="DF39" s="1146"/>
      <c r="DG39" s="1146"/>
      <c r="DH39" s="1146"/>
      <c r="DI39" s="1146"/>
      <c r="DJ39" s="1146"/>
      <c r="DK39" s="1146"/>
      <c r="DL39" s="1146"/>
      <c r="DM39" s="1146"/>
      <c r="DN39" s="1146"/>
      <c r="DO39" s="1146"/>
      <c r="DP39" s="1146"/>
      <c r="DQ39" s="1146"/>
      <c r="DR39" s="1146"/>
      <c r="DS39" s="1146"/>
      <c r="DT39" s="1146"/>
      <c r="DU39" s="1146"/>
      <c r="DV39" s="1146"/>
      <c r="DW39" s="1146"/>
      <c r="DX39" s="1146"/>
      <c r="DY39" s="1146"/>
      <c r="DZ39" s="1146"/>
      <c r="EA39" s="1146"/>
      <c r="EB39" s="1146"/>
      <c r="EC39" s="1146"/>
      <c r="ED39" s="1146"/>
      <c r="EE39" s="1146"/>
      <c r="EF39" s="1146"/>
      <c r="EG39" s="1146"/>
      <c r="EH39" s="1146"/>
      <c r="EI39" s="1146"/>
      <c r="EJ39" s="1146"/>
      <c r="EK39" s="1146"/>
      <c r="EL39" s="1146"/>
      <c r="EM39" s="1146"/>
      <c r="EN39" s="1146"/>
      <c r="EO39" s="1146"/>
      <c r="EP39" s="1146"/>
      <c r="EQ39" s="1146"/>
      <c r="ER39" s="1146"/>
      <c r="ES39" s="1146"/>
      <c r="ET39" s="1146"/>
      <c r="EU39" s="1146"/>
      <c r="EV39" s="1146"/>
      <c r="EW39" s="1146"/>
      <c r="EX39" s="1146"/>
      <c r="EY39" s="1146"/>
      <c r="EZ39" s="1146"/>
      <c r="FA39" s="1146"/>
      <c r="FB39" s="1146"/>
      <c r="FC39" s="1146"/>
      <c r="FD39" s="1146"/>
      <c r="FE39" s="1146"/>
      <c r="FF39" s="1146"/>
      <c r="FG39" s="1146"/>
      <c r="FH39" s="1146"/>
      <c r="FI39" s="1146"/>
      <c r="FJ39" s="1146"/>
      <c r="FK39" s="1146"/>
      <c r="FL39" s="1146"/>
      <c r="FM39" s="1146"/>
      <c r="FN39" s="1146"/>
      <c r="FO39" s="1146"/>
      <c r="FP39" s="1146"/>
      <c r="FQ39" s="1146"/>
      <c r="FR39" s="1146"/>
      <c r="FS39" s="1146"/>
      <c r="FT39" s="1146"/>
      <c r="FU39" s="1146"/>
      <c r="FV39" s="1146"/>
      <c r="FW39" s="1146"/>
      <c r="FX39" s="1146"/>
      <c r="FY39" s="1146"/>
      <c r="FZ39" s="1146"/>
    </row>
    <row r="40" ht="28.5">
      <c r="A40" s="1247" t="s">
        <v>1280</v>
      </c>
      <c r="B40" s="1253" t="s">
        <v>1281</v>
      </c>
      <c r="C40" s="1202">
        <f>VLOOKUP($B40,'ЭКС ИМП ТО ФАКТ'!$B$14:$F$25,4,0)/1000000</f>
        <v>3.4188044000000004</v>
      </c>
      <c r="D40" s="1203">
        <f>(VLOOKUP($B40,'ЭКС ИМП ТО ФАКТ'!$B$14:$F$25,5,0)/1000000)/0.75</f>
        <v>2.0984910800000005</v>
      </c>
      <c r="E40" s="1203">
        <f>D40*E42/100</f>
        <v>2.3909803116062363</v>
      </c>
      <c r="F40" s="1202">
        <f t="shared" ref="F40:T40" si="581">E40*F42/100</f>
        <v>2.6509552647739878</v>
      </c>
      <c r="G40" s="1202">
        <f t="shared" si="581"/>
        <v>2.9298256463587724</v>
      </c>
      <c r="H40" s="1202">
        <f t="shared" si="581"/>
        <v>3.2593067946355303</v>
      </c>
      <c r="I40" s="1202">
        <f t="shared" si="581"/>
        <v>3.6310038939820855</v>
      </c>
      <c r="J40" s="1202">
        <f t="shared" si="581"/>
        <v>4.0397510976208082</v>
      </c>
      <c r="K40" s="1202">
        <f t="shared" si="581"/>
        <v>4.4845924852769841</v>
      </c>
      <c r="L40" s="1202">
        <f t="shared" si="581"/>
        <v>4.9697304482286704</v>
      </c>
      <c r="M40" s="1202">
        <f t="shared" si="581"/>
        <v>5.5002820505258452</v>
      </c>
      <c r="N40" s="1202">
        <f t="shared" si="581"/>
        <v>6.097664092677201</v>
      </c>
      <c r="O40" s="1202">
        <f t="shared" si="581"/>
        <v>6.7649741333807709</v>
      </c>
      <c r="P40" s="1202">
        <f t="shared" si="581"/>
        <v>7.4852586029264678</v>
      </c>
      <c r="Q40" s="1202">
        <f t="shared" si="581"/>
        <v>8.2941597900068551</v>
      </c>
      <c r="R40" s="1202">
        <f t="shared" si="581"/>
        <v>9.1946996296675962</v>
      </c>
      <c r="S40" s="1202">
        <f t="shared" si="581"/>
        <v>10.205213156195521</v>
      </c>
      <c r="T40" s="1202">
        <f t="shared" si="581"/>
        <v>11.328944875750899</v>
      </c>
    </row>
    <row r="41" ht="15">
      <c r="A41" s="1241"/>
      <c r="B41" s="1240" t="s">
        <v>1247</v>
      </c>
      <c r="C41" s="1208">
        <f>C40/C$9*100</f>
        <v>0.87446287144509105</v>
      </c>
      <c r="D41" s="1209">
        <f t="shared" ref="D41:T41" si="582">D40/D$9*100</f>
        <v>0.75938825118906506</v>
      </c>
      <c r="E41" s="1209">
        <f t="shared" si="582"/>
        <v>0.79683590589219988</v>
      </c>
      <c r="F41" s="1208">
        <f t="shared" si="582"/>
        <v>0.81678188609574187</v>
      </c>
      <c r="G41" s="1208">
        <f t="shared" si="582"/>
        <v>0.8448918971368955</v>
      </c>
      <c r="H41" s="1208">
        <f t="shared" si="582"/>
        <v>0.90747297292954421</v>
      </c>
      <c r="I41" s="1208">
        <f t="shared" si="582"/>
        <v>0.9676205758996177</v>
      </c>
      <c r="J41" s="1208">
        <f t="shared" si="582"/>
        <v>1.0303282485028986</v>
      </c>
      <c r="K41" s="1208">
        <f t="shared" si="582"/>
        <v>1.0959395973459505</v>
      </c>
      <c r="L41" s="1208">
        <f t="shared" si="582"/>
        <v>1.1611305540992993</v>
      </c>
      <c r="M41" s="1208">
        <f t="shared" si="582"/>
        <v>1.2296731353169843</v>
      </c>
      <c r="N41" s="1208">
        <f t="shared" si="582"/>
        <v>1.304473351035309</v>
      </c>
      <c r="O41" s="1208">
        <f t="shared" si="582"/>
        <v>1.3763252069775602</v>
      </c>
      <c r="P41" s="1208">
        <f t="shared" si="582"/>
        <v>1.4537649380814162</v>
      </c>
      <c r="Q41" s="1208">
        <f t="shared" si="582"/>
        <v>1.5368545942825969</v>
      </c>
      <c r="R41" s="1208">
        <f t="shared" si="582"/>
        <v>1.6258619779106351</v>
      </c>
      <c r="S41" s="1208">
        <f t="shared" si="582"/>
        <v>1.7197994320223164</v>
      </c>
      <c r="T41" s="1208">
        <f t="shared" si="582"/>
        <v>1.8194730008885662</v>
      </c>
    </row>
    <row r="42" ht="15">
      <c r="A42" s="1241"/>
      <c r="B42" s="1242" t="s">
        <v>1278</v>
      </c>
      <c r="C42" s="1171"/>
      <c r="D42" s="1171">
        <f>D40/C40*100</f>
        <v>61.380846473697069</v>
      </c>
      <c r="E42" s="1171">
        <f>E43*E44/100</f>
        <v>113.93807361841327</v>
      </c>
      <c r="F42" s="1170">
        <f t="shared" ref="F42:T42" si="583">F43*F44/100</f>
        <v>110.87315323784924</v>
      </c>
      <c r="G42" s="1170">
        <f t="shared" si="583"/>
        <v>110.51961854243361</v>
      </c>
      <c r="H42" s="1170">
        <f t="shared" si="583"/>
        <v>111.24575957911493</v>
      </c>
      <c r="I42" s="1170">
        <f t="shared" si="583"/>
        <v>111.40417649416523</v>
      </c>
      <c r="J42" s="1170">
        <f t="shared" si="583"/>
        <v>111.25714032739452</v>
      </c>
      <c r="K42" s="1170">
        <f t="shared" si="583"/>
        <v>111.01160385643963</v>
      </c>
      <c r="L42" s="1170">
        <f t="shared" si="583"/>
        <v>110.81788288555548</v>
      </c>
      <c r="M42" s="1170">
        <f t="shared" si="583"/>
        <v>110.67566154390278</v>
      </c>
      <c r="N42" s="1170">
        <f t="shared" si="583"/>
        <v>110.86093470596192</v>
      </c>
      <c r="O42" s="1170">
        <f t="shared" si="583"/>
        <v>110.94369959645621</v>
      </c>
      <c r="P42" s="1170">
        <f t="shared" si="583"/>
        <v>110.64726125103066</v>
      </c>
      <c r="Q42" s="1170">
        <f t="shared" si="583"/>
        <v>110.80658972509161</v>
      </c>
      <c r="R42" s="1170">
        <f t="shared" si="583"/>
        <v>110.85751736716898</v>
      </c>
      <c r="S42" s="1170">
        <f t="shared" si="583"/>
        <v>110.99017441817679</v>
      </c>
      <c r="T42" s="1170">
        <f t="shared" si="583"/>
        <v>111.01134981069129</v>
      </c>
    </row>
    <row r="43" ht="15">
      <c r="A43" s="1241"/>
      <c r="B43" s="1243" t="s">
        <v>1249</v>
      </c>
      <c r="C43" s="1171"/>
      <c r="D43" s="1171">
        <f>D42/D44*100</f>
        <v>158.73134417396366</v>
      </c>
      <c r="E43" s="1171">
        <f>'СС Имп Минэк цел'!E48</f>
        <v>103.10098664068458</v>
      </c>
      <c r="F43" s="1170">
        <f>'СС Имп Минэк цел'!F48</f>
        <v>102.86926200919665</v>
      </c>
      <c r="G43" s="1170">
        <f>'СС Имп Минэк цел'!G48</f>
        <v>102.24940006112207</v>
      </c>
      <c r="H43" s="1170">
        <f>'ДС Имп Минэк цел'!J43</f>
        <v>99.912742592376105</v>
      </c>
      <c r="I43" s="1170">
        <f>'ДС Имп Минэк цел'!K43</f>
        <v>100.04302719979472</v>
      </c>
      <c r="J43" s="1170">
        <f>'ДС Имп Минэк цел'!L43</f>
        <v>100.04861412932878</v>
      </c>
      <c r="K43" s="1170">
        <f>'ДС Имп Минэк цел'!M43</f>
        <v>100.05053959313292</v>
      </c>
      <c r="L43" s="1170">
        <f>'ДС Имп Минэк цел'!N43</f>
        <v>100.10983159271801</v>
      </c>
      <c r="M43" s="1170">
        <f>'ДС Имп Минэк цел'!O43</f>
        <v>100.10450742933719</v>
      </c>
      <c r="N43" s="1170">
        <f>'ДС Имп Минэк цел'!P43</f>
        <v>100.07108579868236</v>
      </c>
      <c r="O43" s="1170">
        <f>'ДС Имп Минэк цел'!Q43</f>
        <v>100.20208872229347</v>
      </c>
      <c r="P43" s="1170">
        <f>'ДС Имп Минэк цел'!R43</f>
        <v>100.19528829741488</v>
      </c>
      <c r="Q43" s="1170">
        <f>'ДС Имп Минэк цел'!S43</f>
        <v>100.18952361442248</v>
      </c>
      <c r="R43" s="1170">
        <f>'ДС Имп Минэк цел'!T43</f>
        <v>100.18328973992996</v>
      </c>
      <c r="S43" s="1170">
        <f>'ДС Имп Минэк цел'!U43</f>
        <v>100.18401938299448</v>
      </c>
      <c r="T43" s="1170">
        <f>'ДС Имп Минэк цел'!V43</f>
        <v>100.19817270374787</v>
      </c>
    </row>
    <row r="44" ht="15">
      <c r="A44" s="1245"/>
      <c r="B44" s="1246" t="s">
        <v>1250</v>
      </c>
      <c r="C44" s="1171"/>
      <c r="D44" s="1185">
        <f>(VLOOKUP($B40,'ЭКС ИМП ТО ФАКТ'!$I$14:$M$25,5,0)/0.75)/VLOOKUP($B40,'ЭКС ИМП ТО ФАКТ'!$I$14:$M$25,4,0)*100</f>
        <v>38.669644482079065</v>
      </c>
      <c r="E44" s="1185">
        <f>'СС Имп Минэк цел'!E49</f>
        <v>110.51113799278841</v>
      </c>
      <c r="F44" s="1213">
        <f>'СС Имп Минэк цел'!F49</f>
        <v>107.78064416165155</v>
      </c>
      <c r="G44" s="1213">
        <f>'СС Имп Минэк цел'!G49</f>
        <v>108.08828069051535</v>
      </c>
      <c r="H44" s="1213">
        <f>'ДС Имп Минэк цел'!J44</f>
        <v>111.34291451989787</v>
      </c>
      <c r="I44" s="1213">
        <f>'ДС Имп Минэк цел'!K44</f>
        <v>111.35626301239495</v>
      </c>
      <c r="J44" s="1213">
        <f>'ДС Имп Минэк цел'!L44</f>
        <v>111.20307991830545</v>
      </c>
      <c r="K44" s="1213">
        <f>'ДС Имп Минэк цел'!M44</f>
        <v>110.9555273843411</v>
      </c>
      <c r="L44" s="1213">
        <f>'ДС Имп Минэк цел'!N44</f>
        <v>110.69630337248152</v>
      </c>
      <c r="M44" s="1213">
        <f>'ДС Имп Минэк цел'!O44</f>
        <v>110.5601180067018</v>
      </c>
      <c r="N44" s="1213">
        <f>'ДС Имп Минэк цел'!P44</f>
        <v>110.78218430545063</v>
      </c>
      <c r="O44" s="1213">
        <f>'ДС Имп Минэк цел'!Q44</f>
        <v>110.71994707009824</v>
      </c>
      <c r="P44" s="1213">
        <f>'ДС Имп Минэк цел'!R44</f>
        <v>110.43160125712762</v>
      </c>
      <c r="Q44" s="1213">
        <f>'ДС Имп Минэк цел'!S44</f>
        <v>110.59698232674377</v>
      </c>
      <c r="R44" s="1213">
        <f>'ДС Имп Минэк цел'!T44</f>
        <v>110.65469865777887</v>
      </c>
      <c r="S44" s="1213">
        <f>'ДС Имп Минэк цел'!U44</f>
        <v>110.78630614117344</v>
      </c>
      <c r="T44" s="1213">
        <f>'ДС Имп Минэк цел'!V44</f>
        <v>110.79179072348387</v>
      </c>
    </row>
    <row r="45" s="1235" customFormat="1" ht="28.5">
      <c r="A45" s="1236" t="s">
        <v>1267</v>
      </c>
      <c r="B45" s="1253" t="s">
        <v>1268</v>
      </c>
      <c r="C45" s="1202">
        <f>VLOOKUP($B45,'ЭКС ИМП ТО ФАКТ'!$B$14:$F$25,4,0)/1000000</f>
        <v>0.019469730000000001</v>
      </c>
      <c r="D45" s="1203">
        <f>(VLOOKUP($B45,'ЭКС ИМП ТО ФАКТ'!$B$14:$F$25,5,0)/1000000)/0.75</f>
        <v>0.011552413333333332</v>
      </c>
      <c r="E45" s="1203">
        <f>D45*E47/100</f>
        <v>0.013012421080994216</v>
      </c>
      <c r="F45" s="1202">
        <f t="shared" ref="F45:T45" si="584">E45*F47/100</f>
        <v>0.014478743124556223</v>
      </c>
      <c r="G45" s="1202">
        <f t="shared" si="584"/>
        <v>0.01580970544499756</v>
      </c>
      <c r="H45" s="1202">
        <f t="shared" si="584"/>
        <v>0.016975019063888982</v>
      </c>
      <c r="I45" s="1202">
        <f t="shared" si="584"/>
        <v>0.018169557119912513</v>
      </c>
      <c r="J45" s="1202">
        <f t="shared" si="584"/>
        <v>0.01941859792430764</v>
      </c>
      <c r="K45" s="1202">
        <f t="shared" si="584"/>
        <v>0.020705435775913744</v>
      </c>
      <c r="L45" s="1202">
        <f t="shared" si="584"/>
        <v>0.02199363387727828</v>
      </c>
      <c r="M45" s="1202">
        <f t="shared" si="584"/>
        <v>0.023336500823551071</v>
      </c>
      <c r="N45" s="1202">
        <f t="shared" si="584"/>
        <v>0.024830875293250215</v>
      </c>
      <c r="O45" s="1202">
        <f t="shared" si="584"/>
        <v>0.026322917302256572</v>
      </c>
      <c r="P45" s="1202">
        <f t="shared" si="584"/>
        <v>0.027830845952832649</v>
      </c>
      <c r="Q45" s="1202">
        <f t="shared" si="584"/>
        <v>0.029472281104551981</v>
      </c>
      <c r="R45" s="1202">
        <f t="shared" si="584"/>
        <v>0.031229881413111685</v>
      </c>
      <c r="S45" s="1202">
        <f t="shared" si="584"/>
        <v>0.033129814604369756</v>
      </c>
      <c r="T45" s="1202">
        <f t="shared" si="584"/>
        <v>0.035149828201296175</v>
      </c>
    </row>
    <row r="46" ht="15">
      <c r="A46" s="1241"/>
      <c r="B46" s="1240" t="s">
        <v>1247</v>
      </c>
      <c r="C46" s="1208">
        <f>C45/C$9*100</f>
        <v>0.0049799737013502821</v>
      </c>
      <c r="D46" s="1209">
        <f t="shared" ref="D46:T46" si="585">D45/D$9*100</f>
        <v>0.0041805119124991644</v>
      </c>
      <c r="E46" s="1209">
        <f t="shared" si="585"/>
        <v>0.0043366163617462638</v>
      </c>
      <c r="F46" s="1208">
        <f t="shared" si="585"/>
        <v>0.0044610240220628672</v>
      </c>
      <c r="G46" s="1208">
        <f t="shared" si="585"/>
        <v>0.0045591422968122254</v>
      </c>
      <c r="H46" s="1208">
        <f t="shared" si="585"/>
        <v>0.0047262721756653791</v>
      </c>
      <c r="I46" s="1208">
        <f t="shared" si="585"/>
        <v>0.0048419769952186909</v>
      </c>
      <c r="J46" s="1208">
        <f t="shared" si="585"/>
        <v>0.0049526640390090502</v>
      </c>
      <c r="K46" s="1208">
        <f t="shared" si="585"/>
        <v>0.0050599707825461004</v>
      </c>
      <c r="L46" s="1208">
        <f t="shared" si="585"/>
        <v>0.0051386047103788926</v>
      </c>
      <c r="M46" s="1208">
        <f t="shared" si="585"/>
        <v>0.0052172357474431653</v>
      </c>
      <c r="N46" s="1208">
        <f t="shared" si="585"/>
        <v>0.0053120694434160764</v>
      </c>
      <c r="O46" s="1208">
        <f t="shared" si="585"/>
        <v>0.0053553633598560739</v>
      </c>
      <c r="P46" s="1208">
        <f t="shared" si="585"/>
        <v>0.0054052251484744927</v>
      </c>
      <c r="Q46" s="1208">
        <f t="shared" si="585"/>
        <v>0.0054610245963782481</v>
      </c>
      <c r="R46" s="1208">
        <f t="shared" si="585"/>
        <v>0.0055222550827440089</v>
      </c>
      <c r="S46" s="1208">
        <f t="shared" si="585"/>
        <v>0.0055830912561595633</v>
      </c>
      <c r="T46" s="1208">
        <f t="shared" si="585"/>
        <v>0.0056452003341477056</v>
      </c>
    </row>
    <row r="47" ht="15">
      <c r="A47" s="1241"/>
      <c r="B47" s="1242" t="s">
        <v>1278</v>
      </c>
      <c r="C47" s="1171"/>
      <c r="D47" s="1171">
        <f>D45/C45*100</f>
        <v>59.335251867043517</v>
      </c>
      <c r="E47" s="1171">
        <f>E48*E49/100</f>
        <v>112.63811902789331</v>
      </c>
      <c r="F47" s="1170">
        <f t="shared" ref="F47:T47" si="586">F48*F49/100</f>
        <v>111.26863351896674</v>
      </c>
      <c r="G47" s="1170">
        <f t="shared" si="586"/>
        <v>109.19252665090796</v>
      </c>
      <c r="H47" s="1170">
        <f t="shared" si="586"/>
        <v>107.37087495365162</v>
      </c>
      <c r="I47" s="1170">
        <f t="shared" si="586"/>
        <v>107.03703513691289</v>
      </c>
      <c r="J47" s="1170">
        <f t="shared" si="586"/>
        <v>106.87436020675632</v>
      </c>
      <c r="K47" s="1170">
        <f t="shared" si="586"/>
        <v>106.62683195059762</v>
      </c>
      <c r="L47" s="1170">
        <f t="shared" si="586"/>
        <v>106.22154546905539</v>
      </c>
      <c r="M47" s="1170">
        <f t="shared" si="586"/>
        <v>106.10570746865125</v>
      </c>
      <c r="N47" s="1170">
        <f t="shared" si="586"/>
        <v>106.40359272796815</v>
      </c>
      <c r="O47" s="1170">
        <f t="shared" si="586"/>
        <v>106.00881761671906</v>
      </c>
      <c r="P47" s="1170">
        <f t="shared" si="586"/>
        <v>105.72857724415982</v>
      </c>
      <c r="Q47" s="1170">
        <f t="shared" si="586"/>
        <v>105.89789887990187</v>
      </c>
      <c r="R47" s="1170">
        <f t="shared" si="586"/>
        <v>105.96357065923968</v>
      </c>
      <c r="S47" s="1170">
        <f t="shared" si="586"/>
        <v>106.08370286817802</v>
      </c>
      <c r="T47" s="1170">
        <f t="shared" si="586"/>
        <v>106.09726803801668</v>
      </c>
    </row>
    <row r="48" ht="15">
      <c r="A48" s="1241"/>
      <c r="B48" s="1243" t="s">
        <v>1249</v>
      </c>
      <c r="C48" s="1171"/>
      <c r="D48" s="1171">
        <f>D47/D49*100</f>
        <v>74.722474881308926</v>
      </c>
      <c r="E48" s="1171">
        <f>'СС Имп Минэк цел'!E53</f>
        <v>107.83914251066977</v>
      </c>
      <c r="F48" s="1170">
        <f>'СС Имп Минэк цел'!F53</f>
        <v>102.86926200919665</v>
      </c>
      <c r="G48" s="1170">
        <f>'СС Имп Минэк цел'!G53</f>
        <v>102.24940006112207</v>
      </c>
      <c r="H48" s="1170">
        <f>'ДС Имп Минэк цел'!J48</f>
        <v>100.22313655786832</v>
      </c>
      <c r="I48" s="1170">
        <f>'ДС Имп Минэк цел'!K48</f>
        <v>99.896750752669305</v>
      </c>
      <c r="J48" s="1170">
        <f>'ДС Имп Минэк цел'!L48</f>
        <v>99.883216897372137</v>
      </c>
      <c r="K48" s="1170">
        <f>'ДС Имп Минэк цел'!M48</f>
        <v>99.878949387380118</v>
      </c>
      <c r="L48" s="1170">
        <f>'ДС Имп Минэк цел'!N48</f>
        <v>99.735742071816745</v>
      </c>
      <c r="M48" s="1170">
        <f>'ДС Имп Минэк цел'!O48</f>
        <v>99.75014662836935</v>
      </c>
      <c r="N48" s="1170">
        <f>'ДС Имп Минэк цел'!P48</f>
        <v>99.831417127573005</v>
      </c>
      <c r="O48" s="1170">
        <f>'ДС Имп Минэк цел'!Q48</f>
        <v>99.521868853125014</v>
      </c>
      <c r="P48" s="1170">
        <f>'ДС Имп Минэк цел'!R48</f>
        <v>99.538762360294683</v>
      </c>
      <c r="Q48" s="1170">
        <f>'ДС Имп Минэк цел'!S48</f>
        <v>99.556832454157615</v>
      </c>
      <c r="R48" s="1170">
        <f>'ДС Имп Минэк цел'!T48</f>
        <v>99.574578507234435</v>
      </c>
      <c r="S48" s="1170">
        <f>'ДС Имп Минэк цел'!U48</f>
        <v>99.574327178123099</v>
      </c>
      <c r="T48" s="1170">
        <f>'ДС Имп Минэк цел'!V48</f>
        <v>99.59232824667086</v>
      </c>
    </row>
    <row r="49" s="1244" customFormat="1" ht="15">
      <c r="A49" s="1245"/>
      <c r="B49" s="1246" t="s">
        <v>1250</v>
      </c>
      <c r="C49" s="1171"/>
      <c r="D49" s="1185">
        <f>(VLOOKUP($B45,'ЭКС ИМП ТО ФАКТ'!$I$14:$M$25,5,0)/0.75)/VLOOKUP($B45,'ЭКС ИМП ТО ФАКТ'!$I$14:$M$25,4,0)*100</f>
        <v>79.407503513893417</v>
      </c>
      <c r="E49" s="1185">
        <f>'СС Имп Минэк цел'!E54</f>
        <v>104.45012488554305</v>
      </c>
      <c r="F49" s="1213">
        <f>'СС Имп Минэк цел'!F54</f>
        <v>108.1650935816174</v>
      </c>
      <c r="G49" s="1213">
        <f>'СС Имп Минэк цел'!G54</f>
        <v>106.79038369480453</v>
      </c>
      <c r="H49" s="1213">
        <f>'ДС Имп Минэк цел'!J49</f>
        <v>107.13182468766205</v>
      </c>
      <c r="I49" s="1213">
        <f>'ДС Имп Минэк цел'!K49</f>
        <v>107.14766429382868</v>
      </c>
      <c r="J49" s="1213">
        <f>'ДС Имп Минэк цел'!L49</f>
        <v>106.99931732932414</v>
      </c>
      <c r="K49" s="1213">
        <f>'ДС Имп Минэк цел'!M49</f>
        <v>106.75606081622452</v>
      </c>
      <c r="L49" s="1213">
        <f>'ДС Имп Минэк цел'!N49</f>
        <v>106.50298805875271</v>
      </c>
      <c r="M49" s="1213">
        <f>'ДС Имп Минэк цел'!O49</f>
        <v>106.37148019838034</v>
      </c>
      <c r="N49" s="1213">
        <f>'ДС Имп Минэк цел'!P49</f>
        <v>106.58327387258929</v>
      </c>
      <c r="O49" s="1213">
        <f>'ДС Имп Минэк цел'!Q49</f>
        <v>106.51811389632114</v>
      </c>
      <c r="P49" s="1213">
        <f>'ДС Имп Минэк цел'!R49</f>
        <v>106.21849693234103</v>
      </c>
      <c r="Q49" s="1213">
        <f>'ДС Имп Минэк цел'!S49</f>
        <v>106.36929306551019</v>
      </c>
      <c r="R49" s="1213">
        <f>'ДС Имп Минэк цел'!T49</f>
        <v>106.41628842199022</v>
      </c>
      <c r="S49" s="1213">
        <f>'ДС Имп Минэк цел'!U49</f>
        <v>106.5372027856243</v>
      </c>
      <c r="T49" s="1213">
        <f>'ДС Имп Минэк цел'!V49</f>
        <v>106.53156714564835</v>
      </c>
      <c r="U49" s="1146"/>
      <c r="V49" s="1146"/>
      <c r="W49" s="1146"/>
      <c r="X49" s="1146"/>
      <c r="Y49" s="1146"/>
      <c r="Z49" s="1146"/>
      <c r="AA49" s="1146"/>
      <c r="AB49" s="1146"/>
      <c r="AC49" s="1146"/>
      <c r="AD49" s="1146"/>
      <c r="AE49" s="1146"/>
      <c r="AF49" s="1146"/>
      <c r="AG49" s="1146"/>
      <c r="AH49" s="1146"/>
      <c r="AI49" s="1146"/>
      <c r="AJ49" s="1146"/>
      <c r="AK49" s="1146"/>
      <c r="AL49" s="1146"/>
      <c r="AM49" s="1146"/>
      <c r="AN49" s="1146"/>
      <c r="AO49" s="1146"/>
      <c r="AP49" s="1146"/>
      <c r="AQ49" s="1146"/>
      <c r="AR49" s="1146"/>
      <c r="AS49" s="1146"/>
      <c r="AT49" s="1146"/>
      <c r="AU49" s="1146"/>
      <c r="AV49" s="1146"/>
      <c r="AW49" s="1146"/>
      <c r="AX49" s="1146"/>
      <c r="AY49" s="1146"/>
      <c r="AZ49" s="1146"/>
      <c r="BA49" s="1146"/>
      <c r="BB49" s="1146"/>
      <c r="BC49" s="1146"/>
      <c r="BD49" s="1146"/>
      <c r="BE49" s="1146"/>
      <c r="BF49" s="1146"/>
      <c r="BG49" s="1146"/>
      <c r="BH49" s="1146"/>
      <c r="BI49" s="1146"/>
      <c r="BJ49" s="1146"/>
      <c r="BK49" s="1146"/>
      <c r="BL49" s="1146"/>
      <c r="BM49" s="1146"/>
      <c r="BN49" s="1146"/>
      <c r="BO49" s="1146"/>
      <c r="BP49" s="1146"/>
      <c r="BQ49" s="1146"/>
      <c r="BR49" s="1146"/>
      <c r="BS49" s="1146"/>
      <c r="BT49" s="1146"/>
      <c r="BU49" s="1146"/>
      <c r="BV49" s="1146"/>
      <c r="BW49" s="1146"/>
      <c r="BX49" s="1146"/>
      <c r="BY49" s="1146"/>
      <c r="BZ49" s="1146"/>
      <c r="CA49" s="1146"/>
      <c r="CB49" s="1146"/>
      <c r="CC49" s="1146"/>
      <c r="CD49" s="1146"/>
      <c r="CE49" s="1146"/>
      <c r="CF49" s="1146"/>
      <c r="CG49" s="1146"/>
      <c r="CH49" s="1146"/>
      <c r="CI49" s="1146"/>
      <c r="CJ49" s="1146"/>
      <c r="CK49" s="1146"/>
      <c r="CL49" s="1146"/>
      <c r="CM49" s="1146"/>
      <c r="CN49" s="1146"/>
      <c r="CO49" s="1146"/>
      <c r="CP49" s="1146"/>
      <c r="CQ49" s="1146"/>
      <c r="CR49" s="1146"/>
      <c r="CS49" s="1146"/>
      <c r="CT49" s="1146"/>
      <c r="CU49" s="1146"/>
      <c r="CV49" s="1146"/>
      <c r="CW49" s="1146"/>
      <c r="CX49" s="1146"/>
      <c r="CY49" s="1146"/>
      <c r="CZ49" s="1146"/>
      <c r="DA49" s="1146"/>
      <c r="DB49" s="1146"/>
      <c r="DC49" s="1146"/>
      <c r="DD49" s="1146"/>
      <c r="DE49" s="1146"/>
      <c r="DF49" s="1146"/>
      <c r="DG49" s="1146"/>
      <c r="DH49" s="1146"/>
      <c r="DI49" s="1146"/>
      <c r="DJ49" s="1146"/>
      <c r="DK49" s="1146"/>
      <c r="DL49" s="1146"/>
      <c r="DM49" s="1146"/>
      <c r="DN49" s="1146"/>
      <c r="DO49" s="1146"/>
      <c r="DP49" s="1146"/>
      <c r="DQ49" s="1146"/>
      <c r="DR49" s="1146"/>
      <c r="DS49" s="1146"/>
      <c r="DT49" s="1146"/>
      <c r="DU49" s="1146"/>
      <c r="DV49" s="1146"/>
      <c r="DW49" s="1146"/>
      <c r="DX49" s="1146"/>
      <c r="DY49" s="1146"/>
      <c r="DZ49" s="1146"/>
      <c r="EA49" s="1146"/>
      <c r="EB49" s="1146"/>
      <c r="EC49" s="1146"/>
      <c r="ED49" s="1146"/>
      <c r="EE49" s="1146"/>
      <c r="EF49" s="1146"/>
      <c r="EG49" s="1146"/>
      <c r="EH49" s="1146"/>
      <c r="EI49" s="1146"/>
      <c r="EJ49" s="1146"/>
      <c r="EK49" s="1146"/>
      <c r="EL49" s="1146"/>
      <c r="EM49" s="1146"/>
      <c r="EN49" s="1146"/>
      <c r="EO49" s="1146"/>
      <c r="EP49" s="1146"/>
      <c r="EQ49" s="1146"/>
      <c r="ER49" s="1146"/>
      <c r="ES49" s="1146"/>
      <c r="ET49" s="1146"/>
      <c r="EU49" s="1146"/>
      <c r="EV49" s="1146"/>
      <c r="EW49" s="1146"/>
      <c r="EX49" s="1146"/>
      <c r="EY49" s="1146"/>
      <c r="EZ49" s="1146"/>
      <c r="FA49" s="1146"/>
      <c r="FB49" s="1146"/>
      <c r="FC49" s="1146"/>
      <c r="FD49" s="1146"/>
      <c r="FE49" s="1146"/>
      <c r="FF49" s="1146"/>
      <c r="FG49" s="1146"/>
      <c r="FH49" s="1146"/>
      <c r="FI49" s="1146"/>
      <c r="FJ49" s="1146"/>
      <c r="FK49" s="1146"/>
      <c r="FL49" s="1146"/>
      <c r="FM49" s="1146"/>
      <c r="FN49" s="1146"/>
      <c r="FO49" s="1146"/>
      <c r="FP49" s="1146"/>
      <c r="FQ49" s="1146"/>
      <c r="FR49" s="1146"/>
      <c r="FS49" s="1146"/>
      <c r="FT49" s="1146"/>
      <c r="FU49" s="1146"/>
      <c r="FV49" s="1146"/>
      <c r="FW49" s="1146"/>
      <c r="FX49" s="1146"/>
      <c r="FY49" s="1146"/>
      <c r="FZ49" s="1146"/>
    </row>
    <row r="50" s="1235" customFormat="1" ht="21.75" customHeight="1">
      <c r="A50" s="1236" t="s">
        <v>1269</v>
      </c>
      <c r="B50" s="1253" t="s">
        <v>1270</v>
      </c>
      <c r="C50" s="1202">
        <f>VLOOKUP($B50,'ЭКС ИМП ТО ФАКТ'!$B$14:$F$25,4,0)/1000000</f>
        <v>3.39933467</v>
      </c>
      <c r="D50" s="1203">
        <f>(VLOOKUP($B50,'ЭКС ИМП ТО ФАКТ'!$B$14:$F$25,5,0)/1000000)/0.75</f>
        <v>2.0869386666666672</v>
      </c>
      <c r="E50" s="1203">
        <f>D50*E52/100</f>
        <v>2.3794364712586611</v>
      </c>
      <c r="F50" s="1202">
        <f t="shared" ref="F50:T50" si="587">E50*F52/100</f>
        <v>2.6375956432638641</v>
      </c>
      <c r="G50" s="1202">
        <f t="shared" si="587"/>
        <v>2.9171166841011593</v>
      </c>
      <c r="H50" s="1202">
        <f t="shared" si="587"/>
        <v>3.2515507340846441</v>
      </c>
      <c r="I50" s="1202">
        <f t="shared" si="587"/>
        <v>3.6301214568903877</v>
      </c>
      <c r="J50" s="1202">
        <f t="shared" si="587"/>
        <v>4.0471115270871554</v>
      </c>
      <c r="K50" s="1202">
        <f t="shared" si="587"/>
        <v>4.5016904985734385</v>
      </c>
      <c r="L50" s="1202">
        <f t="shared" si="587"/>
        <v>4.9986655100044324</v>
      </c>
      <c r="M50" s="1202">
        <f t="shared" si="587"/>
        <v>5.5428575802997919</v>
      </c>
      <c r="N50" s="1202">
        <f t="shared" si="587"/>
        <v>6.155787910907752</v>
      </c>
      <c r="O50" s="1202">
        <f t="shared" si="587"/>
        <v>6.8423281222519066</v>
      </c>
      <c r="P50" s="1202">
        <f t="shared" si="587"/>
        <v>7.5844471931071515</v>
      </c>
      <c r="Q50" s="1202">
        <f t="shared" si="587"/>
        <v>8.418416640097659</v>
      </c>
      <c r="R50" s="1202">
        <f t="shared" si="587"/>
        <v>9.3475990467791057</v>
      </c>
      <c r="S50" s="1202">
        <f t="shared" si="587"/>
        <v>10.391013481682096</v>
      </c>
      <c r="T50" s="1202">
        <f t="shared" si="587"/>
        <v>11.552307773488923</v>
      </c>
    </row>
    <row r="51" ht="15">
      <c r="A51" s="1241"/>
      <c r="B51" s="1240" t="s">
        <v>1247</v>
      </c>
      <c r="C51" s="1208">
        <f>C50/C$9*100</f>
        <v>0.86948289774374055</v>
      </c>
      <c r="D51" s="1209">
        <f t="shared" ref="D51:T51" si="588">D50/D$9*100</f>
        <v>0.75520773927656593</v>
      </c>
      <c r="E51" s="1209">
        <f t="shared" si="588"/>
        <v>0.79298871968318618</v>
      </c>
      <c r="F51" s="1208">
        <f t="shared" si="588"/>
        <v>0.81266567297077452</v>
      </c>
      <c r="G51" s="1208">
        <f t="shared" si="588"/>
        <v>0.84122693528299808</v>
      </c>
      <c r="H51" s="1208">
        <f t="shared" si="588"/>
        <v>0.90531349063167676</v>
      </c>
      <c r="I51" s="1208">
        <f t="shared" si="588"/>
        <v>0.96738541661260091</v>
      </c>
      <c r="J51" s="1208">
        <f t="shared" si="588"/>
        <v>1.0322055073282648</v>
      </c>
      <c r="K51" s="1208">
        <f t="shared" si="588"/>
        <v>1.1001179903368521</v>
      </c>
      <c r="L51" s="1208">
        <f t="shared" si="588"/>
        <v>1.1678909578400221</v>
      </c>
      <c r="M51" s="1208">
        <f t="shared" si="588"/>
        <v>1.2391915535915354</v>
      </c>
      <c r="N51" s="1208">
        <f t="shared" si="588"/>
        <v>1.3169077801527196</v>
      </c>
      <c r="O51" s="1208">
        <f t="shared" si="588"/>
        <v>1.3920627756133772</v>
      </c>
      <c r="P51" s="1208">
        <f t="shared" si="588"/>
        <v>1.4730290547020535</v>
      </c>
      <c r="Q51" s="1208">
        <f t="shared" si="588"/>
        <v>1.5598785913803159</v>
      </c>
      <c r="R51" s="1208">
        <f t="shared" si="588"/>
        <v>1.6528985705932489</v>
      </c>
      <c r="S51" s="1208">
        <f t="shared" si="588"/>
        <v>1.7511108107608764</v>
      </c>
      <c r="T51" s="1208">
        <f t="shared" si="588"/>
        <v>1.8553459587228351</v>
      </c>
    </row>
    <row r="52" ht="15">
      <c r="A52" s="1241"/>
      <c r="B52" s="1242" t="s">
        <v>1278</v>
      </c>
      <c r="C52" s="1171"/>
      <c r="D52" s="1171">
        <f>D50/C50*100</f>
        <v>61.392562641284954</v>
      </c>
      <c r="E52" s="1171">
        <f>E53*E54/100</f>
        <v>114.01563971495059</v>
      </c>
      <c r="F52" s="1170">
        <f t="shared" ref="F52:T52" si="589">F53*F54/100</f>
        <v>110.84959296554126</v>
      </c>
      <c r="G52" s="1170">
        <f t="shared" si="589"/>
        <v>110.59756985689454</v>
      </c>
      <c r="H52" s="1170">
        <f t="shared" si="589"/>
        <v>111.46454140165919</v>
      </c>
      <c r="I52" s="1170">
        <f t="shared" si="589"/>
        <v>111.64277459482165</v>
      </c>
      <c r="J52" s="1170">
        <f t="shared" si="589"/>
        <v>111.48694541350049</v>
      </c>
      <c r="K52" s="1170">
        <f t="shared" si="589"/>
        <v>111.23218296416603</v>
      </c>
      <c r="L52" s="1170">
        <f t="shared" si="589"/>
        <v>111.03974188337654</v>
      </c>
      <c r="M52" s="1170">
        <f t="shared" si="589"/>
        <v>110.88674705691353</v>
      </c>
      <c r="N52" s="1170">
        <f t="shared" si="589"/>
        <v>111.05802055579441</v>
      </c>
      <c r="O52" s="1170">
        <f t="shared" si="589"/>
        <v>111.15275934259591</v>
      </c>
      <c r="P52" s="1170">
        <f t="shared" si="589"/>
        <v>110.84600237807659</v>
      </c>
      <c r="Q52" s="1170">
        <f t="shared" si="589"/>
        <v>110.99578421151683</v>
      </c>
      <c r="R52" s="1170">
        <f t="shared" si="589"/>
        <v>111.03749608038726</v>
      </c>
      <c r="S52" s="1170">
        <f t="shared" si="589"/>
        <v>111.16237902033804</v>
      </c>
      <c r="T52" s="1170">
        <f t="shared" si="589"/>
        <v>111.17594827351564</v>
      </c>
    </row>
    <row r="53" ht="15">
      <c r="A53" s="1241"/>
      <c r="B53" s="1243" t="s">
        <v>1249</v>
      </c>
      <c r="C53" s="1171"/>
      <c r="D53" s="1171">
        <f>D52/D54*100</f>
        <v>158.82486533814327</v>
      </c>
      <c r="E53" s="1171">
        <f>'СС Имп Минэк цел'!E58</f>
        <v>102.82095267131622</v>
      </c>
      <c r="F53" s="1170">
        <f>'СС Имп Минэк цел'!F58</f>
        <v>102.86926200919665</v>
      </c>
      <c r="G53" s="1170">
        <f>'СС Имп Минэк цел'!G58</f>
        <v>102.24940006112207</v>
      </c>
      <c r="H53" s="1170">
        <f>'ДС Имп Минэк цел'!J53</f>
        <v>99.893582574006913</v>
      </c>
      <c r="I53" s="1170">
        <f>'ДС Имп Минэк цел'!K53</f>
        <v>100.05035984819924</v>
      </c>
      <c r="J53" s="1170">
        <f>'ДС Имп Минэк цел'!L53</f>
        <v>100.05683775487583</v>
      </c>
      <c r="K53" s="1170">
        <f>'ДС Имп Минэк цел'!M53</f>
        <v>100.05888354090342</v>
      </c>
      <c r="L53" s="1170">
        <f>'ДС Имп Минэк цел'!N53</f>
        <v>100.12777852568156</v>
      </c>
      <c r="M53" s="1170">
        <f>'ДС Имп Минэк цел'!O53</f>
        <v>100.12082436466514</v>
      </c>
      <c r="N53" s="1170">
        <f>'ДС Имп Минэк цел'!P53</f>
        <v>100.08169524766446</v>
      </c>
      <c r="O53" s="1170">
        <f>'ДС Имп Минэк цел'!Q53</f>
        <v>100.23091791615184</v>
      </c>
      <c r="P53" s="1170">
        <f>'ДС Имп Минэк цел'!R53</f>
        <v>100.22183599147095</v>
      </c>
      <c r="Q53" s="1170">
        <f>'ДС Имп Минэк цел'!S53</f>
        <v>100.21393932877778</v>
      </c>
      <c r="R53" s="1170">
        <f>'ДС Имп Минэк цел'!T53</f>
        <v>100.20571707668856</v>
      </c>
      <c r="S53" s="1170">
        <f>'ДС Имп Минэк цел'!U53</f>
        <v>100.20546623466859</v>
      </c>
      <c r="T53" s="1170">
        <f>'ДС Имп Минэк цел'!V53</f>
        <v>100.21852032467014</v>
      </c>
    </row>
    <row r="54" s="1244" customFormat="1" ht="15">
      <c r="A54" s="1245"/>
      <c r="B54" s="1246" t="s">
        <v>1250</v>
      </c>
      <c r="C54" s="1171"/>
      <c r="D54" s="1185">
        <f>(VLOOKUP($B50,'ЭКС ИМП ТО ФАКТ'!$I$14:$M$25,5,0)/0.75)/VLOOKUP($B50,'ЭКС ИМП ТО ФАКТ'!$I$14:$M$25,4,0)*100</f>
        <v>38.654251341928237</v>
      </c>
      <c r="E54" s="1185">
        <f>'СС Имп Минэк цел'!E59</f>
        <v>110.88755429004826</v>
      </c>
      <c r="F54" s="1213">
        <f>'СС Имп Минэк цел'!F59</f>
        <v>107.75774103991449</v>
      </c>
      <c r="G54" s="1213">
        <f>'СС Имп Минэк цел'!G59</f>
        <v>108.1645171421858</v>
      </c>
      <c r="H54" s="1213">
        <f>'ДС Имп Минэк цел'!J54</f>
        <v>111.58328546188625</v>
      </c>
      <c r="I54" s="1213">
        <f>'ДС Имп Минэк цел'!K54</f>
        <v>111.58657976264246</v>
      </c>
      <c r="J54" s="1213">
        <f>'ДС Имп Минэк цел'!L54</f>
        <v>111.42361473248505</v>
      </c>
      <c r="K54" s="1213">
        <f>'ДС Имп Минэк цел'!M54</f>
        <v>111.16672406073273</v>
      </c>
      <c r="L54" s="1213">
        <f>'ДС Имп Минэк цел'!N54</f>
        <v>110.89803800540345</v>
      </c>
      <c r="M54" s="1213">
        <f>'ДС Имп Минэк цел'!O54</f>
        <v>110.75293053224992</v>
      </c>
      <c r="N54" s="1213">
        <f>'ДС Имп Минэк цел'!P54</f>
        <v>110.96736549172921</v>
      </c>
      <c r="O54" s="1213">
        <f>'ДС Имп Минэк цел'!Q54</f>
        <v>110.89667904226991</v>
      </c>
      <c r="P54" s="1213">
        <f>'ДС Имп Минэк цел'!R54</f>
        <v>110.60065032884627</v>
      </c>
      <c r="Q54" s="1213">
        <f>'ДС Имп Минэк цел'!S54</f>
        <v>110.75882751935977</v>
      </c>
      <c r="R54" s="1213">
        <f>'ДС Имп Минэк цел'!T54</f>
        <v>110.80954193003681</v>
      </c>
      <c r="S54" s="1213">
        <f>'ДС Имп Минэк цел'!U54</f>
        <v>110.93444619079935</v>
      </c>
      <c r="T54" s="1213">
        <f>'ДС Имп Минэк цел'!V54</f>
        <v>110.93353595058835</v>
      </c>
      <c r="U54" s="1146"/>
      <c r="V54" s="1146"/>
      <c r="W54" s="1146"/>
      <c r="X54" s="1146"/>
      <c r="Y54" s="1146"/>
      <c r="Z54" s="1146"/>
      <c r="AA54" s="1146"/>
      <c r="AB54" s="1146"/>
      <c r="AC54" s="1146"/>
      <c r="AD54" s="1146"/>
      <c r="AE54" s="1146"/>
      <c r="AF54" s="1146"/>
      <c r="AG54" s="1146"/>
      <c r="AH54" s="1146"/>
      <c r="AI54" s="1146"/>
      <c r="AJ54" s="1146"/>
      <c r="AK54" s="1146"/>
      <c r="AL54" s="1146"/>
      <c r="AM54" s="1146"/>
      <c r="AN54" s="1146"/>
      <c r="AO54" s="1146"/>
      <c r="AP54" s="1146"/>
      <c r="AQ54" s="1146"/>
      <c r="AR54" s="1146"/>
      <c r="AS54" s="1146"/>
      <c r="AT54" s="1146"/>
      <c r="AU54" s="1146"/>
      <c r="AV54" s="1146"/>
      <c r="AW54" s="1146"/>
      <c r="AX54" s="1146"/>
      <c r="AY54" s="1146"/>
      <c r="AZ54" s="1146"/>
      <c r="BA54" s="1146"/>
      <c r="BB54" s="1146"/>
      <c r="BC54" s="1146"/>
      <c r="BD54" s="1146"/>
      <c r="BE54" s="1146"/>
      <c r="BF54" s="1146"/>
      <c r="BG54" s="1146"/>
      <c r="BH54" s="1146"/>
      <c r="BI54" s="1146"/>
      <c r="BJ54" s="1146"/>
      <c r="BK54" s="1146"/>
      <c r="BL54" s="1146"/>
      <c r="BM54" s="1146"/>
      <c r="BN54" s="1146"/>
      <c r="BO54" s="1146"/>
      <c r="BP54" s="1146"/>
      <c r="BQ54" s="1146"/>
      <c r="BR54" s="1146"/>
      <c r="BS54" s="1146"/>
      <c r="BT54" s="1146"/>
      <c r="BU54" s="1146"/>
      <c r="BV54" s="1146"/>
      <c r="BW54" s="1146"/>
      <c r="BX54" s="1146"/>
      <c r="BY54" s="1146"/>
      <c r="BZ54" s="1146"/>
      <c r="CA54" s="1146"/>
      <c r="CB54" s="1146"/>
      <c r="CC54" s="1146"/>
      <c r="CD54" s="1146"/>
      <c r="CE54" s="1146"/>
      <c r="CF54" s="1146"/>
      <c r="CG54" s="1146"/>
      <c r="CH54" s="1146"/>
      <c r="CI54" s="1146"/>
      <c r="CJ54" s="1146"/>
      <c r="CK54" s="1146"/>
      <c r="CL54" s="1146"/>
      <c r="CM54" s="1146"/>
      <c r="CN54" s="1146"/>
      <c r="CO54" s="1146"/>
      <c r="CP54" s="1146"/>
      <c r="CQ54" s="1146"/>
      <c r="CR54" s="1146"/>
      <c r="CS54" s="1146"/>
      <c r="CT54" s="1146"/>
      <c r="CU54" s="1146"/>
      <c r="CV54" s="1146"/>
      <c r="CW54" s="1146"/>
      <c r="CX54" s="1146"/>
      <c r="CY54" s="1146"/>
      <c r="CZ54" s="1146"/>
      <c r="DA54" s="1146"/>
      <c r="DB54" s="1146"/>
      <c r="DC54" s="1146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6"/>
      <c r="DO54" s="1146"/>
      <c r="DP54" s="1146"/>
      <c r="DQ54" s="1146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6"/>
      <c r="EB54" s="1146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6"/>
      <c r="EN54" s="1146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6"/>
      <c r="EY54" s="1146"/>
      <c r="EZ54" s="1146"/>
      <c r="FA54" s="1146"/>
      <c r="FB54" s="1146"/>
      <c r="FC54" s="1146"/>
      <c r="FD54" s="1146"/>
      <c r="FE54" s="1146"/>
      <c r="FF54" s="1146"/>
      <c r="FG54" s="1146"/>
      <c r="FH54" s="1146"/>
      <c r="FI54" s="1146"/>
      <c r="FJ54" s="1146"/>
      <c r="FK54" s="1146"/>
      <c r="FL54" s="1146"/>
      <c r="FM54" s="1146"/>
      <c r="FN54" s="1146"/>
      <c r="FO54" s="1146"/>
      <c r="FP54" s="1146"/>
      <c r="FQ54" s="1146"/>
      <c r="FR54" s="1146"/>
      <c r="FS54" s="1146"/>
      <c r="FT54" s="1146"/>
      <c r="FU54" s="1146"/>
      <c r="FV54" s="1146"/>
      <c r="FW54" s="1146"/>
      <c r="FX54" s="1146"/>
      <c r="FY54" s="1146"/>
      <c r="FZ54" s="1146"/>
    </row>
    <row r="55" s="1235" customFormat="1" ht="28.5">
      <c r="A55" s="1236" t="s">
        <v>1271</v>
      </c>
      <c r="B55" s="1253" t="s">
        <v>1272</v>
      </c>
      <c r="C55" s="1202">
        <f>VLOOKUP($B55,'ЭКС ИМП ТО ФАКТ'!$B$14:$F$25,4,0)/1000000</f>
        <v>55.407042189999991</v>
      </c>
      <c r="D55" s="1203">
        <f>(VLOOKUP($B55,'ЭКС ИМП ТО ФАКТ'!$B$14:$F$25,5,0)/1000000)/0.75</f>
        <v>40.712970733333336</v>
      </c>
      <c r="E55" s="1203">
        <f>D55*E57/100</f>
        <v>42.818781293077038</v>
      </c>
      <c r="F55" s="1202">
        <f t="shared" ref="F55:T55" si="590">E55*F57/100</f>
        <v>46.232098276924646</v>
      </c>
      <c r="G55" s="1202">
        <f t="shared" si="590"/>
        <v>49.843094962568102</v>
      </c>
      <c r="H55" s="1202">
        <f t="shared" si="590"/>
        <v>52.661348501296004</v>
      </c>
      <c r="I55" s="1202">
        <f t="shared" si="590"/>
        <v>56.267807688654884</v>
      </c>
      <c r="J55" s="1202">
        <f t="shared" si="590"/>
        <v>60.060601523902776</v>
      </c>
      <c r="K55" s="1202">
        <f t="shared" si="590"/>
        <v>63.962016917598405</v>
      </c>
      <c r="L55" s="1202">
        <f t="shared" si="590"/>
        <v>68.127802001472276</v>
      </c>
      <c r="M55" s="1202">
        <f t="shared" si="590"/>
        <v>72.31525755315262</v>
      </c>
      <c r="N55" s="1202">
        <f t="shared" si="590"/>
        <v>76.718364760927528</v>
      </c>
      <c r="O55" s="1202">
        <f t="shared" si="590"/>
        <v>81.499386863645626</v>
      </c>
      <c r="P55" s="1202">
        <f t="shared" si="590"/>
        <v>86.175967371557689</v>
      </c>
      <c r="Q55" s="1202">
        <f t="shared" si="590"/>
        <v>91.077597464507221</v>
      </c>
      <c r="R55" s="1202">
        <f t="shared" si="590"/>
        <v>96.12902578684205</v>
      </c>
      <c r="S55" s="1202">
        <f t="shared" si="590"/>
        <v>101.56118511573024</v>
      </c>
      <c r="T55" s="1202">
        <f t="shared" si="590"/>
        <v>107.30110378569094</v>
      </c>
    </row>
    <row r="56" ht="15">
      <c r="A56" s="1241"/>
      <c r="B56" s="1240" t="s">
        <v>1247</v>
      </c>
      <c r="C56" s="1208">
        <f>C55/C$9*100</f>
        <v>14.17203078706307</v>
      </c>
      <c r="D56" s="1209">
        <f t="shared" ref="D56:T56" si="591">D55/D$9*100</f>
        <v>14.732944038007339</v>
      </c>
      <c r="E56" s="1209">
        <f t="shared" si="591"/>
        <v>14.270105954133877</v>
      </c>
      <c r="F56" s="1208">
        <f t="shared" si="591"/>
        <v>14.244503078028984</v>
      </c>
      <c r="G56" s="1208">
        <f t="shared" si="591"/>
        <v>14.373560800259913</v>
      </c>
      <c r="H56" s="1208">
        <f t="shared" si="591"/>
        <v>14.662243689856089</v>
      </c>
      <c r="I56" s="1208">
        <f t="shared" si="591"/>
        <v>14.994720487780835</v>
      </c>
      <c r="J56" s="1208">
        <f t="shared" si="591"/>
        <v>15.318303746138827</v>
      </c>
      <c r="K56" s="1208">
        <f t="shared" si="591"/>
        <v>15.630964752369945</v>
      </c>
      <c r="L56" s="1208">
        <f t="shared" si="591"/>
        <v>15.917417113785689</v>
      </c>
      <c r="M56" s="1208">
        <f t="shared" si="591"/>
        <v>16.167194458353091</v>
      </c>
      <c r="N56" s="1208">
        <f t="shared" si="591"/>
        <v>16.412360675265912</v>
      </c>
      <c r="O56" s="1208">
        <f t="shared" si="591"/>
        <v>16.580944476959136</v>
      </c>
      <c r="P56" s="1208">
        <f t="shared" si="591"/>
        <v>16.73684324293604</v>
      </c>
      <c r="Q56" s="1208">
        <f t="shared" si="591"/>
        <v>16.876094462056805</v>
      </c>
      <c r="R56" s="1208">
        <f t="shared" si="591"/>
        <v>16.998111335374606</v>
      </c>
      <c r="S56" s="1208">
        <f t="shared" si="591"/>
        <v>17.115259211563675</v>
      </c>
      <c r="T56" s="1208">
        <f t="shared" si="591"/>
        <v>17.232978308641155</v>
      </c>
    </row>
    <row r="57" ht="15">
      <c r="A57" s="1241"/>
      <c r="B57" s="1242" t="s">
        <v>1278</v>
      </c>
      <c r="C57" s="1171"/>
      <c r="D57" s="1171">
        <f>D55/C55*100</f>
        <v>73.479776440189255</v>
      </c>
      <c r="E57" s="1171">
        <f>E58*E59/100</f>
        <v>105.17233334196267</v>
      </c>
      <c r="F57" s="1170">
        <f t="shared" ref="F57:T57" si="592">F58*F59/100</f>
        <v>107.97154164777565</v>
      </c>
      <c r="G57" s="1170">
        <f t="shared" si="592"/>
        <v>107.81058359932968</v>
      </c>
      <c r="H57" s="1170">
        <f t="shared" si="592"/>
        <v>105.65425068576579</v>
      </c>
      <c r="I57" s="1170">
        <f t="shared" si="592"/>
        <v>106.84839885418073</v>
      </c>
      <c r="J57" s="1170">
        <f t="shared" si="592"/>
        <v>106.74061064585003</v>
      </c>
      <c r="K57" s="1170">
        <f t="shared" si="592"/>
        <v>106.49579806846083</v>
      </c>
      <c r="L57" s="1170">
        <f t="shared" si="592"/>
        <v>106.51290450900041</v>
      </c>
      <c r="M57" s="1170">
        <f t="shared" si="592"/>
        <v>106.14647093941157</v>
      </c>
      <c r="N57" s="1170">
        <f t="shared" si="592"/>
        <v>106.0887665435452</v>
      </c>
      <c r="O57" s="1170">
        <f t="shared" si="592"/>
        <v>106.23191346376697</v>
      </c>
      <c r="P57" s="1170">
        <f t="shared" si="592"/>
        <v>105.7381787616836</v>
      </c>
      <c r="Q57" s="1170">
        <f t="shared" si="592"/>
        <v>105.68793161533723</v>
      </c>
      <c r="R57" s="1170">
        <f t="shared" si="592"/>
        <v>105.54629070480625</v>
      </c>
      <c r="S57" s="1170">
        <f t="shared" si="592"/>
        <v>105.6509043802582</v>
      </c>
      <c r="T57" s="1170">
        <f t="shared" si="592"/>
        <v>105.65168539872786</v>
      </c>
    </row>
    <row r="58" ht="15">
      <c r="A58" s="1241"/>
      <c r="B58" s="1243" t="s">
        <v>1249</v>
      </c>
      <c r="C58" s="1171"/>
      <c r="D58" s="1171">
        <f>D57/D59*100</f>
        <v>81.631154841594466</v>
      </c>
      <c r="E58" s="1171">
        <f>'СС Имп Минэк цел'!E63</f>
        <v>98.976635342884336</v>
      </c>
      <c r="F58" s="1170">
        <f>'СС Имп Минэк цел'!F63</f>
        <v>102.29522318808216</v>
      </c>
      <c r="G58" s="1170">
        <f>'СС Имп Минэк цел'!G63</f>
        <v>101.96600102054428</v>
      </c>
      <c r="H58" s="1170">
        <f>'ДС Имп Минэк цел'!J58</f>
        <v>102.63020296828478</v>
      </c>
      <c r="I58" s="1170">
        <f>'ДС Имп Минэк цел'!K58</f>
        <v>103.82856317153062</v>
      </c>
      <c r="J58" s="1170">
        <f>'ДС Имп Минэк цел'!L58</f>
        <v>103.92119165193368</v>
      </c>
      <c r="K58" s="1170">
        <f>'ДС Имп Минэк цел'!M58</f>
        <v>103.97993904768111</v>
      </c>
      <c r="L58" s="1170">
        <f>'ДС Имп Минэк цел'!N58</f>
        <v>104.31900615956678</v>
      </c>
      <c r="M58" s="1170">
        <f>'ДС Имп Минэк цел'!O58</f>
        <v>104.15543060266371</v>
      </c>
      <c r="N58" s="1170">
        <f>'ДС Имп Минэк цел'!P58</f>
        <v>103.89437153782937</v>
      </c>
      <c r="O58" s="1170">
        <f>'ДС Имп Минэк цел'!Q58</f>
        <v>104.09390246105416</v>
      </c>
      <c r="P58" s="1170">
        <f>'ДС Имп Минэк цел'!R58</f>
        <v>103.89712881756182</v>
      </c>
      <c r="Q58" s="1170">
        <f>'ДС Имп Минэк цел'!S58</f>
        <v>103.70178134435413</v>
      </c>
      <c r="R58" s="1170">
        <f>'ДС Имп Минэк цел'!T58</f>
        <v>103.50629427393964</v>
      </c>
      <c r="S58" s="1170">
        <f>'ДС Имп Минэк цел'!U58</f>
        <v>103.50605007590623</v>
      </c>
      <c r="T58" s="1170">
        <f>'ДС Имп Минэк цел'!V58</f>
        <v>103.50843720459628</v>
      </c>
    </row>
    <row r="59" s="1244" customFormat="1" ht="15">
      <c r="A59" s="1245"/>
      <c r="B59" s="1246" t="s">
        <v>1250</v>
      </c>
      <c r="C59" s="1171"/>
      <c r="D59" s="1185">
        <f>(VLOOKUP($B55,'ЭКС ИМП ТО ФАКТ'!$I$14:$M$25,5,0)/0.75)/VLOOKUP($B55,'ЭКС ИМП ТО ФАКТ'!$I$14:$M$25,4,0)*100</f>
        <v>90.014378190259606</v>
      </c>
      <c r="E59" s="1185">
        <f>'СС Имп Минэк цел'!E64</f>
        <v>106.25975815162296</v>
      </c>
      <c r="F59" s="1213">
        <f>'СС Имп Минэк цел'!F64</f>
        <v>105.54895750044642</v>
      </c>
      <c r="G59" s="1213">
        <f>'СС Имп Минэк цел'!G64</f>
        <v>105.73189349419305</v>
      </c>
      <c r="H59" s="1213">
        <f>'ДС Имп Минэк цел'!J59</f>
        <v>102.94654753670858</v>
      </c>
      <c r="I59" s="1213">
        <f>'ДС Имп Минэк цел'!K59</f>
        <v>102.90848258938263</v>
      </c>
      <c r="J59" s="1213">
        <f>'ДС Имп Минэк цел'!L59</f>
        <v>102.71303566587218</v>
      </c>
      <c r="K59" s="1213">
        <f>'ДС Имп Минэк цел'!M59</f>
        <v>102.4195619307163</v>
      </c>
      <c r="L59" s="1213">
        <f>'ДС Имп Минэк цел'!N59</f>
        <v>102.10306676625909</v>
      </c>
      <c r="M59" s="1213">
        <f>'ДС Имп Минэк цел'!O59</f>
        <v>101.91160492086424</v>
      </c>
      <c r="N59" s="1213">
        <f>'ДС Имп Минэк цел'!P59</f>
        <v>102.11214041072169</v>
      </c>
      <c r="O59" s="1213">
        <f>'ДС Имп Минэк цел'!Q59</f>
        <v>102.05392530413849</v>
      </c>
      <c r="P59" s="1213">
        <f>'ДС Имп Минэк цел'!R59</f>
        <v>101.77199309073744</v>
      </c>
      <c r="Q59" s="1213">
        <f>'ДС Имп Минэк цел'!S59</f>
        <v>101.91525183582706</v>
      </c>
      <c r="R59" s="1213">
        <f>'ДС Имп Минэк цел'!T59</f>
        <v>101.97089118606407</v>
      </c>
      <c r="S59" s="1213">
        <f>'ДС Имп Минэк цел'!U59</f>
        <v>102.07220186914584</v>
      </c>
      <c r="T59" s="1213">
        <f>'ДС Имп Минэк цел'!V59</f>
        <v>102.07060240885987</v>
      </c>
      <c r="U59" s="1146"/>
      <c r="V59" s="1146"/>
      <c r="W59" s="1146"/>
      <c r="X59" s="1146"/>
      <c r="Y59" s="1146"/>
      <c r="Z59" s="1146"/>
      <c r="AA59" s="1146"/>
      <c r="AB59" s="1146"/>
      <c r="AC59" s="1146"/>
      <c r="AD59" s="1146"/>
      <c r="AE59" s="1146"/>
      <c r="AF59" s="1146"/>
      <c r="AG59" s="1146"/>
      <c r="AH59" s="1146"/>
      <c r="AI59" s="1146"/>
      <c r="AJ59" s="1146"/>
      <c r="AK59" s="1146"/>
      <c r="AL59" s="1146"/>
      <c r="AM59" s="1146"/>
      <c r="AN59" s="1146"/>
      <c r="AO59" s="1146"/>
      <c r="AP59" s="1146"/>
      <c r="AQ59" s="1146"/>
      <c r="AR59" s="1146"/>
      <c r="AS59" s="1146"/>
      <c r="AT59" s="1146"/>
      <c r="AU59" s="1146"/>
      <c r="AV59" s="1146"/>
      <c r="AW59" s="1146"/>
      <c r="AX59" s="1146"/>
      <c r="AY59" s="1146"/>
      <c r="AZ59" s="1146"/>
      <c r="BA59" s="1146"/>
      <c r="BB59" s="1146"/>
      <c r="BC59" s="1146"/>
      <c r="BD59" s="1146"/>
      <c r="BE59" s="1146"/>
      <c r="BF59" s="1146"/>
      <c r="BG59" s="1146"/>
      <c r="BH59" s="1146"/>
      <c r="BI59" s="1146"/>
      <c r="BJ59" s="1146"/>
      <c r="BK59" s="1146"/>
      <c r="BL59" s="1146"/>
      <c r="BM59" s="1146"/>
      <c r="BN59" s="1146"/>
      <c r="BO59" s="1146"/>
      <c r="BP59" s="1146"/>
      <c r="BQ59" s="1146"/>
      <c r="BR59" s="1146"/>
      <c r="BS59" s="1146"/>
      <c r="BT59" s="1146"/>
      <c r="BU59" s="1146"/>
      <c r="BV59" s="1146"/>
      <c r="BW59" s="1146"/>
      <c r="BX59" s="1146"/>
      <c r="BY59" s="1146"/>
      <c r="BZ59" s="1146"/>
      <c r="CA59" s="1146"/>
      <c r="CB59" s="1146"/>
      <c r="CC59" s="1146"/>
      <c r="CD59" s="1146"/>
      <c r="CE59" s="1146"/>
      <c r="CF59" s="1146"/>
      <c r="CG59" s="1146"/>
      <c r="CH59" s="1146"/>
      <c r="CI59" s="1146"/>
      <c r="CJ59" s="1146"/>
      <c r="CK59" s="1146"/>
      <c r="CL59" s="1146"/>
      <c r="CM59" s="1146"/>
      <c r="CN59" s="1146"/>
      <c r="CO59" s="1146"/>
      <c r="CP59" s="1146"/>
      <c r="CQ59" s="1146"/>
      <c r="CR59" s="1146"/>
      <c r="CS59" s="1146"/>
      <c r="CT59" s="1146"/>
      <c r="CU59" s="1146"/>
      <c r="CV59" s="1146"/>
      <c r="CW59" s="1146"/>
      <c r="CX59" s="1146"/>
      <c r="CY59" s="1146"/>
      <c r="CZ59" s="1146"/>
      <c r="DA59" s="1146"/>
      <c r="DB59" s="1146"/>
      <c r="DC59" s="1146"/>
      <c r="DD59" s="1146"/>
      <c r="DE59" s="1146"/>
      <c r="DF59" s="1146"/>
      <c r="DG59" s="1146"/>
      <c r="DH59" s="1146"/>
      <c r="DI59" s="1146"/>
      <c r="DJ59" s="1146"/>
      <c r="DK59" s="1146"/>
      <c r="DL59" s="1146"/>
      <c r="DM59" s="1146"/>
      <c r="DN59" s="1146"/>
      <c r="DO59" s="1146"/>
      <c r="DP59" s="1146"/>
      <c r="DQ59" s="1146"/>
      <c r="DR59" s="1146"/>
      <c r="DS59" s="1146"/>
      <c r="DT59" s="1146"/>
      <c r="DU59" s="1146"/>
      <c r="DV59" s="1146"/>
      <c r="DW59" s="1146"/>
      <c r="DX59" s="1146"/>
      <c r="DY59" s="1146"/>
      <c r="DZ59" s="1146"/>
      <c r="EA59" s="1146"/>
      <c r="EB59" s="1146"/>
      <c r="EC59" s="1146"/>
      <c r="ED59" s="1146"/>
      <c r="EE59" s="1146"/>
      <c r="EF59" s="1146"/>
      <c r="EG59" s="1146"/>
      <c r="EH59" s="1146"/>
      <c r="EI59" s="1146"/>
      <c r="EJ59" s="1146"/>
      <c r="EK59" s="1146"/>
      <c r="EL59" s="1146"/>
      <c r="EM59" s="1146"/>
      <c r="EN59" s="1146"/>
      <c r="EO59" s="1146"/>
      <c r="EP59" s="1146"/>
      <c r="EQ59" s="1146"/>
      <c r="ER59" s="1146"/>
      <c r="ES59" s="1146"/>
      <c r="ET59" s="1146"/>
      <c r="EU59" s="1146"/>
      <c r="EV59" s="1146"/>
      <c r="EW59" s="1146"/>
      <c r="EX59" s="1146"/>
      <c r="EY59" s="1146"/>
      <c r="EZ59" s="1146"/>
      <c r="FA59" s="1146"/>
      <c r="FB59" s="1146"/>
      <c r="FC59" s="1146"/>
      <c r="FD59" s="1146"/>
      <c r="FE59" s="1146"/>
      <c r="FF59" s="1146"/>
      <c r="FG59" s="1146"/>
      <c r="FH59" s="1146"/>
      <c r="FI59" s="1146"/>
      <c r="FJ59" s="1146"/>
      <c r="FK59" s="1146"/>
      <c r="FL59" s="1146"/>
      <c r="FM59" s="1146"/>
      <c r="FN59" s="1146"/>
      <c r="FO59" s="1146"/>
      <c r="FP59" s="1146"/>
      <c r="FQ59" s="1146"/>
      <c r="FR59" s="1146"/>
      <c r="FS59" s="1146"/>
      <c r="FT59" s="1146"/>
      <c r="FU59" s="1146"/>
      <c r="FV59" s="1146"/>
      <c r="FW59" s="1146"/>
      <c r="FX59" s="1146"/>
      <c r="FY59" s="1146"/>
      <c r="FZ59" s="1146"/>
    </row>
    <row r="60" s="1235" customFormat="1" ht="25.5">
      <c r="A60" s="1236" t="s">
        <v>1273</v>
      </c>
      <c r="B60" s="1253" t="s">
        <v>1274</v>
      </c>
      <c r="C60" s="1202">
        <f>VLOOKUP($B60,'ЭКС ИМП ТО ФАКТ'!$B$14:$F$25,4,0)/1000000</f>
        <v>2.8787485099999999</v>
      </c>
      <c r="D60" s="1203">
        <f>(VLOOKUP($B60,'ЭКС ИМП ТО ФАКТ'!$B$14:$F$25,5,0)/1000000)/0.75</f>
        <v>2.2114215333333331</v>
      </c>
      <c r="E60" s="1203">
        <f>D60*E62/100</f>
        <v>2.3732788944008631</v>
      </c>
      <c r="F60" s="1202">
        <f t="shared" ref="F60:T60" si="593">E60*F62/100</f>
        <v>2.5629281238734012</v>
      </c>
      <c r="G60" s="1202">
        <f t="shared" si="593"/>
        <v>2.7334152434953927</v>
      </c>
      <c r="H60" s="1202">
        <f t="shared" si="593"/>
        <v>2.5986786943906339</v>
      </c>
      <c r="I60" s="1202">
        <f t="shared" si="593"/>
        <v>2.5047618234596429</v>
      </c>
      <c r="J60" s="1202">
        <f t="shared" si="593"/>
        <v>2.4130628457057788</v>
      </c>
      <c r="K60" s="1202">
        <f t="shared" si="593"/>
        <v>2.3203918953999945</v>
      </c>
      <c r="L60" s="1202">
        <f t="shared" si="593"/>
        <v>2.2389777023309936</v>
      </c>
      <c r="M60" s="1202">
        <f t="shared" si="593"/>
        <v>2.1581705397541309</v>
      </c>
      <c r="N60" s="1202">
        <f t="shared" si="593"/>
        <v>2.0785239049782573</v>
      </c>
      <c r="O60" s="1202">
        <f t="shared" si="593"/>
        <v>2.0195694118000889</v>
      </c>
      <c r="P60" s="1202">
        <f t="shared" si="593"/>
        <v>1.9535776591525988</v>
      </c>
      <c r="Q60" s="1202">
        <f t="shared" si="593"/>
        <v>1.8914524307853455</v>
      </c>
      <c r="R60" s="1202">
        <f t="shared" si="593"/>
        <v>1.8301254033027958</v>
      </c>
      <c r="S60" s="1202">
        <f t="shared" si="593"/>
        <v>1.7745206546785333</v>
      </c>
      <c r="T60" s="1202">
        <f t="shared" si="593"/>
        <v>1.7204174748702457</v>
      </c>
    </row>
    <row r="61" ht="15">
      <c r="A61" s="1241"/>
      <c r="B61" s="1240" t="s">
        <v>1247</v>
      </c>
      <c r="C61" s="1208">
        <f>C60/C$9*100</f>
        <v>0.73632720497928361</v>
      </c>
      <c r="D61" s="1209">
        <f t="shared" ref="D61:T61" si="594">D60/D$9*100</f>
        <v>0.8002547863295375</v>
      </c>
      <c r="E61" s="1209">
        <f t="shared" si="594"/>
        <v>0.79093659975991992</v>
      </c>
      <c r="F61" s="1208">
        <f t="shared" si="594"/>
        <v>0.7896599745615136</v>
      </c>
      <c r="G61" s="1208">
        <f t="shared" si="594"/>
        <v>0.78825181751341966</v>
      </c>
      <c r="H61" s="1208">
        <f t="shared" si="594"/>
        <v>0.72353749710482296</v>
      </c>
      <c r="I61" s="1208">
        <f t="shared" si="594"/>
        <v>0.66749007956843409</v>
      </c>
      <c r="J61" s="1208">
        <f t="shared" si="594"/>
        <v>0.61544554485243375</v>
      </c>
      <c r="K61" s="1208">
        <f t="shared" si="594"/>
        <v>0.56705472523495326</v>
      </c>
      <c r="L61" s="1208">
        <f t="shared" si="594"/>
        <v>0.52311598128026715</v>
      </c>
      <c r="M61" s="1208">
        <f t="shared" si="594"/>
        <v>0.48249240853284869</v>
      </c>
      <c r="N61" s="1208">
        <f t="shared" si="594"/>
        <v>0.44465864342874017</v>
      </c>
      <c r="O61" s="1208">
        <f t="shared" si="594"/>
        <v>0.41087877557223118</v>
      </c>
      <c r="P61" s="1208">
        <f t="shared" si="594"/>
        <v>0.37941811437013823</v>
      </c>
      <c r="Q61" s="1208">
        <f t="shared" si="594"/>
        <v>0.3504739999851198</v>
      </c>
      <c r="R61" s="1208">
        <f t="shared" si="594"/>
        <v>0.32361375878310805</v>
      </c>
      <c r="S61" s="1208">
        <f t="shared" si="594"/>
        <v>0.2990451612640026</v>
      </c>
      <c r="T61" s="1208">
        <f t="shared" si="594"/>
        <v>0.27630579724008208</v>
      </c>
    </row>
    <row r="62" ht="15">
      <c r="A62" s="1241"/>
      <c r="B62" s="1242" t="s">
        <v>1278</v>
      </c>
      <c r="C62" s="1171"/>
      <c r="D62" s="1171">
        <f>D60/C60*100</f>
        <v>76.818851165756513</v>
      </c>
      <c r="E62" s="1171">
        <f>E63*E64/100</f>
        <v>107.31915460837348</v>
      </c>
      <c r="F62" s="1170">
        <f t="shared" ref="F62:T62" si="595">F63*F64/100</f>
        <v>107.99102161654773</v>
      </c>
      <c r="G62" s="1170">
        <f t="shared" si="595"/>
        <v>106.6520445124435</v>
      </c>
      <c r="H62" s="1170">
        <f t="shared" si="595"/>
        <v>95.070761772277862</v>
      </c>
      <c r="I62" s="1170">
        <f t="shared" si="595"/>
        <v>96.385976029521657</v>
      </c>
      <c r="J62" s="1170">
        <f t="shared" si="595"/>
        <v>96.339014077306274</v>
      </c>
      <c r="K62" s="1170">
        <f t="shared" si="595"/>
        <v>96.15961306309535</v>
      </c>
      <c r="L62" s="1170">
        <f t="shared" si="595"/>
        <v>96.49136022107308</v>
      </c>
      <c r="M62" s="1170">
        <f t="shared" si="595"/>
        <v>96.39089024903042</v>
      </c>
      <c r="N62" s="1170">
        <f t="shared" si="595"/>
        <v>96.309530071476786</v>
      </c>
      <c r="O62" s="1170">
        <f t="shared" si="595"/>
        <v>97.163636509690036</v>
      </c>
      <c r="P62" s="1170">
        <f t="shared" si="595"/>
        <v>96.732385019207129</v>
      </c>
      <c r="Q62" s="1170">
        <f t="shared" si="595"/>
        <v>96.819925326428987</v>
      </c>
      <c r="R62" s="1170">
        <f t="shared" si="595"/>
        <v>96.757675398842252</v>
      </c>
      <c r="S62" s="1170">
        <f t="shared" si="595"/>
        <v>96.961697350142572</v>
      </c>
      <c r="T62" s="1170">
        <f t="shared" si="595"/>
        <v>96.951110167940612</v>
      </c>
    </row>
    <row r="63" ht="15">
      <c r="A63" s="1241"/>
      <c r="B63" s="1243" t="s">
        <v>1249</v>
      </c>
      <c r="C63" s="1171"/>
      <c r="D63" s="1171">
        <f>D62/D64*100</f>
        <v>29.838312787282877</v>
      </c>
      <c r="E63" s="1171">
        <f>'СС Имп Минэк цел'!E68</f>
        <v>100.90846735349531</v>
      </c>
      <c r="F63" s="1170">
        <f>'СС Имп Минэк цел'!F68</f>
        <v>102.5818971783779</v>
      </c>
      <c r="G63" s="1170">
        <f>'СС Имп Минэк цел'!G68</f>
        <v>102.10750014143011</v>
      </c>
      <c r="H63" s="1170">
        <f>'ДС Имп Минэк цел'!J63</f>
        <v>100.05708908276667</v>
      </c>
      <c r="I63" s="1170">
        <f>'ДС Имп Минэк цел'!K63</f>
        <v>101.38263937823996</v>
      </c>
      <c r="J63" s="1170">
        <f>'ДС Имп Минэк цел'!L63</f>
        <v>101.44880072355859</v>
      </c>
      <c r="K63" s="1170">
        <f>'ДС Имп Минэк цел'!M63</f>
        <v>101.47773322047033</v>
      </c>
      <c r="L63" s="1170">
        <f>'ДС Имп Минэк цел'!N63</f>
        <v>102.01014797477752</v>
      </c>
      <c r="M63" s="1170">
        <f>'ДС Имп Минэк цел'!O63</f>
        <v>101.92055798682831</v>
      </c>
      <c r="N63" s="1170">
        <f>'ДС Имп Минэк цел'!P63</f>
        <v>101.59890713072154</v>
      </c>
      <c r="O63" s="1170">
        <f>'ДС Имп Минэк цел'!Q63</f>
        <v>102.60720515489631</v>
      </c>
      <c r="P63" s="1170">
        <f>'ДС Имп Минэк цел'!R63</f>
        <v>102.49844285721277</v>
      </c>
      <c r="Q63" s="1170">
        <f>'ДС Имп Минэк цел'!S63</f>
        <v>102.39095621892608</v>
      </c>
      <c r="R63" s="1170">
        <f>'ДС Имп Минэк цел'!T63</f>
        <v>102.28320033737775</v>
      </c>
      <c r="S63" s="1170">
        <f>'ДС Имп Минэк цел'!U63</f>
        <v>102.28295221724063</v>
      </c>
      <c r="T63" s="1170">
        <f>'ДС Имп Минэк цел'!V63</f>
        <v>102.28390759329996</v>
      </c>
    </row>
    <row r="64" s="1244" customFormat="1" ht="15">
      <c r="A64" s="1254"/>
      <c r="B64" s="1255" t="s">
        <v>1250</v>
      </c>
      <c r="C64" s="1221"/>
      <c r="D64" s="1185">
        <f>(VLOOKUP($B60,'ЭКС ИМП ТО ФАКТ'!$I$14:$M$25,5,0)/0.75)/VLOOKUP($B60,'ЭКС ИМП ТО ФАКТ'!$I$14:$M$25,4,0)*100</f>
        <v>257.45038505828921</v>
      </c>
      <c r="E64" s="1185">
        <f>'СС Имп Минэк цел'!E69</f>
        <v>106.35297257307528</v>
      </c>
      <c r="F64" s="1213">
        <f>'СС Имп Минэк цел'!F69</f>
        <v>105.2729814781686</v>
      </c>
      <c r="G64" s="1213">
        <f>'СС Имп Минэк цел'!G69</f>
        <v>104.45074491562197</v>
      </c>
      <c r="H64" s="1213">
        <f>'ДС Имп Минэк цел'!J64</f>
        <v>95.016517713838198</v>
      </c>
      <c r="I64" s="1213">
        <f>'ДС Имп Минэк цел'!K64</f>
        <v>95.071480305344323</v>
      </c>
      <c r="J64" s="1213">
        <f>'ДС Имп Минэк цел'!L64</f>
        <v>94.963186740692819</v>
      </c>
      <c r="K64" s="1213">
        <f>'ДС Имп Минэк цел'!M64</f>
        <v>94.759323066646715</v>
      </c>
      <c r="L64" s="1213">
        <f>'ДС Имп Минэк цел'!N64</f>
        <v>94.589962015280108</v>
      </c>
      <c r="M64" s="1213">
        <f>'ДС Имп Минэк цел'!O64</f>
        <v>94.574531530221293</v>
      </c>
      <c r="N64" s="1213">
        <f>'ДС Имп Минэк цел'!P64</f>
        <v>94.793864217024293</v>
      </c>
      <c r="O64" s="1213">
        <f>'ДС Имп Минэк цел'!Q64</f>
        <v>94.694750103573497</v>
      </c>
      <c r="P64" s="1213">
        <f>'ДС Имп Минэк цел'!R64</f>
        <v>94.37449225834763</v>
      </c>
      <c r="Q64" s="1213">
        <f>'ДС Имп Минэк цел'!S64</f>
        <v>94.559059610122731</v>
      </c>
      <c r="R64" s="1213">
        <f>'ДС Имп Минэк цел'!T64</f>
        <v>94.597817705830749</v>
      </c>
      <c r="S64" s="1213">
        <f>'ДС Имп Минэк цел'!U64</f>
        <v>94.797515371089261</v>
      </c>
      <c r="T64" s="1213">
        <f>'ДС Имп Минэк цел'!V64</f>
        <v>94.78627914122761</v>
      </c>
      <c r="U64" s="1146"/>
      <c r="V64" s="1146"/>
      <c r="W64" s="1146"/>
      <c r="X64" s="1146"/>
      <c r="Y64" s="1146"/>
      <c r="Z64" s="1146"/>
      <c r="AA64" s="1146"/>
      <c r="AB64" s="1146"/>
      <c r="AC64" s="1146"/>
      <c r="AD64" s="1146"/>
      <c r="AE64" s="1146"/>
      <c r="AF64" s="1146"/>
      <c r="AG64" s="1146"/>
      <c r="AH64" s="1146"/>
      <c r="AI64" s="1146"/>
      <c r="AJ64" s="1146"/>
      <c r="AK64" s="1146"/>
      <c r="AL64" s="1146"/>
      <c r="AM64" s="1146"/>
      <c r="AN64" s="1146"/>
      <c r="AO64" s="1146"/>
      <c r="AP64" s="1146"/>
      <c r="AQ64" s="1146"/>
      <c r="AR64" s="1146"/>
      <c r="AS64" s="1146"/>
      <c r="AT64" s="1146"/>
      <c r="AU64" s="1146"/>
      <c r="AV64" s="1146"/>
      <c r="AW64" s="1146"/>
      <c r="AX64" s="1146"/>
      <c r="AY64" s="1146"/>
      <c r="AZ64" s="1146"/>
      <c r="BA64" s="1146"/>
      <c r="BB64" s="1146"/>
      <c r="BC64" s="1146"/>
      <c r="BD64" s="1146"/>
      <c r="BE64" s="1146"/>
      <c r="BF64" s="1146"/>
      <c r="BG64" s="1146"/>
      <c r="BH64" s="1146"/>
      <c r="BI64" s="1146"/>
      <c r="BJ64" s="1146"/>
      <c r="BK64" s="1146"/>
      <c r="BL64" s="1146"/>
      <c r="BM64" s="1146"/>
      <c r="BN64" s="1146"/>
      <c r="BO64" s="1146"/>
      <c r="BP64" s="1146"/>
      <c r="BQ64" s="1146"/>
      <c r="BR64" s="1146"/>
      <c r="BS64" s="1146"/>
      <c r="BT64" s="1146"/>
      <c r="BU64" s="1146"/>
      <c r="BV64" s="1146"/>
      <c r="BW64" s="1146"/>
      <c r="BX64" s="1146"/>
      <c r="BY64" s="1146"/>
      <c r="BZ64" s="1146"/>
      <c r="CA64" s="1146"/>
      <c r="CB64" s="1146"/>
      <c r="CC64" s="1146"/>
      <c r="CD64" s="1146"/>
      <c r="CE64" s="1146"/>
      <c r="CF64" s="1146"/>
      <c r="CG64" s="1146"/>
      <c r="CH64" s="1146"/>
      <c r="CI64" s="1146"/>
      <c r="CJ64" s="1146"/>
      <c r="CK64" s="1146"/>
      <c r="CL64" s="1146"/>
      <c r="CM64" s="1146"/>
      <c r="CN64" s="1146"/>
      <c r="CO64" s="1146"/>
      <c r="CP64" s="1146"/>
      <c r="CQ64" s="1146"/>
      <c r="CR64" s="1146"/>
      <c r="CS64" s="1146"/>
      <c r="CT64" s="1146"/>
      <c r="CU64" s="1146"/>
      <c r="CV64" s="1146"/>
      <c r="CW64" s="1146"/>
      <c r="CX64" s="1146"/>
      <c r="CY64" s="1146"/>
      <c r="CZ64" s="1146"/>
      <c r="DA64" s="1146"/>
      <c r="DB64" s="1146"/>
      <c r="DC64" s="1146"/>
      <c r="DD64" s="1146"/>
      <c r="DE64" s="1146"/>
      <c r="DF64" s="1146"/>
      <c r="DG64" s="1146"/>
      <c r="DH64" s="1146"/>
      <c r="DI64" s="1146"/>
      <c r="DJ64" s="1146"/>
      <c r="DK64" s="1146"/>
      <c r="DL64" s="1146"/>
      <c r="DM64" s="1146"/>
      <c r="DN64" s="1146"/>
      <c r="DO64" s="1146"/>
      <c r="DP64" s="1146"/>
      <c r="DQ64" s="1146"/>
      <c r="DR64" s="1146"/>
      <c r="DS64" s="1146"/>
      <c r="DT64" s="1146"/>
      <c r="DU64" s="1146"/>
      <c r="DV64" s="1146"/>
      <c r="DW64" s="1146"/>
      <c r="DX64" s="1146"/>
      <c r="DY64" s="1146"/>
      <c r="DZ64" s="1146"/>
      <c r="EA64" s="1146"/>
      <c r="EB64" s="1146"/>
      <c r="EC64" s="1146"/>
      <c r="ED64" s="1146"/>
      <c r="EE64" s="1146"/>
      <c r="EF64" s="1146"/>
      <c r="EG64" s="1146"/>
      <c r="EH64" s="1146"/>
      <c r="EI64" s="1146"/>
      <c r="EJ64" s="1146"/>
      <c r="EK64" s="1146"/>
      <c r="EL64" s="1146"/>
      <c r="EM64" s="1146"/>
      <c r="EN64" s="1146"/>
      <c r="EO64" s="1146"/>
      <c r="EP64" s="1146"/>
      <c r="EQ64" s="1146"/>
      <c r="ER64" s="1146"/>
      <c r="ES64" s="1146"/>
      <c r="ET64" s="1146"/>
      <c r="EU64" s="1146"/>
      <c r="EV64" s="1146"/>
      <c r="EW64" s="1146"/>
      <c r="EX64" s="1146"/>
      <c r="EY64" s="1146"/>
      <c r="EZ64" s="1146"/>
      <c r="FA64" s="1146"/>
      <c r="FB64" s="1146"/>
      <c r="FC64" s="1146"/>
      <c r="FD64" s="1146"/>
      <c r="FE64" s="1146"/>
      <c r="FF64" s="1146"/>
      <c r="FG64" s="1146"/>
      <c r="FH64" s="1146"/>
      <c r="FI64" s="1146"/>
      <c r="FJ64" s="1146"/>
      <c r="FK64" s="1146"/>
      <c r="FL64" s="1146"/>
      <c r="FM64" s="1146"/>
      <c r="FN64" s="1146"/>
      <c r="FO64" s="1146"/>
      <c r="FP64" s="1146"/>
      <c r="FQ64" s="1146"/>
      <c r="FR64" s="1146"/>
      <c r="FS64" s="1146"/>
      <c r="FT64" s="1146"/>
      <c r="FU64" s="1146"/>
      <c r="FV64" s="1146"/>
      <c r="FW64" s="1146"/>
      <c r="FX64" s="1146"/>
      <c r="FY64" s="1146"/>
      <c r="FZ64" s="1146"/>
    </row>
    <row r="69">
      <c r="A69" s="1226" t="e">
        <v>#DIV/0!</v>
      </c>
    </row>
    <row r="108">
      <c r="A108" s="1226" t="e">
        <v>#DIV/0!</v>
      </c>
    </row>
    <row r="263" ht="23.25" customHeight="1"/>
  </sheetData>
  <printOptions headings="0" gridLines="0"/>
  <pageMargins left="0.19685039370078738" right="0.19685039370078738" top="0" bottom="0" header="0.15748031496062992" footer="0"/>
  <pageSetup paperSize="9" scale="3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ColWidth="9.140625" defaultRowHeight="14.25"/>
  <cols>
    <col bestFit="1" customWidth="1" min="1" max="1" style="1261" width="6"/>
    <col bestFit="1" customWidth="1" min="2" max="2" style="1261" width="7.5703125"/>
    <col bestFit="1" customWidth="1" min="3" max="3" style="1261" width="8.140625"/>
    <col bestFit="1" customWidth="1" min="4" max="4" style="1261" width="7"/>
    <col bestFit="1" customWidth="1" min="5" max="5" style="1261" width="6.5703125"/>
    <col bestFit="1" customWidth="1" min="6" max="7" style="1261" width="10"/>
    <col bestFit="1" customWidth="1" min="8" max="8" style="1261" width="5"/>
    <col customWidth="1" min="9" max="10" style="1261" width="255"/>
    <col min="11" max="16384" style="703" width="9.140625"/>
  </cols>
  <sheetData>
    <row r="1">
      <c r="A1" s="1261" t="s">
        <v>1345</v>
      </c>
      <c r="B1" s="1261" t="s">
        <v>1346</v>
      </c>
      <c r="C1" s="1261" t="s">
        <v>1347</v>
      </c>
      <c r="D1" s="1261" t="s">
        <v>1348</v>
      </c>
      <c r="E1" s="1261" t="s">
        <v>1349</v>
      </c>
      <c r="F1" s="1261" t="s">
        <v>1350</v>
      </c>
      <c r="G1" s="1261" t="s">
        <v>1351</v>
      </c>
      <c r="H1" s="1261" t="s">
        <v>1352</v>
      </c>
      <c r="I1" s="1261" t="s">
        <v>1353</v>
      </c>
      <c r="J1" s="1261" t="s">
        <v>1354</v>
      </c>
    </row>
    <row r="2">
      <c r="A2" s="1261" t="s">
        <v>1355</v>
      </c>
      <c r="B2" s="1261" t="s">
        <v>1356</v>
      </c>
      <c r="C2" s="1261" t="s">
        <v>1357</v>
      </c>
      <c r="D2" s="703">
        <v>44</v>
      </c>
      <c r="F2" s="1261">
        <v>747737.95999999996</v>
      </c>
      <c r="G2" s="1261">
        <v>3329431.5</v>
      </c>
      <c r="H2" s="1261">
        <v>0</v>
      </c>
      <c r="I2" s="1261" t="s">
        <v>1358</v>
      </c>
      <c r="J2" s="1261" t="s">
        <v>1359</v>
      </c>
    </row>
    <row r="3">
      <c r="A3" s="1261" t="s">
        <v>1360</v>
      </c>
      <c r="B3" s="1261" t="s">
        <v>1356</v>
      </c>
      <c r="C3" s="1261" t="s">
        <v>1361</v>
      </c>
      <c r="D3" s="703">
        <v>62</v>
      </c>
      <c r="F3" s="1261">
        <v>10631.6</v>
      </c>
      <c r="G3" s="1261">
        <v>58.189999999999998</v>
      </c>
      <c r="H3" s="1261">
        <v>0</v>
      </c>
      <c r="I3" s="1261" t="s">
        <v>1358</v>
      </c>
      <c r="J3" s="1261" t="s">
        <v>1359</v>
      </c>
    </row>
    <row r="4">
      <c r="A4" s="1261" t="s">
        <v>1360</v>
      </c>
      <c r="B4" s="1261" t="s">
        <v>1356</v>
      </c>
      <c r="C4" s="1261" t="s">
        <v>1362</v>
      </c>
      <c r="D4" s="703">
        <v>40</v>
      </c>
      <c r="F4" s="1261">
        <v>348.66000000000003</v>
      </c>
      <c r="G4" s="1261">
        <v>3.2000000000000002</v>
      </c>
      <c r="H4" s="1261">
        <v>0</v>
      </c>
      <c r="I4" s="1261" t="s">
        <v>1358</v>
      </c>
      <c r="J4" s="1261" t="s">
        <v>1359</v>
      </c>
    </row>
    <row r="5">
      <c r="A5" s="1261" t="s">
        <v>1355</v>
      </c>
      <c r="B5" s="1261" t="s">
        <v>1356</v>
      </c>
      <c r="C5" s="1261" t="s">
        <v>1363</v>
      </c>
      <c r="D5" s="703">
        <v>38</v>
      </c>
      <c r="F5" s="1261">
        <v>161174.01999999999</v>
      </c>
      <c r="G5" s="1261">
        <v>2.5299999999999998</v>
      </c>
      <c r="H5" s="1261">
        <v>0</v>
      </c>
      <c r="I5" s="1261" t="s">
        <v>1358</v>
      </c>
      <c r="J5" s="1261" t="s">
        <v>1359</v>
      </c>
    </row>
    <row r="6">
      <c r="A6" s="1261" t="s">
        <v>1360</v>
      </c>
      <c r="B6" s="1261" t="s">
        <v>1356</v>
      </c>
      <c r="C6" s="1261" t="s">
        <v>1364</v>
      </c>
      <c r="D6" s="703">
        <v>39</v>
      </c>
      <c r="F6" s="1261">
        <v>488171.28999999998</v>
      </c>
      <c r="G6" s="1261">
        <v>54596.010000000002</v>
      </c>
      <c r="H6" s="1261">
        <v>0</v>
      </c>
      <c r="I6" s="1261" t="s">
        <v>1358</v>
      </c>
      <c r="J6" s="1261" t="s">
        <v>1359</v>
      </c>
    </row>
    <row r="7">
      <c r="A7" s="1261" t="s">
        <v>1355</v>
      </c>
      <c r="B7" s="1261" t="s">
        <v>1356</v>
      </c>
      <c r="C7" s="1261" t="s">
        <v>1364</v>
      </c>
      <c r="D7" s="703">
        <v>74</v>
      </c>
      <c r="F7" s="1261">
        <v>64738</v>
      </c>
      <c r="G7" s="1261">
        <v>5055.5200000000004</v>
      </c>
      <c r="H7" s="1261">
        <v>0</v>
      </c>
      <c r="I7" s="1261" t="s">
        <v>1358</v>
      </c>
      <c r="J7" s="1261" t="s">
        <v>1359</v>
      </c>
    </row>
    <row r="8">
      <c r="A8" s="1261" t="s">
        <v>1360</v>
      </c>
      <c r="B8" s="1261" t="s">
        <v>1356</v>
      </c>
      <c r="C8" s="1261" t="s">
        <v>1365</v>
      </c>
      <c r="D8" s="703">
        <v>85</v>
      </c>
      <c r="F8" s="1261">
        <v>5894.9099999999999</v>
      </c>
      <c r="G8" s="1261">
        <v>52.299999999999997</v>
      </c>
      <c r="H8" s="1261">
        <v>0</v>
      </c>
      <c r="I8" s="1261" t="s">
        <v>1358</v>
      </c>
      <c r="J8" s="1261" t="s">
        <v>1359</v>
      </c>
    </row>
    <row r="9">
      <c r="A9" s="1261" t="s">
        <v>1355</v>
      </c>
      <c r="B9" s="1261" t="s">
        <v>1356</v>
      </c>
      <c r="C9" s="1261" t="s">
        <v>1366</v>
      </c>
      <c r="D9" s="703">
        <v>64</v>
      </c>
      <c r="F9" s="1261">
        <v>2531858.8799999999</v>
      </c>
      <c r="G9" s="1261">
        <v>883205</v>
      </c>
      <c r="H9" s="1261">
        <v>0</v>
      </c>
      <c r="I9" s="1261" t="s">
        <v>1358</v>
      </c>
      <c r="J9" s="1261" t="s">
        <v>1359</v>
      </c>
    </row>
    <row r="10">
      <c r="A10" s="1261" t="s">
        <v>1355</v>
      </c>
      <c r="B10" s="1261" t="s">
        <v>1356</v>
      </c>
      <c r="C10" s="1261" t="s">
        <v>1364</v>
      </c>
      <c r="D10" s="703">
        <v>84</v>
      </c>
      <c r="F10" s="1261">
        <v>808773.76000000001</v>
      </c>
      <c r="G10" s="1261">
        <v>111055.7</v>
      </c>
      <c r="H10" s="1261">
        <v>0</v>
      </c>
      <c r="I10" s="1261" t="s">
        <v>1358</v>
      </c>
      <c r="J10" s="1261" t="s">
        <v>1359</v>
      </c>
    </row>
    <row r="11">
      <c r="A11" s="1261" t="s">
        <v>1360</v>
      </c>
      <c r="B11" s="1261" t="s">
        <v>1356</v>
      </c>
      <c r="C11" s="1261" t="s">
        <v>1367</v>
      </c>
      <c r="D11" s="703">
        <v>65</v>
      </c>
      <c r="F11" s="1261">
        <v>3220.5500000000002</v>
      </c>
      <c r="G11" s="1261">
        <v>134.50999999999999</v>
      </c>
      <c r="H11" s="1261">
        <v>0</v>
      </c>
      <c r="I11" s="1261" t="s">
        <v>1358</v>
      </c>
      <c r="J11" s="1261" t="s">
        <v>1359</v>
      </c>
    </row>
    <row r="12">
      <c r="A12" s="1261" t="s">
        <v>1360</v>
      </c>
      <c r="B12" s="1261" t="s">
        <v>1356</v>
      </c>
      <c r="C12" s="1261" t="s">
        <v>1367</v>
      </c>
      <c r="D12" s="703">
        <v>94</v>
      </c>
      <c r="F12" s="1261">
        <v>97322.699999999997</v>
      </c>
      <c r="G12" s="1261">
        <v>12339.75</v>
      </c>
      <c r="H12" s="1261">
        <v>0</v>
      </c>
      <c r="I12" s="1261" t="s">
        <v>1358</v>
      </c>
      <c r="J12" s="1261" t="s">
        <v>1359</v>
      </c>
    </row>
    <row r="13">
      <c r="A13" s="1261" t="s">
        <v>1355</v>
      </c>
      <c r="B13" s="1261" t="s">
        <v>1356</v>
      </c>
      <c r="C13" s="1261" t="s">
        <v>1364</v>
      </c>
      <c r="D13" s="703">
        <v>27</v>
      </c>
      <c r="F13" s="1261">
        <v>951662.44999999995</v>
      </c>
      <c r="G13" s="1261">
        <v>15555100</v>
      </c>
      <c r="H13" s="1261">
        <v>0</v>
      </c>
      <c r="I13" s="1261" t="s">
        <v>1358</v>
      </c>
      <c r="J13" s="1261" t="s">
        <v>1359</v>
      </c>
    </row>
    <row r="14">
      <c r="A14" s="1261" t="s">
        <v>1355</v>
      </c>
      <c r="B14" s="1261" t="s">
        <v>1356</v>
      </c>
      <c r="C14" s="1261" t="s">
        <v>1368</v>
      </c>
      <c r="D14" s="703">
        <v>38</v>
      </c>
      <c r="F14" s="1261">
        <v>397269.66999999998</v>
      </c>
      <c r="G14" s="1261">
        <v>545714.5</v>
      </c>
      <c r="H14" s="1261">
        <v>0</v>
      </c>
      <c r="I14" s="1261" t="s">
        <v>1358</v>
      </c>
      <c r="J14" s="1261" t="s">
        <v>1359</v>
      </c>
    </row>
    <row r="15">
      <c r="A15" s="1261" t="s">
        <v>1355</v>
      </c>
      <c r="B15" s="1261" t="s">
        <v>1356</v>
      </c>
      <c r="C15" s="1261" t="s">
        <v>1367</v>
      </c>
      <c r="D15" s="703">
        <v>19</v>
      </c>
      <c r="F15" s="1261">
        <v>1471.4400000000001</v>
      </c>
      <c r="G15" s="1261">
        <v>85.099999999999994</v>
      </c>
      <c r="H15" s="1261">
        <v>0</v>
      </c>
      <c r="I15" s="1261" t="s">
        <v>1358</v>
      </c>
      <c r="J15" s="1261" t="s">
        <v>1359</v>
      </c>
    </row>
    <row r="16">
      <c r="A16" s="1261" t="s">
        <v>1355</v>
      </c>
      <c r="B16" s="1261" t="s">
        <v>1356</v>
      </c>
      <c r="C16" s="1261" t="s">
        <v>1369</v>
      </c>
      <c r="D16" s="703">
        <v>44</v>
      </c>
      <c r="F16" s="1261">
        <v>39332.75</v>
      </c>
      <c r="G16" s="1261">
        <v>99538.059999999998</v>
      </c>
      <c r="H16" s="1261">
        <v>0</v>
      </c>
      <c r="I16" s="1261" t="s">
        <v>1358</v>
      </c>
      <c r="J16" s="1261" t="s">
        <v>1359</v>
      </c>
    </row>
    <row r="17">
      <c r="A17" s="1261" t="s">
        <v>1355</v>
      </c>
      <c r="B17" s="1261" t="s">
        <v>1356</v>
      </c>
      <c r="C17" s="1261" t="s">
        <v>1370</v>
      </c>
      <c r="D17" s="703">
        <v>82</v>
      </c>
      <c r="F17" s="1261">
        <v>68963.710000000006</v>
      </c>
      <c r="G17" s="1261">
        <v>25602.25</v>
      </c>
      <c r="H17" s="1261">
        <v>0</v>
      </c>
      <c r="I17" s="1261" t="s">
        <v>1358</v>
      </c>
      <c r="J17" s="1261" t="s">
        <v>1359</v>
      </c>
    </row>
    <row r="18">
      <c r="A18" s="1261" t="s">
        <v>1355</v>
      </c>
      <c r="B18" s="1261" t="s">
        <v>1356</v>
      </c>
      <c r="C18" s="1261" t="s">
        <v>1366</v>
      </c>
      <c r="D18" s="703">
        <v>82</v>
      </c>
      <c r="F18" s="1261">
        <v>56153.120000000003</v>
      </c>
      <c r="G18" s="1261">
        <v>1456.5</v>
      </c>
      <c r="H18" s="1261">
        <v>0</v>
      </c>
      <c r="I18" s="1261" t="s">
        <v>1358</v>
      </c>
      <c r="J18" s="1261" t="s">
        <v>1359</v>
      </c>
    </row>
    <row r="19">
      <c r="A19" s="1261" t="s">
        <v>1360</v>
      </c>
      <c r="B19" s="1261" t="s">
        <v>1356</v>
      </c>
      <c r="C19" s="1261" t="s">
        <v>1364</v>
      </c>
      <c r="D19" s="703">
        <v>84</v>
      </c>
      <c r="F19" s="1261">
        <v>131064.22</v>
      </c>
      <c r="G19" s="1261">
        <v>6956.8500000000004</v>
      </c>
      <c r="H19" s="1261">
        <v>0</v>
      </c>
      <c r="I19" s="1261" t="s">
        <v>1358</v>
      </c>
      <c r="J19" s="1261" t="s">
        <v>1359</v>
      </c>
    </row>
    <row r="20">
      <c r="A20" s="1261" t="s">
        <v>1355</v>
      </c>
      <c r="B20" s="1261" t="s">
        <v>1356</v>
      </c>
      <c r="C20" s="1261" t="s">
        <v>1368</v>
      </c>
      <c r="D20" s="703">
        <v>68</v>
      </c>
      <c r="F20" s="1261">
        <v>33038.760000000002</v>
      </c>
      <c r="G20" s="1261">
        <v>1319</v>
      </c>
      <c r="H20" s="1261">
        <v>0</v>
      </c>
      <c r="I20" s="1261" t="s">
        <v>1358</v>
      </c>
      <c r="J20" s="1261" t="s">
        <v>1359</v>
      </c>
    </row>
    <row r="21">
      <c r="A21" s="1261" t="s">
        <v>1355</v>
      </c>
      <c r="B21" s="1261" t="s">
        <v>1356</v>
      </c>
      <c r="C21" s="1261" t="s">
        <v>1364</v>
      </c>
      <c r="D21" s="703">
        <v>73</v>
      </c>
      <c r="F21" s="1261">
        <v>4671.9300000000003</v>
      </c>
      <c r="G21" s="1261">
        <v>60.640000000000001</v>
      </c>
      <c r="H21" s="1261">
        <v>0</v>
      </c>
      <c r="I21" s="1261" t="s">
        <v>1358</v>
      </c>
      <c r="J21" s="1261" t="s">
        <v>1359</v>
      </c>
    </row>
    <row r="22">
      <c r="A22" s="1261" t="s">
        <v>1355</v>
      </c>
      <c r="B22" s="1261" t="s">
        <v>1356</v>
      </c>
      <c r="C22" s="1261" t="s">
        <v>1371</v>
      </c>
      <c r="D22" s="703">
        <v>20</v>
      </c>
      <c r="F22" s="1261">
        <v>430280.69</v>
      </c>
      <c r="G22" s="1261">
        <v>435386.28000000003</v>
      </c>
      <c r="H22" s="1261">
        <v>0</v>
      </c>
      <c r="I22" s="1261" t="s">
        <v>1358</v>
      </c>
      <c r="J22" s="1261" t="s">
        <v>1359</v>
      </c>
    </row>
    <row r="23">
      <c r="A23" s="1261" t="s">
        <v>1360</v>
      </c>
      <c r="B23" s="1261" t="s">
        <v>1356</v>
      </c>
      <c r="C23" s="1261" t="s">
        <v>1372</v>
      </c>
      <c r="D23" s="703">
        <v>85</v>
      </c>
      <c r="F23" s="1261">
        <v>167396.42000000001</v>
      </c>
      <c r="G23" s="1261">
        <v>22311.360000000001</v>
      </c>
      <c r="H23" s="1261">
        <v>0</v>
      </c>
      <c r="I23" s="1261" t="s">
        <v>1358</v>
      </c>
      <c r="J23" s="1261" t="s">
        <v>1359</v>
      </c>
    </row>
    <row r="24">
      <c r="A24" s="1261" t="s">
        <v>1360</v>
      </c>
      <c r="B24" s="1261" t="s">
        <v>1356</v>
      </c>
      <c r="C24" s="1261" t="s">
        <v>1373</v>
      </c>
      <c r="D24" s="703">
        <v>90</v>
      </c>
      <c r="F24" s="1261">
        <v>423207.75</v>
      </c>
      <c r="G24" s="1261">
        <v>309.57999999999998</v>
      </c>
      <c r="H24" s="1261">
        <v>0</v>
      </c>
      <c r="I24" s="1261" t="s">
        <v>1358</v>
      </c>
      <c r="J24" s="1261" t="s">
        <v>1359</v>
      </c>
    </row>
    <row r="25">
      <c r="A25" s="1261" t="s">
        <v>1355</v>
      </c>
      <c r="B25" s="1261" t="s">
        <v>1356</v>
      </c>
      <c r="C25" s="1261" t="s">
        <v>1374</v>
      </c>
      <c r="D25" s="703">
        <v>90</v>
      </c>
      <c r="F25" s="1261">
        <v>2124.4099999999999</v>
      </c>
      <c r="G25" s="1261">
        <v>32.799999999999997</v>
      </c>
      <c r="H25" s="1261">
        <v>0</v>
      </c>
      <c r="I25" s="1261" t="s">
        <v>1358</v>
      </c>
      <c r="J25" s="1261" t="s">
        <v>1359</v>
      </c>
    </row>
    <row r="26">
      <c r="A26" s="1261" t="s">
        <v>1355</v>
      </c>
      <c r="B26" s="1261" t="s">
        <v>1356</v>
      </c>
      <c r="C26" s="1261" t="s">
        <v>1375</v>
      </c>
      <c r="D26" s="703">
        <v>15</v>
      </c>
      <c r="F26" s="1261">
        <v>105139.12</v>
      </c>
      <c r="G26" s="1261">
        <v>1960</v>
      </c>
      <c r="H26" s="1261">
        <v>0</v>
      </c>
      <c r="I26" s="1261" t="s">
        <v>1358</v>
      </c>
      <c r="J26" s="1261" t="s">
        <v>1359</v>
      </c>
    </row>
    <row r="27">
      <c r="A27" s="1261" t="s">
        <v>1360</v>
      </c>
      <c r="B27" s="1261" t="s">
        <v>1356</v>
      </c>
      <c r="C27" s="1261" t="s">
        <v>1372</v>
      </c>
      <c r="D27" s="703">
        <v>33</v>
      </c>
      <c r="F27" s="1261">
        <v>86740</v>
      </c>
      <c r="G27" s="1261">
        <v>2598.5999999999999</v>
      </c>
      <c r="H27" s="1261">
        <v>0</v>
      </c>
      <c r="I27" s="1261" t="s">
        <v>1358</v>
      </c>
      <c r="J27" s="1261" t="s">
        <v>1359</v>
      </c>
    </row>
    <row r="28">
      <c r="A28" s="1261" t="s">
        <v>1360</v>
      </c>
      <c r="B28" s="1261" t="s">
        <v>1356</v>
      </c>
      <c r="C28" s="1261" t="s">
        <v>1376</v>
      </c>
      <c r="D28" s="703">
        <v>18</v>
      </c>
      <c r="F28" s="1261">
        <v>3588184.77</v>
      </c>
      <c r="G28" s="1261">
        <v>667318.30000000005</v>
      </c>
      <c r="H28" s="1261">
        <v>0</v>
      </c>
      <c r="I28" s="1261" t="s">
        <v>1358</v>
      </c>
      <c r="J28" s="1261" t="s">
        <v>1359</v>
      </c>
    </row>
    <row r="29">
      <c r="A29" s="1261" t="s">
        <v>1360</v>
      </c>
      <c r="B29" s="1261" t="s">
        <v>1356</v>
      </c>
      <c r="C29" s="1261" t="s">
        <v>1367</v>
      </c>
      <c r="D29" s="703">
        <v>40</v>
      </c>
      <c r="F29" s="1261">
        <v>611877.08999999997</v>
      </c>
      <c r="G29" s="1261">
        <v>219637.48000000001</v>
      </c>
      <c r="H29" s="1261">
        <v>0</v>
      </c>
      <c r="I29" s="1261" t="s">
        <v>1358</v>
      </c>
      <c r="J29" s="1261" t="s">
        <v>1359</v>
      </c>
    </row>
    <row r="30">
      <c r="A30" s="1261" t="s">
        <v>1355</v>
      </c>
      <c r="B30" s="1261" t="s">
        <v>1356</v>
      </c>
      <c r="C30" s="1261" t="s">
        <v>1377</v>
      </c>
      <c r="D30" s="703">
        <v>44</v>
      </c>
      <c r="F30" s="1261">
        <v>199801.94</v>
      </c>
      <c r="G30" s="1261">
        <v>800806</v>
      </c>
      <c r="H30" s="1261">
        <v>0</v>
      </c>
      <c r="I30" s="1261" t="s">
        <v>1358</v>
      </c>
      <c r="J30" s="1261" t="s">
        <v>1359</v>
      </c>
    </row>
    <row r="31">
      <c r="A31" s="1261" t="s">
        <v>1355</v>
      </c>
      <c r="B31" s="1261" t="s">
        <v>1356</v>
      </c>
      <c r="C31" s="1261" t="s">
        <v>1378</v>
      </c>
      <c r="D31" s="703">
        <v>27</v>
      </c>
      <c r="F31" s="1261">
        <v>68153.529999999999</v>
      </c>
      <c r="G31" s="1261">
        <v>1851450</v>
      </c>
      <c r="H31" s="1261">
        <v>0</v>
      </c>
      <c r="I31" s="1261" t="s">
        <v>1358</v>
      </c>
      <c r="J31" s="1261" t="s">
        <v>1359</v>
      </c>
    </row>
    <row r="32">
      <c r="A32" s="1261" t="s">
        <v>1360</v>
      </c>
      <c r="B32" s="1261" t="s">
        <v>1356</v>
      </c>
      <c r="C32" s="1261" t="s">
        <v>1377</v>
      </c>
      <c r="D32" s="703">
        <v>26</v>
      </c>
      <c r="F32" s="1261">
        <v>110441.84</v>
      </c>
      <c r="G32" s="1261">
        <v>130000</v>
      </c>
      <c r="H32" s="1261">
        <v>0</v>
      </c>
      <c r="I32" s="1261" t="s">
        <v>1358</v>
      </c>
      <c r="J32" s="1261" t="s">
        <v>1359</v>
      </c>
    </row>
    <row r="33">
      <c r="A33" s="1261" t="s">
        <v>1360</v>
      </c>
      <c r="B33" s="1261" t="s">
        <v>1356</v>
      </c>
      <c r="C33" s="1261" t="s">
        <v>1362</v>
      </c>
      <c r="D33" s="703">
        <v>27</v>
      </c>
      <c r="F33" s="1261">
        <v>999.32000000000005</v>
      </c>
      <c r="G33" s="1261">
        <v>29</v>
      </c>
      <c r="H33" s="1261">
        <v>0</v>
      </c>
      <c r="I33" s="1261" t="s">
        <v>1358</v>
      </c>
      <c r="J33" s="1261" t="s">
        <v>1359</v>
      </c>
    </row>
    <row r="34">
      <c r="A34" s="1261" t="s">
        <v>1355</v>
      </c>
      <c r="B34" s="1261" t="s">
        <v>1356</v>
      </c>
      <c r="C34" s="1261" t="s">
        <v>1368</v>
      </c>
      <c r="D34" s="703">
        <v>44</v>
      </c>
      <c r="F34" s="1261">
        <v>18044228.260000002</v>
      </c>
      <c r="G34" s="1261">
        <v>89479751.879999995</v>
      </c>
      <c r="H34" s="1261">
        <v>0</v>
      </c>
      <c r="I34" s="1261" t="s">
        <v>1358</v>
      </c>
      <c r="J34" s="1261" t="s">
        <v>1359</v>
      </c>
    </row>
    <row r="35">
      <c r="A35" s="1261" t="s">
        <v>1360</v>
      </c>
      <c r="B35" s="1261" t="s">
        <v>1356</v>
      </c>
      <c r="C35" s="1261" t="s">
        <v>1379</v>
      </c>
      <c r="D35" s="703">
        <v>29</v>
      </c>
      <c r="F35" s="1261">
        <v>1459588.8999999999</v>
      </c>
      <c r="G35" s="1261">
        <v>1020000.1</v>
      </c>
      <c r="H35" s="1261">
        <v>0</v>
      </c>
      <c r="I35" s="1261" t="s">
        <v>1358</v>
      </c>
      <c r="J35" s="1261" t="s">
        <v>1359</v>
      </c>
    </row>
    <row r="36">
      <c r="A36" s="1261" t="s">
        <v>1355</v>
      </c>
      <c r="B36" s="1261" t="s">
        <v>1356</v>
      </c>
      <c r="C36" s="1261" t="s">
        <v>1366</v>
      </c>
      <c r="D36" s="703">
        <v>90</v>
      </c>
      <c r="F36" s="1261">
        <v>63024.980000000003</v>
      </c>
      <c r="G36" s="1261">
        <v>261.17000000000002</v>
      </c>
      <c r="H36" s="1261">
        <v>0</v>
      </c>
      <c r="I36" s="1261" t="s">
        <v>1358</v>
      </c>
      <c r="J36" s="1261" t="s">
        <v>1359</v>
      </c>
    </row>
    <row r="37">
      <c r="A37" s="1261" t="s">
        <v>1355</v>
      </c>
      <c r="B37" s="1261" t="s">
        <v>1356</v>
      </c>
      <c r="C37" s="1261" t="s">
        <v>1370</v>
      </c>
      <c r="D37" s="703">
        <v>73</v>
      </c>
      <c r="F37" s="1261">
        <v>164.25999999999999</v>
      </c>
      <c r="G37" s="1261">
        <v>7</v>
      </c>
      <c r="H37" s="1261">
        <v>0</v>
      </c>
      <c r="I37" s="1261" t="s">
        <v>1358</v>
      </c>
      <c r="J37" s="1261" t="s">
        <v>1359</v>
      </c>
    </row>
    <row r="38">
      <c r="A38" s="1261" t="s">
        <v>1355</v>
      </c>
      <c r="B38" s="1261" t="s">
        <v>1356</v>
      </c>
      <c r="C38" s="1261" t="s">
        <v>1368</v>
      </c>
      <c r="D38" s="703">
        <v>62</v>
      </c>
      <c r="F38" s="1261">
        <v>526.09000000000003</v>
      </c>
      <c r="G38" s="1261">
        <v>8</v>
      </c>
      <c r="H38" s="1261">
        <v>0</v>
      </c>
      <c r="I38" s="1261" t="s">
        <v>1358</v>
      </c>
      <c r="J38" s="1261" t="s">
        <v>1359</v>
      </c>
    </row>
    <row r="39">
      <c r="A39" s="1261" t="s">
        <v>1360</v>
      </c>
      <c r="B39" s="1261" t="s">
        <v>1356</v>
      </c>
      <c r="C39" s="1261" t="s">
        <v>1366</v>
      </c>
      <c r="D39" s="703">
        <v>85</v>
      </c>
      <c r="F39" s="1261">
        <v>92060.710000000006</v>
      </c>
      <c r="G39" s="1261">
        <v>37558</v>
      </c>
      <c r="H39" s="1261">
        <v>0</v>
      </c>
      <c r="I39" s="1261" t="s">
        <v>1358</v>
      </c>
      <c r="J39" s="1261" t="s">
        <v>1359</v>
      </c>
    </row>
    <row r="40">
      <c r="A40" s="1261" t="s">
        <v>1355</v>
      </c>
      <c r="B40" s="1261" t="s">
        <v>1356</v>
      </c>
      <c r="C40" s="1261" t="s">
        <v>1362</v>
      </c>
      <c r="D40" s="703">
        <v>27</v>
      </c>
      <c r="F40" s="1261">
        <v>414591.79999999999</v>
      </c>
      <c r="G40" s="1261">
        <v>6781300</v>
      </c>
      <c r="H40" s="1261">
        <v>0</v>
      </c>
      <c r="I40" s="1261" t="s">
        <v>1358</v>
      </c>
      <c r="J40" s="1261" t="s">
        <v>1359</v>
      </c>
    </row>
    <row r="41">
      <c r="A41" s="1261" t="s">
        <v>1355</v>
      </c>
      <c r="B41" s="1261" t="s">
        <v>1356</v>
      </c>
      <c r="C41" s="1261" t="s">
        <v>1379</v>
      </c>
      <c r="D41" s="703">
        <v>22</v>
      </c>
      <c r="F41" s="1261">
        <v>54113.470000000001</v>
      </c>
      <c r="G41" s="1261">
        <v>109298.56</v>
      </c>
      <c r="H41" s="1261">
        <v>0</v>
      </c>
      <c r="I41" s="1261" t="s">
        <v>1358</v>
      </c>
      <c r="J41" s="1261" t="s">
        <v>1359</v>
      </c>
    </row>
    <row r="42">
      <c r="A42" s="1261" t="s">
        <v>1360</v>
      </c>
      <c r="B42" s="1261" t="s">
        <v>1356</v>
      </c>
      <c r="C42" s="1261" t="s">
        <v>1380</v>
      </c>
      <c r="D42" s="703">
        <v>62</v>
      </c>
      <c r="F42" s="1261">
        <v>9079.8899999999994</v>
      </c>
      <c r="G42" s="1261">
        <v>127.23999999999999</v>
      </c>
      <c r="H42" s="1261">
        <v>0</v>
      </c>
      <c r="I42" s="1261" t="s">
        <v>1358</v>
      </c>
      <c r="J42" s="1261" t="s">
        <v>1359</v>
      </c>
    </row>
    <row r="43">
      <c r="A43" s="1261" t="s">
        <v>1355</v>
      </c>
      <c r="B43" s="1261" t="s">
        <v>1356</v>
      </c>
      <c r="C43" s="1261" t="s">
        <v>1381</v>
      </c>
      <c r="D43" s="703">
        <v>82</v>
      </c>
      <c r="F43" s="1261">
        <v>1869.29</v>
      </c>
      <c r="G43" s="1261">
        <v>535</v>
      </c>
      <c r="H43" s="1261">
        <v>0</v>
      </c>
      <c r="I43" s="1261" t="s">
        <v>1358</v>
      </c>
      <c r="J43" s="1261" t="s">
        <v>1359</v>
      </c>
    </row>
    <row r="44">
      <c r="A44" s="1261" t="s">
        <v>1360</v>
      </c>
      <c r="B44" s="1261" t="s">
        <v>1356</v>
      </c>
      <c r="C44" s="1261" t="s">
        <v>1366</v>
      </c>
      <c r="D44" s="703">
        <v>64</v>
      </c>
      <c r="F44" s="1261">
        <v>64194.370000000003</v>
      </c>
      <c r="G44" s="1261">
        <v>6980</v>
      </c>
      <c r="H44" s="1261">
        <v>0</v>
      </c>
      <c r="I44" s="1261" t="s">
        <v>1358</v>
      </c>
      <c r="J44" s="1261" t="s">
        <v>1359</v>
      </c>
    </row>
    <row r="45">
      <c r="A45" s="1261" t="s">
        <v>1360</v>
      </c>
      <c r="B45" s="1261" t="s">
        <v>1356</v>
      </c>
      <c r="C45" s="1261" t="s">
        <v>1367</v>
      </c>
      <c r="D45" s="703">
        <v>92</v>
      </c>
      <c r="F45" s="1261">
        <v>39079.440000000002</v>
      </c>
      <c r="G45" s="1261">
        <v>3787</v>
      </c>
      <c r="H45" s="1261">
        <v>0</v>
      </c>
      <c r="I45" s="1261" t="s">
        <v>1358</v>
      </c>
      <c r="J45" s="1261" t="s">
        <v>1359</v>
      </c>
    </row>
    <row r="46">
      <c r="A46" s="1261" t="s">
        <v>1360</v>
      </c>
      <c r="B46" s="1261" t="s">
        <v>1356</v>
      </c>
      <c r="C46" s="1261" t="s">
        <v>1382</v>
      </c>
      <c r="D46" s="703">
        <v>63</v>
      </c>
      <c r="F46" s="1261">
        <v>48485.559999999998</v>
      </c>
      <c r="G46" s="1261">
        <v>1193.97</v>
      </c>
      <c r="H46" s="1261">
        <v>0</v>
      </c>
      <c r="I46" s="1261" t="s">
        <v>1358</v>
      </c>
      <c r="J46" s="1261" t="s">
        <v>1359</v>
      </c>
    </row>
    <row r="47">
      <c r="A47" s="1261" t="s">
        <v>1355</v>
      </c>
      <c r="B47" s="1261" t="s">
        <v>1356</v>
      </c>
      <c r="C47" s="1261" t="s">
        <v>1383</v>
      </c>
      <c r="D47" s="703">
        <v>82</v>
      </c>
      <c r="F47" s="1261">
        <v>124234.72</v>
      </c>
      <c r="G47" s="1261">
        <v>2610.3800000000001</v>
      </c>
      <c r="H47" s="1261">
        <v>0</v>
      </c>
      <c r="I47" s="1261" t="s">
        <v>1358</v>
      </c>
      <c r="J47" s="1261" t="s">
        <v>1359</v>
      </c>
    </row>
    <row r="48">
      <c r="A48" s="1261" t="s">
        <v>1355</v>
      </c>
      <c r="B48" s="1261" t="s">
        <v>1356</v>
      </c>
      <c r="C48" s="1261" t="s">
        <v>1357</v>
      </c>
      <c r="D48" s="703">
        <v>85</v>
      </c>
      <c r="F48" s="1261">
        <v>388185.34999999998</v>
      </c>
      <c r="G48" s="1261">
        <v>12904.200000000001</v>
      </c>
      <c r="H48" s="1261">
        <v>0</v>
      </c>
      <c r="I48" s="1261" t="s">
        <v>1358</v>
      </c>
      <c r="J48" s="1261" t="s">
        <v>1359</v>
      </c>
    </row>
    <row r="49">
      <c r="A49" s="1261" t="s">
        <v>1355</v>
      </c>
      <c r="B49" s="1261" t="s">
        <v>1356</v>
      </c>
      <c r="C49" s="1261" t="s">
        <v>1384</v>
      </c>
      <c r="D49" s="703">
        <v>84</v>
      </c>
      <c r="F49" s="1261">
        <v>3446.1900000000001</v>
      </c>
      <c r="G49" s="1261">
        <v>30</v>
      </c>
      <c r="H49" s="1261">
        <v>0</v>
      </c>
      <c r="I49" s="1261" t="s">
        <v>1358</v>
      </c>
      <c r="J49" s="1261" t="s">
        <v>1359</v>
      </c>
    </row>
    <row r="50">
      <c r="A50" s="1261" t="s">
        <v>1355</v>
      </c>
      <c r="B50" s="1261" t="s">
        <v>1356</v>
      </c>
      <c r="C50" s="1261" t="s">
        <v>1367</v>
      </c>
      <c r="D50" s="703">
        <v>21</v>
      </c>
      <c r="F50" s="1261">
        <v>86334.25</v>
      </c>
      <c r="G50" s="1261">
        <v>14200.799999999999</v>
      </c>
      <c r="H50" s="1261">
        <v>0</v>
      </c>
      <c r="I50" s="1261" t="s">
        <v>1358</v>
      </c>
      <c r="J50" s="1261" t="s">
        <v>1359</v>
      </c>
    </row>
    <row r="51">
      <c r="A51" s="1261" t="s">
        <v>1360</v>
      </c>
      <c r="B51" s="1261" t="s">
        <v>1356</v>
      </c>
      <c r="C51" s="1261" t="s">
        <v>1379</v>
      </c>
      <c r="D51" s="703">
        <v>27</v>
      </c>
      <c r="F51" s="1261">
        <v>65799.360000000001</v>
      </c>
      <c r="G51" s="1261">
        <v>49104</v>
      </c>
      <c r="H51" s="1261">
        <v>0</v>
      </c>
      <c r="I51" s="1261" t="s">
        <v>1358</v>
      </c>
      <c r="J51" s="1261" t="s">
        <v>1359</v>
      </c>
    </row>
    <row r="52">
      <c r="A52" s="1261" t="s">
        <v>1360</v>
      </c>
      <c r="B52" s="1261" t="s">
        <v>1356</v>
      </c>
      <c r="C52" s="1261" t="s">
        <v>1385</v>
      </c>
      <c r="D52" s="703">
        <v>68</v>
      </c>
      <c r="F52" s="1261">
        <v>1287.1800000000001</v>
      </c>
      <c r="G52" s="1261">
        <v>0.97999999999999998</v>
      </c>
      <c r="H52" s="1261">
        <v>0</v>
      </c>
      <c r="I52" s="1261" t="s">
        <v>1358</v>
      </c>
      <c r="J52" s="1261" t="s">
        <v>1359</v>
      </c>
    </row>
    <row r="53">
      <c r="A53" s="1261" t="s">
        <v>1355</v>
      </c>
      <c r="B53" s="1261" t="s">
        <v>1356</v>
      </c>
      <c r="C53" s="1261" t="s">
        <v>1372</v>
      </c>
      <c r="D53" s="703">
        <v>44</v>
      </c>
      <c r="F53" s="1261">
        <v>24632.619999999999</v>
      </c>
      <c r="G53" s="1261">
        <v>51800.900000000001</v>
      </c>
      <c r="H53" s="1261">
        <v>0</v>
      </c>
      <c r="I53" s="1261" t="s">
        <v>1358</v>
      </c>
      <c r="J53" s="1261" t="s">
        <v>1359</v>
      </c>
    </row>
    <row r="54">
      <c r="A54" s="1261" t="s">
        <v>1355</v>
      </c>
      <c r="B54" s="1261" t="s">
        <v>1356</v>
      </c>
      <c r="C54" s="1261" t="s">
        <v>1386</v>
      </c>
      <c r="D54" s="703">
        <v>15</v>
      </c>
      <c r="F54" s="1261">
        <v>185945</v>
      </c>
      <c r="G54" s="1261">
        <v>2350</v>
      </c>
      <c r="H54" s="1261">
        <v>0</v>
      </c>
      <c r="I54" s="1261" t="s">
        <v>1358</v>
      </c>
      <c r="J54" s="1261" t="s">
        <v>1359</v>
      </c>
    </row>
    <row r="55">
      <c r="A55" s="1261" t="s">
        <v>1355</v>
      </c>
      <c r="B55" s="1261" t="s">
        <v>1356</v>
      </c>
      <c r="C55" s="1261" t="s">
        <v>1387</v>
      </c>
      <c r="D55" s="703">
        <v>90</v>
      </c>
      <c r="F55" s="1261">
        <v>31929.759999999998</v>
      </c>
      <c r="G55" s="1261">
        <v>34.399999999999999</v>
      </c>
      <c r="H55" s="1261">
        <v>0</v>
      </c>
      <c r="I55" s="1261" t="s">
        <v>1358</v>
      </c>
      <c r="J55" s="1261" t="s">
        <v>1359</v>
      </c>
    </row>
    <row r="56">
      <c r="A56" s="1261" t="s">
        <v>1355</v>
      </c>
      <c r="B56" s="1261" t="s">
        <v>1356</v>
      </c>
      <c r="C56" s="1261" t="s">
        <v>1368</v>
      </c>
      <c r="D56" s="703">
        <v>30</v>
      </c>
      <c r="F56" s="1261">
        <v>22538.610000000001</v>
      </c>
      <c r="G56" s="1261">
        <v>398.85000000000002</v>
      </c>
      <c r="H56" s="1261">
        <v>0</v>
      </c>
      <c r="I56" s="1261" t="s">
        <v>1358</v>
      </c>
      <c r="J56" s="1261" t="s">
        <v>1359</v>
      </c>
    </row>
    <row r="57">
      <c r="A57" s="1261" t="s">
        <v>1360</v>
      </c>
      <c r="B57" s="1261" t="s">
        <v>1356</v>
      </c>
      <c r="C57" s="1261" t="s">
        <v>1382</v>
      </c>
      <c r="D57" s="703">
        <v>72</v>
      </c>
      <c r="F57" s="1261">
        <v>4497.8699999999999</v>
      </c>
      <c r="G57" s="1261">
        <v>109</v>
      </c>
      <c r="H57" s="1261">
        <v>0</v>
      </c>
      <c r="I57" s="1261" t="s">
        <v>1358</v>
      </c>
      <c r="J57" s="1261" t="s">
        <v>1359</v>
      </c>
    </row>
    <row r="58">
      <c r="A58" s="1261" t="s">
        <v>1355</v>
      </c>
      <c r="B58" s="1261" t="s">
        <v>1356</v>
      </c>
      <c r="C58" s="1261" t="s">
        <v>1368</v>
      </c>
      <c r="D58" s="703">
        <v>6</v>
      </c>
      <c r="F58" s="1261">
        <v>28012</v>
      </c>
      <c r="G58" s="1261">
        <v>1750</v>
      </c>
      <c r="H58" s="1261">
        <v>0</v>
      </c>
      <c r="I58" s="1261" t="s">
        <v>1358</v>
      </c>
      <c r="J58" s="1261" t="s">
        <v>1359</v>
      </c>
    </row>
    <row r="59">
      <c r="A59" s="1261" t="s">
        <v>1360</v>
      </c>
      <c r="B59" s="1261" t="s">
        <v>1356</v>
      </c>
      <c r="C59" s="1261" t="s">
        <v>1364</v>
      </c>
      <c r="D59" s="703">
        <v>21</v>
      </c>
      <c r="F59" s="1261">
        <v>50848.480000000003</v>
      </c>
      <c r="G59" s="1261">
        <v>1530</v>
      </c>
      <c r="H59" s="1261">
        <v>0</v>
      </c>
      <c r="I59" s="1261" t="s">
        <v>1358</v>
      </c>
      <c r="J59" s="1261" t="s">
        <v>1359</v>
      </c>
    </row>
    <row r="60">
      <c r="A60" s="1261" t="s">
        <v>1355</v>
      </c>
      <c r="B60" s="1261" t="s">
        <v>1356</v>
      </c>
      <c r="C60" s="1261" t="s">
        <v>1370</v>
      </c>
      <c r="D60" s="703">
        <v>19</v>
      </c>
      <c r="F60" s="1261">
        <v>17336.709999999999</v>
      </c>
      <c r="G60" s="1261">
        <v>3808.0999999999999</v>
      </c>
      <c r="H60" s="1261">
        <v>0</v>
      </c>
      <c r="I60" s="1261" t="s">
        <v>1358</v>
      </c>
      <c r="J60" s="1261" t="s">
        <v>1359</v>
      </c>
    </row>
    <row r="61">
      <c r="A61" s="1261" t="s">
        <v>1355</v>
      </c>
      <c r="B61" s="1261" t="s">
        <v>1356</v>
      </c>
      <c r="C61" s="1261" t="s">
        <v>1370</v>
      </c>
      <c r="D61" s="703">
        <v>33</v>
      </c>
      <c r="F61" s="1261">
        <v>92710.380000000005</v>
      </c>
      <c r="G61" s="1261">
        <v>6558.1400000000003</v>
      </c>
      <c r="H61" s="1261">
        <v>0</v>
      </c>
      <c r="I61" s="1261" t="s">
        <v>1358</v>
      </c>
      <c r="J61" s="1261" t="s">
        <v>1359</v>
      </c>
    </row>
    <row r="62">
      <c r="A62" s="1261" t="s">
        <v>1360</v>
      </c>
      <c r="B62" s="1261" t="s">
        <v>1356</v>
      </c>
      <c r="C62" s="1261" t="s">
        <v>1367</v>
      </c>
      <c r="D62" s="703">
        <v>62</v>
      </c>
      <c r="F62" s="1261">
        <v>273799.57000000001</v>
      </c>
      <c r="G62" s="1261">
        <v>3392.46</v>
      </c>
      <c r="H62" s="1261">
        <v>0</v>
      </c>
      <c r="I62" s="1261" t="s">
        <v>1358</v>
      </c>
      <c r="J62" s="1261" t="s">
        <v>1359</v>
      </c>
    </row>
    <row r="63">
      <c r="A63" s="1261" t="s">
        <v>1360</v>
      </c>
      <c r="B63" s="1261" t="s">
        <v>1356</v>
      </c>
      <c r="C63" s="1261" t="s">
        <v>1388</v>
      </c>
      <c r="D63" s="703">
        <v>73</v>
      </c>
      <c r="F63" s="1261">
        <v>65256.68</v>
      </c>
      <c r="G63" s="1261">
        <v>19800</v>
      </c>
      <c r="H63" s="1261">
        <v>0</v>
      </c>
      <c r="I63" s="1261" t="s">
        <v>1358</v>
      </c>
      <c r="J63" s="1261" t="s">
        <v>1359</v>
      </c>
    </row>
    <row r="64">
      <c r="A64" s="1261" t="s">
        <v>1355</v>
      </c>
      <c r="B64" s="1261" t="s">
        <v>1356</v>
      </c>
      <c r="C64" s="1261" t="s">
        <v>1389</v>
      </c>
      <c r="D64" s="703">
        <v>90</v>
      </c>
      <c r="F64" s="1261">
        <v>1722</v>
      </c>
      <c r="G64" s="1261">
        <v>1</v>
      </c>
      <c r="H64" s="1261">
        <v>0</v>
      </c>
      <c r="I64" s="1261" t="s">
        <v>1358</v>
      </c>
      <c r="J64" s="1261" t="s">
        <v>1359</v>
      </c>
    </row>
    <row r="65">
      <c r="A65" s="1261" t="s">
        <v>1355</v>
      </c>
      <c r="B65" s="1261" t="s">
        <v>1356</v>
      </c>
      <c r="C65" s="1261" t="s">
        <v>1390</v>
      </c>
      <c r="D65" s="703">
        <v>49</v>
      </c>
      <c r="F65" s="1261">
        <v>16.510000000000002</v>
      </c>
      <c r="G65" s="1261">
        <v>3</v>
      </c>
      <c r="H65" s="1261">
        <v>0</v>
      </c>
      <c r="I65" s="1261" t="s">
        <v>1358</v>
      </c>
      <c r="J65" s="1261" t="s">
        <v>1359</v>
      </c>
    </row>
    <row r="66">
      <c r="A66" s="1261" t="s">
        <v>1355</v>
      </c>
      <c r="B66" s="1261" t="s">
        <v>1356</v>
      </c>
      <c r="C66" s="1261" t="s">
        <v>1377</v>
      </c>
      <c r="D66" s="703">
        <v>85</v>
      </c>
      <c r="F66" s="1261">
        <v>24800.48</v>
      </c>
      <c r="G66" s="1261">
        <v>3485.4099999999999</v>
      </c>
      <c r="H66" s="1261">
        <v>0</v>
      </c>
      <c r="I66" s="1261" t="s">
        <v>1358</v>
      </c>
      <c r="J66" s="1261" t="s">
        <v>1359</v>
      </c>
    </row>
    <row r="67">
      <c r="A67" s="1261" t="s">
        <v>1360</v>
      </c>
      <c r="B67" s="1261" t="s">
        <v>1356</v>
      </c>
      <c r="C67" s="1261" t="s">
        <v>1391</v>
      </c>
      <c r="D67" s="703">
        <v>84</v>
      </c>
      <c r="F67" s="1261">
        <v>387674.15000000002</v>
      </c>
      <c r="G67" s="1261">
        <v>10170</v>
      </c>
      <c r="H67" s="1261">
        <v>0</v>
      </c>
      <c r="I67" s="1261" t="s">
        <v>1358</v>
      </c>
      <c r="J67" s="1261" t="s">
        <v>1359</v>
      </c>
    </row>
    <row r="68">
      <c r="A68" s="1261" t="s">
        <v>1360</v>
      </c>
      <c r="B68" s="1261" t="s">
        <v>1356</v>
      </c>
      <c r="C68" s="1261" t="s">
        <v>1379</v>
      </c>
      <c r="D68" s="703">
        <v>12</v>
      </c>
      <c r="F68" s="1261">
        <v>480010.67999999999</v>
      </c>
      <c r="G68" s="1261">
        <v>41740</v>
      </c>
      <c r="H68" s="1261">
        <v>0</v>
      </c>
      <c r="I68" s="1261" t="s">
        <v>1358</v>
      </c>
      <c r="J68" s="1261" t="s">
        <v>1359</v>
      </c>
    </row>
    <row r="69">
      <c r="A69" s="1261" t="s">
        <v>1360</v>
      </c>
      <c r="B69" s="1261" t="s">
        <v>1356</v>
      </c>
      <c r="C69" s="1261" t="s">
        <v>1391</v>
      </c>
      <c r="D69" s="703">
        <v>20</v>
      </c>
      <c r="F69" s="1261">
        <v>13867.049999999999</v>
      </c>
      <c r="G69" s="1261">
        <v>6720</v>
      </c>
      <c r="H69" s="1261">
        <v>0</v>
      </c>
      <c r="I69" s="1261" t="s">
        <v>1358</v>
      </c>
      <c r="J69" s="1261" t="s">
        <v>1359</v>
      </c>
    </row>
    <row r="70">
      <c r="A70" s="1261" t="s">
        <v>1355</v>
      </c>
      <c r="B70" s="1261" t="s">
        <v>1356</v>
      </c>
      <c r="C70" s="1261" t="s">
        <v>1392</v>
      </c>
      <c r="D70" s="703">
        <v>15</v>
      </c>
      <c r="F70" s="1261">
        <v>9123.5599999999995</v>
      </c>
      <c r="G70" s="1261">
        <v>2333.1999999999998</v>
      </c>
      <c r="H70" s="1261">
        <v>0</v>
      </c>
      <c r="I70" s="1261" t="s">
        <v>1358</v>
      </c>
      <c r="J70" s="1261" t="s">
        <v>1359</v>
      </c>
    </row>
    <row r="71">
      <c r="A71" s="1261" t="s">
        <v>1355</v>
      </c>
      <c r="B71" s="1261" t="s">
        <v>1356</v>
      </c>
      <c r="C71" s="1261" t="s">
        <v>1393</v>
      </c>
      <c r="D71" s="703">
        <v>12</v>
      </c>
      <c r="F71" s="1261">
        <v>32774.639999999999</v>
      </c>
      <c r="G71" s="1261">
        <v>53400</v>
      </c>
      <c r="H71" s="1261">
        <v>0</v>
      </c>
      <c r="I71" s="1261" t="s">
        <v>1358</v>
      </c>
      <c r="J71" s="1261" t="s">
        <v>1359</v>
      </c>
    </row>
    <row r="72">
      <c r="A72" s="1261" t="s">
        <v>1360</v>
      </c>
      <c r="B72" s="1261" t="s">
        <v>1356</v>
      </c>
      <c r="C72" s="1261" t="s">
        <v>1394</v>
      </c>
      <c r="D72" s="703">
        <v>39</v>
      </c>
      <c r="F72" s="1261">
        <v>934.88</v>
      </c>
      <c r="G72" s="1261">
        <v>0.29999999999999999</v>
      </c>
      <c r="H72" s="1261">
        <v>0</v>
      </c>
      <c r="I72" s="1261" t="s">
        <v>1358</v>
      </c>
      <c r="J72" s="1261" t="s">
        <v>1359</v>
      </c>
    </row>
    <row r="73">
      <c r="A73" s="1261" t="s">
        <v>1360</v>
      </c>
      <c r="B73" s="1261" t="s">
        <v>1356</v>
      </c>
      <c r="C73" s="1261" t="s">
        <v>1393</v>
      </c>
      <c r="D73" s="703">
        <v>70</v>
      </c>
      <c r="F73" s="1261">
        <v>18046.740000000002</v>
      </c>
      <c r="G73" s="1261">
        <v>9397</v>
      </c>
      <c r="H73" s="1261">
        <v>0</v>
      </c>
      <c r="I73" s="1261" t="s">
        <v>1358</v>
      </c>
      <c r="J73" s="1261" t="s">
        <v>1359</v>
      </c>
    </row>
    <row r="74">
      <c r="A74" s="1261" t="s">
        <v>1355</v>
      </c>
      <c r="B74" s="1261" t="s">
        <v>1356</v>
      </c>
      <c r="C74" s="1261" t="s">
        <v>1375</v>
      </c>
      <c r="D74" s="703">
        <v>21</v>
      </c>
      <c r="F74" s="1261">
        <v>2055.3699999999999</v>
      </c>
      <c r="G74" s="1261">
        <v>174</v>
      </c>
      <c r="H74" s="1261">
        <v>0</v>
      </c>
      <c r="I74" s="1261" t="s">
        <v>1358</v>
      </c>
      <c r="J74" s="1261" t="s">
        <v>1359</v>
      </c>
    </row>
    <row r="75">
      <c r="A75" s="1261" t="s">
        <v>1355</v>
      </c>
      <c r="B75" s="1261" t="s">
        <v>1356</v>
      </c>
      <c r="C75" s="1261" t="s">
        <v>1383</v>
      </c>
      <c r="D75" s="703">
        <v>21</v>
      </c>
      <c r="F75" s="1261">
        <v>13396.07</v>
      </c>
      <c r="G75" s="1261">
        <v>4200</v>
      </c>
      <c r="H75" s="1261">
        <v>0</v>
      </c>
      <c r="I75" s="1261" t="s">
        <v>1358</v>
      </c>
      <c r="J75" s="1261" t="s">
        <v>1359</v>
      </c>
    </row>
    <row r="76">
      <c r="A76" s="1261" t="s">
        <v>1355</v>
      </c>
      <c r="B76" s="1261" t="s">
        <v>1356</v>
      </c>
      <c r="C76" s="1261" t="s">
        <v>1357</v>
      </c>
      <c r="D76" s="703">
        <v>7</v>
      </c>
      <c r="F76" s="1261">
        <v>5706.8000000000002</v>
      </c>
      <c r="G76" s="1261">
        <v>60000</v>
      </c>
      <c r="H76" s="1261">
        <v>0</v>
      </c>
      <c r="I76" s="1261" t="s">
        <v>1358</v>
      </c>
      <c r="J76" s="1261" t="s">
        <v>1359</v>
      </c>
    </row>
    <row r="77">
      <c r="A77" s="1261" t="s">
        <v>1360</v>
      </c>
      <c r="B77" s="1261" t="s">
        <v>1356</v>
      </c>
      <c r="C77" s="1261" t="s">
        <v>1391</v>
      </c>
      <c r="D77" s="703">
        <v>10</v>
      </c>
      <c r="F77" s="1261">
        <v>32695.490000000002</v>
      </c>
      <c r="G77" s="1261">
        <v>45000</v>
      </c>
      <c r="H77" s="1261">
        <v>0</v>
      </c>
      <c r="I77" s="1261" t="s">
        <v>1358</v>
      </c>
      <c r="J77" s="1261" t="s">
        <v>1359</v>
      </c>
    </row>
    <row r="78">
      <c r="A78" s="1261" t="s">
        <v>1360</v>
      </c>
      <c r="B78" s="1261" t="s">
        <v>1356</v>
      </c>
      <c r="C78" s="1261" t="s">
        <v>1384</v>
      </c>
      <c r="D78" s="703">
        <v>62</v>
      </c>
      <c r="F78" s="1261">
        <v>43716.290000000001</v>
      </c>
      <c r="G78" s="1261">
        <v>3831.9499999999998</v>
      </c>
      <c r="H78" s="1261">
        <v>0</v>
      </c>
      <c r="I78" s="1261" t="s">
        <v>1358</v>
      </c>
      <c r="J78" s="1261" t="s">
        <v>1359</v>
      </c>
    </row>
    <row r="79">
      <c r="A79" s="1261" t="s">
        <v>1355</v>
      </c>
      <c r="B79" s="1261" t="s">
        <v>1356</v>
      </c>
      <c r="C79" s="1261" t="s">
        <v>1395</v>
      </c>
      <c r="D79" s="703">
        <v>85</v>
      </c>
      <c r="F79" s="1261">
        <v>12918.879999999999</v>
      </c>
      <c r="G79" s="1261">
        <v>2394</v>
      </c>
      <c r="H79" s="1261">
        <v>0</v>
      </c>
      <c r="I79" s="1261" t="s">
        <v>1358</v>
      </c>
      <c r="J79" s="1261" t="s">
        <v>1359</v>
      </c>
    </row>
    <row r="80">
      <c r="A80" s="1261" t="s">
        <v>1355</v>
      </c>
      <c r="B80" s="1261" t="s">
        <v>1356</v>
      </c>
      <c r="C80" s="1261" t="s">
        <v>1396</v>
      </c>
      <c r="D80" s="703">
        <v>85</v>
      </c>
      <c r="F80" s="1261">
        <v>3640</v>
      </c>
      <c r="G80" s="1261">
        <v>3.7999999999999998</v>
      </c>
      <c r="H80" s="1261">
        <v>0</v>
      </c>
      <c r="I80" s="1261" t="s">
        <v>1358</v>
      </c>
      <c r="J80" s="1261" t="s">
        <v>1359</v>
      </c>
    </row>
    <row r="81">
      <c r="A81" s="1261" t="s">
        <v>1360</v>
      </c>
      <c r="B81" s="1261" t="s">
        <v>1356</v>
      </c>
      <c r="C81" s="1261" t="s">
        <v>1397</v>
      </c>
      <c r="D81" s="703">
        <v>90</v>
      </c>
      <c r="F81" s="1261">
        <v>5590</v>
      </c>
      <c r="G81" s="1261">
        <v>5.6799999999999997</v>
      </c>
      <c r="H81" s="1261">
        <v>0</v>
      </c>
      <c r="I81" s="1261" t="s">
        <v>1358</v>
      </c>
      <c r="J81" s="1261" t="s">
        <v>1359</v>
      </c>
    </row>
    <row r="82">
      <c r="A82" s="1261" t="s">
        <v>1360</v>
      </c>
      <c r="B82" s="1261" t="s">
        <v>1356</v>
      </c>
      <c r="C82" s="1261" t="s">
        <v>1375</v>
      </c>
      <c r="D82" s="703">
        <v>82</v>
      </c>
      <c r="F82" s="1261">
        <v>12765.129999999999</v>
      </c>
      <c r="G82" s="1261">
        <v>29.170000000000002</v>
      </c>
      <c r="H82" s="1261">
        <v>0</v>
      </c>
      <c r="I82" s="1261" t="s">
        <v>1358</v>
      </c>
      <c r="J82" s="1261" t="s">
        <v>1359</v>
      </c>
    </row>
    <row r="83">
      <c r="A83" s="1261" t="s">
        <v>1355</v>
      </c>
      <c r="B83" s="1261" t="s">
        <v>1356</v>
      </c>
      <c r="C83" s="1261" t="s">
        <v>1374</v>
      </c>
      <c r="D83" s="703">
        <v>49</v>
      </c>
      <c r="F83" s="1261">
        <v>94.829999999999998</v>
      </c>
      <c r="G83" s="1261">
        <v>12</v>
      </c>
      <c r="H83" s="1261">
        <v>0</v>
      </c>
      <c r="I83" s="1261" t="s">
        <v>1358</v>
      </c>
      <c r="J83" s="1261" t="s">
        <v>1359</v>
      </c>
    </row>
    <row r="84">
      <c r="A84" s="1261" t="s">
        <v>1355</v>
      </c>
      <c r="B84" s="1261" t="s">
        <v>1356</v>
      </c>
      <c r="C84" s="1261" t="s">
        <v>1379</v>
      </c>
      <c r="D84" s="703">
        <v>49</v>
      </c>
      <c r="F84" s="1261">
        <v>38.18</v>
      </c>
      <c r="G84" s="1261">
        <v>10.800000000000001</v>
      </c>
      <c r="H84" s="1261">
        <v>0</v>
      </c>
      <c r="I84" s="1261" t="s">
        <v>1358</v>
      </c>
      <c r="J84" s="1261" t="s">
        <v>1359</v>
      </c>
    </row>
    <row r="85">
      <c r="A85" s="1261" t="s">
        <v>1355</v>
      </c>
      <c r="B85" s="1261" t="s">
        <v>1356</v>
      </c>
      <c r="C85" s="1261" t="s">
        <v>1398</v>
      </c>
      <c r="D85" s="703">
        <v>21</v>
      </c>
      <c r="F85" s="1261">
        <v>4942.1599999999999</v>
      </c>
      <c r="G85" s="1261">
        <v>120</v>
      </c>
      <c r="H85" s="1261">
        <v>0</v>
      </c>
      <c r="I85" s="1261" t="s">
        <v>1358</v>
      </c>
      <c r="J85" s="1261" t="s">
        <v>1359</v>
      </c>
    </row>
    <row r="86">
      <c r="A86" s="1261" t="s">
        <v>1360</v>
      </c>
      <c r="B86" s="1261" t="s">
        <v>1356</v>
      </c>
      <c r="C86" s="1261" t="s">
        <v>1399</v>
      </c>
      <c r="D86" s="703">
        <v>61</v>
      </c>
      <c r="F86" s="1261">
        <v>270.89999999999998</v>
      </c>
      <c r="G86" s="1261">
        <v>2.9300000000000002</v>
      </c>
      <c r="H86" s="1261">
        <v>0</v>
      </c>
      <c r="I86" s="1261" t="s">
        <v>1358</v>
      </c>
      <c r="J86" s="1261" t="s">
        <v>1359</v>
      </c>
    </row>
    <row r="87">
      <c r="A87" s="1261" t="s">
        <v>1355</v>
      </c>
      <c r="B87" s="1261" t="s">
        <v>1356</v>
      </c>
      <c r="C87" s="1261" t="s">
        <v>1383</v>
      </c>
      <c r="D87" s="703">
        <v>61</v>
      </c>
      <c r="F87" s="1261">
        <v>8059.6499999999996</v>
      </c>
      <c r="G87" s="1261">
        <v>4</v>
      </c>
      <c r="H87" s="1261">
        <v>0</v>
      </c>
      <c r="I87" s="1261" t="s">
        <v>1358</v>
      </c>
      <c r="J87" s="1261" t="s">
        <v>1359</v>
      </c>
    </row>
    <row r="88">
      <c r="A88" s="1261" t="s">
        <v>1355</v>
      </c>
      <c r="B88" s="1261" t="s">
        <v>1356</v>
      </c>
      <c r="C88" s="1261" t="s">
        <v>1382</v>
      </c>
      <c r="D88" s="703">
        <v>90</v>
      </c>
      <c r="F88" s="1261">
        <v>11107.190000000001</v>
      </c>
      <c r="G88" s="1261">
        <v>1760</v>
      </c>
      <c r="H88" s="1261">
        <v>0</v>
      </c>
      <c r="I88" s="1261" t="s">
        <v>1358</v>
      </c>
      <c r="J88" s="1261" t="s">
        <v>1359</v>
      </c>
    </row>
    <row r="89">
      <c r="A89" s="1261" t="s">
        <v>1355</v>
      </c>
      <c r="B89" s="1261" t="s">
        <v>1356</v>
      </c>
      <c r="C89" s="1261" t="s">
        <v>1400</v>
      </c>
      <c r="D89" s="703">
        <v>85</v>
      </c>
      <c r="F89" s="1261">
        <v>84424.600000000006</v>
      </c>
      <c r="G89" s="1261">
        <v>17164</v>
      </c>
      <c r="H89" s="1261">
        <v>0</v>
      </c>
      <c r="I89" s="1261" t="s">
        <v>1358</v>
      </c>
      <c r="J89" s="1261" t="s">
        <v>1359</v>
      </c>
    </row>
    <row r="90">
      <c r="A90" s="1261" t="s">
        <v>1355</v>
      </c>
      <c r="B90" s="1261" t="s">
        <v>1356</v>
      </c>
      <c r="C90" s="1261" t="s">
        <v>1357</v>
      </c>
      <c r="D90" s="703">
        <v>90</v>
      </c>
      <c r="F90" s="1261">
        <v>2543.6599999999999</v>
      </c>
      <c r="G90" s="1261">
        <v>55.200000000000003</v>
      </c>
      <c r="H90" s="1261">
        <v>0</v>
      </c>
      <c r="I90" s="1261" t="s">
        <v>1358</v>
      </c>
      <c r="J90" s="1261" t="s">
        <v>1359</v>
      </c>
    </row>
    <row r="91">
      <c r="A91" s="1261" t="s">
        <v>1355</v>
      </c>
      <c r="B91" s="1261" t="s">
        <v>1356</v>
      </c>
      <c r="C91" s="1261" t="s">
        <v>1388</v>
      </c>
      <c r="D91" s="703">
        <v>84</v>
      </c>
      <c r="F91" s="1261">
        <v>3758.8099999999999</v>
      </c>
      <c r="G91" s="1261">
        <v>17.379999999999999</v>
      </c>
      <c r="H91" s="1261">
        <v>0</v>
      </c>
      <c r="I91" s="1261" t="s">
        <v>1358</v>
      </c>
      <c r="J91" s="1261" t="s">
        <v>1359</v>
      </c>
    </row>
    <row r="92">
      <c r="A92" s="1261" t="s">
        <v>1360</v>
      </c>
      <c r="B92" s="1261" t="s">
        <v>1356</v>
      </c>
      <c r="C92" s="1261" t="s">
        <v>1386</v>
      </c>
      <c r="D92" s="703">
        <v>82</v>
      </c>
      <c r="F92" s="1261">
        <v>1704.48</v>
      </c>
      <c r="G92" s="1261">
        <v>4.7999999999999998</v>
      </c>
      <c r="H92" s="1261">
        <v>0</v>
      </c>
      <c r="I92" s="1261" t="s">
        <v>1358</v>
      </c>
      <c r="J92" s="1261" t="s">
        <v>1359</v>
      </c>
    </row>
    <row r="93">
      <c r="A93" s="1261" t="s">
        <v>1360</v>
      </c>
      <c r="B93" s="1261" t="s">
        <v>1356</v>
      </c>
      <c r="C93" s="1261" t="s">
        <v>1372</v>
      </c>
      <c r="D93" s="703">
        <v>48</v>
      </c>
      <c r="F93" s="1261">
        <v>503.20999999999998</v>
      </c>
      <c r="G93" s="1261">
        <v>340</v>
      </c>
      <c r="H93" s="1261">
        <v>0</v>
      </c>
      <c r="I93" s="1261" t="s">
        <v>1358</v>
      </c>
      <c r="J93" s="1261" t="s">
        <v>1359</v>
      </c>
    </row>
    <row r="94">
      <c r="A94" s="1261" t="s">
        <v>1355</v>
      </c>
      <c r="B94" s="1261" t="s">
        <v>1356</v>
      </c>
      <c r="C94" s="1261" t="s">
        <v>1401</v>
      </c>
      <c r="D94" s="703">
        <v>39</v>
      </c>
      <c r="F94" s="1261">
        <v>251312.06</v>
      </c>
      <c r="G94" s="1261">
        <v>212500</v>
      </c>
      <c r="H94" s="1261">
        <v>0</v>
      </c>
      <c r="I94" s="1261" t="s">
        <v>1358</v>
      </c>
      <c r="J94" s="1261" t="s">
        <v>1359</v>
      </c>
    </row>
    <row r="95">
      <c r="A95" s="1261" t="s">
        <v>1355</v>
      </c>
      <c r="B95" s="1261" t="s">
        <v>1356</v>
      </c>
      <c r="C95" s="1261" t="s">
        <v>1402</v>
      </c>
      <c r="D95" s="703">
        <v>7</v>
      </c>
      <c r="F95" s="1261">
        <v>627.86000000000001</v>
      </c>
      <c r="G95" s="1261">
        <v>18</v>
      </c>
      <c r="H95" s="1261">
        <v>0</v>
      </c>
      <c r="I95" s="1261" t="s">
        <v>1358</v>
      </c>
      <c r="J95" s="1261" t="s">
        <v>1359</v>
      </c>
    </row>
    <row r="96">
      <c r="A96" s="1261" t="s">
        <v>1355</v>
      </c>
      <c r="B96" s="1261" t="s">
        <v>1356</v>
      </c>
      <c r="C96" s="1261" t="s">
        <v>1374</v>
      </c>
      <c r="D96" s="703">
        <v>48</v>
      </c>
      <c r="F96" s="1261">
        <v>85.599999999999994</v>
      </c>
      <c r="G96" s="1261">
        <v>11.9</v>
      </c>
      <c r="H96" s="1261">
        <v>0</v>
      </c>
      <c r="I96" s="1261" t="s">
        <v>1358</v>
      </c>
      <c r="J96" s="1261" t="s">
        <v>1359</v>
      </c>
    </row>
    <row r="97">
      <c r="A97" s="1261" t="s">
        <v>1355</v>
      </c>
      <c r="B97" s="1261" t="s">
        <v>1356</v>
      </c>
      <c r="C97" s="1261" t="s">
        <v>1378</v>
      </c>
      <c r="D97" s="703">
        <v>49</v>
      </c>
      <c r="F97" s="1261">
        <v>5.1500000000000004</v>
      </c>
      <c r="G97" s="1261">
        <v>8</v>
      </c>
      <c r="H97" s="1261">
        <v>0</v>
      </c>
      <c r="I97" s="1261" t="s">
        <v>1358</v>
      </c>
      <c r="J97" s="1261" t="s">
        <v>1359</v>
      </c>
    </row>
    <row r="98">
      <c r="A98" s="1261" t="s">
        <v>1360</v>
      </c>
      <c r="B98" s="1261" t="s">
        <v>1356</v>
      </c>
      <c r="C98" s="1261" t="s">
        <v>1385</v>
      </c>
      <c r="D98" s="703">
        <v>40</v>
      </c>
      <c r="F98" s="1261">
        <v>24884.09</v>
      </c>
      <c r="G98" s="1261">
        <v>5059.54</v>
      </c>
      <c r="H98" s="1261">
        <v>0</v>
      </c>
      <c r="I98" s="1261" t="s">
        <v>1358</v>
      </c>
      <c r="J98" s="1261" t="s">
        <v>1359</v>
      </c>
    </row>
    <row r="99">
      <c r="A99" s="1261" t="s">
        <v>1360</v>
      </c>
      <c r="B99" s="1261" t="s">
        <v>1356</v>
      </c>
      <c r="C99" s="1261" t="s">
        <v>1376</v>
      </c>
      <c r="D99" s="703">
        <v>84</v>
      </c>
      <c r="F99" s="1261">
        <v>1129.73</v>
      </c>
      <c r="G99" s="1261">
        <v>3.77</v>
      </c>
      <c r="H99" s="1261">
        <v>0</v>
      </c>
      <c r="I99" s="1261" t="s">
        <v>1358</v>
      </c>
      <c r="J99" s="1261" t="s">
        <v>1359</v>
      </c>
    </row>
    <row r="100">
      <c r="A100" s="1261" t="s">
        <v>1355</v>
      </c>
      <c r="B100" s="1261" t="s">
        <v>1356</v>
      </c>
      <c r="C100" s="1261" t="s">
        <v>1368</v>
      </c>
      <c r="D100" s="703">
        <v>92</v>
      </c>
      <c r="F100" s="1261">
        <v>142.06</v>
      </c>
      <c r="G100" s="1261">
        <v>1</v>
      </c>
      <c r="H100" s="1261">
        <v>0</v>
      </c>
      <c r="I100" s="1261" t="s">
        <v>1358</v>
      </c>
      <c r="J100" s="1261" t="s">
        <v>1359</v>
      </c>
    </row>
    <row r="101">
      <c r="A101" s="1261" t="s">
        <v>1355</v>
      </c>
      <c r="B101" s="1261" t="s">
        <v>1356</v>
      </c>
      <c r="C101" s="1261" t="s">
        <v>1381</v>
      </c>
      <c r="D101" s="703">
        <v>25</v>
      </c>
      <c r="F101" s="1261">
        <v>3262</v>
      </c>
      <c r="G101" s="1261">
        <v>682.5</v>
      </c>
      <c r="H101" s="1261">
        <v>0</v>
      </c>
      <c r="I101" s="1261" t="s">
        <v>1358</v>
      </c>
      <c r="J101" s="1261" t="s">
        <v>1359</v>
      </c>
    </row>
    <row r="102">
      <c r="A102" s="1261" t="s">
        <v>1360</v>
      </c>
      <c r="B102" s="1261" t="s">
        <v>1356</v>
      </c>
      <c r="C102" s="1261" t="s">
        <v>1374</v>
      </c>
      <c r="D102" s="703">
        <v>62</v>
      </c>
      <c r="F102" s="1261">
        <v>654.86000000000001</v>
      </c>
      <c r="G102" s="1261">
        <v>1.5</v>
      </c>
      <c r="H102" s="1261">
        <v>0</v>
      </c>
      <c r="I102" s="1261" t="s">
        <v>1358</v>
      </c>
      <c r="J102" s="1261" t="s">
        <v>1359</v>
      </c>
    </row>
    <row r="103">
      <c r="A103" s="1261" t="s">
        <v>1355</v>
      </c>
      <c r="B103" s="1261" t="s">
        <v>1356</v>
      </c>
      <c r="C103" s="1261" t="s">
        <v>1396</v>
      </c>
      <c r="D103" s="703">
        <v>83</v>
      </c>
      <c r="F103" s="1261">
        <v>1516.6300000000001</v>
      </c>
      <c r="G103" s="1261">
        <v>145.5</v>
      </c>
      <c r="H103" s="1261">
        <v>0</v>
      </c>
      <c r="I103" s="1261" t="s">
        <v>1358</v>
      </c>
      <c r="J103" s="1261" t="s">
        <v>1359</v>
      </c>
    </row>
    <row r="104">
      <c r="A104" s="1261" t="s">
        <v>1360</v>
      </c>
      <c r="B104" s="1261" t="s">
        <v>1356</v>
      </c>
      <c r="C104" s="1261" t="s">
        <v>1386</v>
      </c>
      <c r="D104" s="703">
        <v>83</v>
      </c>
      <c r="F104" s="1261">
        <v>450</v>
      </c>
      <c r="G104" s="1261">
        <v>26</v>
      </c>
      <c r="H104" s="1261">
        <v>0</v>
      </c>
      <c r="I104" s="1261" t="s">
        <v>1358</v>
      </c>
      <c r="J104" s="1261" t="s">
        <v>1359</v>
      </c>
    </row>
    <row r="105">
      <c r="A105" s="1261" t="s">
        <v>1360</v>
      </c>
      <c r="B105" s="1261" t="s">
        <v>1356</v>
      </c>
      <c r="C105" s="1261" t="s">
        <v>1363</v>
      </c>
      <c r="D105" s="703">
        <v>82</v>
      </c>
      <c r="F105" s="1261">
        <v>46.729999999999997</v>
      </c>
      <c r="G105" s="1261">
        <v>0.12</v>
      </c>
      <c r="H105" s="1261">
        <v>0</v>
      </c>
      <c r="I105" s="1261" t="s">
        <v>1358</v>
      </c>
      <c r="J105" s="1261" t="s">
        <v>1359</v>
      </c>
    </row>
    <row r="106">
      <c r="A106" s="1261" t="s">
        <v>1360</v>
      </c>
      <c r="B106" s="1261" t="s">
        <v>1403</v>
      </c>
      <c r="C106" s="1261" t="s">
        <v>1367</v>
      </c>
      <c r="D106" s="703">
        <v>87</v>
      </c>
      <c r="F106" s="1261">
        <v>3476514.8900000001</v>
      </c>
      <c r="G106" s="1261">
        <v>1825219.8999999999</v>
      </c>
      <c r="H106" s="1261">
        <v>0</v>
      </c>
      <c r="I106" s="1261" t="s">
        <v>1358</v>
      </c>
      <c r="J106" s="1261" t="s">
        <v>1359</v>
      </c>
    </row>
    <row r="107">
      <c r="A107" s="1261" t="s">
        <v>1360</v>
      </c>
      <c r="B107" s="1261" t="s">
        <v>1403</v>
      </c>
      <c r="C107" s="1261" t="s">
        <v>1379</v>
      </c>
      <c r="D107" s="703">
        <v>90</v>
      </c>
      <c r="F107" s="1261">
        <v>78407.029999999999</v>
      </c>
      <c r="G107" s="1261">
        <v>174.25999999999999</v>
      </c>
      <c r="H107" s="1261">
        <v>0</v>
      </c>
      <c r="I107" s="1261" t="s">
        <v>1358</v>
      </c>
      <c r="J107" s="1261" t="s">
        <v>1359</v>
      </c>
    </row>
    <row r="108">
      <c r="A108" s="1261" t="s">
        <v>1355</v>
      </c>
      <c r="B108" s="1261" t="s">
        <v>1403</v>
      </c>
      <c r="C108" s="1261" t="s">
        <v>1379</v>
      </c>
      <c r="D108" s="703">
        <v>90</v>
      </c>
      <c r="F108" s="1261">
        <v>148407.23000000001</v>
      </c>
      <c r="G108" s="1261">
        <v>156.75</v>
      </c>
      <c r="H108" s="1261">
        <v>0</v>
      </c>
      <c r="I108" s="1261" t="s">
        <v>1358</v>
      </c>
      <c r="J108" s="1261" t="s">
        <v>1359</v>
      </c>
    </row>
    <row r="109">
      <c r="A109" s="1261" t="s">
        <v>1360</v>
      </c>
      <c r="B109" s="1261" t="s">
        <v>1403</v>
      </c>
      <c r="C109" s="1261" t="s">
        <v>1391</v>
      </c>
      <c r="D109" s="703">
        <v>39</v>
      </c>
      <c r="F109" s="1261">
        <v>3973005.4399999999</v>
      </c>
      <c r="G109" s="1261">
        <v>1773000</v>
      </c>
      <c r="H109" s="1261">
        <v>0</v>
      </c>
      <c r="I109" s="1261" t="s">
        <v>1358</v>
      </c>
      <c r="J109" s="1261" t="s">
        <v>1359</v>
      </c>
    </row>
    <row r="110">
      <c r="A110" s="1261" t="s">
        <v>1355</v>
      </c>
      <c r="B110" s="1261" t="s">
        <v>1403</v>
      </c>
      <c r="C110" s="1261" t="s">
        <v>1362</v>
      </c>
      <c r="D110" s="703">
        <v>33</v>
      </c>
      <c r="F110" s="1261">
        <v>4821.0200000000004</v>
      </c>
      <c r="G110" s="1261">
        <v>232.27000000000001</v>
      </c>
      <c r="H110" s="1261">
        <v>0</v>
      </c>
      <c r="I110" s="1261" t="s">
        <v>1358</v>
      </c>
      <c r="J110" s="1261" t="s">
        <v>1359</v>
      </c>
    </row>
    <row r="111">
      <c r="A111" s="1261" t="s">
        <v>1355</v>
      </c>
      <c r="B111" s="1261" t="s">
        <v>1403</v>
      </c>
      <c r="C111" s="1261" t="s">
        <v>1366</v>
      </c>
      <c r="D111" s="703">
        <v>38</v>
      </c>
      <c r="F111" s="1261">
        <v>608</v>
      </c>
      <c r="G111" s="1261">
        <v>120.59999999999999</v>
      </c>
      <c r="H111" s="1261">
        <v>0</v>
      </c>
      <c r="I111" s="1261" t="s">
        <v>1358</v>
      </c>
      <c r="J111" s="1261" t="s">
        <v>1359</v>
      </c>
    </row>
    <row r="112">
      <c r="A112" s="1261" t="s">
        <v>1360</v>
      </c>
      <c r="B112" s="1261" t="s">
        <v>1403</v>
      </c>
      <c r="C112" s="1261" t="s">
        <v>1379</v>
      </c>
      <c r="D112" s="703">
        <v>81</v>
      </c>
      <c r="F112" s="1261">
        <v>42982.879999999997</v>
      </c>
      <c r="G112" s="1261">
        <v>227.12</v>
      </c>
      <c r="H112" s="1261">
        <v>0</v>
      </c>
      <c r="I112" s="1261" t="s">
        <v>1358</v>
      </c>
      <c r="J112" s="1261" t="s">
        <v>1359</v>
      </c>
    </row>
    <row r="113">
      <c r="A113" s="1261" t="s">
        <v>1355</v>
      </c>
      <c r="B113" s="1261" t="s">
        <v>1403</v>
      </c>
      <c r="C113" s="1261" t="s">
        <v>1370</v>
      </c>
      <c r="D113" s="703">
        <v>21</v>
      </c>
      <c r="F113" s="1261">
        <v>367704.13</v>
      </c>
      <c r="G113" s="1261">
        <v>19221.5</v>
      </c>
      <c r="H113" s="1261">
        <v>0</v>
      </c>
      <c r="I113" s="1261" t="s">
        <v>1358</v>
      </c>
      <c r="J113" s="1261" t="s">
        <v>1359</v>
      </c>
    </row>
    <row r="114">
      <c r="A114" s="1261" t="s">
        <v>1355</v>
      </c>
      <c r="B114" s="1261" t="s">
        <v>1403</v>
      </c>
      <c r="C114" s="1261" t="s">
        <v>1370</v>
      </c>
      <c r="D114" s="703">
        <v>96</v>
      </c>
      <c r="F114" s="1261">
        <v>70078.649999999994</v>
      </c>
      <c r="G114" s="1261">
        <v>2797.1799999999998</v>
      </c>
      <c r="H114" s="1261">
        <v>0</v>
      </c>
      <c r="I114" s="1261" t="s">
        <v>1358</v>
      </c>
      <c r="J114" s="1261" t="s">
        <v>1359</v>
      </c>
    </row>
    <row r="115">
      <c r="A115" s="1261" t="s">
        <v>1360</v>
      </c>
      <c r="B115" s="1261" t="s">
        <v>1403</v>
      </c>
      <c r="C115" s="1261" t="s">
        <v>1379</v>
      </c>
      <c r="D115" s="703">
        <v>39</v>
      </c>
      <c r="F115" s="1261">
        <v>929717.79000000004</v>
      </c>
      <c r="G115" s="1261">
        <v>374264.79999999999</v>
      </c>
      <c r="H115" s="1261">
        <v>0</v>
      </c>
      <c r="I115" s="1261" t="s">
        <v>1358</v>
      </c>
      <c r="J115" s="1261" t="s">
        <v>1359</v>
      </c>
    </row>
    <row r="116">
      <c r="A116" s="1261" t="s">
        <v>1355</v>
      </c>
      <c r="B116" s="1261" t="s">
        <v>1403</v>
      </c>
      <c r="C116" s="1261" t="s">
        <v>1398</v>
      </c>
      <c r="D116" s="703">
        <v>95</v>
      </c>
      <c r="F116" s="1261">
        <v>60659.75</v>
      </c>
      <c r="G116" s="1261">
        <v>1802</v>
      </c>
      <c r="H116" s="1261">
        <v>0</v>
      </c>
      <c r="I116" s="1261" t="s">
        <v>1358</v>
      </c>
      <c r="J116" s="1261" t="s">
        <v>1359</v>
      </c>
    </row>
    <row r="117">
      <c r="A117" s="1261" t="s">
        <v>1355</v>
      </c>
      <c r="B117" s="1261" t="s">
        <v>1403</v>
      </c>
      <c r="C117" s="1261" t="s">
        <v>1404</v>
      </c>
      <c r="D117" s="703">
        <v>95</v>
      </c>
      <c r="F117" s="1261">
        <v>4270</v>
      </c>
      <c r="G117" s="1261">
        <v>93</v>
      </c>
      <c r="H117" s="1261">
        <v>0</v>
      </c>
      <c r="I117" s="1261" t="s">
        <v>1358</v>
      </c>
      <c r="J117" s="1261" t="s">
        <v>1359</v>
      </c>
    </row>
    <row r="118">
      <c r="A118" s="1261" t="s">
        <v>1360</v>
      </c>
      <c r="B118" s="1261" t="s">
        <v>1403</v>
      </c>
      <c r="C118" s="1261" t="s">
        <v>1378</v>
      </c>
      <c r="D118" s="703">
        <v>39</v>
      </c>
      <c r="F118" s="1261">
        <v>56105.709999999999</v>
      </c>
      <c r="G118" s="1261">
        <v>13476</v>
      </c>
      <c r="H118" s="1261">
        <v>0</v>
      </c>
      <c r="I118" s="1261" t="s">
        <v>1358</v>
      </c>
      <c r="J118" s="1261" t="s">
        <v>1359</v>
      </c>
    </row>
    <row r="119">
      <c r="A119" s="1261" t="s">
        <v>1355</v>
      </c>
      <c r="B119" s="1261" t="s">
        <v>1403</v>
      </c>
      <c r="C119" s="1261" t="s">
        <v>1368</v>
      </c>
      <c r="D119" s="703">
        <v>95</v>
      </c>
      <c r="F119" s="1261">
        <v>209204.32999999999</v>
      </c>
      <c r="G119" s="1261">
        <v>71201.940000000002</v>
      </c>
      <c r="H119" s="1261">
        <v>0</v>
      </c>
      <c r="I119" s="1261" t="s">
        <v>1358</v>
      </c>
      <c r="J119" s="1261" t="s">
        <v>1359</v>
      </c>
    </row>
    <row r="120">
      <c r="A120" s="1261" t="s">
        <v>1355</v>
      </c>
      <c r="B120" s="1261" t="s">
        <v>1403</v>
      </c>
      <c r="C120" s="1261" t="s">
        <v>1368</v>
      </c>
      <c r="D120" s="703">
        <v>31</v>
      </c>
      <c r="F120" s="1261">
        <v>13701.290000000001</v>
      </c>
      <c r="G120" s="1261">
        <v>22550.400000000001</v>
      </c>
      <c r="H120" s="1261">
        <v>0</v>
      </c>
      <c r="I120" s="1261" t="s">
        <v>1358</v>
      </c>
      <c r="J120" s="1261" t="s">
        <v>1359</v>
      </c>
    </row>
    <row r="121">
      <c r="A121" s="1261" t="s">
        <v>1355</v>
      </c>
      <c r="B121" s="1261" t="s">
        <v>1403</v>
      </c>
      <c r="C121" s="1261" t="s">
        <v>1364</v>
      </c>
      <c r="D121" s="703">
        <v>48</v>
      </c>
      <c r="F121" s="1261">
        <v>1979.75</v>
      </c>
      <c r="G121" s="1261">
        <v>150</v>
      </c>
      <c r="H121" s="1261">
        <v>0</v>
      </c>
      <c r="I121" s="1261" t="s">
        <v>1358</v>
      </c>
      <c r="J121" s="1261" t="s">
        <v>1359</v>
      </c>
    </row>
    <row r="122">
      <c r="A122" s="1261" t="s">
        <v>1360</v>
      </c>
      <c r="B122" s="1261" t="s">
        <v>1403</v>
      </c>
      <c r="C122" s="1261" t="s">
        <v>1380</v>
      </c>
      <c r="D122" s="703">
        <v>61</v>
      </c>
      <c r="F122" s="1261">
        <v>39256.309999999998</v>
      </c>
      <c r="G122" s="1261">
        <v>547.08000000000004</v>
      </c>
      <c r="H122" s="1261">
        <v>0</v>
      </c>
      <c r="I122" s="1261" t="s">
        <v>1358</v>
      </c>
      <c r="J122" s="1261" t="s">
        <v>1359</v>
      </c>
    </row>
    <row r="123">
      <c r="A123" s="1261" t="s">
        <v>1360</v>
      </c>
      <c r="B123" s="1261" t="s">
        <v>1403</v>
      </c>
      <c r="C123" s="1261" t="s">
        <v>1364</v>
      </c>
      <c r="D123" s="703">
        <v>62</v>
      </c>
      <c r="F123" s="1261">
        <v>25061.990000000002</v>
      </c>
      <c r="G123" s="1261">
        <v>319.06</v>
      </c>
      <c r="H123" s="1261">
        <v>0</v>
      </c>
      <c r="I123" s="1261" t="s">
        <v>1358</v>
      </c>
      <c r="J123" s="1261" t="s">
        <v>1359</v>
      </c>
    </row>
    <row r="124">
      <c r="A124" s="1261" t="s">
        <v>1360</v>
      </c>
      <c r="B124" s="1261" t="s">
        <v>1403</v>
      </c>
      <c r="C124" s="1261" t="s">
        <v>1364</v>
      </c>
      <c r="D124" s="703">
        <v>32</v>
      </c>
      <c r="F124" s="1261">
        <v>36165.75</v>
      </c>
      <c r="G124" s="1261">
        <v>175</v>
      </c>
      <c r="H124" s="1261">
        <v>0</v>
      </c>
      <c r="I124" s="1261" t="s">
        <v>1358</v>
      </c>
      <c r="J124" s="1261" t="s">
        <v>1359</v>
      </c>
    </row>
    <row r="125">
      <c r="A125" s="1261" t="s">
        <v>1360</v>
      </c>
      <c r="B125" s="1261" t="s">
        <v>1403</v>
      </c>
      <c r="C125" s="1261" t="s">
        <v>1386</v>
      </c>
      <c r="D125" s="703">
        <v>38</v>
      </c>
      <c r="F125" s="1261">
        <v>117419.47</v>
      </c>
      <c r="G125" s="1261">
        <v>6.7000000000000002</v>
      </c>
      <c r="H125" s="1261">
        <v>0</v>
      </c>
      <c r="I125" s="1261" t="s">
        <v>1358</v>
      </c>
      <c r="J125" s="1261" t="s">
        <v>1359</v>
      </c>
    </row>
    <row r="126">
      <c r="A126" s="1261" t="s">
        <v>1355</v>
      </c>
      <c r="B126" s="1261" t="s">
        <v>1403</v>
      </c>
      <c r="C126" s="1261" t="s">
        <v>1368</v>
      </c>
      <c r="D126" s="703">
        <v>32</v>
      </c>
      <c r="F126" s="1261">
        <v>13818.75</v>
      </c>
      <c r="G126" s="1261">
        <v>302.19999999999999</v>
      </c>
      <c r="H126" s="1261">
        <v>0</v>
      </c>
      <c r="I126" s="1261" t="s">
        <v>1358</v>
      </c>
      <c r="J126" s="1261" t="s">
        <v>1359</v>
      </c>
    </row>
    <row r="127">
      <c r="A127" s="1261" t="s">
        <v>1355</v>
      </c>
      <c r="B127" s="1261" t="s">
        <v>1403</v>
      </c>
      <c r="C127" s="1261" t="s">
        <v>1357</v>
      </c>
      <c r="D127" s="703">
        <v>39</v>
      </c>
      <c r="F127" s="1261">
        <v>86951.460000000006</v>
      </c>
      <c r="G127" s="1261">
        <v>42000</v>
      </c>
      <c r="H127" s="1261">
        <v>0</v>
      </c>
      <c r="I127" s="1261" t="s">
        <v>1358</v>
      </c>
      <c r="J127" s="1261" t="s">
        <v>1359</v>
      </c>
    </row>
    <row r="128">
      <c r="A128" s="1261" t="s">
        <v>1360</v>
      </c>
      <c r="B128" s="1261" t="s">
        <v>1403</v>
      </c>
      <c r="C128" s="1261" t="s">
        <v>1368</v>
      </c>
      <c r="D128" s="703">
        <v>16</v>
      </c>
      <c r="F128" s="1261">
        <v>8787.5900000000001</v>
      </c>
      <c r="G128" s="1261">
        <v>5363.0500000000002</v>
      </c>
      <c r="H128" s="1261">
        <v>0</v>
      </c>
      <c r="I128" s="1261" t="s">
        <v>1358</v>
      </c>
      <c r="J128" s="1261" t="s">
        <v>1359</v>
      </c>
    </row>
    <row r="129">
      <c r="A129" s="1261" t="s">
        <v>1355</v>
      </c>
      <c r="B129" s="1261" t="s">
        <v>1403</v>
      </c>
      <c r="C129" s="1261" t="s">
        <v>1405</v>
      </c>
      <c r="D129" s="703">
        <v>27</v>
      </c>
      <c r="F129" s="1261">
        <v>280868.40000000002</v>
      </c>
      <c r="G129" s="1261">
        <v>4604400</v>
      </c>
      <c r="H129" s="1261">
        <v>0</v>
      </c>
      <c r="I129" s="1261" t="s">
        <v>1358</v>
      </c>
      <c r="J129" s="1261" t="s">
        <v>1359</v>
      </c>
    </row>
    <row r="130">
      <c r="A130" s="1261" t="s">
        <v>1355</v>
      </c>
      <c r="B130" s="1261" t="s">
        <v>1403</v>
      </c>
      <c r="C130" s="1261" t="s">
        <v>1362</v>
      </c>
      <c r="D130" s="703">
        <v>27</v>
      </c>
      <c r="F130" s="1261">
        <v>1534716.1899999999</v>
      </c>
      <c r="G130" s="1261">
        <v>25097800</v>
      </c>
      <c r="H130" s="1261">
        <v>0</v>
      </c>
      <c r="I130" s="1261" t="s">
        <v>1358</v>
      </c>
      <c r="J130" s="1261" t="s">
        <v>1359</v>
      </c>
    </row>
    <row r="131">
      <c r="A131" s="1261" t="s">
        <v>1355</v>
      </c>
      <c r="B131" s="1261" t="s">
        <v>1403</v>
      </c>
      <c r="C131" s="1261" t="s">
        <v>1367</v>
      </c>
      <c r="D131" s="703">
        <v>19</v>
      </c>
      <c r="F131" s="1261">
        <v>3700.8400000000001</v>
      </c>
      <c r="G131" s="1261">
        <v>313.19999999999999</v>
      </c>
      <c r="H131" s="1261">
        <v>0</v>
      </c>
      <c r="I131" s="1261" t="s">
        <v>1358</v>
      </c>
      <c r="J131" s="1261" t="s">
        <v>1359</v>
      </c>
    </row>
    <row r="132">
      <c r="A132" s="1261" t="s">
        <v>1360</v>
      </c>
      <c r="B132" s="1261" t="s">
        <v>1403</v>
      </c>
      <c r="C132" s="1261" t="s">
        <v>1406</v>
      </c>
      <c r="D132" s="703">
        <v>39</v>
      </c>
      <c r="F132" s="1261">
        <v>2025.76</v>
      </c>
      <c r="G132" s="1261">
        <v>30</v>
      </c>
      <c r="H132" s="1261">
        <v>0</v>
      </c>
      <c r="I132" s="1261" t="s">
        <v>1358</v>
      </c>
      <c r="J132" s="1261" t="s">
        <v>1359</v>
      </c>
    </row>
    <row r="133">
      <c r="A133" s="1261" t="s">
        <v>1360</v>
      </c>
      <c r="B133" s="1261" t="s">
        <v>1403</v>
      </c>
      <c r="C133" s="1261" t="s">
        <v>1382</v>
      </c>
      <c r="D133" s="703">
        <v>55</v>
      </c>
      <c r="F133" s="1261">
        <v>5509.5</v>
      </c>
      <c r="G133" s="1261">
        <v>233.5</v>
      </c>
      <c r="H133" s="1261">
        <v>0</v>
      </c>
      <c r="I133" s="1261" t="s">
        <v>1358</v>
      </c>
      <c r="J133" s="1261" t="s">
        <v>1359</v>
      </c>
    </row>
    <row r="134">
      <c r="A134" s="1261" t="s">
        <v>1360</v>
      </c>
      <c r="B134" s="1261" t="s">
        <v>1403</v>
      </c>
      <c r="C134" s="1261" t="s">
        <v>1367</v>
      </c>
      <c r="D134" s="703">
        <v>73</v>
      </c>
      <c r="F134" s="1261">
        <v>1998715.5600000001</v>
      </c>
      <c r="G134" s="1261">
        <v>716620.37</v>
      </c>
      <c r="H134" s="1261">
        <v>0</v>
      </c>
      <c r="I134" s="1261" t="s">
        <v>1358</v>
      </c>
      <c r="J134" s="1261" t="s">
        <v>1359</v>
      </c>
    </row>
    <row r="135">
      <c r="A135" s="1261" t="s">
        <v>1360</v>
      </c>
      <c r="B135" s="1261" t="s">
        <v>1403</v>
      </c>
      <c r="C135" s="1261" t="s">
        <v>1379</v>
      </c>
      <c r="D135" s="703">
        <v>85</v>
      </c>
      <c r="F135" s="1261">
        <v>272391.35999999999</v>
      </c>
      <c r="G135" s="1261">
        <v>7760.2799999999997</v>
      </c>
      <c r="H135" s="1261">
        <v>0</v>
      </c>
      <c r="I135" s="1261" t="s">
        <v>1358</v>
      </c>
      <c r="J135" s="1261" t="s">
        <v>1359</v>
      </c>
    </row>
    <row r="136">
      <c r="A136" s="1261" t="s">
        <v>1355</v>
      </c>
      <c r="B136" s="1261" t="s">
        <v>1403</v>
      </c>
      <c r="C136" s="1261" t="s">
        <v>1379</v>
      </c>
      <c r="D136" s="703">
        <v>85</v>
      </c>
      <c r="F136" s="1261">
        <v>152720.39999999999</v>
      </c>
      <c r="G136" s="1261">
        <v>7771.3199999999997</v>
      </c>
      <c r="H136" s="1261">
        <v>0</v>
      </c>
      <c r="I136" s="1261" t="s">
        <v>1358</v>
      </c>
      <c r="J136" s="1261" t="s">
        <v>1359</v>
      </c>
    </row>
    <row r="137">
      <c r="A137" s="1261" t="s">
        <v>1360</v>
      </c>
      <c r="B137" s="1261" t="s">
        <v>1403</v>
      </c>
      <c r="C137" s="1261" t="s">
        <v>1382</v>
      </c>
      <c r="D137" s="703">
        <v>76</v>
      </c>
      <c r="F137" s="1261">
        <v>48408.959999999999</v>
      </c>
      <c r="G137" s="1261">
        <v>4030.8499999999999</v>
      </c>
      <c r="H137" s="1261">
        <v>0</v>
      </c>
      <c r="I137" s="1261" t="s">
        <v>1358</v>
      </c>
      <c r="J137" s="1261" t="s">
        <v>1359</v>
      </c>
    </row>
    <row r="138">
      <c r="A138" s="1261" t="s">
        <v>1360</v>
      </c>
      <c r="B138" s="1261" t="s">
        <v>1403</v>
      </c>
      <c r="C138" s="1261" t="s">
        <v>1391</v>
      </c>
      <c r="D138" s="703">
        <v>29</v>
      </c>
      <c r="F138" s="1261">
        <v>283.91000000000003</v>
      </c>
      <c r="G138" s="1261">
        <v>0.059999999999999998</v>
      </c>
      <c r="H138" s="1261">
        <v>0</v>
      </c>
      <c r="I138" s="1261" t="s">
        <v>1358</v>
      </c>
      <c r="J138" s="1261" t="s">
        <v>1359</v>
      </c>
    </row>
    <row r="139">
      <c r="A139" s="1261" t="s">
        <v>1360</v>
      </c>
      <c r="B139" s="1261" t="s">
        <v>1403</v>
      </c>
      <c r="C139" s="1261" t="s">
        <v>1407</v>
      </c>
      <c r="D139" s="703">
        <v>62</v>
      </c>
      <c r="F139" s="1261">
        <v>229111.31</v>
      </c>
      <c r="G139" s="1261">
        <v>1253.53</v>
      </c>
      <c r="H139" s="1261">
        <v>0</v>
      </c>
      <c r="I139" s="1261" t="s">
        <v>1358</v>
      </c>
      <c r="J139" s="1261" t="s">
        <v>1359</v>
      </c>
    </row>
    <row r="140">
      <c r="A140" s="1261" t="s">
        <v>1360</v>
      </c>
      <c r="B140" s="1261" t="s">
        <v>1403</v>
      </c>
      <c r="C140" s="1261" t="s">
        <v>1408</v>
      </c>
      <c r="D140" s="703">
        <v>38</v>
      </c>
      <c r="F140" s="1261">
        <v>66612.759999999995</v>
      </c>
      <c r="G140" s="1261">
        <v>22700</v>
      </c>
      <c r="H140" s="1261">
        <v>0</v>
      </c>
      <c r="I140" s="1261" t="s">
        <v>1358</v>
      </c>
      <c r="J140" s="1261" t="s">
        <v>1359</v>
      </c>
    </row>
    <row r="141">
      <c r="A141" s="1261" t="s">
        <v>1355</v>
      </c>
      <c r="B141" s="1261" t="s">
        <v>1403</v>
      </c>
      <c r="C141" s="1261" t="s">
        <v>1368</v>
      </c>
      <c r="D141" s="703">
        <v>42</v>
      </c>
      <c r="F141" s="1261">
        <v>13373.51</v>
      </c>
      <c r="G141" s="1261">
        <v>1231.49</v>
      </c>
      <c r="H141" s="1261">
        <v>0</v>
      </c>
      <c r="I141" s="1261" t="s">
        <v>1358</v>
      </c>
      <c r="J141" s="1261" t="s">
        <v>1359</v>
      </c>
    </row>
    <row r="142">
      <c r="A142" s="1261" t="s">
        <v>1355</v>
      </c>
      <c r="B142" s="1261" t="s">
        <v>1403</v>
      </c>
      <c r="C142" s="1261" t="s">
        <v>1362</v>
      </c>
      <c r="D142" s="703">
        <v>20</v>
      </c>
      <c r="F142" s="1261">
        <v>6673.7799999999997</v>
      </c>
      <c r="G142" s="1261">
        <v>2527.98</v>
      </c>
      <c r="H142" s="1261">
        <v>0</v>
      </c>
      <c r="I142" s="1261" t="s">
        <v>1358</v>
      </c>
      <c r="J142" s="1261" t="s">
        <v>1359</v>
      </c>
    </row>
    <row r="143">
      <c r="A143" s="1261" t="s">
        <v>1360</v>
      </c>
      <c r="B143" s="1261" t="s">
        <v>1403</v>
      </c>
      <c r="C143" s="1261" t="s">
        <v>1382</v>
      </c>
      <c r="D143" s="703">
        <v>65</v>
      </c>
      <c r="F143" s="1261">
        <v>2776.6599999999999</v>
      </c>
      <c r="G143" s="1261">
        <v>9.8699999999999992</v>
      </c>
      <c r="H143" s="1261">
        <v>0</v>
      </c>
      <c r="I143" s="1261" t="s">
        <v>1358</v>
      </c>
      <c r="J143" s="1261" t="s">
        <v>1359</v>
      </c>
    </row>
    <row r="144">
      <c r="A144" s="1261" t="s">
        <v>1360</v>
      </c>
      <c r="B144" s="1261" t="s">
        <v>1403</v>
      </c>
      <c r="C144" s="1261" t="s">
        <v>1368</v>
      </c>
      <c r="D144" s="703">
        <v>68</v>
      </c>
      <c r="F144" s="1261">
        <v>26070.740000000002</v>
      </c>
      <c r="G144" s="1261">
        <v>1850.1400000000001</v>
      </c>
      <c r="H144" s="1261">
        <v>0</v>
      </c>
      <c r="I144" s="1261" t="s">
        <v>1358</v>
      </c>
      <c r="J144" s="1261" t="s">
        <v>1359</v>
      </c>
    </row>
    <row r="145">
      <c r="A145" s="1261" t="s">
        <v>1360</v>
      </c>
      <c r="B145" s="1261" t="s">
        <v>1403</v>
      </c>
      <c r="C145" s="1261" t="s">
        <v>1379</v>
      </c>
      <c r="D145" s="703">
        <v>94</v>
      </c>
      <c r="F145" s="1261">
        <v>98787.960000000006</v>
      </c>
      <c r="G145" s="1261">
        <v>10635.01</v>
      </c>
      <c r="H145" s="1261">
        <v>0</v>
      </c>
      <c r="I145" s="1261" t="s">
        <v>1358</v>
      </c>
      <c r="J145" s="1261" t="s">
        <v>1359</v>
      </c>
    </row>
    <row r="146">
      <c r="A146" s="1261" t="s">
        <v>1355</v>
      </c>
      <c r="B146" s="1261" t="s">
        <v>1403</v>
      </c>
      <c r="C146" s="1261" t="s">
        <v>1409</v>
      </c>
      <c r="D146" s="703">
        <v>44</v>
      </c>
      <c r="F146" s="1261">
        <v>12828.719999999999</v>
      </c>
      <c r="G146" s="1261">
        <v>39500</v>
      </c>
      <c r="H146" s="1261">
        <v>0</v>
      </c>
      <c r="I146" s="1261" t="s">
        <v>1358</v>
      </c>
      <c r="J146" s="1261" t="s">
        <v>1359</v>
      </c>
    </row>
    <row r="147">
      <c r="A147" s="1261" t="s">
        <v>1360</v>
      </c>
      <c r="B147" s="1261" t="s">
        <v>1403</v>
      </c>
      <c r="C147" s="1261" t="s">
        <v>1386</v>
      </c>
      <c r="D147" s="703">
        <v>74</v>
      </c>
      <c r="F147" s="1261">
        <v>4294.96</v>
      </c>
      <c r="G147" s="1261">
        <v>0.37</v>
      </c>
      <c r="H147" s="1261">
        <v>0</v>
      </c>
      <c r="I147" s="1261" t="s">
        <v>1358</v>
      </c>
      <c r="J147" s="1261" t="s">
        <v>1359</v>
      </c>
    </row>
    <row r="148">
      <c r="A148" s="1261" t="s">
        <v>1360</v>
      </c>
      <c r="B148" s="1261" t="s">
        <v>1403</v>
      </c>
      <c r="C148" s="1261" t="s">
        <v>1375</v>
      </c>
      <c r="D148" s="703">
        <v>85</v>
      </c>
      <c r="F148" s="1261">
        <v>7391.9399999999996</v>
      </c>
      <c r="G148" s="1261">
        <v>83.150000000000006</v>
      </c>
      <c r="H148" s="1261">
        <v>0</v>
      </c>
      <c r="I148" s="1261" t="s">
        <v>1358</v>
      </c>
      <c r="J148" s="1261" t="s">
        <v>1359</v>
      </c>
    </row>
    <row r="149">
      <c r="A149" s="1261" t="s">
        <v>1360</v>
      </c>
      <c r="B149" s="1261" t="s">
        <v>1403</v>
      </c>
      <c r="C149" s="1261" t="s">
        <v>1398</v>
      </c>
      <c r="D149" s="703">
        <v>33</v>
      </c>
      <c r="F149" s="1261">
        <v>400171.46999999997</v>
      </c>
      <c r="G149" s="1261">
        <v>91997.399999999994</v>
      </c>
      <c r="H149" s="1261">
        <v>0</v>
      </c>
      <c r="I149" s="1261" t="s">
        <v>1358</v>
      </c>
      <c r="J149" s="1261" t="s">
        <v>1359</v>
      </c>
    </row>
    <row r="150">
      <c r="A150" s="1261" t="s">
        <v>1360</v>
      </c>
      <c r="B150" s="1261" t="s">
        <v>1403</v>
      </c>
      <c r="C150" s="1261" t="s">
        <v>1388</v>
      </c>
      <c r="D150" s="703">
        <v>73</v>
      </c>
      <c r="F150" s="1261">
        <v>157187.28</v>
      </c>
      <c r="G150" s="1261">
        <v>41184</v>
      </c>
      <c r="H150" s="1261">
        <v>0</v>
      </c>
      <c r="I150" s="1261" t="s">
        <v>1358</v>
      </c>
      <c r="J150" s="1261" t="s">
        <v>1359</v>
      </c>
    </row>
    <row r="151">
      <c r="A151" s="1261" t="s">
        <v>1355</v>
      </c>
      <c r="B151" s="1261" t="s">
        <v>1403</v>
      </c>
      <c r="C151" s="1261" t="s">
        <v>1364</v>
      </c>
      <c r="D151" s="703">
        <v>19</v>
      </c>
      <c r="F151" s="1261">
        <v>31.02</v>
      </c>
      <c r="G151" s="1261">
        <v>5.7599999999999998</v>
      </c>
      <c r="H151" s="1261">
        <v>0</v>
      </c>
      <c r="I151" s="1261" t="s">
        <v>1358</v>
      </c>
      <c r="J151" s="1261" t="s">
        <v>1359</v>
      </c>
    </row>
    <row r="152">
      <c r="A152" s="1261" t="s">
        <v>1355</v>
      </c>
      <c r="B152" s="1261" t="s">
        <v>1403</v>
      </c>
      <c r="C152" s="1261" t="s">
        <v>1386</v>
      </c>
      <c r="D152" s="703">
        <v>95</v>
      </c>
      <c r="F152" s="1261">
        <v>9040</v>
      </c>
      <c r="G152" s="1261">
        <v>267</v>
      </c>
      <c r="H152" s="1261">
        <v>0</v>
      </c>
      <c r="I152" s="1261" t="s">
        <v>1358</v>
      </c>
      <c r="J152" s="1261" t="s">
        <v>1359</v>
      </c>
    </row>
    <row r="153">
      <c r="A153" s="1261" t="s">
        <v>1355</v>
      </c>
      <c r="B153" s="1261" t="s">
        <v>1403</v>
      </c>
      <c r="C153" s="1261" t="s">
        <v>1368</v>
      </c>
      <c r="D153" s="703">
        <v>71</v>
      </c>
      <c r="F153" s="1261">
        <v>4663.0100000000002</v>
      </c>
      <c r="G153" s="1261">
        <v>109.56999999999999</v>
      </c>
      <c r="H153" s="1261">
        <v>0</v>
      </c>
      <c r="I153" s="1261" t="s">
        <v>1358</v>
      </c>
      <c r="J153" s="1261" t="s">
        <v>1359</v>
      </c>
    </row>
    <row r="154">
      <c r="A154" s="1261" t="s">
        <v>1355</v>
      </c>
      <c r="B154" s="1261" t="s">
        <v>1403</v>
      </c>
      <c r="C154" s="1261" t="s">
        <v>1410</v>
      </c>
      <c r="D154" s="703">
        <v>21</v>
      </c>
      <c r="F154" s="1261">
        <v>2422.4000000000001</v>
      </c>
      <c r="G154" s="1261">
        <v>1795.2</v>
      </c>
      <c r="H154" s="1261">
        <v>0</v>
      </c>
      <c r="I154" s="1261" t="s">
        <v>1358</v>
      </c>
      <c r="J154" s="1261" t="s">
        <v>1359</v>
      </c>
    </row>
    <row r="155">
      <c r="A155" s="1261" t="s">
        <v>1360</v>
      </c>
      <c r="B155" s="1261" t="s">
        <v>1403</v>
      </c>
      <c r="C155" s="1261" t="s">
        <v>1378</v>
      </c>
      <c r="D155" s="703">
        <v>73</v>
      </c>
      <c r="F155" s="1261">
        <v>2965.4699999999998</v>
      </c>
      <c r="G155" s="1261">
        <v>9.75</v>
      </c>
      <c r="H155" s="1261">
        <v>0</v>
      </c>
      <c r="I155" s="1261" t="s">
        <v>1358</v>
      </c>
      <c r="J155" s="1261" t="s">
        <v>1359</v>
      </c>
    </row>
    <row r="156">
      <c r="A156" s="1261" t="s">
        <v>1360</v>
      </c>
      <c r="B156" s="1261" t="s">
        <v>1403</v>
      </c>
      <c r="C156" s="1261" t="s">
        <v>1397</v>
      </c>
      <c r="D156" s="703">
        <v>73</v>
      </c>
      <c r="F156" s="1261">
        <v>44111.93</v>
      </c>
      <c r="G156" s="1261">
        <v>43.689999999999998</v>
      </c>
      <c r="H156" s="1261">
        <v>0</v>
      </c>
      <c r="I156" s="1261" t="s">
        <v>1358</v>
      </c>
      <c r="J156" s="1261" t="s">
        <v>1359</v>
      </c>
    </row>
    <row r="157">
      <c r="A157" s="1261" t="s">
        <v>1355</v>
      </c>
      <c r="B157" s="1261" t="s">
        <v>1403</v>
      </c>
      <c r="C157" s="1261" t="s">
        <v>1411</v>
      </c>
      <c r="D157" s="703">
        <v>85</v>
      </c>
      <c r="F157" s="1261">
        <v>21445.990000000002</v>
      </c>
      <c r="G157" s="1261">
        <v>39.899999999999999</v>
      </c>
      <c r="H157" s="1261">
        <v>0</v>
      </c>
      <c r="I157" s="1261" t="s">
        <v>1358</v>
      </c>
      <c r="J157" s="1261" t="s">
        <v>1359</v>
      </c>
    </row>
    <row r="158">
      <c r="A158" s="1261" t="s">
        <v>1360</v>
      </c>
      <c r="B158" s="1261" t="s">
        <v>1403</v>
      </c>
      <c r="C158" s="1261" t="s">
        <v>1412</v>
      </c>
      <c r="D158" s="703">
        <v>82</v>
      </c>
      <c r="F158" s="1261">
        <v>44382.870000000003</v>
      </c>
      <c r="G158" s="1261">
        <v>18.07</v>
      </c>
      <c r="H158" s="1261">
        <v>0</v>
      </c>
      <c r="I158" s="1261" t="s">
        <v>1358</v>
      </c>
      <c r="J158" s="1261" t="s">
        <v>1359</v>
      </c>
    </row>
    <row r="159">
      <c r="A159" s="1261" t="s">
        <v>1355</v>
      </c>
      <c r="B159" s="1261" t="s">
        <v>1403</v>
      </c>
      <c r="C159" s="1261" t="s">
        <v>1413</v>
      </c>
      <c r="D159" s="703">
        <v>95</v>
      </c>
      <c r="F159" s="1261">
        <v>28165.799999999999</v>
      </c>
      <c r="G159" s="1261">
        <v>9612</v>
      </c>
      <c r="H159" s="1261">
        <v>0</v>
      </c>
      <c r="I159" s="1261" t="s">
        <v>1358</v>
      </c>
      <c r="J159" s="1261" t="s">
        <v>1359</v>
      </c>
    </row>
    <row r="160">
      <c r="A160" s="1261" t="s">
        <v>1355</v>
      </c>
      <c r="B160" s="1261" t="s">
        <v>1403</v>
      </c>
      <c r="C160" s="1261" t="s">
        <v>1368</v>
      </c>
      <c r="D160" s="703">
        <v>15</v>
      </c>
      <c r="F160" s="1261">
        <v>394.89999999999998</v>
      </c>
      <c r="G160" s="1261">
        <v>47.280000000000001</v>
      </c>
      <c r="H160" s="1261">
        <v>0</v>
      </c>
      <c r="I160" s="1261" t="s">
        <v>1358</v>
      </c>
      <c r="J160" s="1261" t="s">
        <v>1359</v>
      </c>
    </row>
    <row r="161">
      <c r="A161" s="1261" t="s">
        <v>1360</v>
      </c>
      <c r="B161" s="1261" t="s">
        <v>1403</v>
      </c>
      <c r="C161" s="1261" t="s">
        <v>1363</v>
      </c>
      <c r="D161" s="703">
        <v>85</v>
      </c>
      <c r="F161" s="1261">
        <v>23593.830000000002</v>
      </c>
      <c r="G161" s="1261">
        <v>13.460000000000001</v>
      </c>
      <c r="H161" s="1261">
        <v>0</v>
      </c>
      <c r="I161" s="1261" t="s">
        <v>1358</v>
      </c>
      <c r="J161" s="1261" t="s">
        <v>1359</v>
      </c>
    </row>
    <row r="162">
      <c r="A162" s="1261" t="s">
        <v>1355</v>
      </c>
      <c r="B162" s="1261" t="s">
        <v>1403</v>
      </c>
      <c r="C162" s="1261" t="s">
        <v>1414</v>
      </c>
      <c r="D162" s="703">
        <v>90</v>
      </c>
      <c r="F162" s="1261">
        <v>3090</v>
      </c>
      <c r="G162" s="1261">
        <v>5.5</v>
      </c>
      <c r="H162" s="1261">
        <v>0</v>
      </c>
      <c r="I162" s="1261" t="s">
        <v>1358</v>
      </c>
      <c r="J162" s="1261" t="s">
        <v>1359</v>
      </c>
    </row>
    <row r="163">
      <c r="A163" s="1261" t="s">
        <v>1360</v>
      </c>
      <c r="B163" s="1261" t="s">
        <v>1403</v>
      </c>
      <c r="C163" s="1261" t="s">
        <v>1367</v>
      </c>
      <c r="D163" s="703">
        <v>28</v>
      </c>
      <c r="F163" s="1261">
        <v>423289.97999999998</v>
      </c>
      <c r="G163" s="1261">
        <v>2318.1500000000001</v>
      </c>
      <c r="H163" s="1261">
        <v>0</v>
      </c>
      <c r="I163" s="1261" t="s">
        <v>1358</v>
      </c>
      <c r="J163" s="1261" t="s">
        <v>1359</v>
      </c>
    </row>
    <row r="164">
      <c r="A164" s="1261" t="s">
        <v>1360</v>
      </c>
      <c r="B164" s="1261" t="s">
        <v>1403</v>
      </c>
      <c r="C164" s="1261" t="s">
        <v>1367</v>
      </c>
      <c r="D164" s="703">
        <v>38</v>
      </c>
      <c r="F164" s="1261">
        <v>414919.25</v>
      </c>
      <c r="G164" s="1261">
        <v>57091.589999999997</v>
      </c>
      <c r="H164" s="1261">
        <v>0</v>
      </c>
      <c r="I164" s="1261" t="s">
        <v>1358</v>
      </c>
      <c r="J164" s="1261" t="s">
        <v>1359</v>
      </c>
    </row>
    <row r="165">
      <c r="A165" s="1261" t="s">
        <v>1355</v>
      </c>
      <c r="B165" s="1261" t="s">
        <v>1403</v>
      </c>
      <c r="C165" s="1261" t="s">
        <v>1368</v>
      </c>
      <c r="D165" s="703">
        <v>21</v>
      </c>
      <c r="F165" s="1261">
        <v>363616.76000000001</v>
      </c>
      <c r="G165" s="1261">
        <v>78188.429999999993</v>
      </c>
      <c r="H165" s="1261">
        <v>0</v>
      </c>
      <c r="I165" s="1261" t="s">
        <v>1358</v>
      </c>
      <c r="J165" s="1261" t="s">
        <v>1359</v>
      </c>
    </row>
    <row r="166">
      <c r="A166" s="1261" t="s">
        <v>1360</v>
      </c>
      <c r="B166" s="1261" t="s">
        <v>1403</v>
      </c>
      <c r="C166" s="1261" t="s">
        <v>1382</v>
      </c>
      <c r="D166" s="703">
        <v>83</v>
      </c>
      <c r="F166" s="1261">
        <v>16164.639999999999</v>
      </c>
      <c r="G166" s="1261">
        <v>5.7000000000000002</v>
      </c>
      <c r="H166" s="1261">
        <v>0</v>
      </c>
      <c r="I166" s="1261" t="s">
        <v>1358</v>
      </c>
      <c r="J166" s="1261" t="s">
        <v>1359</v>
      </c>
    </row>
    <row r="167">
      <c r="A167" s="1261" t="s">
        <v>1360</v>
      </c>
      <c r="B167" s="1261" t="s">
        <v>1403</v>
      </c>
      <c r="C167" s="1261" t="s">
        <v>1407</v>
      </c>
      <c r="D167" s="703">
        <v>96</v>
      </c>
      <c r="F167" s="1261">
        <v>372.68000000000001</v>
      </c>
      <c r="G167" s="1261">
        <v>0.77000000000000002</v>
      </c>
      <c r="H167" s="1261">
        <v>0</v>
      </c>
      <c r="I167" s="1261" t="s">
        <v>1358</v>
      </c>
      <c r="J167" s="1261" t="s">
        <v>1359</v>
      </c>
    </row>
    <row r="168">
      <c r="A168" s="1261" t="s">
        <v>1360</v>
      </c>
      <c r="B168" s="1261" t="s">
        <v>1403</v>
      </c>
      <c r="C168" s="1261" t="s">
        <v>1368</v>
      </c>
      <c r="D168" s="703">
        <v>73</v>
      </c>
      <c r="F168" s="1261">
        <v>6796.1499999999996</v>
      </c>
      <c r="G168" s="1261">
        <v>109.14</v>
      </c>
      <c r="H168" s="1261">
        <v>0</v>
      </c>
      <c r="I168" s="1261" t="s">
        <v>1358</v>
      </c>
      <c r="J168" s="1261" t="s">
        <v>1359</v>
      </c>
    </row>
    <row r="169">
      <c r="A169" s="1261" t="s">
        <v>1355</v>
      </c>
      <c r="B169" s="1261" t="s">
        <v>1403</v>
      </c>
      <c r="C169" s="1261" t="s">
        <v>1377</v>
      </c>
      <c r="D169" s="703">
        <v>82</v>
      </c>
      <c r="F169" s="1261">
        <v>60.75</v>
      </c>
      <c r="G169" s="1261">
        <v>0.17000000000000001</v>
      </c>
      <c r="H169" s="1261">
        <v>0</v>
      </c>
      <c r="I169" s="1261" t="s">
        <v>1358</v>
      </c>
      <c r="J169" s="1261" t="s">
        <v>1359</v>
      </c>
    </row>
    <row r="170">
      <c r="A170" s="1261" t="s">
        <v>1360</v>
      </c>
      <c r="B170" s="1261" t="s">
        <v>1403</v>
      </c>
      <c r="C170" s="1261" t="s">
        <v>1391</v>
      </c>
      <c r="D170" s="703">
        <v>90</v>
      </c>
      <c r="F170" s="1261">
        <v>6322.7299999999996</v>
      </c>
      <c r="G170" s="1261">
        <v>72</v>
      </c>
      <c r="H170" s="1261">
        <v>0</v>
      </c>
      <c r="I170" s="1261" t="s">
        <v>1358</v>
      </c>
      <c r="J170" s="1261" t="s">
        <v>1359</v>
      </c>
    </row>
    <row r="171">
      <c r="A171" s="1261" t="s">
        <v>1355</v>
      </c>
      <c r="B171" s="1261" t="s">
        <v>1403</v>
      </c>
      <c r="C171" s="1261" t="s">
        <v>1368</v>
      </c>
      <c r="D171" s="703">
        <v>74</v>
      </c>
      <c r="F171" s="1261">
        <v>24008.02</v>
      </c>
      <c r="G171" s="1261">
        <v>1377.5999999999999</v>
      </c>
      <c r="H171" s="1261">
        <v>0</v>
      </c>
      <c r="I171" s="1261" t="s">
        <v>1358</v>
      </c>
      <c r="J171" s="1261" t="s">
        <v>1359</v>
      </c>
    </row>
    <row r="172">
      <c r="A172" s="1261" t="s">
        <v>1355</v>
      </c>
      <c r="B172" s="1261" t="s">
        <v>1403</v>
      </c>
      <c r="C172" s="1261" t="s">
        <v>1364</v>
      </c>
      <c r="D172" s="703">
        <v>38</v>
      </c>
      <c r="F172" s="1261">
        <v>3804.8400000000001</v>
      </c>
      <c r="G172" s="1261">
        <v>1840</v>
      </c>
      <c r="H172" s="1261">
        <v>0</v>
      </c>
      <c r="I172" s="1261" t="s">
        <v>1358</v>
      </c>
      <c r="J172" s="1261" t="s">
        <v>1359</v>
      </c>
    </row>
    <row r="173">
      <c r="A173" s="1261" t="s">
        <v>1355</v>
      </c>
      <c r="B173" s="1261" t="s">
        <v>1403</v>
      </c>
      <c r="C173" s="1261" t="s">
        <v>1381</v>
      </c>
      <c r="D173" s="703">
        <v>34</v>
      </c>
      <c r="F173" s="1261">
        <v>2299.1599999999999</v>
      </c>
      <c r="G173" s="1261">
        <v>132.30000000000001</v>
      </c>
      <c r="H173" s="1261">
        <v>0</v>
      </c>
      <c r="I173" s="1261" t="s">
        <v>1358</v>
      </c>
      <c r="J173" s="1261" t="s">
        <v>1359</v>
      </c>
    </row>
    <row r="174">
      <c r="A174" s="1261" t="s">
        <v>1355</v>
      </c>
      <c r="B174" s="1261" t="s">
        <v>1403</v>
      </c>
      <c r="C174" s="1261" t="s">
        <v>1374</v>
      </c>
      <c r="D174" s="703">
        <v>40</v>
      </c>
      <c r="F174" s="1261">
        <v>246.13999999999999</v>
      </c>
      <c r="G174" s="1261">
        <v>3</v>
      </c>
      <c r="H174" s="1261">
        <v>0</v>
      </c>
      <c r="I174" s="1261" t="s">
        <v>1358</v>
      </c>
      <c r="J174" s="1261" t="s">
        <v>1359</v>
      </c>
    </row>
    <row r="175">
      <c r="A175" s="1261" t="s">
        <v>1355</v>
      </c>
      <c r="B175" s="1261" t="s">
        <v>1403</v>
      </c>
      <c r="C175" s="1261" t="s">
        <v>1379</v>
      </c>
      <c r="D175" s="703">
        <v>71</v>
      </c>
      <c r="F175" s="1261">
        <v>1750.9100000000001</v>
      </c>
      <c r="G175" s="1261">
        <v>0.60999999999999999</v>
      </c>
      <c r="H175" s="1261">
        <v>0</v>
      </c>
      <c r="I175" s="1261" t="s">
        <v>1358</v>
      </c>
      <c r="J175" s="1261" t="s">
        <v>1359</v>
      </c>
    </row>
    <row r="176">
      <c r="A176" s="1261" t="s">
        <v>1355</v>
      </c>
      <c r="B176" s="1261" t="s">
        <v>1403</v>
      </c>
      <c r="C176" s="1261" t="s">
        <v>1374</v>
      </c>
      <c r="D176" s="703">
        <v>84</v>
      </c>
      <c r="F176" s="1261">
        <v>11320.309999999999</v>
      </c>
      <c r="G176" s="1261">
        <v>270</v>
      </c>
      <c r="H176" s="1261">
        <v>0</v>
      </c>
      <c r="I176" s="1261" t="s">
        <v>1358</v>
      </c>
      <c r="J176" s="1261" t="s">
        <v>1359</v>
      </c>
    </row>
    <row r="177">
      <c r="A177" s="1261" t="s">
        <v>1355</v>
      </c>
      <c r="B177" s="1261" t="s">
        <v>1403</v>
      </c>
      <c r="C177" s="1261" t="s">
        <v>1383</v>
      </c>
      <c r="D177" s="703">
        <v>82</v>
      </c>
      <c r="F177" s="1261">
        <v>45589.550000000003</v>
      </c>
      <c r="G177" s="1261">
        <v>1448.1600000000001</v>
      </c>
      <c r="H177" s="1261">
        <v>0</v>
      </c>
      <c r="I177" s="1261" t="s">
        <v>1358</v>
      </c>
      <c r="J177" s="1261" t="s">
        <v>1359</v>
      </c>
    </row>
    <row r="178">
      <c r="A178" s="1261" t="s">
        <v>1355</v>
      </c>
      <c r="B178" s="1261" t="s">
        <v>1403</v>
      </c>
      <c r="C178" s="1261" t="s">
        <v>1372</v>
      </c>
      <c r="D178" s="703">
        <v>12</v>
      </c>
      <c r="F178" s="1261">
        <v>1894.6600000000001</v>
      </c>
      <c r="G178" s="1261">
        <v>5300</v>
      </c>
      <c r="H178" s="1261">
        <v>0</v>
      </c>
      <c r="I178" s="1261" t="s">
        <v>1358</v>
      </c>
      <c r="J178" s="1261" t="s">
        <v>1359</v>
      </c>
    </row>
    <row r="179">
      <c r="A179" s="1261" t="s">
        <v>1360</v>
      </c>
      <c r="B179" s="1261" t="s">
        <v>1403</v>
      </c>
      <c r="C179" s="1261" t="s">
        <v>1367</v>
      </c>
      <c r="D179" s="703">
        <v>8</v>
      </c>
      <c r="F179" s="1261">
        <v>1686468.99</v>
      </c>
      <c r="G179" s="1261">
        <v>1748635.6899999999</v>
      </c>
      <c r="H179" s="1261">
        <v>0</v>
      </c>
      <c r="I179" s="1261" t="s">
        <v>1358</v>
      </c>
      <c r="J179" s="1261" t="s">
        <v>1359</v>
      </c>
    </row>
    <row r="180">
      <c r="A180" s="1261" t="s">
        <v>1360</v>
      </c>
      <c r="B180" s="1261" t="s">
        <v>1403</v>
      </c>
      <c r="C180" s="1261" t="s">
        <v>1382</v>
      </c>
      <c r="D180" s="703">
        <v>51</v>
      </c>
      <c r="F180" s="1261">
        <v>4392.3599999999997</v>
      </c>
      <c r="G180" s="1261">
        <v>105</v>
      </c>
      <c r="H180" s="1261">
        <v>0</v>
      </c>
      <c r="I180" s="1261" t="s">
        <v>1358</v>
      </c>
      <c r="J180" s="1261" t="s">
        <v>1359</v>
      </c>
    </row>
    <row r="181">
      <c r="A181" s="1261" t="s">
        <v>1355</v>
      </c>
      <c r="B181" s="1261" t="s">
        <v>1403</v>
      </c>
      <c r="C181" s="1261" t="s">
        <v>1366</v>
      </c>
      <c r="D181" s="703">
        <v>94</v>
      </c>
      <c r="F181" s="1261">
        <v>6153.5</v>
      </c>
      <c r="G181" s="1261">
        <v>1515.5</v>
      </c>
      <c r="H181" s="1261">
        <v>0</v>
      </c>
      <c r="I181" s="1261" t="s">
        <v>1358</v>
      </c>
      <c r="J181" s="1261" t="s">
        <v>1359</v>
      </c>
    </row>
    <row r="182">
      <c r="A182" s="1261" t="s">
        <v>1360</v>
      </c>
      <c r="B182" s="1261" t="s">
        <v>1403</v>
      </c>
      <c r="C182" s="1261" t="s">
        <v>1367</v>
      </c>
      <c r="D182" s="703">
        <v>35</v>
      </c>
      <c r="F182" s="1261">
        <v>7136.8500000000004</v>
      </c>
      <c r="G182" s="1261">
        <v>400</v>
      </c>
      <c r="H182" s="1261">
        <v>0</v>
      </c>
      <c r="I182" s="1261" t="s">
        <v>1358</v>
      </c>
      <c r="J182" s="1261" t="s">
        <v>1359</v>
      </c>
    </row>
    <row r="183">
      <c r="A183" s="1261" t="s">
        <v>1355</v>
      </c>
      <c r="B183" s="1261" t="s">
        <v>1403</v>
      </c>
      <c r="C183" s="1261" t="s">
        <v>1366</v>
      </c>
      <c r="D183" s="703">
        <v>18</v>
      </c>
      <c r="F183" s="1261">
        <v>152.78</v>
      </c>
      <c r="G183" s="1261">
        <v>17.899999999999999</v>
      </c>
      <c r="H183" s="1261">
        <v>0</v>
      </c>
      <c r="I183" s="1261" t="s">
        <v>1358</v>
      </c>
      <c r="J183" s="1261" t="s">
        <v>1359</v>
      </c>
    </row>
    <row r="184">
      <c r="A184" s="1261" t="s">
        <v>1360</v>
      </c>
      <c r="B184" s="1261" t="s">
        <v>1403</v>
      </c>
      <c r="C184" s="1261" t="s">
        <v>1365</v>
      </c>
      <c r="D184" s="703">
        <v>29</v>
      </c>
      <c r="F184" s="1261">
        <v>11193.07</v>
      </c>
      <c r="G184" s="1261">
        <v>77.420000000000002</v>
      </c>
      <c r="H184" s="1261">
        <v>0</v>
      </c>
      <c r="I184" s="1261" t="s">
        <v>1358</v>
      </c>
      <c r="J184" s="1261" t="s">
        <v>1359</v>
      </c>
    </row>
    <row r="185">
      <c r="A185" s="1261" t="s">
        <v>1355</v>
      </c>
      <c r="B185" s="1261" t="s">
        <v>1403</v>
      </c>
      <c r="C185" s="1261" t="s">
        <v>1409</v>
      </c>
      <c r="D185" s="703">
        <v>85</v>
      </c>
      <c r="F185" s="1261">
        <v>1101.6900000000001</v>
      </c>
      <c r="G185" s="1261">
        <v>37.799999999999997</v>
      </c>
      <c r="H185" s="1261">
        <v>0</v>
      </c>
      <c r="I185" s="1261" t="s">
        <v>1358</v>
      </c>
      <c r="J185" s="1261" t="s">
        <v>1359</v>
      </c>
    </row>
    <row r="186">
      <c r="A186" s="1261" t="s">
        <v>1355</v>
      </c>
      <c r="B186" s="1261" t="s">
        <v>1403</v>
      </c>
      <c r="C186" s="1261" t="s">
        <v>1415</v>
      </c>
      <c r="D186" s="703">
        <v>84</v>
      </c>
      <c r="F186" s="1261">
        <v>6852.2399999999998</v>
      </c>
      <c r="G186" s="1261">
        <v>89</v>
      </c>
      <c r="H186" s="1261">
        <v>0</v>
      </c>
      <c r="I186" s="1261" t="s">
        <v>1358</v>
      </c>
      <c r="J186" s="1261" t="s">
        <v>1359</v>
      </c>
    </row>
    <row r="187">
      <c r="A187" s="1261" t="s">
        <v>1355</v>
      </c>
      <c r="B187" s="1261" t="s">
        <v>1403</v>
      </c>
      <c r="C187" s="1261" t="s">
        <v>1383</v>
      </c>
      <c r="D187" s="703">
        <v>71</v>
      </c>
      <c r="F187" s="1261">
        <v>11.140000000000001</v>
      </c>
      <c r="G187" s="1261">
        <v>0.23999999999999999</v>
      </c>
      <c r="H187" s="1261">
        <v>0</v>
      </c>
      <c r="I187" s="1261" t="s">
        <v>1358</v>
      </c>
      <c r="J187" s="1261" t="s">
        <v>1359</v>
      </c>
    </row>
    <row r="188">
      <c r="A188" s="1261" t="s">
        <v>1360</v>
      </c>
      <c r="B188" s="1261" t="s">
        <v>1403</v>
      </c>
      <c r="C188" s="1261" t="s">
        <v>1367</v>
      </c>
      <c r="D188" s="703">
        <v>69</v>
      </c>
      <c r="F188" s="1261">
        <v>43020.989999999998</v>
      </c>
      <c r="G188" s="1261">
        <v>145201.20000000001</v>
      </c>
      <c r="H188" s="1261">
        <v>0</v>
      </c>
      <c r="I188" s="1261" t="s">
        <v>1358</v>
      </c>
      <c r="J188" s="1261" t="s">
        <v>1359</v>
      </c>
    </row>
    <row r="189">
      <c r="A189" s="1261" t="s">
        <v>1360</v>
      </c>
      <c r="B189" s="1261" t="s">
        <v>1403</v>
      </c>
      <c r="C189" s="1261" t="s">
        <v>1373</v>
      </c>
      <c r="D189" s="703">
        <v>39</v>
      </c>
      <c r="F189" s="1261">
        <v>787.71000000000004</v>
      </c>
      <c r="G189" s="1261">
        <v>0.10000000000000001</v>
      </c>
      <c r="H189" s="1261">
        <v>0</v>
      </c>
      <c r="I189" s="1261" t="s">
        <v>1358</v>
      </c>
      <c r="J189" s="1261" t="s">
        <v>1359</v>
      </c>
    </row>
    <row r="190">
      <c r="A190" s="1261" t="s">
        <v>1360</v>
      </c>
      <c r="B190" s="1261" t="s">
        <v>1403</v>
      </c>
      <c r="C190" s="1261" t="s">
        <v>1379</v>
      </c>
      <c r="D190" s="703">
        <v>12</v>
      </c>
      <c r="F190" s="1261">
        <v>490799.60999999999</v>
      </c>
      <c r="G190" s="1261">
        <v>42780</v>
      </c>
      <c r="H190" s="1261">
        <v>0</v>
      </c>
      <c r="I190" s="1261" t="s">
        <v>1358</v>
      </c>
      <c r="J190" s="1261" t="s">
        <v>1359</v>
      </c>
    </row>
    <row r="191">
      <c r="A191" s="1261" t="s">
        <v>1355</v>
      </c>
      <c r="B191" s="1261" t="s">
        <v>1403</v>
      </c>
      <c r="C191" s="1261" t="s">
        <v>1407</v>
      </c>
      <c r="D191" s="703">
        <v>90</v>
      </c>
      <c r="F191" s="1261">
        <v>1410</v>
      </c>
      <c r="G191" s="1261">
        <v>1</v>
      </c>
      <c r="H191" s="1261">
        <v>0</v>
      </c>
      <c r="I191" s="1261" t="s">
        <v>1358</v>
      </c>
      <c r="J191" s="1261" t="s">
        <v>1359</v>
      </c>
    </row>
    <row r="192">
      <c r="A192" s="1261" t="s">
        <v>1355</v>
      </c>
      <c r="B192" s="1261" t="s">
        <v>1403</v>
      </c>
      <c r="C192" s="1261" t="s">
        <v>1384</v>
      </c>
      <c r="D192" s="703">
        <v>39</v>
      </c>
      <c r="F192" s="1261">
        <v>538.87</v>
      </c>
      <c r="G192" s="1261">
        <v>94</v>
      </c>
      <c r="H192" s="1261">
        <v>0</v>
      </c>
      <c r="I192" s="1261" t="s">
        <v>1358</v>
      </c>
      <c r="J192" s="1261" t="s">
        <v>1359</v>
      </c>
    </row>
    <row r="193">
      <c r="A193" s="1261" t="s">
        <v>1360</v>
      </c>
      <c r="B193" s="1261" t="s">
        <v>1403</v>
      </c>
      <c r="C193" s="1261" t="s">
        <v>1416</v>
      </c>
      <c r="D193" s="703">
        <v>22</v>
      </c>
      <c r="F193" s="1261">
        <v>10956.959999999999</v>
      </c>
      <c r="G193" s="1261">
        <v>19572</v>
      </c>
      <c r="H193" s="1261">
        <v>0</v>
      </c>
      <c r="I193" s="1261" t="s">
        <v>1358</v>
      </c>
      <c r="J193" s="1261" t="s">
        <v>1359</v>
      </c>
    </row>
    <row r="194">
      <c r="A194" s="1261" t="s">
        <v>1355</v>
      </c>
      <c r="B194" s="1261" t="s">
        <v>1403</v>
      </c>
      <c r="C194" s="1261" t="s">
        <v>1379</v>
      </c>
      <c r="D194" s="703">
        <v>44</v>
      </c>
      <c r="F194" s="1261">
        <v>964.14999999999998</v>
      </c>
      <c r="G194" s="1261">
        <v>8.3100000000000005</v>
      </c>
      <c r="H194" s="1261">
        <v>0</v>
      </c>
      <c r="I194" s="1261" t="s">
        <v>1358</v>
      </c>
      <c r="J194" s="1261" t="s">
        <v>1359</v>
      </c>
    </row>
    <row r="195">
      <c r="A195" s="1261" t="s">
        <v>1355</v>
      </c>
      <c r="B195" s="1261" t="s">
        <v>1403</v>
      </c>
      <c r="C195" s="1261" t="s">
        <v>1386</v>
      </c>
      <c r="D195" s="703">
        <v>85</v>
      </c>
      <c r="F195" s="1261">
        <v>10037.07</v>
      </c>
      <c r="G195" s="1261">
        <v>15.359999999999999</v>
      </c>
      <c r="H195" s="1261">
        <v>0</v>
      </c>
      <c r="I195" s="1261" t="s">
        <v>1358</v>
      </c>
      <c r="J195" s="1261" t="s">
        <v>1359</v>
      </c>
    </row>
    <row r="196">
      <c r="A196" s="1261" t="s">
        <v>1360</v>
      </c>
      <c r="B196" s="1261" t="s">
        <v>1403</v>
      </c>
      <c r="C196" s="1261" t="s">
        <v>1364</v>
      </c>
      <c r="D196" s="703">
        <v>21</v>
      </c>
      <c r="F196" s="1261">
        <v>20525</v>
      </c>
      <c r="G196" s="1261">
        <v>530</v>
      </c>
      <c r="H196" s="1261">
        <v>0</v>
      </c>
      <c r="I196" s="1261" t="s">
        <v>1358</v>
      </c>
      <c r="J196" s="1261" t="s">
        <v>1359</v>
      </c>
    </row>
    <row r="197">
      <c r="A197" s="1261" t="s">
        <v>1360</v>
      </c>
      <c r="B197" s="1261" t="s">
        <v>1403</v>
      </c>
      <c r="C197" s="1261" t="s">
        <v>1391</v>
      </c>
      <c r="D197" s="703">
        <v>11</v>
      </c>
      <c r="F197" s="1261">
        <v>12081.74</v>
      </c>
      <c r="G197" s="1261">
        <v>18000</v>
      </c>
      <c r="H197" s="1261">
        <v>0</v>
      </c>
      <c r="I197" s="1261" t="s">
        <v>1358</v>
      </c>
      <c r="J197" s="1261" t="s">
        <v>1359</v>
      </c>
    </row>
    <row r="198">
      <c r="A198" s="1261" t="s">
        <v>1360</v>
      </c>
      <c r="B198" s="1261" t="s">
        <v>1403</v>
      </c>
      <c r="C198" s="1261" t="s">
        <v>1382</v>
      </c>
      <c r="D198" s="703">
        <v>34</v>
      </c>
      <c r="F198" s="1261">
        <v>21582.360000000001</v>
      </c>
      <c r="G198" s="1261">
        <v>5729</v>
      </c>
      <c r="H198" s="1261">
        <v>0</v>
      </c>
      <c r="I198" s="1261" t="s">
        <v>1358</v>
      </c>
      <c r="J198" s="1261" t="s">
        <v>1359</v>
      </c>
    </row>
    <row r="199">
      <c r="A199" s="1261" t="s">
        <v>1355</v>
      </c>
      <c r="B199" s="1261" t="s">
        <v>1403</v>
      </c>
      <c r="C199" s="1261" t="s">
        <v>1417</v>
      </c>
      <c r="D199" s="703">
        <v>95</v>
      </c>
      <c r="F199" s="1261">
        <v>1113.9400000000001</v>
      </c>
      <c r="G199" s="1261">
        <v>10</v>
      </c>
      <c r="H199" s="1261">
        <v>0</v>
      </c>
      <c r="I199" s="1261" t="s">
        <v>1358</v>
      </c>
      <c r="J199" s="1261" t="s">
        <v>1359</v>
      </c>
    </row>
    <row r="200">
      <c r="A200" s="1261" t="s">
        <v>1360</v>
      </c>
      <c r="B200" s="1261" t="s">
        <v>1403</v>
      </c>
      <c r="C200" s="1261" t="s">
        <v>1376</v>
      </c>
      <c r="D200" s="703">
        <v>1</v>
      </c>
      <c r="E200" s="1261" t="s">
        <v>1418</v>
      </c>
      <c r="F200" s="1261">
        <v>1143484.73</v>
      </c>
      <c r="G200" s="1261">
        <v>244022</v>
      </c>
      <c r="H200" s="1261">
        <v>550</v>
      </c>
      <c r="I200" s="1261" t="s">
        <v>1358</v>
      </c>
      <c r="J200" s="1261" t="s">
        <v>1359</v>
      </c>
    </row>
    <row r="201">
      <c r="A201" s="1261" t="s">
        <v>1360</v>
      </c>
      <c r="B201" s="1261" t="s">
        <v>1403</v>
      </c>
      <c r="C201" s="1261" t="s">
        <v>1419</v>
      </c>
      <c r="D201" s="703">
        <v>85</v>
      </c>
      <c r="F201" s="1261">
        <v>76.909999999999997</v>
      </c>
      <c r="G201" s="1261">
        <v>0.5</v>
      </c>
      <c r="H201" s="1261">
        <v>0</v>
      </c>
      <c r="I201" s="1261" t="s">
        <v>1358</v>
      </c>
      <c r="J201" s="1261" t="s">
        <v>1359</v>
      </c>
    </row>
    <row r="202">
      <c r="A202" s="1261" t="s">
        <v>1355</v>
      </c>
      <c r="B202" s="1261" t="s">
        <v>1403</v>
      </c>
      <c r="C202" s="1261" t="s">
        <v>1366</v>
      </c>
      <c r="D202" s="703">
        <v>76</v>
      </c>
      <c r="F202" s="1261">
        <v>10917.82</v>
      </c>
      <c r="G202" s="1261">
        <v>4626</v>
      </c>
      <c r="H202" s="1261">
        <v>0</v>
      </c>
      <c r="I202" s="1261" t="s">
        <v>1358</v>
      </c>
      <c r="J202" s="1261" t="s">
        <v>1359</v>
      </c>
    </row>
    <row r="203">
      <c r="A203" s="1261" t="s">
        <v>1355</v>
      </c>
      <c r="B203" s="1261" t="s">
        <v>1403</v>
      </c>
      <c r="C203" s="1261" t="s">
        <v>1373</v>
      </c>
      <c r="D203" s="703">
        <v>90</v>
      </c>
      <c r="F203" s="1261">
        <v>774065.23999999999</v>
      </c>
      <c r="G203" s="1261">
        <v>916</v>
      </c>
      <c r="H203" s="1261">
        <v>0</v>
      </c>
      <c r="I203" s="1261" t="s">
        <v>1358</v>
      </c>
      <c r="J203" s="1261" t="s">
        <v>1359</v>
      </c>
    </row>
    <row r="204">
      <c r="A204" s="1261" t="s">
        <v>1355</v>
      </c>
      <c r="B204" s="1261" t="s">
        <v>1403</v>
      </c>
      <c r="C204" s="1261" t="s">
        <v>1402</v>
      </c>
      <c r="D204" s="703">
        <v>20</v>
      </c>
      <c r="F204" s="1261">
        <v>3255.8800000000001</v>
      </c>
      <c r="G204" s="1261">
        <v>800</v>
      </c>
      <c r="H204" s="1261">
        <v>0</v>
      </c>
      <c r="I204" s="1261" t="s">
        <v>1358</v>
      </c>
      <c r="J204" s="1261" t="s">
        <v>1359</v>
      </c>
    </row>
    <row r="205">
      <c r="A205" s="1261" t="s">
        <v>1360</v>
      </c>
      <c r="B205" s="1261" t="s">
        <v>1403</v>
      </c>
      <c r="C205" s="1261" t="s">
        <v>1370</v>
      </c>
      <c r="D205" s="703">
        <v>40</v>
      </c>
      <c r="F205" s="1261">
        <v>120.56</v>
      </c>
      <c r="G205" s="1261">
        <v>1</v>
      </c>
      <c r="H205" s="1261">
        <v>0</v>
      </c>
      <c r="I205" s="1261" t="s">
        <v>1358</v>
      </c>
      <c r="J205" s="1261" t="s">
        <v>1359</v>
      </c>
    </row>
    <row r="206">
      <c r="A206" s="1261" t="s">
        <v>1360</v>
      </c>
      <c r="B206" s="1261" t="s">
        <v>1403</v>
      </c>
      <c r="C206" s="1261" t="s">
        <v>1385</v>
      </c>
      <c r="D206" s="703">
        <v>51</v>
      </c>
      <c r="F206" s="1261">
        <v>3873.0799999999999</v>
      </c>
      <c r="G206" s="1261">
        <v>208.25</v>
      </c>
      <c r="H206" s="1261">
        <v>0</v>
      </c>
      <c r="I206" s="1261" t="s">
        <v>1358</v>
      </c>
      <c r="J206" s="1261" t="s">
        <v>1359</v>
      </c>
    </row>
    <row r="207">
      <c r="A207" s="1261" t="s">
        <v>1355</v>
      </c>
      <c r="B207" s="1261" t="s">
        <v>1403</v>
      </c>
      <c r="C207" s="1261" t="s">
        <v>1368</v>
      </c>
      <c r="D207" s="703">
        <v>12</v>
      </c>
      <c r="F207" s="1261">
        <v>14870.77</v>
      </c>
      <c r="G207" s="1261">
        <v>199000</v>
      </c>
      <c r="H207" s="1261">
        <v>0</v>
      </c>
      <c r="I207" s="1261" t="s">
        <v>1358</v>
      </c>
      <c r="J207" s="1261" t="s">
        <v>1359</v>
      </c>
    </row>
    <row r="208">
      <c r="A208" s="1261" t="s">
        <v>1360</v>
      </c>
      <c r="B208" s="1261" t="s">
        <v>1403</v>
      </c>
      <c r="C208" s="1261" t="s">
        <v>1420</v>
      </c>
      <c r="D208" s="703">
        <v>33</v>
      </c>
      <c r="F208" s="1261">
        <v>6132.6400000000003</v>
      </c>
      <c r="G208" s="1261">
        <v>19.600000000000001</v>
      </c>
      <c r="H208" s="1261">
        <v>0</v>
      </c>
      <c r="I208" s="1261" t="s">
        <v>1358</v>
      </c>
      <c r="J208" s="1261" t="s">
        <v>1359</v>
      </c>
    </row>
    <row r="209">
      <c r="A209" s="1261" t="s">
        <v>1360</v>
      </c>
      <c r="B209" s="1261" t="s">
        <v>1403</v>
      </c>
      <c r="C209" s="1261" t="s">
        <v>1385</v>
      </c>
      <c r="D209" s="703">
        <v>85</v>
      </c>
      <c r="F209" s="1261">
        <v>2163.1999999999998</v>
      </c>
      <c r="G209" s="1261">
        <v>6.5300000000000002</v>
      </c>
      <c r="H209" s="1261">
        <v>0</v>
      </c>
      <c r="I209" s="1261" t="s">
        <v>1358</v>
      </c>
      <c r="J209" s="1261" t="s">
        <v>1359</v>
      </c>
    </row>
    <row r="210">
      <c r="A210" s="1261" t="s">
        <v>1360</v>
      </c>
      <c r="B210" s="1261" t="s">
        <v>1403</v>
      </c>
      <c r="C210" s="1261" t="s">
        <v>1421</v>
      </c>
      <c r="D210" s="703">
        <v>61</v>
      </c>
      <c r="F210" s="1261">
        <v>1255.1300000000001</v>
      </c>
      <c r="G210" s="1261">
        <v>8.9900000000000002</v>
      </c>
      <c r="H210" s="1261">
        <v>0</v>
      </c>
      <c r="I210" s="1261" t="s">
        <v>1358</v>
      </c>
      <c r="J210" s="1261" t="s">
        <v>1359</v>
      </c>
    </row>
    <row r="211">
      <c r="A211" s="1261" t="s">
        <v>1360</v>
      </c>
      <c r="B211" s="1261" t="s">
        <v>1403</v>
      </c>
      <c r="C211" s="1261" t="s">
        <v>1367</v>
      </c>
      <c r="D211" s="703">
        <v>54</v>
      </c>
      <c r="F211" s="1261">
        <v>82756.070000000007</v>
      </c>
      <c r="G211" s="1261">
        <v>49112</v>
      </c>
      <c r="H211" s="1261">
        <v>0</v>
      </c>
      <c r="I211" s="1261" t="s">
        <v>1358</v>
      </c>
      <c r="J211" s="1261" t="s">
        <v>1359</v>
      </c>
    </row>
    <row r="212">
      <c r="A212" s="1261" t="s">
        <v>1355</v>
      </c>
      <c r="B212" s="1261" t="s">
        <v>1403</v>
      </c>
      <c r="C212" s="1261" t="s">
        <v>1384</v>
      </c>
      <c r="D212" s="703">
        <v>49</v>
      </c>
      <c r="F212" s="1261">
        <v>502.94999999999999</v>
      </c>
      <c r="G212" s="1261">
        <v>28</v>
      </c>
      <c r="H212" s="1261">
        <v>0</v>
      </c>
      <c r="I212" s="1261" t="s">
        <v>1358</v>
      </c>
      <c r="J212" s="1261" t="s">
        <v>1359</v>
      </c>
    </row>
    <row r="213">
      <c r="A213" s="1261" t="s">
        <v>1360</v>
      </c>
      <c r="B213" s="1261" t="s">
        <v>1403</v>
      </c>
      <c r="C213" s="1261" t="s">
        <v>1420</v>
      </c>
      <c r="D213" s="703">
        <v>85</v>
      </c>
      <c r="F213" s="1261">
        <v>45457.470000000001</v>
      </c>
      <c r="G213" s="1261">
        <v>451.39999999999998</v>
      </c>
      <c r="H213" s="1261">
        <v>0</v>
      </c>
      <c r="I213" s="1261" t="s">
        <v>1358</v>
      </c>
      <c r="J213" s="1261" t="s">
        <v>1359</v>
      </c>
    </row>
    <row r="214">
      <c r="A214" s="1261" t="s">
        <v>1355</v>
      </c>
      <c r="B214" s="1261" t="s">
        <v>1403</v>
      </c>
      <c r="C214" s="1261" t="s">
        <v>1402</v>
      </c>
      <c r="D214" s="703">
        <v>85</v>
      </c>
      <c r="F214" s="1261">
        <v>1400</v>
      </c>
      <c r="G214" s="1261">
        <v>1.3300000000000001</v>
      </c>
      <c r="H214" s="1261">
        <v>0</v>
      </c>
      <c r="I214" s="1261" t="s">
        <v>1358</v>
      </c>
      <c r="J214" s="1261" t="s">
        <v>1359</v>
      </c>
    </row>
    <row r="215">
      <c r="A215" s="1261" t="s">
        <v>1355</v>
      </c>
      <c r="B215" s="1261" t="s">
        <v>1403</v>
      </c>
      <c r="C215" s="1261" t="s">
        <v>1371</v>
      </c>
      <c r="D215" s="703">
        <v>90</v>
      </c>
      <c r="F215" s="1261">
        <v>1550</v>
      </c>
      <c r="G215" s="1261">
        <v>1</v>
      </c>
      <c r="H215" s="1261">
        <v>0</v>
      </c>
      <c r="I215" s="1261" t="s">
        <v>1358</v>
      </c>
      <c r="J215" s="1261" t="s">
        <v>1359</v>
      </c>
    </row>
    <row r="216">
      <c r="A216" s="1261" t="s">
        <v>1355</v>
      </c>
      <c r="B216" s="1261" t="s">
        <v>1403</v>
      </c>
      <c r="C216" s="1261" t="s">
        <v>1368</v>
      </c>
      <c r="D216" s="703">
        <v>2</v>
      </c>
      <c r="F216" s="1261">
        <v>392.48000000000002</v>
      </c>
      <c r="G216" s="1261">
        <v>108.62</v>
      </c>
      <c r="H216" s="1261">
        <v>0</v>
      </c>
      <c r="I216" s="1261" t="s">
        <v>1358</v>
      </c>
      <c r="J216" s="1261" t="s">
        <v>1359</v>
      </c>
    </row>
    <row r="217">
      <c r="A217" s="1261" t="s">
        <v>1355</v>
      </c>
      <c r="B217" s="1261" t="s">
        <v>1403</v>
      </c>
      <c r="C217" s="1261" t="s">
        <v>1382</v>
      </c>
      <c r="D217" s="703">
        <v>27</v>
      </c>
      <c r="F217" s="1261">
        <v>50579.989999999998</v>
      </c>
      <c r="G217" s="1261">
        <v>1034050</v>
      </c>
      <c r="H217" s="1261">
        <v>0</v>
      </c>
      <c r="I217" s="1261" t="s">
        <v>1358</v>
      </c>
      <c r="J217" s="1261" t="s">
        <v>1359</v>
      </c>
    </row>
    <row r="218">
      <c r="A218" s="1261" t="s">
        <v>1355</v>
      </c>
      <c r="B218" s="1261" t="s">
        <v>1403</v>
      </c>
      <c r="C218" s="1261" t="s">
        <v>1362</v>
      </c>
      <c r="D218" s="703">
        <v>22</v>
      </c>
      <c r="F218" s="1261">
        <v>215.43000000000001</v>
      </c>
      <c r="G218" s="1261">
        <v>46.079999999999998</v>
      </c>
      <c r="H218" s="1261">
        <v>0</v>
      </c>
      <c r="I218" s="1261" t="s">
        <v>1358</v>
      </c>
      <c r="J218" s="1261" t="s">
        <v>1359</v>
      </c>
    </row>
    <row r="219">
      <c r="A219" s="1261" t="s">
        <v>1360</v>
      </c>
      <c r="B219" s="1261" t="s">
        <v>1403</v>
      </c>
      <c r="C219" s="1261" t="s">
        <v>1422</v>
      </c>
      <c r="D219" s="703">
        <v>94</v>
      </c>
      <c r="F219" s="1261">
        <v>550</v>
      </c>
      <c r="G219" s="1261">
        <v>7.5</v>
      </c>
      <c r="H219" s="1261">
        <v>0</v>
      </c>
      <c r="I219" s="1261" t="s">
        <v>1358</v>
      </c>
      <c r="J219" s="1261" t="s">
        <v>1359</v>
      </c>
    </row>
    <row r="220">
      <c r="A220" s="1261" t="s">
        <v>1355</v>
      </c>
      <c r="B220" s="1261" t="s">
        <v>1403</v>
      </c>
      <c r="C220" s="1261" t="s">
        <v>1421</v>
      </c>
      <c r="D220" s="703">
        <v>90</v>
      </c>
      <c r="F220" s="1261">
        <v>2160</v>
      </c>
      <c r="G220" s="1261">
        <v>1</v>
      </c>
      <c r="H220" s="1261">
        <v>0</v>
      </c>
      <c r="I220" s="1261" t="s">
        <v>1358</v>
      </c>
      <c r="J220" s="1261" t="s">
        <v>1359</v>
      </c>
    </row>
    <row r="221">
      <c r="A221" s="1261" t="s">
        <v>1360</v>
      </c>
      <c r="B221" s="1261" t="s">
        <v>1403</v>
      </c>
      <c r="C221" s="1261" t="s">
        <v>1388</v>
      </c>
      <c r="D221" s="703">
        <v>84</v>
      </c>
      <c r="F221" s="1261">
        <v>496.87</v>
      </c>
      <c r="G221" s="1261">
        <v>0.5</v>
      </c>
      <c r="H221" s="1261">
        <v>0</v>
      </c>
      <c r="I221" s="1261" t="s">
        <v>1358</v>
      </c>
      <c r="J221" s="1261" t="s">
        <v>1359</v>
      </c>
    </row>
    <row r="222">
      <c r="A222" s="1261" t="s">
        <v>1360</v>
      </c>
      <c r="B222" s="1261" t="s">
        <v>1423</v>
      </c>
      <c r="C222" s="1261" t="s">
        <v>1364</v>
      </c>
      <c r="D222" s="703">
        <v>90</v>
      </c>
      <c r="F222" s="1261">
        <v>347166.71000000002</v>
      </c>
      <c r="G222" s="1261">
        <v>2188.0900000000001</v>
      </c>
      <c r="H222" s="1261">
        <v>0</v>
      </c>
      <c r="I222" s="1261" t="s">
        <v>1358</v>
      </c>
      <c r="J222" s="1261" t="s">
        <v>1359</v>
      </c>
    </row>
    <row r="223">
      <c r="A223" s="1261" t="s">
        <v>1355</v>
      </c>
      <c r="B223" s="1261" t="s">
        <v>1423</v>
      </c>
      <c r="C223" s="1261" t="s">
        <v>1389</v>
      </c>
      <c r="D223" s="703">
        <v>44</v>
      </c>
      <c r="F223" s="1261">
        <v>1023015.54</v>
      </c>
      <c r="G223" s="1261">
        <v>4203470</v>
      </c>
      <c r="H223" s="1261">
        <v>0</v>
      </c>
      <c r="I223" s="1261" t="s">
        <v>1358</v>
      </c>
      <c r="J223" s="1261" t="s">
        <v>1359</v>
      </c>
    </row>
    <row r="224">
      <c r="A224" s="1261" t="s">
        <v>1355</v>
      </c>
      <c r="B224" s="1261" t="s">
        <v>1423</v>
      </c>
      <c r="C224" s="1261" t="s">
        <v>1422</v>
      </c>
      <c r="D224" s="703">
        <v>44</v>
      </c>
      <c r="F224" s="1261">
        <v>16589.34</v>
      </c>
      <c r="G224" s="1261">
        <v>1294.0799999999999</v>
      </c>
      <c r="H224" s="1261">
        <v>0</v>
      </c>
      <c r="I224" s="1261" t="s">
        <v>1358</v>
      </c>
      <c r="J224" s="1261" t="s">
        <v>1359</v>
      </c>
    </row>
    <row r="225">
      <c r="A225" s="1261" t="s">
        <v>1360</v>
      </c>
      <c r="B225" s="1261" t="s">
        <v>1423</v>
      </c>
      <c r="C225" s="1261" t="s">
        <v>1364</v>
      </c>
      <c r="D225" s="703">
        <v>7</v>
      </c>
      <c r="F225" s="1261">
        <v>21276.610000000001</v>
      </c>
      <c r="G225" s="1261">
        <v>93568.050000000003</v>
      </c>
      <c r="H225" s="1261">
        <v>0</v>
      </c>
      <c r="I225" s="1261" t="s">
        <v>1358</v>
      </c>
      <c r="J225" s="1261" t="s">
        <v>1359</v>
      </c>
    </row>
    <row r="226">
      <c r="A226" s="1261" t="s">
        <v>1360</v>
      </c>
      <c r="B226" s="1261" t="s">
        <v>1423</v>
      </c>
      <c r="C226" s="1261" t="s">
        <v>1422</v>
      </c>
      <c r="D226" s="703">
        <v>84</v>
      </c>
      <c r="F226" s="1261">
        <v>70459.690000000002</v>
      </c>
      <c r="G226" s="1261">
        <v>268.92000000000002</v>
      </c>
      <c r="H226" s="1261">
        <v>0</v>
      </c>
      <c r="I226" s="1261" t="s">
        <v>1358</v>
      </c>
      <c r="J226" s="1261" t="s">
        <v>1359</v>
      </c>
    </row>
    <row r="227">
      <c r="A227" s="1261" t="s">
        <v>1360</v>
      </c>
      <c r="B227" s="1261" t="s">
        <v>1423</v>
      </c>
      <c r="C227" s="1261" t="s">
        <v>1372</v>
      </c>
      <c r="D227" s="703">
        <v>85</v>
      </c>
      <c r="F227" s="1261">
        <v>192172.10999999999</v>
      </c>
      <c r="G227" s="1261">
        <v>14909.25</v>
      </c>
      <c r="H227" s="1261">
        <v>0</v>
      </c>
      <c r="I227" s="1261" t="s">
        <v>1358</v>
      </c>
      <c r="J227" s="1261" t="s">
        <v>1359</v>
      </c>
    </row>
    <row r="228">
      <c r="A228" s="1261" t="s">
        <v>1355</v>
      </c>
      <c r="B228" s="1261" t="s">
        <v>1423</v>
      </c>
      <c r="C228" s="1261" t="s">
        <v>1368</v>
      </c>
      <c r="D228" s="703">
        <v>85</v>
      </c>
      <c r="F228" s="1261">
        <v>9177712.9700000007</v>
      </c>
      <c r="G228" s="1261">
        <v>1511386.4199999999</v>
      </c>
      <c r="H228" s="1261">
        <v>0</v>
      </c>
      <c r="I228" s="1261" t="s">
        <v>1358</v>
      </c>
      <c r="J228" s="1261" t="s">
        <v>1359</v>
      </c>
    </row>
    <row r="229">
      <c r="A229" s="1261" t="s">
        <v>1355</v>
      </c>
      <c r="B229" s="1261" t="s">
        <v>1423</v>
      </c>
      <c r="C229" s="1261" t="s">
        <v>1366</v>
      </c>
      <c r="D229" s="703">
        <v>71</v>
      </c>
      <c r="F229" s="1261">
        <v>679.96000000000004</v>
      </c>
      <c r="G229" s="1261">
        <v>14.119999999999999</v>
      </c>
      <c r="H229" s="1261">
        <v>0</v>
      </c>
      <c r="I229" s="1261" t="s">
        <v>1358</v>
      </c>
      <c r="J229" s="1261" t="s">
        <v>1359</v>
      </c>
    </row>
    <row r="230">
      <c r="A230" s="1261" t="s">
        <v>1360</v>
      </c>
      <c r="B230" s="1261" t="s">
        <v>1423</v>
      </c>
      <c r="C230" s="1261" t="s">
        <v>1366</v>
      </c>
      <c r="D230" s="703">
        <v>7</v>
      </c>
      <c r="F230" s="1261">
        <v>106275.63</v>
      </c>
      <c r="G230" s="1261">
        <v>441216.16999999998</v>
      </c>
      <c r="H230" s="1261">
        <v>0</v>
      </c>
      <c r="I230" s="1261" t="s">
        <v>1358</v>
      </c>
      <c r="J230" s="1261" t="s">
        <v>1359</v>
      </c>
    </row>
    <row r="231">
      <c r="A231" s="1261" t="s">
        <v>1360</v>
      </c>
      <c r="B231" s="1261" t="s">
        <v>1423</v>
      </c>
      <c r="C231" s="1261" t="s">
        <v>1422</v>
      </c>
      <c r="D231" s="703">
        <v>85</v>
      </c>
      <c r="F231" s="1261">
        <v>2156292.8900000001</v>
      </c>
      <c r="G231" s="1261">
        <v>183.56999999999999</v>
      </c>
      <c r="H231" s="1261">
        <v>0</v>
      </c>
      <c r="I231" s="1261" t="s">
        <v>1358</v>
      </c>
      <c r="J231" s="1261" t="s">
        <v>1359</v>
      </c>
    </row>
    <row r="232">
      <c r="A232" s="1261" t="s">
        <v>1355</v>
      </c>
      <c r="B232" s="1261" t="s">
        <v>1423</v>
      </c>
      <c r="C232" s="1261" t="s">
        <v>1364</v>
      </c>
      <c r="D232" s="703">
        <v>73</v>
      </c>
      <c r="F232" s="1261">
        <v>40934.010000000002</v>
      </c>
      <c r="G232" s="1261">
        <v>73368.009999999995</v>
      </c>
      <c r="H232" s="1261">
        <v>0</v>
      </c>
      <c r="I232" s="1261" t="s">
        <v>1358</v>
      </c>
      <c r="J232" s="1261" t="s">
        <v>1359</v>
      </c>
    </row>
    <row r="233">
      <c r="A233" s="1261" t="s">
        <v>1360</v>
      </c>
      <c r="B233" s="1261" t="s">
        <v>1423</v>
      </c>
      <c r="C233" s="1261" t="s">
        <v>1367</v>
      </c>
      <c r="D233" s="703">
        <v>59</v>
      </c>
      <c r="F233" s="1261">
        <v>478.74000000000001</v>
      </c>
      <c r="G233" s="1261">
        <v>5.2000000000000002</v>
      </c>
      <c r="H233" s="1261">
        <v>0</v>
      </c>
      <c r="I233" s="1261" t="s">
        <v>1358</v>
      </c>
      <c r="J233" s="1261" t="s">
        <v>1359</v>
      </c>
    </row>
    <row r="234">
      <c r="A234" s="1261" t="s">
        <v>1360</v>
      </c>
      <c r="B234" s="1261" t="s">
        <v>1423</v>
      </c>
      <c r="C234" s="1261" t="s">
        <v>1377</v>
      </c>
      <c r="D234" s="703">
        <v>61</v>
      </c>
      <c r="F234" s="1261">
        <v>1575.28</v>
      </c>
      <c r="G234" s="1261">
        <v>20.829999999999998</v>
      </c>
      <c r="H234" s="1261">
        <v>0</v>
      </c>
      <c r="I234" s="1261" t="s">
        <v>1358</v>
      </c>
      <c r="J234" s="1261" t="s">
        <v>1359</v>
      </c>
    </row>
    <row r="235">
      <c r="A235" s="1261" t="s">
        <v>1360</v>
      </c>
      <c r="B235" s="1261" t="s">
        <v>1423</v>
      </c>
      <c r="C235" s="1261" t="s">
        <v>1422</v>
      </c>
      <c r="D235" s="703">
        <v>90</v>
      </c>
      <c r="F235" s="1261">
        <v>484243.5</v>
      </c>
      <c r="G235" s="1261">
        <v>501.27999999999997</v>
      </c>
      <c r="H235" s="1261">
        <v>0</v>
      </c>
      <c r="I235" s="1261" t="s">
        <v>1358</v>
      </c>
      <c r="J235" s="1261" t="s">
        <v>1359</v>
      </c>
    </row>
    <row r="236">
      <c r="A236" s="1261" t="s">
        <v>1360</v>
      </c>
      <c r="B236" s="1261" t="s">
        <v>1423</v>
      </c>
      <c r="C236" s="1261" t="s">
        <v>1397</v>
      </c>
      <c r="D236" s="703">
        <v>69</v>
      </c>
      <c r="F236" s="1261">
        <v>1002.09</v>
      </c>
      <c r="G236" s="1261">
        <v>0.050000000000000003</v>
      </c>
      <c r="H236" s="1261">
        <v>0</v>
      </c>
      <c r="I236" s="1261" t="s">
        <v>1358</v>
      </c>
      <c r="J236" s="1261" t="s">
        <v>1359</v>
      </c>
    </row>
    <row r="237">
      <c r="A237" s="1261" t="s">
        <v>1355</v>
      </c>
      <c r="B237" s="1261" t="s">
        <v>1423</v>
      </c>
      <c r="C237" s="1261" t="s">
        <v>1368</v>
      </c>
      <c r="D237" s="703">
        <v>19</v>
      </c>
      <c r="F237" s="1261">
        <v>28262.040000000001</v>
      </c>
      <c r="G237" s="1261">
        <v>25335.299999999999</v>
      </c>
      <c r="H237" s="1261">
        <v>0</v>
      </c>
      <c r="I237" s="1261" t="s">
        <v>1358</v>
      </c>
      <c r="J237" s="1261" t="s">
        <v>1359</v>
      </c>
    </row>
    <row r="238">
      <c r="A238" s="1261" t="s">
        <v>1360</v>
      </c>
      <c r="B238" s="1261" t="s">
        <v>1423</v>
      </c>
      <c r="C238" s="1261" t="s">
        <v>1364</v>
      </c>
      <c r="D238" s="703">
        <v>56</v>
      </c>
      <c r="F238" s="1261">
        <v>114.77</v>
      </c>
      <c r="G238" s="1261">
        <v>32</v>
      </c>
      <c r="H238" s="1261">
        <v>0</v>
      </c>
      <c r="I238" s="1261" t="s">
        <v>1358</v>
      </c>
      <c r="J238" s="1261" t="s">
        <v>1359</v>
      </c>
    </row>
    <row r="239">
      <c r="A239" s="1261" t="s">
        <v>1355</v>
      </c>
      <c r="B239" s="1261" t="s">
        <v>1423</v>
      </c>
      <c r="C239" s="1261" t="s">
        <v>1424</v>
      </c>
      <c r="D239" s="703">
        <v>19</v>
      </c>
      <c r="F239" s="1261">
        <v>185.69999999999999</v>
      </c>
      <c r="G239" s="1261">
        <v>29.399999999999999</v>
      </c>
      <c r="H239" s="1261">
        <v>0</v>
      </c>
      <c r="I239" s="1261" t="s">
        <v>1358</v>
      </c>
      <c r="J239" s="1261" t="s">
        <v>1359</v>
      </c>
    </row>
    <row r="240">
      <c r="A240" s="1261" t="s">
        <v>1355</v>
      </c>
      <c r="B240" s="1261" t="s">
        <v>1423</v>
      </c>
      <c r="C240" s="1261" t="s">
        <v>1371</v>
      </c>
      <c r="D240" s="703">
        <v>23</v>
      </c>
      <c r="F240" s="1261">
        <v>393878.46999999997</v>
      </c>
      <c r="G240" s="1261">
        <v>2992750</v>
      </c>
      <c r="H240" s="1261">
        <v>0</v>
      </c>
      <c r="I240" s="1261" t="s">
        <v>1358</v>
      </c>
      <c r="J240" s="1261" t="s">
        <v>1359</v>
      </c>
    </row>
    <row r="241">
      <c r="A241" s="1261" t="s">
        <v>1355</v>
      </c>
      <c r="B241" s="1261" t="s">
        <v>1423</v>
      </c>
      <c r="C241" s="1261" t="s">
        <v>1372</v>
      </c>
      <c r="D241" s="703">
        <v>21</v>
      </c>
      <c r="F241" s="1261">
        <v>142637.66</v>
      </c>
      <c r="G241" s="1261">
        <v>1260.3</v>
      </c>
      <c r="H241" s="1261">
        <v>0</v>
      </c>
      <c r="I241" s="1261" t="s">
        <v>1358</v>
      </c>
      <c r="J241" s="1261" t="s">
        <v>1359</v>
      </c>
    </row>
    <row r="242">
      <c r="A242" s="1261" t="s">
        <v>1360</v>
      </c>
      <c r="B242" s="1261" t="s">
        <v>1423</v>
      </c>
      <c r="C242" s="1261" t="s">
        <v>1392</v>
      </c>
      <c r="D242" s="703">
        <v>39</v>
      </c>
      <c r="F242" s="1261">
        <v>59.420000000000002</v>
      </c>
      <c r="G242" s="1261">
        <v>3</v>
      </c>
      <c r="H242" s="1261">
        <v>0</v>
      </c>
      <c r="I242" s="1261" t="s">
        <v>1358</v>
      </c>
      <c r="J242" s="1261" t="s">
        <v>1359</v>
      </c>
    </row>
    <row r="243">
      <c r="A243" s="1261" t="s">
        <v>1355</v>
      </c>
      <c r="B243" s="1261" t="s">
        <v>1423</v>
      </c>
      <c r="C243" s="1261" t="s">
        <v>1368</v>
      </c>
      <c r="D243" s="703">
        <v>1</v>
      </c>
      <c r="E243" s="1261" t="s">
        <v>1418</v>
      </c>
      <c r="F243" s="1261">
        <v>3301986.96</v>
      </c>
      <c r="G243" s="1261">
        <v>916654</v>
      </c>
      <c r="H243" s="1261">
        <v>3060</v>
      </c>
      <c r="I243" s="1261" t="s">
        <v>1358</v>
      </c>
      <c r="J243" s="1261" t="s">
        <v>1359</v>
      </c>
    </row>
    <row r="244">
      <c r="A244" s="1261" t="s">
        <v>1360</v>
      </c>
      <c r="B244" s="1261" t="s">
        <v>1423</v>
      </c>
      <c r="C244" s="1261" t="s">
        <v>1382</v>
      </c>
      <c r="D244" s="703">
        <v>76</v>
      </c>
      <c r="F244" s="1261">
        <v>63083.730000000003</v>
      </c>
      <c r="G244" s="1261">
        <v>5140.8000000000002</v>
      </c>
      <c r="H244" s="1261">
        <v>0</v>
      </c>
      <c r="I244" s="1261" t="s">
        <v>1358</v>
      </c>
      <c r="J244" s="1261" t="s">
        <v>1359</v>
      </c>
    </row>
    <row r="245">
      <c r="A245" s="1261" t="s">
        <v>1360</v>
      </c>
      <c r="B245" s="1261" t="s">
        <v>1423</v>
      </c>
      <c r="C245" s="1261" t="s">
        <v>1425</v>
      </c>
      <c r="D245" s="703">
        <v>62</v>
      </c>
      <c r="F245" s="1261">
        <v>16206.42</v>
      </c>
      <c r="G245" s="1261">
        <v>53.850000000000001</v>
      </c>
      <c r="H245" s="1261">
        <v>0</v>
      </c>
      <c r="I245" s="1261" t="s">
        <v>1358</v>
      </c>
      <c r="J245" s="1261" t="s">
        <v>1359</v>
      </c>
    </row>
    <row r="246">
      <c r="A246" s="1261" t="s">
        <v>1355</v>
      </c>
      <c r="B246" s="1261" t="s">
        <v>1423</v>
      </c>
      <c r="C246" s="1261" t="s">
        <v>1368</v>
      </c>
      <c r="D246" s="703">
        <v>73</v>
      </c>
      <c r="F246" s="1261">
        <v>131282.07000000001</v>
      </c>
      <c r="G246" s="1261">
        <v>9081.9400000000005</v>
      </c>
      <c r="H246" s="1261">
        <v>0</v>
      </c>
      <c r="I246" s="1261" t="s">
        <v>1358</v>
      </c>
      <c r="J246" s="1261" t="s">
        <v>1359</v>
      </c>
    </row>
    <row r="247">
      <c r="A247" s="1261" t="s">
        <v>1360</v>
      </c>
      <c r="B247" s="1261" t="s">
        <v>1423</v>
      </c>
      <c r="C247" s="1261" t="s">
        <v>1367</v>
      </c>
      <c r="D247" s="703">
        <v>82</v>
      </c>
      <c r="F247" s="1261">
        <v>389454.60999999999</v>
      </c>
      <c r="G247" s="1261">
        <v>39505.059999999998</v>
      </c>
      <c r="H247" s="1261">
        <v>0</v>
      </c>
      <c r="I247" s="1261" t="s">
        <v>1358</v>
      </c>
      <c r="J247" s="1261" t="s">
        <v>1359</v>
      </c>
    </row>
    <row r="248">
      <c r="A248" s="1261" t="s">
        <v>1360</v>
      </c>
      <c r="B248" s="1261" t="s">
        <v>1423</v>
      </c>
      <c r="C248" s="1261" t="s">
        <v>1367</v>
      </c>
      <c r="D248" s="703">
        <v>96</v>
      </c>
      <c r="F248" s="1261">
        <v>538195.83999999997</v>
      </c>
      <c r="G248" s="1261">
        <v>125918.98</v>
      </c>
      <c r="H248" s="1261">
        <v>0</v>
      </c>
      <c r="I248" s="1261" t="s">
        <v>1358</v>
      </c>
      <c r="J248" s="1261" t="s">
        <v>1359</v>
      </c>
    </row>
    <row r="249">
      <c r="A249" s="1261" t="s">
        <v>1360</v>
      </c>
      <c r="B249" s="1261" t="s">
        <v>1423</v>
      </c>
      <c r="C249" s="1261" t="s">
        <v>1391</v>
      </c>
      <c r="D249" s="703">
        <v>84</v>
      </c>
      <c r="F249" s="1261">
        <v>754603.02000000002</v>
      </c>
      <c r="G249" s="1261">
        <v>18933.209999999999</v>
      </c>
      <c r="H249" s="1261">
        <v>0</v>
      </c>
      <c r="I249" s="1261" t="s">
        <v>1358</v>
      </c>
      <c r="J249" s="1261" t="s">
        <v>1359</v>
      </c>
    </row>
    <row r="250">
      <c r="A250" s="1261" t="s">
        <v>1360</v>
      </c>
      <c r="B250" s="1261" t="s">
        <v>1423</v>
      </c>
      <c r="C250" s="1261" t="s">
        <v>1385</v>
      </c>
      <c r="D250" s="703">
        <v>40</v>
      </c>
      <c r="F250" s="1261">
        <v>38326.720000000001</v>
      </c>
      <c r="G250" s="1261">
        <v>7750.75</v>
      </c>
      <c r="H250" s="1261">
        <v>0</v>
      </c>
      <c r="I250" s="1261" t="s">
        <v>1358</v>
      </c>
      <c r="J250" s="1261" t="s">
        <v>1359</v>
      </c>
    </row>
    <row r="251">
      <c r="A251" s="1261" t="s">
        <v>1355</v>
      </c>
      <c r="B251" s="1261" t="s">
        <v>1423</v>
      </c>
      <c r="C251" s="1261" t="s">
        <v>1368</v>
      </c>
      <c r="D251" s="703">
        <v>71</v>
      </c>
      <c r="F251" s="1261">
        <v>12686.25</v>
      </c>
      <c r="G251" s="1261">
        <v>296.33999999999997</v>
      </c>
      <c r="H251" s="1261">
        <v>0</v>
      </c>
      <c r="I251" s="1261" t="s">
        <v>1358</v>
      </c>
      <c r="J251" s="1261" t="s">
        <v>1359</v>
      </c>
    </row>
    <row r="252">
      <c r="A252" s="1261" t="s">
        <v>1355</v>
      </c>
      <c r="B252" s="1261" t="s">
        <v>1423</v>
      </c>
      <c r="C252" s="1261" t="s">
        <v>1375</v>
      </c>
      <c r="D252" s="703">
        <v>15</v>
      </c>
      <c r="F252" s="1261">
        <v>98925.039999999994</v>
      </c>
      <c r="G252" s="1261">
        <v>1100</v>
      </c>
      <c r="H252" s="1261">
        <v>0</v>
      </c>
      <c r="I252" s="1261" t="s">
        <v>1358</v>
      </c>
      <c r="J252" s="1261" t="s">
        <v>1359</v>
      </c>
    </row>
    <row r="253">
      <c r="A253" s="1261" t="s">
        <v>1355</v>
      </c>
      <c r="B253" s="1261" t="s">
        <v>1423</v>
      </c>
      <c r="C253" s="1261" t="s">
        <v>1409</v>
      </c>
      <c r="D253" s="703">
        <v>12</v>
      </c>
      <c r="F253" s="1261">
        <v>722656.12</v>
      </c>
      <c r="G253" s="1261">
        <v>1834000</v>
      </c>
      <c r="H253" s="1261">
        <v>0</v>
      </c>
      <c r="I253" s="1261" t="s">
        <v>1358</v>
      </c>
      <c r="J253" s="1261" t="s">
        <v>1359</v>
      </c>
    </row>
    <row r="254">
      <c r="A254" s="1261" t="s">
        <v>1355</v>
      </c>
      <c r="B254" s="1261" t="s">
        <v>1423</v>
      </c>
      <c r="C254" s="1261" t="s">
        <v>1384</v>
      </c>
      <c r="D254" s="703">
        <v>85</v>
      </c>
      <c r="F254" s="1261">
        <v>89669.699999999997</v>
      </c>
      <c r="G254" s="1261">
        <v>49574.279999999999</v>
      </c>
      <c r="H254" s="1261">
        <v>0</v>
      </c>
      <c r="I254" s="1261" t="s">
        <v>1358</v>
      </c>
      <c r="J254" s="1261" t="s">
        <v>1359</v>
      </c>
    </row>
    <row r="255">
      <c r="A255" s="1261" t="s">
        <v>1355</v>
      </c>
      <c r="B255" s="1261" t="s">
        <v>1423</v>
      </c>
      <c r="C255" s="1261" t="s">
        <v>1368</v>
      </c>
      <c r="D255" s="703">
        <v>17</v>
      </c>
      <c r="F255" s="1261">
        <v>922.08000000000004</v>
      </c>
      <c r="G255" s="1261">
        <v>127.88</v>
      </c>
      <c r="H255" s="1261">
        <v>0</v>
      </c>
      <c r="I255" s="1261" t="s">
        <v>1358</v>
      </c>
      <c r="J255" s="1261" t="s">
        <v>1359</v>
      </c>
    </row>
    <row r="256">
      <c r="A256" s="1261" t="s">
        <v>1360</v>
      </c>
      <c r="B256" s="1261" t="s">
        <v>1423</v>
      </c>
      <c r="C256" s="1261" t="s">
        <v>1362</v>
      </c>
      <c r="D256" s="703">
        <v>38</v>
      </c>
      <c r="F256" s="1261">
        <v>478.64999999999998</v>
      </c>
      <c r="G256" s="1261">
        <v>200</v>
      </c>
      <c r="H256" s="1261">
        <v>0</v>
      </c>
      <c r="I256" s="1261" t="s">
        <v>1358</v>
      </c>
      <c r="J256" s="1261" t="s">
        <v>1359</v>
      </c>
    </row>
    <row r="257">
      <c r="A257" s="1261" t="s">
        <v>1355</v>
      </c>
      <c r="B257" s="1261" t="s">
        <v>1423</v>
      </c>
      <c r="C257" s="1261" t="s">
        <v>1372</v>
      </c>
      <c r="D257" s="703">
        <v>39</v>
      </c>
      <c r="F257" s="1261">
        <v>48</v>
      </c>
      <c r="G257" s="1261">
        <v>2</v>
      </c>
      <c r="H257" s="1261">
        <v>0</v>
      </c>
      <c r="I257" s="1261" t="s">
        <v>1358</v>
      </c>
      <c r="J257" s="1261" t="s">
        <v>1359</v>
      </c>
    </row>
    <row r="258">
      <c r="A258" s="1261" t="s">
        <v>1355</v>
      </c>
      <c r="B258" s="1261" t="s">
        <v>1423</v>
      </c>
      <c r="C258" s="1261" t="s">
        <v>1364</v>
      </c>
      <c r="D258" s="703">
        <v>39</v>
      </c>
      <c r="F258" s="1261">
        <v>506731.17999999999</v>
      </c>
      <c r="G258" s="1261">
        <v>1210265</v>
      </c>
      <c r="H258" s="1261">
        <v>0</v>
      </c>
      <c r="I258" s="1261" t="s">
        <v>1358</v>
      </c>
      <c r="J258" s="1261" t="s">
        <v>1359</v>
      </c>
    </row>
    <row r="259">
      <c r="A259" s="1261" t="s">
        <v>1355</v>
      </c>
      <c r="B259" s="1261" t="s">
        <v>1423</v>
      </c>
      <c r="C259" s="1261" t="s">
        <v>1368</v>
      </c>
      <c r="D259" s="703">
        <v>49</v>
      </c>
      <c r="F259" s="1261">
        <v>23461.209999999999</v>
      </c>
      <c r="G259" s="1261">
        <v>622.00999999999999</v>
      </c>
      <c r="H259" s="1261">
        <v>0</v>
      </c>
      <c r="I259" s="1261" t="s">
        <v>1358</v>
      </c>
      <c r="J259" s="1261" t="s">
        <v>1359</v>
      </c>
    </row>
    <row r="260">
      <c r="A260" s="1261" t="s">
        <v>1355</v>
      </c>
      <c r="B260" s="1261" t="s">
        <v>1423</v>
      </c>
      <c r="C260" s="1261" t="s">
        <v>1369</v>
      </c>
      <c r="D260" s="703">
        <v>21</v>
      </c>
      <c r="F260" s="1261">
        <v>61035.489999999998</v>
      </c>
      <c r="G260" s="1261">
        <v>1104.3</v>
      </c>
      <c r="H260" s="1261">
        <v>0</v>
      </c>
      <c r="I260" s="1261" t="s">
        <v>1358</v>
      </c>
      <c r="J260" s="1261" t="s">
        <v>1359</v>
      </c>
    </row>
    <row r="261">
      <c r="A261" s="1261" t="s">
        <v>1360</v>
      </c>
      <c r="B261" s="1261" t="s">
        <v>1423</v>
      </c>
      <c r="C261" s="1261" t="s">
        <v>1388</v>
      </c>
      <c r="D261" s="703">
        <v>62</v>
      </c>
      <c r="F261" s="1261">
        <v>6452.9200000000001</v>
      </c>
      <c r="G261" s="1261">
        <v>20.690000000000001</v>
      </c>
      <c r="H261" s="1261">
        <v>0</v>
      </c>
      <c r="I261" s="1261" t="s">
        <v>1358</v>
      </c>
      <c r="J261" s="1261" t="s">
        <v>1359</v>
      </c>
    </row>
    <row r="262">
      <c r="A262" s="1261" t="s">
        <v>1355</v>
      </c>
      <c r="B262" s="1261" t="s">
        <v>1423</v>
      </c>
      <c r="C262" s="1261" t="s">
        <v>1367</v>
      </c>
      <c r="D262" s="703">
        <v>20</v>
      </c>
      <c r="F262" s="1261">
        <v>80393.820000000007</v>
      </c>
      <c r="G262" s="1261">
        <v>55451.529999999999</v>
      </c>
      <c r="H262" s="1261">
        <v>0</v>
      </c>
      <c r="I262" s="1261" t="s">
        <v>1358</v>
      </c>
      <c r="J262" s="1261" t="s">
        <v>1359</v>
      </c>
    </row>
    <row r="263">
      <c r="A263" s="1261" t="s">
        <v>1360</v>
      </c>
      <c r="B263" s="1261" t="s">
        <v>1423</v>
      </c>
      <c r="C263" s="1261" t="s">
        <v>1365</v>
      </c>
      <c r="D263" s="703">
        <v>30</v>
      </c>
      <c r="F263" s="1261">
        <v>253308</v>
      </c>
      <c r="G263" s="1261">
        <v>10332.299999999999</v>
      </c>
      <c r="H263" s="1261">
        <v>0</v>
      </c>
      <c r="I263" s="1261" t="s">
        <v>1358</v>
      </c>
      <c r="J263" s="1261" t="s">
        <v>1359</v>
      </c>
    </row>
    <row r="264">
      <c r="A264" s="1261" t="s">
        <v>1360</v>
      </c>
      <c r="B264" s="1261" t="s">
        <v>1423</v>
      </c>
      <c r="C264" s="1261" t="s">
        <v>1399</v>
      </c>
      <c r="D264" s="703">
        <v>62</v>
      </c>
      <c r="F264" s="1261">
        <v>56544.910000000003</v>
      </c>
      <c r="G264" s="1261">
        <v>668.85000000000002</v>
      </c>
      <c r="H264" s="1261">
        <v>0</v>
      </c>
      <c r="I264" s="1261" t="s">
        <v>1358</v>
      </c>
      <c r="J264" s="1261" t="s">
        <v>1359</v>
      </c>
    </row>
    <row r="265">
      <c r="A265" s="1261" t="s">
        <v>1360</v>
      </c>
      <c r="B265" s="1261" t="s">
        <v>1423</v>
      </c>
      <c r="C265" s="1261" t="s">
        <v>1361</v>
      </c>
      <c r="D265" s="703">
        <v>62</v>
      </c>
      <c r="F265" s="1261">
        <v>12186.85</v>
      </c>
      <c r="G265" s="1261">
        <v>76.299999999999997</v>
      </c>
      <c r="H265" s="1261">
        <v>0</v>
      </c>
      <c r="I265" s="1261" t="s">
        <v>1358</v>
      </c>
      <c r="J265" s="1261" t="s">
        <v>1359</v>
      </c>
    </row>
    <row r="266">
      <c r="A266" s="1261" t="s">
        <v>1355</v>
      </c>
      <c r="B266" s="1261" t="s">
        <v>1423</v>
      </c>
      <c r="C266" s="1261" t="s">
        <v>1409</v>
      </c>
      <c r="D266" s="703">
        <v>90</v>
      </c>
      <c r="F266" s="1261">
        <v>8240.0200000000004</v>
      </c>
      <c r="G266" s="1261">
        <v>286.30000000000001</v>
      </c>
      <c r="H266" s="1261">
        <v>0</v>
      </c>
      <c r="I266" s="1261" t="s">
        <v>1358</v>
      </c>
      <c r="J266" s="1261" t="s">
        <v>1359</v>
      </c>
    </row>
    <row r="267">
      <c r="A267" s="1261" t="s">
        <v>1360</v>
      </c>
      <c r="B267" s="1261" t="s">
        <v>1423</v>
      </c>
      <c r="C267" s="1261" t="s">
        <v>1367</v>
      </c>
      <c r="D267" s="703">
        <v>48</v>
      </c>
      <c r="F267" s="1261">
        <v>136219.17999999999</v>
      </c>
      <c r="G267" s="1261">
        <v>41821.370000000003</v>
      </c>
      <c r="H267" s="1261">
        <v>0</v>
      </c>
      <c r="I267" s="1261" t="s">
        <v>1358</v>
      </c>
      <c r="J267" s="1261" t="s">
        <v>1359</v>
      </c>
    </row>
    <row r="268">
      <c r="A268" s="1261" t="s">
        <v>1360</v>
      </c>
      <c r="B268" s="1261" t="s">
        <v>1423</v>
      </c>
      <c r="C268" s="1261" t="s">
        <v>1382</v>
      </c>
      <c r="D268" s="703">
        <v>69</v>
      </c>
      <c r="F268" s="1261">
        <v>5073.8500000000004</v>
      </c>
      <c r="G268" s="1261">
        <v>1.6000000000000001</v>
      </c>
      <c r="H268" s="1261">
        <v>0</v>
      </c>
      <c r="I268" s="1261" t="s">
        <v>1358</v>
      </c>
      <c r="J268" s="1261" t="s">
        <v>1359</v>
      </c>
    </row>
    <row r="269">
      <c r="A269" s="1261" t="s">
        <v>1355</v>
      </c>
      <c r="B269" s="1261" t="s">
        <v>1423</v>
      </c>
      <c r="C269" s="1261" t="s">
        <v>1363</v>
      </c>
      <c r="D269" s="703">
        <v>85</v>
      </c>
      <c r="F269" s="1261">
        <v>98446.380000000005</v>
      </c>
      <c r="G269" s="1261">
        <v>136.55000000000001</v>
      </c>
      <c r="H269" s="1261">
        <v>0</v>
      </c>
      <c r="I269" s="1261" t="s">
        <v>1358</v>
      </c>
      <c r="J269" s="1261" t="s">
        <v>1359</v>
      </c>
    </row>
    <row r="270">
      <c r="A270" s="1261" t="s">
        <v>1355</v>
      </c>
      <c r="B270" s="1261" t="s">
        <v>1423</v>
      </c>
      <c r="C270" s="1261" t="s">
        <v>1397</v>
      </c>
      <c r="D270" s="703">
        <v>44</v>
      </c>
      <c r="F270" s="1261">
        <v>11389.129999999999</v>
      </c>
      <c r="G270" s="1261">
        <v>11225</v>
      </c>
      <c r="H270" s="1261">
        <v>0</v>
      </c>
      <c r="I270" s="1261" t="s">
        <v>1358</v>
      </c>
      <c r="J270" s="1261" t="s">
        <v>1359</v>
      </c>
    </row>
    <row r="271">
      <c r="A271" s="1261" t="s">
        <v>1360</v>
      </c>
      <c r="B271" s="1261" t="s">
        <v>1423</v>
      </c>
      <c r="C271" s="1261" t="s">
        <v>1382</v>
      </c>
      <c r="D271" s="703">
        <v>62</v>
      </c>
      <c r="F271" s="1261">
        <v>52533.559999999998</v>
      </c>
      <c r="G271" s="1261">
        <v>216.41999999999999</v>
      </c>
      <c r="H271" s="1261">
        <v>0</v>
      </c>
      <c r="I271" s="1261" t="s">
        <v>1358</v>
      </c>
      <c r="J271" s="1261" t="s">
        <v>1359</v>
      </c>
    </row>
    <row r="272">
      <c r="A272" s="1261" t="s">
        <v>1355</v>
      </c>
      <c r="B272" s="1261" t="s">
        <v>1423</v>
      </c>
      <c r="C272" s="1261" t="s">
        <v>1370</v>
      </c>
      <c r="D272" s="703">
        <v>20</v>
      </c>
      <c r="F272" s="1261">
        <v>1134.3199999999999</v>
      </c>
      <c r="G272" s="1261">
        <v>185.80000000000001</v>
      </c>
      <c r="H272" s="1261">
        <v>0</v>
      </c>
      <c r="I272" s="1261" t="s">
        <v>1358</v>
      </c>
      <c r="J272" s="1261" t="s">
        <v>1359</v>
      </c>
    </row>
    <row r="273">
      <c r="A273" s="1261" t="s">
        <v>1355</v>
      </c>
      <c r="B273" s="1261" t="s">
        <v>1423</v>
      </c>
      <c r="C273" s="1261" t="s">
        <v>1400</v>
      </c>
      <c r="D273" s="703">
        <v>44</v>
      </c>
      <c r="F273" s="1261">
        <v>201153.20000000001</v>
      </c>
      <c r="G273" s="1261">
        <v>599040</v>
      </c>
      <c r="H273" s="1261">
        <v>0</v>
      </c>
      <c r="I273" s="1261" t="s">
        <v>1358</v>
      </c>
      <c r="J273" s="1261" t="s">
        <v>1359</v>
      </c>
    </row>
    <row r="274">
      <c r="A274" s="1261" t="s">
        <v>1360</v>
      </c>
      <c r="B274" s="1261" t="s">
        <v>1423</v>
      </c>
      <c r="C274" s="1261" t="s">
        <v>1426</v>
      </c>
      <c r="D274" s="703">
        <v>18</v>
      </c>
      <c r="F274" s="1261">
        <v>10244944.560000001</v>
      </c>
      <c r="G274" s="1261">
        <v>3204050</v>
      </c>
      <c r="H274" s="1261">
        <v>0</v>
      </c>
      <c r="I274" s="1261" t="s">
        <v>1358</v>
      </c>
      <c r="J274" s="1261" t="s">
        <v>1359</v>
      </c>
    </row>
    <row r="275">
      <c r="A275" s="1261" t="s">
        <v>1355</v>
      </c>
      <c r="B275" s="1261" t="s">
        <v>1423</v>
      </c>
      <c r="C275" s="1261" t="s">
        <v>1383</v>
      </c>
      <c r="D275" s="703">
        <v>61</v>
      </c>
      <c r="F275" s="1261">
        <v>31279.610000000001</v>
      </c>
      <c r="G275" s="1261">
        <v>9</v>
      </c>
      <c r="H275" s="1261">
        <v>0</v>
      </c>
      <c r="I275" s="1261" t="s">
        <v>1358</v>
      </c>
      <c r="J275" s="1261" t="s">
        <v>1359</v>
      </c>
    </row>
    <row r="276">
      <c r="A276" s="1261" t="s">
        <v>1355</v>
      </c>
      <c r="B276" s="1261" t="s">
        <v>1423</v>
      </c>
      <c r="C276" s="1261" t="s">
        <v>1364</v>
      </c>
      <c r="D276" s="703">
        <v>27</v>
      </c>
      <c r="F276" s="1261">
        <v>642488.98999999999</v>
      </c>
      <c r="G276" s="1261">
        <v>17375000</v>
      </c>
      <c r="H276" s="1261">
        <v>0</v>
      </c>
      <c r="I276" s="1261" t="s">
        <v>1358</v>
      </c>
      <c r="J276" s="1261" t="s">
        <v>1359</v>
      </c>
    </row>
    <row r="277">
      <c r="A277" s="1261" t="s">
        <v>1360</v>
      </c>
      <c r="B277" s="1261" t="s">
        <v>1423</v>
      </c>
      <c r="C277" s="1261" t="s">
        <v>1399</v>
      </c>
      <c r="D277" s="703">
        <v>38</v>
      </c>
      <c r="F277" s="1261">
        <v>13911.299999999999</v>
      </c>
      <c r="G277" s="1261">
        <v>21600</v>
      </c>
      <c r="H277" s="1261">
        <v>0</v>
      </c>
      <c r="I277" s="1261" t="s">
        <v>1358</v>
      </c>
      <c r="J277" s="1261" t="s">
        <v>1359</v>
      </c>
    </row>
    <row r="278">
      <c r="A278" s="1261" t="s">
        <v>1360</v>
      </c>
      <c r="B278" s="1261" t="s">
        <v>1423</v>
      </c>
      <c r="C278" s="1261" t="s">
        <v>1410</v>
      </c>
      <c r="D278" s="703">
        <v>49</v>
      </c>
      <c r="F278" s="1261">
        <v>10837.190000000001</v>
      </c>
      <c r="G278" s="1261">
        <v>0.19</v>
      </c>
      <c r="H278" s="1261">
        <v>0</v>
      </c>
      <c r="I278" s="1261" t="s">
        <v>1358</v>
      </c>
      <c r="J278" s="1261" t="s">
        <v>1359</v>
      </c>
    </row>
    <row r="279">
      <c r="A279" s="1261" t="s">
        <v>1360</v>
      </c>
      <c r="B279" s="1261" t="s">
        <v>1423</v>
      </c>
      <c r="C279" s="1261" t="s">
        <v>1401</v>
      </c>
      <c r="D279" s="703">
        <v>69</v>
      </c>
      <c r="F279" s="1261">
        <v>877.96000000000004</v>
      </c>
      <c r="G279" s="1261">
        <v>0.20000000000000001</v>
      </c>
      <c r="H279" s="1261">
        <v>0</v>
      </c>
      <c r="I279" s="1261" t="s">
        <v>1358</v>
      </c>
      <c r="J279" s="1261" t="s">
        <v>1359</v>
      </c>
    </row>
    <row r="280">
      <c r="A280" s="1261" t="s">
        <v>1360</v>
      </c>
      <c r="B280" s="1261" t="s">
        <v>1423</v>
      </c>
      <c r="C280" s="1261" t="s">
        <v>1362</v>
      </c>
      <c r="D280" s="703">
        <v>84</v>
      </c>
      <c r="F280" s="1261">
        <v>214816.51999999999</v>
      </c>
      <c r="G280" s="1261">
        <v>5802</v>
      </c>
      <c r="H280" s="1261">
        <v>0</v>
      </c>
      <c r="I280" s="1261" t="s">
        <v>1358</v>
      </c>
      <c r="J280" s="1261" t="s">
        <v>1359</v>
      </c>
    </row>
    <row r="281">
      <c r="A281" s="1261" t="s">
        <v>1355</v>
      </c>
      <c r="B281" s="1261" t="s">
        <v>1423</v>
      </c>
      <c r="C281" s="1261" t="s">
        <v>1427</v>
      </c>
      <c r="D281" s="703">
        <v>90</v>
      </c>
      <c r="F281" s="1261">
        <v>184192</v>
      </c>
      <c r="G281" s="1261">
        <v>193</v>
      </c>
      <c r="H281" s="1261">
        <v>0</v>
      </c>
      <c r="I281" s="1261" t="s">
        <v>1358</v>
      </c>
      <c r="J281" s="1261" t="s">
        <v>1359</v>
      </c>
    </row>
    <row r="282">
      <c r="A282" s="1261" t="s">
        <v>1355</v>
      </c>
      <c r="B282" s="1261" t="s">
        <v>1423</v>
      </c>
      <c r="C282" s="1261" t="s">
        <v>1377</v>
      </c>
      <c r="D282" s="703">
        <v>61</v>
      </c>
      <c r="F282" s="1261">
        <v>6048.3299999999999</v>
      </c>
      <c r="G282" s="1261">
        <v>4.7999999999999998</v>
      </c>
      <c r="H282" s="1261">
        <v>0</v>
      </c>
      <c r="I282" s="1261" t="s">
        <v>1358</v>
      </c>
      <c r="J282" s="1261" t="s">
        <v>1359</v>
      </c>
    </row>
    <row r="283">
      <c r="A283" s="1261" t="s">
        <v>1355</v>
      </c>
      <c r="B283" s="1261" t="s">
        <v>1423</v>
      </c>
      <c r="C283" s="1261" t="s">
        <v>1428</v>
      </c>
      <c r="D283" s="703">
        <v>90</v>
      </c>
      <c r="F283" s="1261">
        <v>2230</v>
      </c>
      <c r="G283" s="1261">
        <v>1.2</v>
      </c>
      <c r="H283" s="1261">
        <v>0</v>
      </c>
      <c r="I283" s="1261" t="s">
        <v>1358</v>
      </c>
      <c r="J283" s="1261" t="s">
        <v>1359</v>
      </c>
    </row>
    <row r="284">
      <c r="A284" s="1261" t="s">
        <v>1355</v>
      </c>
      <c r="B284" s="1261" t="s">
        <v>1423</v>
      </c>
      <c r="C284" s="1261" t="s">
        <v>1365</v>
      </c>
      <c r="D284" s="703">
        <v>90</v>
      </c>
      <c r="F284" s="1261">
        <v>2100</v>
      </c>
      <c r="G284" s="1261">
        <v>2.4100000000000001</v>
      </c>
      <c r="H284" s="1261">
        <v>0</v>
      </c>
      <c r="I284" s="1261" t="s">
        <v>1358</v>
      </c>
      <c r="J284" s="1261" t="s">
        <v>1359</v>
      </c>
    </row>
    <row r="285">
      <c r="A285" s="1261" t="s">
        <v>1355</v>
      </c>
      <c r="B285" s="1261" t="s">
        <v>1423</v>
      </c>
      <c r="C285" s="1261" t="s">
        <v>1395</v>
      </c>
      <c r="D285" s="703">
        <v>85</v>
      </c>
      <c r="F285" s="1261">
        <v>10468.68</v>
      </c>
      <c r="G285" s="1261">
        <v>62</v>
      </c>
      <c r="H285" s="1261">
        <v>0</v>
      </c>
      <c r="I285" s="1261" t="s">
        <v>1358</v>
      </c>
      <c r="J285" s="1261" t="s">
        <v>1359</v>
      </c>
    </row>
    <row r="286">
      <c r="A286" s="1261" t="s">
        <v>1355</v>
      </c>
      <c r="B286" s="1261" t="s">
        <v>1423</v>
      </c>
      <c r="C286" s="1261" t="s">
        <v>1383</v>
      </c>
      <c r="D286" s="703">
        <v>90</v>
      </c>
      <c r="F286" s="1261">
        <v>6850</v>
      </c>
      <c r="G286" s="1261">
        <v>133</v>
      </c>
      <c r="H286" s="1261">
        <v>0</v>
      </c>
      <c r="I286" s="1261" t="s">
        <v>1358</v>
      </c>
      <c r="J286" s="1261" t="s">
        <v>1359</v>
      </c>
    </row>
    <row r="287">
      <c r="A287" s="1261" t="s">
        <v>1355</v>
      </c>
      <c r="B287" s="1261" t="s">
        <v>1423</v>
      </c>
      <c r="C287" s="1261" t="s">
        <v>1376</v>
      </c>
      <c r="D287" s="703">
        <v>95</v>
      </c>
      <c r="F287" s="1261">
        <v>202598.51000000001</v>
      </c>
      <c r="G287" s="1261">
        <v>66904.300000000003</v>
      </c>
      <c r="H287" s="1261">
        <v>0</v>
      </c>
      <c r="I287" s="1261" t="s">
        <v>1358</v>
      </c>
      <c r="J287" s="1261" t="s">
        <v>1359</v>
      </c>
    </row>
    <row r="288">
      <c r="A288" s="1261" t="s">
        <v>1355</v>
      </c>
      <c r="B288" s="1261" t="s">
        <v>1423</v>
      </c>
      <c r="C288" s="1261" t="s">
        <v>1370</v>
      </c>
      <c r="D288" s="703">
        <v>95</v>
      </c>
      <c r="F288" s="1261">
        <v>1011.04</v>
      </c>
      <c r="G288" s="1261">
        <v>9.8000000000000007</v>
      </c>
      <c r="H288" s="1261">
        <v>0</v>
      </c>
      <c r="I288" s="1261" t="s">
        <v>1358</v>
      </c>
      <c r="J288" s="1261" t="s">
        <v>1359</v>
      </c>
    </row>
    <row r="289">
      <c r="A289" s="1261" t="s">
        <v>1355</v>
      </c>
      <c r="B289" s="1261" t="s">
        <v>1423</v>
      </c>
      <c r="C289" s="1261" t="s">
        <v>1386</v>
      </c>
      <c r="D289" s="703">
        <v>85</v>
      </c>
      <c r="F289" s="1261">
        <v>10902.73</v>
      </c>
      <c r="G289" s="1261">
        <v>15.869999999999999</v>
      </c>
      <c r="H289" s="1261">
        <v>0</v>
      </c>
      <c r="I289" s="1261" t="s">
        <v>1358</v>
      </c>
      <c r="J289" s="1261" t="s">
        <v>1359</v>
      </c>
    </row>
    <row r="290">
      <c r="A290" s="1261" t="s">
        <v>1360</v>
      </c>
      <c r="B290" s="1261" t="s">
        <v>1423</v>
      </c>
      <c r="C290" s="1261" t="s">
        <v>1424</v>
      </c>
      <c r="D290" s="703">
        <v>61</v>
      </c>
      <c r="F290" s="1261">
        <v>40030.809999999998</v>
      </c>
      <c r="G290" s="1261">
        <v>317.36000000000001</v>
      </c>
      <c r="H290" s="1261">
        <v>0</v>
      </c>
      <c r="I290" s="1261" t="s">
        <v>1358</v>
      </c>
      <c r="J290" s="1261" t="s">
        <v>1359</v>
      </c>
    </row>
    <row r="291">
      <c r="A291" s="1261" t="s">
        <v>1355</v>
      </c>
      <c r="B291" s="1261" t="s">
        <v>1423</v>
      </c>
      <c r="C291" s="1261" t="s">
        <v>1370</v>
      </c>
      <c r="D291" s="703">
        <v>90</v>
      </c>
      <c r="F291" s="1261">
        <v>56632.199999999997</v>
      </c>
      <c r="G291" s="1261">
        <v>2399.5</v>
      </c>
      <c r="H291" s="1261">
        <v>0</v>
      </c>
      <c r="I291" s="1261" t="s">
        <v>1358</v>
      </c>
      <c r="J291" s="1261" t="s">
        <v>1359</v>
      </c>
    </row>
    <row r="292">
      <c r="A292" s="1261" t="s">
        <v>1355</v>
      </c>
      <c r="B292" s="1261" t="s">
        <v>1423</v>
      </c>
      <c r="C292" s="1261" t="s">
        <v>1417</v>
      </c>
      <c r="D292" s="703">
        <v>95</v>
      </c>
      <c r="F292" s="1261">
        <v>113585.28999999999</v>
      </c>
      <c r="G292" s="1261">
        <v>37461.300000000003</v>
      </c>
      <c r="H292" s="1261">
        <v>0</v>
      </c>
      <c r="I292" s="1261" t="s">
        <v>1358</v>
      </c>
      <c r="J292" s="1261" t="s">
        <v>1359</v>
      </c>
    </row>
    <row r="293">
      <c r="A293" s="1261" t="s">
        <v>1360</v>
      </c>
      <c r="B293" s="1261" t="s">
        <v>1423</v>
      </c>
      <c r="C293" s="1261" t="s">
        <v>1381</v>
      </c>
      <c r="D293" s="703">
        <v>90</v>
      </c>
      <c r="F293" s="1261">
        <v>1210.25</v>
      </c>
      <c r="G293" s="1261">
        <v>0.40000000000000002</v>
      </c>
      <c r="H293" s="1261">
        <v>0</v>
      </c>
      <c r="I293" s="1261" t="s">
        <v>1358</v>
      </c>
      <c r="J293" s="1261" t="s">
        <v>1359</v>
      </c>
    </row>
    <row r="294">
      <c r="A294" s="1261" t="s">
        <v>1355</v>
      </c>
      <c r="B294" s="1261" t="s">
        <v>1423</v>
      </c>
      <c r="C294" s="1261" t="s">
        <v>1383</v>
      </c>
      <c r="D294" s="703">
        <v>69</v>
      </c>
      <c r="F294" s="1261">
        <v>566.32000000000005</v>
      </c>
      <c r="G294" s="1261">
        <v>0.69999999999999996</v>
      </c>
      <c r="H294" s="1261">
        <v>0</v>
      </c>
      <c r="I294" s="1261" t="s">
        <v>1358</v>
      </c>
      <c r="J294" s="1261" t="s">
        <v>1359</v>
      </c>
    </row>
    <row r="295">
      <c r="A295" s="1261" t="s">
        <v>1355</v>
      </c>
      <c r="B295" s="1261" t="s">
        <v>1423</v>
      </c>
      <c r="C295" s="1261" t="s">
        <v>1368</v>
      </c>
      <c r="D295" s="703">
        <v>81</v>
      </c>
      <c r="F295" s="1261">
        <v>1463.5599999999999</v>
      </c>
      <c r="G295" s="1261">
        <v>6.1200000000000001</v>
      </c>
      <c r="H295" s="1261">
        <v>0</v>
      </c>
      <c r="I295" s="1261" t="s">
        <v>1358</v>
      </c>
      <c r="J295" s="1261" t="s">
        <v>1359</v>
      </c>
    </row>
    <row r="296">
      <c r="A296" s="1261" t="s">
        <v>1360</v>
      </c>
      <c r="B296" s="1261" t="s">
        <v>1423</v>
      </c>
      <c r="C296" s="1261" t="s">
        <v>1391</v>
      </c>
      <c r="D296" s="703">
        <v>73</v>
      </c>
      <c r="F296" s="1261">
        <v>7877.1800000000003</v>
      </c>
      <c r="G296" s="1261">
        <v>49.740000000000002</v>
      </c>
      <c r="H296" s="1261">
        <v>0</v>
      </c>
      <c r="I296" s="1261" t="s">
        <v>1358</v>
      </c>
      <c r="J296" s="1261" t="s">
        <v>1359</v>
      </c>
    </row>
    <row r="297">
      <c r="A297" s="1261" t="s">
        <v>1355</v>
      </c>
      <c r="B297" s="1261" t="s">
        <v>1423</v>
      </c>
      <c r="C297" s="1261" t="s">
        <v>1364</v>
      </c>
      <c r="D297" s="703">
        <v>42</v>
      </c>
      <c r="F297" s="1261">
        <v>882.98000000000002</v>
      </c>
      <c r="G297" s="1261">
        <v>35.689999999999998</v>
      </c>
      <c r="H297" s="1261">
        <v>0</v>
      </c>
      <c r="I297" s="1261" t="s">
        <v>1358</v>
      </c>
      <c r="J297" s="1261" t="s">
        <v>1359</v>
      </c>
    </row>
    <row r="298">
      <c r="A298" s="1261" t="s">
        <v>1355</v>
      </c>
      <c r="B298" s="1261" t="s">
        <v>1423</v>
      </c>
      <c r="C298" s="1261" t="s">
        <v>1381</v>
      </c>
      <c r="D298" s="703">
        <v>82</v>
      </c>
      <c r="F298" s="1261">
        <v>816.20000000000005</v>
      </c>
      <c r="G298" s="1261">
        <v>321.19999999999999</v>
      </c>
      <c r="H298" s="1261">
        <v>0</v>
      </c>
      <c r="I298" s="1261" t="s">
        <v>1358</v>
      </c>
      <c r="J298" s="1261" t="s">
        <v>1359</v>
      </c>
    </row>
    <row r="299">
      <c r="A299" s="1261" t="s">
        <v>1360</v>
      </c>
      <c r="B299" s="1261" t="s">
        <v>1423</v>
      </c>
      <c r="C299" s="1261" t="s">
        <v>1367</v>
      </c>
      <c r="D299" s="703">
        <v>73</v>
      </c>
      <c r="F299" s="1261">
        <v>977791.71999999997</v>
      </c>
      <c r="G299" s="1261">
        <v>411092.67999999999</v>
      </c>
      <c r="H299" s="1261">
        <v>0</v>
      </c>
      <c r="I299" s="1261" t="s">
        <v>1358</v>
      </c>
      <c r="J299" s="1261" t="s">
        <v>1359</v>
      </c>
    </row>
    <row r="300">
      <c r="A300" s="1261" t="s">
        <v>1355</v>
      </c>
      <c r="B300" s="1261" t="s">
        <v>1423</v>
      </c>
      <c r="C300" s="1261" t="s">
        <v>1365</v>
      </c>
      <c r="D300" s="703">
        <v>49</v>
      </c>
      <c r="F300" s="1261">
        <v>9913.75</v>
      </c>
      <c r="G300" s="1261">
        <v>1</v>
      </c>
      <c r="H300" s="1261">
        <v>0</v>
      </c>
      <c r="I300" s="1261" t="s">
        <v>1358</v>
      </c>
      <c r="J300" s="1261" t="s">
        <v>1359</v>
      </c>
    </row>
    <row r="301">
      <c r="A301" s="1261" t="s">
        <v>1360</v>
      </c>
      <c r="B301" s="1261" t="s">
        <v>1423</v>
      </c>
      <c r="C301" s="1261" t="s">
        <v>1382</v>
      </c>
      <c r="D301" s="703">
        <v>59</v>
      </c>
      <c r="F301" s="1261">
        <v>1936.5899999999999</v>
      </c>
      <c r="G301" s="1261">
        <v>60</v>
      </c>
      <c r="H301" s="1261">
        <v>0</v>
      </c>
      <c r="I301" s="1261" t="s">
        <v>1358</v>
      </c>
      <c r="J301" s="1261" t="s">
        <v>1359</v>
      </c>
    </row>
    <row r="302">
      <c r="A302" s="1261" t="s">
        <v>1360</v>
      </c>
      <c r="B302" s="1261" t="s">
        <v>1423</v>
      </c>
      <c r="C302" s="1261" t="s">
        <v>1401</v>
      </c>
      <c r="D302" s="703">
        <v>84</v>
      </c>
      <c r="F302" s="1261">
        <v>40979.790000000001</v>
      </c>
      <c r="G302" s="1261">
        <v>613.5</v>
      </c>
      <c r="H302" s="1261">
        <v>0</v>
      </c>
      <c r="I302" s="1261" t="s">
        <v>1358</v>
      </c>
      <c r="J302" s="1261" t="s">
        <v>1359</v>
      </c>
    </row>
    <row r="303">
      <c r="A303" s="1261" t="s">
        <v>1360</v>
      </c>
      <c r="B303" s="1261" t="s">
        <v>1423</v>
      </c>
      <c r="C303" s="1261" t="s">
        <v>1367</v>
      </c>
      <c r="D303" s="703">
        <v>7</v>
      </c>
      <c r="F303" s="1261">
        <v>1140082.5800000001</v>
      </c>
      <c r="G303" s="1261">
        <v>2200393.5099999998</v>
      </c>
      <c r="H303" s="1261">
        <v>0</v>
      </c>
      <c r="I303" s="1261" t="s">
        <v>1358</v>
      </c>
      <c r="J303" s="1261" t="s">
        <v>1359</v>
      </c>
    </row>
    <row r="304">
      <c r="A304" s="1261" t="s">
        <v>1360</v>
      </c>
      <c r="B304" s="1261" t="s">
        <v>1423</v>
      </c>
      <c r="C304" s="1261" t="s">
        <v>1401</v>
      </c>
      <c r="D304" s="703">
        <v>29</v>
      </c>
      <c r="F304" s="1261">
        <v>620.51999999999998</v>
      </c>
      <c r="G304" s="1261">
        <v>238</v>
      </c>
      <c r="H304" s="1261">
        <v>0</v>
      </c>
      <c r="I304" s="1261" t="s">
        <v>1358</v>
      </c>
      <c r="J304" s="1261" t="s">
        <v>1359</v>
      </c>
    </row>
    <row r="305">
      <c r="A305" s="1261" t="s">
        <v>1360</v>
      </c>
      <c r="B305" s="1261" t="s">
        <v>1423</v>
      </c>
      <c r="C305" s="1261" t="s">
        <v>1377</v>
      </c>
      <c r="D305" s="703">
        <v>26</v>
      </c>
      <c r="F305" s="1261">
        <v>237592.98000000001</v>
      </c>
      <c r="G305" s="1261">
        <v>260000</v>
      </c>
      <c r="H305" s="1261">
        <v>0</v>
      </c>
      <c r="I305" s="1261" t="s">
        <v>1358</v>
      </c>
      <c r="J305" s="1261" t="s">
        <v>1359</v>
      </c>
    </row>
    <row r="306">
      <c r="A306" s="1261" t="s">
        <v>1355</v>
      </c>
      <c r="B306" s="1261" t="s">
        <v>1423</v>
      </c>
      <c r="C306" s="1261" t="s">
        <v>1379</v>
      </c>
      <c r="D306" s="703">
        <v>96</v>
      </c>
      <c r="F306" s="1261">
        <v>1372.29</v>
      </c>
      <c r="G306" s="1261">
        <v>4.9100000000000001</v>
      </c>
      <c r="H306" s="1261">
        <v>0</v>
      </c>
      <c r="I306" s="1261" t="s">
        <v>1358</v>
      </c>
      <c r="J306" s="1261" t="s">
        <v>1359</v>
      </c>
    </row>
    <row r="307">
      <c r="A307" s="1261" t="s">
        <v>1355</v>
      </c>
      <c r="B307" s="1261" t="s">
        <v>1423</v>
      </c>
      <c r="C307" s="1261" t="s">
        <v>1393</v>
      </c>
      <c r="D307" s="703">
        <v>44</v>
      </c>
      <c r="F307" s="1261">
        <v>112976.94</v>
      </c>
      <c r="G307" s="1261">
        <v>323750</v>
      </c>
      <c r="H307" s="1261">
        <v>0</v>
      </c>
      <c r="I307" s="1261" t="s">
        <v>1358</v>
      </c>
      <c r="J307" s="1261" t="s">
        <v>1359</v>
      </c>
    </row>
    <row r="308">
      <c r="A308" s="1261" t="s">
        <v>1355</v>
      </c>
      <c r="B308" s="1261" t="s">
        <v>1423</v>
      </c>
      <c r="C308" s="1261" t="s">
        <v>1383</v>
      </c>
      <c r="D308" s="703">
        <v>84</v>
      </c>
      <c r="F308" s="1261">
        <v>85715.419999999998</v>
      </c>
      <c r="G308" s="1261">
        <v>17415</v>
      </c>
      <c r="H308" s="1261">
        <v>0</v>
      </c>
      <c r="I308" s="1261" t="s">
        <v>1358</v>
      </c>
      <c r="J308" s="1261" t="s">
        <v>1359</v>
      </c>
    </row>
    <row r="309">
      <c r="A309" s="1261" t="s">
        <v>1360</v>
      </c>
      <c r="B309" s="1261" t="s">
        <v>1423</v>
      </c>
      <c r="C309" s="1261" t="s">
        <v>1366</v>
      </c>
      <c r="D309" s="703">
        <v>84</v>
      </c>
      <c r="F309" s="1261">
        <v>14042.879999999999</v>
      </c>
      <c r="G309" s="1261">
        <v>62</v>
      </c>
      <c r="H309" s="1261">
        <v>0</v>
      </c>
      <c r="I309" s="1261" t="s">
        <v>1358</v>
      </c>
      <c r="J309" s="1261" t="s">
        <v>1359</v>
      </c>
    </row>
    <row r="310">
      <c r="A310" s="1261" t="s">
        <v>1360</v>
      </c>
      <c r="B310" s="1261" t="s">
        <v>1423</v>
      </c>
      <c r="C310" s="1261" t="s">
        <v>1396</v>
      </c>
      <c r="D310" s="703">
        <v>43</v>
      </c>
      <c r="F310" s="1261">
        <v>99674.580000000002</v>
      </c>
      <c r="G310" s="1261">
        <v>218.09999999999999</v>
      </c>
      <c r="H310" s="1261">
        <v>0</v>
      </c>
      <c r="I310" s="1261" t="s">
        <v>1358</v>
      </c>
      <c r="J310" s="1261" t="s">
        <v>1359</v>
      </c>
    </row>
    <row r="311">
      <c r="A311" s="1261" t="s">
        <v>1355</v>
      </c>
      <c r="B311" s="1261" t="s">
        <v>1423</v>
      </c>
      <c r="C311" s="1261" t="s">
        <v>1429</v>
      </c>
      <c r="D311" s="703">
        <v>20</v>
      </c>
      <c r="F311" s="1261">
        <v>400</v>
      </c>
      <c r="G311" s="1261">
        <v>50</v>
      </c>
      <c r="H311" s="1261">
        <v>0</v>
      </c>
      <c r="I311" s="1261" t="s">
        <v>1358</v>
      </c>
      <c r="J311" s="1261" t="s">
        <v>1359</v>
      </c>
    </row>
    <row r="312">
      <c r="A312" s="1261" t="s">
        <v>1360</v>
      </c>
      <c r="B312" s="1261" t="s">
        <v>1423</v>
      </c>
      <c r="C312" s="1261" t="s">
        <v>1379</v>
      </c>
      <c r="D312" s="703">
        <v>76</v>
      </c>
      <c r="F312" s="1261">
        <v>7824.6700000000001</v>
      </c>
      <c r="G312" s="1261">
        <v>71.170000000000002</v>
      </c>
      <c r="H312" s="1261">
        <v>0</v>
      </c>
      <c r="I312" s="1261" t="s">
        <v>1358</v>
      </c>
      <c r="J312" s="1261" t="s">
        <v>1359</v>
      </c>
    </row>
    <row r="313">
      <c r="A313" s="1261" t="s">
        <v>1360</v>
      </c>
      <c r="B313" s="1261" t="s">
        <v>1423</v>
      </c>
      <c r="C313" s="1261" t="s">
        <v>1430</v>
      </c>
      <c r="D313" s="703">
        <v>62</v>
      </c>
      <c r="F313" s="1261">
        <v>278.62</v>
      </c>
      <c r="G313" s="1261">
        <v>1.46</v>
      </c>
      <c r="H313" s="1261">
        <v>0</v>
      </c>
      <c r="I313" s="1261" t="s">
        <v>1358</v>
      </c>
      <c r="J313" s="1261" t="s">
        <v>1359</v>
      </c>
    </row>
    <row r="314">
      <c r="A314" s="1261" t="s">
        <v>1360</v>
      </c>
      <c r="B314" s="1261" t="s">
        <v>1423</v>
      </c>
      <c r="C314" s="1261" t="s">
        <v>1390</v>
      </c>
      <c r="D314" s="703">
        <v>90</v>
      </c>
      <c r="F314" s="1261">
        <v>59481.010000000002</v>
      </c>
      <c r="G314" s="1261">
        <v>55.399999999999999</v>
      </c>
      <c r="H314" s="1261">
        <v>0</v>
      </c>
      <c r="I314" s="1261" t="s">
        <v>1358</v>
      </c>
      <c r="J314" s="1261" t="s">
        <v>1359</v>
      </c>
    </row>
    <row r="315">
      <c r="A315" s="1261" t="s">
        <v>1360</v>
      </c>
      <c r="B315" s="1261" t="s">
        <v>1423</v>
      </c>
      <c r="C315" s="1261" t="s">
        <v>1415</v>
      </c>
      <c r="D315" s="703">
        <v>94</v>
      </c>
      <c r="F315" s="1261">
        <v>611.96000000000004</v>
      </c>
      <c r="G315" s="1261">
        <v>23.48</v>
      </c>
      <c r="H315" s="1261">
        <v>0</v>
      </c>
      <c r="I315" s="1261" t="s">
        <v>1358</v>
      </c>
      <c r="J315" s="1261" t="s">
        <v>1359</v>
      </c>
    </row>
    <row r="316">
      <c r="A316" s="1261" t="s">
        <v>1360</v>
      </c>
      <c r="B316" s="1261" t="s">
        <v>1423</v>
      </c>
      <c r="C316" s="1261" t="s">
        <v>1376</v>
      </c>
      <c r="D316" s="703">
        <v>39</v>
      </c>
      <c r="F316" s="1261">
        <v>5279.7399999999998</v>
      </c>
      <c r="G316" s="1261">
        <v>47.25</v>
      </c>
      <c r="H316" s="1261">
        <v>0</v>
      </c>
      <c r="I316" s="1261" t="s">
        <v>1358</v>
      </c>
      <c r="J316" s="1261" t="s">
        <v>1359</v>
      </c>
    </row>
    <row r="317">
      <c r="A317" s="1261" t="s">
        <v>1355</v>
      </c>
      <c r="B317" s="1261" t="s">
        <v>1423</v>
      </c>
      <c r="C317" s="1261" t="s">
        <v>1364</v>
      </c>
      <c r="D317" s="703">
        <v>71</v>
      </c>
      <c r="F317" s="1261">
        <v>4326.2399999999998</v>
      </c>
      <c r="G317" s="1261">
        <v>117.41</v>
      </c>
      <c r="H317" s="1261">
        <v>0</v>
      </c>
      <c r="I317" s="1261" t="s">
        <v>1358</v>
      </c>
      <c r="J317" s="1261" t="s">
        <v>1359</v>
      </c>
    </row>
    <row r="318">
      <c r="A318" s="1261" t="s">
        <v>1360</v>
      </c>
      <c r="B318" s="1261" t="s">
        <v>1423</v>
      </c>
      <c r="C318" s="1261" t="s">
        <v>1399</v>
      </c>
      <c r="D318" s="703">
        <v>44</v>
      </c>
      <c r="F318" s="1261">
        <v>51555.75</v>
      </c>
      <c r="G318" s="1261">
        <v>101106</v>
      </c>
      <c r="H318" s="1261">
        <v>0</v>
      </c>
      <c r="I318" s="1261" t="s">
        <v>1358</v>
      </c>
      <c r="J318" s="1261" t="s">
        <v>1359</v>
      </c>
    </row>
    <row r="319">
      <c r="A319" s="1261" t="s">
        <v>1360</v>
      </c>
      <c r="B319" s="1261" t="s">
        <v>1423</v>
      </c>
      <c r="C319" s="1261" t="s">
        <v>1431</v>
      </c>
      <c r="D319" s="703">
        <v>61</v>
      </c>
      <c r="F319" s="1261">
        <v>1986.8</v>
      </c>
      <c r="G319" s="1261">
        <v>10.33</v>
      </c>
      <c r="H319" s="1261">
        <v>0</v>
      </c>
      <c r="I319" s="1261" t="s">
        <v>1358</v>
      </c>
      <c r="J319" s="1261" t="s">
        <v>1359</v>
      </c>
    </row>
    <row r="320">
      <c r="A320" s="1261" t="s">
        <v>1360</v>
      </c>
      <c r="B320" s="1261" t="s">
        <v>1423</v>
      </c>
      <c r="C320" s="1261" t="s">
        <v>1430</v>
      </c>
      <c r="D320" s="703">
        <v>65</v>
      </c>
      <c r="F320" s="1261">
        <v>35.490000000000002</v>
      </c>
      <c r="G320" s="1261">
        <v>0.53000000000000003</v>
      </c>
      <c r="H320" s="1261">
        <v>0</v>
      </c>
      <c r="I320" s="1261" t="s">
        <v>1358</v>
      </c>
      <c r="J320" s="1261" t="s">
        <v>1359</v>
      </c>
    </row>
    <row r="321">
      <c r="A321" s="1261" t="s">
        <v>1360</v>
      </c>
      <c r="B321" s="1261" t="s">
        <v>1423</v>
      </c>
      <c r="C321" s="1261" t="s">
        <v>1396</v>
      </c>
      <c r="D321" s="703">
        <v>84</v>
      </c>
      <c r="F321" s="1261">
        <v>1067.5899999999999</v>
      </c>
      <c r="G321" s="1261">
        <v>4</v>
      </c>
      <c r="H321" s="1261">
        <v>0</v>
      </c>
      <c r="I321" s="1261" t="s">
        <v>1358</v>
      </c>
      <c r="J321" s="1261" t="s">
        <v>1359</v>
      </c>
    </row>
    <row r="322">
      <c r="A322" s="1261" t="s">
        <v>1355</v>
      </c>
      <c r="B322" s="1261" t="s">
        <v>1423</v>
      </c>
      <c r="C322" s="1261" t="s">
        <v>1416</v>
      </c>
      <c r="D322" s="703">
        <v>84</v>
      </c>
      <c r="F322" s="1261">
        <v>20648.869999999999</v>
      </c>
      <c r="G322" s="1261">
        <v>715</v>
      </c>
      <c r="H322" s="1261">
        <v>0</v>
      </c>
      <c r="I322" s="1261" t="s">
        <v>1358</v>
      </c>
      <c r="J322" s="1261" t="s">
        <v>1359</v>
      </c>
    </row>
    <row r="323">
      <c r="A323" s="1261" t="s">
        <v>1355</v>
      </c>
      <c r="B323" s="1261" t="s">
        <v>1423</v>
      </c>
      <c r="C323" s="1261" t="s">
        <v>1415</v>
      </c>
      <c r="D323" s="703">
        <v>39</v>
      </c>
      <c r="F323" s="1261">
        <v>4719.9099999999999</v>
      </c>
      <c r="G323" s="1261">
        <v>783.54999999999995</v>
      </c>
      <c r="H323" s="1261">
        <v>0</v>
      </c>
      <c r="I323" s="1261" t="s">
        <v>1358</v>
      </c>
      <c r="J323" s="1261" t="s">
        <v>1359</v>
      </c>
    </row>
    <row r="324">
      <c r="A324" s="1261" t="s">
        <v>1360</v>
      </c>
      <c r="B324" s="1261" t="s">
        <v>1423</v>
      </c>
      <c r="C324" s="1261" t="s">
        <v>1422</v>
      </c>
      <c r="D324" s="703">
        <v>40</v>
      </c>
      <c r="F324" s="1261">
        <v>3867.2199999999998</v>
      </c>
      <c r="G324" s="1261">
        <v>23.899999999999999</v>
      </c>
      <c r="H324" s="1261">
        <v>0</v>
      </c>
      <c r="I324" s="1261" t="s">
        <v>1358</v>
      </c>
      <c r="J324" s="1261" t="s">
        <v>1359</v>
      </c>
    </row>
    <row r="325">
      <c r="A325" s="1261" t="s">
        <v>1355</v>
      </c>
      <c r="B325" s="1261" t="s">
        <v>1423</v>
      </c>
      <c r="C325" s="1261" t="s">
        <v>1367</v>
      </c>
      <c r="D325" s="703">
        <v>48</v>
      </c>
      <c r="F325" s="1261">
        <v>73.5</v>
      </c>
      <c r="G325" s="1261">
        <v>57.75</v>
      </c>
      <c r="H325" s="1261">
        <v>0</v>
      </c>
      <c r="I325" s="1261" t="s">
        <v>1358</v>
      </c>
      <c r="J325" s="1261" t="s">
        <v>1359</v>
      </c>
    </row>
    <row r="326">
      <c r="A326" s="1261" t="s">
        <v>1360</v>
      </c>
      <c r="B326" s="1261" t="s">
        <v>1423</v>
      </c>
      <c r="C326" s="1261" t="s">
        <v>1361</v>
      </c>
      <c r="D326" s="703">
        <v>61</v>
      </c>
      <c r="F326" s="1261">
        <v>4746.3100000000004</v>
      </c>
      <c r="G326" s="1261">
        <v>22.649999999999999</v>
      </c>
      <c r="H326" s="1261">
        <v>0</v>
      </c>
      <c r="I326" s="1261" t="s">
        <v>1358</v>
      </c>
      <c r="J326" s="1261" t="s">
        <v>1359</v>
      </c>
    </row>
    <row r="327">
      <c r="A327" s="1261" t="s">
        <v>1360</v>
      </c>
      <c r="B327" s="1261" t="s">
        <v>1423</v>
      </c>
      <c r="C327" s="1261" t="s">
        <v>1368</v>
      </c>
      <c r="D327" s="703">
        <v>90</v>
      </c>
      <c r="F327" s="1261">
        <v>2123.2600000000002</v>
      </c>
      <c r="G327" s="1261">
        <v>14.49</v>
      </c>
      <c r="H327" s="1261">
        <v>0</v>
      </c>
      <c r="I327" s="1261" t="s">
        <v>1358</v>
      </c>
      <c r="J327" s="1261" t="s">
        <v>1359</v>
      </c>
    </row>
    <row r="328">
      <c r="A328" s="1261" t="s">
        <v>1355</v>
      </c>
      <c r="B328" s="1261" t="s">
        <v>1423</v>
      </c>
      <c r="C328" s="1261" t="s">
        <v>1424</v>
      </c>
      <c r="D328" s="703">
        <v>18</v>
      </c>
      <c r="F328" s="1261">
        <v>5851.1700000000001</v>
      </c>
      <c r="G328" s="1261">
        <v>217.18000000000001</v>
      </c>
      <c r="H328" s="1261">
        <v>0</v>
      </c>
      <c r="I328" s="1261" t="s">
        <v>1358</v>
      </c>
      <c r="J328" s="1261" t="s">
        <v>1359</v>
      </c>
    </row>
    <row r="329">
      <c r="A329" s="1261" t="s">
        <v>1360</v>
      </c>
      <c r="B329" s="1261" t="s">
        <v>1423</v>
      </c>
      <c r="C329" s="1261" t="s">
        <v>1382</v>
      </c>
      <c r="D329" s="703">
        <v>72</v>
      </c>
      <c r="F329" s="1261">
        <v>14456.370000000001</v>
      </c>
      <c r="G329" s="1261">
        <v>1510</v>
      </c>
      <c r="H329" s="1261">
        <v>0</v>
      </c>
      <c r="I329" s="1261" t="s">
        <v>1358</v>
      </c>
      <c r="J329" s="1261" t="s">
        <v>1359</v>
      </c>
    </row>
    <row r="330">
      <c r="A330" s="1261" t="s">
        <v>1360</v>
      </c>
      <c r="B330" s="1261" t="s">
        <v>1423</v>
      </c>
      <c r="C330" s="1261" t="s">
        <v>1368</v>
      </c>
      <c r="D330" s="703">
        <v>59</v>
      </c>
      <c r="F330" s="1261">
        <v>2594.5999999999999</v>
      </c>
      <c r="G330" s="1261">
        <v>89.950000000000003</v>
      </c>
      <c r="H330" s="1261">
        <v>0</v>
      </c>
      <c r="I330" s="1261" t="s">
        <v>1358</v>
      </c>
      <c r="J330" s="1261" t="s">
        <v>1359</v>
      </c>
    </row>
    <row r="331">
      <c r="A331" s="1261" t="s">
        <v>1360</v>
      </c>
      <c r="B331" s="1261" t="s">
        <v>1423</v>
      </c>
      <c r="C331" s="1261" t="s">
        <v>1370</v>
      </c>
      <c r="D331" s="703">
        <v>40</v>
      </c>
      <c r="F331" s="1261">
        <v>1896.6700000000001</v>
      </c>
      <c r="G331" s="1261">
        <v>345</v>
      </c>
      <c r="H331" s="1261">
        <v>0</v>
      </c>
      <c r="I331" s="1261" t="s">
        <v>1358</v>
      </c>
      <c r="J331" s="1261" t="s">
        <v>1359</v>
      </c>
    </row>
    <row r="332">
      <c r="A332" s="1261" t="s">
        <v>1355</v>
      </c>
      <c r="B332" s="1261" t="s">
        <v>1423</v>
      </c>
      <c r="C332" s="1261" t="s">
        <v>1390</v>
      </c>
      <c r="D332" s="703">
        <v>44</v>
      </c>
      <c r="F332" s="1261">
        <v>8885.7199999999993</v>
      </c>
      <c r="G332" s="1261">
        <v>21800</v>
      </c>
      <c r="H332" s="1261">
        <v>0</v>
      </c>
      <c r="I332" s="1261" t="s">
        <v>1358</v>
      </c>
      <c r="J332" s="1261" t="s">
        <v>1359</v>
      </c>
    </row>
    <row r="333">
      <c r="A333" s="1261" t="s">
        <v>1355</v>
      </c>
      <c r="B333" s="1261" t="s">
        <v>1423</v>
      </c>
      <c r="C333" s="1261" t="s">
        <v>1366</v>
      </c>
      <c r="D333" s="703">
        <v>18</v>
      </c>
      <c r="F333" s="1261">
        <v>158.63</v>
      </c>
      <c r="G333" s="1261">
        <v>23</v>
      </c>
      <c r="H333" s="1261">
        <v>0</v>
      </c>
      <c r="I333" s="1261" t="s">
        <v>1358</v>
      </c>
      <c r="J333" s="1261" t="s">
        <v>1359</v>
      </c>
    </row>
    <row r="334">
      <c r="A334" s="1261" t="s">
        <v>1355</v>
      </c>
      <c r="B334" s="1261" t="s">
        <v>1423</v>
      </c>
      <c r="C334" s="1261" t="s">
        <v>1401</v>
      </c>
      <c r="D334" s="703">
        <v>23</v>
      </c>
      <c r="F334" s="1261">
        <v>1289.53</v>
      </c>
      <c r="G334" s="1261">
        <v>55</v>
      </c>
      <c r="H334" s="1261">
        <v>0</v>
      </c>
      <c r="I334" s="1261" t="s">
        <v>1358</v>
      </c>
      <c r="J334" s="1261" t="s">
        <v>1359</v>
      </c>
    </row>
    <row r="335">
      <c r="A335" s="1261" t="s">
        <v>1355</v>
      </c>
      <c r="B335" s="1261" t="s">
        <v>1423</v>
      </c>
      <c r="C335" s="1261" t="s">
        <v>1362</v>
      </c>
      <c r="D335" s="703">
        <v>20</v>
      </c>
      <c r="F335" s="1261">
        <v>15258.6</v>
      </c>
      <c r="G335" s="1261">
        <v>12440</v>
      </c>
      <c r="H335" s="1261">
        <v>0</v>
      </c>
      <c r="I335" s="1261" t="s">
        <v>1358</v>
      </c>
      <c r="J335" s="1261" t="s">
        <v>1359</v>
      </c>
    </row>
    <row r="336">
      <c r="A336" s="1261" t="s">
        <v>1355</v>
      </c>
      <c r="B336" s="1261" t="s">
        <v>1423</v>
      </c>
      <c r="C336" s="1261" t="s">
        <v>1420</v>
      </c>
      <c r="D336" s="703">
        <v>21</v>
      </c>
      <c r="F336" s="1261">
        <v>97.930000000000007</v>
      </c>
      <c r="G336" s="1261">
        <v>9.4100000000000001</v>
      </c>
      <c r="H336" s="1261">
        <v>0</v>
      </c>
      <c r="I336" s="1261" t="s">
        <v>1358</v>
      </c>
      <c r="J336" s="1261" t="s">
        <v>1359</v>
      </c>
    </row>
    <row r="337">
      <c r="A337" s="1261" t="s">
        <v>1360</v>
      </c>
      <c r="B337" s="1261" t="s">
        <v>1423</v>
      </c>
      <c r="C337" s="1261" t="s">
        <v>1364</v>
      </c>
      <c r="D337" s="703">
        <v>52</v>
      </c>
      <c r="F337" s="1261">
        <v>252.78999999999999</v>
      </c>
      <c r="G337" s="1261">
        <v>18.34</v>
      </c>
      <c r="H337" s="1261">
        <v>0</v>
      </c>
      <c r="I337" s="1261" t="s">
        <v>1358</v>
      </c>
      <c r="J337" s="1261" t="s">
        <v>1359</v>
      </c>
    </row>
    <row r="338">
      <c r="A338" s="1261" t="s">
        <v>1360</v>
      </c>
      <c r="B338" s="1261" t="s">
        <v>1423</v>
      </c>
      <c r="C338" s="1261" t="s">
        <v>1388</v>
      </c>
      <c r="D338" s="703">
        <v>84</v>
      </c>
      <c r="F338" s="1261">
        <v>69.950000000000003</v>
      </c>
      <c r="G338" s="1261">
        <v>0.5</v>
      </c>
      <c r="H338" s="1261">
        <v>0</v>
      </c>
      <c r="I338" s="1261" t="s">
        <v>1358</v>
      </c>
      <c r="J338" s="1261" t="s">
        <v>1359</v>
      </c>
    </row>
    <row r="339">
      <c r="A339" s="1261" t="s">
        <v>1355</v>
      </c>
      <c r="B339" s="1261" t="s">
        <v>1423</v>
      </c>
      <c r="C339" s="1261" t="s">
        <v>1432</v>
      </c>
      <c r="D339" s="703">
        <v>85</v>
      </c>
      <c r="F339" s="1261">
        <v>826.47000000000003</v>
      </c>
      <c r="G339" s="1261">
        <v>0.59999999999999998</v>
      </c>
      <c r="H339" s="1261">
        <v>0</v>
      </c>
      <c r="I339" s="1261" t="s">
        <v>1358</v>
      </c>
      <c r="J339" s="1261" t="s">
        <v>1359</v>
      </c>
    </row>
    <row r="340">
      <c r="A340" s="1261" t="s">
        <v>1360</v>
      </c>
      <c r="B340" s="1261" t="s">
        <v>1423</v>
      </c>
      <c r="C340" s="1261" t="s">
        <v>1383</v>
      </c>
      <c r="D340" s="703">
        <v>52</v>
      </c>
      <c r="F340" s="1261">
        <v>22838.810000000001</v>
      </c>
      <c r="G340" s="1261">
        <v>6644</v>
      </c>
      <c r="H340" s="1261">
        <v>0</v>
      </c>
      <c r="I340" s="1261" t="s">
        <v>1358</v>
      </c>
      <c r="J340" s="1261" t="s">
        <v>1359</v>
      </c>
    </row>
    <row r="341">
      <c r="A341" s="1261" t="s">
        <v>1355</v>
      </c>
      <c r="B341" s="1261" t="s">
        <v>1423</v>
      </c>
      <c r="C341" s="1261" t="s">
        <v>1433</v>
      </c>
      <c r="D341" s="703">
        <v>84</v>
      </c>
      <c r="F341" s="1261">
        <v>4736.8900000000003</v>
      </c>
      <c r="G341" s="1261">
        <v>259</v>
      </c>
      <c r="H341" s="1261">
        <v>0</v>
      </c>
      <c r="I341" s="1261" t="s">
        <v>1358</v>
      </c>
      <c r="J341" s="1261" t="s">
        <v>1359</v>
      </c>
    </row>
    <row r="342">
      <c r="A342" s="1261" t="s">
        <v>1355</v>
      </c>
      <c r="B342" s="1261" t="s">
        <v>1423</v>
      </c>
      <c r="C342" s="1261" t="s">
        <v>1382</v>
      </c>
      <c r="D342" s="703">
        <v>27</v>
      </c>
      <c r="F342" s="1261">
        <v>180959.32000000001</v>
      </c>
      <c r="G342" s="1261">
        <v>4025100</v>
      </c>
      <c r="H342" s="1261">
        <v>0</v>
      </c>
      <c r="I342" s="1261" t="s">
        <v>1358</v>
      </c>
      <c r="J342" s="1261" t="s">
        <v>1359</v>
      </c>
    </row>
    <row r="343">
      <c r="A343" s="1261" t="s">
        <v>1360</v>
      </c>
      <c r="B343" s="1261" t="s">
        <v>1423</v>
      </c>
      <c r="C343" s="1261" t="s">
        <v>1378</v>
      </c>
      <c r="D343" s="703">
        <v>90</v>
      </c>
      <c r="F343" s="1261">
        <v>41850.739999999998</v>
      </c>
      <c r="G343" s="1261">
        <v>63.25</v>
      </c>
      <c r="H343" s="1261">
        <v>0</v>
      </c>
      <c r="I343" s="1261" t="s">
        <v>1358</v>
      </c>
      <c r="J343" s="1261" t="s">
        <v>1359</v>
      </c>
    </row>
    <row r="344">
      <c r="A344" s="1261" t="s">
        <v>1355</v>
      </c>
      <c r="B344" s="1261" t="s">
        <v>1423</v>
      </c>
      <c r="C344" s="1261" t="s">
        <v>1397</v>
      </c>
      <c r="D344" s="703">
        <v>76</v>
      </c>
      <c r="F344" s="1261">
        <v>171.88</v>
      </c>
      <c r="G344" s="1261">
        <v>0.29999999999999999</v>
      </c>
      <c r="H344" s="1261">
        <v>0</v>
      </c>
      <c r="I344" s="1261" t="s">
        <v>1358</v>
      </c>
      <c r="J344" s="1261" t="s">
        <v>1359</v>
      </c>
    </row>
    <row r="345">
      <c r="A345" s="1261" t="s">
        <v>1355</v>
      </c>
      <c r="B345" s="1261" t="s">
        <v>1423</v>
      </c>
      <c r="C345" s="1261" t="s">
        <v>1385</v>
      </c>
      <c r="D345" s="703">
        <v>27</v>
      </c>
      <c r="F345" s="1261">
        <v>201945.60000000001</v>
      </c>
      <c r="G345" s="1261">
        <v>4137899</v>
      </c>
      <c r="H345" s="1261">
        <v>0</v>
      </c>
      <c r="I345" s="1261" t="s">
        <v>1358</v>
      </c>
      <c r="J345" s="1261" t="s">
        <v>1359</v>
      </c>
    </row>
    <row r="346">
      <c r="A346" s="1261" t="s">
        <v>1355</v>
      </c>
      <c r="B346" s="1261" t="s">
        <v>1423</v>
      </c>
      <c r="C346" s="1261" t="s">
        <v>1368</v>
      </c>
      <c r="D346" s="703">
        <v>11</v>
      </c>
      <c r="F346" s="1261">
        <v>12.31</v>
      </c>
      <c r="G346" s="1261">
        <v>10</v>
      </c>
      <c r="H346" s="1261">
        <v>0</v>
      </c>
      <c r="I346" s="1261" t="s">
        <v>1358</v>
      </c>
      <c r="J346" s="1261" t="s">
        <v>1359</v>
      </c>
    </row>
    <row r="347">
      <c r="A347" s="1261" t="s">
        <v>1355</v>
      </c>
      <c r="B347" s="1261" t="s">
        <v>1423</v>
      </c>
      <c r="C347" s="1261" t="s">
        <v>1367</v>
      </c>
      <c r="D347" s="703">
        <v>34</v>
      </c>
      <c r="F347" s="1261">
        <v>1988.1600000000001</v>
      </c>
      <c r="G347" s="1261">
        <v>204</v>
      </c>
      <c r="H347" s="1261">
        <v>0</v>
      </c>
      <c r="I347" s="1261" t="s">
        <v>1358</v>
      </c>
      <c r="J347" s="1261" t="s">
        <v>1359</v>
      </c>
    </row>
    <row r="348">
      <c r="A348" s="1261" t="s">
        <v>1360</v>
      </c>
      <c r="B348" s="1261" t="s">
        <v>1423</v>
      </c>
      <c r="C348" s="1261" t="s">
        <v>1363</v>
      </c>
      <c r="D348" s="703">
        <v>84</v>
      </c>
      <c r="F348" s="1261">
        <v>3235.1799999999998</v>
      </c>
      <c r="G348" s="1261">
        <v>0.5</v>
      </c>
      <c r="H348" s="1261">
        <v>0</v>
      </c>
      <c r="I348" s="1261" t="s">
        <v>1358</v>
      </c>
      <c r="J348" s="1261" t="s">
        <v>1359</v>
      </c>
    </row>
    <row r="349">
      <c r="A349" s="1261" t="s">
        <v>1355</v>
      </c>
      <c r="B349" s="1261" t="s">
        <v>1423</v>
      </c>
      <c r="C349" s="1261" t="s">
        <v>1383</v>
      </c>
      <c r="D349" s="703">
        <v>40</v>
      </c>
      <c r="F349" s="1261">
        <v>32474.02</v>
      </c>
      <c r="G349" s="1261">
        <v>10000</v>
      </c>
      <c r="H349" s="1261">
        <v>0</v>
      </c>
      <c r="I349" s="1261" t="s">
        <v>1358</v>
      </c>
      <c r="J349" s="1261" t="s">
        <v>1359</v>
      </c>
    </row>
    <row r="350">
      <c r="A350" s="1261" t="s">
        <v>1355</v>
      </c>
      <c r="B350" s="1261" t="s">
        <v>1423</v>
      </c>
      <c r="C350" s="1261" t="s">
        <v>1376</v>
      </c>
      <c r="D350" s="703">
        <v>48</v>
      </c>
      <c r="F350" s="1261">
        <v>3.4100000000000001</v>
      </c>
      <c r="G350" s="1261">
        <v>0.88</v>
      </c>
      <c r="H350" s="1261">
        <v>0</v>
      </c>
      <c r="I350" s="1261" t="s">
        <v>1358</v>
      </c>
      <c r="J350" s="1261" t="s">
        <v>1359</v>
      </c>
    </row>
    <row r="351">
      <c r="A351" s="1261" t="s">
        <v>1360</v>
      </c>
      <c r="B351" s="1261" t="s">
        <v>1423</v>
      </c>
      <c r="C351" s="1261" t="s">
        <v>1365</v>
      </c>
      <c r="D351" s="703">
        <v>39</v>
      </c>
      <c r="F351" s="1261">
        <v>561.13999999999999</v>
      </c>
      <c r="G351" s="1261">
        <v>5</v>
      </c>
      <c r="H351" s="1261">
        <v>0</v>
      </c>
      <c r="I351" s="1261" t="s">
        <v>1358</v>
      </c>
      <c r="J351" s="1261" t="s">
        <v>1359</v>
      </c>
    </row>
    <row r="352">
      <c r="A352" s="1261" t="s">
        <v>1355</v>
      </c>
      <c r="B352" s="1261" t="s">
        <v>1423</v>
      </c>
      <c r="C352" s="1261" t="s">
        <v>1366</v>
      </c>
      <c r="D352" s="703">
        <v>33</v>
      </c>
      <c r="F352" s="1261">
        <v>66.260000000000005</v>
      </c>
      <c r="G352" s="1261">
        <v>1.8</v>
      </c>
      <c r="H352" s="1261">
        <v>0</v>
      </c>
      <c r="I352" s="1261" t="s">
        <v>1358</v>
      </c>
      <c r="J352" s="1261" t="s">
        <v>1359</v>
      </c>
    </row>
    <row r="353">
      <c r="A353" s="1261" t="s">
        <v>1360</v>
      </c>
      <c r="B353" s="1261" t="s">
        <v>1423</v>
      </c>
      <c r="C353" s="1261" t="s">
        <v>1372</v>
      </c>
      <c r="D353" s="703">
        <v>33</v>
      </c>
      <c r="F353" s="1261">
        <v>45890.260000000002</v>
      </c>
      <c r="G353" s="1261">
        <v>910.25999999999999</v>
      </c>
      <c r="H353" s="1261">
        <v>0</v>
      </c>
      <c r="I353" s="1261" t="s">
        <v>1358</v>
      </c>
      <c r="J353" s="1261" t="s">
        <v>1359</v>
      </c>
    </row>
    <row r="354">
      <c r="A354" s="1261" t="s">
        <v>1355</v>
      </c>
      <c r="B354" s="1261" t="s">
        <v>1423</v>
      </c>
      <c r="C354" s="1261" t="s">
        <v>1409</v>
      </c>
      <c r="D354" s="703">
        <v>73</v>
      </c>
      <c r="F354" s="1261">
        <v>690.57000000000005</v>
      </c>
      <c r="G354" s="1261">
        <v>91</v>
      </c>
      <c r="H354" s="1261">
        <v>0</v>
      </c>
      <c r="I354" s="1261" t="s">
        <v>1358</v>
      </c>
      <c r="J354" s="1261" t="s">
        <v>1359</v>
      </c>
    </row>
    <row r="355">
      <c r="A355" s="1261" t="s">
        <v>1355</v>
      </c>
      <c r="B355" s="1261" t="s">
        <v>1434</v>
      </c>
      <c r="C355" s="1261" t="s">
        <v>1368</v>
      </c>
      <c r="D355" s="703">
        <v>83</v>
      </c>
      <c r="F355" s="1261">
        <v>141180.19</v>
      </c>
      <c r="G355" s="1261">
        <v>146964.5</v>
      </c>
      <c r="H355" s="1261">
        <v>0</v>
      </c>
      <c r="I355" s="1261" t="s">
        <v>1358</v>
      </c>
      <c r="J355" s="1261" t="s">
        <v>1359</v>
      </c>
    </row>
    <row r="356">
      <c r="A356" s="1261" t="s">
        <v>1355</v>
      </c>
      <c r="B356" s="1261" t="s">
        <v>1434</v>
      </c>
      <c r="C356" s="1261" t="s">
        <v>1368</v>
      </c>
      <c r="D356" s="703">
        <v>92</v>
      </c>
      <c r="F356" s="1261">
        <v>2246.1199999999999</v>
      </c>
      <c r="G356" s="1261">
        <v>18</v>
      </c>
      <c r="H356" s="1261">
        <v>0</v>
      </c>
      <c r="I356" s="1261" t="s">
        <v>1358</v>
      </c>
      <c r="J356" s="1261" t="s">
        <v>1359</v>
      </c>
    </row>
    <row r="357">
      <c r="A357" s="1261" t="s">
        <v>1355</v>
      </c>
      <c r="B357" s="1261" t="s">
        <v>1434</v>
      </c>
      <c r="C357" s="1261" t="s">
        <v>1364</v>
      </c>
      <c r="D357" s="703">
        <v>73</v>
      </c>
      <c r="F357" s="1261">
        <v>3063.1100000000001</v>
      </c>
      <c r="G357" s="1261">
        <v>19.329999999999998</v>
      </c>
      <c r="H357" s="1261">
        <v>0</v>
      </c>
      <c r="I357" s="1261" t="s">
        <v>1358</v>
      </c>
      <c r="J357" s="1261" t="s">
        <v>1359</v>
      </c>
    </row>
    <row r="358">
      <c r="A358" s="1261" t="s">
        <v>1360</v>
      </c>
      <c r="B358" s="1261" t="s">
        <v>1434</v>
      </c>
      <c r="C358" s="1261" t="s">
        <v>1406</v>
      </c>
      <c r="D358" s="703">
        <v>85</v>
      </c>
      <c r="F358" s="1261">
        <v>43.32</v>
      </c>
      <c r="G358" s="1261">
        <v>5.4000000000000004</v>
      </c>
      <c r="H358" s="1261">
        <v>0</v>
      </c>
      <c r="I358" s="1261" t="s">
        <v>1358</v>
      </c>
      <c r="J358" s="1261" t="s">
        <v>1359</v>
      </c>
    </row>
    <row r="359">
      <c r="A359" s="1261" t="s">
        <v>1355</v>
      </c>
      <c r="B359" s="1261" t="s">
        <v>1434</v>
      </c>
      <c r="C359" s="1261" t="s">
        <v>1366</v>
      </c>
      <c r="D359" s="703">
        <v>39</v>
      </c>
      <c r="F359" s="1261">
        <v>569495.57999999996</v>
      </c>
      <c r="G359" s="1261">
        <v>609276.94999999995</v>
      </c>
      <c r="H359" s="1261">
        <v>0</v>
      </c>
      <c r="I359" s="1261" t="s">
        <v>1358</v>
      </c>
      <c r="J359" s="1261" t="s">
        <v>1359</v>
      </c>
    </row>
    <row r="360">
      <c r="A360" s="1261" t="s">
        <v>1355</v>
      </c>
      <c r="B360" s="1261" t="s">
        <v>1434</v>
      </c>
      <c r="C360" s="1261" t="s">
        <v>1367</v>
      </c>
      <c r="D360" s="703">
        <v>2</v>
      </c>
      <c r="F360" s="1261">
        <v>2882690.1600000001</v>
      </c>
      <c r="G360" s="1261">
        <v>1295604</v>
      </c>
      <c r="H360" s="1261">
        <v>0</v>
      </c>
      <c r="I360" s="1261" t="s">
        <v>1358</v>
      </c>
      <c r="J360" s="1261" t="s">
        <v>1359</v>
      </c>
    </row>
    <row r="361">
      <c r="A361" s="1261" t="s">
        <v>1360</v>
      </c>
      <c r="B361" s="1261" t="s">
        <v>1434</v>
      </c>
      <c r="C361" s="1261" t="s">
        <v>1367</v>
      </c>
      <c r="D361" s="703">
        <v>42</v>
      </c>
      <c r="F361" s="1261">
        <v>29329.650000000001</v>
      </c>
      <c r="G361" s="1261">
        <v>3128.73</v>
      </c>
      <c r="H361" s="1261">
        <v>0</v>
      </c>
      <c r="I361" s="1261" t="s">
        <v>1358</v>
      </c>
      <c r="J361" s="1261" t="s">
        <v>1359</v>
      </c>
    </row>
    <row r="362">
      <c r="A362" s="1261" t="s">
        <v>1355</v>
      </c>
      <c r="B362" s="1261" t="s">
        <v>1434</v>
      </c>
      <c r="C362" s="1261" t="s">
        <v>1363</v>
      </c>
      <c r="D362" s="703">
        <v>85</v>
      </c>
      <c r="F362" s="1261">
        <v>82930.020000000004</v>
      </c>
      <c r="G362" s="1261">
        <v>256</v>
      </c>
      <c r="H362" s="1261">
        <v>0</v>
      </c>
      <c r="I362" s="1261" t="s">
        <v>1358</v>
      </c>
      <c r="J362" s="1261" t="s">
        <v>1359</v>
      </c>
    </row>
    <row r="363">
      <c r="A363" s="1261" t="s">
        <v>1360</v>
      </c>
      <c r="B363" s="1261" t="s">
        <v>1434</v>
      </c>
      <c r="C363" s="1261" t="s">
        <v>1382</v>
      </c>
      <c r="D363" s="703">
        <v>65</v>
      </c>
      <c r="F363" s="1261">
        <v>1439.79</v>
      </c>
      <c r="G363" s="1261">
        <v>2.8300000000000001</v>
      </c>
      <c r="H363" s="1261">
        <v>0</v>
      </c>
      <c r="I363" s="1261" t="s">
        <v>1358</v>
      </c>
      <c r="J363" s="1261" t="s">
        <v>1359</v>
      </c>
    </row>
    <row r="364">
      <c r="A364" s="1261" t="s">
        <v>1360</v>
      </c>
      <c r="B364" s="1261" t="s">
        <v>1434</v>
      </c>
      <c r="C364" s="1261" t="s">
        <v>1367</v>
      </c>
      <c r="D364" s="703">
        <v>87</v>
      </c>
      <c r="F364" s="1261">
        <v>3202365.1600000001</v>
      </c>
      <c r="G364" s="1261">
        <v>1850703.0700000001</v>
      </c>
      <c r="H364" s="1261">
        <v>0</v>
      </c>
      <c r="I364" s="1261" t="s">
        <v>1358</v>
      </c>
      <c r="J364" s="1261" t="s">
        <v>1359</v>
      </c>
    </row>
    <row r="365">
      <c r="A365" s="1261" t="s">
        <v>1360</v>
      </c>
      <c r="B365" s="1261" t="s">
        <v>1434</v>
      </c>
      <c r="C365" s="1261" t="s">
        <v>1364</v>
      </c>
      <c r="D365" s="703">
        <v>19</v>
      </c>
      <c r="F365" s="1261">
        <v>962799.27000000002</v>
      </c>
      <c r="G365" s="1261">
        <v>891584</v>
      </c>
      <c r="H365" s="1261">
        <v>0</v>
      </c>
      <c r="I365" s="1261" t="s">
        <v>1358</v>
      </c>
      <c r="J365" s="1261" t="s">
        <v>1359</v>
      </c>
    </row>
    <row r="366">
      <c r="A366" s="1261" t="s">
        <v>1360</v>
      </c>
      <c r="B366" s="1261" t="s">
        <v>1434</v>
      </c>
      <c r="C366" s="1261" t="s">
        <v>1385</v>
      </c>
      <c r="D366" s="703">
        <v>73</v>
      </c>
      <c r="F366" s="1261">
        <v>9525.6000000000004</v>
      </c>
      <c r="G366" s="1261">
        <v>1952.5599999999999</v>
      </c>
      <c r="H366" s="1261">
        <v>0</v>
      </c>
      <c r="I366" s="1261" t="s">
        <v>1358</v>
      </c>
      <c r="J366" s="1261" t="s">
        <v>1359</v>
      </c>
    </row>
    <row r="367">
      <c r="A367" s="1261" t="s">
        <v>1355</v>
      </c>
      <c r="B367" s="1261" t="s">
        <v>1434</v>
      </c>
      <c r="C367" s="1261" t="s">
        <v>1364</v>
      </c>
      <c r="D367" s="703">
        <v>22</v>
      </c>
      <c r="F367" s="1261">
        <v>35406.660000000003</v>
      </c>
      <c r="G367" s="1261">
        <v>58560</v>
      </c>
      <c r="H367" s="1261">
        <v>0</v>
      </c>
      <c r="I367" s="1261" t="s">
        <v>1358</v>
      </c>
      <c r="J367" s="1261" t="s">
        <v>1359</v>
      </c>
    </row>
    <row r="368">
      <c r="A368" s="1261" t="s">
        <v>1360</v>
      </c>
      <c r="B368" s="1261" t="s">
        <v>1434</v>
      </c>
      <c r="C368" s="1261" t="s">
        <v>1435</v>
      </c>
      <c r="D368" s="703">
        <v>8</v>
      </c>
      <c r="F368" s="1261">
        <v>5723131.2999999998</v>
      </c>
      <c r="G368" s="1261">
        <v>7827356.7999999998</v>
      </c>
      <c r="H368" s="1261">
        <v>0</v>
      </c>
      <c r="I368" s="1261" t="s">
        <v>1358</v>
      </c>
      <c r="J368" s="1261" t="s">
        <v>1359</v>
      </c>
    </row>
    <row r="369">
      <c r="A369" s="1261" t="s">
        <v>1360</v>
      </c>
      <c r="B369" s="1261" t="s">
        <v>1434</v>
      </c>
      <c r="C369" s="1261" t="s">
        <v>1364</v>
      </c>
      <c r="D369" s="703">
        <v>8</v>
      </c>
      <c r="F369" s="1261">
        <v>51405.32</v>
      </c>
      <c r="G369" s="1261">
        <v>58438.339999999997</v>
      </c>
      <c r="H369" s="1261">
        <v>0</v>
      </c>
      <c r="I369" s="1261" t="s">
        <v>1358</v>
      </c>
      <c r="J369" s="1261" t="s">
        <v>1359</v>
      </c>
    </row>
    <row r="370">
      <c r="A370" s="1261" t="s">
        <v>1360</v>
      </c>
      <c r="B370" s="1261" t="s">
        <v>1434</v>
      </c>
      <c r="C370" s="1261" t="s">
        <v>1367</v>
      </c>
      <c r="D370" s="703">
        <v>16</v>
      </c>
      <c r="F370" s="1261">
        <v>338200.46000000002</v>
      </c>
      <c r="G370" s="1261">
        <v>67800</v>
      </c>
      <c r="H370" s="1261">
        <v>0</v>
      </c>
      <c r="I370" s="1261" t="s">
        <v>1358</v>
      </c>
      <c r="J370" s="1261" t="s">
        <v>1359</v>
      </c>
    </row>
    <row r="371">
      <c r="A371" s="1261" t="s">
        <v>1360</v>
      </c>
      <c r="B371" s="1261" t="s">
        <v>1434</v>
      </c>
      <c r="C371" s="1261" t="s">
        <v>1367</v>
      </c>
      <c r="D371" s="703">
        <v>61</v>
      </c>
      <c r="F371" s="1261">
        <v>116084.35000000001</v>
      </c>
      <c r="G371" s="1261">
        <v>984.64999999999998</v>
      </c>
      <c r="H371" s="1261">
        <v>0</v>
      </c>
      <c r="I371" s="1261" t="s">
        <v>1358</v>
      </c>
      <c r="J371" s="1261" t="s">
        <v>1359</v>
      </c>
    </row>
    <row r="372">
      <c r="A372" s="1261" t="s">
        <v>1360</v>
      </c>
      <c r="B372" s="1261" t="s">
        <v>1434</v>
      </c>
      <c r="C372" s="1261" t="s">
        <v>1382</v>
      </c>
      <c r="D372" s="703">
        <v>39</v>
      </c>
      <c r="F372" s="1261">
        <v>71080.679999999993</v>
      </c>
      <c r="G372" s="1261">
        <v>8993.1700000000001</v>
      </c>
      <c r="H372" s="1261">
        <v>0</v>
      </c>
      <c r="I372" s="1261" t="s">
        <v>1358</v>
      </c>
      <c r="J372" s="1261" t="s">
        <v>1359</v>
      </c>
    </row>
    <row r="373">
      <c r="A373" s="1261" t="s">
        <v>1355</v>
      </c>
      <c r="B373" s="1261" t="s">
        <v>1434</v>
      </c>
      <c r="C373" s="1261" t="s">
        <v>1391</v>
      </c>
      <c r="D373" s="703">
        <v>85</v>
      </c>
      <c r="F373" s="1261">
        <v>52844.150000000001</v>
      </c>
      <c r="G373" s="1261">
        <v>1146.54</v>
      </c>
      <c r="H373" s="1261">
        <v>0</v>
      </c>
      <c r="I373" s="1261" t="s">
        <v>1358</v>
      </c>
      <c r="J373" s="1261" t="s">
        <v>1359</v>
      </c>
    </row>
    <row r="374">
      <c r="A374" s="1261" t="s">
        <v>1355</v>
      </c>
      <c r="B374" s="1261" t="s">
        <v>1434</v>
      </c>
      <c r="C374" s="1261" t="s">
        <v>1371</v>
      </c>
      <c r="D374" s="703">
        <v>69</v>
      </c>
      <c r="F374" s="1261">
        <v>589026.31000000006</v>
      </c>
      <c r="G374" s="1261">
        <v>6012032</v>
      </c>
      <c r="H374" s="1261">
        <v>0</v>
      </c>
      <c r="I374" s="1261" t="s">
        <v>1358</v>
      </c>
      <c r="J374" s="1261" t="s">
        <v>1359</v>
      </c>
    </row>
    <row r="375">
      <c r="A375" s="1261" t="s">
        <v>1360</v>
      </c>
      <c r="B375" s="1261" t="s">
        <v>1434</v>
      </c>
      <c r="C375" s="1261" t="s">
        <v>1436</v>
      </c>
      <c r="D375" s="703">
        <v>61</v>
      </c>
      <c r="F375" s="1261">
        <v>422.60000000000002</v>
      </c>
      <c r="G375" s="1261">
        <v>2.1299999999999999</v>
      </c>
      <c r="H375" s="1261">
        <v>0</v>
      </c>
      <c r="I375" s="1261" t="s">
        <v>1358</v>
      </c>
      <c r="J375" s="1261" t="s">
        <v>1359</v>
      </c>
    </row>
    <row r="376">
      <c r="A376" s="1261" t="s">
        <v>1355</v>
      </c>
      <c r="B376" s="1261" t="s">
        <v>1434</v>
      </c>
      <c r="C376" s="1261" t="s">
        <v>1383</v>
      </c>
      <c r="D376" s="703">
        <v>84</v>
      </c>
      <c r="F376" s="1261">
        <v>23663.150000000001</v>
      </c>
      <c r="G376" s="1261">
        <v>2747</v>
      </c>
      <c r="H376" s="1261">
        <v>0</v>
      </c>
      <c r="I376" s="1261" t="s">
        <v>1358</v>
      </c>
      <c r="J376" s="1261" t="s">
        <v>1359</v>
      </c>
    </row>
    <row r="377">
      <c r="A377" s="1261" t="s">
        <v>1355</v>
      </c>
      <c r="B377" s="1261" t="s">
        <v>1434</v>
      </c>
      <c r="C377" s="1261" t="s">
        <v>1422</v>
      </c>
      <c r="D377" s="703">
        <v>90</v>
      </c>
      <c r="F377" s="1261">
        <v>6945.5</v>
      </c>
      <c r="G377" s="1261">
        <v>99.939999999999998</v>
      </c>
      <c r="H377" s="1261">
        <v>0</v>
      </c>
      <c r="I377" s="1261" t="s">
        <v>1358</v>
      </c>
      <c r="J377" s="1261" t="s">
        <v>1359</v>
      </c>
    </row>
    <row r="378">
      <c r="A378" s="1261" t="s">
        <v>1360</v>
      </c>
      <c r="B378" s="1261" t="s">
        <v>1434</v>
      </c>
      <c r="C378" s="1261" t="s">
        <v>1367</v>
      </c>
      <c r="D378" s="703">
        <v>64</v>
      </c>
      <c r="F378" s="1261">
        <v>40377.830000000002</v>
      </c>
      <c r="G378" s="1261">
        <v>3231.3899999999999</v>
      </c>
      <c r="H378" s="1261">
        <v>0</v>
      </c>
      <c r="I378" s="1261" t="s">
        <v>1358</v>
      </c>
      <c r="J378" s="1261" t="s">
        <v>1359</v>
      </c>
    </row>
    <row r="379">
      <c r="A379" s="1261" t="s">
        <v>1355</v>
      </c>
      <c r="B379" s="1261" t="s">
        <v>1434</v>
      </c>
      <c r="C379" s="1261" t="s">
        <v>1379</v>
      </c>
      <c r="D379" s="703">
        <v>44</v>
      </c>
      <c r="F379" s="1261">
        <v>491.25</v>
      </c>
      <c r="G379" s="1261">
        <v>32.75</v>
      </c>
      <c r="H379" s="1261">
        <v>0</v>
      </c>
      <c r="I379" s="1261" t="s">
        <v>1358</v>
      </c>
      <c r="J379" s="1261" t="s">
        <v>1359</v>
      </c>
    </row>
    <row r="380">
      <c r="A380" s="1261" t="s">
        <v>1360</v>
      </c>
      <c r="B380" s="1261" t="s">
        <v>1434</v>
      </c>
      <c r="C380" s="1261" t="s">
        <v>1408</v>
      </c>
      <c r="D380" s="703">
        <v>69</v>
      </c>
      <c r="F380" s="1261">
        <v>165044.23999999999</v>
      </c>
      <c r="G380" s="1261">
        <v>100618</v>
      </c>
      <c r="H380" s="1261">
        <v>0</v>
      </c>
      <c r="I380" s="1261" t="s">
        <v>1358</v>
      </c>
      <c r="J380" s="1261" t="s">
        <v>1359</v>
      </c>
    </row>
    <row r="381">
      <c r="A381" s="1261" t="s">
        <v>1355</v>
      </c>
      <c r="B381" s="1261" t="s">
        <v>1434</v>
      </c>
      <c r="C381" s="1261" t="s">
        <v>1437</v>
      </c>
      <c r="D381" s="703">
        <v>73</v>
      </c>
      <c r="F381" s="1261">
        <v>116850.84</v>
      </c>
      <c r="G381" s="1261">
        <v>33405</v>
      </c>
      <c r="H381" s="1261">
        <v>0</v>
      </c>
      <c r="I381" s="1261" t="s">
        <v>1358</v>
      </c>
      <c r="J381" s="1261" t="s">
        <v>1359</v>
      </c>
    </row>
    <row r="382">
      <c r="A382" s="1261" t="s">
        <v>1360</v>
      </c>
      <c r="B382" s="1261" t="s">
        <v>1434</v>
      </c>
      <c r="C382" s="1261" t="s">
        <v>1379</v>
      </c>
      <c r="D382" s="703">
        <v>39</v>
      </c>
      <c r="F382" s="1261">
        <v>42396.360000000001</v>
      </c>
      <c r="G382" s="1261">
        <v>2436.52</v>
      </c>
      <c r="H382" s="1261">
        <v>0</v>
      </c>
      <c r="I382" s="1261" t="s">
        <v>1358</v>
      </c>
      <c r="J382" s="1261" t="s">
        <v>1359</v>
      </c>
    </row>
    <row r="383">
      <c r="A383" s="1261" t="s">
        <v>1355</v>
      </c>
      <c r="B383" s="1261" t="s">
        <v>1434</v>
      </c>
      <c r="C383" s="1261" t="s">
        <v>1364</v>
      </c>
      <c r="D383" s="703">
        <v>39</v>
      </c>
      <c r="F383" s="1261">
        <v>70006.300000000003</v>
      </c>
      <c r="G383" s="1261">
        <v>50178.910000000003</v>
      </c>
      <c r="H383" s="1261">
        <v>0</v>
      </c>
      <c r="I383" s="1261" t="s">
        <v>1358</v>
      </c>
      <c r="J383" s="1261" t="s">
        <v>1359</v>
      </c>
    </row>
    <row r="384">
      <c r="A384" s="1261" t="s">
        <v>1355</v>
      </c>
      <c r="B384" s="1261" t="s">
        <v>1434</v>
      </c>
      <c r="C384" s="1261" t="s">
        <v>1364</v>
      </c>
      <c r="D384" s="703">
        <v>48</v>
      </c>
      <c r="F384" s="1261">
        <v>1980.79</v>
      </c>
      <c r="G384" s="1261">
        <v>233.69999999999999</v>
      </c>
      <c r="H384" s="1261">
        <v>0</v>
      </c>
      <c r="I384" s="1261" t="s">
        <v>1358</v>
      </c>
      <c r="J384" s="1261" t="s">
        <v>1359</v>
      </c>
    </row>
    <row r="385">
      <c r="A385" s="1261" t="s">
        <v>1355</v>
      </c>
      <c r="B385" s="1261" t="s">
        <v>1434</v>
      </c>
      <c r="C385" s="1261" t="s">
        <v>1368</v>
      </c>
      <c r="D385" s="703">
        <v>23</v>
      </c>
      <c r="F385" s="1261">
        <v>52795.669999999998</v>
      </c>
      <c r="G385" s="1261">
        <v>14124.799999999999</v>
      </c>
      <c r="H385" s="1261">
        <v>0</v>
      </c>
      <c r="I385" s="1261" t="s">
        <v>1358</v>
      </c>
      <c r="J385" s="1261" t="s">
        <v>1359</v>
      </c>
    </row>
    <row r="386">
      <c r="A386" s="1261" t="s">
        <v>1360</v>
      </c>
      <c r="B386" s="1261" t="s">
        <v>1434</v>
      </c>
      <c r="C386" s="1261" t="s">
        <v>1385</v>
      </c>
      <c r="D386" s="703">
        <v>87</v>
      </c>
      <c r="F386" s="1261">
        <v>30554.990000000002</v>
      </c>
      <c r="G386" s="1261">
        <v>4493.3900000000003</v>
      </c>
      <c r="H386" s="1261">
        <v>0</v>
      </c>
      <c r="I386" s="1261" t="s">
        <v>1358</v>
      </c>
      <c r="J386" s="1261" t="s">
        <v>1359</v>
      </c>
    </row>
    <row r="387">
      <c r="A387" s="1261" t="s">
        <v>1360</v>
      </c>
      <c r="B387" s="1261" t="s">
        <v>1434</v>
      </c>
      <c r="C387" s="1261" t="s">
        <v>1367</v>
      </c>
      <c r="D387" s="703">
        <v>72</v>
      </c>
      <c r="F387" s="1261">
        <v>23496.610000000001</v>
      </c>
      <c r="G387" s="1261">
        <v>3349.04</v>
      </c>
      <c r="H387" s="1261">
        <v>0</v>
      </c>
      <c r="I387" s="1261" t="s">
        <v>1358</v>
      </c>
      <c r="J387" s="1261" t="s">
        <v>1359</v>
      </c>
    </row>
    <row r="388">
      <c r="A388" s="1261" t="s">
        <v>1360</v>
      </c>
      <c r="B388" s="1261" t="s">
        <v>1434</v>
      </c>
      <c r="C388" s="1261" t="s">
        <v>1382</v>
      </c>
      <c r="D388" s="703">
        <v>82</v>
      </c>
      <c r="F388" s="1261">
        <v>20737.380000000001</v>
      </c>
      <c r="G388" s="1261">
        <v>74.799999999999997</v>
      </c>
      <c r="H388" s="1261">
        <v>0</v>
      </c>
      <c r="I388" s="1261" t="s">
        <v>1358</v>
      </c>
      <c r="J388" s="1261" t="s">
        <v>1359</v>
      </c>
    </row>
    <row r="389">
      <c r="A389" s="1261" t="s">
        <v>1355</v>
      </c>
      <c r="B389" s="1261" t="s">
        <v>1434</v>
      </c>
      <c r="C389" s="1261" t="s">
        <v>1381</v>
      </c>
      <c r="D389" s="703">
        <v>90</v>
      </c>
      <c r="F389" s="1261">
        <v>4480.4499999999998</v>
      </c>
      <c r="G389" s="1261">
        <v>228</v>
      </c>
      <c r="H389" s="1261">
        <v>0</v>
      </c>
      <c r="I389" s="1261" t="s">
        <v>1358</v>
      </c>
      <c r="J389" s="1261" t="s">
        <v>1359</v>
      </c>
    </row>
    <row r="390">
      <c r="A390" s="1261" t="s">
        <v>1360</v>
      </c>
      <c r="B390" s="1261" t="s">
        <v>1434</v>
      </c>
      <c r="C390" s="1261" t="s">
        <v>1394</v>
      </c>
      <c r="D390" s="703">
        <v>20</v>
      </c>
      <c r="F390" s="1261">
        <v>501059.90999999997</v>
      </c>
      <c r="G390" s="1261">
        <v>415915.47999999998</v>
      </c>
      <c r="H390" s="1261">
        <v>0</v>
      </c>
      <c r="I390" s="1261" t="s">
        <v>1358</v>
      </c>
      <c r="J390" s="1261" t="s">
        <v>1359</v>
      </c>
    </row>
    <row r="391">
      <c r="A391" s="1261" t="s">
        <v>1360</v>
      </c>
      <c r="B391" s="1261" t="s">
        <v>1434</v>
      </c>
      <c r="C391" s="1261" t="s">
        <v>1438</v>
      </c>
      <c r="D391" s="703">
        <v>65</v>
      </c>
      <c r="F391" s="1261">
        <v>84.659999999999997</v>
      </c>
      <c r="G391" s="1261">
        <v>0.11</v>
      </c>
      <c r="H391" s="1261">
        <v>0</v>
      </c>
      <c r="I391" s="1261" t="s">
        <v>1358</v>
      </c>
      <c r="J391" s="1261" t="s">
        <v>1359</v>
      </c>
    </row>
    <row r="392">
      <c r="A392" s="1261" t="s">
        <v>1360</v>
      </c>
      <c r="B392" s="1261" t="s">
        <v>1434</v>
      </c>
      <c r="C392" s="1261" t="s">
        <v>1370</v>
      </c>
      <c r="D392" s="703">
        <v>84</v>
      </c>
      <c r="F392" s="1261">
        <v>102233.66</v>
      </c>
      <c r="G392" s="1261">
        <v>6727.3500000000004</v>
      </c>
      <c r="H392" s="1261">
        <v>0</v>
      </c>
      <c r="I392" s="1261" t="s">
        <v>1358</v>
      </c>
      <c r="J392" s="1261" t="s">
        <v>1359</v>
      </c>
    </row>
    <row r="393">
      <c r="A393" s="1261" t="s">
        <v>1355</v>
      </c>
      <c r="B393" s="1261" t="s">
        <v>1434</v>
      </c>
      <c r="C393" s="1261" t="s">
        <v>1368</v>
      </c>
      <c r="D393" s="703">
        <v>95</v>
      </c>
      <c r="F393" s="1261">
        <v>141538.35000000001</v>
      </c>
      <c r="G393" s="1261">
        <v>46899.970000000001</v>
      </c>
      <c r="H393" s="1261">
        <v>0</v>
      </c>
      <c r="I393" s="1261" t="s">
        <v>1358</v>
      </c>
      <c r="J393" s="1261" t="s">
        <v>1359</v>
      </c>
    </row>
    <row r="394">
      <c r="A394" s="1261" t="s">
        <v>1360</v>
      </c>
      <c r="B394" s="1261" t="s">
        <v>1434</v>
      </c>
      <c r="C394" s="1261" t="s">
        <v>1425</v>
      </c>
      <c r="D394" s="703">
        <v>4</v>
      </c>
      <c r="F394" s="1261">
        <v>4607171.2199999997</v>
      </c>
      <c r="G394" s="1261">
        <v>982190</v>
      </c>
      <c r="H394" s="1261">
        <v>0</v>
      </c>
      <c r="I394" s="1261" t="s">
        <v>1358</v>
      </c>
      <c r="J394" s="1261" t="s">
        <v>1359</v>
      </c>
    </row>
    <row r="395">
      <c r="A395" s="1261" t="s">
        <v>1360</v>
      </c>
      <c r="B395" s="1261" t="s">
        <v>1434</v>
      </c>
      <c r="C395" s="1261" t="s">
        <v>1382</v>
      </c>
      <c r="D395" s="703">
        <v>29</v>
      </c>
      <c r="F395" s="1261">
        <v>14789.5</v>
      </c>
      <c r="G395" s="1261">
        <v>10592.23</v>
      </c>
      <c r="H395" s="1261">
        <v>0</v>
      </c>
      <c r="I395" s="1261" t="s">
        <v>1358</v>
      </c>
      <c r="J395" s="1261" t="s">
        <v>1359</v>
      </c>
    </row>
    <row r="396">
      <c r="A396" s="1261" t="s">
        <v>1360</v>
      </c>
      <c r="B396" s="1261" t="s">
        <v>1434</v>
      </c>
      <c r="C396" s="1261" t="s">
        <v>1396</v>
      </c>
      <c r="D396" s="703">
        <v>43</v>
      </c>
      <c r="F396" s="1261">
        <v>49396.870000000003</v>
      </c>
      <c r="G396" s="1261">
        <v>107.69</v>
      </c>
      <c r="H396" s="1261">
        <v>0</v>
      </c>
      <c r="I396" s="1261" t="s">
        <v>1358</v>
      </c>
      <c r="J396" s="1261" t="s">
        <v>1359</v>
      </c>
    </row>
    <row r="397">
      <c r="A397" s="1261" t="s">
        <v>1355</v>
      </c>
      <c r="B397" s="1261" t="s">
        <v>1434</v>
      </c>
      <c r="C397" s="1261" t="s">
        <v>1386</v>
      </c>
      <c r="D397" s="703">
        <v>15</v>
      </c>
      <c r="F397" s="1261">
        <v>294730.29999999999</v>
      </c>
      <c r="G397" s="1261">
        <v>3160</v>
      </c>
      <c r="H397" s="1261">
        <v>0</v>
      </c>
      <c r="I397" s="1261" t="s">
        <v>1358</v>
      </c>
      <c r="J397" s="1261" t="s">
        <v>1359</v>
      </c>
    </row>
    <row r="398">
      <c r="A398" s="1261" t="s">
        <v>1355</v>
      </c>
      <c r="B398" s="1261" t="s">
        <v>1434</v>
      </c>
      <c r="C398" s="1261" t="s">
        <v>1367</v>
      </c>
      <c r="D398" s="703">
        <v>8</v>
      </c>
      <c r="F398" s="1261">
        <v>1094154.24</v>
      </c>
      <c r="G398" s="1261">
        <v>3396185</v>
      </c>
      <c r="H398" s="1261">
        <v>0</v>
      </c>
      <c r="I398" s="1261" t="s">
        <v>1358</v>
      </c>
      <c r="J398" s="1261" t="s">
        <v>1359</v>
      </c>
    </row>
    <row r="399">
      <c r="A399" s="1261" t="s">
        <v>1355</v>
      </c>
      <c r="B399" s="1261" t="s">
        <v>1434</v>
      </c>
      <c r="C399" s="1261" t="s">
        <v>1368</v>
      </c>
      <c r="D399" s="703">
        <v>29</v>
      </c>
      <c r="F399" s="1261">
        <v>671623.51000000001</v>
      </c>
      <c r="G399" s="1261">
        <v>2636876</v>
      </c>
      <c r="H399" s="1261">
        <v>0</v>
      </c>
      <c r="I399" s="1261" t="s">
        <v>1358</v>
      </c>
      <c r="J399" s="1261" t="s">
        <v>1359</v>
      </c>
    </row>
    <row r="400">
      <c r="A400" s="1261" t="s">
        <v>1355</v>
      </c>
      <c r="B400" s="1261" t="s">
        <v>1434</v>
      </c>
      <c r="C400" s="1261" t="s">
        <v>1362</v>
      </c>
      <c r="D400" s="703">
        <v>53</v>
      </c>
      <c r="F400" s="1261">
        <v>977.88999999999999</v>
      </c>
      <c r="G400" s="1261">
        <v>170</v>
      </c>
      <c r="H400" s="1261">
        <v>0</v>
      </c>
      <c r="I400" s="1261" t="s">
        <v>1358</v>
      </c>
      <c r="J400" s="1261" t="s">
        <v>1359</v>
      </c>
    </row>
    <row r="401">
      <c r="A401" s="1261" t="s">
        <v>1360</v>
      </c>
      <c r="B401" s="1261" t="s">
        <v>1434</v>
      </c>
      <c r="C401" s="1261" t="s">
        <v>1421</v>
      </c>
      <c r="D401" s="703">
        <v>85</v>
      </c>
      <c r="F401" s="1261">
        <v>11012.370000000001</v>
      </c>
      <c r="G401" s="1261">
        <v>69.269999999999996</v>
      </c>
      <c r="H401" s="1261">
        <v>0</v>
      </c>
      <c r="I401" s="1261" t="s">
        <v>1358</v>
      </c>
      <c r="J401" s="1261" t="s">
        <v>1359</v>
      </c>
    </row>
    <row r="402">
      <c r="A402" s="1261" t="s">
        <v>1360</v>
      </c>
      <c r="B402" s="1261" t="s">
        <v>1434</v>
      </c>
      <c r="C402" s="1261" t="s">
        <v>1368</v>
      </c>
      <c r="D402" s="703">
        <v>3</v>
      </c>
      <c r="F402" s="1261">
        <v>26397.310000000001</v>
      </c>
      <c r="G402" s="1261">
        <v>35000</v>
      </c>
      <c r="H402" s="1261">
        <v>0</v>
      </c>
      <c r="I402" s="1261" t="s">
        <v>1358</v>
      </c>
      <c r="J402" s="1261" t="s">
        <v>1359</v>
      </c>
    </row>
    <row r="403">
      <c r="A403" s="1261" t="s">
        <v>1360</v>
      </c>
      <c r="B403" s="1261" t="s">
        <v>1434</v>
      </c>
      <c r="C403" s="1261" t="s">
        <v>1379</v>
      </c>
      <c r="D403" s="703">
        <v>28</v>
      </c>
      <c r="F403" s="1261">
        <v>6134.6899999999996</v>
      </c>
      <c r="G403" s="1261">
        <v>120.59999999999999</v>
      </c>
      <c r="H403" s="1261">
        <v>0</v>
      </c>
      <c r="I403" s="1261" t="s">
        <v>1358</v>
      </c>
      <c r="J403" s="1261" t="s">
        <v>1359</v>
      </c>
    </row>
    <row r="404">
      <c r="A404" s="1261" t="s">
        <v>1355</v>
      </c>
      <c r="B404" s="1261" t="s">
        <v>1434</v>
      </c>
      <c r="C404" s="1261" t="s">
        <v>1366</v>
      </c>
      <c r="D404" s="703">
        <v>82</v>
      </c>
      <c r="F404" s="1261">
        <v>38011.540000000001</v>
      </c>
      <c r="G404" s="1261">
        <v>1314.2</v>
      </c>
      <c r="H404" s="1261">
        <v>0</v>
      </c>
      <c r="I404" s="1261" t="s">
        <v>1358</v>
      </c>
      <c r="J404" s="1261" t="s">
        <v>1359</v>
      </c>
    </row>
    <row r="405">
      <c r="A405" s="1261" t="s">
        <v>1360</v>
      </c>
      <c r="B405" s="1261" t="s">
        <v>1434</v>
      </c>
      <c r="C405" s="1261" t="s">
        <v>1362</v>
      </c>
      <c r="D405" s="703">
        <v>44</v>
      </c>
      <c r="F405" s="1261">
        <v>7291.9799999999996</v>
      </c>
      <c r="G405" s="1261">
        <v>8081.5</v>
      </c>
      <c r="H405" s="1261">
        <v>0</v>
      </c>
      <c r="I405" s="1261" t="s">
        <v>1358</v>
      </c>
      <c r="J405" s="1261" t="s">
        <v>1359</v>
      </c>
    </row>
    <row r="406">
      <c r="A406" s="1261" t="s">
        <v>1360</v>
      </c>
      <c r="B406" s="1261" t="s">
        <v>1434</v>
      </c>
      <c r="C406" s="1261" t="s">
        <v>1372</v>
      </c>
      <c r="D406" s="703">
        <v>84</v>
      </c>
      <c r="F406" s="1261">
        <v>30163.709999999999</v>
      </c>
      <c r="G406" s="1261">
        <v>1105.8</v>
      </c>
      <c r="H406" s="1261">
        <v>0</v>
      </c>
      <c r="I406" s="1261" t="s">
        <v>1358</v>
      </c>
      <c r="J406" s="1261" t="s">
        <v>1359</v>
      </c>
    </row>
    <row r="407">
      <c r="A407" s="1261" t="s">
        <v>1355</v>
      </c>
      <c r="B407" s="1261" t="s">
        <v>1434</v>
      </c>
      <c r="C407" s="1261" t="s">
        <v>1366</v>
      </c>
      <c r="D407" s="703">
        <v>94</v>
      </c>
      <c r="F407" s="1261">
        <v>952.16999999999996</v>
      </c>
      <c r="G407" s="1261">
        <v>183</v>
      </c>
      <c r="H407" s="1261">
        <v>0</v>
      </c>
      <c r="I407" s="1261" t="s">
        <v>1358</v>
      </c>
      <c r="J407" s="1261" t="s">
        <v>1359</v>
      </c>
    </row>
    <row r="408">
      <c r="A408" s="1261" t="s">
        <v>1355</v>
      </c>
      <c r="B408" s="1261" t="s">
        <v>1434</v>
      </c>
      <c r="C408" s="1261" t="s">
        <v>1368</v>
      </c>
      <c r="D408" s="703">
        <v>34</v>
      </c>
      <c r="F408" s="1261">
        <v>31811.380000000001</v>
      </c>
      <c r="G408" s="1261">
        <v>3823</v>
      </c>
      <c r="H408" s="1261">
        <v>0</v>
      </c>
      <c r="I408" s="1261" t="s">
        <v>1358</v>
      </c>
      <c r="J408" s="1261" t="s">
        <v>1359</v>
      </c>
    </row>
    <row r="409">
      <c r="A409" s="1261" t="s">
        <v>1360</v>
      </c>
      <c r="B409" s="1261" t="s">
        <v>1434</v>
      </c>
      <c r="C409" s="1261" t="s">
        <v>1385</v>
      </c>
      <c r="D409" s="703">
        <v>21</v>
      </c>
      <c r="F409" s="1261">
        <v>1051471.6899999999</v>
      </c>
      <c r="G409" s="1261">
        <v>205029.98000000001</v>
      </c>
      <c r="H409" s="1261">
        <v>0</v>
      </c>
      <c r="I409" s="1261" t="s">
        <v>1358</v>
      </c>
      <c r="J409" s="1261" t="s">
        <v>1359</v>
      </c>
    </row>
    <row r="410">
      <c r="A410" s="1261" t="s">
        <v>1360</v>
      </c>
      <c r="B410" s="1261" t="s">
        <v>1434</v>
      </c>
      <c r="C410" s="1261" t="s">
        <v>1426</v>
      </c>
      <c r="D410" s="703">
        <v>18</v>
      </c>
      <c r="F410" s="1261">
        <v>6976198.2000000002</v>
      </c>
      <c r="G410" s="1261">
        <v>3005975</v>
      </c>
      <c r="H410" s="1261">
        <v>0</v>
      </c>
      <c r="I410" s="1261" t="s">
        <v>1358</v>
      </c>
      <c r="J410" s="1261" t="s">
        <v>1359</v>
      </c>
    </row>
    <row r="411">
      <c r="A411" s="1261" t="s">
        <v>1355</v>
      </c>
      <c r="B411" s="1261" t="s">
        <v>1434</v>
      </c>
      <c r="C411" s="1261" t="s">
        <v>1371</v>
      </c>
      <c r="D411" s="703">
        <v>23</v>
      </c>
      <c r="F411" s="1261">
        <v>350452.75</v>
      </c>
      <c r="G411" s="1261">
        <v>2933000</v>
      </c>
      <c r="H411" s="1261">
        <v>0</v>
      </c>
      <c r="I411" s="1261" t="s">
        <v>1358</v>
      </c>
      <c r="J411" s="1261" t="s">
        <v>1359</v>
      </c>
    </row>
    <row r="412">
      <c r="A412" s="1261" t="s">
        <v>1360</v>
      </c>
      <c r="B412" s="1261" t="s">
        <v>1434</v>
      </c>
      <c r="C412" s="1261" t="s">
        <v>1368</v>
      </c>
      <c r="D412" s="703">
        <v>6</v>
      </c>
      <c r="F412" s="1261">
        <v>16656</v>
      </c>
      <c r="G412" s="1261">
        <v>3447</v>
      </c>
      <c r="H412" s="1261">
        <v>0</v>
      </c>
      <c r="I412" s="1261" t="s">
        <v>1358</v>
      </c>
      <c r="J412" s="1261" t="s">
        <v>1359</v>
      </c>
    </row>
    <row r="413">
      <c r="A413" s="1261" t="s">
        <v>1355</v>
      </c>
      <c r="B413" s="1261" t="s">
        <v>1434</v>
      </c>
      <c r="C413" s="1261" t="s">
        <v>1379</v>
      </c>
      <c r="D413" s="703">
        <v>15</v>
      </c>
      <c r="F413" s="1261">
        <v>6370.75</v>
      </c>
      <c r="G413" s="1261">
        <v>1061.73</v>
      </c>
      <c r="H413" s="1261">
        <v>0</v>
      </c>
      <c r="I413" s="1261" t="s">
        <v>1358</v>
      </c>
      <c r="J413" s="1261" t="s">
        <v>1359</v>
      </c>
    </row>
    <row r="414">
      <c r="A414" s="1261" t="s">
        <v>1355</v>
      </c>
      <c r="B414" s="1261" t="s">
        <v>1434</v>
      </c>
      <c r="C414" s="1261" t="s">
        <v>1402</v>
      </c>
      <c r="D414" s="703">
        <v>34</v>
      </c>
      <c r="F414" s="1261">
        <v>2107.3299999999999</v>
      </c>
      <c r="G414" s="1261">
        <v>160</v>
      </c>
      <c r="H414" s="1261">
        <v>0</v>
      </c>
      <c r="I414" s="1261" t="s">
        <v>1358</v>
      </c>
      <c r="J414" s="1261" t="s">
        <v>1359</v>
      </c>
    </row>
    <row r="415">
      <c r="A415" s="1261" t="s">
        <v>1355</v>
      </c>
      <c r="B415" s="1261" t="s">
        <v>1434</v>
      </c>
      <c r="C415" s="1261" t="s">
        <v>1364</v>
      </c>
      <c r="D415" s="703">
        <v>27</v>
      </c>
      <c r="F415" s="1261">
        <v>196162.20000000001</v>
      </c>
      <c r="G415" s="1261">
        <v>6041100</v>
      </c>
      <c r="H415" s="1261">
        <v>0</v>
      </c>
      <c r="I415" s="1261" t="s">
        <v>1358</v>
      </c>
      <c r="J415" s="1261" t="s">
        <v>1359</v>
      </c>
    </row>
    <row r="416">
      <c r="A416" s="1261" t="s">
        <v>1355</v>
      </c>
      <c r="B416" s="1261" t="s">
        <v>1434</v>
      </c>
      <c r="C416" s="1261" t="s">
        <v>1383</v>
      </c>
      <c r="D416" s="703">
        <v>19</v>
      </c>
      <c r="F416" s="1261">
        <v>102.92</v>
      </c>
      <c r="G416" s="1261">
        <v>36</v>
      </c>
      <c r="H416" s="1261">
        <v>0</v>
      </c>
      <c r="I416" s="1261" t="s">
        <v>1358</v>
      </c>
      <c r="J416" s="1261" t="s">
        <v>1359</v>
      </c>
    </row>
    <row r="417">
      <c r="A417" s="1261" t="s">
        <v>1355</v>
      </c>
      <c r="B417" s="1261" t="s">
        <v>1434</v>
      </c>
      <c r="C417" s="1261" t="s">
        <v>1368</v>
      </c>
      <c r="D417" s="703">
        <v>62</v>
      </c>
      <c r="F417" s="1261">
        <v>1776.1600000000001</v>
      </c>
      <c r="G417" s="1261">
        <v>69.400000000000006</v>
      </c>
      <c r="H417" s="1261">
        <v>0</v>
      </c>
      <c r="I417" s="1261" t="s">
        <v>1358</v>
      </c>
      <c r="J417" s="1261" t="s">
        <v>1359</v>
      </c>
    </row>
    <row r="418">
      <c r="A418" s="1261" t="s">
        <v>1355</v>
      </c>
      <c r="B418" s="1261" t="s">
        <v>1434</v>
      </c>
      <c r="C418" s="1261" t="s">
        <v>1421</v>
      </c>
      <c r="D418" s="703">
        <v>90</v>
      </c>
      <c r="F418" s="1261">
        <v>755</v>
      </c>
      <c r="G418" s="1261">
        <v>0.29999999999999999</v>
      </c>
      <c r="H418" s="1261">
        <v>0</v>
      </c>
      <c r="I418" s="1261" t="s">
        <v>1358</v>
      </c>
      <c r="J418" s="1261" t="s">
        <v>1359</v>
      </c>
    </row>
    <row r="419">
      <c r="A419" s="1261" t="s">
        <v>1355</v>
      </c>
      <c r="B419" s="1261" t="s">
        <v>1434</v>
      </c>
      <c r="C419" s="1261" t="s">
        <v>1368</v>
      </c>
      <c r="D419" s="703">
        <v>28</v>
      </c>
      <c r="F419" s="1261">
        <v>552.88999999999999</v>
      </c>
      <c r="G419" s="1261">
        <v>0.20000000000000001</v>
      </c>
      <c r="H419" s="1261">
        <v>0</v>
      </c>
      <c r="I419" s="1261" t="s">
        <v>1358</v>
      </c>
      <c r="J419" s="1261" t="s">
        <v>1359</v>
      </c>
    </row>
    <row r="420">
      <c r="A420" s="1261" t="s">
        <v>1360</v>
      </c>
      <c r="B420" s="1261" t="s">
        <v>1434</v>
      </c>
      <c r="C420" s="1261" t="s">
        <v>1412</v>
      </c>
      <c r="D420" s="703">
        <v>39</v>
      </c>
      <c r="F420" s="1261">
        <v>2782.3299999999999</v>
      </c>
      <c r="G420" s="1261">
        <v>10</v>
      </c>
      <c r="H420" s="1261">
        <v>0</v>
      </c>
      <c r="I420" s="1261" t="s">
        <v>1358</v>
      </c>
      <c r="J420" s="1261" t="s">
        <v>1359</v>
      </c>
    </row>
    <row r="421">
      <c r="A421" s="1261" t="s">
        <v>1360</v>
      </c>
      <c r="B421" s="1261" t="s">
        <v>1434</v>
      </c>
      <c r="C421" s="1261" t="s">
        <v>1376</v>
      </c>
      <c r="D421" s="703">
        <v>84</v>
      </c>
      <c r="F421" s="1261">
        <v>598771.15000000002</v>
      </c>
      <c r="G421" s="1261">
        <v>9019.8500000000004</v>
      </c>
      <c r="H421" s="1261">
        <v>0</v>
      </c>
      <c r="I421" s="1261" t="s">
        <v>1358</v>
      </c>
      <c r="J421" s="1261" t="s">
        <v>1359</v>
      </c>
    </row>
    <row r="422">
      <c r="A422" s="1261" t="s">
        <v>1355</v>
      </c>
      <c r="B422" s="1261" t="s">
        <v>1434</v>
      </c>
      <c r="C422" s="1261" t="s">
        <v>1364</v>
      </c>
      <c r="D422" s="703">
        <v>30</v>
      </c>
      <c r="F422" s="1261">
        <v>23.02</v>
      </c>
      <c r="G422" s="1261">
        <v>0.040000000000000001</v>
      </c>
      <c r="H422" s="1261">
        <v>0</v>
      </c>
      <c r="I422" s="1261" t="s">
        <v>1358</v>
      </c>
      <c r="J422" s="1261" t="s">
        <v>1359</v>
      </c>
    </row>
    <row r="423">
      <c r="A423" s="1261" t="s">
        <v>1355</v>
      </c>
      <c r="B423" s="1261" t="s">
        <v>1434</v>
      </c>
      <c r="C423" s="1261" t="s">
        <v>1368</v>
      </c>
      <c r="D423" s="703">
        <v>11</v>
      </c>
      <c r="F423" s="1261">
        <v>18.280000000000001</v>
      </c>
      <c r="G423" s="1261">
        <v>15</v>
      </c>
      <c r="H423" s="1261">
        <v>0</v>
      </c>
      <c r="I423" s="1261" t="s">
        <v>1358</v>
      </c>
      <c r="J423" s="1261" t="s">
        <v>1359</v>
      </c>
    </row>
    <row r="424">
      <c r="A424" s="1261" t="s">
        <v>1360</v>
      </c>
      <c r="B424" s="1261" t="s">
        <v>1434</v>
      </c>
      <c r="C424" s="1261" t="s">
        <v>1415</v>
      </c>
      <c r="D424" s="703">
        <v>65</v>
      </c>
      <c r="F424" s="1261">
        <v>395.25</v>
      </c>
      <c r="G424" s="1261">
        <v>2.7000000000000002</v>
      </c>
      <c r="H424" s="1261">
        <v>0</v>
      </c>
      <c r="I424" s="1261" t="s">
        <v>1358</v>
      </c>
      <c r="J424" s="1261" t="s">
        <v>1359</v>
      </c>
    </row>
    <row r="425">
      <c r="A425" s="1261" t="s">
        <v>1355</v>
      </c>
      <c r="B425" s="1261" t="s">
        <v>1434</v>
      </c>
      <c r="C425" s="1261" t="s">
        <v>1380</v>
      </c>
      <c r="D425" s="703">
        <v>38</v>
      </c>
      <c r="F425" s="1261">
        <v>100</v>
      </c>
      <c r="G425" s="1261">
        <v>22.600000000000001</v>
      </c>
      <c r="H425" s="1261">
        <v>0</v>
      </c>
      <c r="I425" s="1261" t="s">
        <v>1358</v>
      </c>
      <c r="J425" s="1261" t="s">
        <v>1359</v>
      </c>
    </row>
    <row r="426">
      <c r="A426" s="1261" t="s">
        <v>1355</v>
      </c>
      <c r="B426" s="1261" t="s">
        <v>1434</v>
      </c>
      <c r="C426" s="1261" t="s">
        <v>1439</v>
      </c>
      <c r="D426" s="703">
        <v>85</v>
      </c>
      <c r="F426" s="1261">
        <v>16368.59</v>
      </c>
      <c r="G426" s="1261">
        <v>12.609999999999999</v>
      </c>
      <c r="H426" s="1261">
        <v>0</v>
      </c>
      <c r="I426" s="1261" t="s">
        <v>1358</v>
      </c>
      <c r="J426" s="1261" t="s">
        <v>1359</v>
      </c>
    </row>
    <row r="427">
      <c r="A427" s="1261" t="s">
        <v>1355</v>
      </c>
      <c r="B427" s="1261" t="s">
        <v>1434</v>
      </c>
      <c r="C427" s="1261" t="s">
        <v>1440</v>
      </c>
      <c r="D427" s="703">
        <v>95</v>
      </c>
      <c r="F427" s="1261">
        <v>7800</v>
      </c>
      <c r="G427" s="1261">
        <v>290</v>
      </c>
      <c r="H427" s="1261">
        <v>0</v>
      </c>
      <c r="I427" s="1261" t="s">
        <v>1358</v>
      </c>
      <c r="J427" s="1261" t="s">
        <v>1359</v>
      </c>
    </row>
    <row r="428">
      <c r="A428" s="1261" t="s">
        <v>1355</v>
      </c>
      <c r="B428" s="1261" t="s">
        <v>1434</v>
      </c>
      <c r="C428" s="1261" t="s">
        <v>1381</v>
      </c>
      <c r="D428" s="703">
        <v>96</v>
      </c>
      <c r="F428" s="1261">
        <v>1584.47</v>
      </c>
      <c r="G428" s="1261">
        <v>40</v>
      </c>
      <c r="H428" s="1261">
        <v>0</v>
      </c>
      <c r="I428" s="1261" t="s">
        <v>1358</v>
      </c>
      <c r="J428" s="1261" t="s">
        <v>1359</v>
      </c>
    </row>
    <row r="429">
      <c r="A429" s="1261" t="s">
        <v>1355</v>
      </c>
      <c r="B429" s="1261" t="s">
        <v>1434</v>
      </c>
      <c r="C429" s="1261" t="s">
        <v>1379</v>
      </c>
      <c r="D429" s="703">
        <v>73</v>
      </c>
      <c r="F429" s="1261">
        <v>98.739999999999995</v>
      </c>
      <c r="G429" s="1261">
        <v>7</v>
      </c>
      <c r="H429" s="1261">
        <v>0</v>
      </c>
      <c r="I429" s="1261" t="s">
        <v>1358</v>
      </c>
      <c r="J429" s="1261" t="s">
        <v>1359</v>
      </c>
    </row>
    <row r="430">
      <c r="A430" s="1261" t="s">
        <v>1360</v>
      </c>
      <c r="B430" s="1261" t="s">
        <v>1434</v>
      </c>
      <c r="C430" s="1261" t="s">
        <v>1410</v>
      </c>
      <c r="D430" s="703">
        <v>83</v>
      </c>
      <c r="F430" s="1261">
        <v>1558.3199999999999</v>
      </c>
      <c r="G430" s="1261">
        <v>2.7999999999999998</v>
      </c>
      <c r="H430" s="1261">
        <v>0</v>
      </c>
      <c r="I430" s="1261" t="s">
        <v>1358</v>
      </c>
      <c r="J430" s="1261" t="s">
        <v>1359</v>
      </c>
    </row>
    <row r="431">
      <c r="A431" s="1261" t="s">
        <v>1355</v>
      </c>
      <c r="B431" s="1261" t="s">
        <v>1434</v>
      </c>
      <c r="C431" s="1261" t="s">
        <v>1384</v>
      </c>
      <c r="D431" s="703">
        <v>76</v>
      </c>
      <c r="F431" s="1261">
        <v>350.44999999999999</v>
      </c>
      <c r="G431" s="1261">
        <v>135</v>
      </c>
      <c r="H431" s="1261">
        <v>0</v>
      </c>
      <c r="I431" s="1261" t="s">
        <v>1358</v>
      </c>
      <c r="J431" s="1261" t="s">
        <v>1359</v>
      </c>
    </row>
    <row r="432">
      <c r="A432" s="1261" t="s">
        <v>1360</v>
      </c>
      <c r="B432" s="1261" t="s">
        <v>1434</v>
      </c>
      <c r="C432" s="1261" t="s">
        <v>1375</v>
      </c>
      <c r="D432" s="703">
        <v>29</v>
      </c>
      <c r="F432" s="1261">
        <v>48735.489999999998</v>
      </c>
      <c r="G432" s="1261">
        <v>292.80000000000001</v>
      </c>
      <c r="H432" s="1261">
        <v>0</v>
      </c>
      <c r="I432" s="1261" t="s">
        <v>1358</v>
      </c>
      <c r="J432" s="1261" t="s">
        <v>1359</v>
      </c>
    </row>
    <row r="433">
      <c r="A433" s="1261" t="s">
        <v>1355</v>
      </c>
      <c r="B433" s="1261" t="s">
        <v>1434</v>
      </c>
      <c r="C433" s="1261" t="s">
        <v>1379</v>
      </c>
      <c r="D433" s="703">
        <v>90</v>
      </c>
      <c r="F433" s="1261">
        <v>79826.529999999999</v>
      </c>
      <c r="G433" s="1261">
        <v>47.5</v>
      </c>
      <c r="H433" s="1261">
        <v>0</v>
      </c>
      <c r="I433" s="1261" t="s">
        <v>1358</v>
      </c>
      <c r="J433" s="1261" t="s">
        <v>1359</v>
      </c>
    </row>
    <row r="434">
      <c r="A434" s="1261" t="s">
        <v>1360</v>
      </c>
      <c r="B434" s="1261" t="s">
        <v>1434</v>
      </c>
      <c r="C434" s="1261" t="s">
        <v>1372</v>
      </c>
      <c r="D434" s="703">
        <v>63</v>
      </c>
      <c r="F434" s="1261">
        <v>17141.689999999999</v>
      </c>
      <c r="G434" s="1261">
        <v>895</v>
      </c>
      <c r="H434" s="1261">
        <v>0</v>
      </c>
      <c r="I434" s="1261" t="s">
        <v>1358</v>
      </c>
      <c r="J434" s="1261" t="s">
        <v>1359</v>
      </c>
    </row>
    <row r="435">
      <c r="A435" s="1261" t="s">
        <v>1355</v>
      </c>
      <c r="B435" s="1261" t="s">
        <v>1434</v>
      </c>
      <c r="C435" s="1261" t="s">
        <v>1410</v>
      </c>
      <c r="D435" s="703">
        <v>21</v>
      </c>
      <c r="F435" s="1261">
        <v>0.19</v>
      </c>
      <c r="G435" s="1261">
        <v>1</v>
      </c>
      <c r="H435" s="1261">
        <v>0</v>
      </c>
      <c r="I435" s="1261" t="s">
        <v>1358</v>
      </c>
      <c r="J435" s="1261" t="s">
        <v>1359</v>
      </c>
    </row>
    <row r="436">
      <c r="A436" s="1261" t="s">
        <v>1360</v>
      </c>
      <c r="B436" s="1261" t="s">
        <v>1434</v>
      </c>
      <c r="C436" s="1261" t="s">
        <v>1364</v>
      </c>
      <c r="D436" s="703">
        <v>32</v>
      </c>
      <c r="F436" s="1261">
        <v>104660.14999999999</v>
      </c>
      <c r="G436" s="1261">
        <v>361</v>
      </c>
      <c r="H436" s="1261">
        <v>0</v>
      </c>
      <c r="I436" s="1261" t="s">
        <v>1358</v>
      </c>
      <c r="J436" s="1261" t="s">
        <v>1359</v>
      </c>
    </row>
    <row r="437">
      <c r="A437" s="1261" t="s">
        <v>1355</v>
      </c>
      <c r="B437" s="1261" t="s">
        <v>1434</v>
      </c>
      <c r="C437" s="1261" t="s">
        <v>1430</v>
      </c>
      <c r="D437" s="703">
        <v>15</v>
      </c>
      <c r="F437" s="1261">
        <v>3690</v>
      </c>
      <c r="G437" s="1261">
        <v>30</v>
      </c>
      <c r="H437" s="1261">
        <v>0</v>
      </c>
      <c r="I437" s="1261" t="s">
        <v>1358</v>
      </c>
      <c r="J437" s="1261" t="s">
        <v>1359</v>
      </c>
    </row>
    <row r="438">
      <c r="A438" s="1261" t="s">
        <v>1360</v>
      </c>
      <c r="B438" s="1261" t="s">
        <v>1434</v>
      </c>
      <c r="C438" s="1261" t="s">
        <v>1441</v>
      </c>
      <c r="D438" s="703">
        <v>19</v>
      </c>
      <c r="F438" s="1261">
        <v>5177.6499999999996</v>
      </c>
      <c r="G438" s="1261">
        <v>2002.5899999999999</v>
      </c>
      <c r="H438" s="1261">
        <v>0</v>
      </c>
      <c r="I438" s="1261" t="s">
        <v>1358</v>
      </c>
      <c r="J438" s="1261" t="s">
        <v>1359</v>
      </c>
    </row>
    <row r="439">
      <c r="A439" s="1261" t="s">
        <v>1355</v>
      </c>
      <c r="B439" s="1261" t="s">
        <v>1434</v>
      </c>
      <c r="C439" s="1261" t="s">
        <v>1357</v>
      </c>
      <c r="D439" s="703">
        <v>82</v>
      </c>
      <c r="F439" s="1261">
        <v>6160.2399999999998</v>
      </c>
      <c r="G439" s="1261">
        <v>662.47000000000003</v>
      </c>
      <c r="H439" s="1261">
        <v>0</v>
      </c>
      <c r="I439" s="1261" t="s">
        <v>1358</v>
      </c>
      <c r="J439" s="1261" t="s">
        <v>1359</v>
      </c>
    </row>
    <row r="440">
      <c r="A440" s="1261" t="s">
        <v>1360</v>
      </c>
      <c r="B440" s="1261" t="s">
        <v>1434</v>
      </c>
      <c r="C440" s="1261" t="s">
        <v>1385</v>
      </c>
      <c r="D440" s="703">
        <v>38</v>
      </c>
      <c r="F440" s="1261">
        <v>92119.679999999993</v>
      </c>
      <c r="G440" s="1261">
        <v>144000</v>
      </c>
      <c r="H440" s="1261">
        <v>0</v>
      </c>
      <c r="I440" s="1261" t="s">
        <v>1358</v>
      </c>
      <c r="J440" s="1261" t="s">
        <v>1359</v>
      </c>
    </row>
    <row r="441">
      <c r="A441" s="1261" t="s">
        <v>1355</v>
      </c>
      <c r="B441" s="1261" t="s">
        <v>1434</v>
      </c>
      <c r="C441" s="1261" t="s">
        <v>1370</v>
      </c>
      <c r="D441" s="703">
        <v>95</v>
      </c>
      <c r="F441" s="1261">
        <v>3640</v>
      </c>
      <c r="G441" s="1261">
        <v>31</v>
      </c>
      <c r="H441" s="1261">
        <v>0</v>
      </c>
      <c r="I441" s="1261" t="s">
        <v>1358</v>
      </c>
      <c r="J441" s="1261" t="s">
        <v>1359</v>
      </c>
    </row>
    <row r="442">
      <c r="A442" s="1261" t="s">
        <v>1360</v>
      </c>
      <c r="B442" s="1261" t="s">
        <v>1434</v>
      </c>
      <c r="C442" s="1261" t="s">
        <v>1372</v>
      </c>
      <c r="D442" s="703">
        <v>48</v>
      </c>
      <c r="F442" s="1261">
        <v>106.06</v>
      </c>
      <c r="G442" s="1261">
        <v>68</v>
      </c>
      <c r="H442" s="1261">
        <v>0</v>
      </c>
      <c r="I442" s="1261" t="s">
        <v>1358</v>
      </c>
      <c r="J442" s="1261" t="s">
        <v>1359</v>
      </c>
    </row>
    <row r="443">
      <c r="A443" s="1261" t="s">
        <v>1360</v>
      </c>
      <c r="B443" s="1261" t="s">
        <v>1434</v>
      </c>
      <c r="C443" s="1261" t="s">
        <v>1406</v>
      </c>
      <c r="D443" s="703">
        <v>84</v>
      </c>
      <c r="F443" s="1261">
        <v>109884.48</v>
      </c>
      <c r="G443" s="1261">
        <v>7340</v>
      </c>
      <c r="H443" s="1261">
        <v>0</v>
      </c>
      <c r="I443" s="1261" t="s">
        <v>1358</v>
      </c>
      <c r="J443" s="1261" t="s">
        <v>1359</v>
      </c>
    </row>
    <row r="444">
      <c r="A444" s="1261" t="s">
        <v>1355</v>
      </c>
      <c r="B444" s="1261" t="s">
        <v>1434</v>
      </c>
      <c r="C444" s="1261" t="s">
        <v>1392</v>
      </c>
      <c r="D444" s="703">
        <v>44</v>
      </c>
      <c r="F444" s="1261">
        <v>58.5</v>
      </c>
      <c r="G444" s="1261">
        <v>3.8999999999999999</v>
      </c>
      <c r="H444" s="1261">
        <v>0</v>
      </c>
      <c r="I444" s="1261" t="s">
        <v>1358</v>
      </c>
      <c r="J444" s="1261" t="s">
        <v>1359</v>
      </c>
    </row>
    <row r="445">
      <c r="A445" s="1261" t="s">
        <v>1355</v>
      </c>
      <c r="B445" s="1261" t="s">
        <v>1434</v>
      </c>
      <c r="C445" s="1261" t="s">
        <v>1357</v>
      </c>
      <c r="D445" s="703">
        <v>15</v>
      </c>
      <c r="F445" s="1261">
        <v>4107.4300000000003</v>
      </c>
      <c r="G445" s="1261">
        <v>1243</v>
      </c>
      <c r="H445" s="1261">
        <v>0</v>
      </c>
      <c r="I445" s="1261" t="s">
        <v>1358</v>
      </c>
      <c r="J445" s="1261" t="s">
        <v>1359</v>
      </c>
    </row>
    <row r="446">
      <c r="A446" s="1261" t="s">
        <v>1360</v>
      </c>
      <c r="B446" s="1261" t="s">
        <v>1434</v>
      </c>
      <c r="C446" s="1261" t="s">
        <v>1415</v>
      </c>
      <c r="D446" s="703">
        <v>85</v>
      </c>
      <c r="F446" s="1261">
        <v>1963.8699999999999</v>
      </c>
      <c r="G446" s="1261">
        <v>11.199999999999999</v>
      </c>
      <c r="H446" s="1261">
        <v>0</v>
      </c>
      <c r="I446" s="1261" t="s">
        <v>1358</v>
      </c>
      <c r="J446" s="1261" t="s">
        <v>1359</v>
      </c>
    </row>
    <row r="447">
      <c r="A447" s="1261" t="s">
        <v>1355</v>
      </c>
      <c r="B447" s="1261" t="s">
        <v>1434</v>
      </c>
      <c r="C447" s="1261" t="s">
        <v>1383</v>
      </c>
      <c r="D447" s="703">
        <v>48</v>
      </c>
      <c r="F447" s="1261">
        <v>268.77999999999997</v>
      </c>
      <c r="G447" s="1261">
        <v>18.600000000000001</v>
      </c>
      <c r="H447" s="1261">
        <v>0</v>
      </c>
      <c r="I447" s="1261" t="s">
        <v>1358</v>
      </c>
      <c r="J447" s="1261" t="s">
        <v>1359</v>
      </c>
    </row>
    <row r="448">
      <c r="A448" s="1261" t="s">
        <v>1355</v>
      </c>
      <c r="B448" s="1261" t="s">
        <v>1434</v>
      </c>
      <c r="C448" s="1261" t="s">
        <v>1364</v>
      </c>
      <c r="D448" s="703">
        <v>40</v>
      </c>
      <c r="F448" s="1261">
        <v>38.07</v>
      </c>
      <c r="G448" s="1261">
        <v>0.029999999999999999</v>
      </c>
      <c r="H448" s="1261">
        <v>0</v>
      </c>
      <c r="I448" s="1261" t="s">
        <v>1358</v>
      </c>
      <c r="J448" s="1261" t="s">
        <v>1359</v>
      </c>
    </row>
    <row r="449">
      <c r="A449" s="1261" t="s">
        <v>1360</v>
      </c>
      <c r="B449" s="1261" t="s">
        <v>1434</v>
      </c>
      <c r="C449" s="1261" t="s">
        <v>1442</v>
      </c>
      <c r="D449" s="703">
        <v>38</v>
      </c>
      <c r="F449" s="1261">
        <v>8053.3599999999997</v>
      </c>
      <c r="G449" s="1261">
        <v>1102</v>
      </c>
      <c r="H449" s="1261">
        <v>0</v>
      </c>
      <c r="I449" s="1261" t="s">
        <v>1358</v>
      </c>
      <c r="J449" s="1261" t="s">
        <v>1359</v>
      </c>
    </row>
    <row r="450">
      <c r="A450" s="1261" t="s">
        <v>1355</v>
      </c>
      <c r="B450" s="1261" t="s">
        <v>1434</v>
      </c>
      <c r="C450" s="1261" t="s">
        <v>1368</v>
      </c>
      <c r="D450" s="703">
        <v>87</v>
      </c>
      <c r="F450" s="1261">
        <v>8761.4500000000007</v>
      </c>
      <c r="G450" s="1261">
        <v>1132</v>
      </c>
      <c r="H450" s="1261">
        <v>0</v>
      </c>
      <c r="I450" s="1261" t="s">
        <v>1358</v>
      </c>
      <c r="J450" s="1261" t="s">
        <v>1359</v>
      </c>
    </row>
    <row r="451">
      <c r="A451" s="1261" t="s">
        <v>1360</v>
      </c>
      <c r="B451" s="1261" t="s">
        <v>1434</v>
      </c>
      <c r="C451" s="1261" t="s">
        <v>1401</v>
      </c>
      <c r="D451" s="703">
        <v>84</v>
      </c>
      <c r="F451" s="1261">
        <v>11051.58</v>
      </c>
      <c r="G451" s="1261">
        <v>153</v>
      </c>
      <c r="H451" s="1261">
        <v>0</v>
      </c>
      <c r="I451" s="1261" t="s">
        <v>1358</v>
      </c>
      <c r="J451" s="1261" t="s">
        <v>1359</v>
      </c>
    </row>
    <row r="452">
      <c r="A452" s="1261" t="s">
        <v>1360</v>
      </c>
      <c r="B452" s="1261" t="s">
        <v>1434</v>
      </c>
      <c r="C452" s="1261" t="s">
        <v>1422</v>
      </c>
      <c r="D452" s="703">
        <v>12</v>
      </c>
      <c r="F452" s="1261">
        <v>17909.630000000001</v>
      </c>
      <c r="G452" s="1261">
        <v>560</v>
      </c>
      <c r="H452" s="1261">
        <v>0</v>
      </c>
      <c r="I452" s="1261" t="s">
        <v>1358</v>
      </c>
      <c r="J452" s="1261" t="s">
        <v>1359</v>
      </c>
    </row>
    <row r="453">
      <c r="A453" s="1261" t="s">
        <v>1355</v>
      </c>
      <c r="B453" s="1261" t="s">
        <v>1434</v>
      </c>
      <c r="C453" s="1261" t="s">
        <v>1383</v>
      </c>
      <c r="D453" s="703">
        <v>42</v>
      </c>
      <c r="F453" s="1261">
        <v>22.609999999999999</v>
      </c>
      <c r="G453" s="1261">
        <v>0.5</v>
      </c>
      <c r="H453" s="1261">
        <v>0</v>
      </c>
      <c r="I453" s="1261" t="s">
        <v>1358</v>
      </c>
      <c r="J453" s="1261" t="s">
        <v>1359</v>
      </c>
    </row>
    <row r="454">
      <c r="A454" s="1261" t="s">
        <v>1355</v>
      </c>
      <c r="B454" s="1261" t="s">
        <v>1434</v>
      </c>
      <c r="C454" s="1261" t="s">
        <v>1433</v>
      </c>
      <c r="D454" s="703">
        <v>12</v>
      </c>
      <c r="F454" s="1261">
        <v>35685.650000000001</v>
      </c>
      <c r="G454" s="1261">
        <v>99820</v>
      </c>
      <c r="H454" s="1261">
        <v>0</v>
      </c>
      <c r="I454" s="1261" t="s">
        <v>1358</v>
      </c>
      <c r="J454" s="1261" t="s">
        <v>1359</v>
      </c>
    </row>
    <row r="455">
      <c r="A455" s="1261" t="s">
        <v>1355</v>
      </c>
      <c r="B455" s="1261" t="s">
        <v>1434</v>
      </c>
      <c r="C455" s="1261" t="s">
        <v>1392</v>
      </c>
      <c r="D455" s="703">
        <v>15</v>
      </c>
      <c r="F455" s="1261">
        <v>746.20000000000005</v>
      </c>
      <c r="G455" s="1261">
        <v>555.88999999999999</v>
      </c>
      <c r="H455" s="1261">
        <v>0</v>
      </c>
      <c r="I455" s="1261" t="s">
        <v>1358</v>
      </c>
      <c r="J455" s="1261" t="s">
        <v>1359</v>
      </c>
    </row>
    <row r="456">
      <c r="A456" s="1261" t="s">
        <v>1355</v>
      </c>
      <c r="B456" s="1261" t="s">
        <v>1434</v>
      </c>
      <c r="C456" s="1261" t="s">
        <v>1366</v>
      </c>
      <c r="D456" s="703">
        <v>48</v>
      </c>
      <c r="F456" s="1261">
        <v>3.71</v>
      </c>
      <c r="G456" s="1261">
        <v>0.059999999999999998</v>
      </c>
      <c r="H456" s="1261">
        <v>0</v>
      </c>
      <c r="I456" s="1261" t="s">
        <v>1358</v>
      </c>
      <c r="J456" s="1261" t="s">
        <v>1359</v>
      </c>
    </row>
    <row r="457">
      <c r="A457" s="1261" t="s">
        <v>1360</v>
      </c>
      <c r="B457" s="1261" t="s">
        <v>1434</v>
      </c>
      <c r="C457" s="1261" t="s">
        <v>1364</v>
      </c>
      <c r="D457" s="703">
        <v>33</v>
      </c>
      <c r="F457" s="1261">
        <v>622.5</v>
      </c>
      <c r="G457" s="1261">
        <v>70.200000000000003</v>
      </c>
      <c r="H457" s="1261">
        <v>0</v>
      </c>
      <c r="I457" s="1261" t="s">
        <v>1358</v>
      </c>
      <c r="J457" s="1261" t="s">
        <v>1359</v>
      </c>
    </row>
    <row r="458">
      <c r="A458" s="1261" t="s">
        <v>1355</v>
      </c>
      <c r="B458" s="1261" t="s">
        <v>1434</v>
      </c>
      <c r="C458" s="1261" t="s">
        <v>1364</v>
      </c>
      <c r="D458" s="703">
        <v>76</v>
      </c>
      <c r="F458" s="1261">
        <v>49.770000000000003</v>
      </c>
      <c r="G458" s="1261">
        <v>0.14999999999999999</v>
      </c>
      <c r="H458" s="1261">
        <v>0</v>
      </c>
      <c r="I458" s="1261" t="s">
        <v>1358</v>
      </c>
      <c r="J458" s="1261" t="s">
        <v>1359</v>
      </c>
    </row>
    <row r="459">
      <c r="A459" s="1261" t="s">
        <v>1360</v>
      </c>
      <c r="B459" s="1261" t="s">
        <v>1434</v>
      </c>
      <c r="C459" s="1261" t="s">
        <v>1412</v>
      </c>
      <c r="D459" s="703">
        <v>35</v>
      </c>
      <c r="F459" s="1261">
        <v>1460.73</v>
      </c>
      <c r="G459" s="1261">
        <v>1000</v>
      </c>
      <c r="H459" s="1261">
        <v>0</v>
      </c>
      <c r="I459" s="1261" t="s">
        <v>1358</v>
      </c>
      <c r="J459" s="1261" t="s">
        <v>1359</v>
      </c>
    </row>
    <row r="460">
      <c r="A460" s="1261" t="s">
        <v>1360</v>
      </c>
      <c r="B460" s="1261" t="s">
        <v>1356</v>
      </c>
      <c r="C460" s="1261" t="s">
        <v>1443</v>
      </c>
      <c r="D460" s="703">
        <v>18</v>
      </c>
      <c r="F460" s="1261">
        <v>8704481.0199999996</v>
      </c>
      <c r="G460" s="1261">
        <v>2611550</v>
      </c>
      <c r="H460" s="1261">
        <v>0</v>
      </c>
      <c r="I460" s="1261" t="s">
        <v>1358</v>
      </c>
      <c r="J460" s="1261" t="s">
        <v>1359</v>
      </c>
    </row>
    <row r="461">
      <c r="A461" s="1261" t="s">
        <v>1360</v>
      </c>
      <c r="B461" s="1261" t="s">
        <v>1356</v>
      </c>
      <c r="C461" s="1261" t="s">
        <v>1357</v>
      </c>
      <c r="D461" s="703">
        <v>20</v>
      </c>
      <c r="F461" s="1261">
        <v>52920</v>
      </c>
      <c r="G461" s="1261">
        <v>108000</v>
      </c>
      <c r="H461" s="1261">
        <v>0</v>
      </c>
      <c r="I461" s="1261" t="s">
        <v>1358</v>
      </c>
      <c r="J461" s="1261" t="s">
        <v>1359</v>
      </c>
    </row>
    <row r="462">
      <c r="A462" s="1261" t="s">
        <v>1355</v>
      </c>
      <c r="B462" s="1261" t="s">
        <v>1356</v>
      </c>
      <c r="C462" s="1261" t="s">
        <v>1368</v>
      </c>
      <c r="D462" s="703">
        <v>22</v>
      </c>
      <c r="F462" s="1261">
        <v>1921579.6599999999</v>
      </c>
      <c r="G462" s="1261">
        <v>3916277.3399999999</v>
      </c>
      <c r="H462" s="1261">
        <v>0</v>
      </c>
      <c r="I462" s="1261" t="s">
        <v>1358</v>
      </c>
      <c r="J462" s="1261" t="s">
        <v>1359</v>
      </c>
    </row>
    <row r="463">
      <c r="A463" s="1261" t="s">
        <v>1360</v>
      </c>
      <c r="B463" s="1261" t="s">
        <v>1356</v>
      </c>
      <c r="C463" s="1261" t="s">
        <v>1367</v>
      </c>
      <c r="D463" s="703">
        <v>25</v>
      </c>
      <c r="F463" s="1261">
        <v>9383.25</v>
      </c>
      <c r="G463" s="1261">
        <v>24785.5</v>
      </c>
      <c r="H463" s="1261">
        <v>0</v>
      </c>
      <c r="I463" s="1261" t="s">
        <v>1358</v>
      </c>
      <c r="J463" s="1261" t="s">
        <v>1359</v>
      </c>
    </row>
    <row r="464">
      <c r="A464" s="1261" t="s">
        <v>1360</v>
      </c>
      <c r="B464" s="1261" t="s">
        <v>1356</v>
      </c>
      <c r="C464" s="1261" t="s">
        <v>1368</v>
      </c>
      <c r="D464" s="703">
        <v>25</v>
      </c>
      <c r="F464" s="1261">
        <v>1208155.55</v>
      </c>
      <c r="G464" s="1261">
        <v>7787990</v>
      </c>
      <c r="H464" s="1261">
        <v>0</v>
      </c>
      <c r="I464" s="1261" t="s">
        <v>1358</v>
      </c>
      <c r="J464" s="1261" t="s">
        <v>1359</v>
      </c>
    </row>
    <row r="465">
      <c r="A465" s="1261" t="s">
        <v>1360</v>
      </c>
      <c r="B465" s="1261" t="s">
        <v>1356</v>
      </c>
      <c r="C465" s="1261" t="s">
        <v>1385</v>
      </c>
      <c r="D465" s="703">
        <v>61</v>
      </c>
      <c r="F465" s="1261">
        <v>116915.24000000001</v>
      </c>
      <c r="G465" s="1261">
        <v>993.46000000000004</v>
      </c>
      <c r="H465" s="1261">
        <v>0</v>
      </c>
      <c r="I465" s="1261" t="s">
        <v>1358</v>
      </c>
      <c r="J465" s="1261" t="s">
        <v>1359</v>
      </c>
    </row>
    <row r="466">
      <c r="A466" s="1261" t="s">
        <v>1360</v>
      </c>
      <c r="B466" s="1261" t="s">
        <v>1356</v>
      </c>
      <c r="C466" s="1261" t="s">
        <v>1408</v>
      </c>
      <c r="D466" s="703">
        <v>34</v>
      </c>
      <c r="F466" s="1261">
        <v>158278.79000000001</v>
      </c>
      <c r="G466" s="1261">
        <v>46000</v>
      </c>
      <c r="H466" s="1261">
        <v>0</v>
      </c>
      <c r="I466" s="1261" t="s">
        <v>1358</v>
      </c>
      <c r="J466" s="1261" t="s">
        <v>1359</v>
      </c>
    </row>
    <row r="467">
      <c r="A467" s="1261" t="s">
        <v>1360</v>
      </c>
      <c r="B467" s="1261" t="s">
        <v>1356</v>
      </c>
      <c r="C467" s="1261" t="s">
        <v>1444</v>
      </c>
      <c r="D467" s="703">
        <v>39</v>
      </c>
      <c r="F467" s="1261">
        <v>7142.04</v>
      </c>
      <c r="G467" s="1261">
        <v>2</v>
      </c>
      <c r="H467" s="1261">
        <v>0</v>
      </c>
      <c r="I467" s="1261" t="s">
        <v>1358</v>
      </c>
      <c r="J467" s="1261" t="s">
        <v>1359</v>
      </c>
    </row>
    <row r="468">
      <c r="A468" s="1261" t="s">
        <v>1360</v>
      </c>
      <c r="B468" s="1261" t="s">
        <v>1356</v>
      </c>
      <c r="C468" s="1261" t="s">
        <v>1424</v>
      </c>
      <c r="D468" s="703">
        <v>49</v>
      </c>
      <c r="F468" s="1261">
        <v>3586.5300000000002</v>
      </c>
      <c r="G468" s="1261">
        <v>55</v>
      </c>
      <c r="H468" s="1261">
        <v>0</v>
      </c>
      <c r="I468" s="1261" t="s">
        <v>1358</v>
      </c>
      <c r="J468" s="1261" t="s">
        <v>1359</v>
      </c>
    </row>
    <row r="469">
      <c r="A469" s="1261" t="s">
        <v>1360</v>
      </c>
      <c r="B469" s="1261" t="s">
        <v>1356</v>
      </c>
      <c r="C469" s="1261" t="s">
        <v>1386</v>
      </c>
      <c r="D469" s="703">
        <v>49</v>
      </c>
      <c r="F469" s="1261">
        <v>23.57</v>
      </c>
      <c r="G469" s="1261">
        <v>2.5</v>
      </c>
      <c r="H469" s="1261">
        <v>0</v>
      </c>
      <c r="I469" s="1261" t="s">
        <v>1358</v>
      </c>
      <c r="J469" s="1261" t="s">
        <v>1359</v>
      </c>
    </row>
    <row r="470">
      <c r="A470" s="1261" t="s">
        <v>1355</v>
      </c>
      <c r="B470" s="1261" t="s">
        <v>1356</v>
      </c>
      <c r="C470" s="1261" t="s">
        <v>1364</v>
      </c>
      <c r="D470" s="703">
        <v>39</v>
      </c>
      <c r="F470" s="1261">
        <v>1152382.5</v>
      </c>
      <c r="G470" s="1261">
        <v>3472847.8999999999</v>
      </c>
      <c r="H470" s="1261">
        <v>0</v>
      </c>
      <c r="I470" s="1261" t="s">
        <v>1358</v>
      </c>
      <c r="J470" s="1261" t="s">
        <v>1359</v>
      </c>
    </row>
    <row r="471">
      <c r="A471" s="1261" t="s">
        <v>1355</v>
      </c>
      <c r="B471" s="1261" t="s">
        <v>1356</v>
      </c>
      <c r="C471" s="1261" t="s">
        <v>1368</v>
      </c>
      <c r="D471" s="703">
        <v>72</v>
      </c>
      <c r="F471" s="1261">
        <v>1952</v>
      </c>
      <c r="G471" s="1261">
        <v>433.25</v>
      </c>
      <c r="H471" s="1261">
        <v>0</v>
      </c>
      <c r="I471" s="1261" t="s">
        <v>1358</v>
      </c>
      <c r="J471" s="1261" t="s">
        <v>1359</v>
      </c>
    </row>
    <row r="472">
      <c r="A472" s="1261" t="s">
        <v>1360</v>
      </c>
      <c r="B472" s="1261" t="s">
        <v>1356</v>
      </c>
      <c r="C472" s="1261" t="s">
        <v>1397</v>
      </c>
      <c r="D472" s="703">
        <v>84</v>
      </c>
      <c r="F472" s="1261">
        <v>678402.64000000001</v>
      </c>
      <c r="G472" s="1261">
        <v>3044.2399999999998</v>
      </c>
      <c r="H472" s="1261">
        <v>0</v>
      </c>
      <c r="I472" s="1261" t="s">
        <v>1358</v>
      </c>
      <c r="J472" s="1261" t="s">
        <v>1359</v>
      </c>
    </row>
    <row r="473">
      <c r="A473" s="1261" t="s">
        <v>1355</v>
      </c>
      <c r="B473" s="1261" t="s">
        <v>1356</v>
      </c>
      <c r="C473" s="1261" t="s">
        <v>1368</v>
      </c>
      <c r="D473" s="703">
        <v>84</v>
      </c>
      <c r="F473" s="1261">
        <v>1811620.99</v>
      </c>
      <c r="G473" s="1261">
        <v>108196.60000000001</v>
      </c>
      <c r="H473" s="1261">
        <v>0</v>
      </c>
      <c r="I473" s="1261" t="s">
        <v>1358</v>
      </c>
      <c r="J473" s="1261" t="s">
        <v>1359</v>
      </c>
    </row>
    <row r="474">
      <c r="A474" s="1261" t="s">
        <v>1360</v>
      </c>
      <c r="B474" s="1261" t="s">
        <v>1356</v>
      </c>
      <c r="C474" s="1261" t="s">
        <v>1410</v>
      </c>
      <c r="D474" s="703">
        <v>90</v>
      </c>
      <c r="F474" s="1261">
        <v>20020</v>
      </c>
      <c r="G474" s="1261">
        <v>5.0800000000000001</v>
      </c>
      <c r="H474" s="1261">
        <v>0</v>
      </c>
      <c r="I474" s="1261" t="s">
        <v>1358</v>
      </c>
      <c r="J474" s="1261" t="s">
        <v>1359</v>
      </c>
    </row>
    <row r="475">
      <c r="A475" s="1261" t="s">
        <v>1355</v>
      </c>
      <c r="B475" s="1261" t="s">
        <v>1356</v>
      </c>
      <c r="C475" s="1261" t="s">
        <v>1368</v>
      </c>
      <c r="D475" s="703">
        <v>33</v>
      </c>
      <c r="F475" s="1261">
        <v>36289.150000000001</v>
      </c>
      <c r="G475" s="1261">
        <v>3108.27</v>
      </c>
      <c r="H475" s="1261">
        <v>0</v>
      </c>
      <c r="I475" s="1261" t="s">
        <v>1358</v>
      </c>
      <c r="J475" s="1261" t="s">
        <v>1359</v>
      </c>
    </row>
    <row r="476">
      <c r="A476" s="1261" t="s">
        <v>1360</v>
      </c>
      <c r="B476" s="1261" t="s">
        <v>1356</v>
      </c>
      <c r="C476" s="1261" t="s">
        <v>1368</v>
      </c>
      <c r="D476" s="703">
        <v>22</v>
      </c>
      <c r="F476" s="1261">
        <v>393740.89000000001</v>
      </c>
      <c r="G476" s="1261">
        <v>895437</v>
      </c>
      <c r="H476" s="1261">
        <v>0</v>
      </c>
      <c r="I476" s="1261" t="s">
        <v>1358</v>
      </c>
      <c r="J476" s="1261" t="s">
        <v>1359</v>
      </c>
    </row>
    <row r="477">
      <c r="A477" s="1261" t="s">
        <v>1355</v>
      </c>
      <c r="B477" s="1261" t="s">
        <v>1356</v>
      </c>
      <c r="C477" s="1261" t="s">
        <v>1367</v>
      </c>
      <c r="D477" s="703">
        <v>44</v>
      </c>
      <c r="F477" s="1261">
        <v>36180535.68</v>
      </c>
      <c r="G477" s="1261">
        <v>172178863.15000001</v>
      </c>
      <c r="H477" s="1261">
        <v>0</v>
      </c>
      <c r="I477" s="1261" t="s">
        <v>1358</v>
      </c>
      <c r="J477" s="1261" t="s">
        <v>1359</v>
      </c>
    </row>
    <row r="478">
      <c r="A478" s="1261" t="s">
        <v>1360</v>
      </c>
      <c r="B478" s="1261" t="s">
        <v>1356</v>
      </c>
      <c r="C478" s="1261" t="s">
        <v>1445</v>
      </c>
      <c r="D478" s="703">
        <v>62</v>
      </c>
      <c r="F478" s="1261">
        <v>5884.8800000000001</v>
      </c>
      <c r="G478" s="1261">
        <v>37.170000000000002</v>
      </c>
      <c r="H478" s="1261">
        <v>0</v>
      </c>
      <c r="I478" s="1261" t="s">
        <v>1358</v>
      </c>
      <c r="J478" s="1261" t="s">
        <v>1359</v>
      </c>
    </row>
    <row r="479">
      <c r="A479" s="1261" t="s">
        <v>1360</v>
      </c>
      <c r="B479" s="1261" t="s">
        <v>1356</v>
      </c>
      <c r="C479" s="1261" t="s">
        <v>1407</v>
      </c>
      <c r="D479" s="703">
        <v>61</v>
      </c>
      <c r="F479" s="1261">
        <v>50382.389999999999</v>
      </c>
      <c r="G479" s="1261">
        <v>329.19999999999999</v>
      </c>
      <c r="H479" s="1261">
        <v>0</v>
      </c>
      <c r="I479" s="1261" t="s">
        <v>1358</v>
      </c>
      <c r="J479" s="1261" t="s">
        <v>1359</v>
      </c>
    </row>
    <row r="480">
      <c r="A480" s="1261" t="s">
        <v>1360</v>
      </c>
      <c r="B480" s="1261" t="s">
        <v>1356</v>
      </c>
      <c r="C480" s="1261" t="s">
        <v>1407</v>
      </c>
      <c r="D480" s="703">
        <v>42</v>
      </c>
      <c r="F480" s="1261">
        <v>1527.55</v>
      </c>
      <c r="G480" s="1261">
        <v>2.0699999999999998</v>
      </c>
      <c r="H480" s="1261">
        <v>0</v>
      </c>
      <c r="I480" s="1261" t="s">
        <v>1358</v>
      </c>
      <c r="J480" s="1261" t="s">
        <v>1359</v>
      </c>
    </row>
    <row r="481">
      <c r="A481" s="1261" t="s">
        <v>1355</v>
      </c>
      <c r="B481" s="1261" t="s">
        <v>1356</v>
      </c>
      <c r="C481" s="1261" t="s">
        <v>1409</v>
      </c>
      <c r="D481" s="703">
        <v>73</v>
      </c>
      <c r="F481" s="1261">
        <v>756.98000000000002</v>
      </c>
      <c r="G481" s="1261">
        <v>177</v>
      </c>
      <c r="H481" s="1261">
        <v>0</v>
      </c>
      <c r="I481" s="1261" t="s">
        <v>1358</v>
      </c>
      <c r="J481" s="1261" t="s">
        <v>1359</v>
      </c>
    </row>
    <row r="482">
      <c r="A482" s="1261" t="s">
        <v>1360</v>
      </c>
      <c r="B482" s="1261" t="s">
        <v>1356</v>
      </c>
      <c r="C482" s="1261" t="s">
        <v>1394</v>
      </c>
      <c r="D482" s="703">
        <v>85</v>
      </c>
      <c r="F482" s="1261">
        <v>478.82999999999998</v>
      </c>
      <c r="G482" s="1261">
        <v>1</v>
      </c>
      <c r="H482" s="1261">
        <v>0</v>
      </c>
      <c r="I482" s="1261" t="s">
        <v>1358</v>
      </c>
      <c r="J482" s="1261" t="s">
        <v>1359</v>
      </c>
    </row>
    <row r="483">
      <c r="A483" s="1261" t="s">
        <v>1355</v>
      </c>
      <c r="B483" s="1261" t="s">
        <v>1356</v>
      </c>
      <c r="C483" s="1261" t="s">
        <v>1366</v>
      </c>
      <c r="D483" s="703">
        <v>85</v>
      </c>
      <c r="F483" s="1261">
        <v>2021935.6000000001</v>
      </c>
      <c r="G483" s="1261">
        <v>431891</v>
      </c>
      <c r="H483" s="1261">
        <v>0</v>
      </c>
      <c r="I483" s="1261" t="s">
        <v>1358</v>
      </c>
      <c r="J483" s="1261" t="s">
        <v>1359</v>
      </c>
    </row>
    <row r="484">
      <c r="A484" s="1261" t="s">
        <v>1360</v>
      </c>
      <c r="B484" s="1261" t="s">
        <v>1356</v>
      </c>
      <c r="C484" s="1261" t="s">
        <v>1392</v>
      </c>
      <c r="D484" s="703">
        <v>85</v>
      </c>
      <c r="F484" s="1261">
        <v>5216.1999999999998</v>
      </c>
      <c r="G484" s="1261">
        <v>1.0900000000000001</v>
      </c>
      <c r="H484" s="1261">
        <v>0</v>
      </c>
      <c r="I484" s="1261" t="s">
        <v>1358</v>
      </c>
      <c r="J484" s="1261" t="s">
        <v>1359</v>
      </c>
    </row>
    <row r="485">
      <c r="A485" s="1261" t="s">
        <v>1355</v>
      </c>
      <c r="B485" s="1261" t="s">
        <v>1356</v>
      </c>
      <c r="C485" s="1261" t="s">
        <v>1390</v>
      </c>
      <c r="D485" s="703">
        <v>85</v>
      </c>
      <c r="F485" s="1261">
        <v>5942.6999999999998</v>
      </c>
      <c r="G485" s="1261">
        <v>39</v>
      </c>
      <c r="H485" s="1261">
        <v>0</v>
      </c>
      <c r="I485" s="1261" t="s">
        <v>1358</v>
      </c>
      <c r="J485" s="1261" t="s">
        <v>1359</v>
      </c>
    </row>
    <row r="486">
      <c r="A486" s="1261" t="s">
        <v>1360</v>
      </c>
      <c r="B486" s="1261" t="s">
        <v>1356</v>
      </c>
      <c r="C486" s="1261" t="s">
        <v>1367</v>
      </c>
      <c r="D486" s="703">
        <v>87</v>
      </c>
      <c r="F486" s="1261">
        <v>1688888.3899999999</v>
      </c>
      <c r="G486" s="1261">
        <v>890864.5</v>
      </c>
      <c r="H486" s="1261">
        <v>0</v>
      </c>
      <c r="I486" s="1261" t="s">
        <v>1358</v>
      </c>
      <c r="J486" s="1261" t="s">
        <v>1359</v>
      </c>
    </row>
    <row r="487">
      <c r="A487" s="1261" t="s">
        <v>1355</v>
      </c>
      <c r="B487" s="1261" t="s">
        <v>1356</v>
      </c>
      <c r="C487" s="1261" t="s">
        <v>1368</v>
      </c>
      <c r="D487" s="703">
        <v>82</v>
      </c>
      <c r="F487" s="1261">
        <v>249871.56</v>
      </c>
      <c r="G487" s="1261">
        <v>11644.950000000001</v>
      </c>
      <c r="H487" s="1261">
        <v>0</v>
      </c>
      <c r="I487" s="1261" t="s">
        <v>1358</v>
      </c>
      <c r="J487" s="1261" t="s">
        <v>1359</v>
      </c>
    </row>
    <row r="488">
      <c r="A488" s="1261" t="s">
        <v>1360</v>
      </c>
      <c r="B488" s="1261" t="s">
        <v>1356</v>
      </c>
      <c r="C488" s="1261" t="s">
        <v>1382</v>
      </c>
      <c r="D488" s="703">
        <v>85</v>
      </c>
      <c r="F488" s="1261">
        <v>957455.80000000005</v>
      </c>
      <c r="G488" s="1261">
        <v>3054.0300000000002</v>
      </c>
      <c r="H488" s="1261">
        <v>0</v>
      </c>
      <c r="I488" s="1261" t="s">
        <v>1358</v>
      </c>
      <c r="J488" s="1261" t="s">
        <v>1359</v>
      </c>
    </row>
    <row r="489">
      <c r="A489" s="1261" t="s">
        <v>1360</v>
      </c>
      <c r="B489" s="1261" t="s">
        <v>1356</v>
      </c>
      <c r="C489" s="1261" t="s">
        <v>1362</v>
      </c>
      <c r="D489" s="703">
        <v>84</v>
      </c>
      <c r="F489" s="1261">
        <v>386127.67999999999</v>
      </c>
      <c r="G489" s="1261">
        <v>6561</v>
      </c>
      <c r="H489" s="1261">
        <v>0</v>
      </c>
      <c r="I489" s="1261" t="s">
        <v>1358</v>
      </c>
      <c r="J489" s="1261" t="s">
        <v>1359</v>
      </c>
    </row>
    <row r="490">
      <c r="A490" s="1261" t="s">
        <v>1360</v>
      </c>
      <c r="B490" s="1261" t="s">
        <v>1356</v>
      </c>
      <c r="C490" s="1261" t="s">
        <v>1364</v>
      </c>
      <c r="D490" s="703">
        <v>12</v>
      </c>
      <c r="F490" s="1261">
        <v>2884</v>
      </c>
      <c r="G490" s="1261">
        <v>200</v>
      </c>
      <c r="H490" s="1261">
        <v>0</v>
      </c>
      <c r="I490" s="1261" t="s">
        <v>1358</v>
      </c>
      <c r="J490" s="1261" t="s">
        <v>1359</v>
      </c>
    </row>
    <row r="491">
      <c r="A491" s="1261" t="s">
        <v>1360</v>
      </c>
      <c r="B491" s="1261" t="s">
        <v>1356</v>
      </c>
      <c r="C491" s="1261" t="s">
        <v>1367</v>
      </c>
      <c r="D491" s="703">
        <v>96</v>
      </c>
      <c r="F491" s="1261">
        <v>581160.42000000004</v>
      </c>
      <c r="G491" s="1261">
        <v>116934.73</v>
      </c>
      <c r="H491" s="1261">
        <v>0</v>
      </c>
      <c r="I491" s="1261" t="s">
        <v>1358</v>
      </c>
      <c r="J491" s="1261" t="s">
        <v>1359</v>
      </c>
    </row>
    <row r="492">
      <c r="A492" s="1261" t="s">
        <v>1360</v>
      </c>
      <c r="B492" s="1261" t="s">
        <v>1356</v>
      </c>
      <c r="C492" s="1261" t="s">
        <v>1367</v>
      </c>
      <c r="D492" s="703">
        <v>38</v>
      </c>
      <c r="F492" s="1261">
        <v>268471.26000000001</v>
      </c>
      <c r="G492" s="1261">
        <v>108871.12</v>
      </c>
      <c r="H492" s="1261">
        <v>0</v>
      </c>
      <c r="I492" s="1261" t="s">
        <v>1358</v>
      </c>
      <c r="J492" s="1261" t="s">
        <v>1359</v>
      </c>
    </row>
    <row r="493">
      <c r="A493" s="1261" t="s">
        <v>1360</v>
      </c>
      <c r="B493" s="1261" t="s">
        <v>1356</v>
      </c>
      <c r="C493" s="1261" t="s">
        <v>1397</v>
      </c>
      <c r="D493" s="703">
        <v>40</v>
      </c>
      <c r="F493" s="1261">
        <v>1348.95</v>
      </c>
      <c r="G493" s="1261">
        <v>1.75</v>
      </c>
      <c r="H493" s="1261">
        <v>0</v>
      </c>
      <c r="I493" s="1261" t="s">
        <v>1358</v>
      </c>
      <c r="J493" s="1261" t="s">
        <v>1359</v>
      </c>
    </row>
    <row r="494">
      <c r="A494" s="1261" t="s">
        <v>1360</v>
      </c>
      <c r="B494" s="1261" t="s">
        <v>1356</v>
      </c>
      <c r="C494" s="1261" t="s">
        <v>1386</v>
      </c>
      <c r="D494" s="703">
        <v>39</v>
      </c>
      <c r="F494" s="1261">
        <v>198275.13</v>
      </c>
      <c r="G494" s="1261">
        <v>190454.64000000001</v>
      </c>
      <c r="H494" s="1261">
        <v>0</v>
      </c>
      <c r="I494" s="1261" t="s">
        <v>1358</v>
      </c>
      <c r="J494" s="1261" t="s">
        <v>1359</v>
      </c>
    </row>
    <row r="495">
      <c r="A495" s="1261" t="s">
        <v>1355</v>
      </c>
      <c r="B495" s="1261" t="s">
        <v>1356</v>
      </c>
      <c r="C495" s="1261" t="s">
        <v>1422</v>
      </c>
      <c r="D495" s="703">
        <v>44</v>
      </c>
      <c r="F495" s="1261">
        <v>51665.07</v>
      </c>
      <c r="G495" s="1261">
        <v>3686.54</v>
      </c>
      <c r="H495" s="1261">
        <v>0</v>
      </c>
      <c r="I495" s="1261" t="s">
        <v>1358</v>
      </c>
      <c r="J495" s="1261" t="s">
        <v>1359</v>
      </c>
    </row>
    <row r="496">
      <c r="A496" s="1261" t="s">
        <v>1360</v>
      </c>
      <c r="B496" s="1261" t="s">
        <v>1356</v>
      </c>
      <c r="C496" s="1261" t="s">
        <v>1367</v>
      </c>
      <c r="D496" s="703">
        <v>84</v>
      </c>
      <c r="F496" s="1261">
        <v>4817044.5199999996</v>
      </c>
      <c r="G496" s="1261">
        <v>755374.65000000002</v>
      </c>
      <c r="H496" s="1261">
        <v>0</v>
      </c>
      <c r="I496" s="1261" t="s">
        <v>1358</v>
      </c>
      <c r="J496" s="1261" t="s">
        <v>1359</v>
      </c>
    </row>
    <row r="497">
      <c r="A497" s="1261" t="s">
        <v>1355</v>
      </c>
      <c r="B497" s="1261" t="s">
        <v>1356</v>
      </c>
      <c r="C497" s="1261" t="s">
        <v>1366</v>
      </c>
      <c r="D497" s="703">
        <v>73</v>
      </c>
      <c r="F497" s="1261">
        <v>160.52000000000001</v>
      </c>
      <c r="G497" s="1261">
        <v>26.399999999999999</v>
      </c>
      <c r="H497" s="1261">
        <v>0</v>
      </c>
      <c r="I497" s="1261" t="s">
        <v>1358</v>
      </c>
      <c r="J497" s="1261" t="s">
        <v>1359</v>
      </c>
    </row>
    <row r="498">
      <c r="A498" s="1261" t="s">
        <v>1360</v>
      </c>
      <c r="B498" s="1261" t="s">
        <v>1356</v>
      </c>
      <c r="C498" s="1261" t="s">
        <v>1382</v>
      </c>
      <c r="D498" s="703">
        <v>61</v>
      </c>
      <c r="F498" s="1261">
        <v>48318.220000000001</v>
      </c>
      <c r="G498" s="1261">
        <v>302.04000000000002</v>
      </c>
      <c r="H498" s="1261">
        <v>0</v>
      </c>
      <c r="I498" s="1261" t="s">
        <v>1358</v>
      </c>
      <c r="J498" s="1261" t="s">
        <v>1359</v>
      </c>
    </row>
    <row r="499">
      <c r="A499" s="1261" t="s">
        <v>1355</v>
      </c>
      <c r="B499" s="1261" t="s">
        <v>1356</v>
      </c>
      <c r="C499" s="1261" t="s">
        <v>1368</v>
      </c>
      <c r="D499" s="703">
        <v>83</v>
      </c>
      <c r="F499" s="1261">
        <v>131676.39999999999</v>
      </c>
      <c r="G499" s="1261">
        <v>109911.78</v>
      </c>
      <c r="H499" s="1261">
        <v>0</v>
      </c>
      <c r="I499" s="1261" t="s">
        <v>1358</v>
      </c>
      <c r="J499" s="1261" t="s">
        <v>1359</v>
      </c>
    </row>
    <row r="500">
      <c r="A500" s="1261" t="s">
        <v>1355</v>
      </c>
      <c r="B500" s="1261" t="s">
        <v>1356</v>
      </c>
      <c r="C500" s="1261" t="s">
        <v>1379</v>
      </c>
      <c r="D500" s="703">
        <v>85</v>
      </c>
      <c r="F500" s="1261">
        <v>333398.10999999999</v>
      </c>
      <c r="G500" s="1261">
        <v>22494.970000000001</v>
      </c>
      <c r="H500" s="1261">
        <v>0</v>
      </c>
      <c r="I500" s="1261" t="s">
        <v>1358</v>
      </c>
      <c r="J500" s="1261" t="s">
        <v>1359</v>
      </c>
    </row>
    <row r="501">
      <c r="A501" s="1261" t="s">
        <v>1355</v>
      </c>
      <c r="B501" s="1261" t="s">
        <v>1356</v>
      </c>
      <c r="C501" s="1261" t="s">
        <v>1368</v>
      </c>
      <c r="D501" s="703">
        <v>90</v>
      </c>
      <c r="F501" s="1261">
        <v>1291450.6200000001</v>
      </c>
      <c r="G501" s="1261">
        <v>34179.300000000003</v>
      </c>
      <c r="H501" s="1261">
        <v>0</v>
      </c>
      <c r="I501" s="1261" t="s">
        <v>1358</v>
      </c>
      <c r="J501" s="1261" t="s">
        <v>1359</v>
      </c>
    </row>
    <row r="502">
      <c r="A502" s="1261" t="s">
        <v>1355</v>
      </c>
      <c r="B502" s="1261" t="s">
        <v>1356</v>
      </c>
      <c r="C502" s="1261" t="s">
        <v>1446</v>
      </c>
      <c r="D502" s="703">
        <v>90</v>
      </c>
      <c r="F502" s="1261">
        <v>1526</v>
      </c>
      <c r="G502" s="1261">
        <v>1</v>
      </c>
      <c r="H502" s="1261">
        <v>0</v>
      </c>
      <c r="I502" s="1261" t="s">
        <v>1358</v>
      </c>
      <c r="J502" s="1261" t="s">
        <v>1359</v>
      </c>
    </row>
    <row r="503">
      <c r="A503" s="1261" t="s">
        <v>1360</v>
      </c>
      <c r="B503" s="1261" t="s">
        <v>1356</v>
      </c>
      <c r="C503" s="1261" t="s">
        <v>1433</v>
      </c>
      <c r="D503" s="703">
        <v>3</v>
      </c>
      <c r="F503" s="1261">
        <v>151326</v>
      </c>
      <c r="G503" s="1261">
        <v>20160</v>
      </c>
      <c r="H503" s="1261">
        <v>0</v>
      </c>
      <c r="I503" s="1261" t="s">
        <v>1358</v>
      </c>
      <c r="J503" s="1261" t="s">
        <v>1359</v>
      </c>
    </row>
    <row r="504">
      <c r="A504" s="1261" t="s">
        <v>1355</v>
      </c>
      <c r="B504" s="1261" t="s">
        <v>1356</v>
      </c>
      <c r="C504" s="1261" t="s">
        <v>1386</v>
      </c>
      <c r="D504" s="703">
        <v>27</v>
      </c>
      <c r="F504" s="1261">
        <v>149573.94</v>
      </c>
      <c r="G504" s="1261">
        <v>4195500</v>
      </c>
      <c r="H504" s="1261">
        <v>0</v>
      </c>
      <c r="I504" s="1261" t="s">
        <v>1358</v>
      </c>
      <c r="J504" s="1261" t="s">
        <v>1359</v>
      </c>
    </row>
    <row r="505">
      <c r="A505" s="1261" t="s">
        <v>1355</v>
      </c>
      <c r="B505" s="1261" t="s">
        <v>1356</v>
      </c>
      <c r="C505" s="1261" t="s">
        <v>1393</v>
      </c>
      <c r="D505" s="703">
        <v>44</v>
      </c>
      <c r="F505" s="1261">
        <v>9115.4300000000003</v>
      </c>
      <c r="G505" s="1261">
        <v>19980</v>
      </c>
      <c r="H505" s="1261">
        <v>0</v>
      </c>
      <c r="I505" s="1261" t="s">
        <v>1358</v>
      </c>
      <c r="J505" s="1261" t="s">
        <v>1359</v>
      </c>
    </row>
    <row r="506">
      <c r="A506" s="1261" t="s">
        <v>1360</v>
      </c>
      <c r="B506" s="1261" t="s">
        <v>1356</v>
      </c>
      <c r="C506" s="1261" t="s">
        <v>1367</v>
      </c>
      <c r="D506" s="703">
        <v>85</v>
      </c>
      <c r="F506" s="1261">
        <v>1594935.45</v>
      </c>
      <c r="G506" s="1261">
        <v>213497.16</v>
      </c>
      <c r="H506" s="1261">
        <v>0</v>
      </c>
      <c r="I506" s="1261" t="s">
        <v>1358</v>
      </c>
      <c r="J506" s="1261" t="s">
        <v>1359</v>
      </c>
    </row>
    <row r="507">
      <c r="A507" s="1261" t="s">
        <v>1360</v>
      </c>
      <c r="B507" s="1261" t="s">
        <v>1356</v>
      </c>
      <c r="C507" s="1261" t="s">
        <v>1363</v>
      </c>
      <c r="D507" s="703">
        <v>39</v>
      </c>
      <c r="F507" s="1261">
        <v>8961.3799999999992</v>
      </c>
      <c r="G507" s="1261">
        <v>1229.3599999999999</v>
      </c>
      <c r="H507" s="1261">
        <v>0</v>
      </c>
      <c r="I507" s="1261" t="s">
        <v>1358</v>
      </c>
      <c r="J507" s="1261" t="s">
        <v>1359</v>
      </c>
    </row>
    <row r="508">
      <c r="A508" s="1261" t="s">
        <v>1355</v>
      </c>
      <c r="B508" s="1261" t="s">
        <v>1356</v>
      </c>
      <c r="C508" s="1261" t="s">
        <v>1368</v>
      </c>
      <c r="D508" s="703">
        <v>64</v>
      </c>
      <c r="F508" s="1261">
        <v>654442.56000000006</v>
      </c>
      <c r="G508" s="1261">
        <v>211707</v>
      </c>
      <c r="H508" s="1261">
        <v>0</v>
      </c>
      <c r="I508" s="1261" t="s">
        <v>1358</v>
      </c>
      <c r="J508" s="1261" t="s">
        <v>1359</v>
      </c>
    </row>
    <row r="509">
      <c r="A509" s="1261" t="s">
        <v>1355</v>
      </c>
      <c r="B509" s="1261" t="s">
        <v>1356</v>
      </c>
      <c r="C509" s="1261" t="s">
        <v>1371</v>
      </c>
      <c r="D509" s="703">
        <v>69</v>
      </c>
      <c r="F509" s="1261">
        <v>225346.29000000001</v>
      </c>
      <c r="G509" s="1261">
        <v>2289647</v>
      </c>
      <c r="H509" s="1261">
        <v>0</v>
      </c>
      <c r="I509" s="1261" t="s">
        <v>1358</v>
      </c>
      <c r="J509" s="1261" t="s">
        <v>1359</v>
      </c>
    </row>
    <row r="510">
      <c r="A510" s="1261" t="s">
        <v>1355</v>
      </c>
      <c r="B510" s="1261" t="s">
        <v>1356</v>
      </c>
      <c r="C510" s="1261" t="s">
        <v>1367</v>
      </c>
      <c r="D510" s="703">
        <v>90</v>
      </c>
      <c r="F510" s="1261">
        <v>54505.220000000001</v>
      </c>
      <c r="G510" s="1261">
        <v>52.200000000000003</v>
      </c>
      <c r="H510" s="1261">
        <v>0</v>
      </c>
      <c r="I510" s="1261" t="s">
        <v>1358</v>
      </c>
      <c r="J510" s="1261" t="s">
        <v>1359</v>
      </c>
    </row>
    <row r="511">
      <c r="A511" s="1261" t="s">
        <v>1355</v>
      </c>
      <c r="B511" s="1261" t="s">
        <v>1356</v>
      </c>
      <c r="C511" s="1261" t="s">
        <v>1364</v>
      </c>
      <c r="D511" s="703">
        <v>71</v>
      </c>
      <c r="F511" s="1261">
        <v>1801.25</v>
      </c>
      <c r="G511" s="1261">
        <v>67.140000000000001</v>
      </c>
      <c r="H511" s="1261">
        <v>0</v>
      </c>
      <c r="I511" s="1261" t="s">
        <v>1358</v>
      </c>
      <c r="J511" s="1261" t="s">
        <v>1359</v>
      </c>
    </row>
    <row r="512">
      <c r="A512" s="1261" t="s">
        <v>1355</v>
      </c>
      <c r="B512" s="1261" t="s">
        <v>1356</v>
      </c>
      <c r="C512" s="1261" t="s">
        <v>1362</v>
      </c>
      <c r="D512" s="703">
        <v>13</v>
      </c>
      <c r="F512" s="1261">
        <v>12270.540000000001</v>
      </c>
      <c r="G512" s="1261">
        <v>586.07000000000005</v>
      </c>
      <c r="H512" s="1261">
        <v>0</v>
      </c>
      <c r="I512" s="1261" t="s">
        <v>1358</v>
      </c>
      <c r="J512" s="1261" t="s">
        <v>1359</v>
      </c>
    </row>
    <row r="513">
      <c r="A513" s="1261" t="s">
        <v>1355</v>
      </c>
      <c r="B513" s="1261" t="s">
        <v>1356</v>
      </c>
      <c r="C513" s="1261" t="s">
        <v>1383</v>
      </c>
      <c r="D513" s="703">
        <v>39</v>
      </c>
      <c r="F513" s="1261">
        <v>324709.95000000001</v>
      </c>
      <c r="G513" s="1261">
        <v>160000</v>
      </c>
      <c r="H513" s="1261">
        <v>0</v>
      </c>
      <c r="I513" s="1261" t="s">
        <v>1358</v>
      </c>
      <c r="J513" s="1261" t="s">
        <v>1359</v>
      </c>
    </row>
    <row r="514">
      <c r="A514" s="1261" t="s">
        <v>1360</v>
      </c>
      <c r="B514" s="1261" t="s">
        <v>1356</v>
      </c>
      <c r="C514" s="1261" t="s">
        <v>1447</v>
      </c>
      <c r="D514" s="703">
        <v>62</v>
      </c>
      <c r="F514" s="1261">
        <v>9684.5499999999993</v>
      </c>
      <c r="G514" s="1261">
        <v>106.87</v>
      </c>
      <c r="H514" s="1261">
        <v>0</v>
      </c>
      <c r="I514" s="1261" t="s">
        <v>1358</v>
      </c>
      <c r="J514" s="1261" t="s">
        <v>1359</v>
      </c>
    </row>
    <row r="515">
      <c r="A515" s="1261" t="s">
        <v>1360</v>
      </c>
      <c r="B515" s="1261" t="s">
        <v>1356</v>
      </c>
      <c r="C515" s="1261" t="s">
        <v>1420</v>
      </c>
      <c r="D515" s="703">
        <v>76</v>
      </c>
      <c r="F515" s="1261">
        <v>2155.9099999999999</v>
      </c>
      <c r="G515" s="1261">
        <v>135</v>
      </c>
      <c r="H515" s="1261">
        <v>0</v>
      </c>
      <c r="I515" s="1261" t="s">
        <v>1358</v>
      </c>
      <c r="J515" s="1261" t="s">
        <v>1359</v>
      </c>
    </row>
    <row r="516">
      <c r="A516" s="1261" t="s">
        <v>1360</v>
      </c>
      <c r="B516" s="1261" t="s">
        <v>1356</v>
      </c>
      <c r="C516" s="1261" t="s">
        <v>1394</v>
      </c>
      <c r="D516" s="703">
        <v>18</v>
      </c>
      <c r="F516" s="1261">
        <v>4144599.0899999999</v>
      </c>
      <c r="G516" s="1261">
        <v>1958000</v>
      </c>
      <c r="H516" s="1261">
        <v>0</v>
      </c>
      <c r="I516" s="1261" t="s">
        <v>1358</v>
      </c>
      <c r="J516" s="1261" t="s">
        <v>1359</v>
      </c>
    </row>
    <row r="517">
      <c r="A517" s="1261" t="s">
        <v>1355</v>
      </c>
      <c r="B517" s="1261" t="s">
        <v>1356</v>
      </c>
      <c r="C517" s="1261" t="s">
        <v>1375</v>
      </c>
      <c r="D517" s="703">
        <v>44</v>
      </c>
      <c r="F517" s="1261">
        <v>362555.17999999999</v>
      </c>
      <c r="G517" s="1261">
        <v>142015</v>
      </c>
      <c r="H517" s="1261">
        <v>0</v>
      </c>
      <c r="I517" s="1261" t="s">
        <v>1358</v>
      </c>
      <c r="J517" s="1261" t="s">
        <v>1359</v>
      </c>
    </row>
    <row r="518">
      <c r="A518" s="1261" t="s">
        <v>1360</v>
      </c>
      <c r="B518" s="1261" t="s">
        <v>1356</v>
      </c>
      <c r="C518" s="1261" t="s">
        <v>1422</v>
      </c>
      <c r="D518" s="703">
        <v>73</v>
      </c>
      <c r="F518" s="1261">
        <v>2793.5799999999999</v>
      </c>
      <c r="G518" s="1261">
        <v>35.740000000000002</v>
      </c>
      <c r="H518" s="1261">
        <v>0</v>
      </c>
      <c r="I518" s="1261" t="s">
        <v>1358</v>
      </c>
      <c r="J518" s="1261" t="s">
        <v>1359</v>
      </c>
    </row>
    <row r="519">
      <c r="A519" s="1261" t="s">
        <v>1355</v>
      </c>
      <c r="B519" s="1261" t="s">
        <v>1356</v>
      </c>
      <c r="C519" s="1261" t="s">
        <v>1383</v>
      </c>
      <c r="D519" s="703">
        <v>64</v>
      </c>
      <c r="F519" s="1261">
        <v>185974.17000000001</v>
      </c>
      <c r="G519" s="1261">
        <v>54371</v>
      </c>
      <c r="H519" s="1261">
        <v>0</v>
      </c>
      <c r="I519" s="1261" t="s">
        <v>1358</v>
      </c>
      <c r="J519" s="1261" t="s">
        <v>1359</v>
      </c>
    </row>
    <row r="520">
      <c r="A520" s="1261" t="s">
        <v>1360</v>
      </c>
      <c r="B520" s="1261" t="s">
        <v>1356</v>
      </c>
      <c r="C520" s="1261" t="s">
        <v>1363</v>
      </c>
      <c r="D520" s="703">
        <v>83</v>
      </c>
      <c r="F520" s="1261">
        <v>1918.1800000000001</v>
      </c>
      <c r="G520" s="1261">
        <v>0.80000000000000004</v>
      </c>
      <c r="H520" s="1261">
        <v>0</v>
      </c>
      <c r="I520" s="1261" t="s">
        <v>1358</v>
      </c>
      <c r="J520" s="1261" t="s">
        <v>1359</v>
      </c>
    </row>
    <row r="521">
      <c r="A521" s="1261" t="s">
        <v>1355</v>
      </c>
      <c r="B521" s="1261" t="s">
        <v>1356</v>
      </c>
      <c r="C521" s="1261" t="s">
        <v>1429</v>
      </c>
      <c r="D521" s="703">
        <v>90</v>
      </c>
      <c r="F521" s="1261">
        <v>13374</v>
      </c>
      <c r="G521" s="1261">
        <v>12.699999999999999</v>
      </c>
      <c r="H521" s="1261">
        <v>0</v>
      </c>
      <c r="I521" s="1261" t="s">
        <v>1358</v>
      </c>
      <c r="J521" s="1261" t="s">
        <v>1359</v>
      </c>
    </row>
    <row r="522">
      <c r="A522" s="1261" t="s">
        <v>1355</v>
      </c>
      <c r="B522" s="1261" t="s">
        <v>1356</v>
      </c>
      <c r="C522" s="1261" t="s">
        <v>1364</v>
      </c>
      <c r="D522" s="703">
        <v>33</v>
      </c>
      <c r="F522" s="1261">
        <v>152142.62</v>
      </c>
      <c r="G522" s="1261">
        <v>16126.02</v>
      </c>
      <c r="H522" s="1261">
        <v>0</v>
      </c>
      <c r="I522" s="1261" t="s">
        <v>1358</v>
      </c>
      <c r="J522" s="1261" t="s">
        <v>1359</v>
      </c>
    </row>
    <row r="523">
      <c r="A523" s="1261" t="s">
        <v>1355</v>
      </c>
      <c r="B523" s="1261" t="s">
        <v>1356</v>
      </c>
      <c r="C523" s="1261" t="s">
        <v>1424</v>
      </c>
      <c r="D523" s="703">
        <v>34</v>
      </c>
      <c r="F523" s="1261">
        <v>815</v>
      </c>
      <c r="G523" s="1261">
        <v>10</v>
      </c>
      <c r="H523" s="1261">
        <v>0</v>
      </c>
      <c r="I523" s="1261" t="s">
        <v>1358</v>
      </c>
      <c r="J523" s="1261" t="s">
        <v>1359</v>
      </c>
    </row>
    <row r="524">
      <c r="A524" s="1261" t="s">
        <v>1360</v>
      </c>
      <c r="B524" s="1261" t="s">
        <v>1356</v>
      </c>
      <c r="C524" s="1261" t="s">
        <v>1362</v>
      </c>
      <c r="D524" s="703">
        <v>65</v>
      </c>
      <c r="F524" s="1261">
        <v>8828.2000000000007</v>
      </c>
      <c r="G524" s="1261">
        <v>59.109999999999999</v>
      </c>
      <c r="H524" s="1261">
        <v>0</v>
      </c>
      <c r="I524" s="1261" t="s">
        <v>1358</v>
      </c>
      <c r="J524" s="1261" t="s">
        <v>1359</v>
      </c>
    </row>
    <row r="525">
      <c r="A525" s="1261" t="s">
        <v>1360</v>
      </c>
      <c r="B525" s="1261" t="s">
        <v>1356</v>
      </c>
      <c r="C525" s="1261" t="s">
        <v>1368</v>
      </c>
      <c r="D525" s="703">
        <v>76</v>
      </c>
      <c r="F525" s="1261">
        <v>79148.720000000001</v>
      </c>
      <c r="G525" s="1261">
        <v>39060</v>
      </c>
      <c r="H525" s="1261">
        <v>0</v>
      </c>
      <c r="I525" s="1261" t="s">
        <v>1358</v>
      </c>
      <c r="J525" s="1261" t="s">
        <v>1359</v>
      </c>
    </row>
    <row r="526">
      <c r="A526" s="1261" t="s">
        <v>1360</v>
      </c>
      <c r="B526" s="1261" t="s">
        <v>1356</v>
      </c>
      <c r="C526" s="1261" t="s">
        <v>1382</v>
      </c>
      <c r="D526" s="703">
        <v>64</v>
      </c>
      <c r="F526" s="1261">
        <v>150313.22</v>
      </c>
      <c r="G526" s="1261">
        <v>826.92999999999995</v>
      </c>
      <c r="H526" s="1261">
        <v>0</v>
      </c>
      <c r="I526" s="1261" t="s">
        <v>1358</v>
      </c>
      <c r="J526" s="1261" t="s">
        <v>1359</v>
      </c>
    </row>
    <row r="527">
      <c r="A527" s="1261" t="s">
        <v>1360</v>
      </c>
      <c r="B527" s="1261" t="s">
        <v>1356</v>
      </c>
      <c r="C527" s="1261" t="s">
        <v>1420</v>
      </c>
      <c r="D527" s="703">
        <v>94</v>
      </c>
      <c r="F527" s="1261">
        <v>1098.8099999999999</v>
      </c>
      <c r="G527" s="1261">
        <v>41.640000000000001</v>
      </c>
      <c r="H527" s="1261">
        <v>0</v>
      </c>
      <c r="I527" s="1261" t="s">
        <v>1358</v>
      </c>
      <c r="J527" s="1261" t="s">
        <v>1359</v>
      </c>
    </row>
    <row r="528">
      <c r="A528" s="1261" t="s">
        <v>1355</v>
      </c>
      <c r="B528" s="1261" t="s">
        <v>1356</v>
      </c>
      <c r="C528" s="1261" t="s">
        <v>1379</v>
      </c>
      <c r="D528" s="703">
        <v>21</v>
      </c>
      <c r="F528" s="1261">
        <v>173164.09</v>
      </c>
      <c r="G528" s="1261">
        <v>34905.379999999997</v>
      </c>
      <c r="H528" s="1261">
        <v>0</v>
      </c>
      <c r="I528" s="1261" t="s">
        <v>1358</v>
      </c>
      <c r="J528" s="1261" t="s">
        <v>1359</v>
      </c>
    </row>
    <row r="529">
      <c r="A529" s="1261" t="s">
        <v>1360</v>
      </c>
      <c r="B529" s="1261" t="s">
        <v>1356</v>
      </c>
      <c r="C529" s="1261" t="s">
        <v>1391</v>
      </c>
      <c r="D529" s="703">
        <v>11</v>
      </c>
      <c r="F529" s="1261">
        <v>12210.299999999999</v>
      </c>
      <c r="G529" s="1261">
        <v>20000</v>
      </c>
      <c r="H529" s="1261">
        <v>0</v>
      </c>
      <c r="I529" s="1261" t="s">
        <v>1358</v>
      </c>
      <c r="J529" s="1261" t="s">
        <v>1359</v>
      </c>
    </row>
    <row r="530">
      <c r="A530" s="1261" t="s">
        <v>1360</v>
      </c>
      <c r="B530" s="1261" t="s">
        <v>1356</v>
      </c>
      <c r="C530" s="1261" t="s">
        <v>1399</v>
      </c>
      <c r="D530" s="703">
        <v>62</v>
      </c>
      <c r="F530" s="1261">
        <v>48131.720000000001</v>
      </c>
      <c r="G530" s="1261">
        <v>604.99000000000001</v>
      </c>
      <c r="H530" s="1261">
        <v>0</v>
      </c>
      <c r="I530" s="1261" t="s">
        <v>1358</v>
      </c>
      <c r="J530" s="1261" t="s">
        <v>1359</v>
      </c>
    </row>
    <row r="531">
      <c r="A531" s="1261" t="s">
        <v>1360</v>
      </c>
      <c r="B531" s="1261" t="s">
        <v>1356</v>
      </c>
      <c r="C531" s="1261" t="s">
        <v>1408</v>
      </c>
      <c r="D531" s="703">
        <v>38</v>
      </c>
      <c r="F531" s="1261">
        <v>76506</v>
      </c>
      <c r="G531" s="1261">
        <v>26300</v>
      </c>
      <c r="H531" s="1261">
        <v>0</v>
      </c>
      <c r="I531" s="1261" t="s">
        <v>1358</v>
      </c>
      <c r="J531" s="1261" t="s">
        <v>1359</v>
      </c>
    </row>
    <row r="532">
      <c r="A532" s="1261" t="s">
        <v>1360</v>
      </c>
      <c r="B532" s="1261" t="s">
        <v>1356</v>
      </c>
      <c r="C532" s="1261" t="s">
        <v>1391</v>
      </c>
      <c r="D532" s="703">
        <v>70</v>
      </c>
      <c r="F532" s="1261">
        <v>338523.06</v>
      </c>
      <c r="G532" s="1261">
        <v>93572.779999999999</v>
      </c>
      <c r="H532" s="1261">
        <v>0</v>
      </c>
      <c r="I532" s="1261" t="s">
        <v>1358</v>
      </c>
      <c r="J532" s="1261" t="s">
        <v>1359</v>
      </c>
    </row>
    <row r="533">
      <c r="A533" s="1261" t="s">
        <v>1360</v>
      </c>
      <c r="B533" s="1261" t="s">
        <v>1356</v>
      </c>
      <c r="C533" s="1261" t="s">
        <v>1362</v>
      </c>
      <c r="D533" s="703">
        <v>94</v>
      </c>
      <c r="F533" s="1261">
        <v>1702.05</v>
      </c>
      <c r="G533" s="1261">
        <v>100</v>
      </c>
      <c r="H533" s="1261">
        <v>0</v>
      </c>
      <c r="I533" s="1261" t="s">
        <v>1358</v>
      </c>
      <c r="J533" s="1261" t="s">
        <v>1359</v>
      </c>
    </row>
    <row r="534">
      <c r="A534" s="1261" t="s">
        <v>1360</v>
      </c>
      <c r="B534" s="1261" t="s">
        <v>1356</v>
      </c>
      <c r="C534" s="1261" t="s">
        <v>1379</v>
      </c>
      <c r="D534" s="703">
        <v>39</v>
      </c>
      <c r="F534" s="1261">
        <v>75765.940000000002</v>
      </c>
      <c r="G534" s="1261">
        <v>7735.5</v>
      </c>
      <c r="H534" s="1261">
        <v>0</v>
      </c>
      <c r="I534" s="1261" t="s">
        <v>1358</v>
      </c>
      <c r="J534" s="1261" t="s">
        <v>1359</v>
      </c>
    </row>
    <row r="535">
      <c r="A535" s="1261" t="s">
        <v>1355</v>
      </c>
      <c r="B535" s="1261" t="s">
        <v>1356</v>
      </c>
      <c r="C535" s="1261" t="s">
        <v>1430</v>
      </c>
      <c r="D535" s="703">
        <v>95</v>
      </c>
      <c r="F535" s="1261">
        <v>8940</v>
      </c>
      <c r="G535" s="1261">
        <v>161.5</v>
      </c>
      <c r="H535" s="1261">
        <v>0</v>
      </c>
      <c r="I535" s="1261" t="s">
        <v>1358</v>
      </c>
      <c r="J535" s="1261" t="s">
        <v>1359</v>
      </c>
    </row>
    <row r="536">
      <c r="A536" s="1261" t="s">
        <v>1360</v>
      </c>
      <c r="B536" s="1261" t="s">
        <v>1356</v>
      </c>
      <c r="C536" s="1261" t="s">
        <v>1367</v>
      </c>
      <c r="D536" s="703">
        <v>7</v>
      </c>
      <c r="F536" s="1261">
        <v>38434.699999999997</v>
      </c>
      <c r="G536" s="1261">
        <v>60730</v>
      </c>
      <c r="H536" s="1261">
        <v>0</v>
      </c>
      <c r="I536" s="1261" t="s">
        <v>1358</v>
      </c>
      <c r="J536" s="1261" t="s">
        <v>1359</v>
      </c>
    </row>
    <row r="537">
      <c r="A537" s="1261" t="s">
        <v>1355</v>
      </c>
      <c r="B537" s="1261" t="s">
        <v>1356</v>
      </c>
      <c r="C537" s="1261" t="s">
        <v>1364</v>
      </c>
      <c r="D537" s="703">
        <v>56</v>
      </c>
      <c r="F537" s="1261">
        <v>35</v>
      </c>
      <c r="G537" s="1261">
        <v>0.040000000000000001</v>
      </c>
      <c r="H537" s="1261">
        <v>0</v>
      </c>
      <c r="I537" s="1261" t="s">
        <v>1358</v>
      </c>
      <c r="J537" s="1261" t="s">
        <v>1359</v>
      </c>
    </row>
    <row r="538">
      <c r="A538" s="1261" t="s">
        <v>1360</v>
      </c>
      <c r="B538" s="1261" t="s">
        <v>1356</v>
      </c>
      <c r="C538" s="1261" t="s">
        <v>1385</v>
      </c>
      <c r="D538" s="703">
        <v>85</v>
      </c>
      <c r="F538" s="1261">
        <v>15376.700000000001</v>
      </c>
      <c r="G538" s="1261">
        <v>330.63999999999999</v>
      </c>
      <c r="H538" s="1261">
        <v>0</v>
      </c>
      <c r="I538" s="1261" t="s">
        <v>1358</v>
      </c>
      <c r="J538" s="1261" t="s">
        <v>1359</v>
      </c>
    </row>
    <row r="539">
      <c r="A539" s="1261" t="s">
        <v>1355</v>
      </c>
      <c r="B539" s="1261" t="s">
        <v>1356</v>
      </c>
      <c r="C539" s="1261" t="s">
        <v>1364</v>
      </c>
      <c r="D539" s="703">
        <v>83</v>
      </c>
      <c r="F539" s="1261">
        <v>212.93000000000001</v>
      </c>
      <c r="G539" s="1261">
        <v>1.2</v>
      </c>
      <c r="H539" s="1261">
        <v>0</v>
      </c>
      <c r="I539" s="1261" t="s">
        <v>1358</v>
      </c>
      <c r="J539" s="1261" t="s">
        <v>1359</v>
      </c>
    </row>
    <row r="540">
      <c r="A540" s="1261" t="s">
        <v>1360</v>
      </c>
      <c r="B540" s="1261" t="s">
        <v>1356</v>
      </c>
      <c r="C540" s="1261" t="s">
        <v>1374</v>
      </c>
      <c r="D540" s="703">
        <v>95</v>
      </c>
      <c r="F540" s="1261">
        <v>2650</v>
      </c>
      <c r="G540" s="1261">
        <v>502.33999999999997</v>
      </c>
      <c r="H540" s="1261">
        <v>0</v>
      </c>
      <c r="I540" s="1261" t="s">
        <v>1358</v>
      </c>
      <c r="J540" s="1261" t="s">
        <v>1359</v>
      </c>
    </row>
    <row r="541">
      <c r="A541" s="1261" t="s">
        <v>1360</v>
      </c>
      <c r="B541" s="1261" t="s">
        <v>1356</v>
      </c>
      <c r="C541" s="1261" t="s">
        <v>1381</v>
      </c>
      <c r="D541" s="703">
        <v>7</v>
      </c>
      <c r="F541" s="1261">
        <v>32422.48</v>
      </c>
      <c r="G541" s="1261">
        <v>18000</v>
      </c>
      <c r="H541" s="1261">
        <v>0</v>
      </c>
      <c r="I541" s="1261" t="s">
        <v>1358</v>
      </c>
      <c r="J541" s="1261" t="s">
        <v>1359</v>
      </c>
    </row>
    <row r="542">
      <c r="A542" s="1261" t="s">
        <v>1360</v>
      </c>
      <c r="B542" s="1261" t="s">
        <v>1356</v>
      </c>
      <c r="C542" s="1261" t="s">
        <v>1399</v>
      </c>
      <c r="D542" s="703">
        <v>94</v>
      </c>
      <c r="F542" s="1261">
        <v>1954</v>
      </c>
      <c r="G542" s="1261">
        <v>5.5</v>
      </c>
      <c r="H542" s="1261">
        <v>0</v>
      </c>
      <c r="I542" s="1261" t="s">
        <v>1358</v>
      </c>
      <c r="J542" s="1261" t="s">
        <v>1359</v>
      </c>
    </row>
    <row r="543">
      <c r="A543" s="1261" t="s">
        <v>1360</v>
      </c>
      <c r="B543" s="1261" t="s">
        <v>1356</v>
      </c>
      <c r="C543" s="1261" t="s">
        <v>1373</v>
      </c>
      <c r="D543" s="703">
        <v>39</v>
      </c>
      <c r="F543" s="1261">
        <v>1115.1099999999999</v>
      </c>
      <c r="G543" s="1261">
        <v>0.10000000000000001</v>
      </c>
      <c r="H543" s="1261">
        <v>0</v>
      </c>
      <c r="I543" s="1261" t="s">
        <v>1358</v>
      </c>
      <c r="J543" s="1261" t="s">
        <v>1359</v>
      </c>
    </row>
    <row r="544">
      <c r="A544" s="1261" t="s">
        <v>1360</v>
      </c>
      <c r="B544" s="1261" t="s">
        <v>1356</v>
      </c>
      <c r="C544" s="1261" t="s">
        <v>1420</v>
      </c>
      <c r="D544" s="703">
        <v>82</v>
      </c>
      <c r="F544" s="1261">
        <v>24546.299999999999</v>
      </c>
      <c r="G544" s="1261">
        <v>127</v>
      </c>
      <c r="H544" s="1261">
        <v>0</v>
      </c>
      <c r="I544" s="1261" t="s">
        <v>1358</v>
      </c>
      <c r="J544" s="1261" t="s">
        <v>1359</v>
      </c>
    </row>
    <row r="545">
      <c r="A545" s="1261" t="s">
        <v>1360</v>
      </c>
      <c r="B545" s="1261" t="s">
        <v>1356</v>
      </c>
      <c r="C545" s="1261" t="s">
        <v>1376</v>
      </c>
      <c r="D545" s="703">
        <v>39</v>
      </c>
      <c r="F545" s="1261">
        <v>3040.23</v>
      </c>
      <c r="G545" s="1261">
        <v>2</v>
      </c>
      <c r="H545" s="1261">
        <v>0</v>
      </c>
      <c r="I545" s="1261" t="s">
        <v>1358</v>
      </c>
      <c r="J545" s="1261" t="s">
        <v>1359</v>
      </c>
    </row>
    <row r="546">
      <c r="A546" s="1261" t="s">
        <v>1355</v>
      </c>
      <c r="B546" s="1261" t="s">
        <v>1356</v>
      </c>
      <c r="C546" s="1261" t="s">
        <v>1409</v>
      </c>
      <c r="D546" s="703">
        <v>85</v>
      </c>
      <c r="F546" s="1261">
        <v>3101.1599999999999</v>
      </c>
      <c r="G546" s="1261">
        <v>92.599999999999994</v>
      </c>
      <c r="H546" s="1261">
        <v>0</v>
      </c>
      <c r="I546" s="1261" t="s">
        <v>1358</v>
      </c>
      <c r="J546" s="1261" t="s">
        <v>1359</v>
      </c>
    </row>
    <row r="547">
      <c r="A547" s="1261" t="s">
        <v>1355</v>
      </c>
      <c r="B547" s="1261" t="s">
        <v>1356</v>
      </c>
      <c r="C547" s="1261" t="s">
        <v>1364</v>
      </c>
      <c r="D547" s="703">
        <v>42</v>
      </c>
      <c r="F547" s="1261">
        <v>463.54000000000002</v>
      </c>
      <c r="G547" s="1261">
        <v>8.0999999999999996</v>
      </c>
      <c r="H547" s="1261">
        <v>0</v>
      </c>
      <c r="I547" s="1261" t="s">
        <v>1358</v>
      </c>
      <c r="J547" s="1261" t="s">
        <v>1359</v>
      </c>
    </row>
    <row r="548">
      <c r="A548" s="1261" t="s">
        <v>1360</v>
      </c>
      <c r="B548" s="1261" t="s">
        <v>1356</v>
      </c>
      <c r="C548" s="1261" t="s">
        <v>1382</v>
      </c>
      <c r="D548" s="703">
        <v>91</v>
      </c>
      <c r="F548" s="1261">
        <v>799.13</v>
      </c>
      <c r="G548" s="1261">
        <v>17.600000000000001</v>
      </c>
      <c r="H548" s="1261">
        <v>0</v>
      </c>
      <c r="I548" s="1261" t="s">
        <v>1358</v>
      </c>
      <c r="J548" s="1261" t="s">
        <v>1359</v>
      </c>
    </row>
    <row r="549">
      <c r="A549" s="1261" t="s">
        <v>1360</v>
      </c>
      <c r="B549" s="1261" t="s">
        <v>1356</v>
      </c>
      <c r="C549" s="1261" t="s">
        <v>1364</v>
      </c>
      <c r="D549" s="703">
        <v>28</v>
      </c>
      <c r="F549" s="1261">
        <v>1751.3699999999999</v>
      </c>
      <c r="G549" s="1261">
        <v>2.25</v>
      </c>
      <c r="H549" s="1261">
        <v>0</v>
      </c>
      <c r="I549" s="1261" t="s">
        <v>1358</v>
      </c>
      <c r="J549" s="1261" t="s">
        <v>1359</v>
      </c>
    </row>
    <row r="550">
      <c r="A550" s="1261" t="s">
        <v>1355</v>
      </c>
      <c r="B550" s="1261" t="s">
        <v>1356</v>
      </c>
      <c r="C550" s="1261" t="s">
        <v>1402</v>
      </c>
      <c r="D550" s="703">
        <v>73</v>
      </c>
      <c r="F550" s="1261">
        <v>106.06999999999999</v>
      </c>
      <c r="G550" s="1261">
        <v>0.029999999999999999</v>
      </c>
      <c r="H550" s="1261">
        <v>0</v>
      </c>
      <c r="I550" s="1261" t="s">
        <v>1358</v>
      </c>
      <c r="J550" s="1261" t="s">
        <v>1359</v>
      </c>
    </row>
    <row r="551">
      <c r="A551" s="1261" t="s">
        <v>1355</v>
      </c>
      <c r="B551" s="1261" t="s">
        <v>1356</v>
      </c>
      <c r="C551" s="1261" t="s">
        <v>1368</v>
      </c>
      <c r="D551" s="703">
        <v>27</v>
      </c>
      <c r="F551" s="1261">
        <v>471649.71999999997</v>
      </c>
      <c r="G551" s="1261">
        <v>6246600</v>
      </c>
      <c r="H551" s="1261">
        <v>0</v>
      </c>
      <c r="I551" s="1261" t="s">
        <v>1358</v>
      </c>
      <c r="J551" s="1261" t="s">
        <v>1359</v>
      </c>
    </row>
    <row r="552">
      <c r="A552" s="1261" t="s">
        <v>1360</v>
      </c>
      <c r="B552" s="1261" t="s">
        <v>1356</v>
      </c>
      <c r="C552" s="1261" t="s">
        <v>1379</v>
      </c>
      <c r="D552" s="703">
        <v>87</v>
      </c>
      <c r="F552" s="1261">
        <v>9969.6800000000003</v>
      </c>
      <c r="G552" s="1261">
        <v>640</v>
      </c>
      <c r="H552" s="1261">
        <v>0</v>
      </c>
      <c r="I552" s="1261" t="s">
        <v>1358</v>
      </c>
      <c r="J552" s="1261" t="s">
        <v>1359</v>
      </c>
    </row>
    <row r="553">
      <c r="A553" s="1261" t="s">
        <v>1360</v>
      </c>
      <c r="B553" s="1261" t="s">
        <v>1356</v>
      </c>
      <c r="C553" s="1261" t="s">
        <v>1382</v>
      </c>
      <c r="D553" s="703">
        <v>34</v>
      </c>
      <c r="F553" s="1261">
        <v>2200.8800000000001</v>
      </c>
      <c r="G553" s="1261">
        <v>580.79999999999995</v>
      </c>
      <c r="H553" s="1261">
        <v>0</v>
      </c>
      <c r="I553" s="1261" t="s">
        <v>1358</v>
      </c>
      <c r="J553" s="1261" t="s">
        <v>1359</v>
      </c>
    </row>
    <row r="554">
      <c r="A554" s="1261" t="s">
        <v>1360</v>
      </c>
      <c r="B554" s="1261" t="s">
        <v>1356</v>
      </c>
      <c r="C554" s="1261" t="s">
        <v>1397</v>
      </c>
      <c r="D554" s="703">
        <v>95</v>
      </c>
      <c r="F554" s="1261">
        <v>27713.389999999999</v>
      </c>
      <c r="G554" s="1261">
        <v>410</v>
      </c>
      <c r="H554" s="1261">
        <v>0</v>
      </c>
      <c r="I554" s="1261" t="s">
        <v>1358</v>
      </c>
      <c r="J554" s="1261" t="s">
        <v>1359</v>
      </c>
    </row>
    <row r="555">
      <c r="A555" s="1261" t="s">
        <v>1355</v>
      </c>
      <c r="B555" s="1261" t="s">
        <v>1356</v>
      </c>
      <c r="C555" s="1261" t="s">
        <v>1397</v>
      </c>
      <c r="D555" s="703">
        <v>85</v>
      </c>
      <c r="F555" s="1261">
        <v>13736.25</v>
      </c>
      <c r="G555" s="1261">
        <v>32</v>
      </c>
      <c r="H555" s="1261">
        <v>0</v>
      </c>
      <c r="I555" s="1261" t="s">
        <v>1358</v>
      </c>
      <c r="J555" s="1261" t="s">
        <v>1359</v>
      </c>
    </row>
    <row r="556">
      <c r="A556" s="1261" t="s">
        <v>1360</v>
      </c>
      <c r="B556" s="1261" t="s">
        <v>1356</v>
      </c>
      <c r="C556" s="1261" t="s">
        <v>1384</v>
      </c>
      <c r="D556" s="703">
        <v>61</v>
      </c>
      <c r="F556" s="1261">
        <v>30445.240000000002</v>
      </c>
      <c r="G556" s="1261">
        <v>2412.6500000000001</v>
      </c>
      <c r="H556" s="1261">
        <v>0</v>
      </c>
      <c r="I556" s="1261" t="s">
        <v>1358</v>
      </c>
      <c r="J556" s="1261" t="s">
        <v>1359</v>
      </c>
    </row>
    <row r="557">
      <c r="A557" s="1261" t="s">
        <v>1355</v>
      </c>
      <c r="B557" s="1261" t="s">
        <v>1356</v>
      </c>
      <c r="C557" s="1261" t="s">
        <v>1411</v>
      </c>
      <c r="D557" s="703">
        <v>85</v>
      </c>
      <c r="F557" s="1261">
        <v>178106.29000000001</v>
      </c>
      <c r="G557" s="1261">
        <v>296.20999999999998</v>
      </c>
      <c r="H557" s="1261">
        <v>0</v>
      </c>
      <c r="I557" s="1261" t="s">
        <v>1358</v>
      </c>
      <c r="J557" s="1261" t="s">
        <v>1359</v>
      </c>
    </row>
    <row r="558">
      <c r="A558" s="1261" t="s">
        <v>1360</v>
      </c>
      <c r="B558" s="1261" t="s">
        <v>1356</v>
      </c>
      <c r="C558" s="1261" t="s">
        <v>1364</v>
      </c>
      <c r="D558" s="703">
        <v>63</v>
      </c>
      <c r="F558" s="1261">
        <v>5404.79</v>
      </c>
      <c r="G558" s="1261">
        <v>293.12</v>
      </c>
      <c r="H558" s="1261">
        <v>0</v>
      </c>
      <c r="I558" s="1261" t="s">
        <v>1358</v>
      </c>
      <c r="J558" s="1261" t="s">
        <v>1359</v>
      </c>
    </row>
    <row r="559">
      <c r="A559" s="1261" t="s">
        <v>1360</v>
      </c>
      <c r="B559" s="1261" t="s">
        <v>1356</v>
      </c>
      <c r="C559" s="1261" t="s">
        <v>1381</v>
      </c>
      <c r="D559" s="703">
        <v>21</v>
      </c>
      <c r="F559" s="1261">
        <v>1164.3</v>
      </c>
      <c r="G559" s="1261">
        <v>1201.2</v>
      </c>
      <c r="H559" s="1261">
        <v>0</v>
      </c>
      <c r="I559" s="1261" t="s">
        <v>1358</v>
      </c>
      <c r="J559" s="1261" t="s">
        <v>1359</v>
      </c>
    </row>
    <row r="560">
      <c r="A560" s="1261" t="s">
        <v>1355</v>
      </c>
      <c r="B560" s="1261" t="s">
        <v>1356</v>
      </c>
      <c r="C560" s="1261" t="s">
        <v>1374</v>
      </c>
      <c r="D560" s="703">
        <v>87</v>
      </c>
      <c r="F560" s="1261">
        <v>4036.4499999999998</v>
      </c>
      <c r="G560" s="1261">
        <v>3850</v>
      </c>
      <c r="H560" s="1261">
        <v>0</v>
      </c>
      <c r="I560" s="1261" t="s">
        <v>1358</v>
      </c>
      <c r="J560" s="1261" t="s">
        <v>1359</v>
      </c>
    </row>
    <row r="561">
      <c r="A561" s="1261" t="s">
        <v>1355</v>
      </c>
      <c r="B561" s="1261" t="s">
        <v>1356</v>
      </c>
      <c r="C561" s="1261" t="s">
        <v>1430</v>
      </c>
      <c r="D561" s="703">
        <v>27</v>
      </c>
      <c r="F561" s="1261">
        <v>3369280.46</v>
      </c>
      <c r="G561" s="1261">
        <v>9812727</v>
      </c>
      <c r="H561" s="1261">
        <v>0</v>
      </c>
      <c r="I561" s="1261" t="s">
        <v>1358</v>
      </c>
      <c r="J561" s="1261" t="s">
        <v>1359</v>
      </c>
    </row>
    <row r="562">
      <c r="A562" s="1261" t="s">
        <v>1355</v>
      </c>
      <c r="B562" s="1261" t="s">
        <v>1356</v>
      </c>
      <c r="C562" s="1261" t="s">
        <v>1368</v>
      </c>
      <c r="D562" s="703">
        <v>48</v>
      </c>
      <c r="F562" s="1261">
        <v>3680.5300000000002</v>
      </c>
      <c r="G562" s="1261">
        <v>1135.7</v>
      </c>
      <c r="H562" s="1261">
        <v>0</v>
      </c>
      <c r="I562" s="1261" t="s">
        <v>1358</v>
      </c>
      <c r="J562" s="1261" t="s">
        <v>1359</v>
      </c>
    </row>
    <row r="563">
      <c r="A563" s="1261" t="s">
        <v>1360</v>
      </c>
      <c r="B563" s="1261" t="s">
        <v>1356</v>
      </c>
      <c r="C563" s="1261" t="s">
        <v>1420</v>
      </c>
      <c r="D563" s="703">
        <v>84</v>
      </c>
      <c r="F563" s="1261">
        <v>6804.1300000000001</v>
      </c>
      <c r="G563" s="1261">
        <v>46.75</v>
      </c>
      <c r="H563" s="1261">
        <v>0</v>
      </c>
      <c r="I563" s="1261" t="s">
        <v>1358</v>
      </c>
      <c r="J563" s="1261" t="s">
        <v>1359</v>
      </c>
    </row>
    <row r="564">
      <c r="A564" s="1261" t="s">
        <v>1355</v>
      </c>
      <c r="B564" s="1261" t="s">
        <v>1356</v>
      </c>
      <c r="C564" s="1261" t="s">
        <v>1448</v>
      </c>
      <c r="D564" s="703">
        <v>84</v>
      </c>
      <c r="F564" s="1261">
        <v>2817.6900000000001</v>
      </c>
      <c r="G564" s="1261">
        <v>29.579999999999998</v>
      </c>
      <c r="H564" s="1261">
        <v>0</v>
      </c>
      <c r="I564" s="1261" t="s">
        <v>1358</v>
      </c>
      <c r="J564" s="1261" t="s">
        <v>1359</v>
      </c>
    </row>
    <row r="565">
      <c r="A565" s="1261" t="s">
        <v>1360</v>
      </c>
      <c r="B565" s="1261" t="s">
        <v>1356</v>
      </c>
      <c r="C565" s="1261" t="s">
        <v>1382</v>
      </c>
      <c r="D565" s="703">
        <v>96</v>
      </c>
      <c r="F565" s="1261">
        <v>94.799999999999997</v>
      </c>
      <c r="G565" s="1261">
        <v>0.20000000000000001</v>
      </c>
      <c r="H565" s="1261">
        <v>0</v>
      </c>
      <c r="I565" s="1261" t="s">
        <v>1358</v>
      </c>
      <c r="J565" s="1261" t="s">
        <v>1359</v>
      </c>
    </row>
    <row r="566">
      <c r="A566" s="1261" t="s">
        <v>1355</v>
      </c>
      <c r="B566" s="1261" t="s">
        <v>1356</v>
      </c>
      <c r="C566" s="1261" t="s">
        <v>1374</v>
      </c>
      <c r="D566" s="703">
        <v>83</v>
      </c>
      <c r="F566" s="1261">
        <v>90.980000000000004</v>
      </c>
      <c r="G566" s="1261">
        <v>0.29999999999999999</v>
      </c>
      <c r="H566" s="1261">
        <v>0</v>
      </c>
      <c r="I566" s="1261" t="s">
        <v>1358</v>
      </c>
      <c r="J566" s="1261" t="s">
        <v>1359</v>
      </c>
    </row>
    <row r="567">
      <c r="A567" s="1261" t="s">
        <v>1355</v>
      </c>
      <c r="B567" s="1261" t="s">
        <v>1356</v>
      </c>
      <c r="C567" s="1261" t="s">
        <v>1381</v>
      </c>
      <c r="D567" s="703">
        <v>85</v>
      </c>
      <c r="F567" s="1261">
        <v>33735.68</v>
      </c>
      <c r="G567" s="1261">
        <v>5129</v>
      </c>
      <c r="H567" s="1261">
        <v>0</v>
      </c>
      <c r="I567" s="1261" t="s">
        <v>1358</v>
      </c>
      <c r="J567" s="1261" t="s">
        <v>1359</v>
      </c>
    </row>
    <row r="568">
      <c r="A568" s="1261" t="s">
        <v>1360</v>
      </c>
      <c r="B568" s="1261" t="s">
        <v>1356</v>
      </c>
      <c r="C568" s="1261" t="s">
        <v>1373</v>
      </c>
      <c r="D568" s="703">
        <v>85</v>
      </c>
      <c r="F568" s="1261">
        <v>3150.73</v>
      </c>
      <c r="G568" s="1261">
        <v>7.04</v>
      </c>
      <c r="H568" s="1261">
        <v>0</v>
      </c>
      <c r="I568" s="1261" t="s">
        <v>1358</v>
      </c>
      <c r="J568" s="1261" t="s">
        <v>1359</v>
      </c>
    </row>
    <row r="569">
      <c r="A569" s="1261" t="s">
        <v>1355</v>
      </c>
      <c r="B569" s="1261" t="s">
        <v>1403</v>
      </c>
      <c r="C569" s="1261" t="s">
        <v>1371</v>
      </c>
      <c r="D569" s="703">
        <v>21</v>
      </c>
      <c r="F569" s="1261">
        <v>188066.82000000001</v>
      </c>
      <c r="G569" s="1261">
        <v>94904.470000000001</v>
      </c>
      <c r="H569" s="1261">
        <v>0</v>
      </c>
      <c r="I569" s="1261" t="s">
        <v>1358</v>
      </c>
      <c r="J569" s="1261" t="s">
        <v>1359</v>
      </c>
    </row>
    <row r="570">
      <c r="A570" s="1261" t="s">
        <v>1355</v>
      </c>
      <c r="B570" s="1261" t="s">
        <v>1356</v>
      </c>
      <c r="C570" s="1261" t="s">
        <v>1401</v>
      </c>
      <c r="D570" s="703">
        <v>85</v>
      </c>
      <c r="F570" s="1261">
        <v>4524.79</v>
      </c>
      <c r="G570" s="1261">
        <v>795</v>
      </c>
      <c r="H570" s="1261">
        <v>0</v>
      </c>
      <c r="I570" s="1261" t="s">
        <v>1358</v>
      </c>
      <c r="J570" s="1261" t="s">
        <v>1359</v>
      </c>
    </row>
    <row r="571">
      <c r="A571" s="1261" t="s">
        <v>1355</v>
      </c>
      <c r="B571" s="1261" t="s">
        <v>1403</v>
      </c>
      <c r="C571" s="1261" t="s">
        <v>1381</v>
      </c>
      <c r="D571" s="703">
        <v>10</v>
      </c>
      <c r="F571" s="1261">
        <v>990384.93000000005</v>
      </c>
      <c r="G571" s="1261">
        <v>5623930</v>
      </c>
      <c r="H571" s="1261">
        <v>0</v>
      </c>
      <c r="I571" s="1261" t="s">
        <v>1358</v>
      </c>
      <c r="J571" s="1261" t="s">
        <v>1359</v>
      </c>
    </row>
    <row r="572">
      <c r="A572" s="1261" t="s">
        <v>1355</v>
      </c>
      <c r="B572" s="1261" t="s">
        <v>1403</v>
      </c>
      <c r="C572" s="1261" t="s">
        <v>1410</v>
      </c>
      <c r="D572" s="703">
        <v>72</v>
      </c>
      <c r="F572" s="1261">
        <v>33633.980000000003</v>
      </c>
      <c r="G572" s="1261">
        <v>395.85000000000002</v>
      </c>
      <c r="H572" s="1261">
        <v>0</v>
      </c>
      <c r="I572" s="1261" t="s">
        <v>1358</v>
      </c>
      <c r="J572" s="1261" t="s">
        <v>1359</v>
      </c>
    </row>
    <row r="573">
      <c r="A573" s="1261" t="s">
        <v>1360</v>
      </c>
      <c r="B573" s="1261" t="s">
        <v>1403</v>
      </c>
      <c r="C573" s="1261" t="s">
        <v>1368</v>
      </c>
      <c r="D573" s="703">
        <v>25</v>
      </c>
      <c r="F573" s="1261">
        <v>2179846.6299999999</v>
      </c>
      <c r="G573" s="1261">
        <v>11144600</v>
      </c>
      <c r="H573" s="1261">
        <v>0</v>
      </c>
      <c r="I573" s="1261" t="s">
        <v>1358</v>
      </c>
      <c r="J573" s="1261" t="s">
        <v>1359</v>
      </c>
    </row>
    <row r="574">
      <c r="A574" s="1261" t="s">
        <v>1355</v>
      </c>
      <c r="B574" s="1261" t="s">
        <v>1403</v>
      </c>
      <c r="C574" s="1261" t="s">
        <v>1364</v>
      </c>
      <c r="D574" s="703">
        <v>90</v>
      </c>
      <c r="F574" s="1261">
        <v>712481.54000000004</v>
      </c>
      <c r="G574" s="1261">
        <v>10769.530000000001</v>
      </c>
      <c r="H574" s="1261">
        <v>0</v>
      </c>
      <c r="I574" s="1261" t="s">
        <v>1358</v>
      </c>
      <c r="J574" s="1261" t="s">
        <v>1359</v>
      </c>
    </row>
    <row r="575">
      <c r="A575" s="1261" t="s">
        <v>1355</v>
      </c>
      <c r="B575" s="1261" t="s">
        <v>1403</v>
      </c>
      <c r="C575" s="1261" t="s">
        <v>1368</v>
      </c>
      <c r="D575" s="703">
        <v>68</v>
      </c>
      <c r="F575" s="1261">
        <v>87666.410000000003</v>
      </c>
      <c r="G575" s="1261">
        <v>205540</v>
      </c>
      <c r="H575" s="1261">
        <v>0</v>
      </c>
      <c r="I575" s="1261" t="s">
        <v>1358</v>
      </c>
      <c r="J575" s="1261" t="s">
        <v>1359</v>
      </c>
    </row>
    <row r="576">
      <c r="A576" s="1261" t="s">
        <v>1355</v>
      </c>
      <c r="B576" s="1261" t="s">
        <v>1403</v>
      </c>
      <c r="C576" s="1261" t="s">
        <v>1357</v>
      </c>
      <c r="D576" s="703">
        <v>84</v>
      </c>
      <c r="F576" s="1261">
        <v>3557.04</v>
      </c>
      <c r="G576" s="1261">
        <v>35.670000000000002</v>
      </c>
      <c r="H576" s="1261">
        <v>0</v>
      </c>
      <c r="I576" s="1261" t="s">
        <v>1358</v>
      </c>
      <c r="J576" s="1261" t="s">
        <v>1359</v>
      </c>
    </row>
    <row r="577">
      <c r="A577" s="1261" t="s">
        <v>1360</v>
      </c>
      <c r="B577" s="1261" t="s">
        <v>1403</v>
      </c>
      <c r="C577" s="1261" t="s">
        <v>1397</v>
      </c>
      <c r="D577" s="703">
        <v>85</v>
      </c>
      <c r="F577" s="1261">
        <v>15738.49</v>
      </c>
      <c r="G577" s="1261">
        <v>30.399999999999999</v>
      </c>
      <c r="H577" s="1261">
        <v>0</v>
      </c>
      <c r="I577" s="1261" t="s">
        <v>1358</v>
      </c>
      <c r="J577" s="1261" t="s">
        <v>1359</v>
      </c>
    </row>
    <row r="578">
      <c r="A578" s="1261" t="s">
        <v>1360</v>
      </c>
      <c r="B578" s="1261" t="s">
        <v>1403</v>
      </c>
      <c r="C578" s="1261" t="s">
        <v>1370</v>
      </c>
      <c r="D578" s="703">
        <v>48</v>
      </c>
      <c r="F578" s="1261">
        <v>42.990000000000002</v>
      </c>
      <c r="G578" s="1261">
        <v>2</v>
      </c>
      <c r="H578" s="1261">
        <v>0</v>
      </c>
      <c r="I578" s="1261" t="s">
        <v>1358</v>
      </c>
      <c r="J578" s="1261" t="s">
        <v>1359</v>
      </c>
    </row>
    <row r="579">
      <c r="A579" s="1261" t="s">
        <v>1360</v>
      </c>
      <c r="B579" s="1261" t="s">
        <v>1403</v>
      </c>
      <c r="C579" s="1261" t="s">
        <v>1379</v>
      </c>
      <c r="D579" s="703">
        <v>42</v>
      </c>
      <c r="F579" s="1261">
        <v>34287.089999999997</v>
      </c>
      <c r="G579" s="1261">
        <v>385.08999999999997</v>
      </c>
      <c r="H579" s="1261">
        <v>0</v>
      </c>
      <c r="I579" s="1261" t="s">
        <v>1358</v>
      </c>
      <c r="J579" s="1261" t="s">
        <v>1359</v>
      </c>
    </row>
    <row r="580">
      <c r="A580" s="1261" t="s">
        <v>1360</v>
      </c>
      <c r="B580" s="1261" t="s">
        <v>1403</v>
      </c>
      <c r="C580" s="1261" t="s">
        <v>1379</v>
      </c>
      <c r="D580" s="703">
        <v>29</v>
      </c>
      <c r="F580" s="1261">
        <v>4797053.3499999996</v>
      </c>
      <c r="G580" s="1261">
        <v>1520920</v>
      </c>
      <c r="H580" s="1261">
        <v>0</v>
      </c>
      <c r="I580" s="1261" t="s">
        <v>1358</v>
      </c>
      <c r="J580" s="1261" t="s">
        <v>1359</v>
      </c>
    </row>
    <row r="581">
      <c r="A581" s="1261" t="s">
        <v>1360</v>
      </c>
      <c r="B581" s="1261" t="s">
        <v>1403</v>
      </c>
      <c r="C581" s="1261" t="s">
        <v>1380</v>
      </c>
      <c r="D581" s="703">
        <v>62</v>
      </c>
      <c r="F581" s="1261">
        <v>29054.099999999999</v>
      </c>
      <c r="G581" s="1261">
        <v>344.33999999999997</v>
      </c>
      <c r="H581" s="1261">
        <v>0</v>
      </c>
      <c r="I581" s="1261" t="s">
        <v>1358</v>
      </c>
      <c r="J581" s="1261" t="s">
        <v>1359</v>
      </c>
    </row>
    <row r="582">
      <c r="A582" s="1261" t="s">
        <v>1360</v>
      </c>
      <c r="B582" s="1261" t="s">
        <v>1403</v>
      </c>
      <c r="C582" s="1261" t="s">
        <v>1367</v>
      </c>
      <c r="D582" s="703">
        <v>74</v>
      </c>
      <c r="F582" s="1261">
        <v>90567.470000000001</v>
      </c>
      <c r="G582" s="1261">
        <v>20713.490000000002</v>
      </c>
      <c r="H582" s="1261">
        <v>0</v>
      </c>
      <c r="I582" s="1261" t="s">
        <v>1358</v>
      </c>
      <c r="J582" s="1261" t="s">
        <v>1359</v>
      </c>
    </row>
    <row r="583">
      <c r="A583" s="1261" t="s">
        <v>1355</v>
      </c>
      <c r="B583" s="1261" t="s">
        <v>1403</v>
      </c>
      <c r="C583" s="1261" t="s">
        <v>1364</v>
      </c>
      <c r="D583" s="703">
        <v>40</v>
      </c>
      <c r="F583" s="1261">
        <v>412.05000000000001</v>
      </c>
      <c r="G583" s="1261">
        <v>0.80000000000000004</v>
      </c>
      <c r="H583" s="1261">
        <v>0</v>
      </c>
      <c r="I583" s="1261" t="s">
        <v>1358</v>
      </c>
      <c r="J583" s="1261" t="s">
        <v>1359</v>
      </c>
    </row>
    <row r="584">
      <c r="A584" s="1261" t="s">
        <v>1355</v>
      </c>
      <c r="B584" s="1261" t="s">
        <v>1403</v>
      </c>
      <c r="C584" s="1261" t="s">
        <v>1368</v>
      </c>
      <c r="D584" s="703">
        <v>44</v>
      </c>
      <c r="F584" s="1261">
        <v>19598901.23</v>
      </c>
      <c r="G584" s="1261">
        <v>86762069.109999999</v>
      </c>
      <c r="H584" s="1261">
        <v>0</v>
      </c>
      <c r="I584" s="1261" t="s">
        <v>1358</v>
      </c>
      <c r="J584" s="1261" t="s">
        <v>1359</v>
      </c>
    </row>
    <row r="585">
      <c r="A585" s="1261" t="s">
        <v>1360</v>
      </c>
      <c r="B585" s="1261" t="s">
        <v>1403</v>
      </c>
      <c r="C585" s="1261" t="s">
        <v>1399</v>
      </c>
      <c r="D585" s="703">
        <v>62</v>
      </c>
      <c r="F585" s="1261">
        <v>51320.260000000002</v>
      </c>
      <c r="G585" s="1261">
        <v>576.22000000000003</v>
      </c>
      <c r="H585" s="1261">
        <v>0</v>
      </c>
      <c r="I585" s="1261" t="s">
        <v>1358</v>
      </c>
      <c r="J585" s="1261" t="s">
        <v>1359</v>
      </c>
    </row>
    <row r="586">
      <c r="A586" s="1261" t="s">
        <v>1355</v>
      </c>
      <c r="B586" s="1261" t="s">
        <v>1403</v>
      </c>
      <c r="C586" s="1261" t="s">
        <v>1370</v>
      </c>
      <c r="D586" s="703">
        <v>72</v>
      </c>
      <c r="F586" s="1261">
        <v>43285.459999999999</v>
      </c>
      <c r="G586" s="1261">
        <v>60335</v>
      </c>
      <c r="H586" s="1261">
        <v>0</v>
      </c>
      <c r="I586" s="1261" t="s">
        <v>1358</v>
      </c>
      <c r="J586" s="1261" t="s">
        <v>1359</v>
      </c>
    </row>
    <row r="587">
      <c r="A587" s="1261" t="s">
        <v>1360</v>
      </c>
      <c r="B587" s="1261" t="s">
        <v>1403</v>
      </c>
      <c r="C587" s="1261" t="s">
        <v>1366</v>
      </c>
      <c r="D587" s="703">
        <v>8</v>
      </c>
      <c r="F587" s="1261">
        <v>119278.21000000001</v>
      </c>
      <c r="G587" s="1261">
        <v>8157.3999999999996</v>
      </c>
      <c r="H587" s="1261">
        <v>0</v>
      </c>
      <c r="I587" s="1261" t="s">
        <v>1358</v>
      </c>
      <c r="J587" s="1261" t="s">
        <v>1359</v>
      </c>
    </row>
    <row r="588">
      <c r="A588" s="1261" t="s">
        <v>1355</v>
      </c>
      <c r="B588" s="1261" t="s">
        <v>1403</v>
      </c>
      <c r="C588" s="1261" t="s">
        <v>1357</v>
      </c>
      <c r="D588" s="703">
        <v>49</v>
      </c>
      <c r="F588" s="1261">
        <v>108.95999999999999</v>
      </c>
      <c r="G588" s="1261">
        <v>0.29999999999999999</v>
      </c>
      <c r="H588" s="1261">
        <v>0</v>
      </c>
      <c r="I588" s="1261" t="s">
        <v>1358</v>
      </c>
      <c r="J588" s="1261" t="s">
        <v>1359</v>
      </c>
    </row>
    <row r="589">
      <c r="A589" s="1261" t="s">
        <v>1360</v>
      </c>
      <c r="B589" s="1261" t="s">
        <v>1403</v>
      </c>
      <c r="C589" s="1261" t="s">
        <v>1430</v>
      </c>
      <c r="D589" s="703">
        <v>85</v>
      </c>
      <c r="F589" s="1261">
        <v>96990.619999999995</v>
      </c>
      <c r="G589" s="1261">
        <v>220.59999999999999</v>
      </c>
      <c r="H589" s="1261">
        <v>0</v>
      </c>
      <c r="I589" s="1261" t="s">
        <v>1358</v>
      </c>
      <c r="J589" s="1261" t="s">
        <v>1359</v>
      </c>
    </row>
    <row r="590">
      <c r="A590" s="1261" t="s">
        <v>1355</v>
      </c>
      <c r="B590" s="1261" t="s">
        <v>1403</v>
      </c>
      <c r="C590" s="1261" t="s">
        <v>1429</v>
      </c>
      <c r="D590" s="703">
        <v>90</v>
      </c>
      <c r="F590" s="1261">
        <v>8410</v>
      </c>
      <c r="G590" s="1261">
        <v>6</v>
      </c>
      <c r="H590" s="1261">
        <v>0</v>
      </c>
      <c r="I590" s="1261" t="s">
        <v>1358</v>
      </c>
      <c r="J590" s="1261" t="s">
        <v>1359</v>
      </c>
    </row>
    <row r="591">
      <c r="A591" s="1261" t="s">
        <v>1360</v>
      </c>
      <c r="B591" s="1261" t="s">
        <v>1403</v>
      </c>
      <c r="C591" s="1261" t="s">
        <v>1362</v>
      </c>
      <c r="D591" s="703">
        <v>62</v>
      </c>
      <c r="F591" s="1261">
        <v>105552.24000000001</v>
      </c>
      <c r="G591" s="1261">
        <v>956.97000000000003</v>
      </c>
      <c r="H591" s="1261">
        <v>0</v>
      </c>
      <c r="I591" s="1261" t="s">
        <v>1358</v>
      </c>
      <c r="J591" s="1261" t="s">
        <v>1359</v>
      </c>
    </row>
    <row r="592">
      <c r="A592" s="1261" t="s">
        <v>1355</v>
      </c>
      <c r="B592" s="1261" t="s">
        <v>1403</v>
      </c>
      <c r="C592" s="1261" t="s">
        <v>1364</v>
      </c>
      <c r="D592" s="703">
        <v>20</v>
      </c>
      <c r="F592" s="1261">
        <v>2523.02</v>
      </c>
      <c r="G592" s="1261">
        <v>3923.8499999999999</v>
      </c>
      <c r="H592" s="1261">
        <v>0</v>
      </c>
      <c r="I592" s="1261" t="s">
        <v>1358</v>
      </c>
      <c r="J592" s="1261" t="s">
        <v>1359</v>
      </c>
    </row>
    <row r="593">
      <c r="A593" s="1261" t="s">
        <v>1355</v>
      </c>
      <c r="B593" s="1261" t="s">
        <v>1403</v>
      </c>
      <c r="C593" s="1261" t="s">
        <v>1368</v>
      </c>
      <c r="D593" s="703">
        <v>49</v>
      </c>
      <c r="F593" s="1261">
        <v>15090.459999999999</v>
      </c>
      <c r="G593" s="1261">
        <v>645.47000000000003</v>
      </c>
      <c r="H593" s="1261">
        <v>0</v>
      </c>
      <c r="I593" s="1261" t="s">
        <v>1358</v>
      </c>
      <c r="J593" s="1261" t="s">
        <v>1359</v>
      </c>
    </row>
    <row r="594">
      <c r="A594" s="1261" t="s">
        <v>1360</v>
      </c>
      <c r="B594" s="1261" t="s">
        <v>1403</v>
      </c>
      <c r="C594" s="1261" t="s">
        <v>1420</v>
      </c>
      <c r="D594" s="703">
        <v>30</v>
      </c>
      <c r="F594" s="1261">
        <v>44817.309999999998</v>
      </c>
      <c r="G594" s="1261">
        <v>4.2999999999999998</v>
      </c>
      <c r="H594" s="1261">
        <v>0</v>
      </c>
      <c r="I594" s="1261" t="s">
        <v>1358</v>
      </c>
      <c r="J594" s="1261" t="s">
        <v>1359</v>
      </c>
    </row>
    <row r="595">
      <c r="A595" s="1261" t="s">
        <v>1360</v>
      </c>
      <c r="B595" s="1261" t="s">
        <v>1403</v>
      </c>
      <c r="C595" s="1261" t="s">
        <v>1367</v>
      </c>
      <c r="D595" s="703">
        <v>95</v>
      </c>
      <c r="F595" s="1261">
        <v>527095.52000000002</v>
      </c>
      <c r="G595" s="1261">
        <v>80135.539999999994</v>
      </c>
      <c r="H595" s="1261">
        <v>0</v>
      </c>
      <c r="I595" s="1261" t="s">
        <v>1358</v>
      </c>
      <c r="J595" s="1261" t="s">
        <v>1359</v>
      </c>
    </row>
    <row r="596">
      <c r="A596" s="1261" t="s">
        <v>1360</v>
      </c>
      <c r="B596" s="1261" t="s">
        <v>1403</v>
      </c>
      <c r="C596" s="1261" t="s">
        <v>1364</v>
      </c>
      <c r="D596" s="703">
        <v>39</v>
      </c>
      <c r="F596" s="1261">
        <v>230120.98000000001</v>
      </c>
      <c r="G596" s="1261">
        <v>31312.610000000001</v>
      </c>
      <c r="H596" s="1261">
        <v>0</v>
      </c>
      <c r="I596" s="1261" t="s">
        <v>1358</v>
      </c>
      <c r="J596" s="1261" t="s">
        <v>1359</v>
      </c>
    </row>
    <row r="597">
      <c r="A597" s="1261" t="s">
        <v>1360</v>
      </c>
      <c r="B597" s="1261" t="s">
        <v>1403</v>
      </c>
      <c r="C597" s="1261" t="s">
        <v>1362</v>
      </c>
      <c r="D597" s="703">
        <v>32</v>
      </c>
      <c r="F597" s="1261">
        <v>4043.1999999999998</v>
      </c>
      <c r="G597" s="1261">
        <v>4000</v>
      </c>
      <c r="H597" s="1261">
        <v>0</v>
      </c>
      <c r="I597" s="1261" t="s">
        <v>1358</v>
      </c>
      <c r="J597" s="1261" t="s">
        <v>1359</v>
      </c>
    </row>
    <row r="598">
      <c r="A598" s="1261" t="s">
        <v>1360</v>
      </c>
      <c r="B598" s="1261" t="s">
        <v>1403</v>
      </c>
      <c r="C598" s="1261" t="s">
        <v>1399</v>
      </c>
      <c r="D598" s="703">
        <v>64</v>
      </c>
      <c r="F598" s="1261">
        <v>1523.4100000000001</v>
      </c>
      <c r="G598" s="1261">
        <v>17.5</v>
      </c>
      <c r="H598" s="1261">
        <v>0</v>
      </c>
      <c r="I598" s="1261" t="s">
        <v>1358</v>
      </c>
      <c r="J598" s="1261" t="s">
        <v>1359</v>
      </c>
    </row>
    <row r="599">
      <c r="A599" s="1261" t="s">
        <v>1360</v>
      </c>
      <c r="B599" s="1261" t="s">
        <v>1403</v>
      </c>
      <c r="C599" s="1261" t="s">
        <v>1382</v>
      </c>
      <c r="D599" s="703">
        <v>64</v>
      </c>
      <c r="F599" s="1261">
        <v>139931.73000000001</v>
      </c>
      <c r="G599" s="1261">
        <v>703.33000000000004</v>
      </c>
      <c r="H599" s="1261">
        <v>0</v>
      </c>
      <c r="I599" s="1261" t="s">
        <v>1358</v>
      </c>
      <c r="J599" s="1261" t="s">
        <v>1359</v>
      </c>
    </row>
    <row r="600">
      <c r="A600" s="1261" t="s">
        <v>1360</v>
      </c>
      <c r="B600" s="1261" t="s">
        <v>1403</v>
      </c>
      <c r="C600" s="1261" t="s">
        <v>1449</v>
      </c>
      <c r="D600" s="703">
        <v>62</v>
      </c>
      <c r="F600" s="1261">
        <v>26176.369999999999</v>
      </c>
      <c r="G600" s="1261">
        <v>271.81999999999999</v>
      </c>
      <c r="H600" s="1261">
        <v>0</v>
      </c>
      <c r="I600" s="1261" t="s">
        <v>1358</v>
      </c>
      <c r="J600" s="1261" t="s">
        <v>1359</v>
      </c>
    </row>
    <row r="601">
      <c r="A601" s="1261" t="s">
        <v>1355</v>
      </c>
      <c r="B601" s="1261" t="s">
        <v>1403</v>
      </c>
      <c r="C601" s="1261" t="s">
        <v>1368</v>
      </c>
      <c r="D601" s="703">
        <v>96</v>
      </c>
      <c r="F601" s="1261">
        <v>34690.830000000002</v>
      </c>
      <c r="G601" s="1261">
        <v>2654.6399999999999</v>
      </c>
      <c r="H601" s="1261">
        <v>0</v>
      </c>
      <c r="I601" s="1261" t="s">
        <v>1358</v>
      </c>
      <c r="J601" s="1261" t="s">
        <v>1359</v>
      </c>
    </row>
    <row r="602">
      <c r="A602" s="1261" t="s">
        <v>1360</v>
      </c>
      <c r="B602" s="1261" t="s">
        <v>1403</v>
      </c>
      <c r="C602" s="1261" t="s">
        <v>1384</v>
      </c>
      <c r="D602" s="703">
        <v>61</v>
      </c>
      <c r="F602" s="1261">
        <v>33768.209999999999</v>
      </c>
      <c r="G602" s="1261">
        <v>2692.6500000000001</v>
      </c>
      <c r="H602" s="1261">
        <v>0</v>
      </c>
      <c r="I602" s="1261" t="s">
        <v>1358</v>
      </c>
      <c r="J602" s="1261" t="s">
        <v>1359</v>
      </c>
    </row>
    <row r="603">
      <c r="A603" s="1261" t="s">
        <v>1360</v>
      </c>
      <c r="B603" s="1261" t="s">
        <v>1403</v>
      </c>
      <c r="C603" s="1261" t="s">
        <v>1370</v>
      </c>
      <c r="D603" s="703">
        <v>84</v>
      </c>
      <c r="F603" s="1261">
        <v>460569.44</v>
      </c>
      <c r="G603" s="1261">
        <v>83820.479999999996</v>
      </c>
      <c r="H603" s="1261">
        <v>0</v>
      </c>
      <c r="I603" s="1261" t="s">
        <v>1358</v>
      </c>
      <c r="J603" s="1261" t="s">
        <v>1359</v>
      </c>
    </row>
    <row r="604">
      <c r="A604" s="1261" t="s">
        <v>1355</v>
      </c>
      <c r="B604" s="1261" t="s">
        <v>1403</v>
      </c>
      <c r="C604" s="1261" t="s">
        <v>1378</v>
      </c>
      <c r="D604" s="703">
        <v>95</v>
      </c>
      <c r="F604" s="1261">
        <v>80171.669999999998</v>
      </c>
      <c r="G604" s="1261">
        <v>27272.400000000001</v>
      </c>
      <c r="H604" s="1261">
        <v>0</v>
      </c>
      <c r="I604" s="1261" t="s">
        <v>1358</v>
      </c>
      <c r="J604" s="1261" t="s">
        <v>1359</v>
      </c>
    </row>
    <row r="605">
      <c r="A605" s="1261" t="s">
        <v>1360</v>
      </c>
      <c r="B605" s="1261" t="s">
        <v>1403</v>
      </c>
      <c r="C605" s="1261" t="s">
        <v>1377</v>
      </c>
      <c r="D605" s="703">
        <v>26</v>
      </c>
      <c r="F605" s="1261">
        <v>119784.03</v>
      </c>
      <c r="G605" s="1261">
        <v>130000</v>
      </c>
      <c r="H605" s="1261">
        <v>0</v>
      </c>
      <c r="I605" s="1261" t="s">
        <v>1358</v>
      </c>
      <c r="J605" s="1261" t="s">
        <v>1359</v>
      </c>
    </row>
    <row r="606">
      <c r="A606" s="1261" t="s">
        <v>1355</v>
      </c>
      <c r="B606" s="1261" t="s">
        <v>1403</v>
      </c>
      <c r="C606" s="1261" t="s">
        <v>1411</v>
      </c>
      <c r="D606" s="703">
        <v>27</v>
      </c>
      <c r="F606" s="1261">
        <v>172392.29999999999</v>
      </c>
      <c r="G606" s="1261">
        <v>2376600</v>
      </c>
      <c r="H606" s="1261">
        <v>0</v>
      </c>
      <c r="I606" s="1261" t="s">
        <v>1358</v>
      </c>
      <c r="J606" s="1261" t="s">
        <v>1359</v>
      </c>
    </row>
    <row r="607">
      <c r="A607" s="1261" t="s">
        <v>1355</v>
      </c>
      <c r="B607" s="1261" t="s">
        <v>1403</v>
      </c>
      <c r="C607" s="1261" t="s">
        <v>1363</v>
      </c>
      <c r="D607" s="703">
        <v>95</v>
      </c>
      <c r="F607" s="1261">
        <v>3266.0799999999999</v>
      </c>
      <c r="G607" s="1261">
        <v>30.300000000000001</v>
      </c>
      <c r="H607" s="1261">
        <v>0</v>
      </c>
      <c r="I607" s="1261" t="s">
        <v>1358</v>
      </c>
      <c r="J607" s="1261" t="s">
        <v>1359</v>
      </c>
    </row>
    <row r="608">
      <c r="A608" s="1261" t="s">
        <v>1355</v>
      </c>
      <c r="B608" s="1261" t="s">
        <v>1403</v>
      </c>
      <c r="C608" s="1261" t="s">
        <v>1397</v>
      </c>
      <c r="D608" s="703">
        <v>95</v>
      </c>
      <c r="F608" s="1261">
        <v>13378</v>
      </c>
      <c r="G608" s="1261">
        <v>292</v>
      </c>
      <c r="H608" s="1261">
        <v>0</v>
      </c>
      <c r="I608" s="1261" t="s">
        <v>1358</v>
      </c>
      <c r="J608" s="1261" t="s">
        <v>1359</v>
      </c>
    </row>
    <row r="609">
      <c r="A609" s="1261" t="s">
        <v>1355</v>
      </c>
      <c r="B609" s="1261" t="s">
        <v>1403</v>
      </c>
      <c r="C609" s="1261" t="s">
        <v>1407</v>
      </c>
      <c r="D609" s="703">
        <v>95</v>
      </c>
      <c r="F609" s="1261">
        <v>17110</v>
      </c>
      <c r="G609" s="1261">
        <v>387</v>
      </c>
      <c r="H609" s="1261">
        <v>0</v>
      </c>
      <c r="I609" s="1261" t="s">
        <v>1358</v>
      </c>
      <c r="J609" s="1261" t="s">
        <v>1359</v>
      </c>
    </row>
    <row r="610">
      <c r="A610" s="1261" t="s">
        <v>1355</v>
      </c>
      <c r="B610" s="1261" t="s">
        <v>1403</v>
      </c>
      <c r="C610" s="1261" t="s">
        <v>1389</v>
      </c>
      <c r="D610" s="703">
        <v>90</v>
      </c>
      <c r="F610" s="1261">
        <v>2418</v>
      </c>
      <c r="G610" s="1261">
        <v>5.5</v>
      </c>
      <c r="H610" s="1261">
        <v>0</v>
      </c>
      <c r="I610" s="1261" t="s">
        <v>1358</v>
      </c>
      <c r="J610" s="1261" t="s">
        <v>1359</v>
      </c>
    </row>
    <row r="611">
      <c r="A611" s="1261" t="s">
        <v>1360</v>
      </c>
      <c r="B611" s="1261" t="s">
        <v>1403</v>
      </c>
      <c r="C611" s="1261" t="s">
        <v>1367</v>
      </c>
      <c r="D611" s="703">
        <v>65</v>
      </c>
      <c r="F611" s="1261">
        <v>4682.5500000000002</v>
      </c>
      <c r="G611" s="1261">
        <v>203.41999999999999</v>
      </c>
      <c r="H611" s="1261">
        <v>0</v>
      </c>
      <c r="I611" s="1261" t="s">
        <v>1358</v>
      </c>
      <c r="J611" s="1261" t="s">
        <v>1359</v>
      </c>
    </row>
    <row r="612">
      <c r="A612" s="1261" t="s">
        <v>1355</v>
      </c>
      <c r="B612" s="1261" t="s">
        <v>1403</v>
      </c>
      <c r="C612" s="1261" t="s">
        <v>1415</v>
      </c>
      <c r="D612" s="703">
        <v>85</v>
      </c>
      <c r="F612" s="1261">
        <v>1353666.79</v>
      </c>
      <c r="G612" s="1261">
        <v>3742.27</v>
      </c>
      <c r="H612" s="1261">
        <v>0</v>
      </c>
      <c r="I612" s="1261" t="s">
        <v>1358</v>
      </c>
      <c r="J612" s="1261" t="s">
        <v>1359</v>
      </c>
    </row>
    <row r="613">
      <c r="A613" s="1261" t="s">
        <v>1355</v>
      </c>
      <c r="B613" s="1261" t="s">
        <v>1403</v>
      </c>
      <c r="C613" s="1261" t="s">
        <v>1369</v>
      </c>
      <c r="D613" s="703">
        <v>44</v>
      </c>
      <c r="F613" s="1261">
        <v>36367.129999999997</v>
      </c>
      <c r="G613" s="1261">
        <v>93830</v>
      </c>
      <c r="H613" s="1261">
        <v>0</v>
      </c>
      <c r="I613" s="1261" t="s">
        <v>1358</v>
      </c>
      <c r="J613" s="1261" t="s">
        <v>1359</v>
      </c>
    </row>
    <row r="614">
      <c r="A614" s="1261" t="s">
        <v>1360</v>
      </c>
      <c r="B614" s="1261" t="s">
        <v>1403</v>
      </c>
      <c r="C614" s="1261" t="s">
        <v>1367</v>
      </c>
      <c r="D614" s="703">
        <v>81</v>
      </c>
      <c r="F614" s="1261">
        <v>3904.4200000000001</v>
      </c>
      <c r="G614" s="1261">
        <v>20.02</v>
      </c>
      <c r="H614" s="1261">
        <v>0</v>
      </c>
      <c r="I614" s="1261" t="s">
        <v>1358</v>
      </c>
      <c r="J614" s="1261" t="s">
        <v>1359</v>
      </c>
    </row>
    <row r="615">
      <c r="A615" s="1261" t="s">
        <v>1355</v>
      </c>
      <c r="B615" s="1261" t="s">
        <v>1403</v>
      </c>
      <c r="C615" s="1261" t="s">
        <v>1368</v>
      </c>
      <c r="D615" s="703">
        <v>28</v>
      </c>
      <c r="F615" s="1261">
        <v>26440.740000000002</v>
      </c>
      <c r="G615" s="1261">
        <v>21440.400000000001</v>
      </c>
      <c r="H615" s="1261">
        <v>0</v>
      </c>
      <c r="I615" s="1261" t="s">
        <v>1358</v>
      </c>
      <c r="J615" s="1261" t="s">
        <v>1359</v>
      </c>
    </row>
    <row r="616">
      <c r="A616" s="1261" t="s">
        <v>1360</v>
      </c>
      <c r="B616" s="1261" t="s">
        <v>1403</v>
      </c>
      <c r="C616" s="1261" t="s">
        <v>1371</v>
      </c>
      <c r="D616" s="703">
        <v>25</v>
      </c>
      <c r="F616" s="1261">
        <v>1022361.04</v>
      </c>
      <c r="G616" s="1261">
        <v>4445048</v>
      </c>
      <c r="H616" s="1261">
        <v>0</v>
      </c>
      <c r="I616" s="1261" t="s">
        <v>1358</v>
      </c>
      <c r="J616" s="1261" t="s">
        <v>1359</v>
      </c>
    </row>
    <row r="617">
      <c r="A617" s="1261" t="s">
        <v>1355</v>
      </c>
      <c r="B617" s="1261" t="s">
        <v>1403</v>
      </c>
      <c r="C617" s="1261" t="s">
        <v>1367</v>
      </c>
      <c r="D617" s="703">
        <v>17</v>
      </c>
      <c r="F617" s="1261">
        <v>3530.0799999999999</v>
      </c>
      <c r="G617" s="1261">
        <v>367.79000000000002</v>
      </c>
      <c r="H617" s="1261">
        <v>0</v>
      </c>
      <c r="I617" s="1261" t="s">
        <v>1358</v>
      </c>
      <c r="J617" s="1261" t="s">
        <v>1359</v>
      </c>
    </row>
    <row r="618">
      <c r="A618" s="1261" t="s">
        <v>1360</v>
      </c>
      <c r="B618" s="1261" t="s">
        <v>1403</v>
      </c>
      <c r="C618" s="1261" t="s">
        <v>1375</v>
      </c>
      <c r="D618" s="703">
        <v>84</v>
      </c>
      <c r="F618" s="1261">
        <v>1078357.8899999999</v>
      </c>
      <c r="G618" s="1261">
        <v>30521.18</v>
      </c>
      <c r="H618" s="1261">
        <v>0</v>
      </c>
      <c r="I618" s="1261" t="s">
        <v>1358</v>
      </c>
      <c r="J618" s="1261" t="s">
        <v>1359</v>
      </c>
    </row>
    <row r="619">
      <c r="A619" s="1261" t="s">
        <v>1360</v>
      </c>
      <c r="B619" s="1261" t="s">
        <v>1403</v>
      </c>
      <c r="C619" s="1261" t="s">
        <v>1368</v>
      </c>
      <c r="D619" s="703">
        <v>76</v>
      </c>
      <c r="F619" s="1261">
        <v>375000.25</v>
      </c>
      <c r="G619" s="1261">
        <v>159392</v>
      </c>
      <c r="H619" s="1261">
        <v>0</v>
      </c>
      <c r="I619" s="1261" t="s">
        <v>1358</v>
      </c>
      <c r="J619" s="1261" t="s">
        <v>1359</v>
      </c>
    </row>
    <row r="620">
      <c r="A620" s="1261" t="s">
        <v>1355</v>
      </c>
      <c r="B620" s="1261" t="s">
        <v>1403</v>
      </c>
      <c r="C620" s="1261" t="s">
        <v>1381</v>
      </c>
      <c r="D620" s="703">
        <v>85</v>
      </c>
      <c r="F620" s="1261">
        <v>23121.349999999999</v>
      </c>
      <c r="G620" s="1261">
        <v>2925.4000000000001</v>
      </c>
      <c r="H620" s="1261">
        <v>0</v>
      </c>
      <c r="I620" s="1261" t="s">
        <v>1358</v>
      </c>
      <c r="J620" s="1261" t="s">
        <v>1359</v>
      </c>
    </row>
    <row r="621">
      <c r="A621" s="1261" t="s">
        <v>1355</v>
      </c>
      <c r="B621" s="1261" t="s">
        <v>1403</v>
      </c>
      <c r="C621" s="1261" t="s">
        <v>1383</v>
      </c>
      <c r="D621" s="703">
        <v>85</v>
      </c>
      <c r="F621" s="1261">
        <v>245097.89000000001</v>
      </c>
      <c r="G621" s="1261">
        <v>40839.449999999997</v>
      </c>
      <c r="H621" s="1261">
        <v>0</v>
      </c>
      <c r="I621" s="1261" t="s">
        <v>1358</v>
      </c>
      <c r="J621" s="1261" t="s">
        <v>1359</v>
      </c>
    </row>
    <row r="622">
      <c r="A622" s="1261" t="s">
        <v>1355</v>
      </c>
      <c r="B622" s="1261" t="s">
        <v>1403</v>
      </c>
      <c r="C622" s="1261" t="s">
        <v>1383</v>
      </c>
      <c r="D622" s="703">
        <v>17</v>
      </c>
      <c r="F622" s="1261">
        <v>187.52000000000001</v>
      </c>
      <c r="G622" s="1261">
        <v>22.890000000000001</v>
      </c>
      <c r="H622" s="1261">
        <v>0</v>
      </c>
      <c r="I622" s="1261" t="s">
        <v>1358</v>
      </c>
      <c r="J622" s="1261" t="s">
        <v>1359</v>
      </c>
    </row>
    <row r="623">
      <c r="A623" s="1261" t="s">
        <v>1355</v>
      </c>
      <c r="B623" s="1261" t="s">
        <v>1403</v>
      </c>
      <c r="C623" s="1261" t="s">
        <v>1390</v>
      </c>
      <c r="D623" s="703">
        <v>49</v>
      </c>
      <c r="F623" s="1261">
        <v>21.68</v>
      </c>
      <c r="G623" s="1261">
        <v>0.95999999999999996</v>
      </c>
      <c r="H623" s="1261">
        <v>0</v>
      </c>
      <c r="I623" s="1261" t="s">
        <v>1358</v>
      </c>
      <c r="J623" s="1261" t="s">
        <v>1359</v>
      </c>
    </row>
    <row r="624">
      <c r="A624" s="1261" t="s">
        <v>1360</v>
      </c>
      <c r="B624" s="1261" t="s">
        <v>1403</v>
      </c>
      <c r="C624" s="1261" t="s">
        <v>1382</v>
      </c>
      <c r="D624" s="703">
        <v>28</v>
      </c>
      <c r="F624" s="1261">
        <v>341.99000000000001</v>
      </c>
      <c r="G624" s="1261">
        <v>120</v>
      </c>
      <c r="H624" s="1261">
        <v>0</v>
      </c>
      <c r="I624" s="1261" t="s">
        <v>1358</v>
      </c>
      <c r="J624" s="1261" t="s">
        <v>1359</v>
      </c>
    </row>
    <row r="625">
      <c r="A625" s="1261" t="s">
        <v>1355</v>
      </c>
      <c r="B625" s="1261" t="s">
        <v>1403</v>
      </c>
      <c r="C625" s="1261" t="s">
        <v>1365</v>
      </c>
      <c r="D625" s="703">
        <v>27</v>
      </c>
      <c r="F625" s="1261">
        <v>75384</v>
      </c>
      <c r="G625" s="1261">
        <v>1396000</v>
      </c>
      <c r="H625" s="1261">
        <v>0</v>
      </c>
      <c r="I625" s="1261" t="s">
        <v>1358</v>
      </c>
      <c r="J625" s="1261" t="s">
        <v>1359</v>
      </c>
    </row>
    <row r="626">
      <c r="A626" s="1261" t="s">
        <v>1355</v>
      </c>
      <c r="B626" s="1261" t="s">
        <v>1403</v>
      </c>
      <c r="C626" s="1261" t="s">
        <v>1366</v>
      </c>
      <c r="D626" s="703">
        <v>84</v>
      </c>
      <c r="F626" s="1261">
        <v>59745.199999999997</v>
      </c>
      <c r="G626" s="1261">
        <v>126.5</v>
      </c>
      <c r="H626" s="1261">
        <v>0</v>
      </c>
      <c r="I626" s="1261" t="s">
        <v>1358</v>
      </c>
      <c r="J626" s="1261" t="s">
        <v>1359</v>
      </c>
    </row>
    <row r="627">
      <c r="A627" s="1261" t="s">
        <v>1360</v>
      </c>
      <c r="B627" s="1261" t="s">
        <v>1403</v>
      </c>
      <c r="C627" s="1261" t="s">
        <v>1375</v>
      </c>
      <c r="D627" s="703">
        <v>82</v>
      </c>
      <c r="F627" s="1261">
        <v>42028.650000000001</v>
      </c>
      <c r="G627" s="1261">
        <v>125.09</v>
      </c>
      <c r="H627" s="1261">
        <v>0</v>
      </c>
      <c r="I627" s="1261" t="s">
        <v>1358</v>
      </c>
      <c r="J627" s="1261" t="s">
        <v>1359</v>
      </c>
    </row>
    <row r="628">
      <c r="A628" s="1261" t="s">
        <v>1360</v>
      </c>
      <c r="B628" s="1261" t="s">
        <v>1403</v>
      </c>
      <c r="C628" s="1261" t="s">
        <v>1449</v>
      </c>
      <c r="D628" s="703">
        <v>85</v>
      </c>
      <c r="F628" s="1261">
        <v>1543.02</v>
      </c>
      <c r="G628" s="1261">
        <v>5.3300000000000001</v>
      </c>
      <c r="H628" s="1261">
        <v>0</v>
      </c>
      <c r="I628" s="1261" t="s">
        <v>1358</v>
      </c>
      <c r="J628" s="1261" t="s">
        <v>1359</v>
      </c>
    </row>
    <row r="629">
      <c r="A629" s="1261" t="s">
        <v>1360</v>
      </c>
      <c r="B629" s="1261" t="s">
        <v>1403</v>
      </c>
      <c r="C629" s="1261" t="s">
        <v>1361</v>
      </c>
      <c r="D629" s="703">
        <v>61</v>
      </c>
      <c r="F629" s="1261">
        <v>7103.8900000000003</v>
      </c>
      <c r="G629" s="1261">
        <v>55.049999999999997</v>
      </c>
      <c r="H629" s="1261">
        <v>0</v>
      </c>
      <c r="I629" s="1261" t="s">
        <v>1358</v>
      </c>
      <c r="J629" s="1261" t="s">
        <v>1359</v>
      </c>
    </row>
    <row r="630">
      <c r="A630" s="1261" t="s">
        <v>1360</v>
      </c>
      <c r="B630" s="1261" t="s">
        <v>1403</v>
      </c>
      <c r="C630" s="1261" t="s">
        <v>1367</v>
      </c>
      <c r="D630" s="703">
        <v>43</v>
      </c>
      <c r="F630" s="1261">
        <v>22390.689999999999</v>
      </c>
      <c r="G630" s="1261">
        <v>94.060000000000002</v>
      </c>
      <c r="H630" s="1261">
        <v>0</v>
      </c>
      <c r="I630" s="1261" t="s">
        <v>1358</v>
      </c>
      <c r="J630" s="1261" t="s">
        <v>1359</v>
      </c>
    </row>
    <row r="631">
      <c r="A631" s="1261" t="s">
        <v>1360</v>
      </c>
      <c r="B631" s="1261" t="s">
        <v>1403</v>
      </c>
      <c r="C631" s="1261" t="s">
        <v>1379</v>
      </c>
      <c r="D631" s="703">
        <v>61</v>
      </c>
      <c r="F631" s="1261">
        <v>1071.0799999999999</v>
      </c>
      <c r="G631" s="1261">
        <v>4.5300000000000002</v>
      </c>
      <c r="H631" s="1261">
        <v>0</v>
      </c>
      <c r="I631" s="1261" t="s">
        <v>1358</v>
      </c>
      <c r="J631" s="1261" t="s">
        <v>1359</v>
      </c>
    </row>
    <row r="632">
      <c r="A632" s="1261" t="s">
        <v>1360</v>
      </c>
      <c r="B632" s="1261" t="s">
        <v>1403</v>
      </c>
      <c r="C632" s="1261" t="s">
        <v>1397</v>
      </c>
      <c r="D632" s="703">
        <v>68</v>
      </c>
      <c r="F632" s="1261">
        <v>1457.3299999999999</v>
      </c>
      <c r="G632" s="1261">
        <v>1.05</v>
      </c>
      <c r="H632" s="1261">
        <v>0</v>
      </c>
      <c r="I632" s="1261" t="s">
        <v>1358</v>
      </c>
      <c r="J632" s="1261" t="s">
        <v>1359</v>
      </c>
    </row>
    <row r="633">
      <c r="A633" s="1261" t="s">
        <v>1360</v>
      </c>
      <c r="B633" s="1261" t="s">
        <v>1403</v>
      </c>
      <c r="C633" s="1261" t="s">
        <v>1438</v>
      </c>
      <c r="D633" s="703">
        <v>61</v>
      </c>
      <c r="F633" s="1261">
        <v>29006.360000000001</v>
      </c>
      <c r="G633" s="1261">
        <v>212.12</v>
      </c>
      <c r="H633" s="1261">
        <v>0</v>
      </c>
      <c r="I633" s="1261" t="s">
        <v>1358</v>
      </c>
      <c r="J633" s="1261" t="s">
        <v>1359</v>
      </c>
    </row>
    <row r="634">
      <c r="A634" s="1261" t="s">
        <v>1355</v>
      </c>
      <c r="B634" s="1261" t="s">
        <v>1403</v>
      </c>
      <c r="C634" s="1261" t="s">
        <v>1368</v>
      </c>
      <c r="D634" s="703">
        <v>6</v>
      </c>
      <c r="F634" s="1261">
        <v>15504</v>
      </c>
      <c r="G634" s="1261">
        <v>1000</v>
      </c>
      <c r="H634" s="1261">
        <v>0</v>
      </c>
      <c r="I634" s="1261" t="s">
        <v>1358</v>
      </c>
      <c r="J634" s="1261" t="s">
        <v>1359</v>
      </c>
    </row>
    <row r="635">
      <c r="A635" s="1261" t="s">
        <v>1360</v>
      </c>
      <c r="B635" s="1261" t="s">
        <v>1403</v>
      </c>
      <c r="C635" s="1261" t="s">
        <v>1367</v>
      </c>
      <c r="D635" s="703">
        <v>68</v>
      </c>
      <c r="F635" s="1261">
        <v>113250.67</v>
      </c>
      <c r="G635" s="1261">
        <v>53853.330000000002</v>
      </c>
      <c r="H635" s="1261">
        <v>0</v>
      </c>
      <c r="I635" s="1261" t="s">
        <v>1358</v>
      </c>
      <c r="J635" s="1261" t="s">
        <v>1359</v>
      </c>
    </row>
    <row r="636">
      <c r="A636" s="1261" t="s">
        <v>1355</v>
      </c>
      <c r="B636" s="1261" t="s">
        <v>1403</v>
      </c>
      <c r="C636" s="1261" t="s">
        <v>1381</v>
      </c>
      <c r="D636" s="703">
        <v>90</v>
      </c>
      <c r="F636" s="1261">
        <v>12558.16</v>
      </c>
      <c r="G636" s="1261">
        <v>265.5</v>
      </c>
      <c r="H636" s="1261">
        <v>0</v>
      </c>
      <c r="I636" s="1261" t="s">
        <v>1358</v>
      </c>
      <c r="J636" s="1261" t="s">
        <v>1359</v>
      </c>
    </row>
    <row r="637">
      <c r="A637" s="1261" t="s">
        <v>1355</v>
      </c>
      <c r="B637" s="1261" t="s">
        <v>1403</v>
      </c>
      <c r="C637" s="1261" t="s">
        <v>1381</v>
      </c>
      <c r="D637" s="703">
        <v>33</v>
      </c>
      <c r="F637" s="1261">
        <v>26.210000000000001</v>
      </c>
      <c r="G637" s="1261">
        <v>1</v>
      </c>
      <c r="H637" s="1261">
        <v>0</v>
      </c>
      <c r="I637" s="1261" t="s">
        <v>1358</v>
      </c>
      <c r="J637" s="1261" t="s">
        <v>1359</v>
      </c>
    </row>
    <row r="638">
      <c r="A638" s="1261" t="s">
        <v>1360</v>
      </c>
      <c r="B638" s="1261" t="s">
        <v>1403</v>
      </c>
      <c r="C638" s="1261" t="s">
        <v>1363</v>
      </c>
      <c r="D638" s="703">
        <v>84</v>
      </c>
      <c r="F638" s="1261">
        <v>193096.5</v>
      </c>
      <c r="G638" s="1261">
        <v>1670.5999999999999</v>
      </c>
      <c r="H638" s="1261">
        <v>0</v>
      </c>
      <c r="I638" s="1261" t="s">
        <v>1358</v>
      </c>
      <c r="J638" s="1261" t="s">
        <v>1359</v>
      </c>
    </row>
    <row r="639">
      <c r="A639" s="1261" t="s">
        <v>1360</v>
      </c>
      <c r="B639" s="1261" t="s">
        <v>1403</v>
      </c>
      <c r="C639" s="1261" t="s">
        <v>1370</v>
      </c>
      <c r="D639" s="703">
        <v>39</v>
      </c>
      <c r="F639" s="1261">
        <v>95178.800000000003</v>
      </c>
      <c r="G639" s="1261">
        <v>61426</v>
      </c>
      <c r="H639" s="1261">
        <v>0</v>
      </c>
      <c r="I639" s="1261" t="s">
        <v>1358</v>
      </c>
      <c r="J639" s="1261" t="s">
        <v>1359</v>
      </c>
    </row>
    <row r="640">
      <c r="A640" s="1261" t="s">
        <v>1360</v>
      </c>
      <c r="B640" s="1261" t="s">
        <v>1403</v>
      </c>
      <c r="C640" s="1261" t="s">
        <v>1422</v>
      </c>
      <c r="D640" s="703">
        <v>68</v>
      </c>
      <c r="F640" s="1261">
        <v>949.70000000000005</v>
      </c>
      <c r="G640" s="1261">
        <v>1</v>
      </c>
      <c r="H640" s="1261">
        <v>0</v>
      </c>
      <c r="I640" s="1261" t="s">
        <v>1358</v>
      </c>
      <c r="J640" s="1261" t="s">
        <v>1359</v>
      </c>
    </row>
    <row r="641">
      <c r="A641" s="1261" t="s">
        <v>1360</v>
      </c>
      <c r="B641" s="1261" t="s">
        <v>1403</v>
      </c>
      <c r="C641" s="1261" t="s">
        <v>1394</v>
      </c>
      <c r="D641" s="703">
        <v>84</v>
      </c>
      <c r="F641" s="1261">
        <v>4668110.71</v>
      </c>
      <c r="G641" s="1261">
        <v>141791</v>
      </c>
      <c r="H641" s="1261">
        <v>0</v>
      </c>
      <c r="I641" s="1261" t="s">
        <v>1358</v>
      </c>
      <c r="J641" s="1261" t="s">
        <v>1359</v>
      </c>
    </row>
    <row r="642">
      <c r="A642" s="1261" t="s">
        <v>1360</v>
      </c>
      <c r="B642" s="1261" t="s">
        <v>1403</v>
      </c>
      <c r="C642" s="1261" t="s">
        <v>1368</v>
      </c>
      <c r="D642" s="703">
        <v>90</v>
      </c>
      <c r="F642" s="1261">
        <v>6719.6499999999996</v>
      </c>
      <c r="G642" s="1261">
        <v>43.329999999999998</v>
      </c>
      <c r="H642" s="1261">
        <v>0</v>
      </c>
      <c r="I642" s="1261" t="s">
        <v>1358</v>
      </c>
      <c r="J642" s="1261" t="s">
        <v>1359</v>
      </c>
    </row>
    <row r="643">
      <c r="A643" s="1261" t="s">
        <v>1360</v>
      </c>
      <c r="B643" s="1261" t="s">
        <v>1403</v>
      </c>
      <c r="C643" s="1261" t="s">
        <v>1364</v>
      </c>
      <c r="D643" s="703">
        <v>63</v>
      </c>
      <c r="F643" s="1261">
        <v>9078.0100000000002</v>
      </c>
      <c r="G643" s="1261">
        <v>539.27999999999997</v>
      </c>
      <c r="H643" s="1261">
        <v>0</v>
      </c>
      <c r="I643" s="1261" t="s">
        <v>1358</v>
      </c>
      <c r="J643" s="1261" t="s">
        <v>1359</v>
      </c>
    </row>
    <row r="644">
      <c r="A644" s="1261" t="s">
        <v>1360</v>
      </c>
      <c r="B644" s="1261" t="s">
        <v>1403</v>
      </c>
      <c r="C644" s="1261" t="s">
        <v>1422</v>
      </c>
      <c r="D644" s="703">
        <v>61</v>
      </c>
      <c r="F644" s="1261">
        <v>13</v>
      </c>
      <c r="G644" s="1261">
        <v>0.17999999999999999</v>
      </c>
      <c r="H644" s="1261">
        <v>0</v>
      </c>
      <c r="I644" s="1261" t="s">
        <v>1358</v>
      </c>
      <c r="J644" s="1261" t="s">
        <v>1359</v>
      </c>
    </row>
    <row r="645">
      <c r="A645" s="1261" t="s">
        <v>1355</v>
      </c>
      <c r="B645" s="1261" t="s">
        <v>1403</v>
      </c>
      <c r="C645" s="1261" t="s">
        <v>1357</v>
      </c>
      <c r="D645" s="703">
        <v>27</v>
      </c>
      <c r="F645" s="1261">
        <v>56932.199999999997</v>
      </c>
      <c r="G645" s="1261">
        <v>486600</v>
      </c>
      <c r="H645" s="1261">
        <v>0</v>
      </c>
      <c r="I645" s="1261" t="s">
        <v>1358</v>
      </c>
      <c r="J645" s="1261" t="s">
        <v>1359</v>
      </c>
    </row>
    <row r="646">
      <c r="A646" s="1261" t="s">
        <v>1360</v>
      </c>
      <c r="B646" s="1261" t="s">
        <v>1403</v>
      </c>
      <c r="C646" s="1261" t="s">
        <v>1407</v>
      </c>
      <c r="D646" s="703">
        <v>84</v>
      </c>
      <c r="F646" s="1261">
        <v>7204.5</v>
      </c>
      <c r="G646" s="1261">
        <v>23.800000000000001</v>
      </c>
      <c r="H646" s="1261">
        <v>0</v>
      </c>
      <c r="I646" s="1261" t="s">
        <v>1358</v>
      </c>
      <c r="J646" s="1261" t="s">
        <v>1359</v>
      </c>
    </row>
    <row r="647">
      <c r="A647" s="1261" t="s">
        <v>1355</v>
      </c>
      <c r="B647" s="1261" t="s">
        <v>1403</v>
      </c>
      <c r="C647" s="1261" t="s">
        <v>1369</v>
      </c>
      <c r="D647" s="703">
        <v>84</v>
      </c>
      <c r="F647" s="1261">
        <v>2655.52</v>
      </c>
      <c r="G647" s="1261">
        <v>10.35</v>
      </c>
      <c r="H647" s="1261">
        <v>0</v>
      </c>
      <c r="I647" s="1261" t="s">
        <v>1358</v>
      </c>
      <c r="J647" s="1261" t="s">
        <v>1359</v>
      </c>
    </row>
    <row r="648">
      <c r="A648" s="1261" t="s">
        <v>1360</v>
      </c>
      <c r="B648" s="1261" t="s">
        <v>1403</v>
      </c>
      <c r="C648" s="1261" t="s">
        <v>1425</v>
      </c>
      <c r="D648" s="703">
        <v>85</v>
      </c>
      <c r="F648" s="1261">
        <v>120.08</v>
      </c>
      <c r="G648" s="1261">
        <v>0.20000000000000001</v>
      </c>
      <c r="H648" s="1261">
        <v>0</v>
      </c>
      <c r="I648" s="1261" t="s">
        <v>1358</v>
      </c>
      <c r="J648" s="1261" t="s">
        <v>1359</v>
      </c>
    </row>
    <row r="649">
      <c r="A649" s="1261" t="s">
        <v>1360</v>
      </c>
      <c r="B649" s="1261" t="s">
        <v>1403</v>
      </c>
      <c r="C649" s="1261" t="s">
        <v>1407</v>
      </c>
      <c r="D649" s="703">
        <v>90</v>
      </c>
      <c r="F649" s="1261">
        <v>3447.3600000000001</v>
      </c>
      <c r="G649" s="1261">
        <v>1.96</v>
      </c>
      <c r="H649" s="1261">
        <v>0</v>
      </c>
      <c r="I649" s="1261" t="s">
        <v>1358</v>
      </c>
      <c r="J649" s="1261" t="s">
        <v>1359</v>
      </c>
    </row>
    <row r="650">
      <c r="A650" s="1261" t="s">
        <v>1355</v>
      </c>
      <c r="B650" s="1261" t="s">
        <v>1403</v>
      </c>
      <c r="C650" s="1261" t="s">
        <v>1362</v>
      </c>
      <c r="D650" s="703">
        <v>44</v>
      </c>
      <c r="F650" s="1261">
        <v>47704.639999999999</v>
      </c>
      <c r="G650" s="1261">
        <v>93610</v>
      </c>
      <c r="H650" s="1261">
        <v>0</v>
      </c>
      <c r="I650" s="1261" t="s">
        <v>1358</v>
      </c>
      <c r="J650" s="1261" t="s">
        <v>1359</v>
      </c>
    </row>
    <row r="651">
      <c r="A651" s="1261" t="s">
        <v>1360</v>
      </c>
      <c r="B651" s="1261" t="s">
        <v>1403</v>
      </c>
      <c r="C651" s="1261" t="s">
        <v>1357</v>
      </c>
      <c r="D651" s="703">
        <v>20</v>
      </c>
      <c r="F651" s="1261">
        <v>87669.389999999999</v>
      </c>
      <c r="G651" s="1261">
        <v>168000</v>
      </c>
      <c r="H651" s="1261">
        <v>0</v>
      </c>
      <c r="I651" s="1261" t="s">
        <v>1358</v>
      </c>
      <c r="J651" s="1261" t="s">
        <v>1359</v>
      </c>
    </row>
    <row r="652">
      <c r="A652" s="1261" t="s">
        <v>1355</v>
      </c>
      <c r="B652" s="1261" t="s">
        <v>1403</v>
      </c>
      <c r="C652" s="1261" t="s">
        <v>1374</v>
      </c>
      <c r="D652" s="703">
        <v>70</v>
      </c>
      <c r="F652" s="1261">
        <v>68.920000000000002</v>
      </c>
      <c r="G652" s="1261">
        <v>2</v>
      </c>
      <c r="H652" s="1261">
        <v>0</v>
      </c>
      <c r="I652" s="1261" t="s">
        <v>1358</v>
      </c>
      <c r="J652" s="1261" t="s">
        <v>1359</v>
      </c>
    </row>
    <row r="653">
      <c r="A653" s="1261" t="s">
        <v>1355</v>
      </c>
      <c r="B653" s="1261" t="s">
        <v>1403</v>
      </c>
      <c r="C653" s="1261" t="s">
        <v>1424</v>
      </c>
      <c r="D653" s="703">
        <v>33</v>
      </c>
      <c r="F653" s="1261">
        <v>19.379999999999999</v>
      </c>
      <c r="G653" s="1261">
        <v>0.29999999999999999</v>
      </c>
      <c r="H653" s="1261">
        <v>0</v>
      </c>
      <c r="I653" s="1261" t="s">
        <v>1358</v>
      </c>
      <c r="J653" s="1261" t="s">
        <v>1359</v>
      </c>
    </row>
    <row r="654">
      <c r="A654" s="1261" t="s">
        <v>1360</v>
      </c>
      <c r="B654" s="1261" t="s">
        <v>1403</v>
      </c>
      <c r="C654" s="1261" t="s">
        <v>1415</v>
      </c>
      <c r="D654" s="703">
        <v>84</v>
      </c>
      <c r="F654" s="1261">
        <v>289.02999999999997</v>
      </c>
      <c r="G654" s="1261">
        <v>2.1499999999999999</v>
      </c>
      <c r="H654" s="1261">
        <v>0</v>
      </c>
      <c r="I654" s="1261" t="s">
        <v>1358</v>
      </c>
      <c r="J654" s="1261" t="s">
        <v>1359</v>
      </c>
    </row>
    <row r="655">
      <c r="A655" s="1261" t="s">
        <v>1355</v>
      </c>
      <c r="B655" s="1261" t="s">
        <v>1403</v>
      </c>
      <c r="C655" s="1261" t="s">
        <v>1375</v>
      </c>
      <c r="D655" s="703">
        <v>8</v>
      </c>
      <c r="F655" s="1261">
        <v>759.38</v>
      </c>
      <c r="G655" s="1261">
        <v>58</v>
      </c>
      <c r="H655" s="1261">
        <v>0</v>
      </c>
      <c r="I655" s="1261" t="s">
        <v>1358</v>
      </c>
      <c r="J655" s="1261" t="s">
        <v>1359</v>
      </c>
    </row>
    <row r="656">
      <c r="A656" s="1261" t="s">
        <v>1360</v>
      </c>
      <c r="B656" s="1261" t="s">
        <v>1403</v>
      </c>
      <c r="C656" s="1261" t="s">
        <v>1366</v>
      </c>
      <c r="D656" s="703">
        <v>70</v>
      </c>
      <c r="F656" s="1261">
        <v>38250.849999999999</v>
      </c>
      <c r="G656" s="1261">
        <v>138000</v>
      </c>
      <c r="H656" s="1261">
        <v>0</v>
      </c>
      <c r="I656" s="1261" t="s">
        <v>1358</v>
      </c>
      <c r="J656" s="1261" t="s">
        <v>1359</v>
      </c>
    </row>
    <row r="657">
      <c r="A657" s="1261" t="s">
        <v>1360</v>
      </c>
      <c r="B657" s="1261" t="s">
        <v>1403</v>
      </c>
      <c r="C657" s="1261" t="s">
        <v>1372</v>
      </c>
      <c r="D657" s="703">
        <v>63</v>
      </c>
      <c r="F657" s="1261">
        <v>1321</v>
      </c>
      <c r="G657" s="1261">
        <v>49.899999999999999</v>
      </c>
      <c r="H657" s="1261">
        <v>0</v>
      </c>
      <c r="I657" s="1261" t="s">
        <v>1358</v>
      </c>
      <c r="J657" s="1261" t="s">
        <v>1359</v>
      </c>
    </row>
    <row r="658">
      <c r="A658" s="1261" t="s">
        <v>1355</v>
      </c>
      <c r="B658" s="1261" t="s">
        <v>1403</v>
      </c>
      <c r="C658" s="1261" t="s">
        <v>1437</v>
      </c>
      <c r="D658" s="703">
        <v>85</v>
      </c>
      <c r="F658" s="1261">
        <v>496575.71999999997</v>
      </c>
      <c r="G658" s="1261">
        <v>4667</v>
      </c>
      <c r="H658" s="1261">
        <v>0</v>
      </c>
      <c r="I658" s="1261" t="s">
        <v>1358</v>
      </c>
      <c r="J658" s="1261" t="s">
        <v>1359</v>
      </c>
    </row>
    <row r="659">
      <c r="A659" s="1261" t="s">
        <v>1355</v>
      </c>
      <c r="B659" s="1261" t="s">
        <v>1403</v>
      </c>
      <c r="C659" s="1261" t="s">
        <v>1362</v>
      </c>
      <c r="D659" s="703">
        <v>23</v>
      </c>
      <c r="F659" s="1261">
        <v>260.83999999999997</v>
      </c>
      <c r="G659" s="1261">
        <v>21.600000000000001</v>
      </c>
      <c r="H659" s="1261">
        <v>0</v>
      </c>
      <c r="I659" s="1261" t="s">
        <v>1358</v>
      </c>
      <c r="J659" s="1261" t="s">
        <v>1359</v>
      </c>
    </row>
    <row r="660">
      <c r="A660" s="1261" t="s">
        <v>1355</v>
      </c>
      <c r="B660" s="1261" t="s">
        <v>1403</v>
      </c>
      <c r="C660" s="1261" t="s">
        <v>1364</v>
      </c>
      <c r="D660" s="703">
        <v>56</v>
      </c>
      <c r="F660" s="1261">
        <v>63.369999999999997</v>
      </c>
      <c r="G660" s="1261">
        <v>0.10000000000000001</v>
      </c>
      <c r="H660" s="1261">
        <v>0</v>
      </c>
      <c r="I660" s="1261" t="s">
        <v>1358</v>
      </c>
      <c r="J660" s="1261" t="s">
        <v>1359</v>
      </c>
    </row>
    <row r="661">
      <c r="A661" s="1261" t="s">
        <v>1355</v>
      </c>
      <c r="B661" s="1261" t="s">
        <v>1403</v>
      </c>
      <c r="C661" s="1261" t="s">
        <v>1379</v>
      </c>
      <c r="D661" s="703">
        <v>96</v>
      </c>
      <c r="F661" s="1261">
        <v>1677.5699999999999</v>
      </c>
      <c r="G661" s="1261">
        <v>4.1600000000000001</v>
      </c>
      <c r="H661" s="1261">
        <v>0</v>
      </c>
      <c r="I661" s="1261" t="s">
        <v>1358</v>
      </c>
      <c r="J661" s="1261" t="s">
        <v>1359</v>
      </c>
    </row>
    <row r="662">
      <c r="A662" s="1261" t="s">
        <v>1355</v>
      </c>
      <c r="B662" s="1261" t="s">
        <v>1403</v>
      </c>
      <c r="C662" s="1261" t="s">
        <v>1397</v>
      </c>
      <c r="D662" s="703">
        <v>27</v>
      </c>
      <c r="F662" s="1261">
        <v>184602</v>
      </c>
      <c r="G662" s="1261">
        <v>3076700</v>
      </c>
      <c r="H662" s="1261">
        <v>0</v>
      </c>
      <c r="I662" s="1261" t="s">
        <v>1358</v>
      </c>
      <c r="J662" s="1261" t="s">
        <v>1359</v>
      </c>
    </row>
    <row r="663">
      <c r="A663" s="1261" t="s">
        <v>1360</v>
      </c>
      <c r="B663" s="1261" t="s">
        <v>1403</v>
      </c>
      <c r="C663" s="1261" t="s">
        <v>1388</v>
      </c>
      <c r="D663" s="703">
        <v>40</v>
      </c>
      <c r="F663" s="1261">
        <v>77.370000000000005</v>
      </c>
      <c r="G663" s="1261">
        <v>0.10000000000000001</v>
      </c>
      <c r="H663" s="1261">
        <v>0</v>
      </c>
      <c r="I663" s="1261" t="s">
        <v>1358</v>
      </c>
      <c r="J663" s="1261" t="s">
        <v>1359</v>
      </c>
    </row>
    <row r="664">
      <c r="A664" s="1261" t="s">
        <v>1360</v>
      </c>
      <c r="B664" s="1261" t="s">
        <v>1403</v>
      </c>
      <c r="C664" s="1261" t="s">
        <v>1444</v>
      </c>
      <c r="D664" s="703">
        <v>85</v>
      </c>
      <c r="F664" s="1261">
        <v>114.87</v>
      </c>
      <c r="G664" s="1261">
        <v>0.040000000000000001</v>
      </c>
      <c r="H664" s="1261">
        <v>0</v>
      </c>
      <c r="I664" s="1261" t="s">
        <v>1358</v>
      </c>
      <c r="J664" s="1261" t="s">
        <v>1359</v>
      </c>
    </row>
    <row r="665">
      <c r="A665" s="1261" t="s">
        <v>1360</v>
      </c>
      <c r="B665" s="1261" t="s">
        <v>1403</v>
      </c>
      <c r="C665" s="1261" t="s">
        <v>1410</v>
      </c>
      <c r="D665" s="703">
        <v>39</v>
      </c>
      <c r="F665" s="1261">
        <v>16927</v>
      </c>
      <c r="G665" s="1261">
        <v>774</v>
      </c>
      <c r="H665" s="1261">
        <v>0</v>
      </c>
      <c r="I665" s="1261" t="s">
        <v>1358</v>
      </c>
      <c r="J665" s="1261" t="s">
        <v>1359</v>
      </c>
    </row>
    <row r="666">
      <c r="A666" s="1261" t="s">
        <v>1360</v>
      </c>
      <c r="B666" s="1261" t="s">
        <v>1403</v>
      </c>
      <c r="C666" s="1261" t="s">
        <v>1398</v>
      </c>
      <c r="D666" s="703">
        <v>42</v>
      </c>
      <c r="F666" s="1261">
        <v>5314.6000000000004</v>
      </c>
      <c r="G666" s="1261">
        <v>9.3000000000000007</v>
      </c>
      <c r="H666" s="1261">
        <v>0</v>
      </c>
      <c r="I666" s="1261" t="s">
        <v>1358</v>
      </c>
      <c r="J666" s="1261" t="s">
        <v>1359</v>
      </c>
    </row>
    <row r="667">
      <c r="A667" s="1261" t="s">
        <v>1360</v>
      </c>
      <c r="B667" s="1261" t="s">
        <v>1403</v>
      </c>
      <c r="C667" s="1261" t="s">
        <v>1449</v>
      </c>
      <c r="D667" s="703">
        <v>61</v>
      </c>
      <c r="F667" s="1261">
        <v>597.12</v>
      </c>
      <c r="G667" s="1261">
        <v>3.46</v>
      </c>
      <c r="H667" s="1261">
        <v>0</v>
      </c>
      <c r="I667" s="1261" t="s">
        <v>1358</v>
      </c>
      <c r="J667" s="1261" t="s">
        <v>1359</v>
      </c>
    </row>
    <row r="668">
      <c r="A668" s="1261" t="s">
        <v>1360</v>
      </c>
      <c r="B668" s="1261" t="s">
        <v>1423</v>
      </c>
      <c r="C668" s="1261" t="s">
        <v>1430</v>
      </c>
      <c r="D668" s="703">
        <v>18</v>
      </c>
      <c r="F668" s="1261">
        <v>8814983.8499999996</v>
      </c>
      <c r="G668" s="1261">
        <v>2780000</v>
      </c>
      <c r="H668" s="1261">
        <v>0</v>
      </c>
      <c r="I668" s="1261" t="s">
        <v>1358</v>
      </c>
      <c r="J668" s="1261" t="s">
        <v>1359</v>
      </c>
    </row>
    <row r="669">
      <c r="A669" s="1261" t="s">
        <v>1360</v>
      </c>
      <c r="B669" s="1261" t="s">
        <v>1423</v>
      </c>
      <c r="C669" s="1261" t="s">
        <v>1373</v>
      </c>
      <c r="D669" s="703">
        <v>18</v>
      </c>
      <c r="F669" s="1261">
        <v>3442576.6000000001</v>
      </c>
      <c r="G669" s="1261">
        <v>660000</v>
      </c>
      <c r="H669" s="1261">
        <v>0</v>
      </c>
      <c r="I669" s="1261" t="s">
        <v>1358</v>
      </c>
      <c r="J669" s="1261" t="s">
        <v>1359</v>
      </c>
    </row>
    <row r="670">
      <c r="A670" s="1261" t="s">
        <v>1355</v>
      </c>
      <c r="B670" s="1261" t="s">
        <v>1423</v>
      </c>
      <c r="C670" s="1261" t="s">
        <v>1364</v>
      </c>
      <c r="D670" s="703">
        <v>19</v>
      </c>
      <c r="F670" s="1261">
        <v>72.659999999999997</v>
      </c>
      <c r="G670" s="1261">
        <v>6.0800000000000001</v>
      </c>
      <c r="H670" s="1261">
        <v>0</v>
      </c>
      <c r="I670" s="1261" t="s">
        <v>1358</v>
      </c>
      <c r="J670" s="1261" t="s">
        <v>1359</v>
      </c>
    </row>
    <row r="671">
      <c r="A671" s="1261" t="s">
        <v>1360</v>
      </c>
      <c r="B671" s="1261" t="s">
        <v>1423</v>
      </c>
      <c r="C671" s="1261" t="s">
        <v>1422</v>
      </c>
      <c r="D671" s="703">
        <v>75</v>
      </c>
      <c r="F671" s="1261">
        <v>7023.5200000000004</v>
      </c>
      <c r="G671" s="1261">
        <v>0.92000000000000004</v>
      </c>
      <c r="H671" s="1261">
        <v>0</v>
      </c>
      <c r="I671" s="1261" t="s">
        <v>1358</v>
      </c>
      <c r="J671" s="1261" t="s">
        <v>1359</v>
      </c>
    </row>
    <row r="672">
      <c r="A672" s="1261" t="s">
        <v>1360</v>
      </c>
      <c r="B672" s="1261" t="s">
        <v>1423</v>
      </c>
      <c r="C672" s="1261" t="s">
        <v>1385</v>
      </c>
      <c r="D672" s="703">
        <v>87</v>
      </c>
      <c r="F672" s="1261">
        <v>178043.45999999999</v>
      </c>
      <c r="G672" s="1261">
        <v>35893.300000000003</v>
      </c>
      <c r="H672" s="1261">
        <v>0</v>
      </c>
      <c r="I672" s="1261" t="s">
        <v>1358</v>
      </c>
      <c r="J672" s="1261" t="s">
        <v>1359</v>
      </c>
    </row>
    <row r="673">
      <c r="A673" s="1261" t="s">
        <v>1355</v>
      </c>
      <c r="B673" s="1261" t="s">
        <v>1423</v>
      </c>
      <c r="C673" s="1261" t="s">
        <v>1371</v>
      </c>
      <c r="D673" s="703">
        <v>85</v>
      </c>
      <c r="F673" s="1261">
        <v>4757416.96</v>
      </c>
      <c r="G673" s="1261">
        <v>927498.80000000005</v>
      </c>
      <c r="H673" s="1261">
        <v>0</v>
      </c>
      <c r="I673" s="1261" t="s">
        <v>1358</v>
      </c>
      <c r="J673" s="1261" t="s">
        <v>1359</v>
      </c>
    </row>
    <row r="674">
      <c r="A674" s="1261" t="s">
        <v>1360</v>
      </c>
      <c r="B674" s="1261" t="s">
        <v>1423</v>
      </c>
      <c r="C674" s="1261" t="s">
        <v>1419</v>
      </c>
      <c r="D674" s="703">
        <v>85</v>
      </c>
      <c r="F674" s="1261">
        <v>122.88</v>
      </c>
      <c r="G674" s="1261">
        <v>0.16</v>
      </c>
      <c r="H674" s="1261">
        <v>0</v>
      </c>
      <c r="I674" s="1261" t="s">
        <v>1358</v>
      </c>
      <c r="J674" s="1261" t="s">
        <v>1359</v>
      </c>
    </row>
    <row r="675">
      <c r="A675" s="1261" t="s">
        <v>1355</v>
      </c>
      <c r="B675" s="1261" t="s">
        <v>1423</v>
      </c>
      <c r="C675" s="1261" t="s">
        <v>1379</v>
      </c>
      <c r="D675" s="703">
        <v>15</v>
      </c>
      <c r="F675" s="1261">
        <v>38563.379999999997</v>
      </c>
      <c r="G675" s="1261">
        <v>1310.8</v>
      </c>
      <c r="H675" s="1261">
        <v>0</v>
      </c>
      <c r="I675" s="1261" t="s">
        <v>1358</v>
      </c>
      <c r="J675" s="1261" t="s">
        <v>1359</v>
      </c>
    </row>
    <row r="676">
      <c r="A676" s="1261" t="s">
        <v>1360</v>
      </c>
      <c r="B676" s="1261" t="s">
        <v>1423</v>
      </c>
      <c r="C676" s="1261" t="s">
        <v>1368</v>
      </c>
      <c r="D676" s="703">
        <v>16</v>
      </c>
      <c r="F676" s="1261">
        <v>4160.6300000000001</v>
      </c>
      <c r="G676" s="1261">
        <v>2400</v>
      </c>
      <c r="H676" s="1261">
        <v>0</v>
      </c>
      <c r="I676" s="1261" t="s">
        <v>1358</v>
      </c>
      <c r="J676" s="1261" t="s">
        <v>1359</v>
      </c>
    </row>
    <row r="677">
      <c r="A677" s="1261" t="s">
        <v>1355</v>
      </c>
      <c r="B677" s="1261" t="s">
        <v>1423</v>
      </c>
      <c r="C677" s="1261" t="s">
        <v>1377</v>
      </c>
      <c r="D677" s="703">
        <v>90</v>
      </c>
      <c r="F677" s="1261">
        <v>11348.290000000001</v>
      </c>
      <c r="G677" s="1261">
        <v>97.209999999999994</v>
      </c>
      <c r="H677" s="1261">
        <v>0</v>
      </c>
      <c r="I677" s="1261" t="s">
        <v>1358</v>
      </c>
      <c r="J677" s="1261" t="s">
        <v>1359</v>
      </c>
    </row>
    <row r="678">
      <c r="A678" s="1261" t="s">
        <v>1355</v>
      </c>
      <c r="B678" s="1261" t="s">
        <v>1423</v>
      </c>
      <c r="C678" s="1261" t="s">
        <v>1378</v>
      </c>
      <c r="D678" s="703">
        <v>95</v>
      </c>
      <c r="F678" s="1261">
        <v>235841.42000000001</v>
      </c>
      <c r="G678" s="1261">
        <v>87927.699999999997</v>
      </c>
      <c r="H678" s="1261">
        <v>0</v>
      </c>
      <c r="I678" s="1261" t="s">
        <v>1358</v>
      </c>
      <c r="J678" s="1261" t="s">
        <v>1359</v>
      </c>
    </row>
    <row r="679">
      <c r="A679" s="1261" t="s">
        <v>1355</v>
      </c>
      <c r="B679" s="1261" t="s">
        <v>1423</v>
      </c>
      <c r="C679" s="1261" t="s">
        <v>1381</v>
      </c>
      <c r="D679" s="703">
        <v>10</v>
      </c>
      <c r="F679" s="1261">
        <v>295205.29999999999</v>
      </c>
      <c r="G679" s="1261">
        <v>1635680</v>
      </c>
      <c r="H679" s="1261">
        <v>0</v>
      </c>
      <c r="I679" s="1261" t="s">
        <v>1358</v>
      </c>
      <c r="J679" s="1261" t="s">
        <v>1359</v>
      </c>
    </row>
    <row r="680">
      <c r="A680" s="1261" t="s">
        <v>1360</v>
      </c>
      <c r="B680" s="1261" t="s">
        <v>1423</v>
      </c>
      <c r="C680" s="1261" t="s">
        <v>1367</v>
      </c>
      <c r="D680" s="703">
        <v>13</v>
      </c>
      <c r="F680" s="1261">
        <v>22855</v>
      </c>
      <c r="G680" s="1261">
        <v>645.02999999999997</v>
      </c>
      <c r="H680" s="1261">
        <v>0</v>
      </c>
      <c r="I680" s="1261" t="s">
        <v>1358</v>
      </c>
      <c r="J680" s="1261" t="s">
        <v>1359</v>
      </c>
    </row>
    <row r="681">
      <c r="A681" s="1261" t="s">
        <v>1360</v>
      </c>
      <c r="B681" s="1261" t="s">
        <v>1423</v>
      </c>
      <c r="C681" s="1261" t="s">
        <v>1364</v>
      </c>
      <c r="D681" s="703">
        <v>94</v>
      </c>
      <c r="F681" s="1261">
        <v>197901.22</v>
      </c>
      <c r="G681" s="1261">
        <v>41911</v>
      </c>
      <c r="H681" s="1261">
        <v>0</v>
      </c>
      <c r="I681" s="1261" t="s">
        <v>1358</v>
      </c>
      <c r="J681" s="1261" t="s">
        <v>1359</v>
      </c>
    </row>
    <row r="682">
      <c r="A682" s="1261" t="s">
        <v>1360</v>
      </c>
      <c r="B682" s="1261" t="s">
        <v>1423</v>
      </c>
      <c r="C682" s="1261" t="s">
        <v>1437</v>
      </c>
      <c r="D682" s="703">
        <v>25</v>
      </c>
      <c r="F682" s="1261">
        <v>3617.1599999999999</v>
      </c>
      <c r="G682" s="1261">
        <v>68000</v>
      </c>
      <c r="H682" s="1261">
        <v>0</v>
      </c>
      <c r="I682" s="1261" t="s">
        <v>1358</v>
      </c>
      <c r="J682" s="1261" t="s">
        <v>1359</v>
      </c>
    </row>
    <row r="683">
      <c r="A683" s="1261" t="s">
        <v>1360</v>
      </c>
      <c r="B683" s="1261" t="s">
        <v>1423</v>
      </c>
      <c r="C683" s="1261" t="s">
        <v>1379</v>
      </c>
      <c r="D683" s="703">
        <v>38</v>
      </c>
      <c r="F683" s="1261">
        <v>245385.25</v>
      </c>
      <c r="G683" s="1261">
        <v>52660.400000000001</v>
      </c>
      <c r="H683" s="1261">
        <v>0</v>
      </c>
      <c r="I683" s="1261" t="s">
        <v>1358</v>
      </c>
      <c r="J683" s="1261" t="s">
        <v>1359</v>
      </c>
    </row>
    <row r="684">
      <c r="A684" s="1261" t="s">
        <v>1360</v>
      </c>
      <c r="B684" s="1261" t="s">
        <v>1423</v>
      </c>
      <c r="C684" s="1261" t="s">
        <v>1424</v>
      </c>
      <c r="D684" s="703">
        <v>62</v>
      </c>
      <c r="F684" s="1261">
        <v>96185.820000000007</v>
      </c>
      <c r="G684" s="1261">
        <v>793.17999999999995</v>
      </c>
      <c r="H684" s="1261">
        <v>0</v>
      </c>
      <c r="I684" s="1261" t="s">
        <v>1358</v>
      </c>
      <c r="J684" s="1261" t="s">
        <v>1359</v>
      </c>
    </row>
    <row r="685">
      <c r="A685" s="1261" t="s">
        <v>1355</v>
      </c>
      <c r="B685" s="1261" t="s">
        <v>1423</v>
      </c>
      <c r="C685" s="1261" t="s">
        <v>1364</v>
      </c>
      <c r="D685" s="703">
        <v>48</v>
      </c>
      <c r="F685" s="1261">
        <v>1565.03</v>
      </c>
      <c r="G685" s="1261">
        <v>110.28</v>
      </c>
      <c r="H685" s="1261">
        <v>0</v>
      </c>
      <c r="I685" s="1261" t="s">
        <v>1358</v>
      </c>
      <c r="J685" s="1261" t="s">
        <v>1359</v>
      </c>
    </row>
    <row r="686">
      <c r="A686" s="1261" t="s">
        <v>1355</v>
      </c>
      <c r="B686" s="1261" t="s">
        <v>1423</v>
      </c>
      <c r="C686" s="1261" t="s">
        <v>1378</v>
      </c>
      <c r="D686" s="703">
        <v>12</v>
      </c>
      <c r="F686" s="1261">
        <v>169352.60000000001</v>
      </c>
      <c r="G686" s="1261">
        <v>22710</v>
      </c>
      <c r="H686" s="1261">
        <v>0</v>
      </c>
      <c r="I686" s="1261" t="s">
        <v>1358</v>
      </c>
      <c r="J686" s="1261" t="s">
        <v>1359</v>
      </c>
    </row>
    <row r="687">
      <c r="A687" s="1261" t="s">
        <v>1360</v>
      </c>
      <c r="B687" s="1261" t="s">
        <v>1423</v>
      </c>
      <c r="C687" s="1261" t="s">
        <v>1367</v>
      </c>
      <c r="D687" s="703">
        <v>20</v>
      </c>
      <c r="F687" s="1261">
        <v>1416734.3300000001</v>
      </c>
      <c r="G687" s="1261">
        <v>1349308.3</v>
      </c>
      <c r="H687" s="1261">
        <v>0</v>
      </c>
      <c r="I687" s="1261" t="s">
        <v>1358</v>
      </c>
      <c r="J687" s="1261" t="s">
        <v>1359</v>
      </c>
    </row>
    <row r="688">
      <c r="A688" s="1261" t="s">
        <v>1360</v>
      </c>
      <c r="B688" s="1261" t="s">
        <v>1423</v>
      </c>
      <c r="C688" s="1261" t="s">
        <v>1365</v>
      </c>
      <c r="D688" s="703">
        <v>35</v>
      </c>
      <c r="F688" s="1261">
        <v>465475</v>
      </c>
      <c r="G688" s="1261">
        <v>51450</v>
      </c>
      <c r="H688" s="1261">
        <v>0</v>
      </c>
      <c r="I688" s="1261" t="s">
        <v>1358</v>
      </c>
      <c r="J688" s="1261" t="s">
        <v>1359</v>
      </c>
    </row>
    <row r="689">
      <c r="A689" s="1261" t="s">
        <v>1355</v>
      </c>
      <c r="B689" s="1261" t="s">
        <v>1423</v>
      </c>
      <c r="C689" s="1261" t="s">
        <v>1368</v>
      </c>
      <c r="D689" s="703">
        <v>12</v>
      </c>
      <c r="F689" s="1261">
        <v>1473.02</v>
      </c>
      <c r="G689" s="1261">
        <v>82.819999999999993</v>
      </c>
      <c r="H689" s="1261">
        <v>0</v>
      </c>
      <c r="I689" s="1261" t="s">
        <v>1358</v>
      </c>
      <c r="J689" s="1261" t="s">
        <v>1359</v>
      </c>
    </row>
    <row r="690">
      <c r="A690" s="1261" t="s">
        <v>1360</v>
      </c>
      <c r="B690" s="1261" t="s">
        <v>1423</v>
      </c>
      <c r="C690" s="1261" t="s">
        <v>1367</v>
      </c>
      <c r="D690" s="703">
        <v>84</v>
      </c>
      <c r="F690" s="1261">
        <v>7240337.0599999996</v>
      </c>
      <c r="G690" s="1261">
        <v>1081199.53</v>
      </c>
      <c r="H690" s="1261">
        <v>0</v>
      </c>
      <c r="I690" s="1261" t="s">
        <v>1358</v>
      </c>
      <c r="J690" s="1261" t="s">
        <v>1359</v>
      </c>
    </row>
    <row r="691">
      <c r="A691" s="1261" t="s">
        <v>1360</v>
      </c>
      <c r="B691" s="1261" t="s">
        <v>1423</v>
      </c>
      <c r="C691" s="1261" t="s">
        <v>1382</v>
      </c>
      <c r="D691" s="703">
        <v>85</v>
      </c>
      <c r="F691" s="1261">
        <v>309694.92999999999</v>
      </c>
      <c r="G691" s="1261">
        <v>385.63999999999999</v>
      </c>
      <c r="H691" s="1261">
        <v>0</v>
      </c>
      <c r="I691" s="1261" t="s">
        <v>1358</v>
      </c>
      <c r="J691" s="1261" t="s">
        <v>1359</v>
      </c>
    </row>
    <row r="692">
      <c r="A692" s="1261" t="s">
        <v>1360</v>
      </c>
      <c r="B692" s="1261" t="s">
        <v>1423</v>
      </c>
      <c r="C692" s="1261" t="s">
        <v>1362</v>
      </c>
      <c r="D692" s="703">
        <v>85</v>
      </c>
      <c r="F692" s="1261">
        <v>1380.52</v>
      </c>
      <c r="G692" s="1261">
        <v>2.7799999999999998</v>
      </c>
      <c r="H692" s="1261">
        <v>0</v>
      </c>
      <c r="I692" s="1261" t="s">
        <v>1358</v>
      </c>
      <c r="J692" s="1261" t="s">
        <v>1359</v>
      </c>
    </row>
    <row r="693">
      <c r="A693" s="1261" t="s">
        <v>1360</v>
      </c>
      <c r="B693" s="1261" t="s">
        <v>1423</v>
      </c>
      <c r="C693" s="1261" t="s">
        <v>1398</v>
      </c>
      <c r="D693" s="703">
        <v>96</v>
      </c>
      <c r="F693" s="1261">
        <v>17983.419999999998</v>
      </c>
      <c r="G693" s="1261">
        <v>1217.28</v>
      </c>
      <c r="H693" s="1261">
        <v>0</v>
      </c>
      <c r="I693" s="1261" t="s">
        <v>1358</v>
      </c>
      <c r="J693" s="1261" t="s">
        <v>1359</v>
      </c>
    </row>
    <row r="694">
      <c r="A694" s="1261" t="s">
        <v>1360</v>
      </c>
      <c r="B694" s="1261" t="s">
        <v>1423</v>
      </c>
      <c r="C694" s="1261" t="s">
        <v>1399</v>
      </c>
      <c r="D694" s="703">
        <v>84</v>
      </c>
      <c r="F694" s="1261">
        <v>41830</v>
      </c>
      <c r="G694" s="1261">
        <v>2597</v>
      </c>
      <c r="H694" s="1261">
        <v>0</v>
      </c>
      <c r="I694" s="1261" t="s">
        <v>1358</v>
      </c>
      <c r="J694" s="1261" t="s">
        <v>1359</v>
      </c>
    </row>
    <row r="695">
      <c r="A695" s="1261" t="s">
        <v>1360</v>
      </c>
      <c r="B695" s="1261" t="s">
        <v>1423</v>
      </c>
      <c r="C695" s="1261" t="s">
        <v>1364</v>
      </c>
      <c r="D695" s="703">
        <v>40</v>
      </c>
      <c r="F695" s="1261">
        <v>93.239999999999995</v>
      </c>
      <c r="G695" s="1261">
        <v>10.800000000000001</v>
      </c>
      <c r="H695" s="1261">
        <v>0</v>
      </c>
      <c r="I695" s="1261" t="s">
        <v>1358</v>
      </c>
      <c r="J695" s="1261" t="s">
        <v>1359</v>
      </c>
    </row>
    <row r="696">
      <c r="A696" s="1261" t="s">
        <v>1360</v>
      </c>
      <c r="B696" s="1261" t="s">
        <v>1423</v>
      </c>
      <c r="C696" s="1261" t="s">
        <v>1407</v>
      </c>
      <c r="D696" s="703">
        <v>74</v>
      </c>
      <c r="F696" s="1261">
        <v>944.63999999999999</v>
      </c>
      <c r="G696" s="1261">
        <v>2.4900000000000002</v>
      </c>
      <c r="H696" s="1261">
        <v>0</v>
      </c>
      <c r="I696" s="1261" t="s">
        <v>1358</v>
      </c>
      <c r="J696" s="1261" t="s">
        <v>1359</v>
      </c>
    </row>
    <row r="697">
      <c r="A697" s="1261" t="s">
        <v>1355</v>
      </c>
      <c r="B697" s="1261" t="s">
        <v>1423</v>
      </c>
      <c r="C697" s="1261" t="s">
        <v>1364</v>
      </c>
      <c r="D697" s="703">
        <v>72</v>
      </c>
      <c r="F697" s="1261">
        <v>570651.19999999995</v>
      </c>
      <c r="G697" s="1261">
        <v>979051</v>
      </c>
      <c r="H697" s="1261">
        <v>0</v>
      </c>
      <c r="I697" s="1261" t="s">
        <v>1358</v>
      </c>
      <c r="J697" s="1261" t="s">
        <v>1359</v>
      </c>
    </row>
    <row r="698">
      <c r="A698" s="1261" t="s">
        <v>1355</v>
      </c>
      <c r="B698" s="1261" t="s">
        <v>1423</v>
      </c>
      <c r="C698" s="1261" t="s">
        <v>1383</v>
      </c>
      <c r="D698" s="703">
        <v>73</v>
      </c>
      <c r="F698" s="1261">
        <v>1156.73</v>
      </c>
      <c r="G698" s="1261">
        <v>6</v>
      </c>
      <c r="H698" s="1261">
        <v>0</v>
      </c>
      <c r="I698" s="1261" t="s">
        <v>1358</v>
      </c>
      <c r="J698" s="1261" t="s">
        <v>1359</v>
      </c>
    </row>
    <row r="699">
      <c r="A699" s="1261" t="s">
        <v>1360</v>
      </c>
      <c r="B699" s="1261" t="s">
        <v>1423</v>
      </c>
      <c r="C699" s="1261" t="s">
        <v>1392</v>
      </c>
      <c r="D699" s="703">
        <v>86</v>
      </c>
      <c r="F699" s="1261">
        <v>18803</v>
      </c>
      <c r="G699" s="1261">
        <v>64090</v>
      </c>
      <c r="H699" s="1261">
        <v>0</v>
      </c>
      <c r="I699" s="1261" t="s">
        <v>1358</v>
      </c>
      <c r="J699" s="1261" t="s">
        <v>1359</v>
      </c>
    </row>
    <row r="700">
      <c r="A700" s="1261" t="s">
        <v>1355</v>
      </c>
      <c r="B700" s="1261" t="s">
        <v>1423</v>
      </c>
      <c r="C700" s="1261" t="s">
        <v>1384</v>
      </c>
      <c r="D700" s="703">
        <v>44</v>
      </c>
      <c r="F700" s="1261">
        <v>1570852.51</v>
      </c>
      <c r="G700" s="1261">
        <v>7980374</v>
      </c>
      <c r="H700" s="1261">
        <v>0</v>
      </c>
      <c r="I700" s="1261" t="s">
        <v>1358</v>
      </c>
      <c r="J700" s="1261" t="s">
        <v>1359</v>
      </c>
    </row>
    <row r="701">
      <c r="A701" s="1261" t="s">
        <v>1355</v>
      </c>
      <c r="B701" s="1261" t="s">
        <v>1423</v>
      </c>
      <c r="C701" s="1261" t="s">
        <v>1381</v>
      </c>
      <c r="D701" s="703">
        <v>23</v>
      </c>
      <c r="F701" s="1261">
        <v>90824.779999999999</v>
      </c>
      <c r="G701" s="1261">
        <v>863240</v>
      </c>
      <c r="H701" s="1261">
        <v>0</v>
      </c>
      <c r="I701" s="1261" t="s">
        <v>1358</v>
      </c>
      <c r="J701" s="1261" t="s">
        <v>1359</v>
      </c>
    </row>
    <row r="702">
      <c r="A702" s="1261" t="s">
        <v>1360</v>
      </c>
      <c r="B702" s="1261" t="s">
        <v>1423</v>
      </c>
      <c r="C702" s="1261" t="s">
        <v>1448</v>
      </c>
      <c r="D702" s="703">
        <v>62</v>
      </c>
      <c r="F702" s="1261">
        <v>235811.54000000001</v>
      </c>
      <c r="G702" s="1261">
        <v>2329.9699999999998</v>
      </c>
      <c r="H702" s="1261">
        <v>0</v>
      </c>
      <c r="I702" s="1261" t="s">
        <v>1358</v>
      </c>
      <c r="J702" s="1261" t="s">
        <v>1359</v>
      </c>
    </row>
    <row r="703">
      <c r="A703" s="1261" t="s">
        <v>1360</v>
      </c>
      <c r="B703" s="1261" t="s">
        <v>1423</v>
      </c>
      <c r="C703" s="1261" t="s">
        <v>1367</v>
      </c>
      <c r="D703" s="703">
        <v>39</v>
      </c>
      <c r="F703" s="1261">
        <v>3545028.9900000002</v>
      </c>
      <c r="G703" s="1261">
        <v>2143537.8399999999</v>
      </c>
      <c r="H703" s="1261">
        <v>0</v>
      </c>
      <c r="I703" s="1261" t="s">
        <v>1358</v>
      </c>
      <c r="J703" s="1261" t="s">
        <v>1359</v>
      </c>
    </row>
    <row r="704">
      <c r="A704" s="1261" t="s">
        <v>1355</v>
      </c>
      <c r="B704" s="1261" t="s">
        <v>1423</v>
      </c>
      <c r="C704" s="1261" t="s">
        <v>1379</v>
      </c>
      <c r="D704" s="703">
        <v>46</v>
      </c>
      <c r="F704" s="1261">
        <v>95955.289999999994</v>
      </c>
      <c r="G704" s="1261">
        <v>2440.5900000000001</v>
      </c>
      <c r="H704" s="1261">
        <v>0</v>
      </c>
      <c r="I704" s="1261" t="s">
        <v>1358</v>
      </c>
      <c r="J704" s="1261" t="s">
        <v>1359</v>
      </c>
    </row>
    <row r="705">
      <c r="A705" s="1261" t="s">
        <v>1360</v>
      </c>
      <c r="B705" s="1261" t="s">
        <v>1423</v>
      </c>
      <c r="C705" s="1261" t="s">
        <v>1367</v>
      </c>
      <c r="D705" s="703">
        <v>90</v>
      </c>
      <c r="F705" s="1261">
        <v>7983430.7000000002</v>
      </c>
      <c r="G705" s="1261">
        <v>455993.03000000003</v>
      </c>
      <c r="H705" s="1261">
        <v>0</v>
      </c>
      <c r="I705" s="1261" t="s">
        <v>1358</v>
      </c>
      <c r="J705" s="1261" t="s">
        <v>1359</v>
      </c>
    </row>
    <row r="706">
      <c r="A706" s="1261" t="s">
        <v>1355</v>
      </c>
      <c r="B706" s="1261" t="s">
        <v>1423</v>
      </c>
      <c r="C706" s="1261" t="s">
        <v>1368</v>
      </c>
      <c r="D706" s="703">
        <v>68</v>
      </c>
      <c r="F706" s="1261">
        <v>41056.580000000002</v>
      </c>
      <c r="G706" s="1261">
        <v>3864.6999999999998</v>
      </c>
      <c r="H706" s="1261">
        <v>0</v>
      </c>
      <c r="I706" s="1261" t="s">
        <v>1358</v>
      </c>
      <c r="J706" s="1261" t="s">
        <v>1359</v>
      </c>
    </row>
    <row r="707">
      <c r="A707" s="1261" t="s">
        <v>1355</v>
      </c>
      <c r="B707" s="1261" t="s">
        <v>1423</v>
      </c>
      <c r="C707" s="1261" t="s">
        <v>1364</v>
      </c>
      <c r="D707" s="703">
        <v>85</v>
      </c>
      <c r="F707" s="1261">
        <v>2488334.23</v>
      </c>
      <c r="G707" s="1261">
        <v>143376.60999999999</v>
      </c>
      <c r="H707" s="1261">
        <v>0</v>
      </c>
      <c r="I707" s="1261" t="s">
        <v>1358</v>
      </c>
      <c r="J707" s="1261" t="s">
        <v>1359</v>
      </c>
    </row>
    <row r="708">
      <c r="A708" s="1261" t="s">
        <v>1355</v>
      </c>
      <c r="B708" s="1261" t="s">
        <v>1423</v>
      </c>
      <c r="C708" s="1261" t="s">
        <v>1370</v>
      </c>
      <c r="D708" s="703">
        <v>73</v>
      </c>
      <c r="F708" s="1261">
        <v>102346.36</v>
      </c>
      <c r="G708" s="1261">
        <v>159599</v>
      </c>
      <c r="H708" s="1261">
        <v>0</v>
      </c>
      <c r="I708" s="1261" t="s">
        <v>1358</v>
      </c>
      <c r="J708" s="1261" t="s">
        <v>1359</v>
      </c>
    </row>
    <row r="709">
      <c r="A709" s="1261" t="s">
        <v>1360</v>
      </c>
      <c r="B709" s="1261" t="s">
        <v>1423</v>
      </c>
      <c r="C709" s="1261" t="s">
        <v>1364</v>
      </c>
      <c r="D709" s="703">
        <v>85</v>
      </c>
      <c r="F709" s="1261">
        <v>540115.20999999996</v>
      </c>
      <c r="G709" s="1261">
        <v>133497.45999999999</v>
      </c>
      <c r="H709" s="1261">
        <v>0</v>
      </c>
      <c r="I709" s="1261" t="s">
        <v>1358</v>
      </c>
      <c r="J709" s="1261" t="s">
        <v>1359</v>
      </c>
    </row>
    <row r="710">
      <c r="A710" s="1261" t="s">
        <v>1360</v>
      </c>
      <c r="B710" s="1261" t="s">
        <v>1423</v>
      </c>
      <c r="C710" s="1261" t="s">
        <v>1379</v>
      </c>
      <c r="D710" s="703">
        <v>83</v>
      </c>
      <c r="F710" s="1261">
        <v>132755.53</v>
      </c>
      <c r="G710" s="1261">
        <v>9589.7000000000007</v>
      </c>
      <c r="H710" s="1261">
        <v>0</v>
      </c>
      <c r="I710" s="1261" t="s">
        <v>1358</v>
      </c>
      <c r="J710" s="1261" t="s">
        <v>1359</v>
      </c>
    </row>
    <row r="711">
      <c r="A711" s="1261" t="s">
        <v>1355</v>
      </c>
      <c r="B711" s="1261" t="s">
        <v>1423</v>
      </c>
      <c r="C711" s="1261" t="s">
        <v>1368</v>
      </c>
      <c r="D711" s="703">
        <v>40</v>
      </c>
      <c r="F711" s="1261">
        <v>55599.199999999997</v>
      </c>
      <c r="G711" s="1261">
        <v>16001.049999999999</v>
      </c>
      <c r="H711" s="1261">
        <v>0</v>
      </c>
      <c r="I711" s="1261" t="s">
        <v>1358</v>
      </c>
      <c r="J711" s="1261" t="s">
        <v>1359</v>
      </c>
    </row>
    <row r="712">
      <c r="A712" s="1261" t="s">
        <v>1360</v>
      </c>
      <c r="B712" s="1261" t="s">
        <v>1423</v>
      </c>
      <c r="C712" s="1261" t="s">
        <v>1367</v>
      </c>
      <c r="D712" s="703">
        <v>68</v>
      </c>
      <c r="F712" s="1261">
        <v>106927.59</v>
      </c>
      <c r="G712" s="1261">
        <v>31298.02</v>
      </c>
      <c r="H712" s="1261">
        <v>0</v>
      </c>
      <c r="I712" s="1261" t="s">
        <v>1358</v>
      </c>
      <c r="J712" s="1261" t="s">
        <v>1359</v>
      </c>
    </row>
    <row r="713">
      <c r="A713" s="1261" t="s">
        <v>1355</v>
      </c>
      <c r="B713" s="1261" t="s">
        <v>1423</v>
      </c>
      <c r="C713" s="1261" t="s">
        <v>1398</v>
      </c>
      <c r="D713" s="703">
        <v>69</v>
      </c>
      <c r="F713" s="1261">
        <v>30</v>
      </c>
      <c r="G713" s="1261">
        <v>1.1399999999999999</v>
      </c>
      <c r="H713" s="1261">
        <v>0</v>
      </c>
      <c r="I713" s="1261" t="s">
        <v>1358</v>
      </c>
      <c r="J713" s="1261" t="s">
        <v>1359</v>
      </c>
    </row>
    <row r="714">
      <c r="A714" s="1261" t="s">
        <v>1360</v>
      </c>
      <c r="B714" s="1261" t="s">
        <v>1423</v>
      </c>
      <c r="C714" s="1261" t="s">
        <v>1415</v>
      </c>
      <c r="D714" s="703">
        <v>3</v>
      </c>
      <c r="F714" s="1261">
        <v>6935171.1500000004</v>
      </c>
      <c r="G714" s="1261">
        <v>991265</v>
      </c>
      <c r="H714" s="1261">
        <v>0</v>
      </c>
      <c r="I714" s="1261" t="s">
        <v>1358</v>
      </c>
      <c r="J714" s="1261" t="s">
        <v>1359</v>
      </c>
    </row>
    <row r="715">
      <c r="A715" s="1261" t="s">
        <v>1360</v>
      </c>
      <c r="B715" s="1261" t="s">
        <v>1423</v>
      </c>
      <c r="C715" s="1261" t="s">
        <v>1367</v>
      </c>
      <c r="D715" s="703">
        <v>55</v>
      </c>
      <c r="F715" s="1261">
        <v>226.80000000000001</v>
      </c>
      <c r="G715" s="1261">
        <v>120</v>
      </c>
      <c r="H715" s="1261">
        <v>0</v>
      </c>
      <c r="I715" s="1261" t="s">
        <v>1358</v>
      </c>
      <c r="J715" s="1261" t="s">
        <v>1359</v>
      </c>
    </row>
    <row r="716">
      <c r="A716" s="1261" t="s">
        <v>1360</v>
      </c>
      <c r="B716" s="1261" t="s">
        <v>1423</v>
      </c>
      <c r="C716" s="1261" t="s">
        <v>1362</v>
      </c>
      <c r="D716" s="703">
        <v>65</v>
      </c>
      <c r="F716" s="1261">
        <v>7199.1099999999997</v>
      </c>
      <c r="G716" s="1261">
        <v>32.079999999999998</v>
      </c>
      <c r="H716" s="1261">
        <v>0</v>
      </c>
      <c r="I716" s="1261" t="s">
        <v>1358</v>
      </c>
      <c r="J716" s="1261" t="s">
        <v>1359</v>
      </c>
    </row>
    <row r="717">
      <c r="A717" s="1261" t="s">
        <v>1360</v>
      </c>
      <c r="B717" s="1261" t="s">
        <v>1423</v>
      </c>
      <c r="C717" s="1261" t="s">
        <v>1364</v>
      </c>
      <c r="D717" s="703">
        <v>5</v>
      </c>
      <c r="F717" s="1261">
        <v>4320</v>
      </c>
      <c r="G717" s="1261">
        <v>50</v>
      </c>
      <c r="H717" s="1261">
        <v>0</v>
      </c>
      <c r="I717" s="1261" t="s">
        <v>1358</v>
      </c>
      <c r="J717" s="1261" t="s">
        <v>1359</v>
      </c>
    </row>
    <row r="718">
      <c r="A718" s="1261" t="s">
        <v>1360</v>
      </c>
      <c r="B718" s="1261" t="s">
        <v>1423</v>
      </c>
      <c r="C718" s="1261" t="s">
        <v>1447</v>
      </c>
      <c r="D718" s="703">
        <v>62</v>
      </c>
      <c r="F718" s="1261">
        <v>8845.5499999999993</v>
      </c>
      <c r="G718" s="1261">
        <v>106.54000000000001</v>
      </c>
      <c r="H718" s="1261">
        <v>0</v>
      </c>
      <c r="I718" s="1261" t="s">
        <v>1358</v>
      </c>
      <c r="J718" s="1261" t="s">
        <v>1359</v>
      </c>
    </row>
    <row r="719">
      <c r="A719" s="1261" t="s">
        <v>1355</v>
      </c>
      <c r="B719" s="1261" t="s">
        <v>1423</v>
      </c>
      <c r="C719" s="1261" t="s">
        <v>1450</v>
      </c>
      <c r="D719" s="703">
        <v>17</v>
      </c>
      <c r="F719" s="1261">
        <v>134.28</v>
      </c>
      <c r="G719" s="1261">
        <v>7.4400000000000004</v>
      </c>
      <c r="H719" s="1261">
        <v>0</v>
      </c>
      <c r="I719" s="1261" t="s">
        <v>1358</v>
      </c>
      <c r="J719" s="1261" t="s">
        <v>1359</v>
      </c>
    </row>
    <row r="720">
      <c r="A720" s="1261" t="s">
        <v>1355</v>
      </c>
      <c r="B720" s="1261" t="s">
        <v>1423</v>
      </c>
      <c r="C720" s="1261" t="s">
        <v>1364</v>
      </c>
      <c r="D720" s="703">
        <v>28</v>
      </c>
      <c r="F720" s="1261">
        <v>132.44</v>
      </c>
      <c r="G720" s="1261">
        <v>0.059999999999999998</v>
      </c>
      <c r="H720" s="1261">
        <v>0</v>
      </c>
      <c r="I720" s="1261" t="s">
        <v>1358</v>
      </c>
      <c r="J720" s="1261" t="s">
        <v>1359</v>
      </c>
    </row>
    <row r="721">
      <c r="A721" s="1261" t="s">
        <v>1355</v>
      </c>
      <c r="B721" s="1261" t="s">
        <v>1423</v>
      </c>
      <c r="C721" s="1261" t="s">
        <v>1394</v>
      </c>
      <c r="D721" s="703">
        <v>85</v>
      </c>
      <c r="F721" s="1261">
        <v>44297.099999999999</v>
      </c>
      <c r="G721" s="1261">
        <v>88.200000000000003</v>
      </c>
      <c r="H721" s="1261">
        <v>0</v>
      </c>
      <c r="I721" s="1261" t="s">
        <v>1358</v>
      </c>
      <c r="J721" s="1261" t="s">
        <v>1359</v>
      </c>
    </row>
    <row r="722">
      <c r="A722" s="1261" t="s">
        <v>1360</v>
      </c>
      <c r="B722" s="1261" t="s">
        <v>1423</v>
      </c>
      <c r="C722" s="1261" t="s">
        <v>1376</v>
      </c>
      <c r="D722" s="703">
        <v>84</v>
      </c>
      <c r="F722" s="1261">
        <v>69814.910000000003</v>
      </c>
      <c r="G722" s="1261">
        <v>984.10000000000002</v>
      </c>
      <c r="H722" s="1261">
        <v>0</v>
      </c>
      <c r="I722" s="1261" t="s">
        <v>1358</v>
      </c>
      <c r="J722" s="1261" t="s">
        <v>1359</v>
      </c>
    </row>
    <row r="723">
      <c r="A723" s="1261" t="s">
        <v>1355</v>
      </c>
      <c r="B723" s="1261" t="s">
        <v>1423</v>
      </c>
      <c r="C723" s="1261" t="s">
        <v>1447</v>
      </c>
      <c r="D723" s="703">
        <v>7</v>
      </c>
      <c r="F723" s="1261">
        <v>13505.4</v>
      </c>
      <c r="G723" s="1261">
        <v>50020</v>
      </c>
      <c r="H723" s="1261">
        <v>0</v>
      </c>
      <c r="I723" s="1261" t="s">
        <v>1358</v>
      </c>
      <c r="J723" s="1261" t="s">
        <v>1359</v>
      </c>
    </row>
    <row r="724">
      <c r="A724" s="1261" t="s">
        <v>1355</v>
      </c>
      <c r="B724" s="1261" t="s">
        <v>1423</v>
      </c>
      <c r="C724" s="1261" t="s">
        <v>1364</v>
      </c>
      <c r="D724" s="703">
        <v>94</v>
      </c>
      <c r="F724" s="1261">
        <v>117311.77</v>
      </c>
      <c r="G724" s="1261">
        <v>4641.9799999999996</v>
      </c>
      <c r="H724" s="1261">
        <v>0</v>
      </c>
      <c r="I724" s="1261" t="s">
        <v>1358</v>
      </c>
      <c r="J724" s="1261" t="s">
        <v>1359</v>
      </c>
    </row>
    <row r="725">
      <c r="A725" s="1261" t="s">
        <v>1360</v>
      </c>
      <c r="B725" s="1261" t="s">
        <v>1423</v>
      </c>
      <c r="C725" s="1261" t="s">
        <v>1407</v>
      </c>
      <c r="D725" s="703">
        <v>85</v>
      </c>
      <c r="F725" s="1261">
        <v>73402.220000000001</v>
      </c>
      <c r="G725" s="1261">
        <v>5343.6599999999999</v>
      </c>
      <c r="H725" s="1261">
        <v>0</v>
      </c>
      <c r="I725" s="1261" t="s">
        <v>1358</v>
      </c>
      <c r="J725" s="1261" t="s">
        <v>1359</v>
      </c>
    </row>
    <row r="726">
      <c r="A726" s="1261" t="s">
        <v>1355</v>
      </c>
      <c r="B726" s="1261" t="s">
        <v>1423</v>
      </c>
      <c r="C726" s="1261" t="s">
        <v>1365</v>
      </c>
      <c r="D726" s="703">
        <v>95</v>
      </c>
      <c r="F726" s="1261">
        <v>5385</v>
      </c>
      <c r="G726" s="1261">
        <v>140</v>
      </c>
      <c r="H726" s="1261">
        <v>0</v>
      </c>
      <c r="I726" s="1261" t="s">
        <v>1358</v>
      </c>
      <c r="J726" s="1261" t="s">
        <v>1359</v>
      </c>
    </row>
    <row r="727">
      <c r="A727" s="1261" t="s">
        <v>1360</v>
      </c>
      <c r="B727" s="1261" t="s">
        <v>1423</v>
      </c>
      <c r="C727" s="1261" t="s">
        <v>1364</v>
      </c>
      <c r="D727" s="703">
        <v>32</v>
      </c>
      <c r="F727" s="1261">
        <v>50542.699999999997</v>
      </c>
      <c r="G727" s="1261">
        <v>166</v>
      </c>
      <c r="H727" s="1261">
        <v>0</v>
      </c>
      <c r="I727" s="1261" t="s">
        <v>1358</v>
      </c>
      <c r="J727" s="1261" t="s">
        <v>1359</v>
      </c>
    </row>
    <row r="728">
      <c r="A728" s="1261" t="s">
        <v>1355</v>
      </c>
      <c r="B728" s="1261" t="s">
        <v>1423</v>
      </c>
      <c r="C728" s="1261" t="s">
        <v>1422</v>
      </c>
      <c r="D728" s="703">
        <v>83</v>
      </c>
      <c r="F728" s="1261">
        <v>27.190000000000001</v>
      </c>
      <c r="G728" s="1261">
        <v>11</v>
      </c>
      <c r="H728" s="1261">
        <v>0</v>
      </c>
      <c r="I728" s="1261" t="s">
        <v>1358</v>
      </c>
      <c r="J728" s="1261" t="s">
        <v>1359</v>
      </c>
    </row>
    <row r="729">
      <c r="A729" s="1261" t="s">
        <v>1360</v>
      </c>
      <c r="B729" s="1261" t="s">
        <v>1423</v>
      </c>
      <c r="C729" s="1261" t="s">
        <v>1368</v>
      </c>
      <c r="D729" s="703">
        <v>9</v>
      </c>
      <c r="F729" s="1261">
        <v>27542.240000000002</v>
      </c>
      <c r="G729" s="1261">
        <v>4649.6999999999998</v>
      </c>
      <c r="H729" s="1261">
        <v>0</v>
      </c>
      <c r="I729" s="1261" t="s">
        <v>1358</v>
      </c>
      <c r="J729" s="1261" t="s">
        <v>1359</v>
      </c>
    </row>
    <row r="730">
      <c r="A730" s="1261" t="s">
        <v>1355</v>
      </c>
      <c r="B730" s="1261" t="s">
        <v>1423</v>
      </c>
      <c r="C730" s="1261" t="s">
        <v>1364</v>
      </c>
      <c r="D730" s="703">
        <v>32</v>
      </c>
      <c r="F730" s="1261">
        <v>726.50999999999999</v>
      </c>
      <c r="G730" s="1261">
        <v>14.800000000000001</v>
      </c>
      <c r="H730" s="1261">
        <v>0</v>
      </c>
      <c r="I730" s="1261" t="s">
        <v>1358</v>
      </c>
      <c r="J730" s="1261" t="s">
        <v>1359</v>
      </c>
    </row>
    <row r="731">
      <c r="A731" s="1261" t="s">
        <v>1360</v>
      </c>
      <c r="B731" s="1261" t="s">
        <v>1423</v>
      </c>
      <c r="C731" s="1261" t="s">
        <v>1386</v>
      </c>
      <c r="D731" s="703">
        <v>73</v>
      </c>
      <c r="F731" s="1261">
        <v>6.75</v>
      </c>
      <c r="G731" s="1261">
        <v>0.10000000000000001</v>
      </c>
      <c r="H731" s="1261">
        <v>0</v>
      </c>
      <c r="I731" s="1261" t="s">
        <v>1358</v>
      </c>
      <c r="J731" s="1261" t="s">
        <v>1359</v>
      </c>
    </row>
    <row r="732">
      <c r="A732" s="1261" t="s">
        <v>1355</v>
      </c>
      <c r="B732" s="1261" t="s">
        <v>1423</v>
      </c>
      <c r="C732" s="1261" t="s">
        <v>1379</v>
      </c>
      <c r="D732" s="703">
        <v>53</v>
      </c>
      <c r="F732" s="1261">
        <v>269.22000000000003</v>
      </c>
      <c r="G732" s="1261">
        <v>10</v>
      </c>
      <c r="H732" s="1261">
        <v>0</v>
      </c>
      <c r="I732" s="1261" t="s">
        <v>1358</v>
      </c>
      <c r="J732" s="1261" t="s">
        <v>1359</v>
      </c>
    </row>
    <row r="733">
      <c r="A733" s="1261" t="s">
        <v>1360</v>
      </c>
      <c r="B733" s="1261" t="s">
        <v>1423</v>
      </c>
      <c r="C733" s="1261" t="s">
        <v>1408</v>
      </c>
      <c r="D733" s="703">
        <v>85</v>
      </c>
      <c r="F733" s="1261">
        <v>2049.54</v>
      </c>
      <c r="G733" s="1261">
        <v>1.54</v>
      </c>
      <c r="H733" s="1261">
        <v>0</v>
      </c>
      <c r="I733" s="1261" t="s">
        <v>1358</v>
      </c>
      <c r="J733" s="1261" t="s">
        <v>1359</v>
      </c>
    </row>
    <row r="734">
      <c r="A734" s="1261" t="s">
        <v>1355</v>
      </c>
      <c r="B734" s="1261" t="s">
        <v>1423</v>
      </c>
      <c r="C734" s="1261" t="s">
        <v>1365</v>
      </c>
      <c r="D734" s="703">
        <v>21</v>
      </c>
      <c r="F734" s="1261">
        <v>100179.39</v>
      </c>
      <c r="G734" s="1261">
        <v>2287</v>
      </c>
      <c r="H734" s="1261">
        <v>0</v>
      </c>
      <c r="I734" s="1261" t="s">
        <v>1358</v>
      </c>
      <c r="J734" s="1261" t="s">
        <v>1359</v>
      </c>
    </row>
    <row r="735">
      <c r="A735" s="1261" t="s">
        <v>1360</v>
      </c>
      <c r="B735" s="1261" t="s">
        <v>1423</v>
      </c>
      <c r="C735" s="1261" t="s">
        <v>1451</v>
      </c>
      <c r="D735" s="703">
        <v>15</v>
      </c>
      <c r="F735" s="1261">
        <v>114860.7</v>
      </c>
      <c r="G735" s="1261">
        <v>16530</v>
      </c>
      <c r="H735" s="1261">
        <v>0</v>
      </c>
      <c r="I735" s="1261" t="s">
        <v>1358</v>
      </c>
      <c r="J735" s="1261" t="s">
        <v>1359</v>
      </c>
    </row>
    <row r="736">
      <c r="A736" s="1261" t="s">
        <v>1360</v>
      </c>
      <c r="B736" s="1261" t="s">
        <v>1423</v>
      </c>
      <c r="C736" s="1261" t="s">
        <v>1362</v>
      </c>
      <c r="D736" s="703">
        <v>82</v>
      </c>
      <c r="F736" s="1261">
        <v>57626.160000000003</v>
      </c>
      <c r="G736" s="1261">
        <v>71.540000000000006</v>
      </c>
      <c r="H736" s="1261">
        <v>0</v>
      </c>
      <c r="I736" s="1261" t="s">
        <v>1358</v>
      </c>
      <c r="J736" s="1261" t="s">
        <v>1359</v>
      </c>
    </row>
    <row r="737">
      <c r="A737" s="1261" t="s">
        <v>1360</v>
      </c>
      <c r="B737" s="1261" t="s">
        <v>1423</v>
      </c>
      <c r="C737" s="1261" t="s">
        <v>1407</v>
      </c>
      <c r="D737" s="703">
        <v>61</v>
      </c>
      <c r="F737" s="1261">
        <v>51974.269999999997</v>
      </c>
      <c r="G737" s="1261">
        <v>304.36000000000001</v>
      </c>
      <c r="H737" s="1261">
        <v>0</v>
      </c>
      <c r="I737" s="1261" t="s">
        <v>1358</v>
      </c>
      <c r="J737" s="1261" t="s">
        <v>1359</v>
      </c>
    </row>
    <row r="738">
      <c r="A738" s="1261" t="s">
        <v>1355</v>
      </c>
      <c r="B738" s="1261" t="s">
        <v>1423</v>
      </c>
      <c r="C738" s="1261" t="s">
        <v>1366</v>
      </c>
      <c r="D738" s="703">
        <v>73</v>
      </c>
      <c r="F738" s="1261">
        <v>1063.1700000000001</v>
      </c>
      <c r="G738" s="1261">
        <v>24.289999999999999</v>
      </c>
      <c r="H738" s="1261">
        <v>0</v>
      </c>
      <c r="I738" s="1261" t="s">
        <v>1358</v>
      </c>
      <c r="J738" s="1261" t="s">
        <v>1359</v>
      </c>
    </row>
    <row r="739">
      <c r="A739" s="1261" t="s">
        <v>1355</v>
      </c>
      <c r="B739" s="1261" t="s">
        <v>1423</v>
      </c>
      <c r="C739" s="1261" t="s">
        <v>1430</v>
      </c>
      <c r="D739" s="703">
        <v>85</v>
      </c>
      <c r="F739" s="1261">
        <v>560690.30000000005</v>
      </c>
      <c r="G739" s="1261">
        <v>658.5</v>
      </c>
      <c r="H739" s="1261">
        <v>0</v>
      </c>
      <c r="I739" s="1261" t="s">
        <v>1358</v>
      </c>
      <c r="J739" s="1261" t="s">
        <v>1359</v>
      </c>
    </row>
    <row r="740">
      <c r="A740" s="1261" t="s">
        <v>1360</v>
      </c>
      <c r="B740" s="1261" t="s">
        <v>1423</v>
      </c>
      <c r="C740" s="1261" t="s">
        <v>1371</v>
      </c>
      <c r="D740" s="703">
        <v>25</v>
      </c>
      <c r="F740" s="1261">
        <v>122068.2</v>
      </c>
      <c r="G740" s="1261">
        <v>406894</v>
      </c>
      <c r="H740" s="1261">
        <v>0</v>
      </c>
      <c r="I740" s="1261" t="s">
        <v>1358</v>
      </c>
      <c r="J740" s="1261" t="s">
        <v>1359</v>
      </c>
    </row>
    <row r="741">
      <c r="A741" s="1261" t="s">
        <v>1355</v>
      </c>
      <c r="B741" s="1261" t="s">
        <v>1423</v>
      </c>
      <c r="C741" s="1261" t="s">
        <v>1450</v>
      </c>
      <c r="D741" s="703">
        <v>18</v>
      </c>
      <c r="F741" s="1261">
        <v>3571.9299999999998</v>
      </c>
      <c r="G741" s="1261">
        <v>195.5</v>
      </c>
      <c r="H741" s="1261">
        <v>0</v>
      </c>
      <c r="I741" s="1261" t="s">
        <v>1358</v>
      </c>
      <c r="J741" s="1261" t="s">
        <v>1359</v>
      </c>
    </row>
    <row r="742">
      <c r="A742" s="1261" t="s">
        <v>1360</v>
      </c>
      <c r="B742" s="1261" t="s">
        <v>1423</v>
      </c>
      <c r="C742" s="1261" t="s">
        <v>1405</v>
      </c>
      <c r="D742" s="703">
        <v>90</v>
      </c>
      <c r="F742" s="1261">
        <v>25888.5</v>
      </c>
      <c r="G742" s="1261">
        <v>138</v>
      </c>
      <c r="H742" s="1261">
        <v>0</v>
      </c>
      <c r="I742" s="1261" t="s">
        <v>1358</v>
      </c>
      <c r="J742" s="1261" t="s">
        <v>1359</v>
      </c>
    </row>
    <row r="743">
      <c r="A743" s="1261" t="s">
        <v>1360</v>
      </c>
      <c r="B743" s="1261" t="s">
        <v>1423</v>
      </c>
      <c r="C743" s="1261" t="s">
        <v>1422</v>
      </c>
      <c r="D743" s="703">
        <v>34</v>
      </c>
      <c r="F743" s="1261">
        <v>292.25</v>
      </c>
      <c r="G743" s="1261">
        <v>1.72</v>
      </c>
      <c r="H743" s="1261">
        <v>0</v>
      </c>
      <c r="I743" s="1261" t="s">
        <v>1358</v>
      </c>
      <c r="J743" s="1261" t="s">
        <v>1359</v>
      </c>
    </row>
    <row r="744">
      <c r="A744" s="1261" t="s">
        <v>1360</v>
      </c>
      <c r="B744" s="1261" t="s">
        <v>1423</v>
      </c>
      <c r="C744" s="1261" t="s">
        <v>1379</v>
      </c>
      <c r="D744" s="703">
        <v>12</v>
      </c>
      <c r="F744" s="1261">
        <v>657700.37</v>
      </c>
      <c r="G744" s="1261">
        <v>60355</v>
      </c>
      <c r="H744" s="1261">
        <v>0</v>
      </c>
      <c r="I744" s="1261" t="s">
        <v>1358</v>
      </c>
      <c r="J744" s="1261" t="s">
        <v>1359</v>
      </c>
    </row>
    <row r="745">
      <c r="A745" s="1261" t="s">
        <v>1355</v>
      </c>
      <c r="B745" s="1261" t="s">
        <v>1423</v>
      </c>
      <c r="C745" s="1261" t="s">
        <v>1383</v>
      </c>
      <c r="D745" s="703">
        <v>85</v>
      </c>
      <c r="F745" s="1261">
        <v>198609.85999999999</v>
      </c>
      <c r="G745" s="1261">
        <v>41098</v>
      </c>
      <c r="H745" s="1261">
        <v>0</v>
      </c>
      <c r="I745" s="1261" t="s">
        <v>1358</v>
      </c>
      <c r="J745" s="1261" t="s">
        <v>1359</v>
      </c>
    </row>
    <row r="746">
      <c r="A746" s="1261" t="s">
        <v>1360</v>
      </c>
      <c r="B746" s="1261" t="s">
        <v>1423</v>
      </c>
      <c r="C746" s="1261" t="s">
        <v>1379</v>
      </c>
      <c r="D746" s="703">
        <v>68</v>
      </c>
      <c r="F746" s="1261">
        <v>7967.2799999999997</v>
      </c>
      <c r="G746" s="1261">
        <v>11.74</v>
      </c>
      <c r="H746" s="1261">
        <v>0</v>
      </c>
      <c r="I746" s="1261" t="s">
        <v>1358</v>
      </c>
      <c r="J746" s="1261" t="s">
        <v>1359</v>
      </c>
    </row>
    <row r="747">
      <c r="A747" s="1261" t="s">
        <v>1360</v>
      </c>
      <c r="B747" s="1261" t="s">
        <v>1423</v>
      </c>
      <c r="C747" s="1261" t="s">
        <v>1382</v>
      </c>
      <c r="D747" s="703">
        <v>27</v>
      </c>
      <c r="F747" s="1261">
        <v>927.14999999999998</v>
      </c>
      <c r="G747" s="1261">
        <v>19.399999999999999</v>
      </c>
      <c r="H747" s="1261">
        <v>0</v>
      </c>
      <c r="I747" s="1261" t="s">
        <v>1358</v>
      </c>
      <c r="J747" s="1261" t="s">
        <v>1359</v>
      </c>
    </row>
    <row r="748">
      <c r="A748" s="1261" t="s">
        <v>1360</v>
      </c>
      <c r="B748" s="1261" t="s">
        <v>1423</v>
      </c>
      <c r="C748" s="1261" t="s">
        <v>1368</v>
      </c>
      <c r="D748" s="703">
        <v>82</v>
      </c>
      <c r="F748" s="1261">
        <v>11195.57</v>
      </c>
      <c r="G748" s="1261">
        <v>175.97999999999999</v>
      </c>
      <c r="H748" s="1261">
        <v>0</v>
      </c>
      <c r="I748" s="1261" t="s">
        <v>1358</v>
      </c>
      <c r="J748" s="1261" t="s">
        <v>1359</v>
      </c>
    </row>
    <row r="749">
      <c r="A749" s="1261" t="s">
        <v>1355</v>
      </c>
      <c r="B749" s="1261" t="s">
        <v>1423</v>
      </c>
      <c r="C749" s="1261" t="s">
        <v>1398</v>
      </c>
      <c r="D749" s="703">
        <v>64</v>
      </c>
      <c r="F749" s="1261">
        <v>61</v>
      </c>
      <c r="G749" s="1261">
        <v>2.71</v>
      </c>
      <c r="H749" s="1261">
        <v>0</v>
      </c>
      <c r="I749" s="1261" t="s">
        <v>1358</v>
      </c>
      <c r="J749" s="1261" t="s">
        <v>1359</v>
      </c>
    </row>
    <row r="750">
      <c r="A750" s="1261" t="s">
        <v>1360</v>
      </c>
      <c r="B750" s="1261" t="s">
        <v>1423</v>
      </c>
      <c r="C750" s="1261" t="s">
        <v>1386</v>
      </c>
      <c r="D750" s="703">
        <v>21</v>
      </c>
      <c r="F750" s="1261">
        <v>1730.51</v>
      </c>
      <c r="G750" s="1261">
        <v>4.9299999999999997</v>
      </c>
      <c r="H750" s="1261">
        <v>0</v>
      </c>
      <c r="I750" s="1261" t="s">
        <v>1358</v>
      </c>
      <c r="J750" s="1261" t="s">
        <v>1359</v>
      </c>
    </row>
    <row r="751">
      <c r="A751" s="1261" t="s">
        <v>1355</v>
      </c>
      <c r="B751" s="1261" t="s">
        <v>1423</v>
      </c>
      <c r="C751" s="1261" t="s">
        <v>1366</v>
      </c>
      <c r="D751" s="703">
        <v>34</v>
      </c>
      <c r="F751" s="1261">
        <v>90.420000000000002</v>
      </c>
      <c r="G751" s="1261">
        <v>10.5</v>
      </c>
      <c r="H751" s="1261">
        <v>0</v>
      </c>
      <c r="I751" s="1261" t="s">
        <v>1358</v>
      </c>
      <c r="J751" s="1261" t="s">
        <v>1359</v>
      </c>
    </row>
    <row r="752">
      <c r="A752" s="1261" t="s">
        <v>1360</v>
      </c>
      <c r="B752" s="1261" t="s">
        <v>1423</v>
      </c>
      <c r="C752" s="1261" t="s">
        <v>1379</v>
      </c>
      <c r="D752" s="703">
        <v>34</v>
      </c>
      <c r="F752" s="1261">
        <v>6272.1899999999996</v>
      </c>
      <c r="G752" s="1261">
        <v>135</v>
      </c>
      <c r="H752" s="1261">
        <v>0</v>
      </c>
      <c r="I752" s="1261" t="s">
        <v>1358</v>
      </c>
      <c r="J752" s="1261" t="s">
        <v>1359</v>
      </c>
    </row>
    <row r="753">
      <c r="A753" s="1261" t="s">
        <v>1355</v>
      </c>
      <c r="B753" s="1261" t="s">
        <v>1423</v>
      </c>
      <c r="C753" s="1261" t="s">
        <v>1367</v>
      </c>
      <c r="D753" s="703">
        <v>40</v>
      </c>
      <c r="F753" s="1261">
        <v>5.2000000000000002</v>
      </c>
      <c r="G753" s="1261">
        <v>0.080000000000000002</v>
      </c>
      <c r="H753" s="1261">
        <v>0</v>
      </c>
      <c r="I753" s="1261" t="s">
        <v>1358</v>
      </c>
      <c r="J753" s="1261" t="s">
        <v>1359</v>
      </c>
    </row>
    <row r="754">
      <c r="A754" s="1261" t="s">
        <v>1355</v>
      </c>
      <c r="B754" s="1261" t="s">
        <v>1423</v>
      </c>
      <c r="C754" s="1261" t="s">
        <v>1398</v>
      </c>
      <c r="D754" s="703">
        <v>42</v>
      </c>
      <c r="F754" s="1261">
        <v>49</v>
      </c>
      <c r="G754" s="1261">
        <v>2.2000000000000002</v>
      </c>
      <c r="H754" s="1261">
        <v>0</v>
      </c>
      <c r="I754" s="1261" t="s">
        <v>1358</v>
      </c>
      <c r="J754" s="1261" t="s">
        <v>1359</v>
      </c>
    </row>
    <row r="755">
      <c r="A755" s="1261" t="s">
        <v>1360</v>
      </c>
      <c r="B755" s="1261" t="s">
        <v>1423</v>
      </c>
      <c r="C755" s="1261" t="s">
        <v>1367</v>
      </c>
      <c r="D755" s="703">
        <v>58</v>
      </c>
      <c r="F755" s="1261">
        <v>1697.1400000000001</v>
      </c>
      <c r="G755" s="1261">
        <v>196</v>
      </c>
      <c r="H755" s="1261">
        <v>0</v>
      </c>
      <c r="I755" s="1261" t="s">
        <v>1358</v>
      </c>
      <c r="J755" s="1261" t="s">
        <v>1359</v>
      </c>
    </row>
    <row r="756">
      <c r="A756" s="1261" t="s">
        <v>1360</v>
      </c>
      <c r="B756" s="1261" t="s">
        <v>1423</v>
      </c>
      <c r="C756" s="1261" t="s">
        <v>1412</v>
      </c>
      <c r="D756" s="703">
        <v>35</v>
      </c>
      <c r="F756" s="1261">
        <v>3914.04</v>
      </c>
      <c r="G756" s="1261">
        <v>3000</v>
      </c>
      <c r="H756" s="1261">
        <v>0</v>
      </c>
      <c r="I756" s="1261" t="s">
        <v>1358</v>
      </c>
      <c r="J756" s="1261" t="s">
        <v>1359</v>
      </c>
    </row>
    <row r="757">
      <c r="A757" s="1261" t="s">
        <v>1355</v>
      </c>
      <c r="B757" s="1261" t="s">
        <v>1423</v>
      </c>
      <c r="C757" s="1261" t="s">
        <v>1366</v>
      </c>
      <c r="D757" s="703">
        <v>48</v>
      </c>
      <c r="F757" s="1261">
        <v>133.94</v>
      </c>
      <c r="G757" s="1261">
        <v>4.0199999999999996</v>
      </c>
      <c r="H757" s="1261">
        <v>0</v>
      </c>
      <c r="I757" s="1261" t="s">
        <v>1358</v>
      </c>
      <c r="J757" s="1261" t="s">
        <v>1359</v>
      </c>
    </row>
    <row r="758">
      <c r="A758" s="1261" t="s">
        <v>1355</v>
      </c>
      <c r="B758" s="1261" t="s">
        <v>1423</v>
      </c>
      <c r="C758" s="1261" t="s">
        <v>1381</v>
      </c>
      <c r="D758" s="703">
        <v>39</v>
      </c>
      <c r="F758" s="1261">
        <v>13595.83</v>
      </c>
      <c r="G758" s="1261">
        <v>3606</v>
      </c>
      <c r="H758" s="1261">
        <v>0</v>
      </c>
      <c r="I758" s="1261" t="s">
        <v>1358</v>
      </c>
      <c r="J758" s="1261" t="s">
        <v>1359</v>
      </c>
    </row>
    <row r="759">
      <c r="A759" s="1261" t="s">
        <v>1360</v>
      </c>
      <c r="B759" s="1261" t="s">
        <v>1423</v>
      </c>
      <c r="C759" s="1261" t="s">
        <v>1375</v>
      </c>
      <c r="D759" s="703">
        <v>39</v>
      </c>
      <c r="F759" s="1261">
        <v>614.42999999999995</v>
      </c>
      <c r="G759" s="1261">
        <v>3.6200000000000001</v>
      </c>
      <c r="H759" s="1261">
        <v>0</v>
      </c>
      <c r="I759" s="1261" t="s">
        <v>1358</v>
      </c>
      <c r="J759" s="1261" t="s">
        <v>1359</v>
      </c>
    </row>
    <row r="760">
      <c r="A760" s="1261" t="s">
        <v>1360</v>
      </c>
      <c r="B760" s="1261" t="s">
        <v>1423</v>
      </c>
      <c r="C760" s="1261" t="s">
        <v>1408</v>
      </c>
      <c r="D760" s="703">
        <v>34</v>
      </c>
      <c r="F760" s="1261">
        <v>226605.62</v>
      </c>
      <c r="G760" s="1261">
        <v>70700</v>
      </c>
      <c r="H760" s="1261">
        <v>0</v>
      </c>
      <c r="I760" s="1261" t="s">
        <v>1358</v>
      </c>
      <c r="J760" s="1261" t="s">
        <v>1359</v>
      </c>
    </row>
    <row r="761">
      <c r="A761" s="1261" t="s">
        <v>1360</v>
      </c>
      <c r="B761" s="1261" t="s">
        <v>1423</v>
      </c>
      <c r="C761" s="1261" t="s">
        <v>1379</v>
      </c>
      <c r="D761" s="703">
        <v>63</v>
      </c>
      <c r="F761" s="1261">
        <v>3149.6500000000001</v>
      </c>
      <c r="G761" s="1261">
        <v>731</v>
      </c>
      <c r="H761" s="1261">
        <v>0</v>
      </c>
      <c r="I761" s="1261" t="s">
        <v>1358</v>
      </c>
      <c r="J761" s="1261" t="s">
        <v>1359</v>
      </c>
    </row>
    <row r="762">
      <c r="A762" s="1261" t="s">
        <v>1355</v>
      </c>
      <c r="B762" s="1261" t="s">
        <v>1423</v>
      </c>
      <c r="C762" s="1261" t="s">
        <v>1415</v>
      </c>
      <c r="D762" s="703">
        <v>12</v>
      </c>
      <c r="F762" s="1261">
        <v>4724</v>
      </c>
      <c r="G762" s="1261">
        <v>5724</v>
      </c>
      <c r="H762" s="1261">
        <v>0</v>
      </c>
      <c r="I762" s="1261" t="s">
        <v>1358</v>
      </c>
      <c r="J762" s="1261" t="s">
        <v>1359</v>
      </c>
    </row>
    <row r="763">
      <c r="A763" s="1261" t="s">
        <v>1360</v>
      </c>
      <c r="B763" s="1261" t="s">
        <v>1423</v>
      </c>
      <c r="C763" s="1261" t="s">
        <v>1394</v>
      </c>
      <c r="D763" s="703">
        <v>29</v>
      </c>
      <c r="F763" s="1261">
        <v>10150</v>
      </c>
      <c r="G763" s="1261">
        <v>0.5</v>
      </c>
      <c r="H763" s="1261">
        <v>0</v>
      </c>
      <c r="I763" s="1261" t="s">
        <v>1358</v>
      </c>
      <c r="J763" s="1261" t="s">
        <v>1359</v>
      </c>
    </row>
    <row r="764">
      <c r="A764" s="1261" t="s">
        <v>1355</v>
      </c>
      <c r="B764" s="1261" t="s">
        <v>1423</v>
      </c>
      <c r="C764" s="1261" t="s">
        <v>1409</v>
      </c>
      <c r="D764" s="703">
        <v>44</v>
      </c>
      <c r="F764" s="1261">
        <v>4156.3000000000002</v>
      </c>
      <c r="G764" s="1261">
        <v>1454.29</v>
      </c>
      <c r="H764" s="1261">
        <v>0</v>
      </c>
      <c r="I764" s="1261" t="s">
        <v>1358</v>
      </c>
      <c r="J764" s="1261" t="s">
        <v>1359</v>
      </c>
    </row>
    <row r="765">
      <c r="A765" s="1261" t="s">
        <v>1355</v>
      </c>
      <c r="B765" s="1261" t="s">
        <v>1423</v>
      </c>
      <c r="C765" s="1261" t="s">
        <v>1422</v>
      </c>
      <c r="D765" s="703">
        <v>84</v>
      </c>
      <c r="F765" s="1261">
        <v>3828.71</v>
      </c>
      <c r="G765" s="1261">
        <v>95</v>
      </c>
      <c r="H765" s="1261">
        <v>0</v>
      </c>
      <c r="I765" s="1261" t="s">
        <v>1358</v>
      </c>
      <c r="J765" s="1261" t="s">
        <v>1359</v>
      </c>
    </row>
    <row r="766">
      <c r="A766" s="1261" t="s">
        <v>1355</v>
      </c>
      <c r="B766" s="1261" t="s">
        <v>1423</v>
      </c>
      <c r="C766" s="1261" t="s">
        <v>1452</v>
      </c>
      <c r="D766" s="703">
        <v>90</v>
      </c>
      <c r="F766" s="1261">
        <v>1570</v>
      </c>
      <c r="G766" s="1261">
        <v>1</v>
      </c>
      <c r="H766" s="1261">
        <v>0</v>
      </c>
      <c r="I766" s="1261" t="s">
        <v>1358</v>
      </c>
      <c r="J766" s="1261" t="s">
        <v>1359</v>
      </c>
    </row>
    <row r="767">
      <c r="A767" s="1261" t="s">
        <v>1355</v>
      </c>
      <c r="B767" s="1261" t="s">
        <v>1423</v>
      </c>
      <c r="C767" s="1261" t="s">
        <v>1401</v>
      </c>
      <c r="D767" s="703">
        <v>12</v>
      </c>
      <c r="F767" s="1261">
        <v>310420.83000000002</v>
      </c>
      <c r="G767" s="1261">
        <v>410772</v>
      </c>
      <c r="H767" s="1261">
        <v>0</v>
      </c>
      <c r="I767" s="1261" t="s">
        <v>1358</v>
      </c>
      <c r="J767" s="1261" t="s">
        <v>1359</v>
      </c>
    </row>
    <row r="768">
      <c r="A768" s="1261" t="s">
        <v>1355</v>
      </c>
      <c r="B768" s="1261" t="s">
        <v>1423</v>
      </c>
      <c r="C768" s="1261" t="s">
        <v>1396</v>
      </c>
      <c r="D768" s="703">
        <v>81</v>
      </c>
      <c r="F768" s="1261">
        <v>3892.46</v>
      </c>
      <c r="G768" s="1261">
        <v>4</v>
      </c>
      <c r="H768" s="1261">
        <v>0</v>
      </c>
      <c r="I768" s="1261" t="s">
        <v>1358</v>
      </c>
      <c r="J768" s="1261" t="s">
        <v>1359</v>
      </c>
    </row>
    <row r="769">
      <c r="A769" s="1261" t="s">
        <v>1355</v>
      </c>
      <c r="B769" s="1261" t="s">
        <v>1423</v>
      </c>
      <c r="C769" s="1261" t="s">
        <v>1402</v>
      </c>
      <c r="D769" s="703">
        <v>8</v>
      </c>
      <c r="F769" s="1261">
        <v>3450</v>
      </c>
      <c r="G769" s="1261">
        <v>50</v>
      </c>
      <c r="H769" s="1261">
        <v>0</v>
      </c>
      <c r="I769" s="1261" t="s">
        <v>1358</v>
      </c>
      <c r="J769" s="1261" t="s">
        <v>1359</v>
      </c>
    </row>
    <row r="770">
      <c r="A770" s="1261" t="s">
        <v>1360</v>
      </c>
      <c r="B770" s="1261" t="s">
        <v>1423</v>
      </c>
      <c r="C770" s="1261" t="s">
        <v>1420</v>
      </c>
      <c r="D770" s="703">
        <v>33</v>
      </c>
      <c r="F770" s="1261">
        <v>8845.8600000000006</v>
      </c>
      <c r="G770" s="1261">
        <v>29.5</v>
      </c>
      <c r="H770" s="1261">
        <v>0</v>
      </c>
      <c r="I770" s="1261" t="s">
        <v>1358</v>
      </c>
      <c r="J770" s="1261" t="s">
        <v>1359</v>
      </c>
    </row>
    <row r="771">
      <c r="A771" s="1261" t="s">
        <v>1355</v>
      </c>
      <c r="B771" s="1261" t="s">
        <v>1423</v>
      </c>
      <c r="C771" s="1261" t="s">
        <v>1367</v>
      </c>
      <c r="D771" s="703">
        <v>18</v>
      </c>
      <c r="F771" s="1261">
        <v>6901.1800000000003</v>
      </c>
      <c r="G771" s="1261">
        <v>304.5</v>
      </c>
      <c r="H771" s="1261">
        <v>0</v>
      </c>
      <c r="I771" s="1261" t="s">
        <v>1358</v>
      </c>
      <c r="J771" s="1261" t="s">
        <v>1359</v>
      </c>
    </row>
    <row r="772">
      <c r="A772" s="1261" t="s">
        <v>1355</v>
      </c>
      <c r="B772" s="1261" t="s">
        <v>1423</v>
      </c>
      <c r="C772" s="1261" t="s">
        <v>1401</v>
      </c>
      <c r="D772" s="703">
        <v>22</v>
      </c>
      <c r="F772" s="1261">
        <v>90.939999999999998</v>
      </c>
      <c r="G772" s="1261">
        <v>16.800000000000001</v>
      </c>
      <c r="H772" s="1261">
        <v>0</v>
      </c>
      <c r="I772" s="1261" t="s">
        <v>1358</v>
      </c>
      <c r="J772" s="1261" t="s">
        <v>1359</v>
      </c>
    </row>
    <row r="773">
      <c r="A773" s="1261" t="s">
        <v>1355</v>
      </c>
      <c r="B773" s="1261" t="s">
        <v>1423</v>
      </c>
      <c r="C773" s="1261" t="s">
        <v>1363</v>
      </c>
      <c r="D773" s="703">
        <v>22</v>
      </c>
      <c r="F773" s="1261">
        <v>60836.489999999998</v>
      </c>
      <c r="G773" s="1261">
        <v>820.23000000000002</v>
      </c>
      <c r="H773" s="1261">
        <v>0</v>
      </c>
      <c r="I773" s="1261" t="s">
        <v>1358</v>
      </c>
      <c r="J773" s="1261" t="s">
        <v>1359</v>
      </c>
    </row>
    <row r="774">
      <c r="A774" s="1261" t="s">
        <v>1360</v>
      </c>
      <c r="B774" s="1261" t="s">
        <v>1423</v>
      </c>
      <c r="C774" s="1261" t="s">
        <v>1363</v>
      </c>
      <c r="D774" s="703">
        <v>32</v>
      </c>
      <c r="F774" s="1261">
        <v>6930.9700000000003</v>
      </c>
      <c r="G774" s="1261">
        <v>9</v>
      </c>
      <c r="H774" s="1261">
        <v>0</v>
      </c>
      <c r="I774" s="1261" t="s">
        <v>1358</v>
      </c>
      <c r="J774" s="1261" t="s">
        <v>1359</v>
      </c>
    </row>
    <row r="775">
      <c r="A775" s="1261" t="s">
        <v>1355</v>
      </c>
      <c r="B775" s="1261" t="s">
        <v>1423</v>
      </c>
      <c r="C775" s="1261" t="s">
        <v>1393</v>
      </c>
      <c r="D775" s="703">
        <v>21</v>
      </c>
      <c r="F775" s="1261">
        <v>1618.27</v>
      </c>
      <c r="G775" s="1261">
        <v>216</v>
      </c>
      <c r="H775" s="1261">
        <v>0</v>
      </c>
      <c r="I775" s="1261" t="s">
        <v>1358</v>
      </c>
      <c r="J775" s="1261" t="s">
        <v>1359</v>
      </c>
    </row>
    <row r="776">
      <c r="A776" s="1261" t="s">
        <v>1360</v>
      </c>
      <c r="B776" s="1261" t="s">
        <v>1434</v>
      </c>
      <c r="C776" s="1261" t="s">
        <v>1364</v>
      </c>
      <c r="D776" s="703">
        <v>70</v>
      </c>
      <c r="F776" s="1261">
        <v>298860.84000000003</v>
      </c>
      <c r="G776" s="1261">
        <v>44791.209999999999</v>
      </c>
      <c r="H776" s="1261">
        <v>0</v>
      </c>
      <c r="I776" s="1261" t="s">
        <v>1358</v>
      </c>
      <c r="J776" s="1261" t="s">
        <v>1359</v>
      </c>
    </row>
    <row r="777">
      <c r="A777" s="1261" t="s">
        <v>1360</v>
      </c>
      <c r="B777" s="1261" t="s">
        <v>1434</v>
      </c>
      <c r="C777" s="1261" t="s">
        <v>1453</v>
      </c>
      <c r="D777" s="703">
        <v>61</v>
      </c>
      <c r="F777" s="1261">
        <v>341.11000000000001</v>
      </c>
      <c r="G777" s="1261">
        <v>3.3700000000000001</v>
      </c>
      <c r="H777" s="1261">
        <v>0</v>
      </c>
      <c r="I777" s="1261" t="s">
        <v>1358</v>
      </c>
      <c r="J777" s="1261" t="s">
        <v>1359</v>
      </c>
    </row>
    <row r="778">
      <c r="A778" s="1261" t="s">
        <v>1360</v>
      </c>
      <c r="B778" s="1261" t="s">
        <v>1434</v>
      </c>
      <c r="C778" s="1261" t="s">
        <v>1375</v>
      </c>
      <c r="D778" s="703">
        <v>84</v>
      </c>
      <c r="F778" s="1261">
        <v>1069285.73</v>
      </c>
      <c r="G778" s="1261">
        <v>39322</v>
      </c>
      <c r="H778" s="1261">
        <v>0</v>
      </c>
      <c r="I778" s="1261" t="s">
        <v>1358</v>
      </c>
      <c r="J778" s="1261" t="s">
        <v>1359</v>
      </c>
    </row>
    <row r="779">
      <c r="A779" s="1261" t="s">
        <v>1355</v>
      </c>
      <c r="B779" s="1261" t="s">
        <v>1434</v>
      </c>
      <c r="C779" s="1261" t="s">
        <v>1357</v>
      </c>
      <c r="D779" s="703">
        <v>85</v>
      </c>
      <c r="F779" s="1261">
        <v>408242.52000000002</v>
      </c>
      <c r="G779" s="1261">
        <v>190014.79000000001</v>
      </c>
      <c r="H779" s="1261">
        <v>0</v>
      </c>
      <c r="I779" s="1261" t="s">
        <v>1358</v>
      </c>
      <c r="J779" s="1261" t="s">
        <v>1359</v>
      </c>
    </row>
    <row r="780">
      <c r="A780" s="1261" t="s">
        <v>1360</v>
      </c>
      <c r="B780" s="1261" t="s">
        <v>1434</v>
      </c>
      <c r="C780" s="1261" t="s">
        <v>1368</v>
      </c>
      <c r="D780" s="703">
        <v>68</v>
      </c>
      <c r="F780" s="1261">
        <v>114580.22</v>
      </c>
      <c r="G780" s="1261">
        <v>892933.90000000002</v>
      </c>
      <c r="H780" s="1261">
        <v>0</v>
      </c>
      <c r="I780" s="1261" t="s">
        <v>1358</v>
      </c>
      <c r="J780" s="1261" t="s">
        <v>1359</v>
      </c>
    </row>
    <row r="781">
      <c r="A781" s="1261" t="s">
        <v>1355</v>
      </c>
      <c r="B781" s="1261" t="s">
        <v>1434</v>
      </c>
      <c r="C781" s="1261" t="s">
        <v>1366</v>
      </c>
      <c r="D781" s="703">
        <v>64</v>
      </c>
      <c r="F781" s="1261">
        <v>1622349.9099999999</v>
      </c>
      <c r="G781" s="1261">
        <v>607664</v>
      </c>
      <c r="H781" s="1261">
        <v>0</v>
      </c>
      <c r="I781" s="1261" t="s">
        <v>1358</v>
      </c>
      <c r="J781" s="1261" t="s">
        <v>1359</v>
      </c>
    </row>
    <row r="782">
      <c r="A782" s="1261" t="s">
        <v>1360</v>
      </c>
      <c r="B782" s="1261" t="s">
        <v>1434</v>
      </c>
      <c r="C782" s="1261" t="s">
        <v>1391</v>
      </c>
      <c r="D782" s="703">
        <v>30</v>
      </c>
      <c r="F782" s="1261">
        <v>9853077.2300000004</v>
      </c>
      <c r="G782" s="1261">
        <v>28599.5</v>
      </c>
      <c r="H782" s="1261">
        <v>0</v>
      </c>
      <c r="I782" s="1261" t="s">
        <v>1358</v>
      </c>
      <c r="J782" s="1261" t="s">
        <v>1359</v>
      </c>
    </row>
    <row r="783">
      <c r="A783" s="1261" t="s">
        <v>1355</v>
      </c>
      <c r="B783" s="1261" t="s">
        <v>1434</v>
      </c>
      <c r="C783" s="1261" t="s">
        <v>1366</v>
      </c>
      <c r="D783" s="703">
        <v>19</v>
      </c>
      <c r="F783" s="1261">
        <v>71207.729999999996</v>
      </c>
      <c r="G783" s="1261">
        <v>80980.699999999997</v>
      </c>
      <c r="H783" s="1261">
        <v>0</v>
      </c>
      <c r="I783" s="1261" t="s">
        <v>1358</v>
      </c>
      <c r="J783" s="1261" t="s">
        <v>1359</v>
      </c>
    </row>
    <row r="784">
      <c r="A784" s="1261" t="s">
        <v>1355</v>
      </c>
      <c r="B784" s="1261" t="s">
        <v>1434</v>
      </c>
      <c r="C784" s="1261" t="s">
        <v>1437</v>
      </c>
      <c r="D784" s="703">
        <v>44</v>
      </c>
      <c r="F784" s="1261">
        <v>28338.389999999999</v>
      </c>
      <c r="G784" s="1261">
        <v>168741</v>
      </c>
      <c r="H784" s="1261">
        <v>0</v>
      </c>
      <c r="I784" s="1261" t="s">
        <v>1358</v>
      </c>
      <c r="J784" s="1261" t="s">
        <v>1359</v>
      </c>
    </row>
    <row r="785">
      <c r="A785" s="1261" t="s">
        <v>1355</v>
      </c>
      <c r="B785" s="1261" t="s">
        <v>1434</v>
      </c>
      <c r="C785" s="1261" t="s">
        <v>1372</v>
      </c>
      <c r="D785" s="703">
        <v>21</v>
      </c>
      <c r="F785" s="1261">
        <v>242724.82999999999</v>
      </c>
      <c r="G785" s="1261">
        <v>2740.5599999999999</v>
      </c>
      <c r="H785" s="1261">
        <v>0</v>
      </c>
      <c r="I785" s="1261" t="s">
        <v>1358</v>
      </c>
      <c r="J785" s="1261" t="s">
        <v>1359</v>
      </c>
    </row>
    <row r="786">
      <c r="A786" s="1261" t="s">
        <v>1355</v>
      </c>
      <c r="B786" s="1261" t="s">
        <v>1434</v>
      </c>
      <c r="C786" s="1261" t="s">
        <v>1364</v>
      </c>
      <c r="D786" s="703">
        <v>21</v>
      </c>
      <c r="F786" s="1261">
        <v>87677.979999999996</v>
      </c>
      <c r="G786" s="1261">
        <v>15926.25</v>
      </c>
      <c r="H786" s="1261">
        <v>0</v>
      </c>
      <c r="I786" s="1261" t="s">
        <v>1358</v>
      </c>
      <c r="J786" s="1261" t="s">
        <v>1359</v>
      </c>
    </row>
    <row r="787">
      <c r="A787" s="1261" t="s">
        <v>1360</v>
      </c>
      <c r="B787" s="1261" t="s">
        <v>1434</v>
      </c>
      <c r="C787" s="1261" t="s">
        <v>1383</v>
      </c>
      <c r="D787" s="703">
        <v>20</v>
      </c>
      <c r="F787" s="1261">
        <v>348908.38</v>
      </c>
      <c r="G787" s="1261">
        <v>298635</v>
      </c>
      <c r="H787" s="1261">
        <v>0</v>
      </c>
      <c r="I787" s="1261" t="s">
        <v>1358</v>
      </c>
      <c r="J787" s="1261" t="s">
        <v>1359</v>
      </c>
    </row>
    <row r="788">
      <c r="A788" s="1261" t="s">
        <v>1355</v>
      </c>
      <c r="B788" s="1261" t="s">
        <v>1434</v>
      </c>
      <c r="C788" s="1261" t="s">
        <v>1368</v>
      </c>
      <c r="D788" s="703">
        <v>96</v>
      </c>
      <c r="F788" s="1261">
        <v>17900.310000000001</v>
      </c>
      <c r="G788" s="1261">
        <v>690.91999999999996</v>
      </c>
      <c r="H788" s="1261">
        <v>0</v>
      </c>
      <c r="I788" s="1261" t="s">
        <v>1358</v>
      </c>
      <c r="J788" s="1261" t="s">
        <v>1359</v>
      </c>
    </row>
    <row r="789">
      <c r="A789" s="1261" t="s">
        <v>1360</v>
      </c>
      <c r="B789" s="1261" t="s">
        <v>1434</v>
      </c>
      <c r="C789" s="1261" t="s">
        <v>1366</v>
      </c>
      <c r="D789" s="703">
        <v>7</v>
      </c>
      <c r="F789" s="1261">
        <v>547400.25</v>
      </c>
      <c r="G789" s="1261">
        <v>1803271.05</v>
      </c>
      <c r="H789" s="1261">
        <v>0</v>
      </c>
      <c r="I789" s="1261" t="s">
        <v>1358</v>
      </c>
      <c r="J789" s="1261" t="s">
        <v>1359</v>
      </c>
    </row>
    <row r="790">
      <c r="A790" s="1261" t="s">
        <v>1360</v>
      </c>
      <c r="B790" s="1261" t="s">
        <v>1434</v>
      </c>
      <c r="C790" s="1261" t="s">
        <v>1436</v>
      </c>
      <c r="D790" s="703">
        <v>62</v>
      </c>
      <c r="F790" s="1261">
        <v>37293.029999999999</v>
      </c>
      <c r="G790" s="1261">
        <v>287.16000000000003</v>
      </c>
      <c r="H790" s="1261">
        <v>0</v>
      </c>
      <c r="I790" s="1261" t="s">
        <v>1358</v>
      </c>
      <c r="J790" s="1261" t="s">
        <v>1359</v>
      </c>
    </row>
    <row r="791">
      <c r="A791" s="1261" t="s">
        <v>1355</v>
      </c>
      <c r="B791" s="1261" t="s">
        <v>1434</v>
      </c>
      <c r="C791" s="1261" t="s">
        <v>1380</v>
      </c>
      <c r="D791" s="703">
        <v>39</v>
      </c>
      <c r="F791" s="1261">
        <v>655</v>
      </c>
      <c r="G791" s="1261">
        <v>79</v>
      </c>
      <c r="H791" s="1261">
        <v>0</v>
      </c>
      <c r="I791" s="1261" t="s">
        <v>1358</v>
      </c>
      <c r="J791" s="1261" t="s">
        <v>1359</v>
      </c>
    </row>
    <row r="792">
      <c r="A792" s="1261" t="s">
        <v>1360</v>
      </c>
      <c r="B792" s="1261" t="s">
        <v>1434</v>
      </c>
      <c r="C792" s="1261" t="s">
        <v>1364</v>
      </c>
      <c r="D792" s="703">
        <v>16</v>
      </c>
      <c r="F792" s="1261">
        <v>3064.04</v>
      </c>
      <c r="G792" s="1261">
        <v>827.41999999999996</v>
      </c>
      <c r="H792" s="1261">
        <v>0</v>
      </c>
      <c r="I792" s="1261" t="s">
        <v>1358</v>
      </c>
      <c r="J792" s="1261" t="s">
        <v>1359</v>
      </c>
    </row>
    <row r="793">
      <c r="A793" s="1261" t="s">
        <v>1360</v>
      </c>
      <c r="B793" s="1261" t="s">
        <v>1434</v>
      </c>
      <c r="C793" s="1261" t="s">
        <v>1364</v>
      </c>
      <c r="D793" s="703">
        <v>13</v>
      </c>
      <c r="F793" s="1261">
        <v>258175.35000000001</v>
      </c>
      <c r="G793" s="1261">
        <v>4360</v>
      </c>
      <c r="H793" s="1261">
        <v>0</v>
      </c>
      <c r="I793" s="1261" t="s">
        <v>1358</v>
      </c>
      <c r="J793" s="1261" t="s">
        <v>1359</v>
      </c>
    </row>
    <row r="794">
      <c r="A794" s="1261" t="s">
        <v>1355</v>
      </c>
      <c r="B794" s="1261" t="s">
        <v>1434</v>
      </c>
      <c r="C794" s="1261" t="s">
        <v>1370</v>
      </c>
      <c r="D794" s="703">
        <v>38</v>
      </c>
      <c r="F794" s="1261">
        <v>28561.720000000001</v>
      </c>
      <c r="G794" s="1261">
        <v>5000</v>
      </c>
      <c r="H794" s="1261">
        <v>0</v>
      </c>
      <c r="I794" s="1261" t="s">
        <v>1358</v>
      </c>
      <c r="J794" s="1261" t="s">
        <v>1359</v>
      </c>
    </row>
    <row r="795">
      <c r="A795" s="1261" t="s">
        <v>1360</v>
      </c>
      <c r="B795" s="1261" t="s">
        <v>1434</v>
      </c>
      <c r="C795" s="1261" t="s">
        <v>1362</v>
      </c>
      <c r="D795" s="703">
        <v>61</v>
      </c>
      <c r="F795" s="1261">
        <v>2730.8200000000002</v>
      </c>
      <c r="G795" s="1261">
        <v>25.620000000000001</v>
      </c>
      <c r="H795" s="1261">
        <v>0</v>
      </c>
      <c r="I795" s="1261" t="s">
        <v>1358</v>
      </c>
      <c r="J795" s="1261" t="s">
        <v>1359</v>
      </c>
    </row>
    <row r="796">
      <c r="A796" s="1261" t="s">
        <v>1355</v>
      </c>
      <c r="B796" s="1261" t="s">
        <v>1434</v>
      </c>
      <c r="C796" s="1261" t="s">
        <v>1368</v>
      </c>
      <c r="D796" s="703">
        <v>33</v>
      </c>
      <c r="F796" s="1261">
        <v>17595.360000000001</v>
      </c>
      <c r="G796" s="1261">
        <v>1461.6800000000001</v>
      </c>
      <c r="H796" s="1261">
        <v>0</v>
      </c>
      <c r="I796" s="1261" t="s">
        <v>1358</v>
      </c>
      <c r="J796" s="1261" t="s">
        <v>1359</v>
      </c>
    </row>
    <row r="797">
      <c r="A797" s="1261" t="s">
        <v>1360</v>
      </c>
      <c r="B797" s="1261" t="s">
        <v>1434</v>
      </c>
      <c r="C797" s="1261" t="s">
        <v>1451</v>
      </c>
      <c r="D797" s="703">
        <v>15</v>
      </c>
      <c r="F797" s="1261">
        <v>173140.64000000001</v>
      </c>
      <c r="G797" s="1261">
        <v>21682</v>
      </c>
      <c r="H797" s="1261">
        <v>0</v>
      </c>
      <c r="I797" s="1261" t="s">
        <v>1358</v>
      </c>
      <c r="J797" s="1261" t="s">
        <v>1359</v>
      </c>
    </row>
    <row r="798">
      <c r="A798" s="1261" t="s">
        <v>1360</v>
      </c>
      <c r="B798" s="1261" t="s">
        <v>1434</v>
      </c>
      <c r="C798" s="1261" t="s">
        <v>1415</v>
      </c>
      <c r="D798" s="703">
        <v>62</v>
      </c>
      <c r="F798" s="1261">
        <v>54884.540000000001</v>
      </c>
      <c r="G798" s="1261">
        <v>568.83000000000004</v>
      </c>
      <c r="H798" s="1261">
        <v>0</v>
      </c>
      <c r="I798" s="1261" t="s">
        <v>1358</v>
      </c>
      <c r="J798" s="1261" t="s">
        <v>1359</v>
      </c>
    </row>
    <row r="799">
      <c r="A799" s="1261" t="s">
        <v>1360</v>
      </c>
      <c r="B799" s="1261" t="s">
        <v>1434</v>
      </c>
      <c r="C799" s="1261" t="s">
        <v>1393</v>
      </c>
      <c r="D799" s="703">
        <v>61</v>
      </c>
      <c r="F799" s="1261">
        <v>4151.9399999999996</v>
      </c>
      <c r="G799" s="1261">
        <v>23.350000000000001</v>
      </c>
      <c r="H799" s="1261">
        <v>0</v>
      </c>
      <c r="I799" s="1261" t="s">
        <v>1358</v>
      </c>
      <c r="J799" s="1261" t="s">
        <v>1359</v>
      </c>
    </row>
    <row r="800">
      <c r="A800" s="1261" t="s">
        <v>1360</v>
      </c>
      <c r="B800" s="1261" t="s">
        <v>1434</v>
      </c>
      <c r="C800" s="1261" t="s">
        <v>1383</v>
      </c>
      <c r="D800" s="703">
        <v>52</v>
      </c>
      <c r="F800" s="1261">
        <v>34963.849999999999</v>
      </c>
      <c r="G800" s="1261">
        <v>8771</v>
      </c>
      <c r="H800" s="1261">
        <v>0</v>
      </c>
      <c r="I800" s="1261" t="s">
        <v>1358</v>
      </c>
      <c r="J800" s="1261" t="s">
        <v>1359</v>
      </c>
    </row>
    <row r="801">
      <c r="A801" s="1261" t="s">
        <v>1355</v>
      </c>
      <c r="B801" s="1261" t="s">
        <v>1434</v>
      </c>
      <c r="C801" s="1261" t="s">
        <v>1368</v>
      </c>
      <c r="D801" s="703">
        <v>76</v>
      </c>
      <c r="F801" s="1261">
        <v>12058.49</v>
      </c>
      <c r="G801" s="1261">
        <v>3301.4299999999998</v>
      </c>
      <c r="H801" s="1261">
        <v>0</v>
      </c>
      <c r="I801" s="1261" t="s">
        <v>1358</v>
      </c>
      <c r="J801" s="1261" t="s">
        <v>1359</v>
      </c>
    </row>
    <row r="802">
      <c r="A802" s="1261" t="s">
        <v>1360</v>
      </c>
      <c r="B802" s="1261" t="s">
        <v>1434</v>
      </c>
      <c r="C802" s="1261" t="s">
        <v>1382</v>
      </c>
      <c r="D802" s="703">
        <v>68</v>
      </c>
      <c r="F802" s="1261">
        <v>8466.8500000000004</v>
      </c>
      <c r="G802" s="1261">
        <v>16.440000000000001</v>
      </c>
      <c r="H802" s="1261">
        <v>0</v>
      </c>
      <c r="I802" s="1261" t="s">
        <v>1358</v>
      </c>
      <c r="J802" s="1261" t="s">
        <v>1359</v>
      </c>
    </row>
    <row r="803">
      <c r="A803" s="1261" t="s">
        <v>1360</v>
      </c>
      <c r="B803" s="1261" t="s">
        <v>1434</v>
      </c>
      <c r="C803" s="1261" t="s">
        <v>1363</v>
      </c>
      <c r="D803" s="703">
        <v>68</v>
      </c>
      <c r="F803" s="1261">
        <v>1653.0699999999999</v>
      </c>
      <c r="G803" s="1261">
        <v>0.58999999999999997</v>
      </c>
      <c r="H803" s="1261">
        <v>0</v>
      </c>
      <c r="I803" s="1261" t="s">
        <v>1358</v>
      </c>
      <c r="J803" s="1261" t="s">
        <v>1359</v>
      </c>
    </row>
    <row r="804">
      <c r="A804" s="1261" t="s">
        <v>1355</v>
      </c>
      <c r="B804" s="1261" t="s">
        <v>1434</v>
      </c>
      <c r="C804" s="1261" t="s">
        <v>1369</v>
      </c>
      <c r="D804" s="703">
        <v>44</v>
      </c>
      <c r="F804" s="1261">
        <v>65223.360000000001</v>
      </c>
      <c r="G804" s="1261">
        <v>142316</v>
      </c>
      <c r="H804" s="1261">
        <v>0</v>
      </c>
      <c r="I804" s="1261" t="s">
        <v>1358</v>
      </c>
      <c r="J804" s="1261" t="s">
        <v>1359</v>
      </c>
    </row>
    <row r="805">
      <c r="A805" s="1261" t="s">
        <v>1360</v>
      </c>
      <c r="B805" s="1261" t="s">
        <v>1434</v>
      </c>
      <c r="C805" s="1261" t="s">
        <v>1379</v>
      </c>
      <c r="D805" s="703">
        <v>12</v>
      </c>
      <c r="F805" s="1261">
        <v>767737.39000000001</v>
      </c>
      <c r="G805" s="1261">
        <v>75885</v>
      </c>
      <c r="H805" s="1261">
        <v>0</v>
      </c>
      <c r="I805" s="1261" t="s">
        <v>1358</v>
      </c>
      <c r="J805" s="1261" t="s">
        <v>1359</v>
      </c>
    </row>
    <row r="806">
      <c r="A806" s="1261" t="s">
        <v>1360</v>
      </c>
      <c r="B806" s="1261" t="s">
        <v>1434</v>
      </c>
      <c r="C806" s="1261" t="s">
        <v>1368</v>
      </c>
      <c r="D806" s="703">
        <v>21</v>
      </c>
      <c r="F806" s="1261">
        <v>4798.0699999999997</v>
      </c>
      <c r="G806" s="1261">
        <v>1758</v>
      </c>
      <c r="H806" s="1261">
        <v>0</v>
      </c>
      <c r="I806" s="1261" t="s">
        <v>1358</v>
      </c>
      <c r="J806" s="1261" t="s">
        <v>1359</v>
      </c>
    </row>
    <row r="807">
      <c r="A807" s="1261" t="s">
        <v>1360</v>
      </c>
      <c r="B807" s="1261" t="s">
        <v>1434</v>
      </c>
      <c r="C807" s="1261" t="s">
        <v>1391</v>
      </c>
      <c r="D807" s="703">
        <v>70</v>
      </c>
      <c r="F807" s="1261">
        <v>320660.59000000003</v>
      </c>
      <c r="G807" s="1261">
        <v>85087.889999999999</v>
      </c>
      <c r="H807" s="1261">
        <v>0</v>
      </c>
      <c r="I807" s="1261" t="s">
        <v>1358</v>
      </c>
      <c r="J807" s="1261" t="s">
        <v>1359</v>
      </c>
    </row>
    <row r="808">
      <c r="A808" s="1261" t="s">
        <v>1360</v>
      </c>
      <c r="B808" s="1261" t="s">
        <v>1434</v>
      </c>
      <c r="C808" s="1261" t="s">
        <v>1442</v>
      </c>
      <c r="D808" s="703">
        <v>84</v>
      </c>
      <c r="F808" s="1261">
        <v>75593.179999999993</v>
      </c>
      <c r="G808" s="1261">
        <v>669.48000000000002</v>
      </c>
      <c r="H808" s="1261">
        <v>0</v>
      </c>
      <c r="I808" s="1261" t="s">
        <v>1358</v>
      </c>
      <c r="J808" s="1261" t="s">
        <v>1359</v>
      </c>
    </row>
    <row r="809">
      <c r="A809" s="1261" t="s">
        <v>1360</v>
      </c>
      <c r="B809" s="1261" t="s">
        <v>1434</v>
      </c>
      <c r="C809" s="1261" t="s">
        <v>1447</v>
      </c>
      <c r="D809" s="703">
        <v>8</v>
      </c>
      <c r="F809" s="1261">
        <v>1386886.4099999999</v>
      </c>
      <c r="G809" s="1261">
        <v>1922380.5</v>
      </c>
      <c r="H809" s="1261">
        <v>0</v>
      </c>
      <c r="I809" s="1261" t="s">
        <v>1358</v>
      </c>
      <c r="J809" s="1261" t="s">
        <v>1359</v>
      </c>
    </row>
    <row r="810">
      <c r="A810" s="1261" t="s">
        <v>1355</v>
      </c>
      <c r="B810" s="1261" t="s">
        <v>1434</v>
      </c>
      <c r="C810" s="1261" t="s">
        <v>1402</v>
      </c>
      <c r="D810" s="703">
        <v>8</v>
      </c>
      <c r="F810" s="1261">
        <v>3287.75</v>
      </c>
      <c r="G810" s="1261">
        <v>40</v>
      </c>
      <c r="H810" s="1261">
        <v>0</v>
      </c>
      <c r="I810" s="1261" t="s">
        <v>1358</v>
      </c>
      <c r="J810" s="1261" t="s">
        <v>1359</v>
      </c>
    </row>
    <row r="811">
      <c r="A811" s="1261" t="s">
        <v>1360</v>
      </c>
      <c r="B811" s="1261" t="s">
        <v>1434</v>
      </c>
      <c r="C811" s="1261" t="s">
        <v>1424</v>
      </c>
      <c r="D811" s="703">
        <v>62</v>
      </c>
      <c r="F811" s="1261">
        <v>37640.050000000003</v>
      </c>
      <c r="G811" s="1261">
        <v>287.86000000000001</v>
      </c>
      <c r="H811" s="1261">
        <v>0</v>
      </c>
      <c r="I811" s="1261" t="s">
        <v>1358</v>
      </c>
      <c r="J811" s="1261" t="s">
        <v>1359</v>
      </c>
    </row>
    <row r="812">
      <c r="A812" s="1261" t="s">
        <v>1355</v>
      </c>
      <c r="B812" s="1261" t="s">
        <v>1434</v>
      </c>
      <c r="C812" s="1261" t="s">
        <v>1370</v>
      </c>
      <c r="D812" s="703">
        <v>33</v>
      </c>
      <c r="F812" s="1261">
        <v>125051.88</v>
      </c>
      <c r="G812" s="1261">
        <v>13628.639999999999</v>
      </c>
      <c r="H812" s="1261">
        <v>0</v>
      </c>
      <c r="I812" s="1261" t="s">
        <v>1358</v>
      </c>
      <c r="J812" s="1261" t="s">
        <v>1359</v>
      </c>
    </row>
    <row r="813">
      <c r="A813" s="1261" t="s">
        <v>1360</v>
      </c>
      <c r="B813" s="1261" t="s">
        <v>1434</v>
      </c>
      <c r="C813" s="1261" t="s">
        <v>1408</v>
      </c>
      <c r="D813" s="703">
        <v>34</v>
      </c>
      <c r="F813" s="1261">
        <v>133022.12</v>
      </c>
      <c r="G813" s="1261">
        <v>30000</v>
      </c>
      <c r="H813" s="1261">
        <v>0</v>
      </c>
      <c r="I813" s="1261" t="s">
        <v>1358</v>
      </c>
      <c r="J813" s="1261" t="s">
        <v>1359</v>
      </c>
    </row>
    <row r="814">
      <c r="A814" s="1261" t="s">
        <v>1360</v>
      </c>
      <c r="B814" s="1261" t="s">
        <v>1434</v>
      </c>
      <c r="C814" s="1261" t="s">
        <v>1379</v>
      </c>
      <c r="D814" s="703">
        <v>29</v>
      </c>
      <c r="F814" s="1261">
        <v>3824193.9399999999</v>
      </c>
      <c r="G814" s="1261">
        <v>1197580</v>
      </c>
      <c r="H814" s="1261">
        <v>0</v>
      </c>
      <c r="I814" s="1261" t="s">
        <v>1358</v>
      </c>
      <c r="J814" s="1261" t="s">
        <v>1359</v>
      </c>
    </row>
    <row r="815">
      <c r="A815" s="1261" t="s">
        <v>1355</v>
      </c>
      <c r="B815" s="1261" t="s">
        <v>1434</v>
      </c>
      <c r="C815" s="1261" t="s">
        <v>1389</v>
      </c>
      <c r="D815" s="703">
        <v>44</v>
      </c>
      <c r="F815" s="1261">
        <v>832780.02000000002</v>
      </c>
      <c r="G815" s="1261">
        <v>4308532</v>
      </c>
      <c r="H815" s="1261">
        <v>0</v>
      </c>
      <c r="I815" s="1261" t="s">
        <v>1358</v>
      </c>
      <c r="J815" s="1261" t="s">
        <v>1359</v>
      </c>
    </row>
    <row r="816">
      <c r="A816" s="1261" t="s">
        <v>1360</v>
      </c>
      <c r="B816" s="1261" t="s">
        <v>1434</v>
      </c>
      <c r="C816" s="1261" t="s">
        <v>1367</v>
      </c>
      <c r="D816" s="703">
        <v>95</v>
      </c>
      <c r="F816" s="1261">
        <v>66563.990000000005</v>
      </c>
      <c r="G816" s="1261">
        <v>9361.9899999999998</v>
      </c>
      <c r="H816" s="1261">
        <v>0</v>
      </c>
      <c r="I816" s="1261" t="s">
        <v>1358</v>
      </c>
      <c r="J816" s="1261" t="s">
        <v>1359</v>
      </c>
    </row>
    <row r="817">
      <c r="A817" s="1261" t="s">
        <v>1355</v>
      </c>
      <c r="B817" s="1261" t="s">
        <v>1434</v>
      </c>
      <c r="C817" s="1261" t="s">
        <v>1392</v>
      </c>
      <c r="D817" s="703">
        <v>95</v>
      </c>
      <c r="F817" s="1261">
        <v>66760.119999999995</v>
      </c>
      <c r="G817" s="1261">
        <v>22690.400000000001</v>
      </c>
      <c r="H817" s="1261">
        <v>0</v>
      </c>
      <c r="I817" s="1261" t="s">
        <v>1358</v>
      </c>
      <c r="J817" s="1261" t="s">
        <v>1359</v>
      </c>
    </row>
    <row r="818">
      <c r="A818" s="1261" t="s">
        <v>1360</v>
      </c>
      <c r="B818" s="1261" t="s">
        <v>1434</v>
      </c>
      <c r="C818" s="1261" t="s">
        <v>1369</v>
      </c>
      <c r="D818" s="703">
        <v>21</v>
      </c>
      <c r="F818" s="1261">
        <v>1674999.3700000001</v>
      </c>
      <c r="G818" s="1261">
        <v>128847.23</v>
      </c>
      <c r="H818" s="1261">
        <v>0</v>
      </c>
      <c r="I818" s="1261" t="s">
        <v>1358</v>
      </c>
      <c r="J818" s="1261" t="s">
        <v>1359</v>
      </c>
    </row>
    <row r="819">
      <c r="A819" s="1261" t="s">
        <v>1360</v>
      </c>
      <c r="B819" s="1261" t="s">
        <v>1434</v>
      </c>
      <c r="C819" s="1261" t="s">
        <v>1367</v>
      </c>
      <c r="D819" s="703">
        <v>7</v>
      </c>
      <c r="F819" s="1261">
        <v>842417.23999999999</v>
      </c>
      <c r="G819" s="1261">
        <v>836888.01000000001</v>
      </c>
      <c r="H819" s="1261">
        <v>0</v>
      </c>
      <c r="I819" s="1261" t="s">
        <v>1358</v>
      </c>
      <c r="J819" s="1261" t="s">
        <v>1359</v>
      </c>
    </row>
    <row r="820">
      <c r="A820" s="1261" t="s">
        <v>1360</v>
      </c>
      <c r="B820" s="1261" t="s">
        <v>1434</v>
      </c>
      <c r="C820" s="1261" t="s">
        <v>1401</v>
      </c>
      <c r="D820" s="703">
        <v>53</v>
      </c>
      <c r="F820" s="1261">
        <v>10045.66</v>
      </c>
      <c r="G820" s="1261">
        <v>387.5</v>
      </c>
      <c r="H820" s="1261">
        <v>0</v>
      </c>
      <c r="I820" s="1261" t="s">
        <v>1358</v>
      </c>
      <c r="J820" s="1261" t="s">
        <v>1359</v>
      </c>
    </row>
    <row r="821">
      <c r="A821" s="1261" t="s">
        <v>1360</v>
      </c>
      <c r="B821" s="1261" t="s">
        <v>1434</v>
      </c>
      <c r="C821" s="1261" t="s">
        <v>1362</v>
      </c>
      <c r="D821" s="703">
        <v>84</v>
      </c>
      <c r="F821" s="1261">
        <v>64607.879999999997</v>
      </c>
      <c r="G821" s="1261">
        <v>3790</v>
      </c>
      <c r="H821" s="1261">
        <v>0</v>
      </c>
      <c r="I821" s="1261" t="s">
        <v>1358</v>
      </c>
      <c r="J821" s="1261" t="s">
        <v>1359</v>
      </c>
    </row>
    <row r="822">
      <c r="A822" s="1261" t="s">
        <v>1360</v>
      </c>
      <c r="B822" s="1261" t="s">
        <v>1434</v>
      </c>
      <c r="C822" s="1261" t="s">
        <v>1378</v>
      </c>
      <c r="D822" s="703">
        <v>85</v>
      </c>
      <c r="F822" s="1261">
        <v>2939.6900000000001</v>
      </c>
      <c r="G822" s="1261">
        <v>0.050000000000000003</v>
      </c>
      <c r="H822" s="1261">
        <v>0</v>
      </c>
      <c r="I822" s="1261" t="s">
        <v>1358</v>
      </c>
      <c r="J822" s="1261" t="s">
        <v>1359</v>
      </c>
    </row>
    <row r="823">
      <c r="A823" s="1261" t="s">
        <v>1360</v>
      </c>
      <c r="B823" s="1261" t="s">
        <v>1434</v>
      </c>
      <c r="C823" s="1261" t="s">
        <v>1441</v>
      </c>
      <c r="D823" s="703">
        <v>39</v>
      </c>
      <c r="F823" s="1261">
        <v>1438.01</v>
      </c>
      <c r="G823" s="1261">
        <v>993.20000000000005</v>
      </c>
      <c r="H823" s="1261">
        <v>0</v>
      </c>
      <c r="I823" s="1261" t="s">
        <v>1358</v>
      </c>
      <c r="J823" s="1261" t="s">
        <v>1359</v>
      </c>
    </row>
    <row r="824">
      <c r="A824" s="1261" t="s">
        <v>1355</v>
      </c>
      <c r="B824" s="1261" t="s">
        <v>1434</v>
      </c>
      <c r="C824" s="1261" t="s">
        <v>1364</v>
      </c>
      <c r="D824" s="703">
        <v>19</v>
      </c>
      <c r="F824" s="1261">
        <v>64620.519999999997</v>
      </c>
      <c r="G824" s="1261">
        <v>52991.959999999999</v>
      </c>
      <c r="H824" s="1261">
        <v>0</v>
      </c>
      <c r="I824" s="1261" t="s">
        <v>1358</v>
      </c>
      <c r="J824" s="1261" t="s">
        <v>1359</v>
      </c>
    </row>
    <row r="825">
      <c r="A825" s="1261" t="s">
        <v>1355</v>
      </c>
      <c r="B825" s="1261" t="s">
        <v>1434</v>
      </c>
      <c r="C825" s="1261" t="s">
        <v>1424</v>
      </c>
      <c r="D825" s="703">
        <v>19</v>
      </c>
      <c r="F825" s="1261">
        <v>144.31</v>
      </c>
      <c r="G825" s="1261">
        <v>28.399999999999999</v>
      </c>
      <c r="H825" s="1261">
        <v>0</v>
      </c>
      <c r="I825" s="1261" t="s">
        <v>1358</v>
      </c>
      <c r="J825" s="1261" t="s">
        <v>1359</v>
      </c>
    </row>
    <row r="826">
      <c r="A826" s="1261" t="s">
        <v>1360</v>
      </c>
      <c r="B826" s="1261" t="s">
        <v>1434</v>
      </c>
      <c r="C826" s="1261" t="s">
        <v>1376</v>
      </c>
      <c r="D826" s="703">
        <v>7</v>
      </c>
      <c r="F826" s="1261">
        <v>41840.190000000002</v>
      </c>
      <c r="G826" s="1261">
        <v>41812.349999999999</v>
      </c>
      <c r="H826" s="1261">
        <v>0</v>
      </c>
      <c r="I826" s="1261" t="s">
        <v>1358</v>
      </c>
      <c r="J826" s="1261" t="s">
        <v>1359</v>
      </c>
    </row>
    <row r="827">
      <c r="A827" s="1261" t="s">
        <v>1360</v>
      </c>
      <c r="B827" s="1261" t="s">
        <v>1434</v>
      </c>
      <c r="C827" s="1261" t="s">
        <v>1364</v>
      </c>
      <c r="D827" s="703">
        <v>96</v>
      </c>
      <c r="F827" s="1261">
        <v>2534.21</v>
      </c>
      <c r="G827" s="1261">
        <v>118.47</v>
      </c>
      <c r="H827" s="1261">
        <v>0</v>
      </c>
      <c r="I827" s="1261" t="s">
        <v>1358</v>
      </c>
      <c r="J827" s="1261" t="s">
        <v>1359</v>
      </c>
    </row>
    <row r="828">
      <c r="A828" s="1261" t="s">
        <v>1355</v>
      </c>
      <c r="B828" s="1261" t="s">
        <v>1434</v>
      </c>
      <c r="C828" s="1261" t="s">
        <v>1373</v>
      </c>
      <c r="D828" s="703">
        <v>85</v>
      </c>
      <c r="F828" s="1261">
        <v>470106.88</v>
      </c>
      <c r="G828" s="1261">
        <v>1317</v>
      </c>
      <c r="H828" s="1261">
        <v>0</v>
      </c>
      <c r="I828" s="1261" t="s">
        <v>1358</v>
      </c>
      <c r="J828" s="1261" t="s">
        <v>1359</v>
      </c>
    </row>
    <row r="829">
      <c r="A829" s="1261" t="s">
        <v>1355</v>
      </c>
      <c r="B829" s="1261" t="s">
        <v>1434</v>
      </c>
      <c r="C829" s="1261" t="s">
        <v>1362</v>
      </c>
      <c r="D829" s="703">
        <v>27</v>
      </c>
      <c r="F829" s="1261">
        <v>714837.56000000006</v>
      </c>
      <c r="G829" s="1261">
        <v>14881700</v>
      </c>
      <c r="H829" s="1261">
        <v>0</v>
      </c>
      <c r="I829" s="1261" t="s">
        <v>1358</v>
      </c>
      <c r="J829" s="1261" t="s">
        <v>1359</v>
      </c>
    </row>
    <row r="830">
      <c r="A830" s="1261" t="s">
        <v>1355</v>
      </c>
      <c r="B830" s="1261" t="s">
        <v>1434</v>
      </c>
      <c r="C830" s="1261" t="s">
        <v>1382</v>
      </c>
      <c r="D830" s="703">
        <v>90</v>
      </c>
      <c r="F830" s="1261">
        <v>816.16999999999996</v>
      </c>
      <c r="G830" s="1261">
        <v>1.1299999999999999</v>
      </c>
      <c r="H830" s="1261">
        <v>0</v>
      </c>
      <c r="I830" s="1261" t="s">
        <v>1358</v>
      </c>
      <c r="J830" s="1261" t="s">
        <v>1359</v>
      </c>
    </row>
    <row r="831">
      <c r="A831" s="1261" t="s">
        <v>1360</v>
      </c>
      <c r="B831" s="1261" t="s">
        <v>1434</v>
      </c>
      <c r="C831" s="1261" t="s">
        <v>1379</v>
      </c>
      <c r="D831" s="703">
        <v>70</v>
      </c>
      <c r="F831" s="1261">
        <v>1270.52</v>
      </c>
      <c r="G831" s="1261">
        <v>0.53000000000000003</v>
      </c>
      <c r="H831" s="1261">
        <v>0</v>
      </c>
      <c r="I831" s="1261" t="s">
        <v>1358</v>
      </c>
      <c r="J831" s="1261" t="s">
        <v>1359</v>
      </c>
    </row>
    <row r="832">
      <c r="A832" s="1261" t="s">
        <v>1355</v>
      </c>
      <c r="B832" s="1261" t="s">
        <v>1434</v>
      </c>
      <c r="C832" s="1261" t="s">
        <v>1386</v>
      </c>
      <c r="D832" s="703">
        <v>22</v>
      </c>
      <c r="F832" s="1261">
        <v>26050.450000000001</v>
      </c>
      <c r="G832" s="1261">
        <v>4976.6499999999996</v>
      </c>
      <c r="H832" s="1261">
        <v>0</v>
      </c>
      <c r="I832" s="1261" t="s">
        <v>1358</v>
      </c>
      <c r="J832" s="1261" t="s">
        <v>1359</v>
      </c>
    </row>
    <row r="833">
      <c r="A833" s="1261" t="s">
        <v>1360</v>
      </c>
      <c r="B833" s="1261" t="s">
        <v>1434</v>
      </c>
      <c r="C833" s="1261" t="s">
        <v>1424</v>
      </c>
      <c r="D833" s="703">
        <v>34</v>
      </c>
      <c r="F833" s="1261">
        <v>224327.88</v>
      </c>
      <c r="G833" s="1261">
        <v>142506.14999999999</v>
      </c>
      <c r="H833" s="1261">
        <v>0</v>
      </c>
      <c r="I833" s="1261" t="s">
        <v>1358</v>
      </c>
      <c r="J833" s="1261" t="s">
        <v>1359</v>
      </c>
    </row>
    <row r="834">
      <c r="A834" s="1261" t="s">
        <v>1360</v>
      </c>
      <c r="B834" s="1261" t="s">
        <v>1434</v>
      </c>
      <c r="C834" s="1261" t="s">
        <v>1365</v>
      </c>
      <c r="D834" s="703">
        <v>61</v>
      </c>
      <c r="F834" s="1261">
        <v>15897.42</v>
      </c>
      <c r="G834" s="1261">
        <v>153.22</v>
      </c>
      <c r="H834" s="1261">
        <v>0</v>
      </c>
      <c r="I834" s="1261" t="s">
        <v>1358</v>
      </c>
      <c r="J834" s="1261" t="s">
        <v>1359</v>
      </c>
    </row>
    <row r="835">
      <c r="A835" s="1261" t="s">
        <v>1355</v>
      </c>
      <c r="B835" s="1261" t="s">
        <v>1434</v>
      </c>
      <c r="C835" s="1261" t="s">
        <v>1367</v>
      </c>
      <c r="D835" s="703">
        <v>44</v>
      </c>
      <c r="F835" s="1261">
        <v>33658914.090000004</v>
      </c>
      <c r="G835" s="1261">
        <v>161885525</v>
      </c>
      <c r="H835" s="1261">
        <v>0</v>
      </c>
      <c r="I835" s="1261" t="s">
        <v>1358</v>
      </c>
      <c r="J835" s="1261" t="s">
        <v>1359</v>
      </c>
    </row>
    <row r="836">
      <c r="A836" s="1261" t="s">
        <v>1355</v>
      </c>
      <c r="B836" s="1261" t="s">
        <v>1434</v>
      </c>
      <c r="C836" s="1261" t="s">
        <v>1422</v>
      </c>
      <c r="D836" s="703">
        <v>21</v>
      </c>
      <c r="F836" s="1261">
        <v>1830.3</v>
      </c>
      <c r="G836" s="1261">
        <v>67.5</v>
      </c>
      <c r="H836" s="1261">
        <v>0</v>
      </c>
      <c r="I836" s="1261" t="s">
        <v>1358</v>
      </c>
      <c r="J836" s="1261" t="s">
        <v>1359</v>
      </c>
    </row>
    <row r="837">
      <c r="A837" s="1261" t="s">
        <v>1355</v>
      </c>
      <c r="B837" s="1261" t="s">
        <v>1434</v>
      </c>
      <c r="C837" s="1261" t="s">
        <v>1383</v>
      </c>
      <c r="D837" s="703">
        <v>39</v>
      </c>
      <c r="F837" s="1261">
        <v>67.469999999999999</v>
      </c>
      <c r="G837" s="1261">
        <v>3.48</v>
      </c>
      <c r="H837" s="1261">
        <v>0</v>
      </c>
      <c r="I837" s="1261" t="s">
        <v>1358</v>
      </c>
      <c r="J837" s="1261" t="s">
        <v>1359</v>
      </c>
    </row>
    <row r="838">
      <c r="A838" s="1261" t="s">
        <v>1360</v>
      </c>
      <c r="B838" s="1261" t="s">
        <v>1434</v>
      </c>
      <c r="C838" s="1261" t="s">
        <v>1367</v>
      </c>
      <c r="D838" s="703">
        <v>12</v>
      </c>
      <c r="F838" s="1261">
        <v>2425588.4100000001</v>
      </c>
      <c r="G838" s="1261">
        <v>670320</v>
      </c>
      <c r="H838" s="1261">
        <v>0</v>
      </c>
      <c r="I838" s="1261" t="s">
        <v>1358</v>
      </c>
      <c r="J838" s="1261" t="s">
        <v>1359</v>
      </c>
    </row>
    <row r="839">
      <c r="A839" s="1261" t="s">
        <v>1360</v>
      </c>
      <c r="B839" s="1261" t="s">
        <v>1434</v>
      </c>
      <c r="C839" s="1261" t="s">
        <v>1384</v>
      </c>
      <c r="D839" s="703">
        <v>62</v>
      </c>
      <c r="F839" s="1261">
        <v>89463.949999999997</v>
      </c>
      <c r="G839" s="1261">
        <v>9511.7299999999996</v>
      </c>
      <c r="H839" s="1261">
        <v>0</v>
      </c>
      <c r="I839" s="1261" t="s">
        <v>1358</v>
      </c>
      <c r="J839" s="1261" t="s">
        <v>1359</v>
      </c>
    </row>
    <row r="840">
      <c r="A840" s="1261" t="s">
        <v>1360</v>
      </c>
      <c r="B840" s="1261" t="s">
        <v>1434</v>
      </c>
      <c r="C840" s="1261" t="s">
        <v>1364</v>
      </c>
      <c r="D840" s="703">
        <v>94</v>
      </c>
      <c r="F840" s="1261">
        <v>40261.599999999999</v>
      </c>
      <c r="G840" s="1261">
        <v>30903</v>
      </c>
      <c r="H840" s="1261">
        <v>0</v>
      </c>
      <c r="I840" s="1261" t="s">
        <v>1358</v>
      </c>
      <c r="J840" s="1261" t="s">
        <v>1359</v>
      </c>
    </row>
    <row r="841">
      <c r="A841" s="1261" t="s">
        <v>1355</v>
      </c>
      <c r="B841" s="1261" t="s">
        <v>1434</v>
      </c>
      <c r="C841" s="1261" t="s">
        <v>1401</v>
      </c>
      <c r="D841" s="703">
        <v>12</v>
      </c>
      <c r="F841" s="1261">
        <v>369731.73999999999</v>
      </c>
      <c r="G841" s="1261">
        <v>480000</v>
      </c>
      <c r="H841" s="1261">
        <v>0</v>
      </c>
      <c r="I841" s="1261" t="s">
        <v>1358</v>
      </c>
      <c r="J841" s="1261" t="s">
        <v>1359</v>
      </c>
    </row>
    <row r="842">
      <c r="A842" s="1261" t="s">
        <v>1360</v>
      </c>
      <c r="B842" s="1261" t="s">
        <v>1434</v>
      </c>
      <c r="C842" s="1261" t="s">
        <v>1391</v>
      </c>
      <c r="D842" s="703">
        <v>85</v>
      </c>
      <c r="F842" s="1261">
        <v>2867.6199999999999</v>
      </c>
      <c r="G842" s="1261">
        <v>12.640000000000001</v>
      </c>
      <c r="H842" s="1261">
        <v>0</v>
      </c>
      <c r="I842" s="1261" t="s">
        <v>1358</v>
      </c>
      <c r="J842" s="1261" t="s">
        <v>1359</v>
      </c>
    </row>
    <row r="843">
      <c r="A843" s="1261" t="s">
        <v>1355</v>
      </c>
      <c r="B843" s="1261" t="s">
        <v>1434</v>
      </c>
      <c r="C843" s="1261" t="s">
        <v>1411</v>
      </c>
      <c r="D843" s="703">
        <v>85</v>
      </c>
      <c r="F843" s="1261">
        <v>7323.6599999999999</v>
      </c>
      <c r="G843" s="1261">
        <v>21</v>
      </c>
      <c r="H843" s="1261">
        <v>0</v>
      </c>
      <c r="I843" s="1261" t="s">
        <v>1358</v>
      </c>
      <c r="J843" s="1261" t="s">
        <v>1359</v>
      </c>
    </row>
    <row r="844">
      <c r="A844" s="1261" t="s">
        <v>1355</v>
      </c>
      <c r="B844" s="1261" t="s">
        <v>1434</v>
      </c>
      <c r="C844" s="1261" t="s">
        <v>1420</v>
      </c>
      <c r="D844" s="703">
        <v>95</v>
      </c>
      <c r="F844" s="1261">
        <v>45235</v>
      </c>
      <c r="G844" s="1261">
        <v>1267</v>
      </c>
      <c r="H844" s="1261">
        <v>0</v>
      </c>
      <c r="I844" s="1261" t="s">
        <v>1358</v>
      </c>
      <c r="J844" s="1261" t="s">
        <v>1359</v>
      </c>
    </row>
    <row r="845">
      <c r="A845" s="1261" t="s">
        <v>1360</v>
      </c>
      <c r="B845" s="1261" t="s">
        <v>1434</v>
      </c>
      <c r="C845" s="1261" t="s">
        <v>1368</v>
      </c>
      <c r="D845" s="703">
        <v>87</v>
      </c>
      <c r="F845" s="1261">
        <v>260.14999999999998</v>
      </c>
      <c r="G845" s="1261">
        <v>28</v>
      </c>
      <c r="H845" s="1261">
        <v>0</v>
      </c>
      <c r="I845" s="1261" t="s">
        <v>1358</v>
      </c>
      <c r="J845" s="1261" t="s">
        <v>1359</v>
      </c>
    </row>
    <row r="846">
      <c r="A846" s="1261" t="s">
        <v>1355</v>
      </c>
      <c r="B846" s="1261" t="s">
        <v>1434</v>
      </c>
      <c r="C846" s="1261" t="s">
        <v>1392</v>
      </c>
      <c r="D846" s="703">
        <v>20</v>
      </c>
      <c r="F846" s="1261">
        <v>111.3</v>
      </c>
      <c r="G846" s="1261">
        <v>95.340000000000003</v>
      </c>
      <c r="H846" s="1261">
        <v>0</v>
      </c>
      <c r="I846" s="1261" t="s">
        <v>1358</v>
      </c>
      <c r="J846" s="1261" t="s">
        <v>1359</v>
      </c>
    </row>
    <row r="847">
      <c r="A847" s="1261" t="s">
        <v>1355</v>
      </c>
      <c r="B847" s="1261" t="s">
        <v>1434</v>
      </c>
      <c r="C847" s="1261" t="s">
        <v>1366</v>
      </c>
      <c r="D847" s="703">
        <v>18</v>
      </c>
      <c r="F847" s="1261">
        <v>81.719999999999999</v>
      </c>
      <c r="G847" s="1261">
        <v>12.4</v>
      </c>
      <c r="H847" s="1261">
        <v>0</v>
      </c>
      <c r="I847" s="1261" t="s">
        <v>1358</v>
      </c>
      <c r="J847" s="1261" t="s">
        <v>1359</v>
      </c>
    </row>
    <row r="848">
      <c r="A848" s="1261" t="s">
        <v>1355</v>
      </c>
      <c r="B848" s="1261" t="s">
        <v>1434</v>
      </c>
      <c r="C848" s="1261" t="s">
        <v>1430</v>
      </c>
      <c r="D848" s="703">
        <v>8</v>
      </c>
      <c r="F848" s="1261">
        <v>2659.5</v>
      </c>
      <c r="G848" s="1261">
        <v>45</v>
      </c>
      <c r="H848" s="1261">
        <v>0</v>
      </c>
      <c r="I848" s="1261" t="s">
        <v>1358</v>
      </c>
      <c r="J848" s="1261" t="s">
        <v>1359</v>
      </c>
    </row>
    <row r="849">
      <c r="A849" s="1261" t="s">
        <v>1355</v>
      </c>
      <c r="B849" s="1261" t="s">
        <v>1434</v>
      </c>
      <c r="C849" s="1261" t="s">
        <v>1375</v>
      </c>
      <c r="D849" s="703">
        <v>84</v>
      </c>
      <c r="F849" s="1261">
        <v>1915.1600000000001</v>
      </c>
      <c r="G849" s="1261">
        <v>277</v>
      </c>
      <c r="H849" s="1261">
        <v>0</v>
      </c>
      <c r="I849" s="1261" t="s">
        <v>1358</v>
      </c>
      <c r="J849" s="1261" t="s">
        <v>1359</v>
      </c>
    </row>
    <row r="850">
      <c r="A850" s="1261" t="s">
        <v>1355</v>
      </c>
      <c r="B850" s="1261" t="s">
        <v>1434</v>
      </c>
      <c r="C850" s="1261" t="s">
        <v>1381</v>
      </c>
      <c r="D850" s="703">
        <v>21</v>
      </c>
      <c r="F850" s="1261">
        <v>2400.1900000000001</v>
      </c>
      <c r="G850" s="1261">
        <v>69.900000000000006</v>
      </c>
      <c r="H850" s="1261">
        <v>0</v>
      </c>
      <c r="I850" s="1261" t="s">
        <v>1358</v>
      </c>
      <c r="J850" s="1261" t="s">
        <v>1359</v>
      </c>
    </row>
    <row r="851">
      <c r="A851" s="1261" t="s">
        <v>1355</v>
      </c>
      <c r="B851" s="1261" t="s">
        <v>1434</v>
      </c>
      <c r="C851" s="1261" t="s">
        <v>1365</v>
      </c>
      <c r="D851" s="703">
        <v>27</v>
      </c>
      <c r="F851" s="1261">
        <v>44480</v>
      </c>
      <c r="G851" s="1261">
        <v>347500</v>
      </c>
      <c r="H851" s="1261">
        <v>0</v>
      </c>
      <c r="I851" s="1261" t="s">
        <v>1358</v>
      </c>
      <c r="J851" s="1261" t="s">
        <v>1359</v>
      </c>
    </row>
    <row r="852">
      <c r="A852" s="1261" t="s">
        <v>1360</v>
      </c>
      <c r="B852" s="1261" t="s">
        <v>1434</v>
      </c>
      <c r="C852" s="1261" t="s">
        <v>1397</v>
      </c>
      <c r="D852" s="703">
        <v>40</v>
      </c>
      <c r="F852" s="1261">
        <v>325.19</v>
      </c>
      <c r="G852" s="1261">
        <v>3</v>
      </c>
      <c r="H852" s="1261">
        <v>0</v>
      </c>
      <c r="I852" s="1261" t="s">
        <v>1358</v>
      </c>
      <c r="J852" s="1261" t="s">
        <v>1359</v>
      </c>
    </row>
    <row r="853">
      <c r="A853" s="1261" t="s">
        <v>1355</v>
      </c>
      <c r="B853" s="1261" t="s">
        <v>1434</v>
      </c>
      <c r="C853" s="1261" t="s">
        <v>1370</v>
      </c>
      <c r="D853" s="703">
        <v>90</v>
      </c>
      <c r="F853" s="1261">
        <v>98190.160000000003</v>
      </c>
      <c r="G853" s="1261">
        <v>2164.3899999999999</v>
      </c>
      <c r="H853" s="1261">
        <v>0</v>
      </c>
      <c r="I853" s="1261" t="s">
        <v>1358</v>
      </c>
      <c r="J853" s="1261" t="s">
        <v>1359</v>
      </c>
    </row>
    <row r="854">
      <c r="A854" s="1261" t="s">
        <v>1360</v>
      </c>
      <c r="B854" s="1261" t="s">
        <v>1434</v>
      </c>
      <c r="C854" s="1261" t="s">
        <v>1398</v>
      </c>
      <c r="D854" s="703">
        <v>39</v>
      </c>
      <c r="F854" s="1261">
        <v>691.92999999999995</v>
      </c>
      <c r="G854" s="1261">
        <v>24.030000000000001</v>
      </c>
      <c r="H854" s="1261">
        <v>0</v>
      </c>
      <c r="I854" s="1261" t="s">
        <v>1358</v>
      </c>
      <c r="J854" s="1261" t="s">
        <v>1359</v>
      </c>
    </row>
    <row r="855">
      <c r="A855" s="1261" t="s">
        <v>1360</v>
      </c>
      <c r="B855" s="1261" t="s">
        <v>1434</v>
      </c>
      <c r="C855" s="1261" t="s">
        <v>1363</v>
      </c>
      <c r="D855" s="703">
        <v>73</v>
      </c>
      <c r="F855" s="1261">
        <v>2110.1300000000001</v>
      </c>
      <c r="G855" s="1261">
        <v>0.71999999999999997</v>
      </c>
      <c r="H855" s="1261">
        <v>0</v>
      </c>
      <c r="I855" s="1261" t="s">
        <v>1358</v>
      </c>
      <c r="J855" s="1261" t="s">
        <v>1359</v>
      </c>
    </row>
    <row r="856">
      <c r="A856" s="1261" t="s">
        <v>1355</v>
      </c>
      <c r="B856" s="1261" t="s">
        <v>1434</v>
      </c>
      <c r="C856" s="1261" t="s">
        <v>1368</v>
      </c>
      <c r="D856" s="703">
        <v>2</v>
      </c>
      <c r="F856" s="1261">
        <v>263.93000000000001</v>
      </c>
      <c r="G856" s="1261">
        <v>158</v>
      </c>
      <c r="H856" s="1261">
        <v>0</v>
      </c>
      <c r="I856" s="1261" t="s">
        <v>1358</v>
      </c>
      <c r="J856" s="1261" t="s">
        <v>1359</v>
      </c>
    </row>
    <row r="857">
      <c r="A857" s="1261" t="s">
        <v>1355</v>
      </c>
      <c r="B857" s="1261" t="s">
        <v>1434</v>
      </c>
      <c r="C857" s="1261" t="s">
        <v>1368</v>
      </c>
      <c r="D857" s="703">
        <v>68</v>
      </c>
      <c r="F857" s="1261">
        <v>31390.689999999999</v>
      </c>
      <c r="G857" s="1261">
        <v>1873.29</v>
      </c>
      <c r="H857" s="1261">
        <v>0</v>
      </c>
      <c r="I857" s="1261" t="s">
        <v>1358</v>
      </c>
      <c r="J857" s="1261" t="s">
        <v>1359</v>
      </c>
    </row>
    <row r="858">
      <c r="A858" s="1261" t="s">
        <v>1355</v>
      </c>
      <c r="B858" s="1261" t="s">
        <v>1434</v>
      </c>
      <c r="C858" s="1261" t="s">
        <v>1415</v>
      </c>
      <c r="D858" s="703">
        <v>90</v>
      </c>
      <c r="F858" s="1261">
        <v>4878.1800000000003</v>
      </c>
      <c r="G858" s="1261">
        <v>0.97999999999999998</v>
      </c>
      <c r="H858" s="1261">
        <v>0</v>
      </c>
      <c r="I858" s="1261" t="s">
        <v>1358</v>
      </c>
      <c r="J858" s="1261" t="s">
        <v>1359</v>
      </c>
    </row>
    <row r="859">
      <c r="A859" s="1261" t="s">
        <v>1360</v>
      </c>
      <c r="B859" s="1261" t="s">
        <v>1434</v>
      </c>
      <c r="C859" s="1261" t="s">
        <v>1376</v>
      </c>
      <c r="D859" s="703">
        <v>85</v>
      </c>
      <c r="F859" s="1261">
        <v>7606.5799999999999</v>
      </c>
      <c r="G859" s="1261">
        <v>5.0999999999999996</v>
      </c>
      <c r="H859" s="1261">
        <v>0</v>
      </c>
      <c r="I859" s="1261" t="s">
        <v>1358</v>
      </c>
      <c r="J859" s="1261" t="s">
        <v>1359</v>
      </c>
    </row>
    <row r="860">
      <c r="A860" s="1261" t="s">
        <v>1360</v>
      </c>
      <c r="B860" s="1261" t="s">
        <v>1434</v>
      </c>
      <c r="C860" s="1261" t="s">
        <v>1382</v>
      </c>
      <c r="D860" s="703">
        <v>74</v>
      </c>
      <c r="F860" s="1261">
        <v>1843.02</v>
      </c>
      <c r="G860" s="1261">
        <v>43</v>
      </c>
      <c r="H860" s="1261">
        <v>0</v>
      </c>
      <c r="I860" s="1261" t="s">
        <v>1358</v>
      </c>
      <c r="J860" s="1261" t="s">
        <v>1359</v>
      </c>
    </row>
    <row r="861">
      <c r="A861" s="1261" t="s">
        <v>1360</v>
      </c>
      <c r="B861" s="1261" t="s">
        <v>1434</v>
      </c>
      <c r="C861" s="1261" t="s">
        <v>1369</v>
      </c>
      <c r="D861" s="703">
        <v>61</v>
      </c>
      <c r="F861" s="1261">
        <v>311.81999999999999</v>
      </c>
      <c r="G861" s="1261">
        <v>0.45000000000000001</v>
      </c>
      <c r="H861" s="1261">
        <v>0</v>
      </c>
      <c r="I861" s="1261" t="s">
        <v>1358</v>
      </c>
      <c r="J861" s="1261" t="s">
        <v>1359</v>
      </c>
    </row>
    <row r="862">
      <c r="A862" s="1261" t="s">
        <v>1355</v>
      </c>
      <c r="B862" s="1261" t="s">
        <v>1434</v>
      </c>
      <c r="C862" s="1261" t="s">
        <v>1368</v>
      </c>
      <c r="D862" s="703">
        <v>55</v>
      </c>
      <c r="F862" s="1261">
        <v>1195</v>
      </c>
      <c r="G862" s="1261">
        <v>705</v>
      </c>
      <c r="H862" s="1261">
        <v>0</v>
      </c>
      <c r="I862" s="1261" t="s">
        <v>1358</v>
      </c>
      <c r="J862" s="1261" t="s">
        <v>1359</v>
      </c>
    </row>
    <row r="863">
      <c r="A863" s="1261" t="s">
        <v>1355</v>
      </c>
      <c r="B863" s="1261" t="s">
        <v>1434</v>
      </c>
      <c r="C863" s="1261" t="s">
        <v>1454</v>
      </c>
      <c r="D863" s="703">
        <v>90</v>
      </c>
      <c r="F863" s="1261">
        <v>4180</v>
      </c>
      <c r="G863" s="1261">
        <v>2.3999999999999999</v>
      </c>
      <c r="H863" s="1261">
        <v>0</v>
      </c>
      <c r="I863" s="1261" t="s">
        <v>1358</v>
      </c>
      <c r="J863" s="1261" t="s">
        <v>1359</v>
      </c>
    </row>
    <row r="864">
      <c r="A864" s="1261" t="s">
        <v>1355</v>
      </c>
      <c r="B864" s="1261" t="s">
        <v>1434</v>
      </c>
      <c r="C864" s="1261" t="s">
        <v>1399</v>
      </c>
      <c r="D864" s="703">
        <v>85</v>
      </c>
      <c r="F864" s="1261">
        <v>461</v>
      </c>
      <c r="G864" s="1261">
        <v>1.29</v>
      </c>
      <c r="H864" s="1261">
        <v>0</v>
      </c>
      <c r="I864" s="1261" t="s">
        <v>1358</v>
      </c>
      <c r="J864" s="1261" t="s">
        <v>1359</v>
      </c>
    </row>
    <row r="865">
      <c r="A865" s="1261" t="s">
        <v>1360</v>
      </c>
      <c r="B865" s="1261" t="s">
        <v>1434</v>
      </c>
      <c r="C865" s="1261" t="s">
        <v>1382</v>
      </c>
      <c r="D865" s="703">
        <v>34</v>
      </c>
      <c r="F865" s="1261">
        <v>11068.690000000001</v>
      </c>
      <c r="G865" s="1261">
        <v>2950</v>
      </c>
      <c r="H865" s="1261">
        <v>0</v>
      </c>
      <c r="I865" s="1261" t="s">
        <v>1358</v>
      </c>
      <c r="J865" s="1261" t="s">
        <v>1359</v>
      </c>
    </row>
    <row r="866">
      <c r="A866" s="1261" t="s">
        <v>1360</v>
      </c>
      <c r="B866" s="1261" t="s">
        <v>1434</v>
      </c>
      <c r="C866" s="1261" t="s">
        <v>1368</v>
      </c>
      <c r="D866" s="703">
        <v>20</v>
      </c>
      <c r="F866" s="1261">
        <v>3513.5500000000002</v>
      </c>
      <c r="G866" s="1261">
        <v>8176.1099999999997</v>
      </c>
      <c r="H866" s="1261">
        <v>0</v>
      </c>
      <c r="I866" s="1261" t="s">
        <v>1358</v>
      </c>
      <c r="J866" s="1261" t="s">
        <v>1359</v>
      </c>
    </row>
    <row r="867">
      <c r="A867" s="1261" t="s">
        <v>1360</v>
      </c>
      <c r="B867" s="1261" t="s">
        <v>1434</v>
      </c>
      <c r="C867" s="1261" t="s">
        <v>1372</v>
      </c>
      <c r="D867" s="703">
        <v>76</v>
      </c>
      <c r="F867" s="1261">
        <v>5443.6499999999996</v>
      </c>
      <c r="G867" s="1261">
        <v>14</v>
      </c>
      <c r="H867" s="1261">
        <v>0</v>
      </c>
      <c r="I867" s="1261" t="s">
        <v>1358</v>
      </c>
      <c r="J867" s="1261" t="s">
        <v>1359</v>
      </c>
    </row>
    <row r="868">
      <c r="A868" s="1261" t="s">
        <v>1360</v>
      </c>
      <c r="B868" s="1261" t="s">
        <v>1434</v>
      </c>
      <c r="C868" s="1261" t="s">
        <v>1364</v>
      </c>
      <c r="D868" s="703">
        <v>37</v>
      </c>
      <c r="F868" s="1261">
        <v>2405.5799999999999</v>
      </c>
      <c r="G868" s="1261">
        <v>29</v>
      </c>
      <c r="H868" s="1261">
        <v>0</v>
      </c>
      <c r="I868" s="1261" t="s">
        <v>1358</v>
      </c>
      <c r="J868" s="1261" t="s">
        <v>1359</v>
      </c>
    </row>
    <row r="869">
      <c r="A869" s="1261" t="s">
        <v>1355</v>
      </c>
      <c r="B869" s="1261" t="s">
        <v>1434</v>
      </c>
      <c r="C869" s="1261" t="s">
        <v>1409</v>
      </c>
      <c r="D869" s="703">
        <v>85</v>
      </c>
      <c r="F869" s="1261">
        <v>10517.58</v>
      </c>
      <c r="G869" s="1261">
        <v>590.95000000000005</v>
      </c>
      <c r="H869" s="1261">
        <v>0</v>
      </c>
      <c r="I869" s="1261" t="s">
        <v>1358</v>
      </c>
      <c r="J869" s="1261" t="s">
        <v>1359</v>
      </c>
    </row>
    <row r="870">
      <c r="A870" s="1261" t="s">
        <v>1360</v>
      </c>
      <c r="B870" s="1261" t="s">
        <v>1434</v>
      </c>
      <c r="C870" s="1261" t="s">
        <v>1382</v>
      </c>
      <c r="D870" s="703">
        <v>76</v>
      </c>
      <c r="F870" s="1261">
        <v>1210.96</v>
      </c>
      <c r="G870" s="1261">
        <v>33</v>
      </c>
      <c r="H870" s="1261">
        <v>0</v>
      </c>
      <c r="I870" s="1261" t="s">
        <v>1358</v>
      </c>
      <c r="J870" s="1261" t="s">
        <v>1359</v>
      </c>
    </row>
    <row r="871">
      <c r="A871" s="1261" t="s">
        <v>1355</v>
      </c>
      <c r="B871" s="1261" t="s">
        <v>1434</v>
      </c>
      <c r="C871" s="1261" t="s">
        <v>1397</v>
      </c>
      <c r="D871" s="703">
        <v>94</v>
      </c>
      <c r="F871" s="1261">
        <v>54.979999999999997</v>
      </c>
      <c r="G871" s="1261">
        <v>1.8500000000000001</v>
      </c>
      <c r="H871" s="1261">
        <v>0</v>
      </c>
      <c r="I871" s="1261" t="s">
        <v>1358</v>
      </c>
      <c r="J871" s="1261" t="s">
        <v>1359</v>
      </c>
    </row>
    <row r="872">
      <c r="A872" s="1261" t="s">
        <v>1355</v>
      </c>
      <c r="B872" s="1261" t="s">
        <v>1434</v>
      </c>
      <c r="C872" s="1261" t="s">
        <v>1394</v>
      </c>
      <c r="D872" s="703">
        <v>85</v>
      </c>
      <c r="F872" s="1261">
        <v>2844.6300000000001</v>
      </c>
      <c r="G872" s="1261">
        <v>6.4800000000000004</v>
      </c>
      <c r="H872" s="1261">
        <v>0</v>
      </c>
      <c r="I872" s="1261" t="s">
        <v>1358</v>
      </c>
      <c r="J872" s="1261" t="s">
        <v>1359</v>
      </c>
    </row>
    <row r="873">
      <c r="A873" s="1261" t="s">
        <v>1355</v>
      </c>
      <c r="B873" s="1261" t="s">
        <v>1434</v>
      </c>
      <c r="C873" s="1261" t="s">
        <v>1379</v>
      </c>
      <c r="D873" s="703">
        <v>94</v>
      </c>
      <c r="F873" s="1261">
        <v>104399.55</v>
      </c>
      <c r="G873" s="1261">
        <v>84503.5</v>
      </c>
      <c r="H873" s="1261">
        <v>0</v>
      </c>
      <c r="I873" s="1261" t="s">
        <v>1358</v>
      </c>
      <c r="J873" s="1261" t="s">
        <v>1359</v>
      </c>
    </row>
    <row r="874">
      <c r="A874" s="1261" t="s">
        <v>1360</v>
      </c>
      <c r="B874" s="1261" t="s">
        <v>1434</v>
      </c>
      <c r="C874" s="1261" t="s">
        <v>1438</v>
      </c>
      <c r="D874" s="703">
        <v>8</v>
      </c>
      <c r="F874" s="1261">
        <v>12359.58</v>
      </c>
      <c r="G874" s="1261">
        <v>19402.43</v>
      </c>
      <c r="H874" s="1261">
        <v>0</v>
      </c>
      <c r="I874" s="1261" t="s">
        <v>1358</v>
      </c>
      <c r="J874" s="1261" t="s">
        <v>1359</v>
      </c>
    </row>
    <row r="875">
      <c r="A875" s="1261" t="s">
        <v>1360</v>
      </c>
      <c r="B875" s="1261" t="s">
        <v>1434</v>
      </c>
      <c r="C875" s="1261" t="s">
        <v>1368</v>
      </c>
      <c r="D875" s="703">
        <v>40</v>
      </c>
      <c r="F875" s="1261">
        <v>83.620000000000005</v>
      </c>
      <c r="G875" s="1261">
        <v>0.90000000000000002</v>
      </c>
      <c r="H875" s="1261">
        <v>0</v>
      </c>
      <c r="I875" s="1261" t="s">
        <v>1358</v>
      </c>
      <c r="J875" s="1261" t="s">
        <v>1359</v>
      </c>
    </row>
    <row r="876">
      <c r="A876" s="1261" t="s">
        <v>1355</v>
      </c>
      <c r="B876" s="1261" t="s">
        <v>1434</v>
      </c>
      <c r="C876" s="1261" t="s">
        <v>1367</v>
      </c>
      <c r="D876" s="703">
        <v>90</v>
      </c>
      <c r="F876" s="1261">
        <v>6150</v>
      </c>
      <c r="G876" s="1261">
        <v>5</v>
      </c>
      <c r="H876" s="1261">
        <v>0</v>
      </c>
      <c r="I876" s="1261" t="s">
        <v>1358</v>
      </c>
      <c r="J876" s="1261" t="s">
        <v>1359</v>
      </c>
    </row>
    <row r="877">
      <c r="A877" s="1261" t="s">
        <v>1355</v>
      </c>
      <c r="B877" s="1261" t="s">
        <v>1434</v>
      </c>
      <c r="C877" s="1261" t="s">
        <v>1372</v>
      </c>
      <c r="D877" s="703">
        <v>95</v>
      </c>
      <c r="F877" s="1261">
        <v>4800</v>
      </c>
      <c r="G877" s="1261">
        <v>140</v>
      </c>
      <c r="H877" s="1261">
        <v>0</v>
      </c>
      <c r="I877" s="1261" t="s">
        <v>1358</v>
      </c>
      <c r="J877" s="1261" t="s">
        <v>1359</v>
      </c>
    </row>
    <row r="878">
      <c r="A878" s="1261" t="s">
        <v>1355</v>
      </c>
      <c r="B878" s="1261" t="s">
        <v>1434</v>
      </c>
      <c r="C878" s="1261" t="s">
        <v>1425</v>
      </c>
      <c r="D878" s="703">
        <v>95</v>
      </c>
      <c r="F878" s="1261">
        <v>5951.2399999999998</v>
      </c>
      <c r="G878" s="1261">
        <v>145</v>
      </c>
      <c r="H878" s="1261">
        <v>0</v>
      </c>
      <c r="I878" s="1261" t="s">
        <v>1358</v>
      </c>
      <c r="J878" s="1261" t="s">
        <v>1359</v>
      </c>
    </row>
    <row r="879">
      <c r="A879" s="1261" t="s">
        <v>1360</v>
      </c>
      <c r="B879" s="1261" t="s">
        <v>1434</v>
      </c>
      <c r="C879" s="1261" t="s">
        <v>1441</v>
      </c>
      <c r="D879" s="703">
        <v>21</v>
      </c>
      <c r="F879" s="1261">
        <v>804.88999999999999</v>
      </c>
      <c r="G879" s="1261">
        <v>70.079999999999998</v>
      </c>
      <c r="H879" s="1261">
        <v>0</v>
      </c>
      <c r="I879" s="1261" t="s">
        <v>1358</v>
      </c>
      <c r="J879" s="1261" t="s">
        <v>1359</v>
      </c>
    </row>
    <row r="880">
      <c r="A880" s="1261" t="s">
        <v>1360</v>
      </c>
      <c r="B880" s="1261" t="s">
        <v>1434</v>
      </c>
      <c r="C880" s="1261" t="s">
        <v>1391</v>
      </c>
      <c r="D880" s="703">
        <v>73</v>
      </c>
      <c r="F880" s="1261">
        <v>50723.309999999998</v>
      </c>
      <c r="G880" s="1261">
        <v>462.94</v>
      </c>
      <c r="H880" s="1261">
        <v>0</v>
      </c>
      <c r="I880" s="1261" t="s">
        <v>1358</v>
      </c>
      <c r="J880" s="1261" t="s">
        <v>1359</v>
      </c>
    </row>
    <row r="881">
      <c r="A881" s="1261" t="s">
        <v>1360</v>
      </c>
      <c r="B881" s="1261" t="s">
        <v>1434</v>
      </c>
      <c r="C881" s="1261" t="s">
        <v>1405</v>
      </c>
      <c r="D881" s="703">
        <v>73</v>
      </c>
      <c r="F881" s="1261">
        <v>5264.4799999999996</v>
      </c>
      <c r="G881" s="1261">
        <v>20.199999999999999</v>
      </c>
      <c r="H881" s="1261">
        <v>0</v>
      </c>
      <c r="I881" s="1261" t="s">
        <v>1358</v>
      </c>
      <c r="J881" s="1261" t="s">
        <v>1359</v>
      </c>
    </row>
    <row r="882">
      <c r="A882" s="1261" t="s">
        <v>1355</v>
      </c>
      <c r="B882" s="1261" t="s">
        <v>1434</v>
      </c>
      <c r="C882" s="1261" t="s">
        <v>1380</v>
      </c>
      <c r="D882" s="703">
        <v>84</v>
      </c>
      <c r="F882" s="1261">
        <v>2</v>
      </c>
      <c r="G882" s="1261">
        <v>0.01</v>
      </c>
      <c r="H882" s="1261">
        <v>0</v>
      </c>
      <c r="I882" s="1261" t="s">
        <v>1358</v>
      </c>
      <c r="J882" s="1261" t="s">
        <v>1359</v>
      </c>
    </row>
    <row r="883">
      <c r="A883" s="1261" t="s">
        <v>1360</v>
      </c>
      <c r="B883" s="1261" t="s">
        <v>1434</v>
      </c>
      <c r="C883" s="1261" t="s">
        <v>1415</v>
      </c>
      <c r="D883" s="703">
        <v>8</v>
      </c>
      <c r="F883" s="1261">
        <v>26545.700000000001</v>
      </c>
      <c r="G883" s="1261">
        <v>19368</v>
      </c>
      <c r="H883" s="1261">
        <v>0</v>
      </c>
      <c r="I883" s="1261" t="s">
        <v>1358</v>
      </c>
      <c r="J883" s="1261" t="s">
        <v>1359</v>
      </c>
    </row>
    <row r="884">
      <c r="A884" s="1261" t="s">
        <v>1355</v>
      </c>
      <c r="B884" s="1261" t="s">
        <v>1356</v>
      </c>
      <c r="C884" s="1261" t="s">
        <v>1368</v>
      </c>
      <c r="D884" s="703">
        <v>19</v>
      </c>
      <c r="F884" s="1261">
        <v>46788.220000000001</v>
      </c>
      <c r="G884" s="1261">
        <v>39558.300000000003</v>
      </c>
      <c r="H884" s="1261">
        <v>0</v>
      </c>
      <c r="I884" s="1261" t="s">
        <v>1358</v>
      </c>
      <c r="J884" s="1261" t="s">
        <v>1359</v>
      </c>
    </row>
    <row r="885">
      <c r="A885" s="1261" t="s">
        <v>1355</v>
      </c>
      <c r="B885" s="1261" t="s">
        <v>1356</v>
      </c>
      <c r="C885" s="1261" t="s">
        <v>1374</v>
      </c>
      <c r="D885" s="703">
        <v>21</v>
      </c>
      <c r="F885" s="1261">
        <v>17966.459999999999</v>
      </c>
      <c r="G885" s="1261">
        <v>327.10000000000002</v>
      </c>
      <c r="H885" s="1261">
        <v>0</v>
      </c>
      <c r="I885" s="1261" t="s">
        <v>1358</v>
      </c>
      <c r="J885" s="1261" t="s">
        <v>1359</v>
      </c>
    </row>
    <row r="886">
      <c r="A886" s="1261" t="s">
        <v>1355</v>
      </c>
      <c r="B886" s="1261" t="s">
        <v>1356</v>
      </c>
      <c r="C886" s="1261" t="s">
        <v>1368</v>
      </c>
      <c r="D886" s="703">
        <v>25</v>
      </c>
      <c r="F886" s="1261">
        <v>31342.400000000001</v>
      </c>
      <c r="G886" s="1261">
        <v>472861.15999999997</v>
      </c>
      <c r="H886" s="1261">
        <v>0</v>
      </c>
      <c r="I886" s="1261" t="s">
        <v>1358</v>
      </c>
      <c r="J886" s="1261" t="s">
        <v>1359</v>
      </c>
    </row>
    <row r="887">
      <c r="A887" s="1261" t="s">
        <v>1355</v>
      </c>
      <c r="B887" s="1261" t="s">
        <v>1356</v>
      </c>
      <c r="C887" s="1261" t="s">
        <v>1364</v>
      </c>
      <c r="D887" s="703">
        <v>34</v>
      </c>
      <c r="F887" s="1261">
        <v>10420.959999999999</v>
      </c>
      <c r="G887" s="1261">
        <v>535.70000000000005</v>
      </c>
      <c r="H887" s="1261">
        <v>0</v>
      </c>
      <c r="I887" s="1261" t="s">
        <v>1358</v>
      </c>
      <c r="J887" s="1261" t="s">
        <v>1359</v>
      </c>
    </row>
    <row r="888">
      <c r="A888" s="1261" t="s">
        <v>1355</v>
      </c>
      <c r="B888" s="1261" t="s">
        <v>1356</v>
      </c>
      <c r="C888" s="1261" t="s">
        <v>1366</v>
      </c>
      <c r="D888" s="703">
        <v>44</v>
      </c>
      <c r="F888" s="1261">
        <v>3535892.79</v>
      </c>
      <c r="G888" s="1261">
        <v>27204352.399999999</v>
      </c>
      <c r="H888" s="1261">
        <v>0</v>
      </c>
      <c r="I888" s="1261" t="s">
        <v>1358</v>
      </c>
      <c r="J888" s="1261" t="s">
        <v>1359</v>
      </c>
    </row>
    <row r="889">
      <c r="A889" s="1261" t="s">
        <v>1360</v>
      </c>
      <c r="B889" s="1261" t="s">
        <v>1356</v>
      </c>
      <c r="C889" s="1261" t="s">
        <v>1362</v>
      </c>
      <c r="D889" s="703">
        <v>62</v>
      </c>
      <c r="F889" s="1261">
        <v>81649.710000000006</v>
      </c>
      <c r="G889" s="1261">
        <v>783.95000000000005</v>
      </c>
      <c r="H889" s="1261">
        <v>0</v>
      </c>
      <c r="I889" s="1261" t="s">
        <v>1358</v>
      </c>
      <c r="J889" s="1261" t="s">
        <v>1359</v>
      </c>
    </row>
    <row r="890">
      <c r="A890" s="1261" t="s">
        <v>1355</v>
      </c>
      <c r="B890" s="1261" t="s">
        <v>1356</v>
      </c>
      <c r="C890" s="1261" t="s">
        <v>1368</v>
      </c>
      <c r="D890" s="703">
        <v>40</v>
      </c>
      <c r="F890" s="1261">
        <v>181924.88</v>
      </c>
      <c r="G890" s="1261">
        <v>74649.75</v>
      </c>
      <c r="H890" s="1261">
        <v>0</v>
      </c>
      <c r="I890" s="1261" t="s">
        <v>1358</v>
      </c>
      <c r="J890" s="1261" t="s">
        <v>1359</v>
      </c>
    </row>
    <row r="891">
      <c r="A891" s="1261" t="s">
        <v>1355</v>
      </c>
      <c r="B891" s="1261" t="s">
        <v>1356</v>
      </c>
      <c r="C891" s="1261" t="s">
        <v>1362</v>
      </c>
      <c r="D891" s="703">
        <v>39</v>
      </c>
      <c r="F891" s="1261">
        <v>2178198.79</v>
      </c>
      <c r="G891" s="1261">
        <v>1891250</v>
      </c>
      <c r="H891" s="1261">
        <v>0</v>
      </c>
      <c r="I891" s="1261" t="s">
        <v>1358</v>
      </c>
      <c r="J891" s="1261" t="s">
        <v>1359</v>
      </c>
    </row>
    <row r="892">
      <c r="A892" s="1261" t="s">
        <v>1360</v>
      </c>
      <c r="B892" s="1261" t="s">
        <v>1356</v>
      </c>
      <c r="C892" s="1261" t="s">
        <v>1406</v>
      </c>
      <c r="D892" s="703">
        <v>84</v>
      </c>
      <c r="F892" s="1261">
        <v>744788.06999999995</v>
      </c>
      <c r="G892" s="1261">
        <v>19485</v>
      </c>
      <c r="H892" s="1261">
        <v>0</v>
      </c>
      <c r="I892" s="1261" t="s">
        <v>1358</v>
      </c>
      <c r="J892" s="1261" t="s">
        <v>1359</v>
      </c>
    </row>
    <row r="893">
      <c r="A893" s="1261" t="s">
        <v>1360</v>
      </c>
      <c r="B893" s="1261" t="s">
        <v>1356</v>
      </c>
      <c r="C893" s="1261" t="s">
        <v>1365</v>
      </c>
      <c r="D893" s="703">
        <v>62</v>
      </c>
      <c r="F893" s="1261">
        <v>2258.8099999999999</v>
      </c>
      <c r="G893" s="1261">
        <v>8.9299999999999997</v>
      </c>
      <c r="H893" s="1261">
        <v>0</v>
      </c>
      <c r="I893" s="1261" t="s">
        <v>1358</v>
      </c>
      <c r="J893" s="1261" t="s">
        <v>1359</v>
      </c>
    </row>
    <row r="894">
      <c r="A894" s="1261" t="s">
        <v>1360</v>
      </c>
      <c r="B894" s="1261" t="s">
        <v>1356</v>
      </c>
      <c r="C894" s="1261" t="s">
        <v>1379</v>
      </c>
      <c r="D894" s="703">
        <v>40</v>
      </c>
      <c r="F894" s="1261">
        <v>24963.509999999998</v>
      </c>
      <c r="G894" s="1261">
        <v>60.780000000000001</v>
      </c>
      <c r="H894" s="1261">
        <v>0</v>
      </c>
      <c r="I894" s="1261" t="s">
        <v>1358</v>
      </c>
      <c r="J894" s="1261" t="s">
        <v>1359</v>
      </c>
    </row>
    <row r="895">
      <c r="A895" s="1261" t="s">
        <v>1355</v>
      </c>
      <c r="B895" s="1261" t="s">
        <v>1356</v>
      </c>
      <c r="C895" s="1261" t="s">
        <v>1364</v>
      </c>
      <c r="D895" s="703">
        <v>82</v>
      </c>
      <c r="F895" s="1261">
        <v>154597.48000000001</v>
      </c>
      <c r="G895" s="1261">
        <v>3751.2600000000002</v>
      </c>
      <c r="H895" s="1261">
        <v>0</v>
      </c>
      <c r="I895" s="1261" t="s">
        <v>1358</v>
      </c>
      <c r="J895" s="1261" t="s">
        <v>1359</v>
      </c>
    </row>
    <row r="896">
      <c r="A896" s="1261" t="s">
        <v>1355</v>
      </c>
      <c r="B896" s="1261" t="s">
        <v>1356</v>
      </c>
      <c r="C896" s="1261" t="s">
        <v>1368</v>
      </c>
      <c r="D896" s="703">
        <v>94</v>
      </c>
      <c r="F896" s="1261">
        <v>804631.35999999999</v>
      </c>
      <c r="G896" s="1261">
        <v>328841.39000000001</v>
      </c>
      <c r="H896" s="1261">
        <v>0</v>
      </c>
      <c r="I896" s="1261" t="s">
        <v>1358</v>
      </c>
      <c r="J896" s="1261" t="s">
        <v>1359</v>
      </c>
    </row>
    <row r="897">
      <c r="A897" s="1261" t="s">
        <v>1360</v>
      </c>
      <c r="B897" s="1261" t="s">
        <v>1356</v>
      </c>
      <c r="C897" s="1261" t="s">
        <v>1364</v>
      </c>
      <c r="D897" s="703">
        <v>94</v>
      </c>
      <c r="F897" s="1261">
        <v>66732.199999999997</v>
      </c>
      <c r="G897" s="1261">
        <v>52133.019999999997</v>
      </c>
      <c r="H897" s="1261">
        <v>0</v>
      </c>
      <c r="I897" s="1261" t="s">
        <v>1358</v>
      </c>
      <c r="J897" s="1261" t="s">
        <v>1359</v>
      </c>
    </row>
    <row r="898">
      <c r="A898" s="1261" t="s">
        <v>1360</v>
      </c>
      <c r="B898" s="1261" t="s">
        <v>1356</v>
      </c>
      <c r="C898" s="1261" t="s">
        <v>1386</v>
      </c>
      <c r="D898" s="703">
        <v>85</v>
      </c>
      <c r="F898" s="1261">
        <v>110244.57000000001</v>
      </c>
      <c r="G898" s="1261">
        <v>212.47999999999999</v>
      </c>
      <c r="H898" s="1261">
        <v>0</v>
      </c>
      <c r="I898" s="1261" t="s">
        <v>1358</v>
      </c>
      <c r="J898" s="1261" t="s">
        <v>1359</v>
      </c>
    </row>
    <row r="899">
      <c r="A899" s="1261" t="s">
        <v>1355</v>
      </c>
      <c r="B899" s="1261" t="s">
        <v>1356</v>
      </c>
      <c r="C899" s="1261" t="s">
        <v>1364</v>
      </c>
      <c r="D899" s="703">
        <v>85</v>
      </c>
      <c r="F899" s="1261">
        <v>2087320.4099999999</v>
      </c>
      <c r="G899" s="1261">
        <v>22782.580000000002</v>
      </c>
      <c r="H899" s="1261">
        <v>0</v>
      </c>
      <c r="I899" s="1261" t="s">
        <v>1358</v>
      </c>
      <c r="J899" s="1261" t="s">
        <v>1359</v>
      </c>
    </row>
    <row r="900">
      <c r="A900" s="1261" t="s">
        <v>1355</v>
      </c>
      <c r="B900" s="1261" t="s">
        <v>1356</v>
      </c>
      <c r="C900" s="1261" t="s">
        <v>1379</v>
      </c>
      <c r="D900" s="703">
        <v>15</v>
      </c>
      <c r="F900" s="1261">
        <v>2546.4299999999998</v>
      </c>
      <c r="G900" s="1261">
        <v>90</v>
      </c>
      <c r="H900" s="1261">
        <v>0</v>
      </c>
      <c r="I900" s="1261" t="s">
        <v>1358</v>
      </c>
      <c r="J900" s="1261" t="s">
        <v>1359</v>
      </c>
    </row>
    <row r="901">
      <c r="A901" s="1261" t="s">
        <v>1360</v>
      </c>
      <c r="B901" s="1261" t="s">
        <v>1356</v>
      </c>
      <c r="C901" s="1261" t="s">
        <v>1362</v>
      </c>
      <c r="D901" s="703">
        <v>61</v>
      </c>
      <c r="F901" s="1261">
        <v>11631.790000000001</v>
      </c>
      <c r="G901" s="1261">
        <v>84.810000000000002</v>
      </c>
      <c r="H901" s="1261">
        <v>0</v>
      </c>
      <c r="I901" s="1261" t="s">
        <v>1358</v>
      </c>
      <c r="J901" s="1261" t="s">
        <v>1359</v>
      </c>
    </row>
    <row r="902">
      <c r="A902" s="1261" t="s">
        <v>1360</v>
      </c>
      <c r="B902" s="1261" t="s">
        <v>1356</v>
      </c>
      <c r="C902" s="1261" t="s">
        <v>1436</v>
      </c>
      <c r="D902" s="703">
        <v>62</v>
      </c>
      <c r="F902" s="1261">
        <v>20556.470000000001</v>
      </c>
      <c r="G902" s="1261">
        <v>124.59999999999999</v>
      </c>
      <c r="H902" s="1261">
        <v>0</v>
      </c>
      <c r="I902" s="1261" t="s">
        <v>1358</v>
      </c>
      <c r="J902" s="1261" t="s">
        <v>1359</v>
      </c>
    </row>
    <row r="903">
      <c r="A903" s="1261" t="s">
        <v>1355</v>
      </c>
      <c r="B903" s="1261" t="s">
        <v>1356</v>
      </c>
      <c r="C903" s="1261" t="s">
        <v>1368</v>
      </c>
      <c r="D903" s="703">
        <v>96</v>
      </c>
      <c r="F903" s="1261">
        <v>37384.199999999997</v>
      </c>
      <c r="G903" s="1261">
        <v>1587.4100000000001</v>
      </c>
      <c r="H903" s="1261">
        <v>0</v>
      </c>
      <c r="I903" s="1261" t="s">
        <v>1358</v>
      </c>
      <c r="J903" s="1261" t="s">
        <v>1359</v>
      </c>
    </row>
    <row r="904">
      <c r="A904" s="1261" t="s">
        <v>1360</v>
      </c>
      <c r="B904" s="1261" t="s">
        <v>1356</v>
      </c>
      <c r="C904" s="1261" t="s">
        <v>1449</v>
      </c>
      <c r="D904" s="703">
        <v>85</v>
      </c>
      <c r="F904" s="1261">
        <v>3500.27</v>
      </c>
      <c r="G904" s="1261">
        <v>19.890000000000001</v>
      </c>
      <c r="H904" s="1261">
        <v>0</v>
      </c>
      <c r="I904" s="1261" t="s">
        <v>1358</v>
      </c>
      <c r="J904" s="1261" t="s">
        <v>1359</v>
      </c>
    </row>
    <row r="905">
      <c r="A905" s="1261" t="s">
        <v>1355</v>
      </c>
      <c r="B905" s="1261" t="s">
        <v>1356</v>
      </c>
      <c r="C905" s="1261" t="s">
        <v>1362</v>
      </c>
      <c r="D905" s="703">
        <v>21</v>
      </c>
      <c r="F905" s="1261">
        <v>37932.379999999997</v>
      </c>
      <c r="G905" s="1261">
        <v>990.53999999999996</v>
      </c>
      <c r="H905" s="1261">
        <v>0</v>
      </c>
      <c r="I905" s="1261" t="s">
        <v>1358</v>
      </c>
      <c r="J905" s="1261" t="s">
        <v>1359</v>
      </c>
    </row>
    <row r="906">
      <c r="A906" s="1261" t="s">
        <v>1355</v>
      </c>
      <c r="B906" s="1261" t="s">
        <v>1356</v>
      </c>
      <c r="C906" s="1261" t="s">
        <v>1369</v>
      </c>
      <c r="D906" s="703">
        <v>21</v>
      </c>
      <c r="F906" s="1261">
        <v>14429.23</v>
      </c>
      <c r="G906" s="1261">
        <v>405.5</v>
      </c>
      <c r="H906" s="1261">
        <v>0</v>
      </c>
      <c r="I906" s="1261" t="s">
        <v>1358</v>
      </c>
      <c r="J906" s="1261" t="s">
        <v>1359</v>
      </c>
    </row>
    <row r="907">
      <c r="A907" s="1261" t="s">
        <v>1360</v>
      </c>
      <c r="B907" s="1261" t="s">
        <v>1356</v>
      </c>
      <c r="C907" s="1261" t="s">
        <v>1369</v>
      </c>
      <c r="D907" s="703">
        <v>8</v>
      </c>
      <c r="F907" s="1261">
        <v>595365.10999999999</v>
      </c>
      <c r="G907" s="1261">
        <v>656743</v>
      </c>
      <c r="H907" s="1261">
        <v>0</v>
      </c>
      <c r="I907" s="1261" t="s">
        <v>1358</v>
      </c>
      <c r="J907" s="1261" t="s">
        <v>1359</v>
      </c>
    </row>
    <row r="908">
      <c r="A908" s="1261" t="s">
        <v>1360</v>
      </c>
      <c r="B908" s="1261" t="s">
        <v>1356</v>
      </c>
      <c r="C908" s="1261" t="s">
        <v>1445</v>
      </c>
      <c r="D908" s="703">
        <v>65</v>
      </c>
      <c r="F908" s="1261">
        <v>197.55000000000001</v>
      </c>
      <c r="G908" s="1261">
        <v>1.0800000000000001</v>
      </c>
      <c r="H908" s="1261">
        <v>0</v>
      </c>
      <c r="I908" s="1261" t="s">
        <v>1358</v>
      </c>
      <c r="J908" s="1261" t="s">
        <v>1359</v>
      </c>
    </row>
    <row r="909">
      <c r="A909" s="1261" t="s">
        <v>1360</v>
      </c>
      <c r="B909" s="1261" t="s">
        <v>1356</v>
      </c>
      <c r="C909" s="1261" t="s">
        <v>1449</v>
      </c>
      <c r="D909" s="703">
        <v>62</v>
      </c>
      <c r="F909" s="1261">
        <v>22207.150000000001</v>
      </c>
      <c r="G909" s="1261">
        <v>212.16999999999999</v>
      </c>
      <c r="H909" s="1261">
        <v>0</v>
      </c>
      <c r="I909" s="1261" t="s">
        <v>1358</v>
      </c>
      <c r="J909" s="1261" t="s">
        <v>1359</v>
      </c>
    </row>
    <row r="910">
      <c r="A910" s="1261" t="s">
        <v>1360</v>
      </c>
      <c r="B910" s="1261" t="s">
        <v>1356</v>
      </c>
      <c r="C910" s="1261" t="s">
        <v>1367</v>
      </c>
      <c r="D910" s="703">
        <v>82</v>
      </c>
      <c r="F910" s="1261">
        <v>137320.56</v>
      </c>
      <c r="G910" s="1261">
        <v>13927.93</v>
      </c>
      <c r="H910" s="1261">
        <v>0</v>
      </c>
      <c r="I910" s="1261" t="s">
        <v>1358</v>
      </c>
      <c r="J910" s="1261" t="s">
        <v>1359</v>
      </c>
    </row>
    <row r="911">
      <c r="A911" s="1261" t="s">
        <v>1360</v>
      </c>
      <c r="B911" s="1261" t="s">
        <v>1356</v>
      </c>
      <c r="C911" s="1261" t="s">
        <v>1370</v>
      </c>
      <c r="D911" s="703">
        <v>62</v>
      </c>
      <c r="F911" s="1261">
        <v>51961.18</v>
      </c>
      <c r="G911" s="1261">
        <v>415.64999999999998</v>
      </c>
      <c r="H911" s="1261">
        <v>0</v>
      </c>
      <c r="I911" s="1261" t="s">
        <v>1358</v>
      </c>
      <c r="J911" s="1261" t="s">
        <v>1359</v>
      </c>
    </row>
    <row r="912">
      <c r="A912" s="1261" t="s">
        <v>1360</v>
      </c>
      <c r="B912" s="1261" t="s">
        <v>1356</v>
      </c>
      <c r="C912" s="1261" t="s">
        <v>1422</v>
      </c>
      <c r="D912" s="703">
        <v>71</v>
      </c>
      <c r="F912" s="1261">
        <v>37546</v>
      </c>
      <c r="G912" s="1261">
        <v>4.2599999999999998</v>
      </c>
      <c r="H912" s="1261">
        <v>0</v>
      </c>
      <c r="I912" s="1261" t="s">
        <v>1358</v>
      </c>
      <c r="J912" s="1261" t="s">
        <v>1359</v>
      </c>
    </row>
    <row r="913">
      <c r="A913" s="1261" t="s">
        <v>1360</v>
      </c>
      <c r="B913" s="1261" t="s">
        <v>1356</v>
      </c>
      <c r="C913" s="1261" t="s">
        <v>1368</v>
      </c>
      <c r="D913" s="703">
        <v>20</v>
      </c>
      <c r="F913" s="1261">
        <v>20008.540000000001</v>
      </c>
      <c r="G913" s="1261">
        <v>46407.470000000001</v>
      </c>
      <c r="H913" s="1261">
        <v>0</v>
      </c>
      <c r="I913" s="1261" t="s">
        <v>1358</v>
      </c>
      <c r="J913" s="1261" t="s">
        <v>1359</v>
      </c>
    </row>
    <row r="914">
      <c r="A914" s="1261" t="s">
        <v>1360</v>
      </c>
      <c r="B914" s="1261" t="s">
        <v>1356</v>
      </c>
      <c r="C914" s="1261" t="s">
        <v>1379</v>
      </c>
      <c r="D914" s="703">
        <v>73</v>
      </c>
      <c r="F914" s="1261">
        <v>359556.71000000002</v>
      </c>
      <c r="G914" s="1261">
        <v>14520.68</v>
      </c>
      <c r="H914" s="1261">
        <v>0</v>
      </c>
      <c r="I914" s="1261" t="s">
        <v>1358</v>
      </c>
      <c r="J914" s="1261" t="s">
        <v>1359</v>
      </c>
    </row>
    <row r="915">
      <c r="A915" s="1261" t="s">
        <v>1360</v>
      </c>
      <c r="B915" s="1261" t="s">
        <v>1356</v>
      </c>
      <c r="C915" s="1261" t="s">
        <v>1375</v>
      </c>
      <c r="D915" s="703">
        <v>40</v>
      </c>
      <c r="F915" s="1261">
        <v>160.27000000000001</v>
      </c>
      <c r="G915" s="1261">
        <v>0.029999999999999999</v>
      </c>
      <c r="H915" s="1261">
        <v>0</v>
      </c>
      <c r="I915" s="1261" t="s">
        <v>1358</v>
      </c>
      <c r="J915" s="1261" t="s">
        <v>1359</v>
      </c>
    </row>
    <row r="916">
      <c r="A916" s="1261" t="s">
        <v>1355</v>
      </c>
      <c r="B916" s="1261" t="s">
        <v>1356</v>
      </c>
      <c r="C916" s="1261" t="s">
        <v>1422</v>
      </c>
      <c r="D916" s="703">
        <v>85</v>
      </c>
      <c r="F916" s="1261">
        <v>1391835.9199999999</v>
      </c>
      <c r="G916" s="1261">
        <v>1721.0699999999999</v>
      </c>
      <c r="H916" s="1261">
        <v>0</v>
      </c>
      <c r="I916" s="1261" t="s">
        <v>1358</v>
      </c>
      <c r="J916" s="1261" t="s">
        <v>1359</v>
      </c>
    </row>
    <row r="917">
      <c r="A917" s="1261" t="s">
        <v>1355</v>
      </c>
      <c r="B917" s="1261" t="s">
        <v>1356</v>
      </c>
      <c r="C917" s="1261" t="s">
        <v>1368</v>
      </c>
      <c r="D917" s="703">
        <v>18</v>
      </c>
      <c r="F917" s="1261">
        <v>538.05999999999995</v>
      </c>
      <c r="G917" s="1261">
        <v>49.350000000000001</v>
      </c>
      <c r="H917" s="1261">
        <v>0</v>
      </c>
      <c r="I917" s="1261" t="s">
        <v>1358</v>
      </c>
      <c r="J917" s="1261" t="s">
        <v>1359</v>
      </c>
    </row>
    <row r="918">
      <c r="A918" s="1261" t="s">
        <v>1360</v>
      </c>
      <c r="B918" s="1261" t="s">
        <v>1356</v>
      </c>
      <c r="C918" s="1261" t="s">
        <v>1368</v>
      </c>
      <c r="D918" s="703">
        <v>26</v>
      </c>
      <c r="F918" s="1261">
        <v>41624.830000000002</v>
      </c>
      <c r="G918" s="1261">
        <v>332350</v>
      </c>
      <c r="H918" s="1261">
        <v>0</v>
      </c>
      <c r="I918" s="1261" t="s">
        <v>1358</v>
      </c>
      <c r="J918" s="1261" t="s">
        <v>1359</v>
      </c>
    </row>
    <row r="919">
      <c r="A919" s="1261" t="s">
        <v>1360</v>
      </c>
      <c r="B919" s="1261" t="s">
        <v>1356</v>
      </c>
      <c r="C919" s="1261" t="s">
        <v>1370</v>
      </c>
      <c r="D919" s="703">
        <v>26</v>
      </c>
      <c r="F919" s="1261">
        <v>4346.3299999999999</v>
      </c>
      <c r="G919" s="1261">
        <v>22000</v>
      </c>
      <c r="H919" s="1261">
        <v>0</v>
      </c>
      <c r="I919" s="1261" t="s">
        <v>1358</v>
      </c>
      <c r="J919" s="1261" t="s">
        <v>1359</v>
      </c>
    </row>
    <row r="920">
      <c r="A920" s="1261" t="s">
        <v>1355</v>
      </c>
      <c r="B920" s="1261" t="s">
        <v>1356</v>
      </c>
      <c r="C920" s="1261" t="s">
        <v>1372</v>
      </c>
      <c r="D920" s="703">
        <v>13</v>
      </c>
      <c r="F920" s="1261">
        <v>92906.610000000001</v>
      </c>
      <c r="G920" s="1261">
        <v>907</v>
      </c>
      <c r="H920" s="1261">
        <v>0</v>
      </c>
      <c r="I920" s="1261" t="s">
        <v>1358</v>
      </c>
      <c r="J920" s="1261" t="s">
        <v>1359</v>
      </c>
    </row>
    <row r="921">
      <c r="A921" s="1261" t="s">
        <v>1360</v>
      </c>
      <c r="B921" s="1261" t="s">
        <v>1356</v>
      </c>
      <c r="C921" s="1261" t="s">
        <v>1367</v>
      </c>
      <c r="D921" s="703">
        <v>16</v>
      </c>
      <c r="F921" s="1261">
        <v>1066447.1899999999</v>
      </c>
      <c r="G921" s="1261">
        <v>214840</v>
      </c>
      <c r="H921" s="1261">
        <v>0</v>
      </c>
      <c r="I921" s="1261" t="s">
        <v>1358</v>
      </c>
      <c r="J921" s="1261" t="s">
        <v>1359</v>
      </c>
    </row>
    <row r="922">
      <c r="A922" s="1261" t="s">
        <v>1360</v>
      </c>
      <c r="B922" s="1261" t="s">
        <v>1356</v>
      </c>
      <c r="C922" s="1261" t="s">
        <v>1379</v>
      </c>
      <c r="D922" s="703">
        <v>48</v>
      </c>
      <c r="F922" s="1261">
        <v>6.2300000000000004</v>
      </c>
      <c r="G922" s="1261">
        <v>0.75</v>
      </c>
      <c r="H922" s="1261">
        <v>0</v>
      </c>
      <c r="I922" s="1261" t="s">
        <v>1358</v>
      </c>
      <c r="J922" s="1261" t="s">
        <v>1359</v>
      </c>
    </row>
    <row r="923">
      <c r="A923" s="1261" t="s">
        <v>1360</v>
      </c>
      <c r="B923" s="1261" t="s">
        <v>1356</v>
      </c>
      <c r="C923" s="1261" t="s">
        <v>1365</v>
      </c>
      <c r="D923" s="703">
        <v>61</v>
      </c>
      <c r="F923" s="1261">
        <v>9907.3400000000001</v>
      </c>
      <c r="G923" s="1261">
        <v>108.05</v>
      </c>
      <c r="H923" s="1261">
        <v>0</v>
      </c>
      <c r="I923" s="1261" t="s">
        <v>1358</v>
      </c>
      <c r="J923" s="1261" t="s">
        <v>1359</v>
      </c>
    </row>
    <row r="924">
      <c r="A924" s="1261" t="s">
        <v>1360</v>
      </c>
      <c r="B924" s="1261" t="s">
        <v>1356</v>
      </c>
      <c r="C924" s="1261" t="s">
        <v>1367</v>
      </c>
      <c r="D924" s="703">
        <v>83</v>
      </c>
      <c r="F924" s="1261">
        <v>14943.110000000001</v>
      </c>
      <c r="G924" s="1261">
        <v>2204.0900000000001</v>
      </c>
      <c r="H924" s="1261">
        <v>0</v>
      </c>
      <c r="I924" s="1261" t="s">
        <v>1358</v>
      </c>
      <c r="J924" s="1261" t="s">
        <v>1359</v>
      </c>
    </row>
    <row r="925">
      <c r="A925" s="1261" t="s">
        <v>1360</v>
      </c>
      <c r="B925" s="1261" t="s">
        <v>1356</v>
      </c>
      <c r="C925" s="1261" t="s">
        <v>1372</v>
      </c>
      <c r="D925" s="703">
        <v>84</v>
      </c>
      <c r="F925" s="1261">
        <v>25887.740000000002</v>
      </c>
      <c r="G925" s="1261">
        <v>239.63999999999999</v>
      </c>
      <c r="H925" s="1261">
        <v>0</v>
      </c>
      <c r="I925" s="1261" t="s">
        <v>1358</v>
      </c>
      <c r="J925" s="1261" t="s">
        <v>1359</v>
      </c>
    </row>
    <row r="926">
      <c r="A926" s="1261" t="s">
        <v>1355</v>
      </c>
      <c r="B926" s="1261" t="s">
        <v>1356</v>
      </c>
      <c r="C926" s="1261" t="s">
        <v>1370</v>
      </c>
      <c r="D926" s="703">
        <v>38</v>
      </c>
      <c r="F926" s="1261">
        <v>34933.809999999998</v>
      </c>
      <c r="G926" s="1261">
        <v>5600</v>
      </c>
      <c r="H926" s="1261">
        <v>0</v>
      </c>
      <c r="I926" s="1261" t="s">
        <v>1358</v>
      </c>
      <c r="J926" s="1261" t="s">
        <v>1359</v>
      </c>
    </row>
    <row r="927">
      <c r="A927" s="1261" t="s">
        <v>1360</v>
      </c>
      <c r="B927" s="1261" t="s">
        <v>1356</v>
      </c>
      <c r="C927" s="1261" t="s">
        <v>1391</v>
      </c>
      <c r="D927" s="703">
        <v>18</v>
      </c>
      <c r="F927" s="1261">
        <v>59682.980000000003</v>
      </c>
      <c r="G927" s="1261">
        <v>20000</v>
      </c>
      <c r="H927" s="1261">
        <v>0</v>
      </c>
      <c r="I927" s="1261" t="s">
        <v>1358</v>
      </c>
      <c r="J927" s="1261" t="s">
        <v>1359</v>
      </c>
    </row>
    <row r="928">
      <c r="A928" s="1261" t="s">
        <v>1355</v>
      </c>
      <c r="B928" s="1261" t="s">
        <v>1356</v>
      </c>
      <c r="C928" s="1261" t="s">
        <v>1370</v>
      </c>
      <c r="D928" s="703">
        <v>20</v>
      </c>
      <c r="F928" s="1261">
        <v>804.54999999999995</v>
      </c>
      <c r="G928" s="1261">
        <v>121</v>
      </c>
      <c r="H928" s="1261">
        <v>0</v>
      </c>
      <c r="I928" s="1261" t="s">
        <v>1358</v>
      </c>
      <c r="J928" s="1261" t="s">
        <v>1359</v>
      </c>
    </row>
    <row r="929">
      <c r="A929" s="1261" t="s">
        <v>1360</v>
      </c>
      <c r="B929" s="1261" t="s">
        <v>1356</v>
      </c>
      <c r="C929" s="1261" t="s">
        <v>1370</v>
      </c>
      <c r="D929" s="703">
        <v>39</v>
      </c>
      <c r="F929" s="1261">
        <v>59492.870000000003</v>
      </c>
      <c r="G929" s="1261">
        <v>40528</v>
      </c>
      <c r="H929" s="1261">
        <v>0</v>
      </c>
      <c r="I929" s="1261" t="s">
        <v>1358</v>
      </c>
      <c r="J929" s="1261" t="s">
        <v>1359</v>
      </c>
    </row>
    <row r="930">
      <c r="A930" s="1261" t="s">
        <v>1355</v>
      </c>
      <c r="B930" s="1261" t="s">
        <v>1356</v>
      </c>
      <c r="C930" s="1261" t="s">
        <v>1402</v>
      </c>
      <c r="D930" s="703">
        <v>84</v>
      </c>
      <c r="F930" s="1261">
        <v>2277.3800000000001</v>
      </c>
      <c r="G930" s="1261">
        <v>2.3999999999999999</v>
      </c>
      <c r="H930" s="1261">
        <v>0</v>
      </c>
      <c r="I930" s="1261" t="s">
        <v>1358</v>
      </c>
      <c r="J930" s="1261" t="s">
        <v>1359</v>
      </c>
    </row>
    <row r="931">
      <c r="A931" s="1261" t="s">
        <v>1360</v>
      </c>
      <c r="B931" s="1261" t="s">
        <v>1356</v>
      </c>
      <c r="C931" s="1261" t="s">
        <v>1415</v>
      </c>
      <c r="D931" s="703">
        <v>62</v>
      </c>
      <c r="F931" s="1261">
        <v>119918.28999999999</v>
      </c>
      <c r="G931" s="1261">
        <v>1455.8499999999999</v>
      </c>
      <c r="H931" s="1261">
        <v>0</v>
      </c>
      <c r="I931" s="1261" t="s">
        <v>1358</v>
      </c>
      <c r="J931" s="1261" t="s">
        <v>1359</v>
      </c>
    </row>
    <row r="932">
      <c r="A932" s="1261" t="s">
        <v>1355</v>
      </c>
      <c r="B932" s="1261" t="s">
        <v>1356</v>
      </c>
      <c r="C932" s="1261" t="s">
        <v>1368</v>
      </c>
      <c r="D932" s="703">
        <v>36</v>
      </c>
      <c r="F932" s="1261">
        <v>400.69999999999999</v>
      </c>
      <c r="G932" s="1261">
        <v>0.5</v>
      </c>
      <c r="H932" s="1261">
        <v>0</v>
      </c>
      <c r="I932" s="1261" t="s">
        <v>1358</v>
      </c>
      <c r="J932" s="1261" t="s">
        <v>1359</v>
      </c>
    </row>
    <row r="933">
      <c r="A933" s="1261" t="s">
        <v>1360</v>
      </c>
      <c r="B933" s="1261" t="s">
        <v>1356</v>
      </c>
      <c r="C933" s="1261" t="s">
        <v>1367</v>
      </c>
      <c r="D933" s="703">
        <v>48</v>
      </c>
      <c r="F933" s="1261">
        <v>12820.34</v>
      </c>
      <c r="G933" s="1261">
        <v>1984.0999999999999</v>
      </c>
      <c r="H933" s="1261">
        <v>0</v>
      </c>
      <c r="I933" s="1261" t="s">
        <v>1358</v>
      </c>
      <c r="J933" s="1261" t="s">
        <v>1359</v>
      </c>
    </row>
    <row r="934">
      <c r="A934" s="1261" t="s">
        <v>1360</v>
      </c>
      <c r="B934" s="1261" t="s">
        <v>1356</v>
      </c>
      <c r="C934" s="1261" t="s">
        <v>1420</v>
      </c>
      <c r="D934" s="703">
        <v>85</v>
      </c>
      <c r="F934" s="1261">
        <v>105595.64999999999</v>
      </c>
      <c r="G934" s="1261">
        <v>2685.5300000000002</v>
      </c>
      <c r="H934" s="1261">
        <v>0</v>
      </c>
      <c r="I934" s="1261" t="s">
        <v>1358</v>
      </c>
      <c r="J934" s="1261" t="s">
        <v>1359</v>
      </c>
    </row>
    <row r="935">
      <c r="A935" s="1261" t="s">
        <v>1355</v>
      </c>
      <c r="B935" s="1261" t="s">
        <v>1356</v>
      </c>
      <c r="C935" s="1261" t="s">
        <v>1398</v>
      </c>
      <c r="D935" s="703">
        <v>13</v>
      </c>
      <c r="F935" s="1261">
        <v>48371.540000000001</v>
      </c>
      <c r="G935" s="1261">
        <v>1044.4400000000001</v>
      </c>
      <c r="H935" s="1261">
        <v>0</v>
      </c>
      <c r="I935" s="1261" t="s">
        <v>1358</v>
      </c>
      <c r="J935" s="1261" t="s">
        <v>1359</v>
      </c>
    </row>
    <row r="936">
      <c r="A936" s="1261" t="s">
        <v>1355</v>
      </c>
      <c r="B936" s="1261" t="s">
        <v>1356</v>
      </c>
      <c r="C936" s="1261" t="s">
        <v>1368</v>
      </c>
      <c r="D936" s="703">
        <v>23</v>
      </c>
      <c r="F936" s="1261">
        <v>399749.84000000003</v>
      </c>
      <c r="G936" s="1261">
        <v>187042.67999999999</v>
      </c>
      <c r="H936" s="1261">
        <v>0</v>
      </c>
      <c r="I936" s="1261" t="s">
        <v>1358</v>
      </c>
      <c r="J936" s="1261" t="s">
        <v>1359</v>
      </c>
    </row>
    <row r="937">
      <c r="A937" s="1261" t="s">
        <v>1360</v>
      </c>
      <c r="B937" s="1261" t="s">
        <v>1356</v>
      </c>
      <c r="C937" s="1261" t="s">
        <v>1382</v>
      </c>
      <c r="D937" s="703">
        <v>65</v>
      </c>
      <c r="F937" s="1261">
        <v>4074.5799999999999</v>
      </c>
      <c r="G937" s="1261">
        <v>15.91</v>
      </c>
      <c r="H937" s="1261">
        <v>0</v>
      </c>
      <c r="I937" s="1261" t="s">
        <v>1358</v>
      </c>
      <c r="J937" s="1261" t="s">
        <v>1359</v>
      </c>
    </row>
    <row r="938">
      <c r="A938" s="1261" t="s">
        <v>1355</v>
      </c>
      <c r="B938" s="1261" t="s">
        <v>1356</v>
      </c>
      <c r="C938" s="1261" t="s">
        <v>1410</v>
      </c>
      <c r="D938" s="703">
        <v>72</v>
      </c>
      <c r="F938" s="1261">
        <v>41300.830000000002</v>
      </c>
      <c r="G938" s="1261">
        <v>416.94999999999999</v>
      </c>
      <c r="H938" s="1261">
        <v>0</v>
      </c>
      <c r="I938" s="1261" t="s">
        <v>1358</v>
      </c>
      <c r="J938" s="1261" t="s">
        <v>1359</v>
      </c>
    </row>
    <row r="939">
      <c r="A939" s="1261" t="s">
        <v>1355</v>
      </c>
      <c r="B939" s="1261" t="s">
        <v>1356</v>
      </c>
      <c r="C939" s="1261" t="s">
        <v>1371</v>
      </c>
      <c r="D939" s="703">
        <v>84</v>
      </c>
      <c r="F939" s="1261">
        <v>4538.6599999999999</v>
      </c>
      <c r="G939" s="1261">
        <v>550</v>
      </c>
      <c r="H939" s="1261">
        <v>0</v>
      </c>
      <c r="I939" s="1261" t="s">
        <v>1358</v>
      </c>
      <c r="J939" s="1261" t="s">
        <v>1359</v>
      </c>
    </row>
    <row r="940">
      <c r="A940" s="1261" t="s">
        <v>1360</v>
      </c>
      <c r="B940" s="1261" t="s">
        <v>1356</v>
      </c>
      <c r="C940" s="1261" t="s">
        <v>1383</v>
      </c>
      <c r="D940" s="703">
        <v>8</v>
      </c>
      <c r="F940" s="1261">
        <v>1579581.97</v>
      </c>
      <c r="G940" s="1261">
        <v>1475239.3100000001</v>
      </c>
      <c r="H940" s="1261">
        <v>0</v>
      </c>
      <c r="I940" s="1261" t="s">
        <v>1358</v>
      </c>
      <c r="J940" s="1261" t="s">
        <v>1359</v>
      </c>
    </row>
    <row r="941">
      <c r="A941" s="1261" t="s">
        <v>1355</v>
      </c>
      <c r="B941" s="1261" t="s">
        <v>1356</v>
      </c>
      <c r="C941" s="1261" t="s">
        <v>1368</v>
      </c>
      <c r="D941" s="703">
        <v>7</v>
      </c>
      <c r="F941" s="1261">
        <v>6971</v>
      </c>
      <c r="G941" s="1261">
        <v>23845.700000000001</v>
      </c>
      <c r="H941" s="1261">
        <v>0</v>
      </c>
      <c r="I941" s="1261" t="s">
        <v>1358</v>
      </c>
      <c r="J941" s="1261" t="s">
        <v>1359</v>
      </c>
    </row>
    <row r="942">
      <c r="A942" s="1261" t="s">
        <v>1355</v>
      </c>
      <c r="B942" s="1261" t="s">
        <v>1356</v>
      </c>
      <c r="C942" s="1261" t="s">
        <v>1379</v>
      </c>
      <c r="D942" s="703">
        <v>44</v>
      </c>
      <c r="F942" s="1261">
        <v>3517.4899999999998</v>
      </c>
      <c r="G942" s="1261">
        <v>62.68</v>
      </c>
      <c r="H942" s="1261">
        <v>0</v>
      </c>
      <c r="I942" s="1261" t="s">
        <v>1358</v>
      </c>
      <c r="J942" s="1261" t="s">
        <v>1359</v>
      </c>
    </row>
    <row r="943">
      <c r="A943" s="1261" t="s">
        <v>1360</v>
      </c>
      <c r="B943" s="1261" t="s">
        <v>1356</v>
      </c>
      <c r="C943" s="1261" t="s">
        <v>1366</v>
      </c>
      <c r="D943" s="703">
        <v>84</v>
      </c>
      <c r="F943" s="1261">
        <v>3452.5100000000002</v>
      </c>
      <c r="G943" s="1261">
        <v>235.80000000000001</v>
      </c>
      <c r="H943" s="1261">
        <v>0</v>
      </c>
      <c r="I943" s="1261" t="s">
        <v>1358</v>
      </c>
      <c r="J943" s="1261" t="s">
        <v>1359</v>
      </c>
    </row>
    <row r="944">
      <c r="A944" s="1261" t="s">
        <v>1360</v>
      </c>
      <c r="B944" s="1261" t="s">
        <v>1356</v>
      </c>
      <c r="C944" s="1261" t="s">
        <v>1382</v>
      </c>
      <c r="D944" s="703">
        <v>90</v>
      </c>
      <c r="F944" s="1261">
        <v>25780.939999999999</v>
      </c>
      <c r="G944" s="1261">
        <v>116.09999999999999</v>
      </c>
      <c r="H944" s="1261">
        <v>0</v>
      </c>
      <c r="I944" s="1261" t="s">
        <v>1358</v>
      </c>
      <c r="J944" s="1261" t="s">
        <v>1359</v>
      </c>
    </row>
    <row r="945">
      <c r="A945" s="1261" t="s">
        <v>1360</v>
      </c>
      <c r="B945" s="1261" t="s">
        <v>1356</v>
      </c>
      <c r="C945" s="1261" t="s">
        <v>1436</v>
      </c>
      <c r="D945" s="703">
        <v>61</v>
      </c>
      <c r="F945" s="1261">
        <v>2747.4499999999998</v>
      </c>
      <c r="G945" s="1261">
        <v>13.869999999999999</v>
      </c>
      <c r="H945" s="1261">
        <v>0</v>
      </c>
      <c r="I945" s="1261" t="s">
        <v>1358</v>
      </c>
      <c r="J945" s="1261" t="s">
        <v>1359</v>
      </c>
    </row>
    <row r="946">
      <c r="A946" s="1261" t="s">
        <v>1355</v>
      </c>
      <c r="B946" s="1261" t="s">
        <v>1356</v>
      </c>
      <c r="C946" s="1261" t="s">
        <v>1367</v>
      </c>
      <c r="D946" s="703">
        <v>22</v>
      </c>
      <c r="F946" s="1261">
        <v>232019.04000000001</v>
      </c>
      <c r="G946" s="1261">
        <v>369023.78000000003</v>
      </c>
      <c r="H946" s="1261">
        <v>0</v>
      </c>
      <c r="I946" s="1261" t="s">
        <v>1358</v>
      </c>
      <c r="J946" s="1261" t="s">
        <v>1359</v>
      </c>
    </row>
    <row r="947">
      <c r="A947" s="1261" t="s">
        <v>1355</v>
      </c>
      <c r="B947" s="1261" t="s">
        <v>1356</v>
      </c>
      <c r="C947" s="1261" t="s">
        <v>1367</v>
      </c>
      <c r="D947" s="703">
        <v>15</v>
      </c>
      <c r="F947" s="1261">
        <v>527.88</v>
      </c>
      <c r="G947" s="1261">
        <v>71.599999999999994</v>
      </c>
      <c r="H947" s="1261">
        <v>0</v>
      </c>
      <c r="I947" s="1261" t="s">
        <v>1358</v>
      </c>
      <c r="J947" s="1261" t="s">
        <v>1359</v>
      </c>
    </row>
    <row r="948">
      <c r="A948" s="1261" t="s">
        <v>1360</v>
      </c>
      <c r="B948" s="1261" t="s">
        <v>1356</v>
      </c>
      <c r="C948" s="1261" t="s">
        <v>1397</v>
      </c>
      <c r="D948" s="703">
        <v>38</v>
      </c>
      <c r="F948" s="1261">
        <v>150791.60000000001</v>
      </c>
      <c r="G948" s="1261">
        <v>503.30000000000001</v>
      </c>
      <c r="H948" s="1261">
        <v>0</v>
      </c>
      <c r="I948" s="1261" t="s">
        <v>1358</v>
      </c>
      <c r="J948" s="1261" t="s">
        <v>1359</v>
      </c>
    </row>
    <row r="949">
      <c r="A949" s="1261" t="s">
        <v>1360</v>
      </c>
      <c r="B949" s="1261" t="s">
        <v>1356</v>
      </c>
      <c r="C949" s="1261" t="s">
        <v>1383</v>
      </c>
      <c r="D949" s="703">
        <v>61</v>
      </c>
      <c r="F949" s="1261">
        <v>261660.79999999999</v>
      </c>
      <c r="G949" s="1261">
        <v>23526.5</v>
      </c>
      <c r="H949" s="1261">
        <v>0</v>
      </c>
      <c r="I949" s="1261" t="s">
        <v>1358</v>
      </c>
      <c r="J949" s="1261" t="s">
        <v>1359</v>
      </c>
    </row>
    <row r="950">
      <c r="A950" s="1261" t="s">
        <v>1360</v>
      </c>
      <c r="B950" s="1261" t="s">
        <v>1356</v>
      </c>
      <c r="C950" s="1261" t="s">
        <v>1444</v>
      </c>
      <c r="D950" s="703">
        <v>85</v>
      </c>
      <c r="F950" s="1261">
        <v>6158.4899999999998</v>
      </c>
      <c r="G950" s="1261">
        <v>0.57999999999999996</v>
      </c>
      <c r="H950" s="1261">
        <v>0</v>
      </c>
      <c r="I950" s="1261" t="s">
        <v>1358</v>
      </c>
      <c r="J950" s="1261" t="s">
        <v>1359</v>
      </c>
    </row>
    <row r="951">
      <c r="A951" s="1261" t="s">
        <v>1355</v>
      </c>
      <c r="B951" s="1261" t="s">
        <v>1356</v>
      </c>
      <c r="C951" s="1261" t="s">
        <v>1366</v>
      </c>
      <c r="D951" s="703">
        <v>94</v>
      </c>
      <c r="F951" s="1261">
        <v>12633.809999999999</v>
      </c>
      <c r="G951" s="1261">
        <v>973.60000000000002</v>
      </c>
      <c r="H951" s="1261">
        <v>0</v>
      </c>
      <c r="I951" s="1261" t="s">
        <v>1358</v>
      </c>
      <c r="J951" s="1261" t="s">
        <v>1359</v>
      </c>
    </row>
    <row r="952">
      <c r="A952" s="1261" t="s">
        <v>1360</v>
      </c>
      <c r="B952" s="1261" t="s">
        <v>1356</v>
      </c>
      <c r="C952" s="1261" t="s">
        <v>1422</v>
      </c>
      <c r="D952" s="703">
        <v>37</v>
      </c>
      <c r="F952" s="1261">
        <v>32925.230000000003</v>
      </c>
      <c r="G952" s="1261">
        <v>65.799999999999997</v>
      </c>
      <c r="H952" s="1261">
        <v>0</v>
      </c>
      <c r="I952" s="1261" t="s">
        <v>1358</v>
      </c>
      <c r="J952" s="1261" t="s">
        <v>1359</v>
      </c>
    </row>
    <row r="953">
      <c r="A953" s="1261" t="s">
        <v>1360</v>
      </c>
      <c r="B953" s="1261" t="s">
        <v>1356</v>
      </c>
      <c r="C953" s="1261" t="s">
        <v>1381</v>
      </c>
      <c r="D953" s="703">
        <v>20</v>
      </c>
      <c r="F953" s="1261">
        <v>14792.9</v>
      </c>
      <c r="G953" s="1261">
        <v>21004.599999999999</v>
      </c>
      <c r="H953" s="1261">
        <v>0</v>
      </c>
      <c r="I953" s="1261" t="s">
        <v>1358</v>
      </c>
      <c r="J953" s="1261" t="s">
        <v>1359</v>
      </c>
    </row>
    <row r="954">
      <c r="A954" s="1261" t="s">
        <v>1360</v>
      </c>
      <c r="B954" s="1261" t="s">
        <v>1356</v>
      </c>
      <c r="C954" s="1261" t="s">
        <v>1420</v>
      </c>
      <c r="D954" s="703">
        <v>74</v>
      </c>
      <c r="F954" s="1261">
        <v>770.20000000000005</v>
      </c>
      <c r="G954" s="1261">
        <v>5</v>
      </c>
      <c r="H954" s="1261">
        <v>0</v>
      </c>
      <c r="I954" s="1261" t="s">
        <v>1358</v>
      </c>
      <c r="J954" s="1261" t="s">
        <v>1359</v>
      </c>
    </row>
    <row r="955">
      <c r="A955" s="1261" t="s">
        <v>1360</v>
      </c>
      <c r="B955" s="1261" t="s">
        <v>1356</v>
      </c>
      <c r="C955" s="1261" t="s">
        <v>1442</v>
      </c>
      <c r="D955" s="703">
        <v>85</v>
      </c>
      <c r="F955" s="1261">
        <v>77078.690000000002</v>
      </c>
      <c r="G955" s="1261">
        <v>11660</v>
      </c>
      <c r="H955" s="1261">
        <v>0</v>
      </c>
      <c r="I955" s="1261" t="s">
        <v>1358</v>
      </c>
      <c r="J955" s="1261" t="s">
        <v>1359</v>
      </c>
    </row>
    <row r="956">
      <c r="A956" s="1261" t="s">
        <v>1355</v>
      </c>
      <c r="B956" s="1261" t="s">
        <v>1356</v>
      </c>
      <c r="C956" s="1261" t="s">
        <v>1377</v>
      </c>
      <c r="D956" s="703">
        <v>70</v>
      </c>
      <c r="F956" s="1261">
        <v>378</v>
      </c>
      <c r="G956" s="1261">
        <v>1.2</v>
      </c>
      <c r="H956" s="1261">
        <v>0</v>
      </c>
      <c r="I956" s="1261" t="s">
        <v>1358</v>
      </c>
      <c r="J956" s="1261" t="s">
        <v>1359</v>
      </c>
    </row>
    <row r="957">
      <c r="A957" s="1261" t="s">
        <v>1355</v>
      </c>
      <c r="B957" s="1261" t="s">
        <v>1356</v>
      </c>
      <c r="C957" s="1261" t="s">
        <v>1365</v>
      </c>
      <c r="D957" s="703">
        <v>21</v>
      </c>
      <c r="F957" s="1261">
        <v>79236.970000000001</v>
      </c>
      <c r="G957" s="1261">
        <v>2575.0799999999999</v>
      </c>
      <c r="H957" s="1261">
        <v>0</v>
      </c>
      <c r="I957" s="1261" t="s">
        <v>1358</v>
      </c>
      <c r="J957" s="1261" t="s">
        <v>1359</v>
      </c>
    </row>
    <row r="958">
      <c r="A958" s="1261" t="s">
        <v>1360</v>
      </c>
      <c r="B958" s="1261" t="s">
        <v>1356</v>
      </c>
      <c r="C958" s="1261" t="s">
        <v>1385</v>
      </c>
      <c r="D958" s="703">
        <v>42</v>
      </c>
      <c r="F958" s="1261">
        <v>2192.3699999999999</v>
      </c>
      <c r="G958" s="1261">
        <v>22.829999999999998</v>
      </c>
      <c r="H958" s="1261">
        <v>0</v>
      </c>
      <c r="I958" s="1261" t="s">
        <v>1358</v>
      </c>
      <c r="J958" s="1261" t="s">
        <v>1359</v>
      </c>
    </row>
    <row r="959">
      <c r="A959" s="1261" t="s">
        <v>1355</v>
      </c>
      <c r="B959" s="1261" t="s">
        <v>1356</v>
      </c>
      <c r="C959" s="1261" t="s">
        <v>1370</v>
      </c>
      <c r="D959" s="703">
        <v>21</v>
      </c>
      <c r="F959" s="1261">
        <v>495252.84999999998</v>
      </c>
      <c r="G959" s="1261">
        <v>22601.599999999999</v>
      </c>
      <c r="H959" s="1261">
        <v>0</v>
      </c>
      <c r="I959" s="1261" t="s">
        <v>1358</v>
      </c>
      <c r="J959" s="1261" t="s">
        <v>1359</v>
      </c>
    </row>
    <row r="960">
      <c r="A960" s="1261" t="s">
        <v>1360</v>
      </c>
      <c r="B960" s="1261" t="s">
        <v>1356</v>
      </c>
      <c r="C960" s="1261" t="s">
        <v>1393</v>
      </c>
      <c r="D960" s="703">
        <v>84</v>
      </c>
      <c r="F960" s="1261">
        <v>8292.6000000000004</v>
      </c>
      <c r="G960" s="1261">
        <v>47.399999999999999</v>
      </c>
      <c r="H960" s="1261">
        <v>0</v>
      </c>
      <c r="I960" s="1261" t="s">
        <v>1358</v>
      </c>
      <c r="J960" s="1261" t="s">
        <v>1359</v>
      </c>
    </row>
    <row r="961">
      <c r="A961" s="1261" t="s">
        <v>1355</v>
      </c>
      <c r="B961" s="1261" t="s">
        <v>1356</v>
      </c>
      <c r="C961" s="1261" t="s">
        <v>1417</v>
      </c>
      <c r="D961" s="703">
        <v>90</v>
      </c>
      <c r="F961" s="1261">
        <v>2120</v>
      </c>
      <c r="G961" s="1261">
        <v>1.2</v>
      </c>
      <c r="H961" s="1261">
        <v>0</v>
      </c>
      <c r="I961" s="1261" t="s">
        <v>1358</v>
      </c>
      <c r="J961" s="1261" t="s">
        <v>1359</v>
      </c>
    </row>
    <row r="962">
      <c r="A962" s="1261" t="s">
        <v>1355</v>
      </c>
      <c r="B962" s="1261" t="s">
        <v>1356</v>
      </c>
      <c r="C962" s="1261" t="s">
        <v>1394</v>
      </c>
      <c r="D962" s="703">
        <v>95</v>
      </c>
      <c r="F962" s="1261">
        <v>4513.8699999999999</v>
      </c>
      <c r="G962" s="1261">
        <v>24</v>
      </c>
      <c r="H962" s="1261">
        <v>0</v>
      </c>
      <c r="I962" s="1261" t="s">
        <v>1358</v>
      </c>
      <c r="J962" s="1261" t="s">
        <v>1359</v>
      </c>
    </row>
    <row r="963">
      <c r="A963" s="1261" t="s">
        <v>1360</v>
      </c>
      <c r="B963" s="1261" t="s">
        <v>1356</v>
      </c>
      <c r="C963" s="1261" t="s">
        <v>1410</v>
      </c>
      <c r="D963" s="703">
        <v>85</v>
      </c>
      <c r="F963" s="1261">
        <v>220773.45999999999</v>
      </c>
      <c r="G963" s="1261">
        <v>1350.6300000000001</v>
      </c>
      <c r="H963" s="1261">
        <v>0</v>
      </c>
      <c r="I963" s="1261" t="s">
        <v>1358</v>
      </c>
      <c r="J963" s="1261" t="s">
        <v>1359</v>
      </c>
    </row>
    <row r="964">
      <c r="A964" s="1261" t="s">
        <v>1360</v>
      </c>
      <c r="B964" s="1261" t="s">
        <v>1356</v>
      </c>
      <c r="C964" s="1261" t="s">
        <v>1363</v>
      </c>
      <c r="D964" s="703">
        <v>85</v>
      </c>
      <c r="F964" s="1261">
        <v>12902.68</v>
      </c>
      <c r="G964" s="1261">
        <v>5.46</v>
      </c>
      <c r="H964" s="1261">
        <v>0</v>
      </c>
      <c r="I964" s="1261" t="s">
        <v>1358</v>
      </c>
      <c r="J964" s="1261" t="s">
        <v>1359</v>
      </c>
    </row>
    <row r="965">
      <c r="A965" s="1261" t="s">
        <v>1355</v>
      </c>
      <c r="B965" s="1261" t="s">
        <v>1356</v>
      </c>
      <c r="C965" s="1261" t="s">
        <v>1424</v>
      </c>
      <c r="D965" s="703">
        <v>12</v>
      </c>
      <c r="F965" s="1261">
        <v>766.26999999999998</v>
      </c>
      <c r="G965" s="1261">
        <v>96</v>
      </c>
      <c r="H965" s="1261">
        <v>0</v>
      </c>
      <c r="I965" s="1261" t="s">
        <v>1358</v>
      </c>
      <c r="J965" s="1261" t="s">
        <v>1359</v>
      </c>
    </row>
    <row r="966">
      <c r="A966" s="1261" t="s">
        <v>1355</v>
      </c>
      <c r="B966" s="1261" t="s">
        <v>1356</v>
      </c>
      <c r="C966" s="1261" t="s">
        <v>1369</v>
      </c>
      <c r="D966" s="703">
        <v>13</v>
      </c>
      <c r="F966" s="1261">
        <v>1095.3099999999999</v>
      </c>
      <c r="G966" s="1261">
        <v>15</v>
      </c>
      <c r="H966" s="1261">
        <v>0</v>
      </c>
      <c r="I966" s="1261" t="s">
        <v>1358</v>
      </c>
      <c r="J966" s="1261" t="s">
        <v>1359</v>
      </c>
    </row>
    <row r="967">
      <c r="A967" s="1261" t="s">
        <v>1355</v>
      </c>
      <c r="B967" s="1261" t="s">
        <v>1356</v>
      </c>
      <c r="C967" s="1261" t="s">
        <v>1367</v>
      </c>
      <c r="D967" s="703">
        <v>38</v>
      </c>
      <c r="F967" s="1261">
        <v>99521.410000000003</v>
      </c>
      <c r="G967" s="1261">
        <v>429.58999999999997</v>
      </c>
      <c r="H967" s="1261">
        <v>0</v>
      </c>
      <c r="I967" s="1261" t="s">
        <v>1358</v>
      </c>
      <c r="J967" s="1261" t="s">
        <v>1359</v>
      </c>
    </row>
    <row r="968">
      <c r="A968" s="1261" t="s">
        <v>1355</v>
      </c>
      <c r="B968" s="1261" t="s">
        <v>1356</v>
      </c>
      <c r="C968" s="1261" t="s">
        <v>1375</v>
      </c>
      <c r="D968" s="703">
        <v>85</v>
      </c>
      <c r="F968" s="1261">
        <v>18557.439999999999</v>
      </c>
      <c r="G968" s="1261">
        <v>0.040000000000000001</v>
      </c>
      <c r="H968" s="1261">
        <v>0</v>
      </c>
      <c r="I968" s="1261" t="s">
        <v>1358</v>
      </c>
      <c r="J968" s="1261" t="s">
        <v>1359</v>
      </c>
    </row>
    <row r="969">
      <c r="A969" s="1261" t="s">
        <v>1355</v>
      </c>
      <c r="B969" s="1261" t="s">
        <v>1356</v>
      </c>
      <c r="C969" s="1261" t="s">
        <v>1383</v>
      </c>
      <c r="D969" s="703">
        <v>11</v>
      </c>
      <c r="F969" s="1261">
        <v>26787.599999999999</v>
      </c>
      <c r="G969" s="1261">
        <v>133580</v>
      </c>
      <c r="H969" s="1261">
        <v>0</v>
      </c>
      <c r="I969" s="1261" t="s">
        <v>1358</v>
      </c>
      <c r="J969" s="1261" t="s">
        <v>1359</v>
      </c>
    </row>
    <row r="970">
      <c r="A970" s="1261" t="s">
        <v>1355</v>
      </c>
      <c r="B970" s="1261" t="s">
        <v>1356</v>
      </c>
      <c r="C970" s="1261" t="s">
        <v>1455</v>
      </c>
      <c r="D970" s="703">
        <v>27</v>
      </c>
      <c r="F970" s="1261">
        <v>306663.78000000003</v>
      </c>
      <c r="G970" s="1261">
        <v>3388550</v>
      </c>
      <c r="H970" s="1261">
        <v>0</v>
      </c>
      <c r="I970" s="1261" t="s">
        <v>1358</v>
      </c>
      <c r="J970" s="1261" t="s">
        <v>1359</v>
      </c>
    </row>
    <row r="971">
      <c r="A971" s="1261" t="s">
        <v>1360</v>
      </c>
      <c r="B971" s="1261" t="s">
        <v>1356</v>
      </c>
      <c r="C971" s="1261" t="s">
        <v>1433</v>
      </c>
      <c r="D971" s="703">
        <v>35</v>
      </c>
      <c r="F971" s="1261">
        <v>354400</v>
      </c>
      <c r="G971" s="1261">
        <v>40000</v>
      </c>
      <c r="H971" s="1261">
        <v>0</v>
      </c>
      <c r="I971" s="1261" t="s">
        <v>1358</v>
      </c>
      <c r="J971" s="1261" t="s">
        <v>1359</v>
      </c>
    </row>
    <row r="972">
      <c r="A972" s="1261" t="s">
        <v>1355</v>
      </c>
      <c r="B972" s="1261" t="s">
        <v>1356</v>
      </c>
      <c r="C972" s="1261" t="s">
        <v>1379</v>
      </c>
      <c r="D972" s="703">
        <v>27</v>
      </c>
      <c r="F972" s="1261">
        <v>31082.220000000001</v>
      </c>
      <c r="G972" s="1261">
        <v>899950</v>
      </c>
      <c r="H972" s="1261">
        <v>0</v>
      </c>
      <c r="I972" s="1261" t="s">
        <v>1358</v>
      </c>
      <c r="J972" s="1261" t="s">
        <v>1359</v>
      </c>
    </row>
    <row r="973">
      <c r="A973" s="1261" t="s">
        <v>1360</v>
      </c>
      <c r="B973" s="1261" t="s">
        <v>1356</v>
      </c>
      <c r="C973" s="1261" t="s">
        <v>1367</v>
      </c>
      <c r="D973" s="703">
        <v>32</v>
      </c>
      <c r="F973" s="1261">
        <v>1900</v>
      </c>
      <c r="G973" s="1261">
        <v>200</v>
      </c>
      <c r="H973" s="1261">
        <v>0</v>
      </c>
      <c r="I973" s="1261" t="s">
        <v>1358</v>
      </c>
      <c r="J973" s="1261" t="s">
        <v>1359</v>
      </c>
    </row>
    <row r="974">
      <c r="A974" s="1261" t="s">
        <v>1355</v>
      </c>
      <c r="B974" s="1261" t="s">
        <v>1356</v>
      </c>
      <c r="C974" s="1261" t="s">
        <v>1376</v>
      </c>
      <c r="D974" s="703">
        <v>95</v>
      </c>
      <c r="F974" s="1261">
        <v>171099.03</v>
      </c>
      <c r="G974" s="1261">
        <v>65129.900000000001</v>
      </c>
      <c r="H974" s="1261">
        <v>0</v>
      </c>
      <c r="I974" s="1261" t="s">
        <v>1358</v>
      </c>
      <c r="J974" s="1261" t="s">
        <v>1359</v>
      </c>
    </row>
    <row r="975">
      <c r="A975" s="1261" t="s">
        <v>1360</v>
      </c>
      <c r="B975" s="1261" t="s">
        <v>1356</v>
      </c>
      <c r="C975" s="1261" t="s">
        <v>1449</v>
      </c>
      <c r="D975" s="703">
        <v>7</v>
      </c>
      <c r="F975" s="1261">
        <v>30249.299999999999</v>
      </c>
      <c r="G975" s="1261">
        <v>18720</v>
      </c>
      <c r="H975" s="1261">
        <v>0</v>
      </c>
      <c r="I975" s="1261" t="s">
        <v>1358</v>
      </c>
      <c r="J975" s="1261" t="s">
        <v>1359</v>
      </c>
    </row>
    <row r="976">
      <c r="A976" s="1261" t="s">
        <v>1355</v>
      </c>
      <c r="B976" s="1261" t="s">
        <v>1356</v>
      </c>
      <c r="C976" s="1261" t="s">
        <v>1420</v>
      </c>
      <c r="D976" s="703">
        <v>48</v>
      </c>
      <c r="F976" s="1261">
        <v>390</v>
      </c>
      <c r="G976" s="1261">
        <v>6</v>
      </c>
      <c r="H976" s="1261">
        <v>0</v>
      </c>
      <c r="I976" s="1261" t="s">
        <v>1358</v>
      </c>
      <c r="J976" s="1261" t="s">
        <v>1359</v>
      </c>
    </row>
    <row r="977">
      <c r="A977" s="1261" t="s">
        <v>1355</v>
      </c>
      <c r="B977" s="1261" t="s">
        <v>1356</v>
      </c>
      <c r="C977" s="1261" t="s">
        <v>1396</v>
      </c>
      <c r="D977" s="703">
        <v>90</v>
      </c>
      <c r="F977" s="1261">
        <v>1485</v>
      </c>
      <c r="G977" s="1261">
        <v>3.5</v>
      </c>
      <c r="H977" s="1261">
        <v>0</v>
      </c>
      <c r="I977" s="1261" t="s">
        <v>1358</v>
      </c>
      <c r="J977" s="1261" t="s">
        <v>1359</v>
      </c>
    </row>
    <row r="978">
      <c r="A978" s="1261" t="s">
        <v>1360</v>
      </c>
      <c r="B978" s="1261" t="s">
        <v>1356</v>
      </c>
      <c r="C978" s="1261" t="s">
        <v>1384</v>
      </c>
      <c r="D978" s="703">
        <v>54</v>
      </c>
      <c r="F978" s="1261">
        <v>24515.330000000002</v>
      </c>
      <c r="G978" s="1261">
        <v>1784.8499999999999</v>
      </c>
      <c r="H978" s="1261">
        <v>0</v>
      </c>
      <c r="I978" s="1261" t="s">
        <v>1358</v>
      </c>
      <c r="J978" s="1261" t="s">
        <v>1359</v>
      </c>
    </row>
    <row r="979">
      <c r="A979" s="1261" t="s">
        <v>1360</v>
      </c>
      <c r="B979" s="1261" t="s">
        <v>1356</v>
      </c>
      <c r="C979" s="1261" t="s">
        <v>1382</v>
      </c>
      <c r="D979" s="703">
        <v>76</v>
      </c>
      <c r="F979" s="1261">
        <v>29164.259999999998</v>
      </c>
      <c r="G979" s="1261">
        <v>2409.2399999999998</v>
      </c>
      <c r="H979" s="1261">
        <v>0</v>
      </c>
      <c r="I979" s="1261" t="s">
        <v>1358</v>
      </c>
      <c r="J979" s="1261" t="s">
        <v>1359</v>
      </c>
    </row>
    <row r="980">
      <c r="A980" s="1261" t="s">
        <v>1360</v>
      </c>
      <c r="B980" s="1261" t="s">
        <v>1356</v>
      </c>
      <c r="C980" s="1261" t="s">
        <v>1363</v>
      </c>
      <c r="D980" s="703">
        <v>84</v>
      </c>
      <c r="F980" s="1261">
        <v>224406.39000000001</v>
      </c>
      <c r="G980" s="1261">
        <v>3210.4699999999998</v>
      </c>
      <c r="H980" s="1261">
        <v>0</v>
      </c>
      <c r="I980" s="1261" t="s">
        <v>1358</v>
      </c>
      <c r="J980" s="1261" t="s">
        <v>1359</v>
      </c>
    </row>
    <row r="981">
      <c r="A981" s="1261" t="s">
        <v>1355</v>
      </c>
      <c r="B981" s="1261" t="s">
        <v>1356</v>
      </c>
      <c r="C981" s="1261" t="s">
        <v>1368</v>
      </c>
      <c r="D981" s="703">
        <v>76</v>
      </c>
      <c r="F981" s="1261">
        <v>42596.410000000003</v>
      </c>
      <c r="G981" s="1261">
        <v>22975</v>
      </c>
      <c r="H981" s="1261">
        <v>0</v>
      </c>
      <c r="I981" s="1261" t="s">
        <v>1358</v>
      </c>
      <c r="J981" s="1261" t="s">
        <v>1359</v>
      </c>
    </row>
    <row r="982">
      <c r="A982" s="1261" t="s">
        <v>1360</v>
      </c>
      <c r="B982" s="1261" t="s">
        <v>1356</v>
      </c>
      <c r="C982" s="1261" t="s">
        <v>1393</v>
      </c>
      <c r="D982" s="703">
        <v>61</v>
      </c>
      <c r="F982" s="1261">
        <v>14860.719999999999</v>
      </c>
      <c r="G982" s="1261">
        <v>64.409999999999997</v>
      </c>
      <c r="H982" s="1261">
        <v>0</v>
      </c>
      <c r="I982" s="1261" t="s">
        <v>1358</v>
      </c>
      <c r="J982" s="1261" t="s">
        <v>1359</v>
      </c>
    </row>
    <row r="983">
      <c r="A983" s="1261" t="s">
        <v>1360</v>
      </c>
      <c r="B983" s="1261" t="s">
        <v>1356</v>
      </c>
      <c r="C983" s="1261" t="s">
        <v>1375</v>
      </c>
      <c r="D983" s="703">
        <v>28</v>
      </c>
      <c r="F983" s="1261">
        <v>14341089.48</v>
      </c>
      <c r="G983" s="1261">
        <v>184623.29999999999</v>
      </c>
      <c r="H983" s="1261">
        <v>0</v>
      </c>
      <c r="I983" s="1261" t="s">
        <v>1358</v>
      </c>
      <c r="J983" s="1261" t="s">
        <v>1359</v>
      </c>
    </row>
    <row r="984">
      <c r="A984" s="1261" t="s">
        <v>1355</v>
      </c>
      <c r="B984" s="1261" t="s">
        <v>1356</v>
      </c>
      <c r="C984" s="1261" t="s">
        <v>1372</v>
      </c>
      <c r="D984" s="703">
        <v>90</v>
      </c>
      <c r="F984" s="1261">
        <v>6170</v>
      </c>
      <c r="G984" s="1261">
        <v>3.6000000000000001</v>
      </c>
      <c r="H984" s="1261">
        <v>0</v>
      </c>
      <c r="I984" s="1261" t="s">
        <v>1358</v>
      </c>
      <c r="J984" s="1261" t="s">
        <v>1359</v>
      </c>
    </row>
    <row r="985">
      <c r="A985" s="1261" t="s">
        <v>1360</v>
      </c>
      <c r="B985" s="1261" t="s">
        <v>1356</v>
      </c>
      <c r="C985" s="1261" t="s">
        <v>1408</v>
      </c>
      <c r="D985" s="703">
        <v>73</v>
      </c>
      <c r="F985" s="1261">
        <v>274.37</v>
      </c>
      <c r="G985" s="1261">
        <v>8.3000000000000007</v>
      </c>
      <c r="H985" s="1261">
        <v>0</v>
      </c>
      <c r="I985" s="1261" t="s">
        <v>1358</v>
      </c>
      <c r="J985" s="1261" t="s">
        <v>1359</v>
      </c>
    </row>
    <row r="986">
      <c r="A986" s="1261" t="s">
        <v>1355</v>
      </c>
      <c r="B986" s="1261" t="s">
        <v>1356</v>
      </c>
      <c r="C986" s="1261" t="s">
        <v>1366</v>
      </c>
      <c r="D986" s="703">
        <v>83</v>
      </c>
      <c r="F986" s="1261">
        <v>188.97999999999999</v>
      </c>
      <c r="G986" s="1261">
        <v>20</v>
      </c>
      <c r="H986" s="1261">
        <v>0</v>
      </c>
      <c r="I986" s="1261" t="s">
        <v>1358</v>
      </c>
      <c r="J986" s="1261" t="s">
        <v>1359</v>
      </c>
    </row>
    <row r="987">
      <c r="A987" s="1261" t="s">
        <v>1360</v>
      </c>
      <c r="B987" s="1261" t="s">
        <v>1356</v>
      </c>
      <c r="C987" s="1261" t="s">
        <v>1372</v>
      </c>
      <c r="D987" s="703">
        <v>90</v>
      </c>
      <c r="F987" s="1261">
        <v>658.70000000000005</v>
      </c>
      <c r="G987" s="1261">
        <v>1.46</v>
      </c>
      <c r="H987" s="1261">
        <v>0</v>
      </c>
      <c r="I987" s="1261" t="s">
        <v>1358</v>
      </c>
      <c r="J987" s="1261" t="s">
        <v>1359</v>
      </c>
    </row>
    <row r="988">
      <c r="A988" s="1261" t="s">
        <v>1360</v>
      </c>
      <c r="B988" s="1261" t="s">
        <v>1356</v>
      </c>
      <c r="C988" s="1261" t="s">
        <v>1386</v>
      </c>
      <c r="D988" s="703">
        <v>76</v>
      </c>
      <c r="F988" s="1261">
        <v>2960.8899999999999</v>
      </c>
      <c r="G988" s="1261">
        <v>16.199999999999999</v>
      </c>
      <c r="H988" s="1261">
        <v>0</v>
      </c>
      <c r="I988" s="1261" t="s">
        <v>1358</v>
      </c>
      <c r="J988" s="1261" t="s">
        <v>1359</v>
      </c>
    </row>
    <row r="989">
      <c r="A989" s="1261" t="s">
        <v>1360</v>
      </c>
      <c r="B989" s="1261" t="s">
        <v>1356</v>
      </c>
      <c r="C989" s="1261" t="s">
        <v>1441</v>
      </c>
      <c r="D989" s="703">
        <v>8</v>
      </c>
      <c r="F989" s="1261">
        <v>84889.600000000006</v>
      </c>
      <c r="G989" s="1261">
        <v>73410</v>
      </c>
      <c r="H989" s="1261">
        <v>0</v>
      </c>
      <c r="I989" s="1261" t="s">
        <v>1358</v>
      </c>
      <c r="J989" s="1261" t="s">
        <v>1359</v>
      </c>
    </row>
    <row r="990">
      <c r="A990" s="1261" t="s">
        <v>1360</v>
      </c>
      <c r="B990" s="1261" t="s">
        <v>1356</v>
      </c>
      <c r="C990" s="1261" t="s">
        <v>1379</v>
      </c>
      <c r="D990" s="703">
        <v>13</v>
      </c>
      <c r="F990" s="1261">
        <v>81901.759999999995</v>
      </c>
      <c r="G990" s="1261">
        <v>3624</v>
      </c>
      <c r="H990" s="1261">
        <v>0</v>
      </c>
      <c r="I990" s="1261" t="s">
        <v>1358</v>
      </c>
      <c r="J990" s="1261" t="s">
        <v>1359</v>
      </c>
    </row>
    <row r="991">
      <c r="A991" s="1261" t="s">
        <v>1355</v>
      </c>
      <c r="B991" s="1261" t="s">
        <v>1403</v>
      </c>
      <c r="C991" s="1261" t="s">
        <v>1424</v>
      </c>
      <c r="D991" s="703">
        <v>21</v>
      </c>
      <c r="F991" s="1261">
        <v>18118.349999999999</v>
      </c>
      <c r="G991" s="1261">
        <v>647.60000000000002</v>
      </c>
      <c r="H991" s="1261">
        <v>0</v>
      </c>
      <c r="I991" s="1261" t="s">
        <v>1358</v>
      </c>
      <c r="J991" s="1261" t="s">
        <v>1359</v>
      </c>
    </row>
    <row r="992">
      <c r="A992" s="1261" t="s">
        <v>1360</v>
      </c>
      <c r="B992" s="1261" t="s">
        <v>1403</v>
      </c>
      <c r="C992" s="1261" t="s">
        <v>1372</v>
      </c>
      <c r="D992" s="703">
        <v>85</v>
      </c>
      <c r="F992" s="1261">
        <v>233005.85999999999</v>
      </c>
      <c r="G992" s="1261">
        <v>30326.130000000001</v>
      </c>
      <c r="H992" s="1261">
        <v>0</v>
      </c>
      <c r="I992" s="1261" t="s">
        <v>1358</v>
      </c>
      <c r="J992" s="1261" t="s">
        <v>1359</v>
      </c>
    </row>
    <row r="993">
      <c r="A993" s="1261" t="s">
        <v>1360</v>
      </c>
      <c r="B993" s="1261" t="s">
        <v>1403</v>
      </c>
      <c r="C993" s="1261" t="s">
        <v>1364</v>
      </c>
      <c r="D993" s="703">
        <v>49</v>
      </c>
      <c r="F993" s="1261">
        <v>350.07999999999998</v>
      </c>
      <c r="G993" s="1261">
        <v>10.68</v>
      </c>
      <c r="H993" s="1261">
        <v>0</v>
      </c>
      <c r="I993" s="1261" t="s">
        <v>1358</v>
      </c>
      <c r="J993" s="1261" t="s">
        <v>1359</v>
      </c>
    </row>
    <row r="994">
      <c r="A994" s="1261" t="s">
        <v>1355</v>
      </c>
      <c r="B994" s="1261" t="s">
        <v>1403</v>
      </c>
      <c r="C994" s="1261" t="s">
        <v>1367</v>
      </c>
      <c r="D994" s="703">
        <v>90</v>
      </c>
      <c r="F994" s="1261">
        <v>48358.110000000001</v>
      </c>
      <c r="G994" s="1261">
        <v>40.399999999999999</v>
      </c>
      <c r="H994" s="1261">
        <v>0</v>
      </c>
      <c r="I994" s="1261" t="s">
        <v>1358</v>
      </c>
      <c r="J994" s="1261" t="s">
        <v>1359</v>
      </c>
    </row>
    <row r="995">
      <c r="A995" s="1261" t="s">
        <v>1355</v>
      </c>
      <c r="B995" s="1261" t="s">
        <v>1403</v>
      </c>
      <c r="C995" s="1261" t="s">
        <v>1376</v>
      </c>
      <c r="D995" s="703">
        <v>95</v>
      </c>
      <c r="F995" s="1261">
        <v>325510.42999999999</v>
      </c>
      <c r="G995" s="1261">
        <v>127504.5</v>
      </c>
      <c r="H995" s="1261">
        <v>0</v>
      </c>
      <c r="I995" s="1261" t="s">
        <v>1358</v>
      </c>
      <c r="J995" s="1261" t="s">
        <v>1359</v>
      </c>
    </row>
    <row r="996">
      <c r="A996" s="1261" t="s">
        <v>1360</v>
      </c>
      <c r="B996" s="1261" t="s">
        <v>1403</v>
      </c>
      <c r="C996" s="1261" t="s">
        <v>1448</v>
      </c>
      <c r="D996" s="703">
        <v>62</v>
      </c>
      <c r="F996" s="1261">
        <v>229612.66</v>
      </c>
      <c r="G996" s="1261">
        <v>2323.48</v>
      </c>
      <c r="H996" s="1261">
        <v>0</v>
      </c>
      <c r="I996" s="1261" t="s">
        <v>1358</v>
      </c>
      <c r="J996" s="1261" t="s">
        <v>1359</v>
      </c>
    </row>
    <row r="997">
      <c r="A997" s="1261" t="s">
        <v>1360</v>
      </c>
      <c r="B997" s="1261" t="s">
        <v>1403</v>
      </c>
      <c r="C997" s="1261" t="s">
        <v>1410</v>
      </c>
      <c r="D997" s="703">
        <v>76</v>
      </c>
      <c r="F997" s="1261">
        <v>319.88999999999999</v>
      </c>
      <c r="G997" s="1261">
        <v>0.20000000000000001</v>
      </c>
      <c r="H997" s="1261">
        <v>0</v>
      </c>
      <c r="I997" s="1261" t="s">
        <v>1358</v>
      </c>
      <c r="J997" s="1261" t="s">
        <v>1359</v>
      </c>
    </row>
    <row r="998">
      <c r="A998" s="1261" t="s">
        <v>1355</v>
      </c>
      <c r="B998" s="1261" t="s">
        <v>1403</v>
      </c>
      <c r="C998" s="1261" t="s">
        <v>1367</v>
      </c>
      <c r="D998" s="703">
        <v>15</v>
      </c>
      <c r="F998" s="1261">
        <v>53404.470000000001</v>
      </c>
      <c r="G998" s="1261">
        <v>7282.4499999999998</v>
      </c>
      <c r="H998" s="1261">
        <v>0</v>
      </c>
      <c r="I998" s="1261" t="s">
        <v>1358</v>
      </c>
      <c r="J998" s="1261" t="s">
        <v>1359</v>
      </c>
    </row>
    <row r="999">
      <c r="A999" s="1261" t="s">
        <v>1360</v>
      </c>
      <c r="B999" s="1261" t="s">
        <v>1403</v>
      </c>
      <c r="C999" s="1261" t="s">
        <v>1424</v>
      </c>
      <c r="D999" s="703">
        <v>62</v>
      </c>
      <c r="F999" s="1261">
        <v>103987.50999999999</v>
      </c>
      <c r="G999" s="1261">
        <v>820.08000000000004</v>
      </c>
      <c r="H999" s="1261">
        <v>0</v>
      </c>
      <c r="I999" s="1261" t="s">
        <v>1358</v>
      </c>
      <c r="J999" s="1261" t="s">
        <v>1359</v>
      </c>
    </row>
    <row r="1000">
      <c r="A1000" s="1261" t="s">
        <v>1360</v>
      </c>
      <c r="B1000" s="1261" t="s">
        <v>1403</v>
      </c>
      <c r="C1000" s="1261" t="s">
        <v>1379</v>
      </c>
      <c r="D1000" s="703">
        <v>62</v>
      </c>
      <c r="F1000" s="1261">
        <v>10225.98</v>
      </c>
      <c r="G1000" s="1261">
        <v>92.980000000000004</v>
      </c>
      <c r="H1000" s="1261">
        <v>0</v>
      </c>
      <c r="I1000" s="1261" t="s">
        <v>1358</v>
      </c>
      <c r="J1000" s="1261" t="s">
        <v>1359</v>
      </c>
    </row>
    <row r="1001">
      <c r="A1001" s="1261" t="s">
        <v>1360</v>
      </c>
      <c r="B1001" s="1261" t="s">
        <v>1403</v>
      </c>
      <c r="C1001" s="1261" t="s">
        <v>1382</v>
      </c>
      <c r="D1001" s="703">
        <v>42</v>
      </c>
      <c r="F1001" s="1261">
        <v>2463.7399999999998</v>
      </c>
      <c r="G1001" s="1261">
        <v>25.190000000000001</v>
      </c>
      <c r="H1001" s="1261">
        <v>0</v>
      </c>
      <c r="I1001" s="1261" t="s">
        <v>1358</v>
      </c>
      <c r="J1001" s="1261" t="s">
        <v>1359</v>
      </c>
    </row>
    <row r="1002">
      <c r="A1002" s="1261" t="s">
        <v>1360</v>
      </c>
      <c r="B1002" s="1261" t="s">
        <v>1403</v>
      </c>
      <c r="C1002" s="1261" t="s">
        <v>1394</v>
      </c>
      <c r="D1002" s="703">
        <v>18</v>
      </c>
      <c r="F1002" s="1261">
        <v>8621415.6500000004</v>
      </c>
      <c r="G1002" s="1261">
        <v>4324550</v>
      </c>
      <c r="H1002" s="1261">
        <v>0</v>
      </c>
      <c r="I1002" s="1261" t="s">
        <v>1358</v>
      </c>
      <c r="J1002" s="1261" t="s">
        <v>1359</v>
      </c>
    </row>
    <row r="1003">
      <c r="A1003" s="1261" t="s">
        <v>1360</v>
      </c>
      <c r="B1003" s="1261" t="s">
        <v>1403</v>
      </c>
      <c r="C1003" s="1261" t="s">
        <v>1367</v>
      </c>
      <c r="D1003" s="703">
        <v>40</v>
      </c>
      <c r="F1003" s="1261">
        <v>997766.56999999995</v>
      </c>
      <c r="G1003" s="1261">
        <v>321930.03000000003</v>
      </c>
      <c r="H1003" s="1261">
        <v>0</v>
      </c>
      <c r="I1003" s="1261" t="s">
        <v>1358</v>
      </c>
      <c r="J1003" s="1261" t="s">
        <v>1359</v>
      </c>
    </row>
    <row r="1004">
      <c r="A1004" s="1261" t="s">
        <v>1355</v>
      </c>
      <c r="B1004" s="1261" t="s">
        <v>1403</v>
      </c>
      <c r="C1004" s="1261" t="s">
        <v>1368</v>
      </c>
      <c r="D1004" s="703">
        <v>30</v>
      </c>
      <c r="F1004" s="1261">
        <v>7679</v>
      </c>
      <c r="G1004" s="1261">
        <v>131.56</v>
      </c>
      <c r="H1004" s="1261">
        <v>0</v>
      </c>
      <c r="I1004" s="1261" t="s">
        <v>1358</v>
      </c>
      <c r="J1004" s="1261" t="s">
        <v>1359</v>
      </c>
    </row>
    <row r="1005">
      <c r="A1005" s="1261" t="s">
        <v>1355</v>
      </c>
      <c r="B1005" s="1261" t="s">
        <v>1403</v>
      </c>
      <c r="C1005" s="1261" t="s">
        <v>1377</v>
      </c>
      <c r="D1005" s="703">
        <v>44</v>
      </c>
      <c r="F1005" s="1261">
        <v>234093.89000000001</v>
      </c>
      <c r="G1005" s="1261">
        <v>870740</v>
      </c>
      <c r="H1005" s="1261">
        <v>0</v>
      </c>
      <c r="I1005" s="1261" t="s">
        <v>1358</v>
      </c>
      <c r="J1005" s="1261" t="s">
        <v>1359</v>
      </c>
    </row>
    <row r="1006">
      <c r="A1006" s="1261" t="s">
        <v>1360</v>
      </c>
      <c r="B1006" s="1261" t="s">
        <v>1403</v>
      </c>
      <c r="C1006" s="1261" t="s">
        <v>1379</v>
      </c>
      <c r="D1006" s="703">
        <v>72</v>
      </c>
      <c r="F1006" s="1261">
        <v>3400.3400000000001</v>
      </c>
      <c r="G1006" s="1261">
        <v>999</v>
      </c>
      <c r="H1006" s="1261">
        <v>0</v>
      </c>
      <c r="I1006" s="1261" t="s">
        <v>1358</v>
      </c>
      <c r="J1006" s="1261" t="s">
        <v>1359</v>
      </c>
    </row>
    <row r="1007">
      <c r="A1007" s="1261" t="s">
        <v>1355</v>
      </c>
      <c r="B1007" s="1261" t="s">
        <v>1403</v>
      </c>
      <c r="C1007" s="1261" t="s">
        <v>1370</v>
      </c>
      <c r="D1007" s="703">
        <v>82</v>
      </c>
      <c r="F1007" s="1261">
        <v>82360.119999999995</v>
      </c>
      <c r="G1007" s="1261">
        <v>28586.07</v>
      </c>
      <c r="H1007" s="1261">
        <v>0</v>
      </c>
      <c r="I1007" s="1261" t="s">
        <v>1358</v>
      </c>
      <c r="J1007" s="1261" t="s">
        <v>1359</v>
      </c>
    </row>
    <row r="1008">
      <c r="A1008" s="1261" t="s">
        <v>1355</v>
      </c>
      <c r="B1008" s="1261" t="s">
        <v>1403</v>
      </c>
      <c r="C1008" s="1261" t="s">
        <v>1398</v>
      </c>
      <c r="D1008" s="703">
        <v>13</v>
      </c>
      <c r="F1008" s="1261">
        <v>33735.230000000003</v>
      </c>
      <c r="G1008" s="1261">
        <v>510</v>
      </c>
      <c r="H1008" s="1261">
        <v>0</v>
      </c>
      <c r="I1008" s="1261" t="s">
        <v>1358</v>
      </c>
      <c r="J1008" s="1261" t="s">
        <v>1359</v>
      </c>
    </row>
    <row r="1009">
      <c r="A1009" s="1261" t="s">
        <v>1360</v>
      </c>
      <c r="B1009" s="1261" t="s">
        <v>1403</v>
      </c>
      <c r="C1009" s="1261" t="s">
        <v>1448</v>
      </c>
      <c r="D1009" s="703">
        <v>61</v>
      </c>
      <c r="F1009" s="1261">
        <v>9223.1200000000008</v>
      </c>
      <c r="G1009" s="1261">
        <v>54.359999999999999</v>
      </c>
      <c r="H1009" s="1261">
        <v>0</v>
      </c>
      <c r="I1009" s="1261" t="s">
        <v>1358</v>
      </c>
      <c r="J1009" s="1261" t="s">
        <v>1359</v>
      </c>
    </row>
    <row r="1010">
      <c r="A1010" s="1261" t="s">
        <v>1360</v>
      </c>
      <c r="B1010" s="1261" t="s">
        <v>1403</v>
      </c>
      <c r="C1010" s="1261" t="s">
        <v>1415</v>
      </c>
      <c r="D1010" s="703">
        <v>85</v>
      </c>
      <c r="F1010" s="1261">
        <v>11595.83</v>
      </c>
      <c r="G1010" s="1261">
        <v>14.720000000000001</v>
      </c>
      <c r="H1010" s="1261">
        <v>0</v>
      </c>
      <c r="I1010" s="1261" t="s">
        <v>1358</v>
      </c>
      <c r="J1010" s="1261" t="s">
        <v>1359</v>
      </c>
    </row>
    <row r="1011">
      <c r="A1011" s="1261" t="s">
        <v>1360</v>
      </c>
      <c r="B1011" s="1261" t="s">
        <v>1403</v>
      </c>
      <c r="C1011" s="1261" t="s">
        <v>1362</v>
      </c>
      <c r="D1011" s="703">
        <v>73</v>
      </c>
      <c r="F1011" s="1261">
        <v>341.57999999999998</v>
      </c>
      <c r="G1011" s="1261">
        <v>1.97</v>
      </c>
      <c r="H1011" s="1261">
        <v>0</v>
      </c>
      <c r="I1011" s="1261" t="s">
        <v>1358</v>
      </c>
      <c r="J1011" s="1261" t="s">
        <v>1359</v>
      </c>
    </row>
    <row r="1012">
      <c r="A1012" s="1261" t="s">
        <v>1355</v>
      </c>
      <c r="B1012" s="1261" t="s">
        <v>1403</v>
      </c>
      <c r="C1012" s="1261" t="s">
        <v>1368</v>
      </c>
      <c r="D1012" s="703">
        <v>73</v>
      </c>
      <c r="F1012" s="1261">
        <v>254340.07000000001</v>
      </c>
      <c r="G1012" s="1261">
        <v>31366.709999999999</v>
      </c>
      <c r="H1012" s="1261">
        <v>0</v>
      </c>
      <c r="I1012" s="1261" t="s">
        <v>1358</v>
      </c>
      <c r="J1012" s="1261" t="s">
        <v>1359</v>
      </c>
    </row>
    <row r="1013">
      <c r="A1013" s="1261" t="s">
        <v>1360</v>
      </c>
      <c r="B1013" s="1261" t="s">
        <v>1403</v>
      </c>
      <c r="C1013" s="1261" t="s">
        <v>1379</v>
      </c>
      <c r="D1013" s="703">
        <v>76</v>
      </c>
      <c r="F1013" s="1261">
        <v>32017.970000000001</v>
      </c>
      <c r="G1013" s="1261">
        <v>100.68000000000001</v>
      </c>
      <c r="H1013" s="1261">
        <v>0</v>
      </c>
      <c r="I1013" s="1261" t="s">
        <v>1358</v>
      </c>
      <c r="J1013" s="1261" t="s">
        <v>1359</v>
      </c>
    </row>
    <row r="1014">
      <c r="A1014" s="1261" t="s">
        <v>1360</v>
      </c>
      <c r="B1014" s="1261" t="s">
        <v>1403</v>
      </c>
      <c r="C1014" s="1261" t="s">
        <v>1377</v>
      </c>
      <c r="D1014" s="703">
        <v>62</v>
      </c>
      <c r="F1014" s="1261">
        <v>2122.9299999999998</v>
      </c>
      <c r="G1014" s="1261">
        <v>20.829999999999998</v>
      </c>
      <c r="H1014" s="1261">
        <v>0</v>
      </c>
      <c r="I1014" s="1261" t="s">
        <v>1358</v>
      </c>
      <c r="J1014" s="1261" t="s">
        <v>1359</v>
      </c>
    </row>
    <row r="1015">
      <c r="A1015" s="1261" t="s">
        <v>1360</v>
      </c>
      <c r="B1015" s="1261" t="s">
        <v>1403</v>
      </c>
      <c r="C1015" s="1261" t="s">
        <v>1392</v>
      </c>
      <c r="D1015" s="703">
        <v>85</v>
      </c>
      <c r="F1015" s="1261">
        <v>46889.309999999998</v>
      </c>
      <c r="G1015" s="1261">
        <v>30.039999999999999</v>
      </c>
      <c r="H1015" s="1261">
        <v>0</v>
      </c>
      <c r="I1015" s="1261" t="s">
        <v>1358</v>
      </c>
      <c r="J1015" s="1261" t="s">
        <v>1359</v>
      </c>
    </row>
    <row r="1016">
      <c r="A1016" s="1261" t="s">
        <v>1355</v>
      </c>
      <c r="B1016" s="1261" t="s">
        <v>1403</v>
      </c>
      <c r="C1016" s="1261" t="s">
        <v>1398</v>
      </c>
      <c r="D1016" s="703">
        <v>21</v>
      </c>
      <c r="F1016" s="1261">
        <v>35346.510000000002</v>
      </c>
      <c r="G1016" s="1261">
        <v>1098.22</v>
      </c>
      <c r="H1016" s="1261">
        <v>0</v>
      </c>
      <c r="I1016" s="1261" t="s">
        <v>1358</v>
      </c>
      <c r="J1016" s="1261" t="s">
        <v>1359</v>
      </c>
    </row>
    <row r="1017">
      <c r="A1017" s="1261" t="s">
        <v>1355</v>
      </c>
      <c r="B1017" s="1261" t="s">
        <v>1403</v>
      </c>
      <c r="C1017" s="1261" t="s">
        <v>1384</v>
      </c>
      <c r="D1017" s="703">
        <v>44</v>
      </c>
      <c r="F1017" s="1261">
        <v>1164070.6000000001</v>
      </c>
      <c r="G1017" s="1261">
        <v>3020551.5</v>
      </c>
      <c r="H1017" s="1261">
        <v>0</v>
      </c>
      <c r="I1017" s="1261" t="s">
        <v>1358</v>
      </c>
      <c r="J1017" s="1261" t="s">
        <v>1359</v>
      </c>
    </row>
    <row r="1018">
      <c r="A1018" s="1261" t="s">
        <v>1360</v>
      </c>
      <c r="B1018" s="1261" t="s">
        <v>1403</v>
      </c>
      <c r="C1018" s="1261" t="s">
        <v>1367</v>
      </c>
      <c r="D1018" s="703">
        <v>20</v>
      </c>
      <c r="F1018" s="1261">
        <v>825370.81000000006</v>
      </c>
      <c r="G1018" s="1261">
        <v>1099493.1399999999</v>
      </c>
      <c r="H1018" s="1261">
        <v>0</v>
      </c>
      <c r="I1018" s="1261" t="s">
        <v>1358</v>
      </c>
      <c r="J1018" s="1261" t="s">
        <v>1359</v>
      </c>
    </row>
    <row r="1019">
      <c r="A1019" s="1261" t="s">
        <v>1355</v>
      </c>
      <c r="B1019" s="1261" t="s">
        <v>1403</v>
      </c>
      <c r="C1019" s="1261" t="s">
        <v>1376</v>
      </c>
      <c r="D1019" s="703">
        <v>27</v>
      </c>
      <c r="F1019" s="1261">
        <v>1444088.7</v>
      </c>
      <c r="G1019" s="1261">
        <v>19954400</v>
      </c>
      <c r="H1019" s="1261">
        <v>0</v>
      </c>
      <c r="I1019" s="1261" t="s">
        <v>1358</v>
      </c>
      <c r="J1019" s="1261" t="s">
        <v>1359</v>
      </c>
    </row>
    <row r="1020">
      <c r="A1020" s="1261" t="s">
        <v>1355</v>
      </c>
      <c r="B1020" s="1261" t="s">
        <v>1403</v>
      </c>
      <c r="C1020" s="1261" t="s">
        <v>1381</v>
      </c>
      <c r="D1020" s="703">
        <v>49</v>
      </c>
      <c r="F1020" s="1261">
        <v>27.82</v>
      </c>
      <c r="G1020" s="1261">
        <v>0.20000000000000001</v>
      </c>
      <c r="H1020" s="1261">
        <v>0</v>
      </c>
      <c r="I1020" s="1261" t="s">
        <v>1358</v>
      </c>
      <c r="J1020" s="1261" t="s">
        <v>1359</v>
      </c>
    </row>
    <row r="1021">
      <c r="A1021" s="1261" t="s">
        <v>1360</v>
      </c>
      <c r="B1021" s="1261" t="s">
        <v>1403</v>
      </c>
      <c r="C1021" s="1261" t="s">
        <v>1368</v>
      </c>
      <c r="D1021" s="703">
        <v>4</v>
      </c>
      <c r="F1021" s="1261">
        <v>14736.48</v>
      </c>
      <c r="G1021" s="1261">
        <v>38400</v>
      </c>
      <c r="H1021" s="1261">
        <v>0</v>
      </c>
      <c r="I1021" s="1261" t="s">
        <v>1358</v>
      </c>
      <c r="J1021" s="1261" t="s">
        <v>1359</v>
      </c>
    </row>
    <row r="1022">
      <c r="A1022" s="1261" t="s">
        <v>1360</v>
      </c>
      <c r="B1022" s="1261" t="s">
        <v>1403</v>
      </c>
      <c r="C1022" s="1261" t="s">
        <v>1430</v>
      </c>
      <c r="D1022" s="703">
        <v>18</v>
      </c>
      <c r="F1022" s="1261">
        <v>5453955.46</v>
      </c>
      <c r="G1022" s="1261">
        <v>2252650</v>
      </c>
      <c r="H1022" s="1261">
        <v>0</v>
      </c>
      <c r="I1022" s="1261" t="s">
        <v>1358</v>
      </c>
      <c r="J1022" s="1261" t="s">
        <v>1359</v>
      </c>
    </row>
    <row r="1023">
      <c r="A1023" s="1261" t="s">
        <v>1360</v>
      </c>
      <c r="B1023" s="1261" t="s">
        <v>1403</v>
      </c>
      <c r="C1023" s="1261" t="s">
        <v>1367</v>
      </c>
      <c r="D1023" s="703">
        <v>83</v>
      </c>
      <c r="F1023" s="1261">
        <v>21378.810000000001</v>
      </c>
      <c r="G1023" s="1261">
        <v>7249.8699999999999</v>
      </c>
      <c r="H1023" s="1261">
        <v>0</v>
      </c>
      <c r="I1023" s="1261" t="s">
        <v>1358</v>
      </c>
      <c r="J1023" s="1261" t="s">
        <v>1359</v>
      </c>
    </row>
    <row r="1024">
      <c r="A1024" s="1261" t="s">
        <v>1355</v>
      </c>
      <c r="B1024" s="1261" t="s">
        <v>1403</v>
      </c>
      <c r="C1024" s="1261" t="s">
        <v>1364</v>
      </c>
      <c r="D1024" s="703">
        <v>85</v>
      </c>
      <c r="F1024" s="1261">
        <v>2190213.2999999998</v>
      </c>
      <c r="G1024" s="1261">
        <v>141000.16</v>
      </c>
      <c r="H1024" s="1261">
        <v>0</v>
      </c>
      <c r="I1024" s="1261" t="s">
        <v>1358</v>
      </c>
      <c r="J1024" s="1261" t="s">
        <v>1359</v>
      </c>
    </row>
    <row r="1025">
      <c r="A1025" s="1261" t="s">
        <v>1360</v>
      </c>
      <c r="B1025" s="1261" t="s">
        <v>1403</v>
      </c>
      <c r="C1025" s="1261" t="s">
        <v>1453</v>
      </c>
      <c r="D1025" s="703">
        <v>61</v>
      </c>
      <c r="F1025" s="1261">
        <v>1486.79</v>
      </c>
      <c r="G1025" s="1261">
        <v>12.25</v>
      </c>
      <c r="H1025" s="1261">
        <v>0</v>
      </c>
      <c r="I1025" s="1261" t="s">
        <v>1358</v>
      </c>
      <c r="J1025" s="1261" t="s">
        <v>1359</v>
      </c>
    </row>
    <row r="1026">
      <c r="A1026" s="1261" t="s">
        <v>1355</v>
      </c>
      <c r="B1026" s="1261" t="s">
        <v>1403</v>
      </c>
      <c r="C1026" s="1261" t="s">
        <v>1422</v>
      </c>
      <c r="D1026" s="703">
        <v>71</v>
      </c>
      <c r="F1026" s="1261">
        <v>326.52999999999997</v>
      </c>
      <c r="G1026" s="1261">
        <v>19.75</v>
      </c>
      <c r="H1026" s="1261">
        <v>0</v>
      </c>
      <c r="I1026" s="1261" t="s">
        <v>1358</v>
      </c>
      <c r="J1026" s="1261" t="s">
        <v>1359</v>
      </c>
    </row>
    <row r="1027">
      <c r="A1027" s="1261" t="s">
        <v>1355</v>
      </c>
      <c r="B1027" s="1261" t="s">
        <v>1403</v>
      </c>
      <c r="C1027" s="1261" t="s">
        <v>1374</v>
      </c>
      <c r="D1027" s="703">
        <v>90</v>
      </c>
      <c r="F1027" s="1261">
        <v>85.510000000000005</v>
      </c>
      <c r="G1027" s="1261">
        <v>9</v>
      </c>
      <c r="H1027" s="1261">
        <v>0</v>
      </c>
      <c r="I1027" s="1261" t="s">
        <v>1358</v>
      </c>
      <c r="J1027" s="1261" t="s">
        <v>1359</v>
      </c>
    </row>
    <row r="1028">
      <c r="A1028" s="1261" t="s">
        <v>1360</v>
      </c>
      <c r="B1028" s="1261" t="s">
        <v>1403</v>
      </c>
      <c r="C1028" s="1261" t="s">
        <v>1364</v>
      </c>
      <c r="D1028" s="703">
        <v>35</v>
      </c>
      <c r="F1028" s="1261">
        <v>129513.55</v>
      </c>
      <c r="G1028" s="1261">
        <v>9885</v>
      </c>
      <c r="H1028" s="1261">
        <v>0</v>
      </c>
      <c r="I1028" s="1261" t="s">
        <v>1358</v>
      </c>
      <c r="J1028" s="1261" t="s">
        <v>1359</v>
      </c>
    </row>
    <row r="1029">
      <c r="A1029" s="1261" t="s">
        <v>1360</v>
      </c>
      <c r="B1029" s="1261" t="s">
        <v>1403</v>
      </c>
      <c r="C1029" s="1261" t="s">
        <v>1436</v>
      </c>
      <c r="D1029" s="703">
        <v>61</v>
      </c>
      <c r="F1029" s="1261">
        <v>3803.8299999999999</v>
      </c>
      <c r="G1029" s="1261">
        <v>18.32</v>
      </c>
      <c r="H1029" s="1261">
        <v>0</v>
      </c>
      <c r="I1029" s="1261" t="s">
        <v>1358</v>
      </c>
      <c r="J1029" s="1261" t="s">
        <v>1359</v>
      </c>
    </row>
    <row r="1030">
      <c r="A1030" s="1261" t="s">
        <v>1360</v>
      </c>
      <c r="B1030" s="1261" t="s">
        <v>1403</v>
      </c>
      <c r="C1030" s="1261" t="s">
        <v>1367</v>
      </c>
      <c r="D1030" s="703">
        <v>52</v>
      </c>
      <c r="F1030" s="1261">
        <v>315.16000000000003</v>
      </c>
      <c r="G1030" s="1261">
        <v>114.59999999999999</v>
      </c>
      <c r="H1030" s="1261">
        <v>0</v>
      </c>
      <c r="I1030" s="1261" t="s">
        <v>1358</v>
      </c>
      <c r="J1030" s="1261" t="s">
        <v>1359</v>
      </c>
    </row>
    <row r="1031">
      <c r="A1031" s="1261" t="s">
        <v>1355</v>
      </c>
      <c r="B1031" s="1261" t="s">
        <v>1403</v>
      </c>
      <c r="C1031" s="1261" t="s">
        <v>1368</v>
      </c>
      <c r="D1031" s="703">
        <v>18</v>
      </c>
      <c r="F1031" s="1261">
        <v>6265.1099999999997</v>
      </c>
      <c r="G1031" s="1261">
        <v>327.35000000000002</v>
      </c>
      <c r="H1031" s="1261">
        <v>0</v>
      </c>
      <c r="I1031" s="1261" t="s">
        <v>1358</v>
      </c>
      <c r="J1031" s="1261" t="s">
        <v>1359</v>
      </c>
    </row>
    <row r="1032">
      <c r="A1032" s="1261" t="s">
        <v>1355</v>
      </c>
      <c r="B1032" s="1261" t="s">
        <v>1403</v>
      </c>
      <c r="C1032" s="1261" t="s">
        <v>1370</v>
      </c>
      <c r="D1032" s="703">
        <v>18</v>
      </c>
      <c r="F1032" s="1261">
        <v>2961.25</v>
      </c>
      <c r="G1032" s="1261">
        <v>781.29999999999995</v>
      </c>
      <c r="H1032" s="1261">
        <v>0</v>
      </c>
      <c r="I1032" s="1261" t="s">
        <v>1358</v>
      </c>
      <c r="J1032" s="1261" t="s">
        <v>1359</v>
      </c>
    </row>
    <row r="1033">
      <c r="A1033" s="1261" t="s">
        <v>1360</v>
      </c>
      <c r="B1033" s="1261" t="s">
        <v>1403</v>
      </c>
      <c r="C1033" s="1261" t="s">
        <v>1447</v>
      </c>
      <c r="D1033" s="703">
        <v>8</v>
      </c>
      <c r="F1033" s="1261">
        <v>83199.580000000002</v>
      </c>
      <c r="G1033" s="1261">
        <v>135840</v>
      </c>
      <c r="H1033" s="1261">
        <v>0</v>
      </c>
      <c r="I1033" s="1261" t="s">
        <v>1358</v>
      </c>
      <c r="J1033" s="1261" t="s">
        <v>1359</v>
      </c>
    </row>
    <row r="1034">
      <c r="A1034" s="1261" t="s">
        <v>1360</v>
      </c>
      <c r="B1034" s="1261" t="s">
        <v>1403</v>
      </c>
      <c r="C1034" s="1261" t="s">
        <v>1415</v>
      </c>
      <c r="D1034" s="703">
        <v>20</v>
      </c>
      <c r="F1034" s="1261">
        <v>22904.110000000001</v>
      </c>
      <c r="G1034" s="1261">
        <v>38423.699999999997</v>
      </c>
      <c r="H1034" s="1261">
        <v>0</v>
      </c>
      <c r="I1034" s="1261" t="s">
        <v>1358</v>
      </c>
      <c r="J1034" s="1261" t="s">
        <v>1359</v>
      </c>
    </row>
    <row r="1035">
      <c r="A1035" s="1261" t="s">
        <v>1360</v>
      </c>
      <c r="B1035" s="1261" t="s">
        <v>1403</v>
      </c>
      <c r="C1035" s="1261" t="s">
        <v>1397</v>
      </c>
      <c r="D1035" s="703">
        <v>40</v>
      </c>
      <c r="F1035" s="1261">
        <v>470.08999999999997</v>
      </c>
      <c r="G1035" s="1261">
        <v>6</v>
      </c>
      <c r="H1035" s="1261">
        <v>0</v>
      </c>
      <c r="I1035" s="1261" t="s">
        <v>1358</v>
      </c>
      <c r="J1035" s="1261" t="s">
        <v>1359</v>
      </c>
    </row>
    <row r="1036">
      <c r="A1036" s="1261" t="s">
        <v>1355</v>
      </c>
      <c r="B1036" s="1261" t="s">
        <v>1403</v>
      </c>
      <c r="C1036" s="1261" t="s">
        <v>1368</v>
      </c>
      <c r="D1036" s="703">
        <v>8</v>
      </c>
      <c r="F1036" s="1261">
        <v>1610.8399999999999</v>
      </c>
      <c r="G1036" s="1261">
        <v>101.62</v>
      </c>
      <c r="H1036" s="1261">
        <v>0</v>
      </c>
      <c r="I1036" s="1261" t="s">
        <v>1358</v>
      </c>
      <c r="J1036" s="1261" t="s">
        <v>1359</v>
      </c>
    </row>
    <row r="1037">
      <c r="A1037" s="1261" t="s">
        <v>1355</v>
      </c>
      <c r="B1037" s="1261" t="s">
        <v>1403</v>
      </c>
      <c r="C1037" s="1261" t="s">
        <v>1364</v>
      </c>
      <c r="D1037" s="703">
        <v>44</v>
      </c>
      <c r="F1037" s="1261">
        <v>5442</v>
      </c>
      <c r="G1037" s="1261">
        <v>150</v>
      </c>
      <c r="H1037" s="1261">
        <v>0</v>
      </c>
      <c r="I1037" s="1261" t="s">
        <v>1358</v>
      </c>
      <c r="J1037" s="1261" t="s">
        <v>1359</v>
      </c>
    </row>
    <row r="1038">
      <c r="A1038" s="1261" t="s">
        <v>1360</v>
      </c>
      <c r="B1038" s="1261" t="s">
        <v>1403</v>
      </c>
      <c r="C1038" s="1261" t="s">
        <v>1364</v>
      </c>
      <c r="D1038" s="703">
        <v>12</v>
      </c>
      <c r="F1038" s="1261">
        <v>24490.099999999999</v>
      </c>
      <c r="G1038" s="1261">
        <v>20000</v>
      </c>
      <c r="H1038" s="1261">
        <v>0</v>
      </c>
      <c r="I1038" s="1261" t="s">
        <v>1358</v>
      </c>
      <c r="J1038" s="1261" t="s">
        <v>1359</v>
      </c>
    </row>
    <row r="1039">
      <c r="A1039" s="1261" t="s">
        <v>1355</v>
      </c>
      <c r="B1039" s="1261" t="s">
        <v>1403</v>
      </c>
      <c r="C1039" s="1261" t="s">
        <v>1371</v>
      </c>
      <c r="D1039" s="703">
        <v>70</v>
      </c>
      <c r="F1039" s="1261">
        <v>98.519999999999996</v>
      </c>
      <c r="G1039" s="1261">
        <v>2</v>
      </c>
      <c r="H1039" s="1261">
        <v>0</v>
      </c>
      <c r="I1039" s="1261" t="s">
        <v>1358</v>
      </c>
      <c r="J1039" s="1261" t="s">
        <v>1359</v>
      </c>
    </row>
    <row r="1040">
      <c r="A1040" s="1261" t="s">
        <v>1360</v>
      </c>
      <c r="B1040" s="1261" t="s">
        <v>1403</v>
      </c>
      <c r="C1040" s="1261" t="s">
        <v>1421</v>
      </c>
      <c r="D1040" s="703">
        <v>84</v>
      </c>
      <c r="F1040" s="1261">
        <v>71731.669999999998</v>
      </c>
      <c r="G1040" s="1261">
        <v>1213.05</v>
      </c>
      <c r="H1040" s="1261">
        <v>0</v>
      </c>
      <c r="I1040" s="1261" t="s">
        <v>1358</v>
      </c>
      <c r="J1040" s="1261" t="s">
        <v>1359</v>
      </c>
    </row>
    <row r="1041">
      <c r="A1041" s="1261" t="s">
        <v>1360</v>
      </c>
      <c r="B1041" s="1261" t="s">
        <v>1403</v>
      </c>
      <c r="C1041" s="1261" t="s">
        <v>1396</v>
      </c>
      <c r="D1041" s="703">
        <v>85</v>
      </c>
      <c r="F1041" s="1261">
        <v>9756.9799999999996</v>
      </c>
      <c r="G1041" s="1261">
        <v>13.44</v>
      </c>
      <c r="H1041" s="1261">
        <v>0</v>
      </c>
      <c r="I1041" s="1261" t="s">
        <v>1358</v>
      </c>
      <c r="J1041" s="1261" t="s">
        <v>1359</v>
      </c>
    </row>
    <row r="1042">
      <c r="A1042" s="1261" t="s">
        <v>1360</v>
      </c>
      <c r="B1042" s="1261" t="s">
        <v>1403</v>
      </c>
      <c r="C1042" s="1261" t="s">
        <v>1386</v>
      </c>
      <c r="D1042" s="703">
        <v>85</v>
      </c>
      <c r="F1042" s="1261">
        <v>149399.22</v>
      </c>
      <c r="G1042" s="1261">
        <v>214.75</v>
      </c>
      <c r="H1042" s="1261">
        <v>0</v>
      </c>
      <c r="I1042" s="1261" t="s">
        <v>1358</v>
      </c>
      <c r="J1042" s="1261" t="s">
        <v>1359</v>
      </c>
    </row>
    <row r="1043">
      <c r="A1043" s="1261" t="s">
        <v>1360</v>
      </c>
      <c r="B1043" s="1261" t="s">
        <v>1403</v>
      </c>
      <c r="C1043" s="1261" t="s">
        <v>1368</v>
      </c>
      <c r="D1043" s="703">
        <v>70</v>
      </c>
      <c r="F1043" s="1261">
        <v>12244.870000000001</v>
      </c>
      <c r="G1043" s="1261">
        <v>737.5</v>
      </c>
      <c r="H1043" s="1261">
        <v>0</v>
      </c>
      <c r="I1043" s="1261" t="s">
        <v>1358</v>
      </c>
      <c r="J1043" s="1261" t="s">
        <v>1359</v>
      </c>
    </row>
    <row r="1044">
      <c r="A1044" s="1261" t="s">
        <v>1360</v>
      </c>
      <c r="B1044" s="1261" t="s">
        <v>1403</v>
      </c>
      <c r="C1044" s="1261" t="s">
        <v>1379</v>
      </c>
      <c r="D1044" s="703">
        <v>44</v>
      </c>
      <c r="F1044" s="1261">
        <v>220.33000000000001</v>
      </c>
      <c r="G1044" s="1261">
        <v>1</v>
      </c>
      <c r="H1044" s="1261">
        <v>0</v>
      </c>
      <c r="I1044" s="1261" t="s">
        <v>1358</v>
      </c>
      <c r="J1044" s="1261" t="s">
        <v>1359</v>
      </c>
    </row>
    <row r="1045">
      <c r="A1045" s="1261" t="s">
        <v>1360</v>
      </c>
      <c r="B1045" s="1261" t="s">
        <v>1403</v>
      </c>
      <c r="C1045" s="1261" t="s">
        <v>1399</v>
      </c>
      <c r="D1045" s="703">
        <v>18</v>
      </c>
      <c r="F1045" s="1261">
        <v>4416998.9699999997</v>
      </c>
      <c r="G1045" s="1261">
        <v>1418675</v>
      </c>
      <c r="H1045" s="1261">
        <v>0</v>
      </c>
      <c r="I1045" s="1261" t="s">
        <v>1358</v>
      </c>
      <c r="J1045" s="1261" t="s">
        <v>1359</v>
      </c>
    </row>
    <row r="1046">
      <c r="A1046" s="1261" t="s">
        <v>1360</v>
      </c>
      <c r="B1046" s="1261" t="s">
        <v>1403</v>
      </c>
      <c r="C1046" s="1261" t="s">
        <v>1456</v>
      </c>
      <c r="D1046" s="703">
        <v>62</v>
      </c>
      <c r="F1046" s="1261">
        <v>22948.349999999999</v>
      </c>
      <c r="G1046" s="1261">
        <v>195.53999999999999</v>
      </c>
      <c r="H1046" s="1261">
        <v>0</v>
      </c>
      <c r="I1046" s="1261" t="s">
        <v>1358</v>
      </c>
      <c r="J1046" s="1261" t="s">
        <v>1359</v>
      </c>
    </row>
    <row r="1047">
      <c r="A1047" s="1261" t="s">
        <v>1355</v>
      </c>
      <c r="B1047" s="1261" t="s">
        <v>1403</v>
      </c>
      <c r="C1047" s="1261" t="s">
        <v>1368</v>
      </c>
      <c r="D1047" s="703">
        <v>25</v>
      </c>
      <c r="F1047" s="1261">
        <v>21280.599999999999</v>
      </c>
      <c r="G1047" s="1261">
        <v>372960</v>
      </c>
      <c r="H1047" s="1261">
        <v>0</v>
      </c>
      <c r="I1047" s="1261" t="s">
        <v>1358</v>
      </c>
      <c r="J1047" s="1261" t="s">
        <v>1359</v>
      </c>
    </row>
    <row r="1048">
      <c r="A1048" s="1261" t="s">
        <v>1360</v>
      </c>
      <c r="B1048" s="1261" t="s">
        <v>1403</v>
      </c>
      <c r="C1048" s="1261" t="s">
        <v>1425</v>
      </c>
      <c r="D1048" s="703">
        <v>62</v>
      </c>
      <c r="F1048" s="1261">
        <v>16528.25</v>
      </c>
      <c r="G1048" s="1261">
        <v>77.129999999999995</v>
      </c>
      <c r="H1048" s="1261">
        <v>0</v>
      </c>
      <c r="I1048" s="1261" t="s">
        <v>1358</v>
      </c>
      <c r="J1048" s="1261" t="s">
        <v>1359</v>
      </c>
    </row>
    <row r="1049">
      <c r="A1049" s="1261" t="s">
        <v>1360</v>
      </c>
      <c r="B1049" s="1261" t="s">
        <v>1403</v>
      </c>
      <c r="C1049" s="1261" t="s">
        <v>1436</v>
      </c>
      <c r="D1049" s="703">
        <v>62</v>
      </c>
      <c r="F1049" s="1261">
        <v>35429.32</v>
      </c>
      <c r="G1049" s="1261">
        <v>254.50999999999999</v>
      </c>
      <c r="H1049" s="1261">
        <v>0</v>
      </c>
      <c r="I1049" s="1261" t="s">
        <v>1358</v>
      </c>
      <c r="J1049" s="1261" t="s">
        <v>1359</v>
      </c>
    </row>
    <row r="1050">
      <c r="A1050" s="1261" t="s">
        <v>1360</v>
      </c>
      <c r="B1050" s="1261" t="s">
        <v>1403</v>
      </c>
      <c r="C1050" s="1261" t="s">
        <v>1385</v>
      </c>
      <c r="D1050" s="703">
        <v>42</v>
      </c>
      <c r="F1050" s="1261">
        <v>945.14999999999998</v>
      </c>
      <c r="G1050" s="1261">
        <v>3.29</v>
      </c>
      <c r="H1050" s="1261">
        <v>0</v>
      </c>
      <c r="I1050" s="1261" t="s">
        <v>1358</v>
      </c>
      <c r="J1050" s="1261" t="s">
        <v>1359</v>
      </c>
    </row>
    <row r="1051">
      <c r="A1051" s="1261" t="s">
        <v>1355</v>
      </c>
      <c r="B1051" s="1261" t="s">
        <v>1403</v>
      </c>
      <c r="C1051" s="1261" t="s">
        <v>1374</v>
      </c>
      <c r="D1051" s="703">
        <v>82</v>
      </c>
      <c r="F1051" s="1261">
        <v>37977.07</v>
      </c>
      <c r="G1051" s="1261">
        <v>633.82000000000005</v>
      </c>
      <c r="H1051" s="1261">
        <v>0</v>
      </c>
      <c r="I1051" s="1261" t="s">
        <v>1358</v>
      </c>
      <c r="J1051" s="1261" t="s">
        <v>1359</v>
      </c>
    </row>
    <row r="1052">
      <c r="A1052" s="1261" t="s">
        <v>1355</v>
      </c>
      <c r="B1052" s="1261" t="s">
        <v>1403</v>
      </c>
      <c r="C1052" s="1261" t="s">
        <v>1370</v>
      </c>
      <c r="D1052" s="703">
        <v>48</v>
      </c>
      <c r="F1052" s="1261">
        <v>336.31</v>
      </c>
      <c r="G1052" s="1261">
        <v>32.100000000000001</v>
      </c>
      <c r="H1052" s="1261">
        <v>0</v>
      </c>
      <c r="I1052" s="1261" t="s">
        <v>1358</v>
      </c>
      <c r="J1052" s="1261" t="s">
        <v>1359</v>
      </c>
    </row>
    <row r="1053">
      <c r="A1053" s="1261" t="s">
        <v>1355</v>
      </c>
      <c r="B1053" s="1261" t="s">
        <v>1403</v>
      </c>
      <c r="C1053" s="1261" t="s">
        <v>1391</v>
      </c>
      <c r="D1053" s="703">
        <v>28</v>
      </c>
      <c r="F1053" s="1261">
        <v>30</v>
      </c>
      <c r="G1053" s="1261">
        <v>0.029999999999999999</v>
      </c>
      <c r="H1053" s="1261">
        <v>0</v>
      </c>
      <c r="I1053" s="1261" t="s">
        <v>1358</v>
      </c>
      <c r="J1053" s="1261" t="s">
        <v>1359</v>
      </c>
    </row>
    <row r="1054">
      <c r="A1054" s="1261" t="s">
        <v>1360</v>
      </c>
      <c r="B1054" s="1261" t="s">
        <v>1403</v>
      </c>
      <c r="C1054" s="1261" t="s">
        <v>1406</v>
      </c>
      <c r="D1054" s="703">
        <v>73</v>
      </c>
      <c r="F1054" s="1261">
        <v>703.29999999999995</v>
      </c>
      <c r="G1054" s="1261">
        <v>15.74</v>
      </c>
      <c r="H1054" s="1261">
        <v>0</v>
      </c>
      <c r="I1054" s="1261" t="s">
        <v>1358</v>
      </c>
      <c r="J1054" s="1261" t="s">
        <v>1359</v>
      </c>
    </row>
    <row r="1055">
      <c r="A1055" s="1261" t="s">
        <v>1360</v>
      </c>
      <c r="B1055" s="1261" t="s">
        <v>1403</v>
      </c>
      <c r="C1055" s="1261" t="s">
        <v>1374</v>
      </c>
      <c r="D1055" s="703">
        <v>61</v>
      </c>
      <c r="F1055" s="1261">
        <v>4303.5699999999997</v>
      </c>
      <c r="G1055" s="1261">
        <v>20.66</v>
      </c>
      <c r="H1055" s="1261">
        <v>0</v>
      </c>
      <c r="I1055" s="1261" t="s">
        <v>1358</v>
      </c>
      <c r="J1055" s="1261" t="s">
        <v>1359</v>
      </c>
    </row>
    <row r="1056">
      <c r="A1056" s="1261" t="s">
        <v>1360</v>
      </c>
      <c r="B1056" s="1261" t="s">
        <v>1403</v>
      </c>
      <c r="C1056" s="1261" t="s">
        <v>1365</v>
      </c>
      <c r="D1056" s="703">
        <v>85</v>
      </c>
      <c r="F1056" s="1261">
        <v>57890.309999999998</v>
      </c>
      <c r="G1056" s="1261">
        <v>191.22</v>
      </c>
      <c r="H1056" s="1261">
        <v>0</v>
      </c>
      <c r="I1056" s="1261" t="s">
        <v>1358</v>
      </c>
      <c r="J1056" s="1261" t="s">
        <v>1359</v>
      </c>
    </row>
    <row r="1057">
      <c r="A1057" s="1261" t="s">
        <v>1360</v>
      </c>
      <c r="B1057" s="1261" t="s">
        <v>1403</v>
      </c>
      <c r="C1057" s="1261" t="s">
        <v>1406</v>
      </c>
      <c r="D1057" s="703">
        <v>85</v>
      </c>
      <c r="F1057" s="1261">
        <v>1743.4300000000001</v>
      </c>
      <c r="G1057" s="1261">
        <v>0.87</v>
      </c>
      <c r="H1057" s="1261">
        <v>0</v>
      </c>
      <c r="I1057" s="1261" t="s">
        <v>1358</v>
      </c>
      <c r="J1057" s="1261" t="s">
        <v>1359</v>
      </c>
    </row>
    <row r="1058">
      <c r="A1058" s="1261" t="s">
        <v>1360</v>
      </c>
      <c r="B1058" s="1261" t="s">
        <v>1403</v>
      </c>
      <c r="C1058" s="1261" t="s">
        <v>1413</v>
      </c>
      <c r="D1058" s="703">
        <v>84</v>
      </c>
      <c r="F1058" s="1261">
        <v>15801.440000000001</v>
      </c>
      <c r="G1058" s="1261">
        <v>0.90000000000000002</v>
      </c>
      <c r="H1058" s="1261">
        <v>0</v>
      </c>
      <c r="I1058" s="1261" t="s">
        <v>1358</v>
      </c>
      <c r="J1058" s="1261" t="s">
        <v>1359</v>
      </c>
    </row>
    <row r="1059">
      <c r="A1059" s="1261" t="s">
        <v>1355</v>
      </c>
      <c r="B1059" s="1261" t="s">
        <v>1403</v>
      </c>
      <c r="C1059" s="1261" t="s">
        <v>1402</v>
      </c>
      <c r="D1059" s="703">
        <v>7</v>
      </c>
      <c r="F1059" s="1261">
        <v>1853.22</v>
      </c>
      <c r="G1059" s="1261">
        <v>79.689999999999998</v>
      </c>
      <c r="H1059" s="1261">
        <v>0</v>
      </c>
      <c r="I1059" s="1261" t="s">
        <v>1358</v>
      </c>
      <c r="J1059" s="1261" t="s">
        <v>1359</v>
      </c>
    </row>
    <row r="1060">
      <c r="A1060" s="1261" t="s">
        <v>1355</v>
      </c>
      <c r="B1060" s="1261" t="s">
        <v>1403</v>
      </c>
      <c r="C1060" s="1261" t="s">
        <v>1379</v>
      </c>
      <c r="D1060" s="703">
        <v>12</v>
      </c>
      <c r="F1060" s="1261">
        <v>268.47000000000003</v>
      </c>
      <c r="G1060" s="1261">
        <v>12.800000000000001</v>
      </c>
      <c r="H1060" s="1261">
        <v>0</v>
      </c>
      <c r="I1060" s="1261" t="s">
        <v>1358</v>
      </c>
      <c r="J1060" s="1261" t="s">
        <v>1359</v>
      </c>
    </row>
    <row r="1061">
      <c r="A1061" s="1261" t="s">
        <v>1355</v>
      </c>
      <c r="B1061" s="1261" t="s">
        <v>1403</v>
      </c>
      <c r="C1061" s="1261" t="s">
        <v>1410</v>
      </c>
      <c r="D1061" s="703">
        <v>22</v>
      </c>
      <c r="F1061" s="1261">
        <v>3750.3000000000002</v>
      </c>
      <c r="G1061" s="1261">
        <v>1691.8</v>
      </c>
      <c r="H1061" s="1261">
        <v>0</v>
      </c>
      <c r="I1061" s="1261" t="s">
        <v>1358</v>
      </c>
      <c r="J1061" s="1261" t="s">
        <v>1359</v>
      </c>
    </row>
    <row r="1062">
      <c r="A1062" s="1261" t="s">
        <v>1355</v>
      </c>
      <c r="B1062" s="1261" t="s">
        <v>1403</v>
      </c>
      <c r="C1062" s="1261" t="s">
        <v>1377</v>
      </c>
      <c r="D1062" s="703">
        <v>27</v>
      </c>
      <c r="F1062" s="1261">
        <v>673884.06999999995</v>
      </c>
      <c r="G1062" s="1261">
        <v>2979650</v>
      </c>
      <c r="H1062" s="1261">
        <v>0</v>
      </c>
      <c r="I1062" s="1261" t="s">
        <v>1358</v>
      </c>
      <c r="J1062" s="1261" t="s">
        <v>1359</v>
      </c>
    </row>
    <row r="1063">
      <c r="A1063" s="1261" t="s">
        <v>1355</v>
      </c>
      <c r="B1063" s="1261" t="s">
        <v>1403</v>
      </c>
      <c r="C1063" s="1261" t="s">
        <v>1376</v>
      </c>
      <c r="D1063" s="703">
        <v>21</v>
      </c>
      <c r="F1063" s="1261">
        <v>508.02999999999997</v>
      </c>
      <c r="G1063" s="1261">
        <v>132.80000000000001</v>
      </c>
      <c r="H1063" s="1261">
        <v>0</v>
      </c>
      <c r="I1063" s="1261" t="s">
        <v>1358</v>
      </c>
      <c r="J1063" s="1261" t="s">
        <v>1359</v>
      </c>
    </row>
    <row r="1064">
      <c r="A1064" s="1261" t="s">
        <v>1360</v>
      </c>
      <c r="B1064" s="1261" t="s">
        <v>1403</v>
      </c>
      <c r="C1064" s="1261" t="s">
        <v>1388</v>
      </c>
      <c r="D1064" s="703">
        <v>61</v>
      </c>
      <c r="F1064" s="1261">
        <v>1236.3599999999999</v>
      </c>
      <c r="G1064" s="1261">
        <v>9.6400000000000006</v>
      </c>
      <c r="H1064" s="1261">
        <v>0</v>
      </c>
      <c r="I1064" s="1261" t="s">
        <v>1358</v>
      </c>
      <c r="J1064" s="1261" t="s">
        <v>1359</v>
      </c>
    </row>
    <row r="1065">
      <c r="A1065" s="1261" t="s">
        <v>1360</v>
      </c>
      <c r="B1065" s="1261" t="s">
        <v>1403</v>
      </c>
      <c r="C1065" s="1261" t="s">
        <v>1397</v>
      </c>
      <c r="D1065" s="703">
        <v>84</v>
      </c>
      <c r="F1065" s="1261">
        <v>4680.2200000000003</v>
      </c>
      <c r="G1065" s="1261">
        <v>15</v>
      </c>
      <c r="H1065" s="1261">
        <v>0</v>
      </c>
      <c r="I1065" s="1261" t="s">
        <v>1358</v>
      </c>
      <c r="J1065" s="1261" t="s">
        <v>1359</v>
      </c>
    </row>
    <row r="1066">
      <c r="A1066" s="1261" t="s">
        <v>1355</v>
      </c>
      <c r="B1066" s="1261" t="s">
        <v>1403</v>
      </c>
      <c r="C1066" s="1261" t="s">
        <v>1369</v>
      </c>
      <c r="D1066" s="703">
        <v>96</v>
      </c>
      <c r="F1066" s="1261">
        <v>2968.1999999999998</v>
      </c>
      <c r="G1066" s="1261">
        <v>149.75</v>
      </c>
      <c r="H1066" s="1261">
        <v>0</v>
      </c>
      <c r="I1066" s="1261" t="s">
        <v>1358</v>
      </c>
      <c r="J1066" s="1261" t="s">
        <v>1359</v>
      </c>
    </row>
    <row r="1067">
      <c r="A1067" s="1261" t="s">
        <v>1360</v>
      </c>
      <c r="B1067" s="1261" t="s">
        <v>1403</v>
      </c>
      <c r="C1067" s="1261" t="s">
        <v>1382</v>
      </c>
      <c r="D1067" s="703">
        <v>90</v>
      </c>
      <c r="F1067" s="1261">
        <v>33722.790000000001</v>
      </c>
      <c r="G1067" s="1261">
        <v>147.78999999999999</v>
      </c>
      <c r="H1067" s="1261">
        <v>0</v>
      </c>
      <c r="I1067" s="1261" t="s">
        <v>1358</v>
      </c>
      <c r="J1067" s="1261" t="s">
        <v>1359</v>
      </c>
    </row>
    <row r="1068">
      <c r="A1068" s="1261" t="s">
        <v>1360</v>
      </c>
      <c r="B1068" s="1261" t="s">
        <v>1403</v>
      </c>
      <c r="C1068" s="1261" t="s">
        <v>1410</v>
      </c>
      <c r="D1068" s="703">
        <v>90</v>
      </c>
      <c r="F1068" s="1261">
        <v>5776.6999999999998</v>
      </c>
      <c r="G1068" s="1261">
        <v>1.6000000000000001</v>
      </c>
      <c r="H1068" s="1261">
        <v>0</v>
      </c>
      <c r="I1068" s="1261" t="s">
        <v>1358</v>
      </c>
      <c r="J1068" s="1261" t="s">
        <v>1359</v>
      </c>
    </row>
    <row r="1069">
      <c r="A1069" s="1261" t="s">
        <v>1360</v>
      </c>
      <c r="B1069" s="1261" t="s">
        <v>1403</v>
      </c>
      <c r="C1069" s="1261" t="s">
        <v>1366</v>
      </c>
      <c r="D1069" s="703">
        <v>85</v>
      </c>
      <c r="F1069" s="1261">
        <v>72319.759999999995</v>
      </c>
      <c r="G1069" s="1261">
        <v>31709.700000000001</v>
      </c>
      <c r="H1069" s="1261">
        <v>0</v>
      </c>
      <c r="I1069" s="1261" t="s">
        <v>1358</v>
      </c>
      <c r="J1069" s="1261" t="s">
        <v>1359</v>
      </c>
    </row>
    <row r="1070">
      <c r="A1070" s="1261" t="s">
        <v>1360</v>
      </c>
      <c r="B1070" s="1261" t="s">
        <v>1403</v>
      </c>
      <c r="C1070" s="1261" t="s">
        <v>1386</v>
      </c>
      <c r="D1070" s="703">
        <v>73</v>
      </c>
      <c r="F1070" s="1261">
        <v>40680.040000000001</v>
      </c>
      <c r="G1070" s="1261">
        <v>403.19999999999999</v>
      </c>
      <c r="H1070" s="1261">
        <v>0</v>
      </c>
      <c r="I1070" s="1261" t="s">
        <v>1358</v>
      </c>
      <c r="J1070" s="1261" t="s">
        <v>1359</v>
      </c>
    </row>
    <row r="1071">
      <c r="A1071" s="1261" t="s">
        <v>1360</v>
      </c>
      <c r="B1071" s="1261" t="s">
        <v>1403</v>
      </c>
      <c r="C1071" s="1261" t="s">
        <v>1373</v>
      </c>
      <c r="D1071" s="703">
        <v>81</v>
      </c>
      <c r="F1071" s="1261">
        <v>327.70999999999998</v>
      </c>
      <c r="G1071" s="1261">
        <v>0.10000000000000001</v>
      </c>
      <c r="H1071" s="1261">
        <v>0</v>
      </c>
      <c r="I1071" s="1261" t="s">
        <v>1358</v>
      </c>
      <c r="J1071" s="1261" t="s">
        <v>1359</v>
      </c>
    </row>
    <row r="1072">
      <c r="A1072" s="1261" t="s">
        <v>1355</v>
      </c>
      <c r="B1072" s="1261" t="s">
        <v>1403</v>
      </c>
      <c r="C1072" s="1261" t="s">
        <v>1415</v>
      </c>
      <c r="D1072" s="703">
        <v>39</v>
      </c>
      <c r="F1072" s="1261">
        <v>18750.200000000001</v>
      </c>
      <c r="G1072" s="1261">
        <v>11247</v>
      </c>
      <c r="H1072" s="1261">
        <v>0</v>
      </c>
      <c r="I1072" s="1261" t="s">
        <v>1358</v>
      </c>
      <c r="J1072" s="1261" t="s">
        <v>1359</v>
      </c>
    </row>
    <row r="1073">
      <c r="A1073" s="1261" t="s">
        <v>1355</v>
      </c>
      <c r="B1073" s="1261" t="s">
        <v>1403</v>
      </c>
      <c r="C1073" s="1261" t="s">
        <v>1379</v>
      </c>
      <c r="D1073" s="703">
        <v>46</v>
      </c>
      <c r="F1073" s="1261">
        <v>108822.38</v>
      </c>
      <c r="G1073" s="1261">
        <v>2753.5300000000002</v>
      </c>
      <c r="H1073" s="1261">
        <v>0</v>
      </c>
      <c r="I1073" s="1261" t="s">
        <v>1358</v>
      </c>
      <c r="J1073" s="1261" t="s">
        <v>1359</v>
      </c>
    </row>
    <row r="1074">
      <c r="A1074" s="1261" t="s">
        <v>1355</v>
      </c>
      <c r="B1074" s="1261" t="s">
        <v>1403</v>
      </c>
      <c r="C1074" s="1261" t="s">
        <v>1422</v>
      </c>
      <c r="D1074" s="703">
        <v>39</v>
      </c>
      <c r="F1074" s="1261">
        <v>13276.959999999999</v>
      </c>
      <c r="G1074" s="1261">
        <v>621.60000000000002</v>
      </c>
      <c r="H1074" s="1261">
        <v>0</v>
      </c>
      <c r="I1074" s="1261" t="s">
        <v>1358</v>
      </c>
      <c r="J1074" s="1261" t="s">
        <v>1359</v>
      </c>
    </row>
    <row r="1075">
      <c r="A1075" s="1261" t="s">
        <v>1360</v>
      </c>
      <c r="B1075" s="1261" t="s">
        <v>1403</v>
      </c>
      <c r="C1075" s="1261" t="s">
        <v>1368</v>
      </c>
      <c r="D1075" s="703">
        <v>38</v>
      </c>
      <c r="F1075" s="1261">
        <v>4327.6199999999999</v>
      </c>
      <c r="G1075" s="1261">
        <v>20000</v>
      </c>
      <c r="H1075" s="1261">
        <v>0</v>
      </c>
      <c r="I1075" s="1261" t="s">
        <v>1358</v>
      </c>
      <c r="J1075" s="1261" t="s">
        <v>1359</v>
      </c>
    </row>
    <row r="1076">
      <c r="A1076" s="1261" t="s">
        <v>1360</v>
      </c>
      <c r="B1076" s="1261" t="s">
        <v>1403</v>
      </c>
      <c r="C1076" s="1261" t="s">
        <v>1408</v>
      </c>
      <c r="D1076" s="703">
        <v>85</v>
      </c>
      <c r="F1076" s="1261">
        <v>4291.0799999999999</v>
      </c>
      <c r="G1076" s="1261">
        <v>87</v>
      </c>
      <c r="H1076" s="1261">
        <v>0</v>
      </c>
      <c r="I1076" s="1261" t="s">
        <v>1358</v>
      </c>
      <c r="J1076" s="1261" t="s">
        <v>1359</v>
      </c>
    </row>
    <row r="1077">
      <c r="A1077" s="1261" t="s">
        <v>1355</v>
      </c>
      <c r="B1077" s="1261" t="s">
        <v>1403</v>
      </c>
      <c r="C1077" s="1261" t="s">
        <v>1383</v>
      </c>
      <c r="D1077" s="703">
        <v>94</v>
      </c>
      <c r="F1077" s="1261">
        <v>10938.969999999999</v>
      </c>
      <c r="G1077" s="1261">
        <v>900</v>
      </c>
      <c r="H1077" s="1261">
        <v>0</v>
      </c>
      <c r="I1077" s="1261" t="s">
        <v>1358</v>
      </c>
      <c r="J1077" s="1261" t="s">
        <v>1359</v>
      </c>
    </row>
    <row r="1078">
      <c r="A1078" s="1261" t="s">
        <v>1360</v>
      </c>
      <c r="B1078" s="1261" t="s">
        <v>1403</v>
      </c>
      <c r="C1078" s="1261" t="s">
        <v>1368</v>
      </c>
      <c r="D1078" s="703">
        <v>83</v>
      </c>
      <c r="F1078" s="1261">
        <v>965.72000000000003</v>
      </c>
      <c r="G1078" s="1261">
        <v>14.300000000000001</v>
      </c>
      <c r="H1078" s="1261">
        <v>0</v>
      </c>
      <c r="I1078" s="1261" t="s">
        <v>1358</v>
      </c>
      <c r="J1078" s="1261" t="s">
        <v>1359</v>
      </c>
    </row>
    <row r="1079">
      <c r="A1079" s="1261" t="s">
        <v>1355</v>
      </c>
      <c r="B1079" s="1261" t="s">
        <v>1403</v>
      </c>
      <c r="C1079" s="1261" t="s">
        <v>1357</v>
      </c>
      <c r="D1079" s="703">
        <v>76</v>
      </c>
      <c r="F1079" s="1261">
        <v>2449.9000000000001</v>
      </c>
      <c r="G1079" s="1261">
        <v>3</v>
      </c>
      <c r="H1079" s="1261">
        <v>0</v>
      </c>
      <c r="I1079" s="1261" t="s">
        <v>1358</v>
      </c>
      <c r="J1079" s="1261" t="s">
        <v>1359</v>
      </c>
    </row>
    <row r="1080">
      <c r="A1080" s="1261" t="s">
        <v>1355</v>
      </c>
      <c r="B1080" s="1261" t="s">
        <v>1403</v>
      </c>
      <c r="C1080" s="1261" t="s">
        <v>1388</v>
      </c>
      <c r="D1080" s="703">
        <v>90</v>
      </c>
      <c r="F1080" s="1261">
        <v>2260</v>
      </c>
      <c r="G1080" s="1261">
        <v>5.5</v>
      </c>
      <c r="H1080" s="1261">
        <v>0</v>
      </c>
      <c r="I1080" s="1261" t="s">
        <v>1358</v>
      </c>
      <c r="J1080" s="1261" t="s">
        <v>1359</v>
      </c>
    </row>
    <row r="1081">
      <c r="A1081" s="1261" t="s">
        <v>1355</v>
      </c>
      <c r="B1081" s="1261" t="s">
        <v>1403</v>
      </c>
      <c r="C1081" s="1261" t="s">
        <v>1368</v>
      </c>
      <c r="D1081" s="703">
        <v>87</v>
      </c>
      <c r="F1081" s="1261">
        <v>4549</v>
      </c>
      <c r="G1081" s="1261">
        <v>679</v>
      </c>
      <c r="H1081" s="1261">
        <v>0</v>
      </c>
      <c r="I1081" s="1261" t="s">
        <v>1358</v>
      </c>
      <c r="J1081" s="1261" t="s">
        <v>1359</v>
      </c>
    </row>
    <row r="1082">
      <c r="A1082" s="1261" t="s">
        <v>1360</v>
      </c>
      <c r="B1082" s="1261" t="s">
        <v>1403</v>
      </c>
      <c r="C1082" s="1261" t="s">
        <v>1366</v>
      </c>
      <c r="D1082" s="703">
        <v>7</v>
      </c>
      <c r="F1082" s="1261">
        <v>686.26999999999998</v>
      </c>
      <c r="G1082" s="1261">
        <v>155</v>
      </c>
      <c r="H1082" s="1261">
        <v>0</v>
      </c>
      <c r="I1082" s="1261" t="s">
        <v>1358</v>
      </c>
      <c r="J1082" s="1261" t="s">
        <v>1359</v>
      </c>
    </row>
    <row r="1083">
      <c r="A1083" s="1261" t="s">
        <v>1355</v>
      </c>
      <c r="B1083" s="1261" t="s">
        <v>1403</v>
      </c>
      <c r="C1083" s="1261" t="s">
        <v>1369</v>
      </c>
      <c r="D1083" s="703">
        <v>73</v>
      </c>
      <c r="F1083" s="1261">
        <v>708.38999999999999</v>
      </c>
      <c r="G1083" s="1261">
        <v>1.1100000000000001</v>
      </c>
      <c r="H1083" s="1261">
        <v>0</v>
      </c>
      <c r="I1083" s="1261" t="s">
        <v>1358</v>
      </c>
      <c r="J1083" s="1261" t="s">
        <v>1359</v>
      </c>
    </row>
    <row r="1084">
      <c r="A1084" s="1261" t="s">
        <v>1360</v>
      </c>
      <c r="B1084" s="1261" t="s">
        <v>1403</v>
      </c>
      <c r="C1084" s="1261" t="s">
        <v>1382</v>
      </c>
      <c r="D1084" s="703">
        <v>63</v>
      </c>
      <c r="F1084" s="1261">
        <v>57551.529999999999</v>
      </c>
      <c r="G1084" s="1261">
        <v>1212.3099999999999</v>
      </c>
      <c r="H1084" s="1261">
        <v>0</v>
      </c>
      <c r="I1084" s="1261" t="s">
        <v>1358</v>
      </c>
      <c r="J1084" s="1261" t="s">
        <v>1359</v>
      </c>
    </row>
    <row r="1085">
      <c r="A1085" s="1261" t="s">
        <v>1355</v>
      </c>
      <c r="B1085" s="1261" t="s">
        <v>1403</v>
      </c>
      <c r="C1085" s="1261" t="s">
        <v>1379</v>
      </c>
      <c r="D1085" s="703">
        <v>20</v>
      </c>
      <c r="F1085" s="1261">
        <v>3922.1599999999999</v>
      </c>
      <c r="G1085" s="1261">
        <v>2296.8600000000001</v>
      </c>
      <c r="H1085" s="1261">
        <v>0</v>
      </c>
      <c r="I1085" s="1261" t="s">
        <v>1358</v>
      </c>
      <c r="J1085" s="1261" t="s">
        <v>1359</v>
      </c>
    </row>
    <row r="1086">
      <c r="A1086" s="1261" t="s">
        <v>1355</v>
      </c>
      <c r="B1086" s="1261" t="s">
        <v>1403</v>
      </c>
      <c r="C1086" s="1261" t="s">
        <v>1366</v>
      </c>
      <c r="D1086" s="703">
        <v>33</v>
      </c>
      <c r="F1086" s="1261">
        <v>152.33000000000001</v>
      </c>
      <c r="G1086" s="1261">
        <v>2.3999999999999999</v>
      </c>
      <c r="H1086" s="1261">
        <v>0</v>
      </c>
      <c r="I1086" s="1261" t="s">
        <v>1358</v>
      </c>
      <c r="J1086" s="1261" t="s">
        <v>1359</v>
      </c>
    </row>
    <row r="1087">
      <c r="A1087" s="1261" t="s">
        <v>1360</v>
      </c>
      <c r="B1087" s="1261" t="s">
        <v>1403</v>
      </c>
      <c r="C1087" s="1261" t="s">
        <v>1364</v>
      </c>
      <c r="D1087" s="703">
        <v>38</v>
      </c>
      <c r="F1087" s="1261">
        <v>717.21000000000004</v>
      </c>
      <c r="G1087" s="1261">
        <v>1.8300000000000001</v>
      </c>
      <c r="H1087" s="1261">
        <v>0</v>
      </c>
      <c r="I1087" s="1261" t="s">
        <v>1358</v>
      </c>
      <c r="J1087" s="1261" t="s">
        <v>1359</v>
      </c>
    </row>
    <row r="1088">
      <c r="A1088" s="1261" t="s">
        <v>1355</v>
      </c>
      <c r="B1088" s="1261" t="s">
        <v>1403</v>
      </c>
      <c r="C1088" s="1261" t="s">
        <v>1379</v>
      </c>
      <c r="D1088" s="703">
        <v>21</v>
      </c>
      <c r="F1088" s="1261">
        <v>536.94000000000005</v>
      </c>
      <c r="G1088" s="1261">
        <v>25.600000000000001</v>
      </c>
      <c r="H1088" s="1261">
        <v>0</v>
      </c>
      <c r="I1088" s="1261" t="s">
        <v>1358</v>
      </c>
      <c r="J1088" s="1261" t="s">
        <v>1359</v>
      </c>
    </row>
    <row r="1089">
      <c r="A1089" s="1261" t="s">
        <v>1360</v>
      </c>
      <c r="B1089" s="1261" t="s">
        <v>1403</v>
      </c>
      <c r="C1089" s="1261" t="s">
        <v>1391</v>
      </c>
      <c r="D1089" s="703">
        <v>82</v>
      </c>
      <c r="F1089" s="1261">
        <v>11042.92</v>
      </c>
      <c r="G1089" s="1261">
        <v>14.4</v>
      </c>
      <c r="H1089" s="1261">
        <v>0</v>
      </c>
      <c r="I1089" s="1261" t="s">
        <v>1358</v>
      </c>
      <c r="J1089" s="1261" t="s">
        <v>1359</v>
      </c>
    </row>
    <row r="1090">
      <c r="A1090" s="1261" t="s">
        <v>1355</v>
      </c>
      <c r="B1090" s="1261" t="s">
        <v>1403</v>
      </c>
      <c r="C1090" s="1261" t="s">
        <v>1375</v>
      </c>
      <c r="D1090" s="703">
        <v>76</v>
      </c>
      <c r="F1090" s="1261">
        <v>499.62</v>
      </c>
      <c r="G1090" s="1261">
        <v>1.2</v>
      </c>
      <c r="H1090" s="1261">
        <v>0</v>
      </c>
      <c r="I1090" s="1261" t="s">
        <v>1358</v>
      </c>
      <c r="J1090" s="1261" t="s">
        <v>1359</v>
      </c>
    </row>
    <row r="1091">
      <c r="A1091" s="1261" t="s">
        <v>1355</v>
      </c>
      <c r="B1091" s="1261" t="s">
        <v>1403</v>
      </c>
      <c r="C1091" s="1261" t="s">
        <v>1401</v>
      </c>
      <c r="D1091" s="703">
        <v>21</v>
      </c>
      <c r="F1091" s="1261">
        <v>2093.1100000000001</v>
      </c>
      <c r="G1091" s="1261">
        <v>95.090000000000003</v>
      </c>
      <c r="H1091" s="1261">
        <v>0</v>
      </c>
      <c r="I1091" s="1261" t="s">
        <v>1358</v>
      </c>
      <c r="J1091" s="1261" t="s">
        <v>1359</v>
      </c>
    </row>
    <row r="1092">
      <c r="A1092" s="1261" t="s">
        <v>1355</v>
      </c>
      <c r="B1092" s="1261" t="s">
        <v>1403</v>
      </c>
      <c r="C1092" s="1261" t="s">
        <v>1457</v>
      </c>
      <c r="D1092" s="703">
        <v>90</v>
      </c>
      <c r="F1092" s="1261">
        <v>46935.669999999998</v>
      </c>
      <c r="G1092" s="1261">
        <v>32</v>
      </c>
      <c r="H1092" s="1261">
        <v>0</v>
      </c>
      <c r="I1092" s="1261" t="s">
        <v>1358</v>
      </c>
      <c r="J1092" s="1261" t="s">
        <v>1359</v>
      </c>
    </row>
    <row r="1093">
      <c r="A1093" s="1261" t="s">
        <v>1355</v>
      </c>
      <c r="B1093" s="1261" t="s">
        <v>1403</v>
      </c>
      <c r="C1093" s="1261" t="s">
        <v>1357</v>
      </c>
      <c r="D1093" s="703">
        <v>72</v>
      </c>
      <c r="F1093" s="1261">
        <v>2589.75</v>
      </c>
      <c r="G1093" s="1261">
        <v>5</v>
      </c>
      <c r="H1093" s="1261">
        <v>0</v>
      </c>
      <c r="I1093" s="1261" t="s">
        <v>1358</v>
      </c>
      <c r="J1093" s="1261" t="s">
        <v>1359</v>
      </c>
    </row>
    <row r="1094">
      <c r="A1094" s="1261" t="s">
        <v>1355</v>
      </c>
      <c r="B1094" s="1261" t="s">
        <v>1403</v>
      </c>
      <c r="C1094" s="1261" t="s">
        <v>1410</v>
      </c>
      <c r="D1094" s="703">
        <v>20</v>
      </c>
      <c r="F1094" s="1261">
        <v>14660.200000000001</v>
      </c>
      <c r="G1094" s="1261">
        <v>8314.7199999999993</v>
      </c>
      <c r="H1094" s="1261">
        <v>0</v>
      </c>
      <c r="I1094" s="1261" t="s">
        <v>1358</v>
      </c>
      <c r="J1094" s="1261" t="s">
        <v>1359</v>
      </c>
    </row>
    <row r="1095">
      <c r="A1095" s="1261" t="s">
        <v>1355</v>
      </c>
      <c r="B1095" s="1261" t="s">
        <v>1403</v>
      </c>
      <c r="C1095" s="1261" t="s">
        <v>1446</v>
      </c>
      <c r="D1095" s="703">
        <v>95</v>
      </c>
      <c r="F1095" s="1261">
        <v>42109.959999999999</v>
      </c>
      <c r="G1095" s="1261">
        <v>177</v>
      </c>
      <c r="H1095" s="1261">
        <v>0</v>
      </c>
      <c r="I1095" s="1261" t="s">
        <v>1358</v>
      </c>
      <c r="J1095" s="1261" t="s">
        <v>1359</v>
      </c>
    </row>
    <row r="1096">
      <c r="A1096" s="1261" t="s">
        <v>1355</v>
      </c>
      <c r="B1096" s="1261" t="s">
        <v>1403</v>
      </c>
      <c r="C1096" s="1261" t="s">
        <v>1401</v>
      </c>
      <c r="D1096" s="703">
        <v>44</v>
      </c>
      <c r="F1096" s="1261">
        <v>12725.77</v>
      </c>
      <c r="G1096" s="1261">
        <v>41680</v>
      </c>
      <c r="H1096" s="1261">
        <v>0</v>
      </c>
      <c r="I1096" s="1261" t="s">
        <v>1358</v>
      </c>
      <c r="J1096" s="1261" t="s">
        <v>1359</v>
      </c>
    </row>
    <row r="1097">
      <c r="A1097" s="1261" t="s">
        <v>1360</v>
      </c>
      <c r="B1097" s="1261" t="s">
        <v>1403</v>
      </c>
      <c r="C1097" s="1261" t="s">
        <v>1394</v>
      </c>
      <c r="D1097" s="703">
        <v>38</v>
      </c>
      <c r="F1097" s="1261">
        <v>230668.95000000001</v>
      </c>
      <c r="G1097" s="1261">
        <v>2800</v>
      </c>
      <c r="H1097" s="1261">
        <v>0</v>
      </c>
      <c r="I1097" s="1261" t="s">
        <v>1358</v>
      </c>
      <c r="J1097" s="1261" t="s">
        <v>1359</v>
      </c>
    </row>
    <row r="1098">
      <c r="A1098" s="1261" t="s">
        <v>1355</v>
      </c>
      <c r="B1098" s="1261" t="s">
        <v>1403</v>
      </c>
      <c r="C1098" s="1261" t="s">
        <v>1383</v>
      </c>
      <c r="D1098" s="703">
        <v>95</v>
      </c>
      <c r="F1098" s="1261">
        <v>26.34</v>
      </c>
      <c r="G1098" s="1261">
        <v>0.59999999999999998</v>
      </c>
      <c r="H1098" s="1261">
        <v>0</v>
      </c>
      <c r="I1098" s="1261" t="s">
        <v>1358</v>
      </c>
      <c r="J1098" s="1261" t="s">
        <v>1359</v>
      </c>
    </row>
    <row r="1099">
      <c r="A1099" s="1261" t="s">
        <v>1355</v>
      </c>
      <c r="B1099" s="1261" t="s">
        <v>1403</v>
      </c>
      <c r="C1099" s="1261" t="s">
        <v>1368</v>
      </c>
      <c r="D1099" s="703">
        <v>75</v>
      </c>
      <c r="F1099" s="1261">
        <v>72.840000000000003</v>
      </c>
      <c r="G1099" s="1261">
        <v>0.5</v>
      </c>
      <c r="H1099" s="1261">
        <v>0</v>
      </c>
      <c r="I1099" s="1261" t="s">
        <v>1358</v>
      </c>
      <c r="J1099" s="1261" t="s">
        <v>1359</v>
      </c>
    </row>
    <row r="1100">
      <c r="A1100" s="1261" t="s">
        <v>1360</v>
      </c>
      <c r="B1100" s="1261" t="s">
        <v>1403</v>
      </c>
      <c r="C1100" s="1261" t="s">
        <v>1372</v>
      </c>
      <c r="D1100" s="703">
        <v>90</v>
      </c>
      <c r="F1100" s="1261">
        <v>2257.4000000000001</v>
      </c>
      <c r="G1100" s="1261">
        <v>3.4199999999999999</v>
      </c>
      <c r="H1100" s="1261">
        <v>0</v>
      </c>
      <c r="I1100" s="1261" t="s">
        <v>1358</v>
      </c>
      <c r="J1100" s="1261" t="s">
        <v>1359</v>
      </c>
    </row>
    <row r="1101">
      <c r="A1101" s="1261" t="s">
        <v>1360</v>
      </c>
      <c r="B1101" s="1261" t="s">
        <v>1403</v>
      </c>
      <c r="C1101" s="1261" t="s">
        <v>1372</v>
      </c>
      <c r="D1101" s="703">
        <v>74</v>
      </c>
      <c r="F1101" s="1261">
        <v>2954.6799999999998</v>
      </c>
      <c r="G1101" s="1261">
        <v>8.5</v>
      </c>
      <c r="H1101" s="1261">
        <v>0</v>
      </c>
      <c r="I1101" s="1261" t="s">
        <v>1358</v>
      </c>
      <c r="J1101" s="1261" t="s">
        <v>1359</v>
      </c>
    </row>
    <row r="1102">
      <c r="A1102" s="1261" t="s">
        <v>1355</v>
      </c>
      <c r="B1102" s="1261" t="s">
        <v>1403</v>
      </c>
      <c r="C1102" s="1261" t="s">
        <v>1384</v>
      </c>
      <c r="D1102" s="703">
        <v>22</v>
      </c>
      <c r="F1102" s="1261">
        <v>8154.1700000000001</v>
      </c>
      <c r="G1102" s="1261">
        <v>18670</v>
      </c>
      <c r="H1102" s="1261">
        <v>0</v>
      </c>
      <c r="I1102" s="1261" t="s">
        <v>1358</v>
      </c>
      <c r="J1102" s="1261" t="s">
        <v>1359</v>
      </c>
    </row>
    <row r="1103">
      <c r="A1103" s="1261" t="s">
        <v>1360</v>
      </c>
      <c r="B1103" s="1261" t="s">
        <v>1403</v>
      </c>
      <c r="C1103" s="1261" t="s">
        <v>1379</v>
      </c>
      <c r="D1103" s="703">
        <v>57</v>
      </c>
      <c r="E1103" s="1261" t="s">
        <v>1458</v>
      </c>
      <c r="F1103" s="1261">
        <v>320.45999999999998</v>
      </c>
      <c r="G1103" s="1261">
        <v>28.210000000000001</v>
      </c>
      <c r="H1103" s="1261">
        <v>8.6099999999999994</v>
      </c>
      <c r="I1103" s="1261" t="s">
        <v>1358</v>
      </c>
      <c r="J1103" s="1261" t="s">
        <v>1359</v>
      </c>
    </row>
    <row r="1104">
      <c r="A1104" s="1261" t="s">
        <v>1355</v>
      </c>
      <c r="B1104" s="1261" t="s">
        <v>1403</v>
      </c>
      <c r="C1104" s="1261" t="s">
        <v>1364</v>
      </c>
      <c r="D1104" s="703">
        <v>29</v>
      </c>
      <c r="F1104" s="1261">
        <v>34.240000000000002</v>
      </c>
      <c r="G1104" s="1261">
        <v>3</v>
      </c>
      <c r="H1104" s="1261">
        <v>0</v>
      </c>
      <c r="I1104" s="1261" t="s">
        <v>1358</v>
      </c>
      <c r="J1104" s="1261" t="s">
        <v>1359</v>
      </c>
    </row>
    <row r="1105">
      <c r="A1105" s="1261" t="s">
        <v>1355</v>
      </c>
      <c r="B1105" s="1261" t="s">
        <v>1403</v>
      </c>
      <c r="C1105" s="1261" t="s">
        <v>1394</v>
      </c>
      <c r="D1105" s="703">
        <v>85</v>
      </c>
      <c r="F1105" s="1261">
        <v>2339.0999999999999</v>
      </c>
      <c r="G1105" s="1261">
        <v>2.1200000000000001</v>
      </c>
      <c r="H1105" s="1261">
        <v>0</v>
      </c>
      <c r="I1105" s="1261" t="s">
        <v>1358</v>
      </c>
      <c r="J1105" s="1261" t="s">
        <v>1359</v>
      </c>
    </row>
    <row r="1106">
      <c r="A1106" s="1261" t="s">
        <v>1355</v>
      </c>
      <c r="B1106" s="1261" t="s">
        <v>1403</v>
      </c>
      <c r="C1106" s="1261" t="s">
        <v>1379</v>
      </c>
      <c r="D1106" s="703">
        <v>82</v>
      </c>
      <c r="F1106" s="1261">
        <v>9395.0200000000004</v>
      </c>
      <c r="G1106" s="1261">
        <v>5.6600000000000001</v>
      </c>
      <c r="H1106" s="1261">
        <v>0</v>
      </c>
      <c r="I1106" s="1261" t="s">
        <v>1358</v>
      </c>
      <c r="J1106" s="1261" t="s">
        <v>1359</v>
      </c>
    </row>
    <row r="1107">
      <c r="A1107" s="1261" t="s">
        <v>1360</v>
      </c>
      <c r="B1107" s="1261" t="s">
        <v>1403</v>
      </c>
      <c r="C1107" s="1261" t="s">
        <v>1407</v>
      </c>
      <c r="D1107" s="703">
        <v>85</v>
      </c>
      <c r="F1107" s="1261">
        <v>2728.8000000000002</v>
      </c>
      <c r="G1107" s="1261">
        <v>3.21</v>
      </c>
      <c r="H1107" s="1261">
        <v>0</v>
      </c>
      <c r="I1107" s="1261" t="s">
        <v>1358</v>
      </c>
      <c r="J1107" s="1261" t="s">
        <v>1359</v>
      </c>
    </row>
    <row r="1108">
      <c r="A1108" s="1261" t="s">
        <v>1360</v>
      </c>
      <c r="B1108" s="1261" t="s">
        <v>1403</v>
      </c>
      <c r="C1108" s="1261" t="s">
        <v>1415</v>
      </c>
      <c r="D1108" s="703">
        <v>96</v>
      </c>
      <c r="F1108" s="1261">
        <v>133.5</v>
      </c>
      <c r="G1108" s="1261">
        <v>1.2</v>
      </c>
      <c r="H1108" s="1261">
        <v>0</v>
      </c>
      <c r="I1108" s="1261" t="s">
        <v>1358</v>
      </c>
      <c r="J1108" s="1261" t="s">
        <v>1359</v>
      </c>
    </row>
    <row r="1109">
      <c r="A1109" s="1261" t="s">
        <v>1355</v>
      </c>
      <c r="B1109" s="1261" t="s">
        <v>1403</v>
      </c>
      <c r="C1109" s="1261" t="s">
        <v>1421</v>
      </c>
      <c r="D1109" s="703">
        <v>84</v>
      </c>
      <c r="F1109" s="1261">
        <v>4180</v>
      </c>
      <c r="G1109" s="1261">
        <v>170</v>
      </c>
      <c r="H1109" s="1261">
        <v>0</v>
      </c>
      <c r="I1109" s="1261" t="s">
        <v>1358</v>
      </c>
      <c r="J1109" s="1261" t="s">
        <v>1359</v>
      </c>
    </row>
    <row r="1110">
      <c r="A1110" s="1261" t="s">
        <v>1355</v>
      </c>
      <c r="B1110" s="1261" t="s">
        <v>1403</v>
      </c>
      <c r="C1110" s="1261" t="s">
        <v>1377</v>
      </c>
      <c r="D1110" s="703">
        <v>70</v>
      </c>
      <c r="F1110" s="1261">
        <v>322.41000000000003</v>
      </c>
      <c r="G1110" s="1261">
        <v>6.4000000000000004</v>
      </c>
      <c r="H1110" s="1261">
        <v>0</v>
      </c>
      <c r="I1110" s="1261" t="s">
        <v>1358</v>
      </c>
      <c r="J1110" s="1261" t="s">
        <v>1359</v>
      </c>
    </row>
    <row r="1111">
      <c r="A1111" s="1261" t="s">
        <v>1360</v>
      </c>
      <c r="B1111" s="1261" t="s">
        <v>1423</v>
      </c>
      <c r="C1111" s="1261" t="s">
        <v>1376</v>
      </c>
      <c r="D1111" s="703">
        <v>18</v>
      </c>
      <c r="F1111" s="1261">
        <v>556616.82999999996</v>
      </c>
      <c r="G1111" s="1261">
        <v>207425</v>
      </c>
      <c r="H1111" s="1261">
        <v>0</v>
      </c>
      <c r="I1111" s="1261" t="s">
        <v>1358</v>
      </c>
      <c r="J1111" s="1261" t="s">
        <v>1359</v>
      </c>
    </row>
    <row r="1112">
      <c r="A1112" s="1261" t="s">
        <v>1360</v>
      </c>
      <c r="B1112" s="1261" t="s">
        <v>1423</v>
      </c>
      <c r="C1112" s="1261" t="s">
        <v>1435</v>
      </c>
      <c r="D1112" s="703">
        <v>18</v>
      </c>
      <c r="F1112" s="1261">
        <v>429413</v>
      </c>
      <c r="G1112" s="1261">
        <v>63000</v>
      </c>
      <c r="H1112" s="1261">
        <v>0</v>
      </c>
      <c r="I1112" s="1261" t="s">
        <v>1358</v>
      </c>
      <c r="J1112" s="1261" t="s">
        <v>1359</v>
      </c>
    </row>
    <row r="1113">
      <c r="A1113" s="1261" t="s">
        <v>1360</v>
      </c>
      <c r="B1113" s="1261" t="s">
        <v>1423</v>
      </c>
      <c r="C1113" s="1261" t="s">
        <v>1447</v>
      </c>
      <c r="D1113" s="703">
        <v>8</v>
      </c>
      <c r="F1113" s="1261">
        <v>390416.53000000003</v>
      </c>
      <c r="G1113" s="1261">
        <v>636878.5</v>
      </c>
      <c r="H1113" s="1261">
        <v>0</v>
      </c>
      <c r="I1113" s="1261" t="s">
        <v>1358</v>
      </c>
      <c r="J1113" s="1261" t="s">
        <v>1359</v>
      </c>
    </row>
    <row r="1114">
      <c r="A1114" s="1261" t="s">
        <v>1360</v>
      </c>
      <c r="B1114" s="1261" t="s">
        <v>1423</v>
      </c>
      <c r="C1114" s="1261" t="s">
        <v>1385</v>
      </c>
      <c r="D1114" s="703">
        <v>73</v>
      </c>
      <c r="F1114" s="1261">
        <v>14053.27</v>
      </c>
      <c r="G1114" s="1261">
        <v>2651.9499999999998</v>
      </c>
      <c r="H1114" s="1261">
        <v>0</v>
      </c>
      <c r="I1114" s="1261" t="s">
        <v>1358</v>
      </c>
      <c r="J1114" s="1261" t="s">
        <v>1359</v>
      </c>
    </row>
    <row r="1115">
      <c r="A1115" s="1261" t="s">
        <v>1355</v>
      </c>
      <c r="B1115" s="1261" t="s">
        <v>1423</v>
      </c>
      <c r="C1115" s="1261" t="s">
        <v>1369</v>
      </c>
      <c r="D1115" s="703">
        <v>44</v>
      </c>
      <c r="F1115" s="1261">
        <v>50224.57</v>
      </c>
      <c r="G1115" s="1261">
        <v>120270</v>
      </c>
      <c r="H1115" s="1261">
        <v>0</v>
      </c>
      <c r="I1115" s="1261" t="s">
        <v>1358</v>
      </c>
      <c r="J1115" s="1261" t="s">
        <v>1359</v>
      </c>
    </row>
    <row r="1116">
      <c r="A1116" s="1261" t="s">
        <v>1360</v>
      </c>
      <c r="B1116" s="1261" t="s">
        <v>1423</v>
      </c>
      <c r="C1116" s="1261" t="s">
        <v>1379</v>
      </c>
      <c r="D1116" s="703">
        <v>84</v>
      </c>
      <c r="F1116" s="1261">
        <v>9905696.9800000004</v>
      </c>
      <c r="G1116" s="1261">
        <v>546177.84999999998</v>
      </c>
      <c r="H1116" s="1261">
        <v>0</v>
      </c>
      <c r="I1116" s="1261" t="s">
        <v>1358</v>
      </c>
      <c r="J1116" s="1261" t="s">
        <v>1359</v>
      </c>
    </row>
    <row r="1117">
      <c r="A1117" s="1261" t="s">
        <v>1355</v>
      </c>
      <c r="B1117" s="1261" t="s">
        <v>1423</v>
      </c>
      <c r="C1117" s="1261" t="s">
        <v>1368</v>
      </c>
      <c r="D1117" s="703">
        <v>94</v>
      </c>
      <c r="F1117" s="1261">
        <v>770026.39000000001</v>
      </c>
      <c r="G1117" s="1261">
        <v>165653.45000000001</v>
      </c>
      <c r="H1117" s="1261">
        <v>0</v>
      </c>
      <c r="I1117" s="1261" t="s">
        <v>1358</v>
      </c>
      <c r="J1117" s="1261" t="s">
        <v>1359</v>
      </c>
    </row>
    <row r="1118">
      <c r="A1118" s="1261" t="s">
        <v>1355</v>
      </c>
      <c r="B1118" s="1261" t="s">
        <v>1423</v>
      </c>
      <c r="C1118" s="1261" t="s">
        <v>1370</v>
      </c>
      <c r="D1118" s="703">
        <v>39</v>
      </c>
      <c r="F1118" s="1261">
        <v>84759.410000000003</v>
      </c>
      <c r="G1118" s="1261">
        <v>21594.799999999999</v>
      </c>
      <c r="H1118" s="1261">
        <v>0</v>
      </c>
      <c r="I1118" s="1261" t="s">
        <v>1358</v>
      </c>
      <c r="J1118" s="1261" t="s">
        <v>1359</v>
      </c>
    </row>
    <row r="1119">
      <c r="A1119" s="1261" t="s">
        <v>1355</v>
      </c>
      <c r="B1119" s="1261" t="s">
        <v>1423</v>
      </c>
      <c r="C1119" s="1261" t="s">
        <v>1366</v>
      </c>
      <c r="D1119" s="703">
        <v>90</v>
      </c>
      <c r="F1119" s="1261">
        <v>55400.690000000002</v>
      </c>
      <c r="G1119" s="1261">
        <v>330.12</v>
      </c>
      <c r="H1119" s="1261">
        <v>0</v>
      </c>
      <c r="I1119" s="1261" t="s">
        <v>1358</v>
      </c>
      <c r="J1119" s="1261" t="s">
        <v>1359</v>
      </c>
    </row>
    <row r="1120">
      <c r="A1120" s="1261" t="s">
        <v>1355</v>
      </c>
      <c r="B1120" s="1261" t="s">
        <v>1423</v>
      </c>
      <c r="C1120" s="1261" t="s">
        <v>1368</v>
      </c>
      <c r="D1120" s="703">
        <v>22</v>
      </c>
      <c r="F1120" s="1261">
        <v>2440754.5</v>
      </c>
      <c r="G1120" s="1261">
        <v>5086288.6900000004</v>
      </c>
      <c r="H1120" s="1261">
        <v>0</v>
      </c>
      <c r="I1120" s="1261" t="s">
        <v>1358</v>
      </c>
      <c r="J1120" s="1261" t="s">
        <v>1359</v>
      </c>
    </row>
    <row r="1121">
      <c r="A1121" s="1261" t="s">
        <v>1355</v>
      </c>
      <c r="B1121" s="1261" t="s">
        <v>1423</v>
      </c>
      <c r="C1121" s="1261" t="s">
        <v>1370</v>
      </c>
      <c r="D1121" s="703">
        <v>48</v>
      </c>
      <c r="F1121" s="1261">
        <v>98.950000000000003</v>
      </c>
      <c r="G1121" s="1261">
        <v>25.600000000000001</v>
      </c>
      <c r="H1121" s="1261">
        <v>0</v>
      </c>
      <c r="I1121" s="1261" t="s">
        <v>1358</v>
      </c>
      <c r="J1121" s="1261" t="s">
        <v>1359</v>
      </c>
    </row>
    <row r="1122">
      <c r="A1122" s="1261" t="s">
        <v>1355</v>
      </c>
      <c r="B1122" s="1261" t="s">
        <v>1423</v>
      </c>
      <c r="C1122" s="1261" t="s">
        <v>1377</v>
      </c>
      <c r="D1122" s="703">
        <v>70</v>
      </c>
      <c r="F1122" s="1261">
        <v>174.21000000000001</v>
      </c>
      <c r="G1122" s="1261">
        <v>0.01</v>
      </c>
      <c r="H1122" s="1261">
        <v>0</v>
      </c>
      <c r="I1122" s="1261" t="s">
        <v>1358</v>
      </c>
      <c r="J1122" s="1261" t="s">
        <v>1359</v>
      </c>
    </row>
    <row r="1123">
      <c r="A1123" s="1261" t="s">
        <v>1355</v>
      </c>
      <c r="B1123" s="1261" t="s">
        <v>1423</v>
      </c>
      <c r="C1123" s="1261" t="s">
        <v>1379</v>
      </c>
      <c r="D1123" s="703">
        <v>14</v>
      </c>
      <c r="F1123" s="1261">
        <v>20187.029999999999</v>
      </c>
      <c r="G1123" s="1261">
        <v>5368.4099999999999</v>
      </c>
      <c r="H1123" s="1261">
        <v>0</v>
      </c>
      <c r="I1123" s="1261" t="s">
        <v>1358</v>
      </c>
      <c r="J1123" s="1261" t="s">
        <v>1359</v>
      </c>
    </row>
    <row r="1124">
      <c r="A1124" s="1261" t="s">
        <v>1360</v>
      </c>
      <c r="B1124" s="1261" t="s">
        <v>1423</v>
      </c>
      <c r="C1124" s="1261" t="s">
        <v>1380</v>
      </c>
      <c r="D1124" s="703">
        <v>61</v>
      </c>
      <c r="F1124" s="1261">
        <v>48901.559999999998</v>
      </c>
      <c r="G1124" s="1261">
        <v>670.48000000000002</v>
      </c>
      <c r="H1124" s="1261">
        <v>0</v>
      </c>
      <c r="I1124" s="1261" t="s">
        <v>1358</v>
      </c>
      <c r="J1124" s="1261" t="s">
        <v>1359</v>
      </c>
    </row>
    <row r="1125">
      <c r="A1125" s="1261" t="s">
        <v>1355</v>
      </c>
      <c r="B1125" s="1261" t="s">
        <v>1423</v>
      </c>
      <c r="C1125" s="1261" t="s">
        <v>1366</v>
      </c>
      <c r="D1125" s="703">
        <v>64</v>
      </c>
      <c r="F1125" s="1261">
        <v>2159055.0699999998</v>
      </c>
      <c r="G1125" s="1261">
        <v>784532</v>
      </c>
      <c r="H1125" s="1261">
        <v>0</v>
      </c>
      <c r="I1125" s="1261" t="s">
        <v>1358</v>
      </c>
      <c r="J1125" s="1261" t="s">
        <v>1359</v>
      </c>
    </row>
    <row r="1126">
      <c r="A1126" s="1261" t="s">
        <v>1355</v>
      </c>
      <c r="B1126" s="1261" t="s">
        <v>1423</v>
      </c>
      <c r="C1126" s="1261" t="s">
        <v>1368</v>
      </c>
      <c r="D1126" s="703">
        <v>38</v>
      </c>
      <c r="F1126" s="1261">
        <v>356859.09999999998</v>
      </c>
      <c r="G1126" s="1261">
        <v>503420.53000000003</v>
      </c>
      <c r="H1126" s="1261">
        <v>0</v>
      </c>
      <c r="I1126" s="1261" t="s">
        <v>1358</v>
      </c>
      <c r="J1126" s="1261" t="s">
        <v>1359</v>
      </c>
    </row>
    <row r="1127">
      <c r="A1127" s="1261" t="s">
        <v>1360</v>
      </c>
      <c r="B1127" s="1261" t="s">
        <v>1423</v>
      </c>
      <c r="C1127" s="1261" t="s">
        <v>1382</v>
      </c>
      <c r="D1127" s="703">
        <v>65</v>
      </c>
      <c r="F1127" s="1261">
        <v>3571.3400000000001</v>
      </c>
      <c r="G1127" s="1261">
        <v>20.66</v>
      </c>
      <c r="H1127" s="1261">
        <v>0</v>
      </c>
      <c r="I1127" s="1261" t="s">
        <v>1358</v>
      </c>
      <c r="J1127" s="1261" t="s">
        <v>1359</v>
      </c>
    </row>
    <row r="1128">
      <c r="A1128" s="1261" t="s">
        <v>1360</v>
      </c>
      <c r="B1128" s="1261" t="s">
        <v>1423</v>
      </c>
      <c r="C1128" s="1261" t="s">
        <v>1365</v>
      </c>
      <c r="D1128" s="703">
        <v>62</v>
      </c>
      <c r="F1128" s="1261">
        <v>6087.4200000000001</v>
      </c>
      <c r="G1128" s="1261">
        <v>46.719999999999999</v>
      </c>
      <c r="H1128" s="1261">
        <v>0</v>
      </c>
      <c r="I1128" s="1261" t="s">
        <v>1358</v>
      </c>
      <c r="J1128" s="1261" t="s">
        <v>1359</v>
      </c>
    </row>
    <row r="1129">
      <c r="A1129" s="1261" t="s">
        <v>1360</v>
      </c>
      <c r="B1129" s="1261" t="s">
        <v>1423</v>
      </c>
      <c r="C1129" s="1261" t="s">
        <v>1449</v>
      </c>
      <c r="D1129" s="703">
        <v>62</v>
      </c>
      <c r="F1129" s="1261">
        <v>29978.869999999999</v>
      </c>
      <c r="G1129" s="1261">
        <v>312.31</v>
      </c>
      <c r="H1129" s="1261">
        <v>0</v>
      </c>
      <c r="I1129" s="1261" t="s">
        <v>1358</v>
      </c>
      <c r="J1129" s="1261" t="s">
        <v>1359</v>
      </c>
    </row>
    <row r="1130">
      <c r="A1130" s="1261" t="s">
        <v>1355</v>
      </c>
      <c r="B1130" s="1261" t="s">
        <v>1423</v>
      </c>
      <c r="C1130" s="1261" t="s">
        <v>1368</v>
      </c>
      <c r="D1130" s="703">
        <v>63</v>
      </c>
      <c r="F1130" s="1261">
        <v>2695</v>
      </c>
      <c r="G1130" s="1261">
        <v>29.350000000000001</v>
      </c>
      <c r="H1130" s="1261">
        <v>0</v>
      </c>
      <c r="I1130" s="1261" t="s">
        <v>1358</v>
      </c>
      <c r="J1130" s="1261" t="s">
        <v>1359</v>
      </c>
    </row>
    <row r="1131">
      <c r="A1131" s="1261" t="s">
        <v>1355</v>
      </c>
      <c r="B1131" s="1261" t="s">
        <v>1423</v>
      </c>
      <c r="C1131" s="1261" t="s">
        <v>1366</v>
      </c>
      <c r="D1131" s="703">
        <v>44</v>
      </c>
      <c r="F1131" s="1261">
        <v>4075619</v>
      </c>
      <c r="G1131" s="1261">
        <v>27311484</v>
      </c>
      <c r="H1131" s="1261">
        <v>0</v>
      </c>
      <c r="I1131" s="1261" t="s">
        <v>1358</v>
      </c>
      <c r="J1131" s="1261" t="s">
        <v>1359</v>
      </c>
    </row>
    <row r="1132">
      <c r="A1132" s="1261" t="s">
        <v>1355</v>
      </c>
      <c r="B1132" s="1261" t="s">
        <v>1423</v>
      </c>
      <c r="C1132" s="1261" t="s">
        <v>1366</v>
      </c>
      <c r="D1132" s="703">
        <v>85</v>
      </c>
      <c r="F1132" s="1261">
        <v>1923878.72</v>
      </c>
      <c r="G1132" s="1261">
        <v>443073.83000000002</v>
      </c>
      <c r="H1132" s="1261">
        <v>0</v>
      </c>
      <c r="I1132" s="1261" t="s">
        <v>1358</v>
      </c>
      <c r="J1132" s="1261" t="s">
        <v>1359</v>
      </c>
    </row>
    <row r="1133">
      <c r="A1133" s="1261" t="s">
        <v>1360</v>
      </c>
      <c r="B1133" s="1261" t="s">
        <v>1423</v>
      </c>
      <c r="C1133" s="1261" t="s">
        <v>1412</v>
      </c>
      <c r="D1133" s="703">
        <v>82</v>
      </c>
      <c r="F1133" s="1261">
        <v>1223.28</v>
      </c>
      <c r="G1133" s="1261">
        <v>0.5</v>
      </c>
      <c r="H1133" s="1261">
        <v>0</v>
      </c>
      <c r="I1133" s="1261" t="s">
        <v>1358</v>
      </c>
      <c r="J1133" s="1261" t="s">
        <v>1359</v>
      </c>
    </row>
    <row r="1134">
      <c r="A1134" s="1261" t="s">
        <v>1355</v>
      </c>
      <c r="B1134" s="1261" t="s">
        <v>1423</v>
      </c>
      <c r="C1134" s="1261" t="s">
        <v>1368</v>
      </c>
      <c r="D1134" s="703">
        <v>69</v>
      </c>
      <c r="F1134" s="1261">
        <v>21857.049999999999</v>
      </c>
      <c r="G1134" s="1261">
        <v>10355.450000000001</v>
      </c>
      <c r="H1134" s="1261">
        <v>0</v>
      </c>
      <c r="I1134" s="1261" t="s">
        <v>1358</v>
      </c>
      <c r="J1134" s="1261" t="s">
        <v>1359</v>
      </c>
    </row>
    <row r="1135">
      <c r="A1135" s="1261" t="s">
        <v>1355</v>
      </c>
      <c r="B1135" s="1261" t="s">
        <v>1423</v>
      </c>
      <c r="C1135" s="1261" t="s">
        <v>1412</v>
      </c>
      <c r="D1135" s="703">
        <v>95</v>
      </c>
      <c r="F1135" s="1261">
        <v>34230.519999999997</v>
      </c>
      <c r="G1135" s="1261">
        <v>963</v>
      </c>
      <c r="H1135" s="1261">
        <v>0</v>
      </c>
      <c r="I1135" s="1261" t="s">
        <v>1358</v>
      </c>
      <c r="J1135" s="1261" t="s">
        <v>1359</v>
      </c>
    </row>
    <row r="1136">
      <c r="A1136" s="1261" t="s">
        <v>1360</v>
      </c>
      <c r="B1136" s="1261" t="s">
        <v>1423</v>
      </c>
      <c r="C1136" s="1261" t="s">
        <v>1368</v>
      </c>
      <c r="D1136" s="703">
        <v>17</v>
      </c>
      <c r="F1136" s="1261">
        <v>156711.56</v>
      </c>
      <c r="G1136" s="1261">
        <v>122750.82000000001</v>
      </c>
      <c r="H1136" s="1261">
        <v>0</v>
      </c>
      <c r="I1136" s="1261" t="s">
        <v>1358</v>
      </c>
      <c r="J1136" s="1261" t="s">
        <v>1359</v>
      </c>
    </row>
    <row r="1137">
      <c r="A1137" s="1261" t="s">
        <v>1360</v>
      </c>
      <c r="B1137" s="1261" t="s">
        <v>1423</v>
      </c>
      <c r="C1137" s="1261" t="s">
        <v>1362</v>
      </c>
      <c r="D1137" s="703">
        <v>19</v>
      </c>
      <c r="F1137" s="1261">
        <v>4333997.8300000001</v>
      </c>
      <c r="G1137" s="1261">
        <v>2103162.77</v>
      </c>
      <c r="H1137" s="1261">
        <v>0</v>
      </c>
      <c r="I1137" s="1261" t="s">
        <v>1358</v>
      </c>
      <c r="J1137" s="1261" t="s">
        <v>1359</v>
      </c>
    </row>
    <row r="1138">
      <c r="A1138" s="1261" t="s">
        <v>1355</v>
      </c>
      <c r="B1138" s="1261" t="s">
        <v>1423</v>
      </c>
      <c r="C1138" s="1261" t="s">
        <v>1368</v>
      </c>
      <c r="D1138" s="703">
        <v>48</v>
      </c>
      <c r="F1138" s="1261">
        <v>2146.1799999999998</v>
      </c>
      <c r="G1138" s="1261">
        <v>143.25999999999999</v>
      </c>
      <c r="H1138" s="1261">
        <v>0</v>
      </c>
      <c r="I1138" s="1261" t="s">
        <v>1358</v>
      </c>
      <c r="J1138" s="1261" t="s">
        <v>1359</v>
      </c>
    </row>
    <row r="1139">
      <c r="A1139" s="1261" t="s">
        <v>1355</v>
      </c>
      <c r="B1139" s="1261" t="s">
        <v>1423</v>
      </c>
      <c r="C1139" s="1261" t="s">
        <v>1410</v>
      </c>
      <c r="D1139" s="703">
        <v>90</v>
      </c>
      <c r="F1139" s="1261">
        <v>5365</v>
      </c>
      <c r="G1139" s="1261">
        <v>7.7000000000000002</v>
      </c>
      <c r="H1139" s="1261">
        <v>0</v>
      </c>
      <c r="I1139" s="1261" t="s">
        <v>1358</v>
      </c>
      <c r="J1139" s="1261" t="s">
        <v>1359</v>
      </c>
    </row>
    <row r="1140">
      <c r="A1140" s="1261" t="s">
        <v>1355</v>
      </c>
      <c r="B1140" s="1261" t="s">
        <v>1423</v>
      </c>
      <c r="C1140" s="1261" t="s">
        <v>1364</v>
      </c>
      <c r="D1140" s="703">
        <v>38</v>
      </c>
      <c r="F1140" s="1261">
        <v>33593.940000000002</v>
      </c>
      <c r="G1140" s="1261">
        <v>17160</v>
      </c>
      <c r="H1140" s="1261">
        <v>0</v>
      </c>
      <c r="I1140" s="1261" t="s">
        <v>1358</v>
      </c>
      <c r="J1140" s="1261" t="s">
        <v>1359</v>
      </c>
    </row>
    <row r="1141">
      <c r="A1141" s="1261" t="s">
        <v>1360</v>
      </c>
      <c r="B1141" s="1261" t="s">
        <v>1423</v>
      </c>
      <c r="C1141" s="1261" t="s">
        <v>1375</v>
      </c>
      <c r="D1141" s="703">
        <v>29</v>
      </c>
      <c r="F1141" s="1261">
        <v>13170.17</v>
      </c>
      <c r="G1141" s="1261">
        <v>0.41999999999999998</v>
      </c>
      <c r="H1141" s="1261">
        <v>0</v>
      </c>
      <c r="I1141" s="1261" t="s">
        <v>1358</v>
      </c>
      <c r="J1141" s="1261" t="s">
        <v>1359</v>
      </c>
    </row>
    <row r="1142">
      <c r="A1142" s="1261" t="s">
        <v>1360</v>
      </c>
      <c r="B1142" s="1261" t="s">
        <v>1423</v>
      </c>
      <c r="C1142" s="1261" t="s">
        <v>1373</v>
      </c>
      <c r="D1142" s="703">
        <v>84</v>
      </c>
      <c r="F1142" s="1261">
        <v>5000</v>
      </c>
      <c r="G1142" s="1261">
        <v>9.9399999999999995</v>
      </c>
      <c r="H1142" s="1261">
        <v>0</v>
      </c>
      <c r="I1142" s="1261" t="s">
        <v>1358</v>
      </c>
      <c r="J1142" s="1261" t="s">
        <v>1359</v>
      </c>
    </row>
    <row r="1143">
      <c r="A1143" s="1261" t="s">
        <v>1355</v>
      </c>
      <c r="B1143" s="1261" t="s">
        <v>1423</v>
      </c>
      <c r="C1143" s="1261" t="s">
        <v>1398</v>
      </c>
      <c r="D1143" s="703">
        <v>9</v>
      </c>
      <c r="F1143" s="1261">
        <v>30</v>
      </c>
      <c r="G1143" s="1261">
        <v>1.3200000000000001</v>
      </c>
      <c r="H1143" s="1261">
        <v>0</v>
      </c>
      <c r="I1143" s="1261" t="s">
        <v>1358</v>
      </c>
      <c r="J1143" s="1261" t="s">
        <v>1359</v>
      </c>
    </row>
    <row r="1144">
      <c r="A1144" s="1261" t="s">
        <v>1355</v>
      </c>
      <c r="B1144" s="1261" t="s">
        <v>1423</v>
      </c>
      <c r="C1144" s="1261" t="s">
        <v>1368</v>
      </c>
      <c r="D1144" s="703">
        <v>61</v>
      </c>
      <c r="F1144" s="1261">
        <v>11978.83</v>
      </c>
      <c r="G1144" s="1261">
        <v>37.5</v>
      </c>
      <c r="H1144" s="1261">
        <v>0</v>
      </c>
      <c r="I1144" s="1261" t="s">
        <v>1358</v>
      </c>
      <c r="J1144" s="1261" t="s">
        <v>1359</v>
      </c>
    </row>
    <row r="1145">
      <c r="A1145" s="1261" t="s">
        <v>1355</v>
      </c>
      <c r="B1145" s="1261" t="s">
        <v>1423</v>
      </c>
      <c r="C1145" s="1261" t="s">
        <v>1376</v>
      </c>
      <c r="D1145" s="703">
        <v>42</v>
      </c>
      <c r="F1145" s="1261">
        <v>18.719999999999999</v>
      </c>
      <c r="G1145" s="1261">
        <v>2.3799999999999999</v>
      </c>
      <c r="H1145" s="1261">
        <v>0</v>
      </c>
      <c r="I1145" s="1261" t="s">
        <v>1358</v>
      </c>
      <c r="J1145" s="1261" t="s">
        <v>1359</v>
      </c>
    </row>
    <row r="1146">
      <c r="A1146" s="1261" t="s">
        <v>1355</v>
      </c>
      <c r="B1146" s="1261" t="s">
        <v>1423</v>
      </c>
      <c r="C1146" s="1261" t="s">
        <v>1366</v>
      </c>
      <c r="D1146" s="703">
        <v>82</v>
      </c>
      <c r="F1146" s="1261">
        <v>62473.860000000001</v>
      </c>
      <c r="G1146" s="1261">
        <v>1788</v>
      </c>
      <c r="H1146" s="1261">
        <v>0</v>
      </c>
      <c r="I1146" s="1261" t="s">
        <v>1358</v>
      </c>
      <c r="J1146" s="1261" t="s">
        <v>1359</v>
      </c>
    </row>
    <row r="1147">
      <c r="A1147" s="1261" t="s">
        <v>1355</v>
      </c>
      <c r="B1147" s="1261" t="s">
        <v>1423</v>
      </c>
      <c r="C1147" s="1261" t="s">
        <v>1421</v>
      </c>
      <c r="D1147" s="703">
        <v>85</v>
      </c>
      <c r="F1147" s="1261">
        <v>99</v>
      </c>
      <c r="G1147" s="1261">
        <v>0.070000000000000007</v>
      </c>
      <c r="H1147" s="1261">
        <v>0</v>
      </c>
      <c r="I1147" s="1261" t="s">
        <v>1358</v>
      </c>
      <c r="J1147" s="1261" t="s">
        <v>1359</v>
      </c>
    </row>
    <row r="1148">
      <c r="A1148" s="1261" t="s">
        <v>1360</v>
      </c>
      <c r="B1148" s="1261" t="s">
        <v>1423</v>
      </c>
      <c r="C1148" s="1261" t="s">
        <v>1386</v>
      </c>
      <c r="D1148" s="703">
        <v>84</v>
      </c>
      <c r="F1148" s="1261">
        <v>4328.9399999999996</v>
      </c>
      <c r="G1148" s="1261">
        <v>101.78</v>
      </c>
      <c r="H1148" s="1261">
        <v>0</v>
      </c>
      <c r="I1148" s="1261" t="s">
        <v>1358</v>
      </c>
      <c r="J1148" s="1261" t="s">
        <v>1359</v>
      </c>
    </row>
    <row r="1149">
      <c r="A1149" s="1261" t="s">
        <v>1360</v>
      </c>
      <c r="B1149" s="1261" t="s">
        <v>1423</v>
      </c>
      <c r="C1149" s="1261" t="s">
        <v>1367</v>
      </c>
      <c r="D1149" s="703">
        <v>56</v>
      </c>
      <c r="F1149" s="1261">
        <v>10314.879999999999</v>
      </c>
      <c r="G1149" s="1261">
        <v>3860</v>
      </c>
      <c r="H1149" s="1261">
        <v>0</v>
      </c>
      <c r="I1149" s="1261" t="s">
        <v>1358</v>
      </c>
      <c r="J1149" s="1261" t="s">
        <v>1359</v>
      </c>
    </row>
    <row r="1150">
      <c r="A1150" s="1261" t="s">
        <v>1360</v>
      </c>
      <c r="B1150" s="1261" t="s">
        <v>1423</v>
      </c>
      <c r="C1150" s="1261" t="s">
        <v>1370</v>
      </c>
      <c r="D1150" s="703">
        <v>61</v>
      </c>
      <c r="F1150" s="1261">
        <v>1702.22</v>
      </c>
      <c r="G1150" s="1261">
        <v>19.949999999999999</v>
      </c>
      <c r="H1150" s="1261">
        <v>0</v>
      </c>
      <c r="I1150" s="1261" t="s">
        <v>1358</v>
      </c>
      <c r="J1150" s="1261" t="s">
        <v>1359</v>
      </c>
    </row>
    <row r="1151">
      <c r="A1151" s="1261" t="s">
        <v>1355</v>
      </c>
      <c r="B1151" s="1261" t="s">
        <v>1423</v>
      </c>
      <c r="C1151" s="1261" t="s">
        <v>1424</v>
      </c>
      <c r="D1151" s="703">
        <v>20</v>
      </c>
      <c r="F1151" s="1261">
        <v>3698.1799999999998</v>
      </c>
      <c r="G1151" s="1261">
        <v>453.57999999999998</v>
      </c>
      <c r="H1151" s="1261">
        <v>0</v>
      </c>
      <c r="I1151" s="1261" t="s">
        <v>1358</v>
      </c>
      <c r="J1151" s="1261" t="s">
        <v>1359</v>
      </c>
    </row>
    <row r="1152">
      <c r="A1152" s="1261" t="s">
        <v>1360</v>
      </c>
      <c r="B1152" s="1261" t="s">
        <v>1423</v>
      </c>
      <c r="C1152" s="1261" t="s">
        <v>1376</v>
      </c>
      <c r="D1152" s="703">
        <v>29</v>
      </c>
      <c r="F1152" s="1261">
        <v>754.59000000000003</v>
      </c>
      <c r="G1152" s="1261">
        <v>1.6000000000000001</v>
      </c>
      <c r="H1152" s="1261">
        <v>0</v>
      </c>
      <c r="I1152" s="1261" t="s">
        <v>1358</v>
      </c>
      <c r="J1152" s="1261" t="s">
        <v>1359</v>
      </c>
    </row>
    <row r="1153">
      <c r="A1153" s="1261" t="s">
        <v>1355</v>
      </c>
      <c r="B1153" s="1261" t="s">
        <v>1423</v>
      </c>
      <c r="C1153" s="1261" t="s">
        <v>1376</v>
      </c>
      <c r="D1153" s="703">
        <v>85</v>
      </c>
      <c r="F1153" s="1261">
        <v>844.98000000000002</v>
      </c>
      <c r="G1153" s="1261">
        <v>0.83999999999999997</v>
      </c>
      <c r="H1153" s="1261">
        <v>0</v>
      </c>
      <c r="I1153" s="1261" t="s">
        <v>1358</v>
      </c>
      <c r="J1153" s="1261" t="s">
        <v>1359</v>
      </c>
    </row>
    <row r="1154">
      <c r="A1154" s="1261" t="s">
        <v>1360</v>
      </c>
      <c r="B1154" s="1261" t="s">
        <v>1423</v>
      </c>
      <c r="C1154" s="1261" t="s">
        <v>1397</v>
      </c>
      <c r="D1154" s="703">
        <v>87</v>
      </c>
      <c r="F1154" s="1261">
        <v>57</v>
      </c>
      <c r="G1154" s="1261">
        <v>56</v>
      </c>
      <c r="H1154" s="1261">
        <v>0</v>
      </c>
      <c r="I1154" s="1261" t="s">
        <v>1358</v>
      </c>
      <c r="J1154" s="1261" t="s">
        <v>1359</v>
      </c>
    </row>
    <row r="1155">
      <c r="A1155" s="1261" t="s">
        <v>1360</v>
      </c>
      <c r="B1155" s="1261" t="s">
        <v>1423</v>
      </c>
      <c r="C1155" s="1261" t="s">
        <v>1376</v>
      </c>
      <c r="D1155" s="703">
        <v>38</v>
      </c>
      <c r="F1155" s="1261">
        <v>154.69</v>
      </c>
      <c r="G1155" s="1261">
        <v>1</v>
      </c>
      <c r="H1155" s="1261">
        <v>0</v>
      </c>
      <c r="I1155" s="1261" t="s">
        <v>1358</v>
      </c>
      <c r="J1155" s="1261" t="s">
        <v>1359</v>
      </c>
    </row>
    <row r="1156">
      <c r="A1156" s="1261" t="s">
        <v>1355</v>
      </c>
      <c r="B1156" s="1261" t="s">
        <v>1423</v>
      </c>
      <c r="C1156" s="1261" t="s">
        <v>1447</v>
      </c>
      <c r="D1156" s="703">
        <v>85</v>
      </c>
      <c r="F1156" s="1261">
        <v>26272</v>
      </c>
      <c r="G1156" s="1261">
        <v>3754</v>
      </c>
      <c r="H1156" s="1261">
        <v>0</v>
      </c>
      <c r="I1156" s="1261" t="s">
        <v>1358</v>
      </c>
      <c r="J1156" s="1261" t="s">
        <v>1359</v>
      </c>
    </row>
    <row r="1157">
      <c r="A1157" s="1261" t="s">
        <v>1355</v>
      </c>
      <c r="B1157" s="1261" t="s">
        <v>1423</v>
      </c>
      <c r="C1157" s="1261" t="s">
        <v>1368</v>
      </c>
      <c r="D1157" s="703">
        <v>39</v>
      </c>
      <c r="F1157" s="1261">
        <v>11134542.9</v>
      </c>
      <c r="G1157" s="1261">
        <v>8613379.8300000001</v>
      </c>
      <c r="H1157" s="1261">
        <v>0</v>
      </c>
      <c r="I1157" s="1261" t="s">
        <v>1358</v>
      </c>
      <c r="J1157" s="1261" t="s">
        <v>1359</v>
      </c>
    </row>
    <row r="1158">
      <c r="A1158" s="1261" t="s">
        <v>1360</v>
      </c>
      <c r="B1158" s="1261" t="s">
        <v>1423</v>
      </c>
      <c r="C1158" s="1261" t="s">
        <v>1408</v>
      </c>
      <c r="D1158" s="703">
        <v>39</v>
      </c>
      <c r="F1158" s="1261">
        <v>79082.529999999999</v>
      </c>
      <c r="G1158" s="1261">
        <v>9106</v>
      </c>
      <c r="H1158" s="1261">
        <v>0</v>
      </c>
      <c r="I1158" s="1261" t="s">
        <v>1358</v>
      </c>
      <c r="J1158" s="1261" t="s">
        <v>1359</v>
      </c>
    </row>
    <row r="1159">
      <c r="A1159" s="1261" t="s">
        <v>1360</v>
      </c>
      <c r="B1159" s="1261" t="s">
        <v>1423</v>
      </c>
      <c r="C1159" s="1261" t="s">
        <v>1393</v>
      </c>
      <c r="D1159" s="703">
        <v>62</v>
      </c>
      <c r="F1159" s="1261">
        <v>1000.98</v>
      </c>
      <c r="G1159" s="1261">
        <v>3.4399999999999999</v>
      </c>
      <c r="H1159" s="1261">
        <v>0</v>
      </c>
      <c r="I1159" s="1261" t="s">
        <v>1358</v>
      </c>
      <c r="J1159" s="1261" t="s">
        <v>1359</v>
      </c>
    </row>
    <row r="1160">
      <c r="A1160" s="1261" t="s">
        <v>1360</v>
      </c>
      <c r="B1160" s="1261" t="s">
        <v>1423</v>
      </c>
      <c r="C1160" s="1261" t="s">
        <v>1385</v>
      </c>
      <c r="D1160" s="703">
        <v>62</v>
      </c>
      <c r="F1160" s="1261">
        <v>178408.73000000001</v>
      </c>
      <c r="G1160" s="1261">
        <v>1557.3800000000001</v>
      </c>
      <c r="H1160" s="1261">
        <v>0</v>
      </c>
      <c r="I1160" s="1261" t="s">
        <v>1358</v>
      </c>
      <c r="J1160" s="1261" t="s">
        <v>1359</v>
      </c>
    </row>
    <row r="1161">
      <c r="A1161" s="1261" t="s">
        <v>1360</v>
      </c>
      <c r="B1161" s="1261" t="s">
        <v>1423</v>
      </c>
      <c r="C1161" s="1261" t="s">
        <v>1370</v>
      </c>
      <c r="D1161" s="703">
        <v>39</v>
      </c>
      <c r="F1161" s="1261">
        <v>188157.23999999999</v>
      </c>
      <c r="G1161" s="1261">
        <v>142100</v>
      </c>
      <c r="H1161" s="1261">
        <v>0</v>
      </c>
      <c r="I1161" s="1261" t="s">
        <v>1358</v>
      </c>
      <c r="J1161" s="1261" t="s">
        <v>1359</v>
      </c>
    </row>
    <row r="1162">
      <c r="A1162" s="1261" t="s">
        <v>1355</v>
      </c>
      <c r="B1162" s="1261" t="s">
        <v>1423</v>
      </c>
      <c r="C1162" s="1261" t="s">
        <v>1387</v>
      </c>
      <c r="D1162" s="703">
        <v>84</v>
      </c>
      <c r="F1162" s="1261">
        <v>3827.1199999999999</v>
      </c>
      <c r="G1162" s="1261">
        <v>10.4</v>
      </c>
      <c r="H1162" s="1261">
        <v>0</v>
      </c>
      <c r="I1162" s="1261" t="s">
        <v>1358</v>
      </c>
      <c r="J1162" s="1261" t="s">
        <v>1359</v>
      </c>
    </row>
    <row r="1163">
      <c r="A1163" s="1261" t="s">
        <v>1355</v>
      </c>
      <c r="B1163" s="1261" t="s">
        <v>1423</v>
      </c>
      <c r="C1163" s="1261" t="s">
        <v>1375</v>
      </c>
      <c r="D1163" s="703">
        <v>95</v>
      </c>
      <c r="F1163" s="1261">
        <v>1283.25</v>
      </c>
      <c r="G1163" s="1261">
        <v>10</v>
      </c>
      <c r="H1163" s="1261">
        <v>0</v>
      </c>
      <c r="I1163" s="1261" t="s">
        <v>1358</v>
      </c>
      <c r="J1163" s="1261" t="s">
        <v>1359</v>
      </c>
    </row>
    <row r="1164">
      <c r="A1164" s="1261" t="s">
        <v>1355</v>
      </c>
      <c r="B1164" s="1261" t="s">
        <v>1423</v>
      </c>
      <c r="C1164" s="1261" t="s">
        <v>1357</v>
      </c>
      <c r="D1164" s="703">
        <v>33</v>
      </c>
      <c r="F1164" s="1261">
        <v>11333.030000000001</v>
      </c>
      <c r="G1164" s="1261">
        <v>638.89999999999998</v>
      </c>
      <c r="H1164" s="1261">
        <v>0</v>
      </c>
      <c r="I1164" s="1261" t="s">
        <v>1358</v>
      </c>
      <c r="J1164" s="1261" t="s">
        <v>1359</v>
      </c>
    </row>
    <row r="1165">
      <c r="A1165" s="1261" t="s">
        <v>1355</v>
      </c>
      <c r="B1165" s="1261" t="s">
        <v>1423</v>
      </c>
      <c r="C1165" s="1261" t="s">
        <v>1383</v>
      </c>
      <c r="D1165" s="703">
        <v>11</v>
      </c>
      <c r="F1165" s="1261">
        <v>87982.199999999997</v>
      </c>
      <c r="G1165" s="1261">
        <v>330750</v>
      </c>
      <c r="H1165" s="1261">
        <v>0</v>
      </c>
      <c r="I1165" s="1261" t="s">
        <v>1358</v>
      </c>
      <c r="J1165" s="1261" t="s">
        <v>1359</v>
      </c>
    </row>
    <row r="1166">
      <c r="A1166" s="1261" t="s">
        <v>1355</v>
      </c>
      <c r="B1166" s="1261" t="s">
        <v>1423</v>
      </c>
      <c r="C1166" s="1261" t="s">
        <v>1415</v>
      </c>
      <c r="D1166" s="703">
        <v>85</v>
      </c>
      <c r="F1166" s="1261">
        <v>8970</v>
      </c>
      <c r="G1166" s="1261">
        <v>606.28999999999996</v>
      </c>
      <c r="H1166" s="1261">
        <v>0</v>
      </c>
      <c r="I1166" s="1261" t="s">
        <v>1358</v>
      </c>
      <c r="J1166" s="1261" t="s">
        <v>1359</v>
      </c>
    </row>
    <row r="1167">
      <c r="A1167" s="1261" t="s">
        <v>1355</v>
      </c>
      <c r="B1167" s="1261" t="s">
        <v>1423</v>
      </c>
      <c r="C1167" s="1261" t="s">
        <v>1398</v>
      </c>
      <c r="D1167" s="703">
        <v>21</v>
      </c>
      <c r="F1167" s="1261">
        <v>293369.96999999997</v>
      </c>
      <c r="G1167" s="1261">
        <v>15892</v>
      </c>
      <c r="H1167" s="1261">
        <v>0</v>
      </c>
      <c r="I1167" s="1261" t="s">
        <v>1358</v>
      </c>
      <c r="J1167" s="1261" t="s">
        <v>1359</v>
      </c>
    </row>
    <row r="1168">
      <c r="A1168" s="1261" t="s">
        <v>1355</v>
      </c>
      <c r="B1168" s="1261" t="s">
        <v>1423</v>
      </c>
      <c r="C1168" s="1261" t="s">
        <v>1357</v>
      </c>
      <c r="D1168" s="703">
        <v>90</v>
      </c>
      <c r="F1168" s="1261">
        <v>16090.700000000001</v>
      </c>
      <c r="G1168" s="1261">
        <v>643.70000000000005</v>
      </c>
      <c r="H1168" s="1261">
        <v>0</v>
      </c>
      <c r="I1168" s="1261" t="s">
        <v>1358</v>
      </c>
      <c r="J1168" s="1261" t="s">
        <v>1359</v>
      </c>
    </row>
    <row r="1169">
      <c r="A1169" s="1261" t="s">
        <v>1355</v>
      </c>
      <c r="B1169" s="1261" t="s">
        <v>1423</v>
      </c>
      <c r="C1169" s="1261" t="s">
        <v>1362</v>
      </c>
      <c r="D1169" s="703">
        <v>53</v>
      </c>
      <c r="F1169" s="1261">
        <v>467.69999999999999</v>
      </c>
      <c r="G1169" s="1261">
        <v>35</v>
      </c>
      <c r="H1169" s="1261">
        <v>0</v>
      </c>
      <c r="I1169" s="1261" t="s">
        <v>1358</v>
      </c>
      <c r="J1169" s="1261" t="s">
        <v>1359</v>
      </c>
    </row>
    <row r="1170">
      <c r="A1170" s="1261" t="s">
        <v>1355</v>
      </c>
      <c r="B1170" s="1261" t="s">
        <v>1423</v>
      </c>
      <c r="C1170" s="1261" t="s">
        <v>1365</v>
      </c>
      <c r="D1170" s="703">
        <v>73</v>
      </c>
      <c r="F1170" s="1261">
        <v>2220</v>
      </c>
      <c r="G1170" s="1261">
        <v>0.25</v>
      </c>
      <c r="H1170" s="1261">
        <v>0</v>
      </c>
      <c r="I1170" s="1261" t="s">
        <v>1358</v>
      </c>
      <c r="J1170" s="1261" t="s">
        <v>1359</v>
      </c>
    </row>
    <row r="1171">
      <c r="A1171" s="1261" t="s">
        <v>1355</v>
      </c>
      <c r="B1171" s="1261" t="s">
        <v>1423</v>
      </c>
      <c r="C1171" s="1261" t="s">
        <v>1362</v>
      </c>
      <c r="D1171" s="703">
        <v>44</v>
      </c>
      <c r="F1171" s="1261">
        <v>52614.169999999998</v>
      </c>
      <c r="G1171" s="1261">
        <v>98700</v>
      </c>
      <c r="H1171" s="1261">
        <v>0</v>
      </c>
      <c r="I1171" s="1261" t="s">
        <v>1358</v>
      </c>
      <c r="J1171" s="1261" t="s">
        <v>1359</v>
      </c>
    </row>
    <row r="1172">
      <c r="A1172" s="1261" t="s">
        <v>1360</v>
      </c>
      <c r="B1172" s="1261" t="s">
        <v>1423</v>
      </c>
      <c r="C1172" s="1261" t="s">
        <v>1385</v>
      </c>
      <c r="D1172" s="703">
        <v>84</v>
      </c>
      <c r="F1172" s="1261">
        <v>951125.87</v>
      </c>
      <c r="G1172" s="1261">
        <v>68710.509999999995</v>
      </c>
      <c r="H1172" s="1261">
        <v>0</v>
      </c>
      <c r="I1172" s="1261" t="s">
        <v>1358</v>
      </c>
      <c r="J1172" s="1261" t="s">
        <v>1359</v>
      </c>
    </row>
    <row r="1173">
      <c r="A1173" s="1261" t="s">
        <v>1360</v>
      </c>
      <c r="B1173" s="1261" t="s">
        <v>1423</v>
      </c>
      <c r="C1173" s="1261" t="s">
        <v>1373</v>
      </c>
      <c r="D1173" s="703">
        <v>85</v>
      </c>
      <c r="F1173" s="1261">
        <v>15640.790000000001</v>
      </c>
      <c r="G1173" s="1261">
        <v>0.69999999999999996</v>
      </c>
      <c r="H1173" s="1261">
        <v>0</v>
      </c>
      <c r="I1173" s="1261" t="s">
        <v>1358</v>
      </c>
      <c r="J1173" s="1261" t="s">
        <v>1359</v>
      </c>
    </row>
    <row r="1174">
      <c r="A1174" s="1261" t="s">
        <v>1360</v>
      </c>
      <c r="B1174" s="1261" t="s">
        <v>1423</v>
      </c>
      <c r="C1174" s="1261" t="s">
        <v>1430</v>
      </c>
      <c r="D1174" s="703">
        <v>96</v>
      </c>
      <c r="F1174" s="1261">
        <v>228.74000000000001</v>
      </c>
      <c r="G1174" s="1261">
        <v>1.8200000000000001</v>
      </c>
      <c r="H1174" s="1261">
        <v>0</v>
      </c>
      <c r="I1174" s="1261" t="s">
        <v>1358</v>
      </c>
      <c r="J1174" s="1261" t="s">
        <v>1359</v>
      </c>
    </row>
    <row r="1175">
      <c r="A1175" s="1261" t="s">
        <v>1360</v>
      </c>
      <c r="B1175" s="1261" t="s">
        <v>1423</v>
      </c>
      <c r="C1175" s="1261" t="s">
        <v>1396</v>
      </c>
      <c r="D1175" s="703">
        <v>96</v>
      </c>
      <c r="F1175" s="1261">
        <v>228.74000000000001</v>
      </c>
      <c r="G1175" s="1261">
        <v>1.8200000000000001</v>
      </c>
      <c r="H1175" s="1261">
        <v>0</v>
      </c>
      <c r="I1175" s="1261" t="s">
        <v>1358</v>
      </c>
      <c r="J1175" s="1261" t="s">
        <v>1359</v>
      </c>
    </row>
    <row r="1176">
      <c r="A1176" s="1261" t="s">
        <v>1355</v>
      </c>
      <c r="B1176" s="1261" t="s">
        <v>1423</v>
      </c>
      <c r="C1176" s="1261" t="s">
        <v>1372</v>
      </c>
      <c r="D1176" s="703">
        <v>85</v>
      </c>
      <c r="F1176" s="1261">
        <v>54251</v>
      </c>
      <c r="G1176" s="1261">
        <v>97.5</v>
      </c>
      <c r="H1176" s="1261">
        <v>0</v>
      </c>
      <c r="I1176" s="1261" t="s">
        <v>1358</v>
      </c>
      <c r="J1176" s="1261" t="s">
        <v>1359</v>
      </c>
    </row>
    <row r="1177">
      <c r="A1177" s="1261" t="s">
        <v>1355</v>
      </c>
      <c r="B1177" s="1261" t="s">
        <v>1423</v>
      </c>
      <c r="C1177" s="1261" t="s">
        <v>1415</v>
      </c>
      <c r="D1177" s="703">
        <v>84</v>
      </c>
      <c r="F1177" s="1261">
        <v>13773.5</v>
      </c>
      <c r="G1177" s="1261">
        <v>91.099999999999994</v>
      </c>
      <c r="H1177" s="1261">
        <v>0</v>
      </c>
      <c r="I1177" s="1261" t="s">
        <v>1358</v>
      </c>
      <c r="J1177" s="1261" t="s">
        <v>1359</v>
      </c>
    </row>
    <row r="1178">
      <c r="A1178" s="1261" t="s">
        <v>1355</v>
      </c>
      <c r="B1178" s="1261" t="s">
        <v>1423</v>
      </c>
      <c r="C1178" s="1261" t="s">
        <v>1381</v>
      </c>
      <c r="D1178" s="703">
        <v>85</v>
      </c>
      <c r="F1178" s="1261">
        <v>9806.2000000000007</v>
      </c>
      <c r="G1178" s="1261">
        <v>52</v>
      </c>
      <c r="H1178" s="1261">
        <v>0</v>
      </c>
      <c r="I1178" s="1261" t="s">
        <v>1358</v>
      </c>
      <c r="J1178" s="1261" t="s">
        <v>1359</v>
      </c>
    </row>
    <row r="1179">
      <c r="A1179" s="1261" t="s">
        <v>1360</v>
      </c>
      <c r="B1179" s="1261" t="s">
        <v>1423</v>
      </c>
      <c r="C1179" s="1261" t="s">
        <v>1415</v>
      </c>
      <c r="D1179" s="703">
        <v>61</v>
      </c>
      <c r="F1179" s="1261">
        <v>14348.110000000001</v>
      </c>
      <c r="G1179" s="1261">
        <v>264.54000000000002</v>
      </c>
      <c r="H1179" s="1261">
        <v>0</v>
      </c>
      <c r="I1179" s="1261" t="s">
        <v>1358</v>
      </c>
      <c r="J1179" s="1261" t="s">
        <v>1359</v>
      </c>
    </row>
    <row r="1180">
      <c r="A1180" s="1261" t="s">
        <v>1360</v>
      </c>
      <c r="B1180" s="1261" t="s">
        <v>1423</v>
      </c>
      <c r="C1180" s="1261" t="s">
        <v>1379</v>
      </c>
      <c r="D1180" s="703">
        <v>72</v>
      </c>
      <c r="F1180" s="1261">
        <v>25002.830000000002</v>
      </c>
      <c r="G1180" s="1261">
        <v>3458.6999999999998</v>
      </c>
      <c r="H1180" s="1261">
        <v>0</v>
      </c>
      <c r="I1180" s="1261" t="s">
        <v>1358</v>
      </c>
      <c r="J1180" s="1261" t="s">
        <v>1359</v>
      </c>
    </row>
    <row r="1181">
      <c r="A1181" s="1261" t="s">
        <v>1355</v>
      </c>
      <c r="B1181" s="1261" t="s">
        <v>1423</v>
      </c>
      <c r="C1181" s="1261" t="s">
        <v>1367</v>
      </c>
      <c r="D1181" s="703">
        <v>12</v>
      </c>
      <c r="F1181" s="1261">
        <v>31171</v>
      </c>
      <c r="G1181" s="1261">
        <v>34176</v>
      </c>
      <c r="H1181" s="1261">
        <v>0</v>
      </c>
      <c r="I1181" s="1261" t="s">
        <v>1358</v>
      </c>
      <c r="J1181" s="1261" t="s">
        <v>1359</v>
      </c>
    </row>
    <row r="1182">
      <c r="A1182" s="1261" t="s">
        <v>1360</v>
      </c>
      <c r="B1182" s="1261" t="s">
        <v>1423</v>
      </c>
      <c r="C1182" s="1261" t="s">
        <v>1399</v>
      </c>
      <c r="D1182" s="703">
        <v>85</v>
      </c>
      <c r="F1182" s="1261">
        <v>287.79000000000002</v>
      </c>
      <c r="G1182" s="1261">
        <v>0.59999999999999998</v>
      </c>
      <c r="H1182" s="1261">
        <v>0</v>
      </c>
      <c r="I1182" s="1261" t="s">
        <v>1358</v>
      </c>
      <c r="J1182" s="1261" t="s">
        <v>1359</v>
      </c>
    </row>
    <row r="1183">
      <c r="A1183" s="1261" t="s">
        <v>1355</v>
      </c>
      <c r="B1183" s="1261" t="s">
        <v>1423</v>
      </c>
      <c r="C1183" s="1261" t="s">
        <v>1363</v>
      </c>
      <c r="D1183" s="703">
        <v>95</v>
      </c>
      <c r="F1183" s="1261">
        <v>3240.9899999999998</v>
      </c>
      <c r="G1183" s="1261">
        <v>29.399999999999999</v>
      </c>
      <c r="H1183" s="1261">
        <v>0</v>
      </c>
      <c r="I1183" s="1261" t="s">
        <v>1358</v>
      </c>
      <c r="J1183" s="1261" t="s">
        <v>1359</v>
      </c>
    </row>
    <row r="1184">
      <c r="A1184" s="1261" t="s">
        <v>1360</v>
      </c>
      <c r="B1184" s="1261" t="s">
        <v>1423</v>
      </c>
      <c r="C1184" s="1261" t="s">
        <v>1386</v>
      </c>
      <c r="D1184" s="703">
        <v>38</v>
      </c>
      <c r="F1184" s="1261">
        <v>63107.260000000002</v>
      </c>
      <c r="G1184" s="1261">
        <v>5.6500000000000004</v>
      </c>
      <c r="H1184" s="1261">
        <v>0</v>
      </c>
      <c r="I1184" s="1261" t="s">
        <v>1358</v>
      </c>
      <c r="J1184" s="1261" t="s">
        <v>1359</v>
      </c>
    </row>
    <row r="1185">
      <c r="A1185" s="1261" t="s">
        <v>1355</v>
      </c>
      <c r="B1185" s="1261" t="s">
        <v>1423</v>
      </c>
      <c r="C1185" s="1261" t="s">
        <v>1433</v>
      </c>
      <c r="D1185" s="703">
        <v>74</v>
      </c>
      <c r="F1185" s="1261">
        <v>831.63</v>
      </c>
      <c r="G1185" s="1261">
        <v>21</v>
      </c>
      <c r="H1185" s="1261">
        <v>0</v>
      </c>
      <c r="I1185" s="1261" t="s">
        <v>1358</v>
      </c>
      <c r="J1185" s="1261" t="s">
        <v>1359</v>
      </c>
    </row>
    <row r="1186">
      <c r="A1186" s="1261" t="s">
        <v>1360</v>
      </c>
      <c r="B1186" s="1261" t="s">
        <v>1423</v>
      </c>
      <c r="C1186" s="1261" t="s">
        <v>1372</v>
      </c>
      <c r="D1186" s="703">
        <v>29</v>
      </c>
      <c r="F1186" s="1261">
        <v>13300</v>
      </c>
      <c r="G1186" s="1261">
        <v>0.01</v>
      </c>
      <c r="H1186" s="1261">
        <v>0</v>
      </c>
      <c r="I1186" s="1261" t="s">
        <v>1358</v>
      </c>
      <c r="J1186" s="1261" t="s">
        <v>1359</v>
      </c>
    </row>
    <row r="1187">
      <c r="A1187" s="1261" t="s">
        <v>1360</v>
      </c>
      <c r="B1187" s="1261" t="s">
        <v>1423</v>
      </c>
      <c r="C1187" s="1261" t="s">
        <v>1415</v>
      </c>
      <c r="D1187" s="703">
        <v>9</v>
      </c>
      <c r="F1187" s="1261">
        <v>61877.470000000001</v>
      </c>
      <c r="G1187" s="1261">
        <v>17000</v>
      </c>
      <c r="H1187" s="1261">
        <v>0</v>
      </c>
      <c r="I1187" s="1261" t="s">
        <v>1358</v>
      </c>
      <c r="J1187" s="1261" t="s">
        <v>1359</v>
      </c>
    </row>
    <row r="1188">
      <c r="A1188" s="1261" t="s">
        <v>1355</v>
      </c>
      <c r="B1188" s="1261" t="s">
        <v>1423</v>
      </c>
      <c r="C1188" s="1261" t="s">
        <v>1372</v>
      </c>
      <c r="D1188" s="703">
        <v>27</v>
      </c>
      <c r="F1188" s="1261">
        <v>3189467.27</v>
      </c>
      <c r="G1188" s="1261">
        <v>6507965</v>
      </c>
      <c r="H1188" s="1261">
        <v>0</v>
      </c>
      <c r="I1188" s="1261" t="s">
        <v>1358</v>
      </c>
      <c r="J1188" s="1261" t="s">
        <v>1359</v>
      </c>
    </row>
    <row r="1189">
      <c r="A1189" s="1261" t="s">
        <v>1360</v>
      </c>
      <c r="B1189" s="1261" t="s">
        <v>1423</v>
      </c>
      <c r="C1189" s="1261" t="s">
        <v>1394</v>
      </c>
      <c r="D1189" s="703">
        <v>90</v>
      </c>
      <c r="F1189" s="1261">
        <v>456211.03999999998</v>
      </c>
      <c r="G1189" s="1261">
        <v>370</v>
      </c>
      <c r="H1189" s="1261">
        <v>0</v>
      </c>
      <c r="I1189" s="1261" t="s">
        <v>1358</v>
      </c>
      <c r="J1189" s="1261" t="s">
        <v>1359</v>
      </c>
    </row>
    <row r="1190">
      <c r="A1190" s="1261" t="s">
        <v>1355</v>
      </c>
      <c r="B1190" s="1261" t="s">
        <v>1423</v>
      </c>
      <c r="C1190" s="1261" t="s">
        <v>1366</v>
      </c>
      <c r="D1190" s="703">
        <v>32</v>
      </c>
      <c r="F1190" s="1261">
        <v>2897.9000000000001</v>
      </c>
      <c r="G1190" s="1261">
        <v>65</v>
      </c>
      <c r="H1190" s="1261">
        <v>0</v>
      </c>
      <c r="I1190" s="1261" t="s">
        <v>1358</v>
      </c>
      <c r="J1190" s="1261" t="s">
        <v>1359</v>
      </c>
    </row>
    <row r="1191">
      <c r="A1191" s="1261" t="s">
        <v>1355</v>
      </c>
      <c r="B1191" s="1261" t="s">
        <v>1423</v>
      </c>
      <c r="C1191" s="1261" t="s">
        <v>1390</v>
      </c>
      <c r="D1191" s="703">
        <v>15</v>
      </c>
      <c r="F1191" s="1261">
        <v>7937.54</v>
      </c>
      <c r="G1191" s="1261">
        <v>80</v>
      </c>
      <c r="H1191" s="1261">
        <v>0</v>
      </c>
      <c r="I1191" s="1261" t="s">
        <v>1358</v>
      </c>
      <c r="J1191" s="1261" t="s">
        <v>1359</v>
      </c>
    </row>
    <row r="1192">
      <c r="A1192" s="1261" t="s">
        <v>1360</v>
      </c>
      <c r="B1192" s="1261" t="s">
        <v>1423</v>
      </c>
      <c r="C1192" s="1261" t="s">
        <v>1415</v>
      </c>
      <c r="D1192" s="703">
        <v>42</v>
      </c>
      <c r="F1192" s="1261">
        <v>2667.04</v>
      </c>
      <c r="G1192" s="1261">
        <v>47.960000000000001</v>
      </c>
      <c r="H1192" s="1261">
        <v>0</v>
      </c>
      <c r="I1192" s="1261" t="s">
        <v>1358</v>
      </c>
      <c r="J1192" s="1261" t="s">
        <v>1359</v>
      </c>
    </row>
    <row r="1193">
      <c r="A1193" s="1261" t="s">
        <v>1355</v>
      </c>
      <c r="B1193" s="1261" t="s">
        <v>1423</v>
      </c>
      <c r="C1193" s="1261" t="s">
        <v>1385</v>
      </c>
      <c r="D1193" s="703">
        <v>44</v>
      </c>
      <c r="F1193" s="1261">
        <v>11191.23</v>
      </c>
      <c r="G1193" s="1261">
        <v>15880</v>
      </c>
      <c r="H1193" s="1261">
        <v>0</v>
      </c>
      <c r="I1193" s="1261" t="s">
        <v>1358</v>
      </c>
      <c r="J1193" s="1261" t="s">
        <v>1359</v>
      </c>
    </row>
    <row r="1194">
      <c r="A1194" s="1261" t="s">
        <v>1360</v>
      </c>
      <c r="B1194" s="1261" t="s">
        <v>1423</v>
      </c>
      <c r="C1194" s="1261" t="s">
        <v>1386</v>
      </c>
      <c r="D1194" s="703">
        <v>76</v>
      </c>
      <c r="F1194" s="1261">
        <v>15424.120000000001</v>
      </c>
      <c r="G1194" s="1261">
        <v>293.75</v>
      </c>
      <c r="H1194" s="1261">
        <v>0</v>
      </c>
      <c r="I1194" s="1261" t="s">
        <v>1358</v>
      </c>
      <c r="J1194" s="1261" t="s">
        <v>1359</v>
      </c>
    </row>
    <row r="1195">
      <c r="A1195" s="1261" t="s">
        <v>1355</v>
      </c>
      <c r="B1195" s="1261" t="s">
        <v>1423</v>
      </c>
      <c r="C1195" s="1261" t="s">
        <v>1374</v>
      </c>
      <c r="D1195" s="703">
        <v>82</v>
      </c>
      <c r="F1195" s="1261">
        <v>25225.34</v>
      </c>
      <c r="G1195" s="1261">
        <v>614.74000000000001</v>
      </c>
      <c r="H1195" s="1261">
        <v>0</v>
      </c>
      <c r="I1195" s="1261" t="s">
        <v>1358</v>
      </c>
      <c r="J1195" s="1261" t="s">
        <v>1359</v>
      </c>
    </row>
    <row r="1196">
      <c r="A1196" s="1261" t="s">
        <v>1355</v>
      </c>
      <c r="B1196" s="1261" t="s">
        <v>1423</v>
      </c>
      <c r="C1196" s="1261" t="s">
        <v>1376</v>
      </c>
      <c r="D1196" s="703">
        <v>96</v>
      </c>
      <c r="F1196" s="1261">
        <v>6.6100000000000003</v>
      </c>
      <c r="G1196" s="1261">
        <v>0.17999999999999999</v>
      </c>
      <c r="H1196" s="1261">
        <v>0</v>
      </c>
      <c r="I1196" s="1261" t="s">
        <v>1358</v>
      </c>
      <c r="J1196" s="1261" t="s">
        <v>1359</v>
      </c>
    </row>
    <row r="1197">
      <c r="A1197" s="1261" t="s">
        <v>1360</v>
      </c>
      <c r="B1197" s="1261" t="s">
        <v>1423</v>
      </c>
      <c r="C1197" s="1261" t="s">
        <v>1379</v>
      </c>
      <c r="D1197" s="703">
        <v>28</v>
      </c>
      <c r="F1197" s="1261">
        <v>108104.44</v>
      </c>
      <c r="G1197" s="1261">
        <v>5700</v>
      </c>
      <c r="H1197" s="1261">
        <v>0</v>
      </c>
      <c r="I1197" s="1261" t="s">
        <v>1358</v>
      </c>
      <c r="J1197" s="1261" t="s">
        <v>1359</v>
      </c>
    </row>
    <row r="1198">
      <c r="A1198" s="1261" t="s">
        <v>1355</v>
      </c>
      <c r="B1198" s="1261" t="s">
        <v>1423</v>
      </c>
      <c r="C1198" s="1261" t="s">
        <v>1459</v>
      </c>
      <c r="D1198" s="703">
        <v>73</v>
      </c>
      <c r="F1198" s="1261">
        <v>41</v>
      </c>
      <c r="G1198" s="1261">
        <v>4</v>
      </c>
      <c r="H1198" s="1261">
        <v>0</v>
      </c>
      <c r="I1198" s="1261" t="s">
        <v>1358</v>
      </c>
      <c r="J1198" s="1261" t="s">
        <v>1359</v>
      </c>
    </row>
    <row r="1199">
      <c r="A1199" s="1261" t="s">
        <v>1360</v>
      </c>
      <c r="B1199" s="1261" t="s">
        <v>1423</v>
      </c>
      <c r="C1199" s="1261" t="s">
        <v>1365</v>
      </c>
      <c r="D1199" s="703">
        <v>13</v>
      </c>
      <c r="F1199" s="1261">
        <v>7950</v>
      </c>
      <c r="G1199" s="1261">
        <v>300</v>
      </c>
      <c r="H1199" s="1261">
        <v>0</v>
      </c>
      <c r="I1199" s="1261" t="s">
        <v>1358</v>
      </c>
      <c r="J1199" s="1261" t="s">
        <v>1359</v>
      </c>
    </row>
    <row r="1200">
      <c r="A1200" s="1261" t="s">
        <v>1355</v>
      </c>
      <c r="B1200" s="1261" t="s">
        <v>1423</v>
      </c>
      <c r="C1200" s="1261" t="s">
        <v>1367</v>
      </c>
      <c r="D1200" s="703">
        <v>84</v>
      </c>
      <c r="F1200" s="1261">
        <v>105949.27</v>
      </c>
      <c r="G1200" s="1261">
        <v>825</v>
      </c>
      <c r="H1200" s="1261">
        <v>0</v>
      </c>
      <c r="I1200" s="1261" t="s">
        <v>1358</v>
      </c>
      <c r="J1200" s="1261" t="s">
        <v>1359</v>
      </c>
    </row>
    <row r="1201">
      <c r="A1201" s="1261" t="s">
        <v>1360</v>
      </c>
      <c r="B1201" s="1261" t="s">
        <v>1423</v>
      </c>
      <c r="C1201" s="1261" t="s">
        <v>1422</v>
      </c>
      <c r="D1201" s="703">
        <v>25</v>
      </c>
      <c r="F1201" s="1261">
        <v>709.70000000000005</v>
      </c>
      <c r="G1201" s="1261">
        <v>2</v>
      </c>
      <c r="H1201" s="1261">
        <v>0</v>
      </c>
      <c r="I1201" s="1261" t="s">
        <v>1358</v>
      </c>
      <c r="J1201" s="1261" t="s">
        <v>1359</v>
      </c>
    </row>
    <row r="1202">
      <c r="A1202" s="1261" t="s">
        <v>1355</v>
      </c>
      <c r="B1202" s="1261" t="s">
        <v>1423</v>
      </c>
      <c r="C1202" s="1261" t="s">
        <v>1420</v>
      </c>
      <c r="D1202" s="703">
        <v>90</v>
      </c>
      <c r="F1202" s="1261">
        <v>230</v>
      </c>
      <c r="G1202" s="1261">
        <v>0.59999999999999998</v>
      </c>
      <c r="H1202" s="1261">
        <v>0</v>
      </c>
      <c r="I1202" s="1261" t="s">
        <v>1358</v>
      </c>
      <c r="J1202" s="1261" t="s">
        <v>1359</v>
      </c>
    </row>
    <row r="1203">
      <c r="A1203" s="1261" t="s">
        <v>1355</v>
      </c>
      <c r="B1203" s="1261" t="s">
        <v>1423</v>
      </c>
      <c r="C1203" s="1261" t="s">
        <v>1377</v>
      </c>
      <c r="D1203" s="703">
        <v>82</v>
      </c>
      <c r="F1203" s="1261">
        <v>34.509999999999998</v>
      </c>
      <c r="G1203" s="1261">
        <v>0.070000000000000007</v>
      </c>
      <c r="H1203" s="1261">
        <v>0</v>
      </c>
      <c r="I1203" s="1261" t="s">
        <v>1358</v>
      </c>
      <c r="J1203" s="1261" t="s">
        <v>1359</v>
      </c>
    </row>
    <row r="1204">
      <c r="A1204" s="1261" t="s">
        <v>1355</v>
      </c>
      <c r="B1204" s="1261" t="s">
        <v>1423</v>
      </c>
      <c r="C1204" s="1261" t="s">
        <v>1383</v>
      </c>
      <c r="D1204" s="703">
        <v>18</v>
      </c>
      <c r="F1204" s="1261">
        <v>28.550000000000001</v>
      </c>
      <c r="G1204" s="1261">
        <v>3.8999999999999999</v>
      </c>
      <c r="H1204" s="1261">
        <v>0</v>
      </c>
      <c r="I1204" s="1261" t="s">
        <v>1358</v>
      </c>
      <c r="J1204" s="1261" t="s">
        <v>1359</v>
      </c>
    </row>
    <row r="1205">
      <c r="A1205" s="1261" t="s">
        <v>1360</v>
      </c>
      <c r="B1205" s="1261" t="s">
        <v>1423</v>
      </c>
      <c r="C1205" s="1261" t="s">
        <v>1422</v>
      </c>
      <c r="D1205" s="703">
        <v>81</v>
      </c>
      <c r="F1205" s="1261">
        <v>9918.4200000000001</v>
      </c>
      <c r="G1205" s="1261">
        <v>12.77</v>
      </c>
      <c r="H1205" s="1261">
        <v>0</v>
      </c>
      <c r="I1205" s="1261" t="s">
        <v>1358</v>
      </c>
      <c r="J1205" s="1261" t="s">
        <v>1359</v>
      </c>
    </row>
    <row r="1206">
      <c r="A1206" s="1261" t="s">
        <v>1360</v>
      </c>
      <c r="B1206" s="1261" t="s">
        <v>1423</v>
      </c>
      <c r="C1206" s="1261" t="s">
        <v>1368</v>
      </c>
      <c r="D1206" s="703">
        <v>96</v>
      </c>
      <c r="F1206" s="1261">
        <v>1193.6700000000001</v>
      </c>
      <c r="G1206" s="1261">
        <v>72.090000000000003</v>
      </c>
      <c r="H1206" s="1261">
        <v>0</v>
      </c>
      <c r="I1206" s="1261" t="s">
        <v>1358</v>
      </c>
      <c r="J1206" s="1261" t="s">
        <v>1359</v>
      </c>
    </row>
    <row r="1207">
      <c r="A1207" s="1261" t="s">
        <v>1360</v>
      </c>
      <c r="B1207" s="1261" t="s">
        <v>1423</v>
      </c>
      <c r="C1207" s="1261" t="s">
        <v>1367</v>
      </c>
      <c r="D1207" s="703">
        <v>28</v>
      </c>
      <c r="F1207" s="1261">
        <v>12797.639999999999</v>
      </c>
      <c r="G1207" s="1261">
        <v>1110</v>
      </c>
      <c r="H1207" s="1261">
        <v>0</v>
      </c>
      <c r="I1207" s="1261" t="s">
        <v>1358</v>
      </c>
      <c r="J1207" s="1261" t="s">
        <v>1359</v>
      </c>
    </row>
    <row r="1208">
      <c r="A1208" s="1261" t="s">
        <v>1355</v>
      </c>
      <c r="B1208" s="1261" t="s">
        <v>1423</v>
      </c>
      <c r="C1208" s="1261" t="s">
        <v>1398</v>
      </c>
      <c r="D1208" s="703">
        <v>82</v>
      </c>
      <c r="F1208" s="1261">
        <v>14</v>
      </c>
      <c r="G1208" s="1261">
        <v>0.35999999999999999</v>
      </c>
      <c r="H1208" s="1261">
        <v>0</v>
      </c>
      <c r="I1208" s="1261" t="s">
        <v>1358</v>
      </c>
      <c r="J1208" s="1261" t="s">
        <v>1359</v>
      </c>
    </row>
    <row r="1209">
      <c r="A1209" s="1261" t="s">
        <v>1355</v>
      </c>
      <c r="B1209" s="1261" t="s">
        <v>1423</v>
      </c>
      <c r="C1209" s="1261" t="s">
        <v>1376</v>
      </c>
      <c r="D1209" s="703">
        <v>12</v>
      </c>
      <c r="F1209" s="1261">
        <v>259229.03</v>
      </c>
      <c r="G1209" s="1261">
        <v>396660</v>
      </c>
      <c r="H1209" s="1261">
        <v>0</v>
      </c>
      <c r="I1209" s="1261" t="s">
        <v>1358</v>
      </c>
      <c r="J1209" s="1261" t="s">
        <v>1359</v>
      </c>
    </row>
    <row r="1210">
      <c r="A1210" s="1261" t="s">
        <v>1355</v>
      </c>
      <c r="B1210" s="1261" t="s">
        <v>1423</v>
      </c>
      <c r="C1210" s="1261" t="s">
        <v>1368</v>
      </c>
      <c r="D1210" s="703">
        <v>8</v>
      </c>
      <c r="F1210" s="1261">
        <v>229.50999999999999</v>
      </c>
      <c r="G1210" s="1261">
        <v>9.5899999999999999</v>
      </c>
      <c r="H1210" s="1261">
        <v>0</v>
      </c>
      <c r="I1210" s="1261" t="s">
        <v>1358</v>
      </c>
      <c r="J1210" s="1261" t="s">
        <v>1359</v>
      </c>
    </row>
    <row r="1211">
      <c r="A1211" s="1261" t="s">
        <v>1355</v>
      </c>
      <c r="B1211" s="1261" t="s">
        <v>1423</v>
      </c>
      <c r="C1211" s="1261" t="s">
        <v>1417</v>
      </c>
      <c r="D1211" s="703">
        <v>49</v>
      </c>
      <c r="F1211" s="1261">
        <v>5.5999999999999996</v>
      </c>
      <c r="G1211" s="1261">
        <v>5.5</v>
      </c>
      <c r="H1211" s="1261">
        <v>0</v>
      </c>
      <c r="I1211" s="1261" t="s">
        <v>1358</v>
      </c>
      <c r="J1211" s="1261" t="s">
        <v>1359</v>
      </c>
    </row>
    <row r="1212">
      <c r="A1212" s="1261" t="s">
        <v>1355</v>
      </c>
      <c r="B1212" s="1261" t="s">
        <v>1423</v>
      </c>
      <c r="C1212" s="1261" t="s">
        <v>1410</v>
      </c>
      <c r="D1212" s="703">
        <v>72</v>
      </c>
      <c r="F1212" s="1261">
        <v>504.67000000000002</v>
      </c>
      <c r="G1212" s="1261">
        <v>13</v>
      </c>
      <c r="H1212" s="1261">
        <v>0</v>
      </c>
      <c r="I1212" s="1261" t="s">
        <v>1358</v>
      </c>
      <c r="J1212" s="1261" t="s">
        <v>1359</v>
      </c>
    </row>
    <row r="1213">
      <c r="A1213" s="1261" t="s">
        <v>1360</v>
      </c>
      <c r="B1213" s="1261" t="s">
        <v>1423</v>
      </c>
      <c r="C1213" s="1261" t="s">
        <v>1420</v>
      </c>
      <c r="D1213" s="703">
        <v>76</v>
      </c>
      <c r="F1213" s="1261">
        <v>54.119999999999997</v>
      </c>
      <c r="G1213" s="1261">
        <v>0.02</v>
      </c>
      <c r="H1213" s="1261">
        <v>0</v>
      </c>
      <c r="I1213" s="1261" t="s">
        <v>1358</v>
      </c>
      <c r="J1213" s="1261" t="s">
        <v>1359</v>
      </c>
    </row>
    <row r="1214">
      <c r="A1214" s="1261" t="s">
        <v>1360</v>
      </c>
      <c r="B1214" s="1261" t="s">
        <v>1423</v>
      </c>
      <c r="C1214" s="1261" t="s">
        <v>1421</v>
      </c>
      <c r="D1214" s="703">
        <v>85</v>
      </c>
      <c r="F1214" s="1261">
        <v>11547.889999999999</v>
      </c>
      <c r="G1214" s="1261">
        <v>36.369999999999997</v>
      </c>
      <c r="H1214" s="1261">
        <v>0</v>
      </c>
      <c r="I1214" s="1261" t="s">
        <v>1358</v>
      </c>
      <c r="J1214" s="1261" t="s">
        <v>1359</v>
      </c>
    </row>
    <row r="1215">
      <c r="A1215" s="1261" t="s">
        <v>1355</v>
      </c>
      <c r="B1215" s="1261" t="s">
        <v>1423</v>
      </c>
      <c r="C1215" s="1261" t="s">
        <v>1374</v>
      </c>
      <c r="D1215" s="703">
        <v>84</v>
      </c>
      <c r="F1215" s="1261">
        <v>31.440000000000001</v>
      </c>
      <c r="G1215" s="1261">
        <v>2.0800000000000001</v>
      </c>
      <c r="H1215" s="1261">
        <v>0</v>
      </c>
      <c r="I1215" s="1261" t="s">
        <v>1358</v>
      </c>
      <c r="J1215" s="1261" t="s">
        <v>1359</v>
      </c>
    </row>
    <row r="1216">
      <c r="A1216" s="1261" t="s">
        <v>1360</v>
      </c>
      <c r="B1216" s="1261" t="s">
        <v>1423</v>
      </c>
      <c r="C1216" s="1261" t="s">
        <v>1370</v>
      </c>
      <c r="D1216" s="703">
        <v>48</v>
      </c>
      <c r="F1216" s="1261">
        <v>12.449999999999999</v>
      </c>
      <c r="G1216" s="1261">
        <v>1</v>
      </c>
      <c r="H1216" s="1261">
        <v>0</v>
      </c>
      <c r="I1216" s="1261" t="s">
        <v>1358</v>
      </c>
      <c r="J1216" s="1261" t="s">
        <v>1359</v>
      </c>
    </row>
    <row r="1217">
      <c r="A1217" s="1261" t="s">
        <v>1360</v>
      </c>
      <c r="B1217" s="1261" t="s">
        <v>1423</v>
      </c>
      <c r="C1217" s="1261" t="s">
        <v>1396</v>
      </c>
      <c r="D1217" s="703">
        <v>42</v>
      </c>
      <c r="F1217" s="1261">
        <v>15582.309999999999</v>
      </c>
      <c r="G1217" s="1261">
        <v>52.189999999999998</v>
      </c>
      <c r="H1217" s="1261">
        <v>0</v>
      </c>
      <c r="I1217" s="1261" t="s">
        <v>1358</v>
      </c>
      <c r="J1217" s="1261" t="s">
        <v>1359</v>
      </c>
    </row>
    <row r="1218">
      <c r="A1218" s="1261" t="s">
        <v>1355</v>
      </c>
      <c r="B1218" s="1261" t="s">
        <v>1423</v>
      </c>
      <c r="C1218" s="1261" t="s">
        <v>1376</v>
      </c>
      <c r="D1218" s="703">
        <v>71</v>
      </c>
      <c r="F1218" s="1261">
        <v>193.16999999999999</v>
      </c>
      <c r="G1218" s="1261">
        <v>13.949999999999999</v>
      </c>
      <c r="H1218" s="1261">
        <v>0</v>
      </c>
      <c r="I1218" s="1261" t="s">
        <v>1358</v>
      </c>
      <c r="J1218" s="1261" t="s">
        <v>1359</v>
      </c>
    </row>
    <row r="1219">
      <c r="A1219" s="1261" t="s">
        <v>1355</v>
      </c>
      <c r="B1219" s="1261" t="s">
        <v>1423</v>
      </c>
      <c r="C1219" s="1261" t="s">
        <v>1398</v>
      </c>
      <c r="D1219" s="703">
        <v>39</v>
      </c>
      <c r="F1219" s="1261">
        <v>7.2000000000000002</v>
      </c>
      <c r="G1219" s="1261">
        <v>0.65000000000000002</v>
      </c>
      <c r="H1219" s="1261">
        <v>0</v>
      </c>
      <c r="I1219" s="1261" t="s">
        <v>1358</v>
      </c>
      <c r="J1219" s="1261" t="s">
        <v>1359</v>
      </c>
    </row>
    <row r="1220">
      <c r="A1220" s="1261" t="s">
        <v>1360</v>
      </c>
      <c r="B1220" s="1261" t="s">
        <v>1423</v>
      </c>
      <c r="C1220" s="1261" t="s">
        <v>1442</v>
      </c>
      <c r="D1220" s="703">
        <v>39</v>
      </c>
      <c r="F1220" s="1261">
        <v>112662.12</v>
      </c>
      <c r="G1220" s="1261">
        <v>42050</v>
      </c>
      <c r="H1220" s="1261">
        <v>0</v>
      </c>
      <c r="I1220" s="1261" t="s">
        <v>1358</v>
      </c>
      <c r="J1220" s="1261" t="s">
        <v>1359</v>
      </c>
    </row>
    <row r="1221">
      <c r="A1221" s="1261" t="s">
        <v>1360</v>
      </c>
      <c r="B1221" s="1261" t="s">
        <v>1423</v>
      </c>
      <c r="C1221" s="1261" t="s">
        <v>1376</v>
      </c>
      <c r="D1221" s="703">
        <v>73</v>
      </c>
      <c r="F1221" s="1261">
        <v>171.90000000000001</v>
      </c>
      <c r="G1221" s="1261">
        <v>0.01</v>
      </c>
      <c r="H1221" s="1261">
        <v>0</v>
      </c>
      <c r="I1221" s="1261" t="s">
        <v>1358</v>
      </c>
      <c r="J1221" s="1261" t="s">
        <v>1359</v>
      </c>
    </row>
    <row r="1222">
      <c r="A1222" s="1261" t="s">
        <v>1360</v>
      </c>
      <c r="B1222" s="1261" t="s">
        <v>1423</v>
      </c>
      <c r="C1222" s="1261" t="s">
        <v>1392</v>
      </c>
      <c r="D1222" s="703">
        <v>70</v>
      </c>
      <c r="F1222" s="1261">
        <v>347.11000000000001</v>
      </c>
      <c r="G1222" s="1261">
        <v>16</v>
      </c>
      <c r="H1222" s="1261">
        <v>0</v>
      </c>
      <c r="I1222" s="1261" t="s">
        <v>1358</v>
      </c>
      <c r="J1222" s="1261" t="s">
        <v>1359</v>
      </c>
    </row>
    <row r="1223">
      <c r="A1223" s="1261" t="s">
        <v>1360</v>
      </c>
      <c r="B1223" s="1261" t="s">
        <v>1423</v>
      </c>
      <c r="C1223" s="1261" t="s">
        <v>1397</v>
      </c>
      <c r="D1223" s="703">
        <v>75</v>
      </c>
      <c r="F1223" s="1261">
        <v>314.12</v>
      </c>
      <c r="G1223" s="1261">
        <v>0.55000000000000004</v>
      </c>
      <c r="H1223" s="1261">
        <v>0</v>
      </c>
      <c r="I1223" s="1261" t="s">
        <v>1358</v>
      </c>
      <c r="J1223" s="1261" t="s">
        <v>1359</v>
      </c>
    </row>
    <row r="1224">
      <c r="A1224" s="1261" t="s">
        <v>1360</v>
      </c>
      <c r="B1224" s="1261" t="s">
        <v>1423</v>
      </c>
      <c r="C1224" s="1261" t="s">
        <v>1379</v>
      </c>
      <c r="D1224" s="703">
        <v>74</v>
      </c>
      <c r="F1224" s="1261">
        <v>6543.6000000000004</v>
      </c>
      <c r="G1224" s="1261">
        <v>39.039999999999999</v>
      </c>
      <c r="H1224" s="1261">
        <v>0</v>
      </c>
      <c r="I1224" s="1261" t="s">
        <v>1358</v>
      </c>
      <c r="J1224" s="1261" t="s">
        <v>1359</v>
      </c>
    </row>
    <row r="1225">
      <c r="A1225" s="1261" t="s">
        <v>1360</v>
      </c>
      <c r="B1225" s="1261" t="s">
        <v>1423</v>
      </c>
      <c r="C1225" s="1261" t="s">
        <v>1391</v>
      </c>
      <c r="D1225" s="703">
        <v>42</v>
      </c>
      <c r="F1225" s="1261">
        <v>246.13</v>
      </c>
      <c r="G1225" s="1261">
        <v>14.6</v>
      </c>
      <c r="H1225" s="1261">
        <v>0</v>
      </c>
      <c r="I1225" s="1261" t="s">
        <v>1358</v>
      </c>
      <c r="J1225" s="1261" t="s">
        <v>1359</v>
      </c>
    </row>
    <row r="1226">
      <c r="A1226" s="1261" t="s">
        <v>1360</v>
      </c>
      <c r="B1226" s="1261" t="s">
        <v>1423</v>
      </c>
      <c r="C1226" s="1261" t="s">
        <v>1460</v>
      </c>
      <c r="D1226" s="703">
        <v>10</v>
      </c>
      <c r="F1226" s="1261">
        <v>15875</v>
      </c>
      <c r="G1226" s="1261">
        <v>25000</v>
      </c>
      <c r="H1226" s="1261">
        <v>0</v>
      </c>
      <c r="I1226" s="1261" t="s">
        <v>1358</v>
      </c>
      <c r="J1226" s="1261" t="s">
        <v>1359</v>
      </c>
    </row>
    <row r="1227">
      <c r="A1227" s="1261" t="s">
        <v>1355</v>
      </c>
      <c r="B1227" s="1261" t="s">
        <v>1423</v>
      </c>
      <c r="C1227" s="1261" t="s">
        <v>1400</v>
      </c>
      <c r="D1227" s="703">
        <v>21</v>
      </c>
      <c r="F1227" s="1261">
        <v>3855.7399999999998</v>
      </c>
      <c r="G1227" s="1261">
        <v>1827.8399999999999</v>
      </c>
      <c r="H1227" s="1261">
        <v>0</v>
      </c>
      <c r="I1227" s="1261" t="s">
        <v>1358</v>
      </c>
      <c r="J1227" s="1261" t="s">
        <v>1359</v>
      </c>
    </row>
    <row r="1228">
      <c r="A1228" s="1261" t="s">
        <v>1355</v>
      </c>
      <c r="B1228" s="1261" t="s">
        <v>1423</v>
      </c>
      <c r="C1228" s="1261" t="s">
        <v>1401</v>
      </c>
      <c r="D1228" s="703">
        <v>84</v>
      </c>
      <c r="F1228" s="1261">
        <v>138255.95999999999</v>
      </c>
      <c r="G1228" s="1261">
        <v>24249</v>
      </c>
      <c r="H1228" s="1261">
        <v>0</v>
      </c>
      <c r="I1228" s="1261" t="s">
        <v>1358</v>
      </c>
      <c r="J1228" s="1261" t="s">
        <v>1359</v>
      </c>
    </row>
    <row r="1229">
      <c r="A1229" s="1261" t="s">
        <v>1355</v>
      </c>
      <c r="B1229" s="1261" t="s">
        <v>1423</v>
      </c>
      <c r="C1229" s="1261" t="s">
        <v>1363</v>
      </c>
      <c r="D1229" s="703">
        <v>38</v>
      </c>
      <c r="F1229" s="1261">
        <v>11840.85</v>
      </c>
      <c r="G1229" s="1261">
        <v>0.070000000000000007</v>
      </c>
      <c r="H1229" s="1261">
        <v>0</v>
      </c>
      <c r="I1229" s="1261" t="s">
        <v>1358</v>
      </c>
      <c r="J1229" s="1261" t="s">
        <v>1359</v>
      </c>
    </row>
    <row r="1230">
      <c r="A1230" s="1261" t="s">
        <v>1360</v>
      </c>
      <c r="B1230" s="1261" t="s">
        <v>1423</v>
      </c>
      <c r="C1230" s="1261" t="s">
        <v>1392</v>
      </c>
      <c r="D1230" s="703">
        <v>84</v>
      </c>
      <c r="F1230" s="1261">
        <v>7228.1099999999997</v>
      </c>
      <c r="G1230" s="1261">
        <v>1194</v>
      </c>
      <c r="H1230" s="1261">
        <v>0</v>
      </c>
      <c r="I1230" s="1261" t="s">
        <v>1358</v>
      </c>
      <c r="J1230" s="1261" t="s">
        <v>1359</v>
      </c>
    </row>
    <row r="1231">
      <c r="A1231" s="1261" t="s">
        <v>1360</v>
      </c>
      <c r="B1231" s="1261" t="s">
        <v>1423</v>
      </c>
      <c r="C1231" s="1261" t="s">
        <v>1369</v>
      </c>
      <c r="D1231" s="703">
        <v>85</v>
      </c>
      <c r="F1231" s="1261">
        <v>8472.0799999999999</v>
      </c>
      <c r="G1231" s="1261">
        <v>141</v>
      </c>
      <c r="H1231" s="1261">
        <v>0</v>
      </c>
      <c r="I1231" s="1261" t="s">
        <v>1358</v>
      </c>
      <c r="J1231" s="1261" t="s">
        <v>1359</v>
      </c>
    </row>
    <row r="1232">
      <c r="A1232" s="1261" t="s">
        <v>1355</v>
      </c>
      <c r="B1232" s="1261" t="s">
        <v>1423</v>
      </c>
      <c r="C1232" s="1261" t="s">
        <v>1381</v>
      </c>
      <c r="D1232" s="703">
        <v>84</v>
      </c>
      <c r="F1232" s="1261">
        <v>71093.570000000007</v>
      </c>
      <c r="G1232" s="1261">
        <v>1692.9000000000001</v>
      </c>
      <c r="H1232" s="1261">
        <v>0</v>
      </c>
      <c r="I1232" s="1261" t="s">
        <v>1358</v>
      </c>
      <c r="J1232" s="1261" t="s">
        <v>1359</v>
      </c>
    </row>
    <row r="1233">
      <c r="A1233" s="1261" t="s">
        <v>1355</v>
      </c>
      <c r="B1233" s="1261" t="s">
        <v>1423</v>
      </c>
      <c r="C1233" s="1261" t="s">
        <v>1369</v>
      </c>
      <c r="D1233" s="703">
        <v>96</v>
      </c>
      <c r="F1233" s="1261">
        <v>720</v>
      </c>
      <c r="G1233" s="1261">
        <v>54.700000000000003</v>
      </c>
      <c r="H1233" s="1261">
        <v>0</v>
      </c>
      <c r="I1233" s="1261" t="s">
        <v>1358</v>
      </c>
      <c r="J1233" s="1261" t="s">
        <v>1359</v>
      </c>
    </row>
    <row r="1234">
      <c r="A1234" s="1261" t="s">
        <v>1360</v>
      </c>
      <c r="B1234" s="1261" t="s">
        <v>1423</v>
      </c>
      <c r="C1234" s="1261" t="s">
        <v>1363</v>
      </c>
      <c r="D1234" s="703">
        <v>68</v>
      </c>
      <c r="F1234" s="1261">
        <v>3103.48</v>
      </c>
      <c r="G1234" s="1261">
        <v>1.3100000000000001</v>
      </c>
      <c r="H1234" s="1261">
        <v>0</v>
      </c>
      <c r="I1234" s="1261" t="s">
        <v>1358</v>
      </c>
      <c r="J1234" s="1261" t="s">
        <v>1359</v>
      </c>
    </row>
    <row r="1235">
      <c r="A1235" s="1261" t="s">
        <v>1355</v>
      </c>
      <c r="B1235" s="1261" t="s">
        <v>1423</v>
      </c>
      <c r="C1235" s="1261" t="s">
        <v>1428</v>
      </c>
      <c r="D1235" s="703">
        <v>87</v>
      </c>
      <c r="F1235" s="1261">
        <v>96000</v>
      </c>
      <c r="G1235" s="1261">
        <v>4460</v>
      </c>
      <c r="H1235" s="1261">
        <v>0</v>
      </c>
      <c r="I1235" s="1261" t="s">
        <v>1358</v>
      </c>
      <c r="J1235" s="1261" t="s">
        <v>1359</v>
      </c>
    </row>
    <row r="1236">
      <c r="A1236" s="1261" t="s">
        <v>1355</v>
      </c>
      <c r="B1236" s="1261" t="s">
        <v>1423</v>
      </c>
      <c r="C1236" s="1261" t="s">
        <v>1442</v>
      </c>
      <c r="D1236" s="703">
        <v>12</v>
      </c>
      <c r="F1236" s="1261">
        <v>6041.6400000000003</v>
      </c>
      <c r="G1236" s="1261">
        <v>22000</v>
      </c>
      <c r="H1236" s="1261">
        <v>0</v>
      </c>
      <c r="I1236" s="1261" t="s">
        <v>1358</v>
      </c>
      <c r="J1236" s="1261" t="s">
        <v>1359</v>
      </c>
    </row>
    <row r="1237">
      <c r="A1237" s="1261" t="s">
        <v>1360</v>
      </c>
      <c r="B1237" s="1261" t="s">
        <v>1434</v>
      </c>
      <c r="C1237" s="1261" t="s">
        <v>1399</v>
      </c>
      <c r="D1237" s="703">
        <v>62</v>
      </c>
      <c r="F1237" s="1261">
        <v>46770.739999999998</v>
      </c>
      <c r="G1237" s="1261">
        <v>502.33999999999997</v>
      </c>
      <c r="H1237" s="1261">
        <v>0</v>
      </c>
      <c r="I1237" s="1261" t="s">
        <v>1358</v>
      </c>
      <c r="J1237" s="1261" t="s">
        <v>1359</v>
      </c>
    </row>
    <row r="1238">
      <c r="A1238" s="1261" t="s">
        <v>1355</v>
      </c>
      <c r="B1238" s="1261" t="s">
        <v>1434</v>
      </c>
      <c r="C1238" s="1261" t="s">
        <v>1422</v>
      </c>
      <c r="D1238" s="703">
        <v>95</v>
      </c>
      <c r="F1238" s="1261">
        <v>2168.6999999999998</v>
      </c>
      <c r="G1238" s="1261">
        <v>19.600000000000001</v>
      </c>
      <c r="H1238" s="1261">
        <v>0</v>
      </c>
      <c r="I1238" s="1261" t="s">
        <v>1358</v>
      </c>
      <c r="J1238" s="1261" t="s">
        <v>1359</v>
      </c>
    </row>
    <row r="1239">
      <c r="A1239" s="1261" t="s">
        <v>1355</v>
      </c>
      <c r="B1239" s="1261" t="s">
        <v>1434</v>
      </c>
      <c r="C1239" s="1261" t="s">
        <v>1366</v>
      </c>
      <c r="D1239" s="703">
        <v>84</v>
      </c>
      <c r="F1239" s="1261">
        <v>183048.51000000001</v>
      </c>
      <c r="G1239" s="1261">
        <v>192.27000000000001</v>
      </c>
      <c r="H1239" s="1261">
        <v>0</v>
      </c>
      <c r="I1239" s="1261" t="s">
        <v>1358</v>
      </c>
      <c r="J1239" s="1261" t="s">
        <v>1359</v>
      </c>
    </row>
    <row r="1240">
      <c r="A1240" s="1261" t="s">
        <v>1355</v>
      </c>
      <c r="B1240" s="1261" t="s">
        <v>1434</v>
      </c>
      <c r="C1240" s="1261" t="s">
        <v>1384</v>
      </c>
      <c r="D1240" s="703">
        <v>85</v>
      </c>
      <c r="F1240" s="1261">
        <v>115010.02</v>
      </c>
      <c r="G1240" s="1261">
        <v>33027</v>
      </c>
      <c r="H1240" s="1261">
        <v>0</v>
      </c>
      <c r="I1240" s="1261" t="s">
        <v>1358</v>
      </c>
      <c r="J1240" s="1261" t="s">
        <v>1359</v>
      </c>
    </row>
    <row r="1241">
      <c r="A1241" s="1261" t="s">
        <v>1355</v>
      </c>
      <c r="B1241" s="1261" t="s">
        <v>1434</v>
      </c>
      <c r="C1241" s="1261" t="s">
        <v>1379</v>
      </c>
      <c r="D1241" s="703">
        <v>95</v>
      </c>
      <c r="F1241" s="1261">
        <v>3889.4499999999998</v>
      </c>
      <c r="G1241" s="1261">
        <v>39.200000000000003</v>
      </c>
      <c r="H1241" s="1261">
        <v>0</v>
      </c>
      <c r="I1241" s="1261" t="s">
        <v>1358</v>
      </c>
      <c r="J1241" s="1261" t="s">
        <v>1359</v>
      </c>
    </row>
    <row r="1242">
      <c r="A1242" s="1261" t="s">
        <v>1360</v>
      </c>
      <c r="B1242" s="1261" t="s">
        <v>1434</v>
      </c>
      <c r="C1242" s="1261" t="s">
        <v>1415</v>
      </c>
      <c r="D1242" s="703">
        <v>61</v>
      </c>
      <c r="F1242" s="1261">
        <v>3151.5</v>
      </c>
      <c r="G1242" s="1261">
        <v>20.57</v>
      </c>
      <c r="H1242" s="1261">
        <v>0</v>
      </c>
      <c r="I1242" s="1261" t="s">
        <v>1358</v>
      </c>
      <c r="J1242" s="1261" t="s">
        <v>1359</v>
      </c>
    </row>
    <row r="1243">
      <c r="A1243" s="1261" t="s">
        <v>1355</v>
      </c>
      <c r="B1243" s="1261" t="s">
        <v>1434</v>
      </c>
      <c r="C1243" s="1261" t="s">
        <v>1367</v>
      </c>
      <c r="D1243" s="703">
        <v>85</v>
      </c>
      <c r="F1243" s="1261">
        <v>1754270.2</v>
      </c>
      <c r="G1243" s="1261">
        <v>33927.790000000001</v>
      </c>
      <c r="H1243" s="1261">
        <v>0</v>
      </c>
      <c r="I1243" s="1261" t="s">
        <v>1358</v>
      </c>
      <c r="J1243" s="1261" t="s">
        <v>1359</v>
      </c>
    </row>
    <row r="1244">
      <c r="A1244" s="1261" t="s">
        <v>1360</v>
      </c>
      <c r="B1244" s="1261" t="s">
        <v>1434</v>
      </c>
      <c r="C1244" s="1261" t="s">
        <v>1422</v>
      </c>
      <c r="D1244" s="703">
        <v>90</v>
      </c>
      <c r="F1244" s="1261">
        <v>410249.72999999998</v>
      </c>
      <c r="G1244" s="1261">
        <v>1315.78</v>
      </c>
      <c r="H1244" s="1261">
        <v>0</v>
      </c>
      <c r="I1244" s="1261" t="s">
        <v>1358</v>
      </c>
      <c r="J1244" s="1261" t="s">
        <v>1359</v>
      </c>
    </row>
    <row r="1245">
      <c r="A1245" s="1261" t="s">
        <v>1360</v>
      </c>
      <c r="B1245" s="1261" t="s">
        <v>1434</v>
      </c>
      <c r="C1245" s="1261" t="s">
        <v>1391</v>
      </c>
      <c r="D1245" s="703">
        <v>84</v>
      </c>
      <c r="F1245" s="1261">
        <v>272131.67999999999</v>
      </c>
      <c r="G1245" s="1261">
        <v>6065</v>
      </c>
      <c r="H1245" s="1261">
        <v>0</v>
      </c>
      <c r="I1245" s="1261" t="s">
        <v>1358</v>
      </c>
      <c r="J1245" s="1261" t="s">
        <v>1359</v>
      </c>
    </row>
    <row r="1246">
      <c r="A1246" s="1261" t="s">
        <v>1360</v>
      </c>
      <c r="B1246" s="1261" t="s">
        <v>1423</v>
      </c>
      <c r="C1246" s="1261" t="s">
        <v>1386</v>
      </c>
      <c r="D1246" s="703">
        <v>69</v>
      </c>
      <c r="F1246" s="1261">
        <v>3819.0999999999999</v>
      </c>
      <c r="G1246" s="1261">
        <v>0.29999999999999999</v>
      </c>
      <c r="H1246" s="1261">
        <v>0</v>
      </c>
      <c r="I1246" s="1261" t="s">
        <v>1358</v>
      </c>
      <c r="J1246" s="1261" t="s">
        <v>1359</v>
      </c>
    </row>
    <row r="1247">
      <c r="A1247" s="1261" t="s">
        <v>1355</v>
      </c>
      <c r="B1247" s="1261" t="s">
        <v>1434</v>
      </c>
      <c r="C1247" s="1261" t="s">
        <v>1368</v>
      </c>
      <c r="D1247" s="703">
        <v>17</v>
      </c>
      <c r="F1247" s="1261">
        <v>333.86000000000001</v>
      </c>
      <c r="G1247" s="1261">
        <v>80.329999999999998</v>
      </c>
      <c r="H1247" s="1261">
        <v>0</v>
      </c>
      <c r="I1247" s="1261" t="s">
        <v>1358</v>
      </c>
      <c r="J1247" s="1261" t="s">
        <v>1359</v>
      </c>
    </row>
    <row r="1248">
      <c r="A1248" s="1261" t="s">
        <v>1355</v>
      </c>
      <c r="B1248" s="1261" t="s">
        <v>1434</v>
      </c>
      <c r="C1248" s="1261" t="s">
        <v>1383</v>
      </c>
      <c r="D1248" s="703">
        <v>87</v>
      </c>
      <c r="F1248" s="1261">
        <v>23777.189999999999</v>
      </c>
      <c r="G1248" s="1261">
        <v>67805</v>
      </c>
      <c r="H1248" s="1261">
        <v>0</v>
      </c>
      <c r="I1248" s="1261" t="s">
        <v>1358</v>
      </c>
      <c r="J1248" s="1261" t="s">
        <v>1359</v>
      </c>
    </row>
    <row r="1249">
      <c r="A1249" s="1261" t="s">
        <v>1360</v>
      </c>
      <c r="B1249" s="1261" t="s">
        <v>1434</v>
      </c>
      <c r="C1249" s="1261" t="s">
        <v>1424</v>
      </c>
      <c r="D1249" s="703">
        <v>33</v>
      </c>
      <c r="F1249" s="1261">
        <v>455409.65000000002</v>
      </c>
      <c r="G1249" s="1261">
        <v>223848.45999999999</v>
      </c>
      <c r="H1249" s="1261">
        <v>0</v>
      </c>
      <c r="I1249" s="1261" t="s">
        <v>1358</v>
      </c>
      <c r="J1249" s="1261" t="s">
        <v>1359</v>
      </c>
    </row>
    <row r="1250">
      <c r="A1250" s="1261" t="s">
        <v>1360</v>
      </c>
      <c r="B1250" s="1261" t="s">
        <v>1434</v>
      </c>
      <c r="C1250" s="1261" t="s">
        <v>1371</v>
      </c>
      <c r="D1250" s="703">
        <v>25</v>
      </c>
      <c r="F1250" s="1261">
        <v>1330481.1599999999</v>
      </c>
      <c r="G1250" s="1261">
        <v>4437368</v>
      </c>
      <c r="H1250" s="1261">
        <v>0</v>
      </c>
      <c r="I1250" s="1261" t="s">
        <v>1358</v>
      </c>
      <c r="J1250" s="1261" t="s">
        <v>1359</v>
      </c>
    </row>
    <row r="1251">
      <c r="A1251" s="1261" t="s">
        <v>1355</v>
      </c>
      <c r="B1251" s="1261" t="s">
        <v>1434</v>
      </c>
      <c r="C1251" s="1261" t="s">
        <v>1424</v>
      </c>
      <c r="D1251" s="703">
        <v>22</v>
      </c>
      <c r="F1251" s="1261">
        <v>554.75</v>
      </c>
      <c r="G1251" s="1261">
        <v>464.10000000000002</v>
      </c>
      <c r="H1251" s="1261">
        <v>0</v>
      </c>
      <c r="I1251" s="1261" t="s">
        <v>1358</v>
      </c>
      <c r="J1251" s="1261" t="s">
        <v>1359</v>
      </c>
    </row>
    <row r="1252">
      <c r="A1252" s="1261" t="s">
        <v>1360</v>
      </c>
      <c r="B1252" s="1261" t="s">
        <v>1434</v>
      </c>
      <c r="C1252" s="1261" t="s">
        <v>1385</v>
      </c>
      <c r="D1252" s="703">
        <v>18</v>
      </c>
      <c r="F1252" s="1261">
        <v>443547.21999999997</v>
      </c>
      <c r="G1252" s="1261">
        <v>145722</v>
      </c>
      <c r="H1252" s="1261">
        <v>0</v>
      </c>
      <c r="I1252" s="1261" t="s">
        <v>1358</v>
      </c>
      <c r="J1252" s="1261" t="s">
        <v>1359</v>
      </c>
    </row>
    <row r="1253">
      <c r="A1253" s="1261" t="s">
        <v>1360</v>
      </c>
      <c r="B1253" s="1261" t="s">
        <v>1434</v>
      </c>
      <c r="C1253" s="1261" t="s">
        <v>1364</v>
      </c>
      <c r="D1253" s="703">
        <v>35</v>
      </c>
      <c r="F1253" s="1261">
        <v>87559.199999999997</v>
      </c>
      <c r="G1253" s="1261">
        <v>497</v>
      </c>
      <c r="H1253" s="1261">
        <v>0</v>
      </c>
      <c r="I1253" s="1261" t="s">
        <v>1358</v>
      </c>
      <c r="J1253" s="1261" t="s">
        <v>1359</v>
      </c>
    </row>
    <row r="1254">
      <c r="A1254" s="1261" t="s">
        <v>1355</v>
      </c>
      <c r="B1254" s="1261" t="s">
        <v>1434</v>
      </c>
      <c r="C1254" s="1261" t="s">
        <v>1364</v>
      </c>
      <c r="D1254" s="703">
        <v>12</v>
      </c>
      <c r="F1254" s="1261">
        <v>158458.12</v>
      </c>
      <c r="G1254" s="1261">
        <v>396011</v>
      </c>
      <c r="H1254" s="1261">
        <v>0</v>
      </c>
      <c r="I1254" s="1261" t="s">
        <v>1358</v>
      </c>
      <c r="J1254" s="1261" t="s">
        <v>1359</v>
      </c>
    </row>
    <row r="1255">
      <c r="A1255" s="1261" t="s">
        <v>1355</v>
      </c>
      <c r="B1255" s="1261" t="s">
        <v>1434</v>
      </c>
      <c r="C1255" s="1261" t="s">
        <v>1368</v>
      </c>
      <c r="D1255" s="703">
        <v>9</v>
      </c>
      <c r="F1255" s="1261">
        <v>1281</v>
      </c>
      <c r="G1255" s="1261">
        <v>245.00999999999999</v>
      </c>
      <c r="H1255" s="1261">
        <v>0</v>
      </c>
      <c r="I1255" s="1261" t="s">
        <v>1358</v>
      </c>
      <c r="J1255" s="1261" t="s">
        <v>1359</v>
      </c>
    </row>
    <row r="1256">
      <c r="A1256" s="1261" t="s">
        <v>1355</v>
      </c>
      <c r="B1256" s="1261" t="s">
        <v>1434</v>
      </c>
      <c r="C1256" s="1261" t="s">
        <v>1371</v>
      </c>
      <c r="D1256" s="703">
        <v>85</v>
      </c>
      <c r="F1256" s="1261">
        <v>4028533.4300000002</v>
      </c>
      <c r="G1256" s="1261">
        <v>905105.5</v>
      </c>
      <c r="H1256" s="1261">
        <v>0</v>
      </c>
      <c r="I1256" s="1261" t="s">
        <v>1358</v>
      </c>
      <c r="J1256" s="1261" t="s">
        <v>1359</v>
      </c>
    </row>
    <row r="1257">
      <c r="A1257" s="1261" t="s">
        <v>1355</v>
      </c>
      <c r="B1257" s="1261" t="s">
        <v>1434</v>
      </c>
      <c r="C1257" s="1261" t="s">
        <v>1368</v>
      </c>
      <c r="D1257" s="703">
        <v>22</v>
      </c>
      <c r="F1257" s="1261">
        <v>1735901.77</v>
      </c>
      <c r="G1257" s="1261">
        <v>4377372.1500000004</v>
      </c>
      <c r="H1257" s="1261">
        <v>0</v>
      </c>
      <c r="I1257" s="1261" t="s">
        <v>1358</v>
      </c>
      <c r="J1257" s="1261" t="s">
        <v>1359</v>
      </c>
    </row>
    <row r="1258">
      <c r="A1258" s="1261" t="s">
        <v>1360</v>
      </c>
      <c r="B1258" s="1261" t="s">
        <v>1434</v>
      </c>
      <c r="C1258" s="1261" t="s">
        <v>1367</v>
      </c>
      <c r="D1258" s="703">
        <v>81</v>
      </c>
      <c r="F1258" s="1261">
        <v>4581.0600000000004</v>
      </c>
      <c r="G1258" s="1261">
        <v>43.979999999999997</v>
      </c>
      <c r="H1258" s="1261">
        <v>0</v>
      </c>
      <c r="I1258" s="1261" t="s">
        <v>1358</v>
      </c>
      <c r="J1258" s="1261" t="s">
        <v>1359</v>
      </c>
    </row>
    <row r="1259">
      <c r="A1259" s="1261" t="s">
        <v>1360</v>
      </c>
      <c r="B1259" s="1261" t="s">
        <v>1434</v>
      </c>
      <c r="C1259" s="1261" t="s">
        <v>1394</v>
      </c>
      <c r="D1259" s="703">
        <v>15</v>
      </c>
      <c r="F1259" s="1261">
        <v>516460.90000000002</v>
      </c>
      <c r="G1259" s="1261">
        <v>143386.29000000001</v>
      </c>
      <c r="H1259" s="1261">
        <v>0</v>
      </c>
      <c r="I1259" s="1261" t="s">
        <v>1358</v>
      </c>
      <c r="J1259" s="1261" t="s">
        <v>1359</v>
      </c>
    </row>
    <row r="1260">
      <c r="A1260" s="1261" t="s">
        <v>1355</v>
      </c>
      <c r="B1260" s="1261" t="s">
        <v>1434</v>
      </c>
      <c r="C1260" s="1261" t="s">
        <v>1364</v>
      </c>
      <c r="D1260" s="703">
        <v>94</v>
      </c>
      <c r="F1260" s="1261">
        <v>31212.93</v>
      </c>
      <c r="G1260" s="1261">
        <v>1312.1900000000001</v>
      </c>
      <c r="H1260" s="1261">
        <v>0</v>
      </c>
      <c r="I1260" s="1261" t="s">
        <v>1358</v>
      </c>
      <c r="J1260" s="1261" t="s">
        <v>1359</v>
      </c>
    </row>
    <row r="1261">
      <c r="A1261" s="1261" t="s">
        <v>1360</v>
      </c>
      <c r="B1261" s="1261" t="s">
        <v>1434</v>
      </c>
      <c r="C1261" s="1261" t="s">
        <v>1382</v>
      </c>
      <c r="D1261" s="703">
        <v>40</v>
      </c>
      <c r="F1261" s="1261">
        <v>2529.9200000000001</v>
      </c>
      <c r="G1261" s="1261">
        <v>489.54000000000002</v>
      </c>
      <c r="H1261" s="1261">
        <v>0</v>
      </c>
      <c r="I1261" s="1261" t="s">
        <v>1358</v>
      </c>
      <c r="J1261" s="1261" t="s">
        <v>1359</v>
      </c>
    </row>
    <row r="1262">
      <c r="A1262" s="1261" t="s">
        <v>1355</v>
      </c>
      <c r="B1262" s="1261" t="s">
        <v>1434</v>
      </c>
      <c r="C1262" s="1261" t="s">
        <v>1368</v>
      </c>
      <c r="D1262" s="703">
        <v>39</v>
      </c>
      <c r="F1262" s="1261">
        <v>5550025.5700000003</v>
      </c>
      <c r="G1262" s="1261">
        <v>5411952.2300000004</v>
      </c>
      <c r="H1262" s="1261">
        <v>0</v>
      </c>
      <c r="I1262" s="1261" t="s">
        <v>1358</v>
      </c>
      <c r="J1262" s="1261" t="s">
        <v>1359</v>
      </c>
    </row>
    <row r="1263">
      <c r="A1263" s="1261" t="s">
        <v>1360</v>
      </c>
      <c r="B1263" s="1261" t="s">
        <v>1434</v>
      </c>
      <c r="C1263" s="1261" t="s">
        <v>1445</v>
      </c>
      <c r="D1263" s="703">
        <v>62</v>
      </c>
      <c r="F1263" s="1261">
        <v>7175.8299999999999</v>
      </c>
      <c r="G1263" s="1261">
        <v>45.630000000000003</v>
      </c>
      <c r="H1263" s="1261">
        <v>0</v>
      </c>
      <c r="I1263" s="1261" t="s">
        <v>1358</v>
      </c>
      <c r="J1263" s="1261" t="s">
        <v>1359</v>
      </c>
    </row>
    <row r="1264">
      <c r="A1264" s="1261" t="s">
        <v>1360</v>
      </c>
      <c r="B1264" s="1261" t="s">
        <v>1434</v>
      </c>
      <c r="C1264" s="1261" t="s">
        <v>1367</v>
      </c>
      <c r="D1264" s="703">
        <v>38</v>
      </c>
      <c r="F1264" s="1261">
        <v>99488.070000000007</v>
      </c>
      <c r="G1264" s="1261">
        <v>12552.450000000001</v>
      </c>
      <c r="H1264" s="1261">
        <v>0</v>
      </c>
      <c r="I1264" s="1261" t="s">
        <v>1358</v>
      </c>
      <c r="J1264" s="1261" t="s">
        <v>1359</v>
      </c>
    </row>
    <row r="1265">
      <c r="A1265" s="1261" t="s">
        <v>1355</v>
      </c>
      <c r="B1265" s="1261" t="s">
        <v>1434</v>
      </c>
      <c r="C1265" s="1261" t="s">
        <v>1368</v>
      </c>
      <c r="D1265" s="703">
        <v>73</v>
      </c>
      <c r="F1265" s="1261">
        <v>57597.370000000003</v>
      </c>
      <c r="G1265" s="1261">
        <v>4059.29</v>
      </c>
      <c r="H1265" s="1261">
        <v>0</v>
      </c>
      <c r="I1265" s="1261" t="s">
        <v>1358</v>
      </c>
      <c r="J1265" s="1261" t="s">
        <v>1359</v>
      </c>
    </row>
    <row r="1266">
      <c r="A1266" s="1261" t="s">
        <v>1355</v>
      </c>
      <c r="B1266" s="1261" t="s">
        <v>1434</v>
      </c>
      <c r="C1266" s="1261" t="s">
        <v>1383</v>
      </c>
      <c r="D1266" s="703">
        <v>44</v>
      </c>
      <c r="F1266" s="1261">
        <v>54581739.969999999</v>
      </c>
      <c r="G1266" s="1261">
        <v>362389146.30000001</v>
      </c>
      <c r="H1266" s="1261">
        <v>0</v>
      </c>
      <c r="I1266" s="1261" t="s">
        <v>1358</v>
      </c>
      <c r="J1266" s="1261" t="s">
        <v>1359</v>
      </c>
    </row>
    <row r="1267">
      <c r="A1267" s="1261" t="s">
        <v>1355</v>
      </c>
      <c r="B1267" s="1261" t="s">
        <v>1434</v>
      </c>
      <c r="C1267" s="1261" t="s">
        <v>1381</v>
      </c>
      <c r="D1267" s="703">
        <v>71</v>
      </c>
      <c r="F1267" s="1261">
        <v>266.60000000000002</v>
      </c>
      <c r="G1267" s="1261">
        <v>10</v>
      </c>
      <c r="H1267" s="1261">
        <v>0</v>
      </c>
      <c r="I1267" s="1261" t="s">
        <v>1358</v>
      </c>
      <c r="J1267" s="1261" t="s">
        <v>1359</v>
      </c>
    </row>
    <row r="1268">
      <c r="A1268" s="1261" t="s">
        <v>1360</v>
      </c>
      <c r="B1268" s="1261" t="s">
        <v>1434</v>
      </c>
      <c r="C1268" s="1261" t="s">
        <v>1368</v>
      </c>
      <c r="D1268" s="703">
        <v>85</v>
      </c>
      <c r="F1268" s="1261">
        <v>76727.029999999999</v>
      </c>
      <c r="G1268" s="1261">
        <v>12217.4</v>
      </c>
      <c r="H1268" s="1261">
        <v>0</v>
      </c>
      <c r="I1268" s="1261" t="s">
        <v>1358</v>
      </c>
      <c r="J1268" s="1261" t="s">
        <v>1359</v>
      </c>
    </row>
    <row r="1269">
      <c r="A1269" s="1261" t="s">
        <v>1355</v>
      </c>
      <c r="B1269" s="1261" t="s">
        <v>1434</v>
      </c>
      <c r="C1269" s="1261" t="s">
        <v>1381</v>
      </c>
      <c r="D1269" s="703">
        <v>23</v>
      </c>
      <c r="F1269" s="1261">
        <v>4607.5</v>
      </c>
      <c r="G1269" s="1261">
        <v>43000</v>
      </c>
      <c r="H1269" s="1261">
        <v>0</v>
      </c>
      <c r="I1269" s="1261" t="s">
        <v>1358</v>
      </c>
      <c r="J1269" s="1261" t="s">
        <v>1359</v>
      </c>
    </row>
    <row r="1270">
      <c r="A1270" s="1261" t="s">
        <v>1360</v>
      </c>
      <c r="B1270" s="1261" t="s">
        <v>1434</v>
      </c>
      <c r="C1270" s="1261" t="s">
        <v>1382</v>
      </c>
      <c r="D1270" s="703">
        <v>44</v>
      </c>
      <c r="F1270" s="1261">
        <v>82.260000000000005</v>
      </c>
      <c r="G1270" s="1261">
        <v>0.14999999999999999</v>
      </c>
      <c r="H1270" s="1261">
        <v>0</v>
      </c>
      <c r="I1270" s="1261" t="s">
        <v>1358</v>
      </c>
      <c r="J1270" s="1261" t="s">
        <v>1359</v>
      </c>
    </row>
    <row r="1271">
      <c r="A1271" s="1261" t="s">
        <v>1360</v>
      </c>
      <c r="B1271" s="1261" t="s">
        <v>1434</v>
      </c>
      <c r="C1271" s="1261" t="s">
        <v>1370</v>
      </c>
      <c r="D1271" s="703">
        <v>73</v>
      </c>
      <c r="F1271" s="1261">
        <v>20670.810000000001</v>
      </c>
      <c r="G1271" s="1261">
        <v>66300</v>
      </c>
      <c r="H1271" s="1261">
        <v>0</v>
      </c>
      <c r="I1271" s="1261" t="s">
        <v>1358</v>
      </c>
      <c r="J1271" s="1261" t="s">
        <v>1359</v>
      </c>
    </row>
    <row r="1272">
      <c r="A1272" s="1261" t="s">
        <v>1360</v>
      </c>
      <c r="B1272" s="1261" t="s">
        <v>1434</v>
      </c>
      <c r="C1272" s="1261" t="s">
        <v>1367</v>
      </c>
      <c r="D1272" s="703">
        <v>71</v>
      </c>
      <c r="F1272" s="1261">
        <v>1300.95</v>
      </c>
      <c r="G1272" s="1261">
        <v>183.5</v>
      </c>
      <c r="H1272" s="1261">
        <v>0</v>
      </c>
      <c r="I1272" s="1261" t="s">
        <v>1358</v>
      </c>
      <c r="J1272" s="1261" t="s">
        <v>1359</v>
      </c>
    </row>
    <row r="1273">
      <c r="A1273" s="1261" t="s">
        <v>1360</v>
      </c>
      <c r="B1273" s="1261" t="s">
        <v>1434</v>
      </c>
      <c r="C1273" s="1261" t="s">
        <v>1374</v>
      </c>
      <c r="D1273" s="703">
        <v>62</v>
      </c>
      <c r="F1273" s="1261">
        <v>2502.75</v>
      </c>
      <c r="G1273" s="1261">
        <v>6.4000000000000004</v>
      </c>
      <c r="H1273" s="1261">
        <v>0</v>
      </c>
      <c r="I1273" s="1261" t="s">
        <v>1358</v>
      </c>
      <c r="J1273" s="1261" t="s">
        <v>1359</v>
      </c>
    </row>
    <row r="1274">
      <c r="A1274" s="1261" t="s">
        <v>1355</v>
      </c>
      <c r="B1274" s="1261" t="s">
        <v>1434</v>
      </c>
      <c r="C1274" s="1261" t="s">
        <v>1461</v>
      </c>
      <c r="D1274" s="703">
        <v>21</v>
      </c>
      <c r="F1274" s="1261">
        <v>89213.610000000001</v>
      </c>
      <c r="G1274" s="1261">
        <v>3145.6999999999998</v>
      </c>
      <c r="H1274" s="1261">
        <v>0</v>
      </c>
      <c r="I1274" s="1261" t="s">
        <v>1358</v>
      </c>
      <c r="J1274" s="1261" t="s">
        <v>1359</v>
      </c>
    </row>
    <row r="1275">
      <c r="A1275" s="1261" t="s">
        <v>1360</v>
      </c>
      <c r="B1275" s="1261" t="s">
        <v>1434</v>
      </c>
      <c r="C1275" s="1261" t="s">
        <v>1415</v>
      </c>
      <c r="D1275" s="703">
        <v>20</v>
      </c>
      <c r="F1275" s="1261">
        <v>166738.78</v>
      </c>
      <c r="G1275" s="1261">
        <v>210738.72</v>
      </c>
      <c r="H1275" s="1261">
        <v>0</v>
      </c>
      <c r="I1275" s="1261" t="s">
        <v>1358</v>
      </c>
      <c r="J1275" s="1261" t="s">
        <v>1359</v>
      </c>
    </row>
    <row r="1276">
      <c r="A1276" s="1261" t="s">
        <v>1355</v>
      </c>
      <c r="B1276" s="1261" t="s">
        <v>1434</v>
      </c>
      <c r="C1276" s="1261" t="s">
        <v>1364</v>
      </c>
      <c r="D1276" s="703">
        <v>70</v>
      </c>
      <c r="F1276" s="1261">
        <v>859.35000000000002</v>
      </c>
      <c r="G1276" s="1261">
        <v>23.440000000000001</v>
      </c>
      <c r="H1276" s="1261">
        <v>0</v>
      </c>
      <c r="I1276" s="1261" t="s">
        <v>1358</v>
      </c>
      <c r="J1276" s="1261" t="s">
        <v>1359</v>
      </c>
    </row>
    <row r="1277">
      <c r="A1277" s="1261" t="s">
        <v>1355</v>
      </c>
      <c r="B1277" s="1261" t="s">
        <v>1434</v>
      </c>
      <c r="C1277" s="1261" t="s">
        <v>1371</v>
      </c>
      <c r="D1277" s="703">
        <v>20</v>
      </c>
      <c r="F1277" s="1261">
        <v>215371.13</v>
      </c>
      <c r="G1277" s="1261">
        <v>347023.06</v>
      </c>
      <c r="H1277" s="1261">
        <v>0</v>
      </c>
      <c r="I1277" s="1261" t="s">
        <v>1358</v>
      </c>
      <c r="J1277" s="1261" t="s">
        <v>1359</v>
      </c>
    </row>
    <row r="1278">
      <c r="A1278" s="1261" t="s">
        <v>1360</v>
      </c>
      <c r="B1278" s="1261" t="s">
        <v>1434</v>
      </c>
      <c r="C1278" s="1261" t="s">
        <v>1364</v>
      </c>
      <c r="D1278" s="703">
        <v>4</v>
      </c>
      <c r="F1278" s="1261">
        <v>15625</v>
      </c>
      <c r="G1278" s="1261">
        <v>50</v>
      </c>
      <c r="H1278" s="1261">
        <v>0</v>
      </c>
      <c r="I1278" s="1261" t="s">
        <v>1358</v>
      </c>
      <c r="J1278" s="1261" t="s">
        <v>1359</v>
      </c>
    </row>
    <row r="1279">
      <c r="A1279" s="1261" t="s">
        <v>1360</v>
      </c>
      <c r="B1279" s="1261" t="s">
        <v>1434</v>
      </c>
      <c r="C1279" s="1261" t="s">
        <v>1367</v>
      </c>
      <c r="D1279" s="703">
        <v>94</v>
      </c>
      <c r="F1279" s="1261">
        <v>140491.60999999999</v>
      </c>
      <c r="G1279" s="1261">
        <v>31586.610000000001</v>
      </c>
      <c r="H1279" s="1261">
        <v>0</v>
      </c>
      <c r="I1279" s="1261" t="s">
        <v>1358</v>
      </c>
      <c r="J1279" s="1261" t="s">
        <v>1359</v>
      </c>
    </row>
    <row r="1280">
      <c r="A1280" s="1261" t="s">
        <v>1355</v>
      </c>
      <c r="B1280" s="1261" t="s">
        <v>1434</v>
      </c>
      <c r="C1280" s="1261" t="s">
        <v>1401</v>
      </c>
      <c r="D1280" s="703">
        <v>7</v>
      </c>
      <c r="F1280" s="1261">
        <v>1050519.23</v>
      </c>
      <c r="G1280" s="1261">
        <v>3610310</v>
      </c>
      <c r="H1280" s="1261">
        <v>0</v>
      </c>
      <c r="I1280" s="1261" t="s">
        <v>1358</v>
      </c>
      <c r="J1280" s="1261" t="s">
        <v>1359</v>
      </c>
    </row>
    <row r="1281">
      <c r="A1281" s="1261" t="s">
        <v>1360</v>
      </c>
      <c r="B1281" s="1261" t="s">
        <v>1434</v>
      </c>
      <c r="C1281" s="1261" t="s">
        <v>1369</v>
      </c>
      <c r="D1281" s="703">
        <v>85</v>
      </c>
      <c r="F1281" s="1261">
        <v>3805.2800000000002</v>
      </c>
      <c r="G1281" s="1261">
        <v>58</v>
      </c>
      <c r="H1281" s="1261">
        <v>0</v>
      </c>
      <c r="I1281" s="1261" t="s">
        <v>1358</v>
      </c>
      <c r="J1281" s="1261" t="s">
        <v>1359</v>
      </c>
    </row>
    <row r="1282">
      <c r="A1282" s="1261" t="s">
        <v>1355</v>
      </c>
      <c r="B1282" s="1261" t="s">
        <v>1434</v>
      </c>
      <c r="C1282" s="1261" t="s">
        <v>1364</v>
      </c>
      <c r="D1282" s="703">
        <v>7</v>
      </c>
      <c r="F1282" s="1261">
        <v>71373.100000000006</v>
      </c>
      <c r="G1282" s="1261">
        <v>17200</v>
      </c>
      <c r="H1282" s="1261">
        <v>0</v>
      </c>
      <c r="I1282" s="1261" t="s">
        <v>1358</v>
      </c>
      <c r="J1282" s="1261" t="s">
        <v>1359</v>
      </c>
    </row>
    <row r="1283">
      <c r="A1283" s="1261" t="s">
        <v>1360</v>
      </c>
      <c r="B1283" s="1261" t="s">
        <v>1434</v>
      </c>
      <c r="C1283" s="1261" t="s">
        <v>1357</v>
      </c>
      <c r="D1283" s="703">
        <v>7</v>
      </c>
      <c r="F1283" s="1261">
        <v>1163734.95</v>
      </c>
      <c r="G1283" s="1261">
        <v>819995.32999999996</v>
      </c>
      <c r="H1283" s="1261">
        <v>0</v>
      </c>
      <c r="I1283" s="1261" t="s">
        <v>1358</v>
      </c>
      <c r="J1283" s="1261" t="s">
        <v>1359</v>
      </c>
    </row>
    <row r="1284">
      <c r="A1284" s="1261" t="s">
        <v>1360</v>
      </c>
      <c r="B1284" s="1261" t="s">
        <v>1434</v>
      </c>
      <c r="C1284" s="1261" t="s">
        <v>1376</v>
      </c>
      <c r="D1284" s="703">
        <v>18</v>
      </c>
      <c r="F1284" s="1261">
        <v>598821.07999999996</v>
      </c>
      <c r="G1284" s="1261">
        <v>212500</v>
      </c>
      <c r="H1284" s="1261">
        <v>0</v>
      </c>
      <c r="I1284" s="1261" t="s">
        <v>1358</v>
      </c>
      <c r="J1284" s="1261" t="s">
        <v>1359</v>
      </c>
    </row>
    <row r="1285">
      <c r="A1285" s="1261" t="s">
        <v>1360</v>
      </c>
      <c r="B1285" s="1261" t="s">
        <v>1434</v>
      </c>
      <c r="C1285" s="1261" t="s">
        <v>1443</v>
      </c>
      <c r="D1285" s="703">
        <v>18</v>
      </c>
      <c r="F1285" s="1261">
        <v>13315302.199999999</v>
      </c>
      <c r="G1285" s="1261">
        <v>5024973</v>
      </c>
      <c r="H1285" s="1261">
        <v>0</v>
      </c>
      <c r="I1285" s="1261" t="s">
        <v>1358</v>
      </c>
      <c r="J1285" s="1261" t="s">
        <v>1359</v>
      </c>
    </row>
    <row r="1286">
      <c r="A1286" s="1261" t="s">
        <v>1360</v>
      </c>
      <c r="B1286" s="1261" t="s">
        <v>1434</v>
      </c>
      <c r="C1286" s="1261" t="s">
        <v>1357</v>
      </c>
      <c r="D1286" s="703">
        <v>21</v>
      </c>
      <c r="F1286" s="1261">
        <v>1444.1199999999999</v>
      </c>
      <c r="G1286" s="1261">
        <v>500</v>
      </c>
      <c r="H1286" s="1261">
        <v>0</v>
      </c>
      <c r="I1286" s="1261" t="s">
        <v>1358</v>
      </c>
      <c r="J1286" s="1261" t="s">
        <v>1359</v>
      </c>
    </row>
    <row r="1287">
      <c r="A1287" s="1261" t="s">
        <v>1360</v>
      </c>
      <c r="B1287" s="1261" t="s">
        <v>1434</v>
      </c>
      <c r="C1287" s="1261" t="s">
        <v>1365</v>
      </c>
      <c r="D1287" s="703">
        <v>30</v>
      </c>
      <c r="F1287" s="1261">
        <v>136210</v>
      </c>
      <c r="G1287" s="1261">
        <v>4851.5</v>
      </c>
      <c r="H1287" s="1261">
        <v>0</v>
      </c>
      <c r="I1287" s="1261" t="s">
        <v>1358</v>
      </c>
      <c r="J1287" s="1261" t="s">
        <v>1359</v>
      </c>
    </row>
    <row r="1288">
      <c r="A1288" s="1261" t="s">
        <v>1355</v>
      </c>
      <c r="B1288" s="1261" t="s">
        <v>1434</v>
      </c>
      <c r="C1288" s="1261" t="s">
        <v>1366</v>
      </c>
      <c r="D1288" s="703">
        <v>17</v>
      </c>
      <c r="F1288" s="1261">
        <v>188.13999999999999</v>
      </c>
      <c r="G1288" s="1261">
        <v>9.1500000000000004</v>
      </c>
      <c r="H1288" s="1261">
        <v>0</v>
      </c>
      <c r="I1288" s="1261" t="s">
        <v>1358</v>
      </c>
      <c r="J1288" s="1261" t="s">
        <v>1359</v>
      </c>
    </row>
    <row r="1289">
      <c r="A1289" s="1261" t="s">
        <v>1355</v>
      </c>
      <c r="B1289" s="1261" t="s">
        <v>1434</v>
      </c>
      <c r="C1289" s="1261" t="s">
        <v>1386</v>
      </c>
      <c r="D1289" s="703">
        <v>20</v>
      </c>
      <c r="F1289" s="1261">
        <v>19660</v>
      </c>
      <c r="G1289" s="1261">
        <v>760</v>
      </c>
      <c r="H1289" s="1261">
        <v>0</v>
      </c>
      <c r="I1289" s="1261" t="s">
        <v>1358</v>
      </c>
      <c r="J1289" s="1261" t="s">
        <v>1359</v>
      </c>
    </row>
    <row r="1290">
      <c r="A1290" s="1261" t="s">
        <v>1355</v>
      </c>
      <c r="B1290" s="1261" t="s">
        <v>1434</v>
      </c>
      <c r="C1290" s="1261" t="s">
        <v>1364</v>
      </c>
      <c r="D1290" s="703">
        <v>82</v>
      </c>
      <c r="F1290" s="1261">
        <v>198021.66</v>
      </c>
      <c r="G1290" s="1261">
        <v>9674.0400000000009</v>
      </c>
      <c r="H1290" s="1261">
        <v>0</v>
      </c>
      <c r="I1290" s="1261" t="s">
        <v>1358</v>
      </c>
      <c r="J1290" s="1261" t="s">
        <v>1359</v>
      </c>
    </row>
    <row r="1291">
      <c r="A1291" s="1261" t="s">
        <v>1360</v>
      </c>
      <c r="B1291" s="1261" t="s">
        <v>1434</v>
      </c>
      <c r="C1291" s="1261" t="s">
        <v>1367</v>
      </c>
      <c r="D1291" s="703">
        <v>29</v>
      </c>
      <c r="F1291" s="1261">
        <v>871130.90000000002</v>
      </c>
      <c r="G1291" s="1261">
        <v>690184.71999999997</v>
      </c>
      <c r="H1291" s="1261">
        <v>0</v>
      </c>
      <c r="I1291" s="1261" t="s">
        <v>1358</v>
      </c>
      <c r="J1291" s="1261" t="s">
        <v>1359</v>
      </c>
    </row>
    <row r="1292">
      <c r="A1292" s="1261" t="s">
        <v>1360</v>
      </c>
      <c r="B1292" s="1261" t="s">
        <v>1434</v>
      </c>
      <c r="C1292" s="1261" t="s">
        <v>1365</v>
      </c>
      <c r="D1292" s="703">
        <v>12</v>
      </c>
      <c r="F1292" s="1261">
        <v>41406.129999999997</v>
      </c>
      <c r="G1292" s="1261">
        <v>23998</v>
      </c>
      <c r="H1292" s="1261">
        <v>0</v>
      </c>
      <c r="I1292" s="1261" t="s">
        <v>1358</v>
      </c>
      <c r="J1292" s="1261" t="s">
        <v>1359</v>
      </c>
    </row>
    <row r="1293">
      <c r="A1293" s="1261" t="s">
        <v>1360</v>
      </c>
      <c r="B1293" s="1261" t="s">
        <v>1434</v>
      </c>
      <c r="C1293" s="1261" t="s">
        <v>1368</v>
      </c>
      <c r="D1293" s="703">
        <v>15</v>
      </c>
      <c r="F1293" s="1261">
        <v>64215.290000000001</v>
      </c>
      <c r="G1293" s="1261">
        <v>81138</v>
      </c>
      <c r="H1293" s="1261">
        <v>0</v>
      </c>
      <c r="I1293" s="1261" t="s">
        <v>1358</v>
      </c>
      <c r="J1293" s="1261" t="s">
        <v>1359</v>
      </c>
    </row>
    <row r="1294">
      <c r="A1294" s="1261" t="s">
        <v>1360</v>
      </c>
      <c r="B1294" s="1261" t="s">
        <v>1434</v>
      </c>
      <c r="C1294" s="1261" t="s">
        <v>1367</v>
      </c>
      <c r="D1294" s="703">
        <v>76</v>
      </c>
      <c r="F1294" s="1261">
        <v>517666.42999999999</v>
      </c>
      <c r="G1294" s="1261">
        <v>19801.099999999999</v>
      </c>
      <c r="H1294" s="1261">
        <v>0</v>
      </c>
      <c r="I1294" s="1261" t="s">
        <v>1358</v>
      </c>
      <c r="J1294" s="1261" t="s">
        <v>1359</v>
      </c>
    </row>
    <row r="1295">
      <c r="A1295" s="1261" t="s">
        <v>1360</v>
      </c>
      <c r="B1295" s="1261" t="s">
        <v>1434</v>
      </c>
      <c r="C1295" s="1261" t="s">
        <v>1449</v>
      </c>
      <c r="D1295" s="703">
        <v>8</v>
      </c>
      <c r="F1295" s="1261">
        <v>312644.90000000002</v>
      </c>
      <c r="G1295" s="1261">
        <v>240496</v>
      </c>
      <c r="H1295" s="1261">
        <v>0</v>
      </c>
      <c r="I1295" s="1261" t="s">
        <v>1358</v>
      </c>
      <c r="J1295" s="1261" t="s">
        <v>1359</v>
      </c>
    </row>
    <row r="1296">
      <c r="A1296" s="1261" t="s">
        <v>1355</v>
      </c>
      <c r="B1296" s="1261" t="s">
        <v>1434</v>
      </c>
      <c r="C1296" s="1261" t="s">
        <v>1368</v>
      </c>
      <c r="D1296" s="703">
        <v>4</v>
      </c>
      <c r="F1296" s="1261">
        <v>205.44</v>
      </c>
      <c r="G1296" s="1261">
        <v>34.799999999999997</v>
      </c>
      <c r="H1296" s="1261">
        <v>0</v>
      </c>
      <c r="I1296" s="1261" t="s">
        <v>1358</v>
      </c>
      <c r="J1296" s="1261" t="s">
        <v>1359</v>
      </c>
    </row>
    <row r="1297">
      <c r="A1297" s="1261" t="s">
        <v>1360</v>
      </c>
      <c r="B1297" s="1261" t="s">
        <v>1434</v>
      </c>
      <c r="C1297" s="1261" t="s">
        <v>1361</v>
      </c>
      <c r="D1297" s="703">
        <v>62</v>
      </c>
      <c r="F1297" s="1261">
        <v>15638.57</v>
      </c>
      <c r="G1297" s="1261">
        <v>114.15000000000001</v>
      </c>
      <c r="H1297" s="1261">
        <v>0</v>
      </c>
      <c r="I1297" s="1261" t="s">
        <v>1358</v>
      </c>
      <c r="J1297" s="1261" t="s">
        <v>1359</v>
      </c>
    </row>
    <row r="1298">
      <c r="A1298" s="1261" t="s">
        <v>1355</v>
      </c>
      <c r="B1298" s="1261" t="s">
        <v>1434</v>
      </c>
      <c r="C1298" s="1261" t="s">
        <v>1383</v>
      </c>
      <c r="D1298" s="703">
        <v>62</v>
      </c>
      <c r="F1298" s="1261">
        <v>198.13</v>
      </c>
      <c r="G1298" s="1261">
        <v>2.3999999999999999</v>
      </c>
      <c r="H1298" s="1261">
        <v>0</v>
      </c>
      <c r="I1298" s="1261" t="s">
        <v>1358</v>
      </c>
      <c r="J1298" s="1261" t="s">
        <v>1359</v>
      </c>
    </row>
    <row r="1299">
      <c r="A1299" s="1261" t="s">
        <v>1355</v>
      </c>
      <c r="B1299" s="1261" t="s">
        <v>1434</v>
      </c>
      <c r="C1299" s="1261" t="s">
        <v>1377</v>
      </c>
      <c r="D1299" s="703">
        <v>90</v>
      </c>
      <c r="F1299" s="1261">
        <v>5510.6000000000004</v>
      </c>
      <c r="G1299" s="1261">
        <v>5.2699999999999996</v>
      </c>
      <c r="H1299" s="1261">
        <v>0</v>
      </c>
      <c r="I1299" s="1261" t="s">
        <v>1358</v>
      </c>
      <c r="J1299" s="1261" t="s">
        <v>1359</v>
      </c>
    </row>
    <row r="1300">
      <c r="A1300" s="1261" t="s">
        <v>1360</v>
      </c>
      <c r="B1300" s="1261" t="s">
        <v>1434</v>
      </c>
      <c r="C1300" s="1261" t="s">
        <v>1420</v>
      </c>
      <c r="D1300" s="703">
        <v>13</v>
      </c>
      <c r="F1300" s="1261">
        <v>13873.83</v>
      </c>
      <c r="G1300" s="1261">
        <v>269.33999999999997</v>
      </c>
      <c r="H1300" s="1261">
        <v>0</v>
      </c>
      <c r="I1300" s="1261" t="s">
        <v>1358</v>
      </c>
      <c r="J1300" s="1261" t="s">
        <v>1359</v>
      </c>
    </row>
    <row r="1301">
      <c r="A1301" s="1261" t="s">
        <v>1355</v>
      </c>
      <c r="B1301" s="1261" t="s">
        <v>1434</v>
      </c>
      <c r="C1301" s="1261" t="s">
        <v>1379</v>
      </c>
      <c r="D1301" s="703">
        <v>84</v>
      </c>
      <c r="F1301" s="1261">
        <v>17925.200000000001</v>
      </c>
      <c r="G1301" s="1261">
        <v>374.69999999999999</v>
      </c>
      <c r="H1301" s="1261">
        <v>0</v>
      </c>
      <c r="I1301" s="1261" t="s">
        <v>1358</v>
      </c>
      <c r="J1301" s="1261" t="s">
        <v>1359</v>
      </c>
    </row>
    <row r="1302">
      <c r="A1302" s="1261" t="s">
        <v>1355</v>
      </c>
      <c r="B1302" s="1261" t="s">
        <v>1434</v>
      </c>
      <c r="C1302" s="1261" t="s">
        <v>1381</v>
      </c>
      <c r="D1302" s="703">
        <v>10</v>
      </c>
      <c r="F1302" s="1261">
        <v>22986.150000000001</v>
      </c>
      <c r="G1302" s="1261">
        <v>120890</v>
      </c>
      <c r="H1302" s="1261">
        <v>0</v>
      </c>
      <c r="I1302" s="1261" t="s">
        <v>1358</v>
      </c>
      <c r="J1302" s="1261" t="s">
        <v>1359</v>
      </c>
    </row>
    <row r="1303">
      <c r="A1303" s="1261" t="s">
        <v>1355</v>
      </c>
      <c r="B1303" s="1261" t="s">
        <v>1434</v>
      </c>
      <c r="C1303" s="1261" t="s">
        <v>1393</v>
      </c>
      <c r="D1303" s="703">
        <v>44</v>
      </c>
      <c r="F1303" s="1261">
        <v>104003.5</v>
      </c>
      <c r="G1303" s="1261">
        <v>376694</v>
      </c>
      <c r="H1303" s="1261">
        <v>0</v>
      </c>
      <c r="I1303" s="1261" t="s">
        <v>1358</v>
      </c>
      <c r="J1303" s="1261" t="s">
        <v>1359</v>
      </c>
    </row>
    <row r="1304">
      <c r="A1304" s="1261" t="s">
        <v>1355</v>
      </c>
      <c r="B1304" s="1261" t="s">
        <v>1434</v>
      </c>
      <c r="C1304" s="1261" t="s">
        <v>1371</v>
      </c>
      <c r="D1304" s="703">
        <v>84</v>
      </c>
      <c r="F1304" s="1261">
        <v>17488.900000000001</v>
      </c>
      <c r="G1304" s="1261">
        <v>2970</v>
      </c>
      <c r="H1304" s="1261">
        <v>0</v>
      </c>
      <c r="I1304" s="1261" t="s">
        <v>1358</v>
      </c>
      <c r="J1304" s="1261" t="s">
        <v>1359</v>
      </c>
    </row>
    <row r="1305">
      <c r="A1305" s="1261" t="s">
        <v>1355</v>
      </c>
      <c r="B1305" s="1261" t="s">
        <v>1434</v>
      </c>
      <c r="C1305" s="1261" t="s">
        <v>1383</v>
      </c>
      <c r="D1305" s="703">
        <v>64</v>
      </c>
      <c r="F1305" s="1261">
        <v>34795.639999999999</v>
      </c>
      <c r="G1305" s="1261">
        <v>10394</v>
      </c>
      <c r="H1305" s="1261">
        <v>0</v>
      </c>
      <c r="I1305" s="1261" t="s">
        <v>1358</v>
      </c>
      <c r="J1305" s="1261" t="s">
        <v>1359</v>
      </c>
    </row>
    <row r="1306">
      <c r="A1306" s="1261" t="s">
        <v>1360</v>
      </c>
      <c r="B1306" s="1261" t="s">
        <v>1434</v>
      </c>
      <c r="C1306" s="1261" t="s">
        <v>1385</v>
      </c>
      <c r="D1306" s="703">
        <v>8</v>
      </c>
      <c r="F1306" s="1261">
        <v>7261279.9199999999</v>
      </c>
      <c r="G1306" s="1261">
        <v>6788699.6200000001</v>
      </c>
      <c r="H1306" s="1261">
        <v>0</v>
      </c>
      <c r="I1306" s="1261" t="s">
        <v>1358</v>
      </c>
      <c r="J1306" s="1261" t="s">
        <v>1359</v>
      </c>
    </row>
    <row r="1307">
      <c r="A1307" s="1261" t="s">
        <v>1360</v>
      </c>
      <c r="B1307" s="1261" t="s">
        <v>1434</v>
      </c>
      <c r="C1307" s="1261" t="s">
        <v>1448</v>
      </c>
      <c r="D1307" s="703">
        <v>62</v>
      </c>
      <c r="F1307" s="1261">
        <v>131705.75</v>
      </c>
      <c r="G1307" s="1261">
        <v>1295.0799999999999</v>
      </c>
      <c r="H1307" s="1261">
        <v>0</v>
      </c>
      <c r="I1307" s="1261" t="s">
        <v>1358</v>
      </c>
      <c r="J1307" s="1261" t="s">
        <v>1359</v>
      </c>
    </row>
    <row r="1308">
      <c r="A1308" s="1261" t="s">
        <v>1360</v>
      </c>
      <c r="B1308" s="1261" t="s">
        <v>1434</v>
      </c>
      <c r="C1308" s="1261" t="s">
        <v>1377</v>
      </c>
      <c r="D1308" s="703">
        <v>61</v>
      </c>
      <c r="F1308" s="1261">
        <v>685.03999999999996</v>
      </c>
      <c r="G1308" s="1261">
        <v>10.08</v>
      </c>
      <c r="H1308" s="1261">
        <v>0</v>
      </c>
      <c r="I1308" s="1261" t="s">
        <v>1358</v>
      </c>
      <c r="J1308" s="1261" t="s">
        <v>1359</v>
      </c>
    </row>
    <row r="1309">
      <c r="A1309" s="1261" t="s">
        <v>1355</v>
      </c>
      <c r="B1309" s="1261" t="s">
        <v>1434</v>
      </c>
      <c r="C1309" s="1261" t="s">
        <v>1372</v>
      </c>
      <c r="D1309" s="703">
        <v>73</v>
      </c>
      <c r="F1309" s="1261">
        <v>116.45999999999999</v>
      </c>
      <c r="G1309" s="1261">
        <v>1.3500000000000001</v>
      </c>
      <c r="H1309" s="1261">
        <v>0</v>
      </c>
      <c r="I1309" s="1261" t="s">
        <v>1358</v>
      </c>
      <c r="J1309" s="1261" t="s">
        <v>1359</v>
      </c>
    </row>
    <row r="1310">
      <c r="A1310" s="1261" t="s">
        <v>1360</v>
      </c>
      <c r="B1310" s="1261" t="s">
        <v>1434</v>
      </c>
      <c r="C1310" s="1261" t="s">
        <v>1412</v>
      </c>
      <c r="D1310" s="703">
        <v>73</v>
      </c>
      <c r="F1310" s="1261">
        <v>269.63999999999999</v>
      </c>
      <c r="G1310" s="1261">
        <v>194.59999999999999</v>
      </c>
      <c r="H1310" s="1261">
        <v>0</v>
      </c>
      <c r="I1310" s="1261" t="s">
        <v>1358</v>
      </c>
      <c r="J1310" s="1261" t="s">
        <v>1359</v>
      </c>
    </row>
    <row r="1311">
      <c r="A1311" s="1261" t="s">
        <v>1360</v>
      </c>
      <c r="B1311" s="1261" t="s">
        <v>1434</v>
      </c>
      <c r="C1311" s="1261" t="s">
        <v>1364</v>
      </c>
      <c r="D1311" s="703">
        <v>21</v>
      </c>
      <c r="F1311" s="1261">
        <v>34950</v>
      </c>
      <c r="G1311" s="1261">
        <v>1700</v>
      </c>
      <c r="H1311" s="1261">
        <v>0</v>
      </c>
      <c r="I1311" s="1261" t="s">
        <v>1358</v>
      </c>
      <c r="J1311" s="1261" t="s">
        <v>1359</v>
      </c>
    </row>
    <row r="1312">
      <c r="A1312" s="1261" t="s">
        <v>1355</v>
      </c>
      <c r="B1312" s="1261" t="s">
        <v>1434</v>
      </c>
      <c r="C1312" s="1261" t="s">
        <v>1368</v>
      </c>
      <c r="D1312" s="703">
        <v>12</v>
      </c>
      <c r="F1312" s="1261">
        <v>1017.7</v>
      </c>
      <c r="G1312" s="1261">
        <v>61.689999999999998</v>
      </c>
      <c r="H1312" s="1261">
        <v>0</v>
      </c>
      <c r="I1312" s="1261" t="s">
        <v>1358</v>
      </c>
      <c r="J1312" s="1261" t="s">
        <v>1359</v>
      </c>
    </row>
    <row r="1313">
      <c r="A1313" s="1261" t="s">
        <v>1360</v>
      </c>
      <c r="B1313" s="1261" t="s">
        <v>1434</v>
      </c>
      <c r="C1313" s="1261" t="s">
        <v>1370</v>
      </c>
      <c r="D1313" s="703">
        <v>28</v>
      </c>
      <c r="F1313" s="1261">
        <v>40491000</v>
      </c>
      <c r="G1313" s="1261">
        <v>421292.20000000001</v>
      </c>
      <c r="H1313" s="1261">
        <v>0</v>
      </c>
      <c r="I1313" s="1261" t="s">
        <v>1358</v>
      </c>
      <c r="J1313" s="1261" t="s">
        <v>1359</v>
      </c>
    </row>
    <row r="1314">
      <c r="A1314" s="1261" t="s">
        <v>1355</v>
      </c>
      <c r="B1314" s="1261" t="s">
        <v>1434</v>
      </c>
      <c r="C1314" s="1261" t="s">
        <v>1379</v>
      </c>
      <c r="D1314" s="703">
        <v>96</v>
      </c>
      <c r="F1314" s="1261">
        <v>396.24000000000001</v>
      </c>
      <c r="G1314" s="1261">
        <v>6.4000000000000004</v>
      </c>
      <c r="H1314" s="1261">
        <v>0</v>
      </c>
      <c r="I1314" s="1261" t="s">
        <v>1358</v>
      </c>
      <c r="J1314" s="1261" t="s">
        <v>1359</v>
      </c>
    </row>
    <row r="1315">
      <c r="A1315" s="1261" t="s">
        <v>1360</v>
      </c>
      <c r="B1315" s="1261" t="s">
        <v>1434</v>
      </c>
      <c r="C1315" s="1261" t="s">
        <v>1433</v>
      </c>
      <c r="D1315" s="703">
        <v>84</v>
      </c>
      <c r="F1315" s="1261">
        <v>43118.800000000003</v>
      </c>
      <c r="G1315" s="1261">
        <v>140</v>
      </c>
      <c r="H1315" s="1261">
        <v>0</v>
      </c>
      <c r="I1315" s="1261" t="s">
        <v>1358</v>
      </c>
      <c r="J1315" s="1261" t="s">
        <v>1359</v>
      </c>
    </row>
    <row r="1316">
      <c r="A1316" s="1261" t="s">
        <v>1360</v>
      </c>
      <c r="B1316" s="1261" t="s">
        <v>1434</v>
      </c>
      <c r="C1316" s="1261" t="s">
        <v>1379</v>
      </c>
      <c r="D1316" s="703">
        <v>84</v>
      </c>
      <c r="F1316" s="1261">
        <v>4768773.6600000001</v>
      </c>
      <c r="G1316" s="1261">
        <v>152172.35000000001</v>
      </c>
      <c r="H1316" s="1261">
        <v>0</v>
      </c>
      <c r="I1316" s="1261" t="s">
        <v>1358</v>
      </c>
      <c r="J1316" s="1261" t="s">
        <v>1359</v>
      </c>
    </row>
    <row r="1317">
      <c r="A1317" s="1261" t="s">
        <v>1355</v>
      </c>
      <c r="B1317" s="1261" t="s">
        <v>1434</v>
      </c>
      <c r="C1317" s="1261" t="s">
        <v>1394</v>
      </c>
      <c r="D1317" s="703">
        <v>73</v>
      </c>
      <c r="F1317" s="1261">
        <v>9187.1200000000008</v>
      </c>
      <c r="G1317" s="1261">
        <v>299.39999999999998</v>
      </c>
      <c r="H1317" s="1261">
        <v>0</v>
      </c>
      <c r="I1317" s="1261" t="s">
        <v>1358</v>
      </c>
      <c r="J1317" s="1261" t="s">
        <v>1359</v>
      </c>
    </row>
    <row r="1318">
      <c r="A1318" s="1261" t="s">
        <v>1355</v>
      </c>
      <c r="B1318" s="1261" t="s">
        <v>1434</v>
      </c>
      <c r="C1318" s="1261" t="s">
        <v>1376</v>
      </c>
      <c r="D1318" s="703">
        <v>95</v>
      </c>
      <c r="F1318" s="1261">
        <v>40574.410000000003</v>
      </c>
      <c r="G1318" s="1261">
        <v>1130.9000000000001</v>
      </c>
      <c r="H1318" s="1261">
        <v>0</v>
      </c>
      <c r="I1318" s="1261" t="s">
        <v>1358</v>
      </c>
      <c r="J1318" s="1261" t="s">
        <v>1359</v>
      </c>
    </row>
    <row r="1319">
      <c r="A1319" s="1261" t="s">
        <v>1360</v>
      </c>
      <c r="B1319" s="1261" t="s">
        <v>1434</v>
      </c>
      <c r="C1319" s="1261" t="s">
        <v>1382</v>
      </c>
      <c r="D1319" s="703">
        <v>73</v>
      </c>
      <c r="F1319" s="1261">
        <v>13615.870000000001</v>
      </c>
      <c r="G1319" s="1261">
        <v>1056.1900000000001</v>
      </c>
      <c r="H1319" s="1261">
        <v>0</v>
      </c>
      <c r="I1319" s="1261" t="s">
        <v>1358</v>
      </c>
      <c r="J1319" s="1261" t="s">
        <v>1359</v>
      </c>
    </row>
    <row r="1320">
      <c r="A1320" s="1261" t="s">
        <v>1360</v>
      </c>
      <c r="B1320" s="1261" t="s">
        <v>1434</v>
      </c>
      <c r="C1320" s="1261" t="s">
        <v>1383</v>
      </c>
      <c r="D1320" s="703">
        <v>22</v>
      </c>
      <c r="F1320" s="1261">
        <v>849646.45999999996</v>
      </c>
      <c r="G1320" s="1261">
        <v>1635576</v>
      </c>
      <c r="H1320" s="1261">
        <v>0</v>
      </c>
      <c r="I1320" s="1261" t="s">
        <v>1358</v>
      </c>
      <c r="J1320" s="1261" t="s">
        <v>1359</v>
      </c>
    </row>
    <row r="1321">
      <c r="A1321" s="1261" t="s">
        <v>1355</v>
      </c>
      <c r="B1321" s="1261" t="s">
        <v>1434</v>
      </c>
      <c r="C1321" s="1261" t="s">
        <v>1410</v>
      </c>
      <c r="D1321" s="703">
        <v>94</v>
      </c>
      <c r="F1321" s="1261">
        <v>723.45000000000005</v>
      </c>
      <c r="G1321" s="1261">
        <v>70</v>
      </c>
      <c r="H1321" s="1261">
        <v>0</v>
      </c>
      <c r="I1321" s="1261" t="s">
        <v>1358</v>
      </c>
      <c r="J1321" s="1261" t="s">
        <v>1359</v>
      </c>
    </row>
    <row r="1322">
      <c r="A1322" s="1261" t="s">
        <v>1360</v>
      </c>
      <c r="B1322" s="1261" t="s">
        <v>1434</v>
      </c>
      <c r="C1322" s="1261" t="s">
        <v>1422</v>
      </c>
      <c r="D1322" s="703">
        <v>49</v>
      </c>
      <c r="F1322" s="1261">
        <v>10622.52</v>
      </c>
      <c r="G1322" s="1261">
        <v>1</v>
      </c>
      <c r="H1322" s="1261">
        <v>0</v>
      </c>
      <c r="I1322" s="1261" t="s">
        <v>1358</v>
      </c>
      <c r="J1322" s="1261" t="s">
        <v>1359</v>
      </c>
    </row>
    <row r="1323">
      <c r="A1323" s="1261" t="s">
        <v>1360</v>
      </c>
      <c r="B1323" s="1261" t="s">
        <v>1434</v>
      </c>
      <c r="C1323" s="1261" t="s">
        <v>1462</v>
      </c>
      <c r="D1323" s="703">
        <v>61</v>
      </c>
      <c r="F1323" s="1261">
        <v>159.61000000000001</v>
      </c>
      <c r="G1323" s="1261">
        <v>2.7000000000000002</v>
      </c>
      <c r="H1323" s="1261">
        <v>0</v>
      </c>
      <c r="I1323" s="1261" t="s">
        <v>1358</v>
      </c>
      <c r="J1323" s="1261" t="s">
        <v>1359</v>
      </c>
    </row>
    <row r="1324">
      <c r="A1324" s="1261" t="s">
        <v>1355</v>
      </c>
      <c r="B1324" s="1261" t="s">
        <v>1434</v>
      </c>
      <c r="C1324" s="1261" t="s">
        <v>1383</v>
      </c>
      <c r="D1324" s="703">
        <v>18</v>
      </c>
      <c r="F1324" s="1261">
        <v>15.640000000000001</v>
      </c>
      <c r="G1324" s="1261">
        <v>3</v>
      </c>
      <c r="H1324" s="1261">
        <v>0</v>
      </c>
      <c r="I1324" s="1261" t="s">
        <v>1358</v>
      </c>
      <c r="J1324" s="1261" t="s">
        <v>1359</v>
      </c>
    </row>
    <row r="1325">
      <c r="A1325" s="1261" t="s">
        <v>1360</v>
      </c>
      <c r="B1325" s="1261" t="s">
        <v>1434</v>
      </c>
      <c r="C1325" s="1261" t="s">
        <v>1367</v>
      </c>
      <c r="D1325" s="703">
        <v>67</v>
      </c>
      <c r="F1325" s="1261">
        <v>892.60000000000002</v>
      </c>
      <c r="G1325" s="1261">
        <v>607.5</v>
      </c>
      <c r="H1325" s="1261">
        <v>0</v>
      </c>
      <c r="I1325" s="1261" t="s">
        <v>1358</v>
      </c>
      <c r="J1325" s="1261" t="s">
        <v>1359</v>
      </c>
    </row>
    <row r="1326">
      <c r="A1326" s="1261" t="s">
        <v>1360</v>
      </c>
      <c r="B1326" s="1261" t="s">
        <v>1434</v>
      </c>
      <c r="C1326" s="1261" t="s">
        <v>1408</v>
      </c>
      <c r="D1326" s="703">
        <v>38</v>
      </c>
      <c r="F1326" s="1261">
        <v>35661.150000000001</v>
      </c>
      <c r="G1326" s="1261">
        <v>14945</v>
      </c>
      <c r="H1326" s="1261">
        <v>0</v>
      </c>
      <c r="I1326" s="1261" t="s">
        <v>1358</v>
      </c>
      <c r="J1326" s="1261" t="s">
        <v>1359</v>
      </c>
    </row>
    <row r="1327">
      <c r="A1327" s="1261" t="s">
        <v>1360</v>
      </c>
      <c r="B1327" s="1261" t="s">
        <v>1434</v>
      </c>
      <c r="C1327" s="1261" t="s">
        <v>1447</v>
      </c>
      <c r="D1327" s="703">
        <v>7</v>
      </c>
      <c r="F1327" s="1261">
        <v>51113.639999999999</v>
      </c>
      <c r="G1327" s="1261">
        <v>116988</v>
      </c>
      <c r="H1327" s="1261">
        <v>0</v>
      </c>
      <c r="I1327" s="1261" t="s">
        <v>1358</v>
      </c>
      <c r="J1327" s="1261" t="s">
        <v>1359</v>
      </c>
    </row>
    <row r="1328">
      <c r="A1328" s="1261" t="s">
        <v>1355</v>
      </c>
      <c r="B1328" s="1261" t="s">
        <v>1434</v>
      </c>
      <c r="C1328" s="1261" t="s">
        <v>1382</v>
      </c>
      <c r="D1328" s="703">
        <v>84</v>
      </c>
      <c r="F1328" s="1261">
        <v>1012.67</v>
      </c>
      <c r="G1328" s="1261">
        <v>8.9499999999999993</v>
      </c>
      <c r="H1328" s="1261">
        <v>0</v>
      </c>
      <c r="I1328" s="1261" t="s">
        <v>1358</v>
      </c>
      <c r="J1328" s="1261" t="s">
        <v>1359</v>
      </c>
    </row>
    <row r="1329">
      <c r="A1329" s="1261" t="s">
        <v>1355</v>
      </c>
      <c r="B1329" s="1261" t="s">
        <v>1434</v>
      </c>
      <c r="C1329" s="1261" t="s">
        <v>1383</v>
      </c>
      <c r="D1329" s="703">
        <v>21</v>
      </c>
      <c r="F1329" s="1261">
        <v>8570.2299999999996</v>
      </c>
      <c r="G1329" s="1261">
        <v>1453.72</v>
      </c>
      <c r="H1329" s="1261">
        <v>0</v>
      </c>
      <c r="I1329" s="1261" t="s">
        <v>1358</v>
      </c>
      <c r="J1329" s="1261" t="s">
        <v>1359</v>
      </c>
    </row>
    <row r="1330">
      <c r="A1330" s="1261" t="s">
        <v>1360</v>
      </c>
      <c r="B1330" s="1261" t="s">
        <v>1434</v>
      </c>
      <c r="C1330" s="1261" t="s">
        <v>1405</v>
      </c>
      <c r="D1330" s="703">
        <v>39</v>
      </c>
      <c r="F1330" s="1261">
        <v>67.680000000000007</v>
      </c>
      <c r="G1330" s="1261">
        <v>1.25</v>
      </c>
      <c r="H1330" s="1261">
        <v>0</v>
      </c>
      <c r="I1330" s="1261" t="s">
        <v>1358</v>
      </c>
      <c r="J1330" s="1261" t="s">
        <v>1359</v>
      </c>
    </row>
    <row r="1331">
      <c r="A1331" s="1261" t="s">
        <v>1360</v>
      </c>
      <c r="B1331" s="1261" t="s">
        <v>1434</v>
      </c>
      <c r="C1331" s="1261" t="s">
        <v>1364</v>
      </c>
      <c r="D1331" s="703">
        <v>62</v>
      </c>
      <c r="F1331" s="1261">
        <v>780.92999999999995</v>
      </c>
      <c r="G1331" s="1261">
        <v>5.2199999999999998</v>
      </c>
      <c r="H1331" s="1261">
        <v>0</v>
      </c>
      <c r="I1331" s="1261" t="s">
        <v>1358</v>
      </c>
      <c r="J1331" s="1261" t="s">
        <v>1359</v>
      </c>
    </row>
    <row r="1332">
      <c r="A1332" s="1261" t="s">
        <v>1360</v>
      </c>
      <c r="B1332" s="1261" t="s">
        <v>1434</v>
      </c>
      <c r="C1332" s="1261" t="s">
        <v>1382</v>
      </c>
      <c r="D1332" s="703">
        <v>83</v>
      </c>
      <c r="F1332" s="1261">
        <v>777.55999999999995</v>
      </c>
      <c r="G1332" s="1261">
        <v>45</v>
      </c>
      <c r="H1332" s="1261">
        <v>0</v>
      </c>
      <c r="I1332" s="1261" t="s">
        <v>1358</v>
      </c>
      <c r="J1332" s="1261" t="s">
        <v>1359</v>
      </c>
    </row>
    <row r="1333">
      <c r="A1333" s="1261" t="s">
        <v>1355</v>
      </c>
      <c r="B1333" s="1261" t="s">
        <v>1434</v>
      </c>
      <c r="C1333" s="1261" t="s">
        <v>1364</v>
      </c>
      <c r="D1333" s="703">
        <v>97</v>
      </c>
      <c r="F1333" s="1261">
        <v>56.259999999999998</v>
      </c>
      <c r="G1333" s="1261">
        <v>30</v>
      </c>
      <c r="H1333" s="1261">
        <v>0</v>
      </c>
      <c r="I1333" s="1261" t="s">
        <v>1358</v>
      </c>
      <c r="J1333" s="1261" t="s">
        <v>1359</v>
      </c>
    </row>
    <row r="1334">
      <c r="A1334" s="1261" t="s">
        <v>1355</v>
      </c>
      <c r="B1334" s="1261" t="s">
        <v>1434</v>
      </c>
      <c r="C1334" s="1261" t="s">
        <v>1369</v>
      </c>
      <c r="D1334" s="703">
        <v>33</v>
      </c>
      <c r="F1334" s="1261">
        <v>8495.5200000000004</v>
      </c>
      <c r="G1334" s="1261">
        <v>1051.2</v>
      </c>
      <c r="H1334" s="1261">
        <v>0</v>
      </c>
      <c r="I1334" s="1261" t="s">
        <v>1358</v>
      </c>
      <c r="J1334" s="1261" t="s">
        <v>1359</v>
      </c>
    </row>
    <row r="1335">
      <c r="A1335" s="1261" t="s">
        <v>1360</v>
      </c>
      <c r="B1335" s="1261" t="s">
        <v>1434</v>
      </c>
      <c r="C1335" s="1261" t="s">
        <v>1420</v>
      </c>
      <c r="D1335" s="703">
        <v>40</v>
      </c>
      <c r="F1335" s="1261">
        <v>215.63</v>
      </c>
      <c r="G1335" s="1261">
        <v>0.34999999999999998</v>
      </c>
      <c r="H1335" s="1261">
        <v>0</v>
      </c>
      <c r="I1335" s="1261" t="s">
        <v>1358</v>
      </c>
      <c r="J1335" s="1261" t="s">
        <v>1359</v>
      </c>
    </row>
    <row r="1336">
      <c r="A1336" s="1261" t="s">
        <v>1360</v>
      </c>
      <c r="B1336" s="1261" t="s">
        <v>1434</v>
      </c>
      <c r="C1336" s="1261" t="s">
        <v>1441</v>
      </c>
      <c r="D1336" s="703">
        <v>18</v>
      </c>
      <c r="F1336" s="1261">
        <v>4635.0100000000002</v>
      </c>
      <c r="G1336" s="1261">
        <v>1067.3499999999999</v>
      </c>
      <c r="H1336" s="1261">
        <v>0</v>
      </c>
      <c r="I1336" s="1261" t="s">
        <v>1358</v>
      </c>
      <c r="J1336" s="1261" t="s">
        <v>1359</v>
      </c>
    </row>
    <row r="1337">
      <c r="A1337" s="1261" t="s">
        <v>1355</v>
      </c>
      <c r="B1337" s="1261" t="s">
        <v>1434</v>
      </c>
      <c r="C1337" s="1261" t="s">
        <v>1371</v>
      </c>
      <c r="D1337" s="703">
        <v>39</v>
      </c>
      <c r="F1337" s="1261">
        <v>16361.24</v>
      </c>
      <c r="G1337" s="1261">
        <v>7684</v>
      </c>
      <c r="H1337" s="1261">
        <v>0</v>
      </c>
      <c r="I1337" s="1261" t="s">
        <v>1358</v>
      </c>
      <c r="J1337" s="1261" t="s">
        <v>1359</v>
      </c>
    </row>
    <row r="1338">
      <c r="A1338" s="1261" t="s">
        <v>1355</v>
      </c>
      <c r="B1338" s="1261" t="s">
        <v>1434</v>
      </c>
      <c r="C1338" s="1261" t="s">
        <v>1398</v>
      </c>
      <c r="D1338" s="703">
        <v>95</v>
      </c>
      <c r="F1338" s="1261">
        <v>5007.2299999999996</v>
      </c>
      <c r="G1338" s="1261">
        <v>144.80000000000001</v>
      </c>
      <c r="H1338" s="1261">
        <v>0</v>
      </c>
      <c r="I1338" s="1261" t="s">
        <v>1358</v>
      </c>
      <c r="J1338" s="1261" t="s">
        <v>1359</v>
      </c>
    </row>
    <row r="1339">
      <c r="A1339" s="1261" t="s">
        <v>1360</v>
      </c>
      <c r="B1339" s="1261" t="s">
        <v>1434</v>
      </c>
      <c r="C1339" s="1261" t="s">
        <v>1365</v>
      </c>
      <c r="D1339" s="703">
        <v>13</v>
      </c>
      <c r="F1339" s="1261">
        <v>3750</v>
      </c>
      <c r="G1339" s="1261">
        <v>150</v>
      </c>
      <c r="H1339" s="1261">
        <v>0</v>
      </c>
      <c r="I1339" s="1261" t="s">
        <v>1358</v>
      </c>
      <c r="J1339" s="1261" t="s">
        <v>1359</v>
      </c>
    </row>
    <row r="1340">
      <c r="A1340" s="1261" t="s">
        <v>1360</v>
      </c>
      <c r="B1340" s="1261" t="s">
        <v>1434</v>
      </c>
      <c r="C1340" s="1261" t="s">
        <v>1422</v>
      </c>
      <c r="D1340" s="703">
        <v>28</v>
      </c>
      <c r="F1340" s="1261">
        <v>193.91</v>
      </c>
      <c r="G1340" s="1261">
        <v>0.5</v>
      </c>
      <c r="H1340" s="1261">
        <v>0</v>
      </c>
      <c r="I1340" s="1261" t="s">
        <v>1358</v>
      </c>
      <c r="J1340" s="1261" t="s">
        <v>1359</v>
      </c>
    </row>
    <row r="1341">
      <c r="A1341" s="1261" t="s">
        <v>1355</v>
      </c>
      <c r="B1341" s="1261" t="s">
        <v>1434</v>
      </c>
      <c r="C1341" s="1261" t="s">
        <v>1371</v>
      </c>
      <c r="D1341" s="703">
        <v>18</v>
      </c>
      <c r="F1341" s="1261">
        <v>33.530000000000001</v>
      </c>
      <c r="G1341" s="1261">
        <v>3.3500000000000001</v>
      </c>
      <c r="H1341" s="1261">
        <v>0</v>
      </c>
      <c r="I1341" s="1261" t="s">
        <v>1358</v>
      </c>
      <c r="J1341" s="1261" t="s">
        <v>1359</v>
      </c>
    </row>
    <row r="1342">
      <c r="A1342" s="1261" t="s">
        <v>1360</v>
      </c>
      <c r="B1342" s="1261" t="s">
        <v>1356</v>
      </c>
      <c r="C1342" s="1261" t="s">
        <v>1367</v>
      </c>
      <c r="D1342" s="703">
        <v>8</v>
      </c>
      <c r="F1342" s="1261">
        <v>1488067.5800000001</v>
      </c>
      <c r="G1342" s="1261">
        <v>1736649.3</v>
      </c>
      <c r="H1342" s="1261">
        <v>0</v>
      </c>
      <c r="I1342" s="1261" t="s">
        <v>1358</v>
      </c>
      <c r="J1342" s="1261" t="s">
        <v>1359</v>
      </c>
    </row>
    <row r="1343">
      <c r="A1343" s="1261" t="s">
        <v>1360</v>
      </c>
      <c r="B1343" s="1261" t="s">
        <v>1356</v>
      </c>
      <c r="C1343" s="1261" t="s">
        <v>1415</v>
      </c>
      <c r="D1343" s="703">
        <v>65</v>
      </c>
      <c r="F1343" s="1261">
        <v>558.58000000000004</v>
      </c>
      <c r="G1343" s="1261">
        <v>5.6600000000000001</v>
      </c>
      <c r="H1343" s="1261">
        <v>0</v>
      </c>
      <c r="I1343" s="1261" t="s">
        <v>1358</v>
      </c>
      <c r="J1343" s="1261" t="s">
        <v>1359</v>
      </c>
    </row>
    <row r="1344">
      <c r="A1344" s="1261" t="s">
        <v>1360</v>
      </c>
      <c r="B1344" s="1261" t="s">
        <v>1356</v>
      </c>
      <c r="C1344" s="1261" t="s">
        <v>1383</v>
      </c>
      <c r="D1344" s="703">
        <v>7</v>
      </c>
      <c r="F1344" s="1261">
        <v>314333.5</v>
      </c>
      <c r="G1344" s="1261">
        <v>194416.94</v>
      </c>
      <c r="H1344" s="1261">
        <v>0</v>
      </c>
      <c r="I1344" s="1261" t="s">
        <v>1358</v>
      </c>
      <c r="J1344" s="1261" t="s">
        <v>1359</v>
      </c>
    </row>
    <row r="1345">
      <c r="A1345" s="1261" t="s">
        <v>1360</v>
      </c>
      <c r="B1345" s="1261" t="s">
        <v>1356</v>
      </c>
      <c r="C1345" s="1261" t="s">
        <v>1393</v>
      </c>
      <c r="D1345" s="703">
        <v>39</v>
      </c>
      <c r="F1345" s="1261">
        <v>2645.04</v>
      </c>
      <c r="G1345" s="1261">
        <v>14.65</v>
      </c>
      <c r="H1345" s="1261">
        <v>0</v>
      </c>
      <c r="I1345" s="1261" t="s">
        <v>1358</v>
      </c>
      <c r="J1345" s="1261" t="s">
        <v>1359</v>
      </c>
    </row>
    <row r="1346">
      <c r="A1346" s="1261" t="s">
        <v>1360</v>
      </c>
      <c r="B1346" s="1261" t="s">
        <v>1356</v>
      </c>
      <c r="C1346" s="1261" t="s">
        <v>1371</v>
      </c>
      <c r="D1346" s="703">
        <v>25</v>
      </c>
      <c r="F1346" s="1261">
        <v>1742559.1200000001</v>
      </c>
      <c r="G1346" s="1261">
        <v>7576344</v>
      </c>
      <c r="H1346" s="1261">
        <v>0</v>
      </c>
      <c r="I1346" s="1261" t="s">
        <v>1358</v>
      </c>
      <c r="J1346" s="1261" t="s">
        <v>1359</v>
      </c>
    </row>
    <row r="1347">
      <c r="A1347" s="1261" t="s">
        <v>1355</v>
      </c>
      <c r="B1347" s="1261" t="s">
        <v>1356</v>
      </c>
      <c r="C1347" s="1261" t="s">
        <v>1369</v>
      </c>
      <c r="D1347" s="703">
        <v>33</v>
      </c>
      <c r="F1347" s="1261">
        <v>36766.059999999998</v>
      </c>
      <c r="G1347" s="1261">
        <v>5777.6000000000004</v>
      </c>
      <c r="H1347" s="1261">
        <v>0</v>
      </c>
      <c r="I1347" s="1261" t="s">
        <v>1358</v>
      </c>
      <c r="J1347" s="1261" t="s">
        <v>1359</v>
      </c>
    </row>
    <row r="1348">
      <c r="A1348" s="1261" t="s">
        <v>1360</v>
      </c>
      <c r="B1348" s="1261" t="s">
        <v>1356</v>
      </c>
      <c r="C1348" s="1261" t="s">
        <v>1398</v>
      </c>
      <c r="D1348" s="703">
        <v>33</v>
      </c>
      <c r="F1348" s="1261">
        <v>446817.03000000003</v>
      </c>
      <c r="G1348" s="1261">
        <v>110801.50999999999</v>
      </c>
      <c r="H1348" s="1261">
        <v>0</v>
      </c>
      <c r="I1348" s="1261" t="s">
        <v>1358</v>
      </c>
      <c r="J1348" s="1261" t="s">
        <v>1359</v>
      </c>
    </row>
    <row r="1349">
      <c r="A1349" s="1261" t="s">
        <v>1360</v>
      </c>
      <c r="B1349" s="1261" t="s">
        <v>1356</v>
      </c>
      <c r="C1349" s="1261" t="s">
        <v>1367</v>
      </c>
      <c r="D1349" s="703">
        <v>63</v>
      </c>
      <c r="F1349" s="1261">
        <v>2705.9099999999999</v>
      </c>
      <c r="G1349" s="1261">
        <v>83.900000000000006</v>
      </c>
      <c r="H1349" s="1261">
        <v>0</v>
      </c>
      <c r="I1349" s="1261" t="s">
        <v>1358</v>
      </c>
      <c r="J1349" s="1261" t="s">
        <v>1359</v>
      </c>
    </row>
    <row r="1350">
      <c r="A1350" s="1261" t="s">
        <v>1355</v>
      </c>
      <c r="B1350" s="1261" t="s">
        <v>1356</v>
      </c>
      <c r="C1350" s="1261" t="s">
        <v>1370</v>
      </c>
      <c r="D1350" s="703">
        <v>85</v>
      </c>
      <c r="F1350" s="1261">
        <v>322855.67999999999</v>
      </c>
      <c r="G1350" s="1261">
        <v>56029.669999999998</v>
      </c>
      <c r="H1350" s="1261">
        <v>0</v>
      </c>
      <c r="I1350" s="1261" t="s">
        <v>1358</v>
      </c>
      <c r="J1350" s="1261" t="s">
        <v>1359</v>
      </c>
    </row>
    <row r="1351">
      <c r="A1351" s="1261" t="s">
        <v>1355</v>
      </c>
      <c r="B1351" s="1261" t="s">
        <v>1356</v>
      </c>
      <c r="C1351" s="1261" t="s">
        <v>1379</v>
      </c>
      <c r="D1351" s="703">
        <v>87</v>
      </c>
      <c r="F1351" s="1261">
        <v>226.25</v>
      </c>
      <c r="G1351" s="1261">
        <v>440</v>
      </c>
      <c r="H1351" s="1261">
        <v>0</v>
      </c>
      <c r="I1351" s="1261" t="s">
        <v>1358</v>
      </c>
      <c r="J1351" s="1261" t="s">
        <v>1359</v>
      </c>
    </row>
    <row r="1352">
      <c r="A1352" s="1261" t="s">
        <v>1360</v>
      </c>
      <c r="B1352" s="1261" t="s">
        <v>1356</v>
      </c>
      <c r="C1352" s="1261" t="s">
        <v>1370</v>
      </c>
      <c r="D1352" s="703">
        <v>84</v>
      </c>
      <c r="F1352" s="1261">
        <v>976529.89000000001</v>
      </c>
      <c r="G1352" s="1261">
        <v>217468.19</v>
      </c>
      <c r="H1352" s="1261">
        <v>0</v>
      </c>
      <c r="I1352" s="1261" t="s">
        <v>1358</v>
      </c>
      <c r="J1352" s="1261" t="s">
        <v>1359</v>
      </c>
    </row>
    <row r="1353">
      <c r="A1353" s="1261" t="s">
        <v>1360</v>
      </c>
      <c r="B1353" s="1261" t="s">
        <v>1356</v>
      </c>
      <c r="C1353" s="1261" t="s">
        <v>1382</v>
      </c>
      <c r="D1353" s="703">
        <v>73</v>
      </c>
      <c r="F1353" s="1261">
        <v>115122.25</v>
      </c>
      <c r="G1353" s="1261">
        <v>7473.8800000000001</v>
      </c>
      <c r="H1353" s="1261">
        <v>0</v>
      </c>
      <c r="I1353" s="1261" t="s">
        <v>1358</v>
      </c>
      <c r="J1353" s="1261" t="s">
        <v>1359</v>
      </c>
    </row>
    <row r="1354">
      <c r="A1354" s="1261" t="s">
        <v>1360</v>
      </c>
      <c r="B1354" s="1261" t="s">
        <v>1356</v>
      </c>
      <c r="C1354" s="1261" t="s">
        <v>1364</v>
      </c>
      <c r="D1354" s="703">
        <v>13</v>
      </c>
      <c r="F1354" s="1261">
        <v>177439.78</v>
      </c>
      <c r="G1354" s="1261">
        <v>3128.5</v>
      </c>
      <c r="H1354" s="1261">
        <v>0</v>
      </c>
      <c r="I1354" s="1261" t="s">
        <v>1358</v>
      </c>
      <c r="J1354" s="1261" t="s">
        <v>1359</v>
      </c>
    </row>
    <row r="1355">
      <c r="A1355" s="1261" t="s">
        <v>1360</v>
      </c>
      <c r="B1355" s="1261" t="s">
        <v>1356</v>
      </c>
      <c r="C1355" s="1261" t="s">
        <v>1426</v>
      </c>
      <c r="D1355" s="703">
        <v>18</v>
      </c>
      <c r="F1355" s="1261">
        <v>8301608.4299999997</v>
      </c>
      <c r="G1355" s="1261">
        <v>1980515</v>
      </c>
      <c r="H1355" s="1261">
        <v>0</v>
      </c>
      <c r="I1355" s="1261" t="s">
        <v>1358</v>
      </c>
      <c r="J1355" s="1261" t="s">
        <v>1359</v>
      </c>
    </row>
    <row r="1356">
      <c r="A1356" s="1261" t="s">
        <v>1360</v>
      </c>
      <c r="B1356" s="1261" t="s">
        <v>1356</v>
      </c>
      <c r="C1356" s="1261" t="s">
        <v>1382</v>
      </c>
      <c r="D1356" s="703">
        <v>42</v>
      </c>
      <c r="F1356" s="1261">
        <v>3539.77</v>
      </c>
      <c r="G1356" s="1261">
        <v>33.07</v>
      </c>
      <c r="H1356" s="1261">
        <v>0</v>
      </c>
      <c r="I1356" s="1261" t="s">
        <v>1358</v>
      </c>
      <c r="J1356" s="1261" t="s">
        <v>1359</v>
      </c>
    </row>
    <row r="1357">
      <c r="A1357" s="1261" t="s">
        <v>1360</v>
      </c>
      <c r="B1357" s="1261" t="s">
        <v>1356</v>
      </c>
      <c r="C1357" s="1261" t="s">
        <v>1407</v>
      </c>
      <c r="D1357" s="703">
        <v>62</v>
      </c>
      <c r="F1357" s="1261">
        <v>149703.79999999999</v>
      </c>
      <c r="G1357" s="1261">
        <v>969.92999999999995</v>
      </c>
      <c r="H1357" s="1261">
        <v>0</v>
      </c>
      <c r="I1357" s="1261" t="s">
        <v>1358</v>
      </c>
      <c r="J1357" s="1261" t="s">
        <v>1359</v>
      </c>
    </row>
    <row r="1358">
      <c r="A1358" s="1261" t="s">
        <v>1360</v>
      </c>
      <c r="B1358" s="1261" t="s">
        <v>1356</v>
      </c>
      <c r="C1358" s="1261" t="s">
        <v>1367</v>
      </c>
      <c r="D1358" s="703">
        <v>74</v>
      </c>
      <c r="F1358" s="1261">
        <v>50064.669999999998</v>
      </c>
      <c r="G1358" s="1261">
        <v>2891.5799999999999</v>
      </c>
      <c r="H1358" s="1261">
        <v>0</v>
      </c>
      <c r="I1358" s="1261" t="s">
        <v>1358</v>
      </c>
      <c r="J1358" s="1261" t="s">
        <v>1359</v>
      </c>
    </row>
    <row r="1359">
      <c r="A1359" s="1261" t="s">
        <v>1355</v>
      </c>
      <c r="B1359" s="1261" t="s">
        <v>1356</v>
      </c>
      <c r="C1359" s="1261" t="s">
        <v>1422</v>
      </c>
      <c r="D1359" s="703">
        <v>71</v>
      </c>
      <c r="F1359" s="1261">
        <v>561.33000000000004</v>
      </c>
      <c r="G1359" s="1261">
        <v>30.710000000000001</v>
      </c>
      <c r="H1359" s="1261">
        <v>0</v>
      </c>
      <c r="I1359" s="1261" t="s">
        <v>1358</v>
      </c>
      <c r="J1359" s="1261" t="s">
        <v>1359</v>
      </c>
    </row>
    <row r="1360">
      <c r="A1360" s="1261" t="s">
        <v>1355</v>
      </c>
      <c r="B1360" s="1261" t="s">
        <v>1356</v>
      </c>
      <c r="C1360" s="1261" t="s">
        <v>1368</v>
      </c>
      <c r="D1360" s="703">
        <v>49</v>
      </c>
      <c r="F1360" s="1261">
        <v>12876.74</v>
      </c>
      <c r="G1360" s="1261">
        <v>390.69</v>
      </c>
      <c r="H1360" s="1261">
        <v>0</v>
      </c>
      <c r="I1360" s="1261" t="s">
        <v>1358</v>
      </c>
      <c r="J1360" s="1261" t="s">
        <v>1359</v>
      </c>
    </row>
    <row r="1361">
      <c r="A1361" s="1261" t="s">
        <v>1360</v>
      </c>
      <c r="B1361" s="1261" t="s">
        <v>1356</v>
      </c>
      <c r="C1361" s="1261" t="s">
        <v>1379</v>
      </c>
      <c r="D1361" s="703">
        <v>85</v>
      </c>
      <c r="F1361" s="1261">
        <v>352086.78000000003</v>
      </c>
      <c r="G1361" s="1261">
        <v>7152.3400000000001</v>
      </c>
      <c r="H1361" s="1261">
        <v>0</v>
      </c>
      <c r="I1361" s="1261" t="s">
        <v>1358</v>
      </c>
      <c r="J1361" s="1261" t="s">
        <v>1359</v>
      </c>
    </row>
    <row r="1362">
      <c r="A1362" s="1261" t="s">
        <v>1360</v>
      </c>
      <c r="B1362" s="1261" t="s">
        <v>1356</v>
      </c>
      <c r="C1362" s="1261" t="s">
        <v>1396</v>
      </c>
      <c r="D1362" s="703">
        <v>62</v>
      </c>
      <c r="F1362" s="1261">
        <v>3939.9000000000001</v>
      </c>
      <c r="G1362" s="1261">
        <v>40.210000000000001</v>
      </c>
      <c r="H1362" s="1261">
        <v>0</v>
      </c>
      <c r="I1362" s="1261" t="s">
        <v>1358</v>
      </c>
      <c r="J1362" s="1261" t="s">
        <v>1359</v>
      </c>
    </row>
    <row r="1363">
      <c r="A1363" s="1261" t="s">
        <v>1360</v>
      </c>
      <c r="B1363" s="1261" t="s">
        <v>1356</v>
      </c>
      <c r="C1363" s="1261" t="s">
        <v>1421</v>
      </c>
      <c r="D1363" s="703">
        <v>38</v>
      </c>
      <c r="F1363" s="1261">
        <v>41400</v>
      </c>
      <c r="G1363" s="1261">
        <v>11000</v>
      </c>
      <c r="H1363" s="1261">
        <v>0</v>
      </c>
      <c r="I1363" s="1261" t="s">
        <v>1358</v>
      </c>
      <c r="J1363" s="1261" t="s">
        <v>1359</v>
      </c>
    </row>
    <row r="1364">
      <c r="A1364" s="1261" t="s">
        <v>1360</v>
      </c>
      <c r="B1364" s="1261" t="s">
        <v>1356</v>
      </c>
      <c r="C1364" s="1261" t="s">
        <v>1391</v>
      </c>
      <c r="D1364" s="703">
        <v>39</v>
      </c>
      <c r="F1364" s="1261">
        <v>1071552.8700000001</v>
      </c>
      <c r="G1364" s="1261">
        <v>519300</v>
      </c>
      <c r="H1364" s="1261">
        <v>0</v>
      </c>
      <c r="I1364" s="1261" t="s">
        <v>1358</v>
      </c>
      <c r="J1364" s="1261" t="s">
        <v>1359</v>
      </c>
    </row>
    <row r="1365">
      <c r="A1365" s="1261" t="s">
        <v>1360</v>
      </c>
      <c r="B1365" s="1261" t="s">
        <v>1356</v>
      </c>
      <c r="C1365" s="1261" t="s">
        <v>1364</v>
      </c>
      <c r="D1365" s="703">
        <v>70</v>
      </c>
      <c r="F1365" s="1261">
        <v>169973.51999999999</v>
      </c>
      <c r="G1365" s="1261">
        <v>17125.25</v>
      </c>
      <c r="H1365" s="1261">
        <v>0</v>
      </c>
      <c r="I1365" s="1261" t="s">
        <v>1358</v>
      </c>
      <c r="J1365" s="1261" t="s">
        <v>1359</v>
      </c>
    </row>
    <row r="1366">
      <c r="A1366" s="1261" t="s">
        <v>1355</v>
      </c>
      <c r="B1366" s="1261" t="s">
        <v>1356</v>
      </c>
      <c r="C1366" s="1261" t="s">
        <v>1422</v>
      </c>
      <c r="D1366" s="703">
        <v>95</v>
      </c>
      <c r="F1366" s="1261">
        <v>10500</v>
      </c>
      <c r="G1366" s="1261">
        <v>46</v>
      </c>
      <c r="H1366" s="1261">
        <v>0</v>
      </c>
      <c r="I1366" s="1261" t="s">
        <v>1358</v>
      </c>
      <c r="J1366" s="1261" t="s">
        <v>1359</v>
      </c>
    </row>
    <row r="1367">
      <c r="A1367" s="1261" t="s">
        <v>1355</v>
      </c>
      <c r="B1367" s="1261" t="s">
        <v>1356</v>
      </c>
      <c r="C1367" s="1261" t="s">
        <v>1379</v>
      </c>
      <c r="D1367" s="703">
        <v>90</v>
      </c>
      <c r="F1367" s="1261">
        <v>241321.16</v>
      </c>
      <c r="G1367" s="1261">
        <v>167.11000000000001</v>
      </c>
      <c r="H1367" s="1261">
        <v>0</v>
      </c>
      <c r="I1367" s="1261" t="s">
        <v>1358</v>
      </c>
      <c r="J1367" s="1261" t="s">
        <v>1359</v>
      </c>
    </row>
    <row r="1368">
      <c r="A1368" s="1261" t="s">
        <v>1355</v>
      </c>
      <c r="B1368" s="1261" t="s">
        <v>1356</v>
      </c>
      <c r="C1368" s="1261" t="s">
        <v>1379</v>
      </c>
      <c r="D1368" s="703">
        <v>19</v>
      </c>
      <c r="F1368" s="1261">
        <v>215.19999999999999</v>
      </c>
      <c r="G1368" s="1261">
        <v>51.899999999999999</v>
      </c>
      <c r="H1368" s="1261">
        <v>0</v>
      </c>
      <c r="I1368" s="1261" t="s">
        <v>1358</v>
      </c>
      <c r="J1368" s="1261" t="s">
        <v>1359</v>
      </c>
    </row>
    <row r="1369">
      <c r="A1369" s="1261" t="s">
        <v>1355</v>
      </c>
      <c r="B1369" s="1261" t="s">
        <v>1356</v>
      </c>
      <c r="C1369" s="1261" t="s">
        <v>1382</v>
      </c>
      <c r="D1369" s="703">
        <v>85</v>
      </c>
      <c r="F1369" s="1261">
        <v>41050.629999999997</v>
      </c>
      <c r="G1369" s="1261">
        <v>15.16</v>
      </c>
      <c r="H1369" s="1261">
        <v>0</v>
      </c>
      <c r="I1369" s="1261" t="s">
        <v>1358</v>
      </c>
      <c r="J1369" s="1261" t="s">
        <v>1359</v>
      </c>
    </row>
    <row r="1370">
      <c r="A1370" s="1261" t="s">
        <v>1355</v>
      </c>
      <c r="B1370" s="1261" t="s">
        <v>1356</v>
      </c>
      <c r="C1370" s="1261" t="s">
        <v>1368</v>
      </c>
      <c r="D1370" s="703">
        <v>34</v>
      </c>
      <c r="F1370" s="1261">
        <v>13927.93</v>
      </c>
      <c r="G1370" s="1261">
        <v>531.38</v>
      </c>
      <c r="H1370" s="1261">
        <v>0</v>
      </c>
      <c r="I1370" s="1261" t="s">
        <v>1358</v>
      </c>
      <c r="J1370" s="1261" t="s">
        <v>1359</v>
      </c>
    </row>
    <row r="1371">
      <c r="A1371" s="1261" t="s">
        <v>1360</v>
      </c>
      <c r="B1371" s="1261" t="s">
        <v>1356</v>
      </c>
      <c r="C1371" s="1261" t="s">
        <v>1415</v>
      </c>
      <c r="D1371" s="703">
        <v>42</v>
      </c>
      <c r="F1371" s="1261">
        <v>5788.75</v>
      </c>
      <c r="G1371" s="1261">
        <v>96.700000000000003</v>
      </c>
      <c r="H1371" s="1261">
        <v>0</v>
      </c>
      <c r="I1371" s="1261" t="s">
        <v>1358</v>
      </c>
      <c r="J1371" s="1261" t="s">
        <v>1359</v>
      </c>
    </row>
    <row r="1372">
      <c r="A1372" s="1261" t="s">
        <v>1360</v>
      </c>
      <c r="B1372" s="1261" t="s">
        <v>1356</v>
      </c>
      <c r="C1372" s="1261" t="s">
        <v>1367</v>
      </c>
      <c r="D1372" s="703">
        <v>70</v>
      </c>
      <c r="F1372" s="1261">
        <v>28642.919999999998</v>
      </c>
      <c r="G1372" s="1261">
        <v>21276.279999999999</v>
      </c>
      <c r="H1372" s="1261">
        <v>0</v>
      </c>
      <c r="I1372" s="1261" t="s">
        <v>1358</v>
      </c>
      <c r="J1372" s="1261" t="s">
        <v>1359</v>
      </c>
    </row>
    <row r="1373">
      <c r="A1373" s="1261" t="s">
        <v>1360</v>
      </c>
      <c r="B1373" s="1261" t="s">
        <v>1356</v>
      </c>
      <c r="C1373" s="1261" t="s">
        <v>1367</v>
      </c>
      <c r="D1373" s="703">
        <v>68</v>
      </c>
      <c r="F1373" s="1261">
        <v>50283.959999999999</v>
      </c>
      <c r="G1373" s="1261">
        <v>38035.730000000003</v>
      </c>
      <c r="H1373" s="1261">
        <v>0</v>
      </c>
      <c r="I1373" s="1261" t="s">
        <v>1358</v>
      </c>
      <c r="J1373" s="1261" t="s">
        <v>1359</v>
      </c>
    </row>
    <row r="1374">
      <c r="A1374" s="1261" t="s">
        <v>1355</v>
      </c>
      <c r="B1374" s="1261" t="s">
        <v>1356</v>
      </c>
      <c r="C1374" s="1261" t="s">
        <v>1378</v>
      </c>
      <c r="D1374" s="703">
        <v>95</v>
      </c>
      <c r="F1374" s="1261">
        <v>137514.35000000001</v>
      </c>
      <c r="G1374" s="1261">
        <v>49073.199999999997</v>
      </c>
      <c r="H1374" s="1261">
        <v>0</v>
      </c>
      <c r="I1374" s="1261" t="s">
        <v>1358</v>
      </c>
      <c r="J1374" s="1261" t="s">
        <v>1359</v>
      </c>
    </row>
    <row r="1375">
      <c r="A1375" s="1261" t="s">
        <v>1360</v>
      </c>
      <c r="B1375" s="1261" t="s">
        <v>1356</v>
      </c>
      <c r="C1375" s="1261" t="s">
        <v>1379</v>
      </c>
      <c r="D1375" s="703">
        <v>90</v>
      </c>
      <c r="F1375" s="1261">
        <v>610578.59999999998</v>
      </c>
      <c r="G1375" s="1261">
        <v>1514.1400000000001</v>
      </c>
      <c r="H1375" s="1261">
        <v>0</v>
      </c>
      <c r="I1375" s="1261" t="s">
        <v>1358</v>
      </c>
      <c r="J1375" s="1261" t="s">
        <v>1359</v>
      </c>
    </row>
    <row r="1376">
      <c r="A1376" s="1261" t="s">
        <v>1360</v>
      </c>
      <c r="B1376" s="1261" t="s">
        <v>1356</v>
      </c>
      <c r="C1376" s="1261" t="s">
        <v>1422</v>
      </c>
      <c r="D1376" s="703">
        <v>90</v>
      </c>
      <c r="F1376" s="1261">
        <v>471338.09000000003</v>
      </c>
      <c r="G1376" s="1261">
        <v>280.81</v>
      </c>
      <c r="H1376" s="1261">
        <v>0</v>
      </c>
      <c r="I1376" s="1261" t="s">
        <v>1358</v>
      </c>
      <c r="J1376" s="1261" t="s">
        <v>1359</v>
      </c>
    </row>
    <row r="1377">
      <c r="A1377" s="1261" t="s">
        <v>1360</v>
      </c>
      <c r="B1377" s="1261" t="s">
        <v>1356</v>
      </c>
      <c r="C1377" s="1261" t="s">
        <v>1362</v>
      </c>
      <c r="D1377" s="703">
        <v>90</v>
      </c>
      <c r="F1377" s="1261">
        <v>234838.12</v>
      </c>
      <c r="G1377" s="1261">
        <v>488</v>
      </c>
      <c r="H1377" s="1261">
        <v>0</v>
      </c>
      <c r="I1377" s="1261" t="s">
        <v>1358</v>
      </c>
      <c r="J1377" s="1261" t="s">
        <v>1359</v>
      </c>
    </row>
    <row r="1378">
      <c r="A1378" s="1261" t="s">
        <v>1360</v>
      </c>
      <c r="B1378" s="1261" t="s">
        <v>1356</v>
      </c>
      <c r="C1378" s="1261" t="s">
        <v>1367</v>
      </c>
      <c r="D1378" s="703">
        <v>13</v>
      </c>
      <c r="F1378" s="1261">
        <v>13966</v>
      </c>
      <c r="G1378" s="1261">
        <v>380</v>
      </c>
      <c r="H1378" s="1261">
        <v>0</v>
      </c>
      <c r="I1378" s="1261" t="s">
        <v>1358</v>
      </c>
      <c r="J1378" s="1261" t="s">
        <v>1359</v>
      </c>
    </row>
    <row r="1379">
      <c r="A1379" s="1261" t="s">
        <v>1360</v>
      </c>
      <c r="B1379" s="1261" t="s">
        <v>1356</v>
      </c>
      <c r="C1379" s="1261" t="s">
        <v>1368</v>
      </c>
      <c r="D1379" s="703">
        <v>10</v>
      </c>
      <c r="F1379" s="1261">
        <v>44150.970000000001</v>
      </c>
      <c r="G1379" s="1261">
        <v>279214</v>
      </c>
      <c r="H1379" s="1261">
        <v>0</v>
      </c>
      <c r="I1379" s="1261" t="s">
        <v>1358</v>
      </c>
      <c r="J1379" s="1261" t="s">
        <v>1359</v>
      </c>
    </row>
    <row r="1380">
      <c r="A1380" s="1261" t="s">
        <v>1360</v>
      </c>
      <c r="B1380" s="1261" t="s">
        <v>1356</v>
      </c>
      <c r="C1380" s="1261" t="s">
        <v>1367</v>
      </c>
      <c r="D1380" s="703">
        <v>28</v>
      </c>
      <c r="F1380" s="1261">
        <v>84092.669999999998</v>
      </c>
      <c r="G1380" s="1261">
        <v>22290.59</v>
      </c>
      <c r="H1380" s="1261">
        <v>0</v>
      </c>
      <c r="I1380" s="1261" t="s">
        <v>1358</v>
      </c>
      <c r="J1380" s="1261" t="s">
        <v>1359</v>
      </c>
    </row>
    <row r="1381">
      <c r="A1381" s="1261" t="s">
        <v>1355</v>
      </c>
      <c r="B1381" s="1261" t="s">
        <v>1356</v>
      </c>
      <c r="C1381" s="1261" t="s">
        <v>1390</v>
      </c>
      <c r="D1381" s="703">
        <v>39</v>
      </c>
      <c r="F1381" s="1261">
        <v>19274.66</v>
      </c>
      <c r="G1381" s="1261">
        <v>4781.25</v>
      </c>
      <c r="H1381" s="1261">
        <v>0</v>
      </c>
      <c r="I1381" s="1261" t="s">
        <v>1358</v>
      </c>
      <c r="J1381" s="1261" t="s">
        <v>1359</v>
      </c>
    </row>
    <row r="1382">
      <c r="A1382" s="1261" t="s">
        <v>1360</v>
      </c>
      <c r="B1382" s="1261" t="s">
        <v>1356</v>
      </c>
      <c r="C1382" s="1261" t="s">
        <v>1364</v>
      </c>
      <c r="D1382" s="703">
        <v>11</v>
      </c>
      <c r="F1382" s="1261">
        <v>4661.6099999999997</v>
      </c>
      <c r="G1382" s="1261">
        <v>8000</v>
      </c>
      <c r="H1382" s="1261">
        <v>0</v>
      </c>
      <c r="I1382" s="1261" t="s">
        <v>1358</v>
      </c>
      <c r="J1382" s="1261" t="s">
        <v>1359</v>
      </c>
    </row>
    <row r="1383">
      <c r="A1383" s="1261" t="s">
        <v>1360</v>
      </c>
      <c r="B1383" s="1261" t="s">
        <v>1356</v>
      </c>
      <c r="C1383" s="1261" t="s">
        <v>1362</v>
      </c>
      <c r="D1383" s="703">
        <v>11</v>
      </c>
      <c r="F1383" s="1261">
        <v>67836.789999999994</v>
      </c>
      <c r="G1383" s="1261">
        <v>85000</v>
      </c>
      <c r="H1383" s="1261">
        <v>0</v>
      </c>
      <c r="I1383" s="1261" t="s">
        <v>1358</v>
      </c>
      <c r="J1383" s="1261" t="s">
        <v>1359</v>
      </c>
    </row>
    <row r="1384">
      <c r="A1384" s="1261" t="s">
        <v>1355</v>
      </c>
      <c r="B1384" s="1261" t="s">
        <v>1356</v>
      </c>
      <c r="C1384" s="1261" t="s">
        <v>1369</v>
      </c>
      <c r="D1384" s="703">
        <v>96</v>
      </c>
      <c r="F1384" s="1261">
        <v>30894.959999999999</v>
      </c>
      <c r="G1384" s="1261">
        <v>455.88999999999999</v>
      </c>
      <c r="H1384" s="1261">
        <v>0</v>
      </c>
      <c r="I1384" s="1261" t="s">
        <v>1358</v>
      </c>
      <c r="J1384" s="1261" t="s">
        <v>1359</v>
      </c>
    </row>
    <row r="1385">
      <c r="A1385" s="1261" t="s">
        <v>1355</v>
      </c>
      <c r="B1385" s="1261" t="s">
        <v>1356</v>
      </c>
      <c r="C1385" s="1261" t="s">
        <v>1364</v>
      </c>
      <c r="D1385" s="703">
        <v>70</v>
      </c>
      <c r="F1385" s="1261">
        <v>308.5</v>
      </c>
      <c r="G1385" s="1261">
        <v>10.9</v>
      </c>
      <c r="H1385" s="1261">
        <v>0</v>
      </c>
      <c r="I1385" s="1261" t="s">
        <v>1358</v>
      </c>
      <c r="J1385" s="1261" t="s">
        <v>1359</v>
      </c>
    </row>
    <row r="1386">
      <c r="A1386" s="1261" t="s">
        <v>1360</v>
      </c>
      <c r="B1386" s="1261" t="s">
        <v>1356</v>
      </c>
      <c r="C1386" s="1261" t="s">
        <v>1425</v>
      </c>
      <c r="D1386" s="703">
        <v>62</v>
      </c>
      <c r="F1386" s="1261">
        <v>5717.1000000000004</v>
      </c>
      <c r="G1386" s="1261">
        <v>25.079999999999998</v>
      </c>
      <c r="H1386" s="1261">
        <v>0</v>
      </c>
      <c r="I1386" s="1261" t="s">
        <v>1358</v>
      </c>
      <c r="J1386" s="1261" t="s">
        <v>1359</v>
      </c>
    </row>
    <row r="1387">
      <c r="A1387" s="1261" t="s">
        <v>1360</v>
      </c>
      <c r="B1387" s="1261" t="s">
        <v>1356</v>
      </c>
      <c r="C1387" s="1261" t="s">
        <v>1436</v>
      </c>
      <c r="D1387" s="703">
        <v>8</v>
      </c>
      <c r="F1387" s="1261">
        <v>388306.37</v>
      </c>
      <c r="G1387" s="1261">
        <v>404321.59999999998</v>
      </c>
      <c r="H1387" s="1261">
        <v>0</v>
      </c>
      <c r="I1387" s="1261" t="s">
        <v>1358</v>
      </c>
      <c r="J1387" s="1261" t="s">
        <v>1359</v>
      </c>
    </row>
    <row r="1388">
      <c r="A1388" s="1261" t="s">
        <v>1360</v>
      </c>
      <c r="B1388" s="1261" t="s">
        <v>1356</v>
      </c>
      <c r="C1388" s="1261" t="s">
        <v>1370</v>
      </c>
      <c r="D1388" s="703">
        <v>40</v>
      </c>
      <c r="F1388" s="1261">
        <v>980.29999999999995</v>
      </c>
      <c r="G1388" s="1261">
        <v>132</v>
      </c>
      <c r="H1388" s="1261">
        <v>0</v>
      </c>
      <c r="I1388" s="1261" t="s">
        <v>1358</v>
      </c>
      <c r="J1388" s="1261" t="s">
        <v>1359</v>
      </c>
    </row>
    <row r="1389">
      <c r="A1389" s="1261" t="s">
        <v>1360</v>
      </c>
      <c r="B1389" s="1261" t="s">
        <v>1356</v>
      </c>
      <c r="C1389" s="1261" t="s">
        <v>1364</v>
      </c>
      <c r="D1389" s="703">
        <v>62</v>
      </c>
      <c r="F1389" s="1261">
        <v>18693.75</v>
      </c>
      <c r="G1389" s="1261">
        <v>220.55000000000001</v>
      </c>
      <c r="H1389" s="1261">
        <v>0</v>
      </c>
      <c r="I1389" s="1261" t="s">
        <v>1358</v>
      </c>
      <c r="J1389" s="1261" t="s">
        <v>1359</v>
      </c>
    </row>
    <row r="1390">
      <c r="A1390" s="1261" t="s">
        <v>1360</v>
      </c>
      <c r="B1390" s="1261" t="s">
        <v>1356</v>
      </c>
      <c r="C1390" s="1261" t="s">
        <v>1367</v>
      </c>
      <c r="D1390" s="703">
        <v>76</v>
      </c>
      <c r="F1390" s="1261">
        <v>105430.33</v>
      </c>
      <c r="G1390" s="1261">
        <v>4278.6499999999996</v>
      </c>
      <c r="H1390" s="1261">
        <v>0</v>
      </c>
      <c r="I1390" s="1261" t="s">
        <v>1358</v>
      </c>
      <c r="J1390" s="1261" t="s">
        <v>1359</v>
      </c>
    </row>
    <row r="1391">
      <c r="A1391" s="1261" t="s">
        <v>1355</v>
      </c>
      <c r="B1391" s="1261" t="s">
        <v>1356</v>
      </c>
      <c r="C1391" s="1261" t="s">
        <v>1366</v>
      </c>
      <c r="D1391" s="703">
        <v>96</v>
      </c>
      <c r="F1391" s="1261">
        <v>461.44999999999999</v>
      </c>
      <c r="G1391" s="1261">
        <v>17</v>
      </c>
      <c r="H1391" s="1261">
        <v>0</v>
      </c>
      <c r="I1391" s="1261" t="s">
        <v>1358</v>
      </c>
      <c r="J1391" s="1261" t="s">
        <v>1359</v>
      </c>
    </row>
    <row r="1392">
      <c r="A1392" s="1261" t="s">
        <v>1360</v>
      </c>
      <c r="B1392" s="1261" t="s">
        <v>1356</v>
      </c>
      <c r="C1392" s="1261" t="s">
        <v>1368</v>
      </c>
      <c r="D1392" s="703">
        <v>70</v>
      </c>
      <c r="F1392" s="1261">
        <v>10388</v>
      </c>
      <c r="G1392" s="1261">
        <v>588.10000000000002</v>
      </c>
      <c r="H1392" s="1261">
        <v>0</v>
      </c>
      <c r="I1392" s="1261" t="s">
        <v>1358</v>
      </c>
      <c r="J1392" s="1261" t="s">
        <v>1359</v>
      </c>
    </row>
    <row r="1393">
      <c r="A1393" s="1261" t="s">
        <v>1360</v>
      </c>
      <c r="B1393" s="1261" t="s">
        <v>1356</v>
      </c>
      <c r="C1393" s="1261" t="s">
        <v>1385</v>
      </c>
      <c r="D1393" s="703">
        <v>56</v>
      </c>
      <c r="F1393" s="1261">
        <v>3465.9200000000001</v>
      </c>
      <c r="G1393" s="1261">
        <v>661</v>
      </c>
      <c r="H1393" s="1261">
        <v>0</v>
      </c>
      <c r="I1393" s="1261" t="s">
        <v>1358</v>
      </c>
      <c r="J1393" s="1261" t="s">
        <v>1359</v>
      </c>
    </row>
    <row r="1394">
      <c r="A1394" s="1261" t="s">
        <v>1360</v>
      </c>
      <c r="B1394" s="1261" t="s">
        <v>1356</v>
      </c>
      <c r="C1394" s="1261" t="s">
        <v>1441</v>
      </c>
      <c r="D1394" s="703">
        <v>84</v>
      </c>
      <c r="F1394" s="1261">
        <v>17440.619999999999</v>
      </c>
      <c r="G1394" s="1261">
        <v>296.69999999999999</v>
      </c>
      <c r="H1394" s="1261">
        <v>0</v>
      </c>
      <c r="I1394" s="1261" t="s">
        <v>1358</v>
      </c>
      <c r="J1394" s="1261" t="s">
        <v>1359</v>
      </c>
    </row>
    <row r="1395">
      <c r="A1395" s="1261" t="s">
        <v>1360</v>
      </c>
      <c r="B1395" s="1261" t="s">
        <v>1356</v>
      </c>
      <c r="C1395" s="1261" t="s">
        <v>1399</v>
      </c>
      <c r="D1395" s="703">
        <v>85</v>
      </c>
      <c r="F1395" s="1261">
        <v>159.13</v>
      </c>
      <c r="G1395" s="1261">
        <v>1.28</v>
      </c>
      <c r="H1395" s="1261">
        <v>0</v>
      </c>
      <c r="I1395" s="1261" t="s">
        <v>1358</v>
      </c>
      <c r="J1395" s="1261" t="s">
        <v>1359</v>
      </c>
    </row>
    <row r="1396">
      <c r="A1396" s="1261" t="s">
        <v>1360</v>
      </c>
      <c r="B1396" s="1261" t="s">
        <v>1356</v>
      </c>
      <c r="C1396" s="1261" t="s">
        <v>1453</v>
      </c>
      <c r="D1396" s="703">
        <v>38</v>
      </c>
      <c r="F1396" s="1261">
        <v>10676.4</v>
      </c>
      <c r="G1396" s="1261">
        <v>30000</v>
      </c>
      <c r="H1396" s="1261">
        <v>0</v>
      </c>
      <c r="I1396" s="1261" t="s">
        <v>1358</v>
      </c>
      <c r="J1396" s="1261" t="s">
        <v>1359</v>
      </c>
    </row>
    <row r="1397">
      <c r="A1397" s="1261" t="s">
        <v>1360</v>
      </c>
      <c r="B1397" s="1261" t="s">
        <v>1356</v>
      </c>
      <c r="C1397" s="1261" t="s">
        <v>1448</v>
      </c>
      <c r="D1397" s="703">
        <v>61</v>
      </c>
      <c r="F1397" s="1261">
        <v>5697.5600000000004</v>
      </c>
      <c r="G1397" s="1261">
        <v>21.09</v>
      </c>
      <c r="H1397" s="1261">
        <v>0</v>
      </c>
      <c r="I1397" s="1261" t="s">
        <v>1358</v>
      </c>
      <c r="J1397" s="1261" t="s">
        <v>1359</v>
      </c>
    </row>
    <row r="1398">
      <c r="A1398" s="1261" t="s">
        <v>1360</v>
      </c>
      <c r="B1398" s="1261" t="s">
        <v>1356</v>
      </c>
      <c r="C1398" s="1261" t="s">
        <v>1367</v>
      </c>
      <c r="D1398" s="703">
        <v>69</v>
      </c>
      <c r="F1398" s="1261">
        <v>29864.16</v>
      </c>
      <c r="G1398" s="1261">
        <v>394.98000000000002</v>
      </c>
      <c r="H1398" s="1261">
        <v>0</v>
      </c>
      <c r="I1398" s="1261" t="s">
        <v>1358</v>
      </c>
      <c r="J1398" s="1261" t="s">
        <v>1359</v>
      </c>
    </row>
    <row r="1399">
      <c r="A1399" s="1261" t="s">
        <v>1360</v>
      </c>
      <c r="B1399" s="1261" t="s">
        <v>1356</v>
      </c>
      <c r="C1399" s="1261" t="s">
        <v>1379</v>
      </c>
      <c r="D1399" s="703">
        <v>61</v>
      </c>
      <c r="F1399" s="1261">
        <v>2170.8000000000002</v>
      </c>
      <c r="G1399" s="1261">
        <v>14.380000000000001</v>
      </c>
      <c r="H1399" s="1261">
        <v>0</v>
      </c>
      <c r="I1399" s="1261" t="s">
        <v>1358</v>
      </c>
      <c r="J1399" s="1261" t="s">
        <v>1359</v>
      </c>
    </row>
    <row r="1400">
      <c r="A1400" s="1261" t="s">
        <v>1360</v>
      </c>
      <c r="B1400" s="1261" t="s">
        <v>1356</v>
      </c>
      <c r="C1400" s="1261" t="s">
        <v>1431</v>
      </c>
      <c r="D1400" s="703">
        <v>62</v>
      </c>
      <c r="F1400" s="1261">
        <v>12405.75</v>
      </c>
      <c r="G1400" s="1261">
        <v>71.349999999999994</v>
      </c>
      <c r="H1400" s="1261">
        <v>0</v>
      </c>
      <c r="I1400" s="1261" t="s">
        <v>1358</v>
      </c>
      <c r="J1400" s="1261" t="s">
        <v>1359</v>
      </c>
    </row>
    <row r="1401">
      <c r="A1401" s="1261" t="s">
        <v>1360</v>
      </c>
      <c r="B1401" s="1261" t="s">
        <v>1356</v>
      </c>
      <c r="C1401" s="1261" t="s">
        <v>1456</v>
      </c>
      <c r="D1401" s="703">
        <v>62</v>
      </c>
      <c r="F1401" s="1261">
        <v>18410.900000000001</v>
      </c>
      <c r="G1401" s="1261">
        <v>208.86000000000001</v>
      </c>
      <c r="H1401" s="1261">
        <v>0</v>
      </c>
      <c r="I1401" s="1261" t="s">
        <v>1358</v>
      </c>
      <c r="J1401" s="1261" t="s">
        <v>1359</v>
      </c>
    </row>
    <row r="1402">
      <c r="A1402" s="1261" t="s">
        <v>1355</v>
      </c>
      <c r="B1402" s="1261" t="s">
        <v>1356</v>
      </c>
      <c r="C1402" s="1261" t="s">
        <v>1396</v>
      </c>
      <c r="D1402" s="703">
        <v>94</v>
      </c>
      <c r="F1402" s="1261">
        <v>179375.60999999999</v>
      </c>
      <c r="G1402" s="1261">
        <v>4553.3599999999997</v>
      </c>
      <c r="H1402" s="1261">
        <v>0</v>
      </c>
      <c r="I1402" s="1261" t="s">
        <v>1358</v>
      </c>
      <c r="J1402" s="1261" t="s">
        <v>1359</v>
      </c>
    </row>
    <row r="1403">
      <c r="A1403" s="1261" t="s">
        <v>1360</v>
      </c>
      <c r="B1403" s="1261" t="s">
        <v>1356</v>
      </c>
      <c r="C1403" s="1261" t="s">
        <v>1415</v>
      </c>
      <c r="D1403" s="703">
        <v>63</v>
      </c>
      <c r="F1403" s="1261">
        <v>5420.6999999999998</v>
      </c>
      <c r="G1403" s="1261">
        <v>193.37</v>
      </c>
      <c r="H1403" s="1261">
        <v>0</v>
      </c>
      <c r="I1403" s="1261" t="s">
        <v>1358</v>
      </c>
      <c r="J1403" s="1261" t="s">
        <v>1359</v>
      </c>
    </row>
    <row r="1404">
      <c r="A1404" s="1261" t="s">
        <v>1355</v>
      </c>
      <c r="B1404" s="1261" t="s">
        <v>1356</v>
      </c>
      <c r="C1404" s="1261" t="s">
        <v>1405</v>
      </c>
      <c r="D1404" s="703">
        <v>90</v>
      </c>
      <c r="F1404" s="1261">
        <v>8000</v>
      </c>
      <c r="G1404" s="1261">
        <v>17.5</v>
      </c>
      <c r="H1404" s="1261">
        <v>0</v>
      </c>
      <c r="I1404" s="1261" t="s">
        <v>1358</v>
      </c>
      <c r="J1404" s="1261" t="s">
        <v>1359</v>
      </c>
    </row>
    <row r="1405">
      <c r="A1405" s="1261" t="s">
        <v>1355</v>
      </c>
      <c r="B1405" s="1261" t="s">
        <v>1356</v>
      </c>
      <c r="C1405" s="1261" t="s">
        <v>1366</v>
      </c>
      <c r="D1405" s="703">
        <v>19</v>
      </c>
      <c r="F1405" s="1261">
        <v>1525.1199999999999</v>
      </c>
      <c r="G1405" s="1261">
        <v>148.40000000000001</v>
      </c>
      <c r="H1405" s="1261">
        <v>0</v>
      </c>
      <c r="I1405" s="1261" t="s">
        <v>1358</v>
      </c>
      <c r="J1405" s="1261" t="s">
        <v>1359</v>
      </c>
    </row>
    <row r="1406">
      <c r="A1406" s="1261" t="s">
        <v>1360</v>
      </c>
      <c r="B1406" s="1261" t="s">
        <v>1356</v>
      </c>
      <c r="C1406" s="1261" t="s">
        <v>1447</v>
      </c>
      <c r="D1406" s="703">
        <v>8</v>
      </c>
      <c r="F1406" s="1261">
        <v>11350</v>
      </c>
      <c r="G1406" s="1261">
        <v>18000</v>
      </c>
      <c r="H1406" s="1261">
        <v>0</v>
      </c>
      <c r="I1406" s="1261" t="s">
        <v>1358</v>
      </c>
      <c r="J1406" s="1261" t="s">
        <v>1359</v>
      </c>
    </row>
    <row r="1407">
      <c r="A1407" s="1261" t="s">
        <v>1355</v>
      </c>
      <c r="B1407" s="1261" t="s">
        <v>1356</v>
      </c>
      <c r="C1407" s="1261" t="s">
        <v>1367</v>
      </c>
      <c r="D1407" s="703">
        <v>11</v>
      </c>
      <c r="F1407" s="1261">
        <v>66950.059999999998</v>
      </c>
      <c r="G1407" s="1261">
        <v>245900</v>
      </c>
      <c r="H1407" s="1261">
        <v>0</v>
      </c>
      <c r="I1407" s="1261" t="s">
        <v>1358</v>
      </c>
      <c r="J1407" s="1261" t="s">
        <v>1359</v>
      </c>
    </row>
    <row r="1408">
      <c r="A1408" s="1261" t="s">
        <v>1355</v>
      </c>
      <c r="B1408" s="1261" t="s">
        <v>1356</v>
      </c>
      <c r="C1408" s="1261" t="s">
        <v>1392</v>
      </c>
      <c r="D1408" s="703">
        <v>20</v>
      </c>
      <c r="F1408" s="1261">
        <v>2723.1599999999999</v>
      </c>
      <c r="G1408" s="1261">
        <v>1718.9100000000001</v>
      </c>
      <c r="H1408" s="1261">
        <v>0</v>
      </c>
      <c r="I1408" s="1261" t="s">
        <v>1358</v>
      </c>
      <c r="J1408" s="1261" t="s">
        <v>1359</v>
      </c>
    </row>
    <row r="1409">
      <c r="A1409" s="1261" t="s">
        <v>1360</v>
      </c>
      <c r="B1409" s="1261" t="s">
        <v>1356</v>
      </c>
      <c r="C1409" s="1261" t="s">
        <v>1372</v>
      </c>
      <c r="D1409" s="703">
        <v>73</v>
      </c>
      <c r="F1409" s="1261">
        <v>1234.6600000000001</v>
      </c>
      <c r="G1409" s="1261">
        <v>114</v>
      </c>
      <c r="H1409" s="1261">
        <v>0</v>
      </c>
      <c r="I1409" s="1261" t="s">
        <v>1358</v>
      </c>
      <c r="J1409" s="1261" t="s">
        <v>1359</v>
      </c>
    </row>
    <row r="1410">
      <c r="A1410" s="1261" t="s">
        <v>1360</v>
      </c>
      <c r="B1410" s="1261" t="s">
        <v>1356</v>
      </c>
      <c r="C1410" s="1261" t="s">
        <v>1367</v>
      </c>
      <c r="D1410" s="703">
        <v>86</v>
      </c>
      <c r="F1410" s="1261">
        <v>5227.75</v>
      </c>
      <c r="G1410" s="1261">
        <v>7900</v>
      </c>
      <c r="H1410" s="1261">
        <v>0</v>
      </c>
      <c r="I1410" s="1261" t="s">
        <v>1358</v>
      </c>
      <c r="J1410" s="1261" t="s">
        <v>1359</v>
      </c>
    </row>
    <row r="1411">
      <c r="A1411" s="1261" t="s">
        <v>1360</v>
      </c>
      <c r="B1411" s="1261" t="s">
        <v>1356</v>
      </c>
      <c r="C1411" s="1261" t="s">
        <v>1379</v>
      </c>
      <c r="D1411" s="703">
        <v>69</v>
      </c>
      <c r="F1411" s="1261">
        <v>2186.6999999999998</v>
      </c>
      <c r="G1411" s="1261">
        <v>388.89999999999998</v>
      </c>
      <c r="H1411" s="1261">
        <v>0</v>
      </c>
      <c r="I1411" s="1261" t="s">
        <v>1358</v>
      </c>
      <c r="J1411" s="1261" t="s">
        <v>1359</v>
      </c>
    </row>
    <row r="1412">
      <c r="A1412" s="1261" t="s">
        <v>1360</v>
      </c>
      <c r="B1412" s="1261" t="s">
        <v>1356</v>
      </c>
      <c r="C1412" s="1261" t="s">
        <v>1382</v>
      </c>
      <c r="D1412" s="703">
        <v>40</v>
      </c>
      <c r="F1412" s="1261">
        <v>87.569999999999993</v>
      </c>
      <c r="G1412" s="1261">
        <v>0.040000000000000001</v>
      </c>
      <c r="H1412" s="1261">
        <v>0</v>
      </c>
      <c r="I1412" s="1261" t="s">
        <v>1358</v>
      </c>
      <c r="J1412" s="1261" t="s">
        <v>1359</v>
      </c>
    </row>
    <row r="1413">
      <c r="A1413" s="1261" t="s">
        <v>1360</v>
      </c>
      <c r="B1413" s="1261" t="s">
        <v>1356</v>
      </c>
      <c r="C1413" s="1261" t="s">
        <v>1417</v>
      </c>
      <c r="D1413" s="703">
        <v>84</v>
      </c>
      <c r="F1413" s="1261">
        <v>287834.87</v>
      </c>
      <c r="G1413" s="1261">
        <v>13915</v>
      </c>
      <c r="H1413" s="1261">
        <v>0</v>
      </c>
      <c r="I1413" s="1261" t="s">
        <v>1358</v>
      </c>
      <c r="J1413" s="1261" t="s">
        <v>1359</v>
      </c>
    </row>
    <row r="1414">
      <c r="A1414" s="1261" t="s">
        <v>1355</v>
      </c>
      <c r="B1414" s="1261" t="s">
        <v>1356</v>
      </c>
      <c r="C1414" s="1261" t="s">
        <v>1364</v>
      </c>
      <c r="D1414" s="703">
        <v>22</v>
      </c>
      <c r="F1414" s="1261">
        <v>54292.5</v>
      </c>
      <c r="G1414" s="1261">
        <v>80707.339999999997</v>
      </c>
      <c r="H1414" s="1261">
        <v>0</v>
      </c>
      <c r="I1414" s="1261" t="s">
        <v>1358</v>
      </c>
      <c r="J1414" s="1261" t="s">
        <v>1359</v>
      </c>
    </row>
    <row r="1415">
      <c r="A1415" s="1261" t="s">
        <v>1355</v>
      </c>
      <c r="B1415" s="1261" t="s">
        <v>1356</v>
      </c>
      <c r="C1415" s="1261" t="s">
        <v>1368</v>
      </c>
      <c r="D1415" s="703">
        <v>32</v>
      </c>
      <c r="F1415" s="1261">
        <v>5986.79</v>
      </c>
      <c r="G1415" s="1261">
        <v>100</v>
      </c>
      <c r="H1415" s="1261">
        <v>0</v>
      </c>
      <c r="I1415" s="1261" t="s">
        <v>1358</v>
      </c>
      <c r="J1415" s="1261" t="s">
        <v>1359</v>
      </c>
    </row>
    <row r="1416">
      <c r="A1416" s="1261" t="s">
        <v>1355</v>
      </c>
      <c r="B1416" s="1261" t="s">
        <v>1356</v>
      </c>
      <c r="C1416" s="1261" t="s">
        <v>1363</v>
      </c>
      <c r="D1416" s="703">
        <v>85</v>
      </c>
      <c r="F1416" s="1261">
        <v>22583.34</v>
      </c>
      <c r="G1416" s="1261">
        <v>65</v>
      </c>
      <c r="H1416" s="1261">
        <v>0</v>
      </c>
      <c r="I1416" s="1261" t="s">
        <v>1358</v>
      </c>
      <c r="J1416" s="1261" t="s">
        <v>1359</v>
      </c>
    </row>
    <row r="1417">
      <c r="A1417" s="1261" t="s">
        <v>1355</v>
      </c>
      <c r="B1417" s="1261" t="s">
        <v>1356</v>
      </c>
      <c r="C1417" s="1261" t="s">
        <v>1371</v>
      </c>
      <c r="D1417" s="703">
        <v>73</v>
      </c>
      <c r="F1417" s="1261">
        <v>4782.9200000000001</v>
      </c>
      <c r="G1417" s="1261">
        <v>382.10000000000002</v>
      </c>
      <c r="H1417" s="1261">
        <v>0</v>
      </c>
      <c r="I1417" s="1261" t="s">
        <v>1358</v>
      </c>
      <c r="J1417" s="1261" t="s">
        <v>1359</v>
      </c>
    </row>
    <row r="1418">
      <c r="A1418" s="1261" t="s">
        <v>1355</v>
      </c>
      <c r="B1418" s="1261" t="s">
        <v>1356</v>
      </c>
      <c r="C1418" s="1261" t="s">
        <v>1379</v>
      </c>
      <c r="D1418" s="703">
        <v>42</v>
      </c>
      <c r="F1418" s="1261">
        <v>640.82000000000005</v>
      </c>
      <c r="G1418" s="1261">
        <v>6.3200000000000003</v>
      </c>
      <c r="H1418" s="1261">
        <v>0</v>
      </c>
      <c r="I1418" s="1261" t="s">
        <v>1358</v>
      </c>
      <c r="J1418" s="1261" t="s">
        <v>1359</v>
      </c>
    </row>
    <row r="1419">
      <c r="A1419" s="1261" t="s">
        <v>1355</v>
      </c>
      <c r="B1419" s="1261" t="s">
        <v>1356</v>
      </c>
      <c r="C1419" s="1261" t="s">
        <v>1369</v>
      </c>
      <c r="D1419" s="703">
        <v>27</v>
      </c>
      <c r="F1419" s="1261">
        <v>6058.1000000000004</v>
      </c>
      <c r="G1419" s="1261">
        <v>208900</v>
      </c>
      <c r="H1419" s="1261">
        <v>0</v>
      </c>
      <c r="I1419" s="1261" t="s">
        <v>1358</v>
      </c>
      <c r="J1419" s="1261" t="s">
        <v>1359</v>
      </c>
    </row>
    <row r="1420">
      <c r="A1420" s="1261" t="s">
        <v>1355</v>
      </c>
      <c r="B1420" s="1261" t="s">
        <v>1356</v>
      </c>
      <c r="C1420" s="1261" t="s">
        <v>1448</v>
      </c>
      <c r="D1420" s="703">
        <v>73</v>
      </c>
      <c r="F1420" s="1261">
        <v>216.96000000000001</v>
      </c>
      <c r="G1420" s="1261">
        <v>2.04</v>
      </c>
      <c r="H1420" s="1261">
        <v>0</v>
      </c>
      <c r="I1420" s="1261" t="s">
        <v>1358</v>
      </c>
      <c r="J1420" s="1261" t="s">
        <v>1359</v>
      </c>
    </row>
    <row r="1421">
      <c r="A1421" s="1261" t="s">
        <v>1355</v>
      </c>
      <c r="B1421" s="1261" t="s">
        <v>1356</v>
      </c>
      <c r="C1421" s="1261" t="s">
        <v>1367</v>
      </c>
      <c r="D1421" s="703">
        <v>84</v>
      </c>
      <c r="F1421" s="1261">
        <v>13812.82</v>
      </c>
      <c r="G1421" s="1261">
        <v>104</v>
      </c>
      <c r="H1421" s="1261">
        <v>0</v>
      </c>
      <c r="I1421" s="1261" t="s">
        <v>1358</v>
      </c>
      <c r="J1421" s="1261" t="s">
        <v>1359</v>
      </c>
    </row>
    <row r="1422">
      <c r="A1422" s="1261" t="s">
        <v>1355</v>
      </c>
      <c r="B1422" s="1261" t="s">
        <v>1356</v>
      </c>
      <c r="C1422" s="1261" t="s">
        <v>1409</v>
      </c>
      <c r="D1422" s="703">
        <v>82</v>
      </c>
      <c r="F1422" s="1261">
        <v>30625.939999999999</v>
      </c>
      <c r="G1422" s="1261">
        <v>4626.4499999999998</v>
      </c>
      <c r="H1422" s="1261">
        <v>0</v>
      </c>
      <c r="I1422" s="1261" t="s">
        <v>1358</v>
      </c>
      <c r="J1422" s="1261" t="s">
        <v>1359</v>
      </c>
    </row>
    <row r="1423">
      <c r="A1423" s="1261" t="s">
        <v>1360</v>
      </c>
      <c r="B1423" s="1261" t="s">
        <v>1356</v>
      </c>
      <c r="C1423" s="1261" t="s">
        <v>1377</v>
      </c>
      <c r="D1423" s="703">
        <v>62</v>
      </c>
      <c r="F1423" s="1261">
        <v>807.70000000000005</v>
      </c>
      <c r="G1423" s="1261">
        <v>11.550000000000001</v>
      </c>
      <c r="H1423" s="1261">
        <v>0</v>
      </c>
      <c r="I1423" s="1261" t="s">
        <v>1358</v>
      </c>
      <c r="J1423" s="1261" t="s">
        <v>1359</v>
      </c>
    </row>
    <row r="1424">
      <c r="A1424" s="1261" t="s">
        <v>1360</v>
      </c>
      <c r="B1424" s="1261" t="s">
        <v>1356</v>
      </c>
      <c r="C1424" s="1261" t="s">
        <v>1409</v>
      </c>
      <c r="D1424" s="703">
        <v>62</v>
      </c>
      <c r="F1424" s="1261">
        <v>2061.23</v>
      </c>
      <c r="G1424" s="1261">
        <v>13.33</v>
      </c>
      <c r="H1424" s="1261">
        <v>0</v>
      </c>
      <c r="I1424" s="1261" t="s">
        <v>1358</v>
      </c>
      <c r="J1424" s="1261" t="s">
        <v>1359</v>
      </c>
    </row>
    <row r="1425">
      <c r="A1425" s="1261" t="s">
        <v>1355</v>
      </c>
      <c r="B1425" s="1261" t="s">
        <v>1356</v>
      </c>
      <c r="C1425" s="1261" t="s">
        <v>1364</v>
      </c>
      <c r="D1425" s="703">
        <v>20</v>
      </c>
      <c r="F1425" s="1261">
        <v>100.55</v>
      </c>
      <c r="G1425" s="1261">
        <v>27</v>
      </c>
      <c r="H1425" s="1261">
        <v>0</v>
      </c>
      <c r="I1425" s="1261" t="s">
        <v>1358</v>
      </c>
      <c r="J1425" s="1261" t="s">
        <v>1359</v>
      </c>
    </row>
    <row r="1426">
      <c r="A1426" s="1261" t="s">
        <v>1355</v>
      </c>
      <c r="B1426" s="1261" t="s">
        <v>1356</v>
      </c>
      <c r="C1426" s="1261" t="s">
        <v>1378</v>
      </c>
      <c r="D1426" s="703">
        <v>12</v>
      </c>
      <c r="F1426" s="1261">
        <v>86822.990000000005</v>
      </c>
      <c r="G1426" s="1261">
        <v>11190</v>
      </c>
      <c r="H1426" s="1261">
        <v>0</v>
      </c>
      <c r="I1426" s="1261" t="s">
        <v>1358</v>
      </c>
      <c r="J1426" s="1261" t="s">
        <v>1359</v>
      </c>
    </row>
    <row r="1427">
      <c r="A1427" s="1261" t="s">
        <v>1355</v>
      </c>
      <c r="B1427" s="1261" t="s">
        <v>1356</v>
      </c>
      <c r="C1427" s="1261" t="s">
        <v>1463</v>
      </c>
      <c r="D1427" s="703">
        <v>95</v>
      </c>
      <c r="F1427" s="1261">
        <v>16080</v>
      </c>
      <c r="G1427" s="1261">
        <v>225</v>
      </c>
      <c r="H1427" s="1261">
        <v>0</v>
      </c>
      <c r="I1427" s="1261" t="s">
        <v>1358</v>
      </c>
      <c r="J1427" s="1261" t="s">
        <v>1359</v>
      </c>
    </row>
    <row r="1428">
      <c r="A1428" s="1261" t="s">
        <v>1355</v>
      </c>
      <c r="B1428" s="1261" t="s">
        <v>1356</v>
      </c>
      <c r="C1428" s="1261" t="s">
        <v>1362</v>
      </c>
      <c r="D1428" s="703">
        <v>95</v>
      </c>
      <c r="F1428" s="1261">
        <v>104550.60000000001</v>
      </c>
      <c r="G1428" s="1261">
        <v>40004.199999999997</v>
      </c>
      <c r="H1428" s="1261">
        <v>0</v>
      </c>
      <c r="I1428" s="1261" t="s">
        <v>1358</v>
      </c>
      <c r="J1428" s="1261" t="s">
        <v>1359</v>
      </c>
    </row>
    <row r="1429">
      <c r="A1429" s="1261" t="s">
        <v>1355</v>
      </c>
      <c r="B1429" s="1261" t="s">
        <v>1356</v>
      </c>
      <c r="C1429" s="1261" t="s">
        <v>1377</v>
      </c>
      <c r="D1429" s="703">
        <v>27</v>
      </c>
      <c r="F1429" s="1261">
        <v>29323.400000000001</v>
      </c>
      <c r="G1429" s="1261">
        <v>526850</v>
      </c>
      <c r="H1429" s="1261">
        <v>0</v>
      </c>
      <c r="I1429" s="1261" t="s">
        <v>1358</v>
      </c>
      <c r="J1429" s="1261" t="s">
        <v>1359</v>
      </c>
    </row>
    <row r="1430">
      <c r="A1430" s="1261" t="s">
        <v>1355</v>
      </c>
      <c r="B1430" s="1261" t="s">
        <v>1356</v>
      </c>
      <c r="C1430" s="1261" t="s">
        <v>1369</v>
      </c>
      <c r="D1430" s="703">
        <v>85</v>
      </c>
      <c r="F1430" s="1261">
        <v>603.27999999999997</v>
      </c>
      <c r="G1430" s="1261">
        <v>0.40999999999999998</v>
      </c>
      <c r="H1430" s="1261">
        <v>0</v>
      </c>
      <c r="I1430" s="1261" t="s">
        <v>1358</v>
      </c>
      <c r="J1430" s="1261" t="s">
        <v>1359</v>
      </c>
    </row>
    <row r="1431">
      <c r="A1431" s="1261" t="s">
        <v>1355</v>
      </c>
      <c r="B1431" s="1261" t="s">
        <v>1356</v>
      </c>
      <c r="C1431" s="1261" t="s">
        <v>1456</v>
      </c>
      <c r="D1431" s="703">
        <v>90</v>
      </c>
      <c r="F1431" s="1261">
        <v>1520</v>
      </c>
      <c r="G1431" s="1261">
        <v>1</v>
      </c>
      <c r="H1431" s="1261">
        <v>0</v>
      </c>
      <c r="I1431" s="1261" t="s">
        <v>1358</v>
      </c>
      <c r="J1431" s="1261" t="s">
        <v>1359</v>
      </c>
    </row>
    <row r="1432">
      <c r="A1432" s="1261" t="s">
        <v>1355</v>
      </c>
      <c r="B1432" s="1261" t="s">
        <v>1356</v>
      </c>
      <c r="C1432" s="1261" t="s">
        <v>1373</v>
      </c>
      <c r="D1432" s="703">
        <v>95</v>
      </c>
      <c r="F1432" s="1261">
        <v>1000</v>
      </c>
      <c r="G1432" s="1261">
        <v>178</v>
      </c>
      <c r="H1432" s="1261">
        <v>0</v>
      </c>
      <c r="I1432" s="1261" t="s">
        <v>1358</v>
      </c>
      <c r="J1432" s="1261" t="s">
        <v>1359</v>
      </c>
    </row>
    <row r="1433">
      <c r="A1433" s="1261" t="s">
        <v>1355</v>
      </c>
      <c r="B1433" s="1261" t="s">
        <v>1356</v>
      </c>
      <c r="C1433" s="1261" t="s">
        <v>1365</v>
      </c>
      <c r="D1433" s="703">
        <v>76</v>
      </c>
      <c r="F1433" s="1261">
        <v>1184.72</v>
      </c>
      <c r="G1433" s="1261">
        <v>2</v>
      </c>
      <c r="H1433" s="1261">
        <v>0</v>
      </c>
      <c r="I1433" s="1261" t="s">
        <v>1358</v>
      </c>
      <c r="J1433" s="1261" t="s">
        <v>1359</v>
      </c>
    </row>
    <row r="1434">
      <c r="A1434" s="1261" t="s">
        <v>1360</v>
      </c>
      <c r="B1434" s="1261" t="s">
        <v>1356</v>
      </c>
      <c r="C1434" s="1261" t="s">
        <v>1379</v>
      </c>
      <c r="D1434" s="703">
        <v>49</v>
      </c>
      <c r="F1434" s="1261">
        <v>3.5499999999999998</v>
      </c>
      <c r="G1434" s="1261">
        <v>1.0800000000000001</v>
      </c>
      <c r="H1434" s="1261">
        <v>0</v>
      </c>
      <c r="I1434" s="1261" t="s">
        <v>1358</v>
      </c>
      <c r="J1434" s="1261" t="s">
        <v>1359</v>
      </c>
    </row>
    <row r="1435">
      <c r="A1435" s="1261" t="s">
        <v>1355</v>
      </c>
      <c r="B1435" s="1261" t="s">
        <v>1403</v>
      </c>
      <c r="C1435" s="1261" t="s">
        <v>1364</v>
      </c>
      <c r="D1435" s="703">
        <v>21</v>
      </c>
      <c r="F1435" s="1261">
        <v>115117.36</v>
      </c>
      <c r="G1435" s="1261">
        <v>18848.200000000001</v>
      </c>
      <c r="H1435" s="1261">
        <v>0</v>
      </c>
      <c r="I1435" s="1261" t="s">
        <v>1358</v>
      </c>
      <c r="J1435" s="1261" t="s">
        <v>1359</v>
      </c>
    </row>
    <row r="1436">
      <c r="A1436" s="1261" t="s">
        <v>1360</v>
      </c>
      <c r="B1436" s="1261" t="s">
        <v>1356</v>
      </c>
      <c r="C1436" s="1261" t="s">
        <v>1394</v>
      </c>
      <c r="D1436" s="703">
        <v>49</v>
      </c>
      <c r="F1436" s="1261">
        <v>4.0199999999999996</v>
      </c>
      <c r="G1436" s="1261">
        <v>6.7199999999999998</v>
      </c>
      <c r="H1436" s="1261">
        <v>0</v>
      </c>
      <c r="I1436" s="1261" t="s">
        <v>1358</v>
      </c>
      <c r="J1436" s="1261" t="s">
        <v>1359</v>
      </c>
    </row>
    <row r="1437">
      <c r="A1437" s="1261" t="s">
        <v>1355</v>
      </c>
      <c r="B1437" s="1261" t="s">
        <v>1403</v>
      </c>
      <c r="C1437" s="1261" t="s">
        <v>1368</v>
      </c>
      <c r="D1437" s="703">
        <v>20</v>
      </c>
      <c r="F1437" s="1261">
        <v>268049.32000000001</v>
      </c>
      <c r="G1437" s="1261">
        <v>224561.51999999999</v>
      </c>
      <c r="H1437" s="1261">
        <v>0</v>
      </c>
      <c r="I1437" s="1261" t="s">
        <v>1358</v>
      </c>
      <c r="J1437" s="1261" t="s">
        <v>1359</v>
      </c>
    </row>
    <row r="1438">
      <c r="A1438" s="1261" t="s">
        <v>1355</v>
      </c>
      <c r="B1438" s="1261" t="s">
        <v>1403</v>
      </c>
      <c r="C1438" s="1261" t="s">
        <v>1370</v>
      </c>
      <c r="D1438" s="703">
        <v>20</v>
      </c>
      <c r="F1438" s="1261">
        <v>1146.9000000000001</v>
      </c>
      <c r="G1438" s="1261">
        <v>181.5</v>
      </c>
      <c r="H1438" s="1261">
        <v>0</v>
      </c>
      <c r="I1438" s="1261" t="s">
        <v>1358</v>
      </c>
      <c r="J1438" s="1261" t="s">
        <v>1359</v>
      </c>
    </row>
    <row r="1439">
      <c r="A1439" s="1261" t="s">
        <v>1360</v>
      </c>
      <c r="B1439" s="1261" t="s">
        <v>1403</v>
      </c>
      <c r="C1439" s="1261" t="s">
        <v>1367</v>
      </c>
      <c r="D1439" s="703">
        <v>7</v>
      </c>
      <c r="F1439" s="1261">
        <v>155200.85999999999</v>
      </c>
      <c r="G1439" s="1261">
        <v>286451.20000000001</v>
      </c>
      <c r="H1439" s="1261">
        <v>0</v>
      </c>
      <c r="I1439" s="1261" t="s">
        <v>1358</v>
      </c>
      <c r="J1439" s="1261" t="s">
        <v>1359</v>
      </c>
    </row>
    <row r="1440">
      <c r="A1440" s="1261" t="s">
        <v>1355</v>
      </c>
      <c r="B1440" s="1261" t="s">
        <v>1403</v>
      </c>
      <c r="C1440" s="1261" t="s">
        <v>1371</v>
      </c>
      <c r="D1440" s="703">
        <v>22</v>
      </c>
      <c r="F1440" s="1261">
        <v>56664.739999999998</v>
      </c>
      <c r="G1440" s="1261">
        <v>125403</v>
      </c>
      <c r="H1440" s="1261">
        <v>0</v>
      </c>
      <c r="I1440" s="1261" t="s">
        <v>1358</v>
      </c>
      <c r="J1440" s="1261" t="s">
        <v>1359</v>
      </c>
    </row>
    <row r="1441">
      <c r="A1441" s="1261" t="s">
        <v>1355</v>
      </c>
      <c r="B1441" s="1261" t="s">
        <v>1403</v>
      </c>
      <c r="C1441" s="1261" t="s">
        <v>1399</v>
      </c>
      <c r="D1441" s="703">
        <v>85</v>
      </c>
      <c r="F1441" s="1261">
        <v>138750.13</v>
      </c>
      <c r="G1441" s="1261">
        <v>184</v>
      </c>
      <c r="H1441" s="1261">
        <v>0</v>
      </c>
      <c r="I1441" s="1261" t="s">
        <v>1358</v>
      </c>
      <c r="J1441" s="1261" t="s">
        <v>1359</v>
      </c>
    </row>
    <row r="1442">
      <c r="A1442" s="1261" t="s">
        <v>1360</v>
      </c>
      <c r="B1442" s="1261" t="s">
        <v>1403</v>
      </c>
      <c r="C1442" s="1261" t="s">
        <v>1379</v>
      </c>
      <c r="D1442" s="703">
        <v>82</v>
      </c>
      <c r="F1442" s="1261">
        <v>437526.29999999999</v>
      </c>
      <c r="G1442" s="1261">
        <v>2624.1300000000001</v>
      </c>
      <c r="H1442" s="1261">
        <v>0</v>
      </c>
      <c r="I1442" s="1261" t="s">
        <v>1358</v>
      </c>
      <c r="J1442" s="1261" t="s">
        <v>1359</v>
      </c>
    </row>
    <row r="1443">
      <c r="A1443" s="1261" t="s">
        <v>1360</v>
      </c>
      <c r="B1443" s="1261" t="s">
        <v>1403</v>
      </c>
      <c r="C1443" s="1261" t="s">
        <v>1367</v>
      </c>
      <c r="D1443" s="703">
        <v>92</v>
      </c>
      <c r="F1443" s="1261">
        <v>15276.139999999999</v>
      </c>
      <c r="G1443" s="1261">
        <v>905.60000000000002</v>
      </c>
      <c r="H1443" s="1261">
        <v>0</v>
      </c>
      <c r="I1443" s="1261" t="s">
        <v>1358</v>
      </c>
      <c r="J1443" s="1261" t="s">
        <v>1359</v>
      </c>
    </row>
    <row r="1444">
      <c r="A1444" s="1261" t="s">
        <v>1355</v>
      </c>
      <c r="B1444" s="1261" t="s">
        <v>1403</v>
      </c>
      <c r="C1444" s="1261" t="s">
        <v>1424</v>
      </c>
      <c r="D1444" s="703">
        <v>19</v>
      </c>
      <c r="F1444" s="1261">
        <v>79.870000000000005</v>
      </c>
      <c r="G1444" s="1261">
        <v>16.5</v>
      </c>
      <c r="H1444" s="1261">
        <v>0</v>
      </c>
      <c r="I1444" s="1261" t="s">
        <v>1358</v>
      </c>
      <c r="J1444" s="1261" t="s">
        <v>1359</v>
      </c>
    </row>
    <row r="1445">
      <c r="A1445" s="1261" t="s">
        <v>1355</v>
      </c>
      <c r="B1445" s="1261" t="s">
        <v>1403</v>
      </c>
      <c r="C1445" s="1261" t="s">
        <v>1364</v>
      </c>
      <c r="D1445" s="703">
        <v>74</v>
      </c>
      <c r="F1445" s="1261">
        <v>114391.75999999999</v>
      </c>
      <c r="G1445" s="1261">
        <v>23628.599999999999</v>
      </c>
      <c r="H1445" s="1261">
        <v>0</v>
      </c>
      <c r="I1445" s="1261" t="s">
        <v>1358</v>
      </c>
      <c r="J1445" s="1261" t="s">
        <v>1359</v>
      </c>
    </row>
    <row r="1446">
      <c r="A1446" s="1261" t="s">
        <v>1355</v>
      </c>
      <c r="B1446" s="1261" t="s">
        <v>1403</v>
      </c>
      <c r="C1446" s="1261" t="s">
        <v>1368</v>
      </c>
      <c r="D1446" s="703">
        <v>34</v>
      </c>
      <c r="F1446" s="1261">
        <v>70052.539999999994</v>
      </c>
      <c r="G1446" s="1261">
        <v>25875.43</v>
      </c>
      <c r="H1446" s="1261">
        <v>0</v>
      </c>
      <c r="I1446" s="1261" t="s">
        <v>1358</v>
      </c>
      <c r="J1446" s="1261" t="s">
        <v>1359</v>
      </c>
    </row>
    <row r="1447">
      <c r="A1447" s="1261" t="s">
        <v>1360</v>
      </c>
      <c r="B1447" s="1261" t="s">
        <v>1403</v>
      </c>
      <c r="C1447" s="1261" t="s">
        <v>1372</v>
      </c>
      <c r="D1447" s="703">
        <v>73</v>
      </c>
      <c r="F1447" s="1261">
        <v>841.80999999999995</v>
      </c>
      <c r="G1447" s="1261">
        <v>6.5</v>
      </c>
      <c r="H1447" s="1261">
        <v>0</v>
      </c>
      <c r="I1447" s="1261" t="s">
        <v>1358</v>
      </c>
      <c r="J1447" s="1261" t="s">
        <v>1359</v>
      </c>
    </row>
    <row r="1448">
      <c r="A1448" s="1261" t="s">
        <v>1360</v>
      </c>
      <c r="B1448" s="1261" t="s">
        <v>1403</v>
      </c>
      <c r="C1448" s="1261" t="s">
        <v>1382</v>
      </c>
      <c r="D1448" s="703">
        <v>70</v>
      </c>
      <c r="F1448" s="1261">
        <v>1124.0999999999999</v>
      </c>
      <c r="G1448" s="1261">
        <v>35.060000000000002</v>
      </c>
      <c r="H1448" s="1261">
        <v>0</v>
      </c>
      <c r="I1448" s="1261" t="s">
        <v>1358</v>
      </c>
      <c r="J1448" s="1261" t="s">
        <v>1359</v>
      </c>
    </row>
    <row r="1449">
      <c r="A1449" s="1261" t="s">
        <v>1355</v>
      </c>
      <c r="B1449" s="1261" t="s">
        <v>1403</v>
      </c>
      <c r="C1449" s="1261" t="s">
        <v>1364</v>
      </c>
      <c r="D1449" s="703">
        <v>49</v>
      </c>
      <c r="F1449" s="1261">
        <v>34391.360000000001</v>
      </c>
      <c r="G1449" s="1261">
        <v>2267</v>
      </c>
      <c r="H1449" s="1261">
        <v>0</v>
      </c>
      <c r="I1449" s="1261" t="s">
        <v>1358</v>
      </c>
      <c r="J1449" s="1261" t="s">
        <v>1359</v>
      </c>
    </row>
    <row r="1450">
      <c r="A1450" s="1261" t="s">
        <v>1360</v>
      </c>
      <c r="B1450" s="1261" t="s">
        <v>1403</v>
      </c>
      <c r="C1450" s="1261" t="s">
        <v>1393</v>
      </c>
      <c r="D1450" s="703">
        <v>61</v>
      </c>
      <c r="F1450" s="1261">
        <v>15600.690000000001</v>
      </c>
      <c r="G1450" s="1261">
        <v>70.359999999999999</v>
      </c>
      <c r="H1450" s="1261">
        <v>0</v>
      </c>
      <c r="I1450" s="1261" t="s">
        <v>1358</v>
      </c>
      <c r="J1450" s="1261" t="s">
        <v>1359</v>
      </c>
    </row>
    <row r="1451">
      <c r="A1451" s="1261" t="s">
        <v>1360</v>
      </c>
      <c r="B1451" s="1261" t="s">
        <v>1403</v>
      </c>
      <c r="C1451" s="1261" t="s">
        <v>1382</v>
      </c>
      <c r="D1451" s="703">
        <v>49</v>
      </c>
      <c r="F1451" s="1261">
        <v>188.55000000000001</v>
      </c>
      <c r="G1451" s="1261">
        <v>57.200000000000003</v>
      </c>
      <c r="H1451" s="1261">
        <v>0</v>
      </c>
      <c r="I1451" s="1261" t="s">
        <v>1358</v>
      </c>
      <c r="J1451" s="1261" t="s">
        <v>1359</v>
      </c>
    </row>
    <row r="1452">
      <c r="A1452" s="1261" t="s">
        <v>1355</v>
      </c>
      <c r="B1452" s="1261" t="s">
        <v>1403</v>
      </c>
      <c r="C1452" s="1261" t="s">
        <v>1431</v>
      </c>
      <c r="D1452" s="703">
        <v>27</v>
      </c>
      <c r="F1452" s="1261">
        <v>321277.34999999998</v>
      </c>
      <c r="G1452" s="1261">
        <v>5835500</v>
      </c>
      <c r="H1452" s="1261">
        <v>0</v>
      </c>
      <c r="I1452" s="1261" t="s">
        <v>1358</v>
      </c>
      <c r="J1452" s="1261" t="s">
        <v>1359</v>
      </c>
    </row>
    <row r="1453">
      <c r="A1453" s="1261" t="s">
        <v>1360</v>
      </c>
      <c r="B1453" s="1261" t="s">
        <v>1403</v>
      </c>
      <c r="C1453" s="1261" t="s">
        <v>1373</v>
      </c>
      <c r="D1453" s="703">
        <v>85</v>
      </c>
      <c r="F1453" s="1261">
        <v>3941.79</v>
      </c>
      <c r="G1453" s="1261">
        <v>8.8000000000000007</v>
      </c>
      <c r="H1453" s="1261">
        <v>0</v>
      </c>
      <c r="I1453" s="1261" t="s">
        <v>1358</v>
      </c>
      <c r="J1453" s="1261" t="s">
        <v>1359</v>
      </c>
    </row>
    <row r="1454">
      <c r="A1454" s="1261" t="s">
        <v>1360</v>
      </c>
      <c r="B1454" s="1261" t="s">
        <v>1403</v>
      </c>
      <c r="C1454" s="1261" t="s">
        <v>1391</v>
      </c>
      <c r="D1454" s="703">
        <v>70</v>
      </c>
      <c r="F1454" s="1261">
        <v>417964.31</v>
      </c>
      <c r="G1454" s="1261">
        <v>112613</v>
      </c>
      <c r="H1454" s="1261">
        <v>0</v>
      </c>
      <c r="I1454" s="1261" t="s">
        <v>1358</v>
      </c>
      <c r="J1454" s="1261" t="s">
        <v>1359</v>
      </c>
    </row>
    <row r="1455">
      <c r="A1455" s="1261" t="s">
        <v>1355</v>
      </c>
      <c r="B1455" s="1261" t="s">
        <v>1403</v>
      </c>
      <c r="C1455" s="1261" t="s">
        <v>1372</v>
      </c>
      <c r="D1455" s="703">
        <v>85</v>
      </c>
      <c r="F1455" s="1261">
        <v>32167.02</v>
      </c>
      <c r="G1455" s="1261">
        <v>53.700000000000003</v>
      </c>
      <c r="H1455" s="1261">
        <v>0</v>
      </c>
      <c r="I1455" s="1261" t="s">
        <v>1358</v>
      </c>
      <c r="J1455" s="1261" t="s">
        <v>1359</v>
      </c>
    </row>
    <row r="1456">
      <c r="A1456" s="1261" t="s">
        <v>1355</v>
      </c>
      <c r="B1456" s="1261" t="s">
        <v>1403</v>
      </c>
      <c r="C1456" s="1261" t="s">
        <v>1366</v>
      </c>
      <c r="D1456" s="703">
        <v>49</v>
      </c>
      <c r="F1456" s="1261">
        <v>681.46000000000004</v>
      </c>
      <c r="G1456" s="1261">
        <v>1.26</v>
      </c>
      <c r="H1456" s="1261">
        <v>0</v>
      </c>
      <c r="I1456" s="1261" t="s">
        <v>1358</v>
      </c>
      <c r="J1456" s="1261" t="s">
        <v>1359</v>
      </c>
    </row>
    <row r="1457">
      <c r="A1457" s="1261" t="s">
        <v>1360</v>
      </c>
      <c r="B1457" s="1261" t="s">
        <v>1403</v>
      </c>
      <c r="C1457" s="1261" t="s">
        <v>1368</v>
      </c>
      <c r="D1457" s="703">
        <v>19</v>
      </c>
      <c r="F1457" s="1261">
        <v>33822.879999999997</v>
      </c>
      <c r="G1457" s="1261">
        <v>32170.98</v>
      </c>
      <c r="H1457" s="1261">
        <v>0</v>
      </c>
      <c r="I1457" s="1261" t="s">
        <v>1358</v>
      </c>
      <c r="J1457" s="1261" t="s">
        <v>1359</v>
      </c>
    </row>
    <row r="1458">
      <c r="A1458" s="1261" t="s">
        <v>1355</v>
      </c>
      <c r="B1458" s="1261" t="s">
        <v>1403</v>
      </c>
      <c r="C1458" s="1261" t="s">
        <v>1383</v>
      </c>
      <c r="D1458" s="703">
        <v>48</v>
      </c>
      <c r="F1458" s="1261">
        <v>712.77999999999997</v>
      </c>
      <c r="G1458" s="1261">
        <v>58.780000000000001</v>
      </c>
      <c r="H1458" s="1261">
        <v>0</v>
      </c>
      <c r="I1458" s="1261" t="s">
        <v>1358</v>
      </c>
      <c r="J1458" s="1261" t="s">
        <v>1359</v>
      </c>
    </row>
    <row r="1459">
      <c r="A1459" s="1261" t="s">
        <v>1355</v>
      </c>
      <c r="B1459" s="1261" t="s">
        <v>1403</v>
      </c>
      <c r="C1459" s="1261" t="s">
        <v>1366</v>
      </c>
      <c r="D1459" s="703">
        <v>27</v>
      </c>
      <c r="F1459" s="1261">
        <v>449368.33000000002</v>
      </c>
      <c r="G1459" s="1261">
        <v>2216950</v>
      </c>
      <c r="H1459" s="1261">
        <v>0</v>
      </c>
      <c r="I1459" s="1261" t="s">
        <v>1358</v>
      </c>
      <c r="J1459" s="1261" t="s">
        <v>1359</v>
      </c>
    </row>
    <row r="1460">
      <c r="A1460" s="1261" t="s">
        <v>1360</v>
      </c>
      <c r="B1460" s="1261" t="s">
        <v>1403</v>
      </c>
      <c r="C1460" s="1261" t="s">
        <v>1379</v>
      </c>
      <c r="D1460" s="703">
        <v>48</v>
      </c>
      <c r="F1460" s="1261">
        <v>5.9800000000000004</v>
      </c>
      <c r="G1460" s="1261">
        <v>0.23999999999999999</v>
      </c>
      <c r="H1460" s="1261">
        <v>0</v>
      </c>
      <c r="I1460" s="1261" t="s">
        <v>1358</v>
      </c>
      <c r="J1460" s="1261" t="s">
        <v>1359</v>
      </c>
    </row>
    <row r="1461">
      <c r="A1461" s="1261" t="s">
        <v>1360</v>
      </c>
      <c r="B1461" s="1261" t="s">
        <v>1403</v>
      </c>
      <c r="C1461" s="1261" t="s">
        <v>1376</v>
      </c>
      <c r="D1461" s="703">
        <v>18</v>
      </c>
      <c r="F1461" s="1261">
        <v>4327881.8899999997</v>
      </c>
      <c r="G1461" s="1261">
        <v>783175</v>
      </c>
      <c r="H1461" s="1261">
        <v>0</v>
      </c>
      <c r="I1461" s="1261" t="s">
        <v>1358</v>
      </c>
      <c r="J1461" s="1261" t="s">
        <v>1359</v>
      </c>
    </row>
    <row r="1462">
      <c r="A1462" s="1261" t="s">
        <v>1360</v>
      </c>
      <c r="B1462" s="1261" t="s">
        <v>1403</v>
      </c>
      <c r="C1462" s="1261" t="s">
        <v>1415</v>
      </c>
      <c r="D1462" s="703">
        <v>3</v>
      </c>
      <c r="F1462" s="1261">
        <v>4759899.2000000002</v>
      </c>
      <c r="G1462" s="1261">
        <v>684120</v>
      </c>
      <c r="H1462" s="1261">
        <v>0</v>
      </c>
      <c r="I1462" s="1261" t="s">
        <v>1358</v>
      </c>
      <c r="J1462" s="1261" t="s">
        <v>1359</v>
      </c>
    </row>
    <row r="1463">
      <c r="A1463" s="1261" t="s">
        <v>1355</v>
      </c>
      <c r="B1463" s="1261" t="s">
        <v>1403</v>
      </c>
      <c r="C1463" s="1261" t="s">
        <v>1364</v>
      </c>
      <c r="D1463" s="703">
        <v>95</v>
      </c>
      <c r="F1463" s="1261">
        <v>49793.43</v>
      </c>
      <c r="G1463" s="1261">
        <v>5692.3800000000001</v>
      </c>
      <c r="H1463" s="1261">
        <v>0</v>
      </c>
      <c r="I1463" s="1261" t="s">
        <v>1358</v>
      </c>
      <c r="J1463" s="1261" t="s">
        <v>1359</v>
      </c>
    </row>
    <row r="1464">
      <c r="A1464" s="1261" t="s">
        <v>1360</v>
      </c>
      <c r="B1464" s="1261" t="s">
        <v>1403</v>
      </c>
      <c r="C1464" s="1261" t="s">
        <v>1367</v>
      </c>
      <c r="D1464" s="703">
        <v>44</v>
      </c>
      <c r="F1464" s="1261">
        <v>1879.8199999999999</v>
      </c>
      <c r="G1464" s="1261">
        <v>879.5</v>
      </c>
      <c r="H1464" s="1261">
        <v>0</v>
      </c>
      <c r="I1464" s="1261" t="s">
        <v>1358</v>
      </c>
      <c r="J1464" s="1261" t="s">
        <v>1359</v>
      </c>
    </row>
    <row r="1465">
      <c r="A1465" s="1261" t="s">
        <v>1355</v>
      </c>
      <c r="B1465" s="1261" t="s">
        <v>1403</v>
      </c>
      <c r="C1465" s="1261" t="s">
        <v>1370</v>
      </c>
      <c r="D1465" s="703">
        <v>33</v>
      </c>
      <c r="F1465" s="1261">
        <v>85166.910000000003</v>
      </c>
      <c r="G1465" s="1261">
        <v>5571.0299999999997</v>
      </c>
      <c r="H1465" s="1261">
        <v>0</v>
      </c>
      <c r="I1465" s="1261" t="s">
        <v>1358</v>
      </c>
      <c r="J1465" s="1261" t="s">
        <v>1359</v>
      </c>
    </row>
    <row r="1466">
      <c r="A1466" s="1261" t="s">
        <v>1355</v>
      </c>
      <c r="B1466" s="1261" t="s">
        <v>1403</v>
      </c>
      <c r="C1466" s="1261" t="s">
        <v>1379</v>
      </c>
      <c r="D1466" s="703">
        <v>15</v>
      </c>
      <c r="F1466" s="1261">
        <v>59059.760000000002</v>
      </c>
      <c r="G1466" s="1261">
        <v>1957.5799999999999</v>
      </c>
      <c r="H1466" s="1261">
        <v>0</v>
      </c>
      <c r="I1466" s="1261" t="s">
        <v>1358</v>
      </c>
      <c r="J1466" s="1261" t="s">
        <v>1359</v>
      </c>
    </row>
    <row r="1467">
      <c r="A1467" s="1261" t="s">
        <v>1360</v>
      </c>
      <c r="B1467" s="1261" t="s">
        <v>1403</v>
      </c>
      <c r="C1467" s="1261" t="s">
        <v>1405</v>
      </c>
      <c r="D1467" s="703">
        <v>42</v>
      </c>
      <c r="F1467" s="1261">
        <v>6854.1999999999998</v>
      </c>
      <c r="G1467" s="1261">
        <v>33.700000000000003</v>
      </c>
      <c r="H1467" s="1261">
        <v>0</v>
      </c>
      <c r="I1467" s="1261" t="s">
        <v>1358</v>
      </c>
      <c r="J1467" s="1261" t="s">
        <v>1359</v>
      </c>
    </row>
    <row r="1468">
      <c r="A1468" s="1261" t="s">
        <v>1355</v>
      </c>
      <c r="B1468" s="1261" t="s">
        <v>1403</v>
      </c>
      <c r="C1468" s="1261" t="s">
        <v>1366</v>
      </c>
      <c r="D1468" s="703">
        <v>85</v>
      </c>
      <c r="F1468" s="1261">
        <v>1913313.5600000001</v>
      </c>
      <c r="G1468" s="1261">
        <v>440569.32000000001</v>
      </c>
      <c r="H1468" s="1261">
        <v>0</v>
      </c>
      <c r="I1468" s="1261" t="s">
        <v>1358</v>
      </c>
      <c r="J1468" s="1261" t="s">
        <v>1359</v>
      </c>
    </row>
    <row r="1469">
      <c r="A1469" s="1261" t="s">
        <v>1360</v>
      </c>
      <c r="B1469" s="1261" t="s">
        <v>1403</v>
      </c>
      <c r="C1469" s="1261" t="s">
        <v>1367</v>
      </c>
      <c r="D1469" s="703">
        <v>67</v>
      </c>
      <c r="F1469" s="1261">
        <v>76534.210000000006</v>
      </c>
      <c r="G1469" s="1261">
        <v>53242.779999999999</v>
      </c>
      <c r="H1469" s="1261">
        <v>0</v>
      </c>
      <c r="I1469" s="1261" t="s">
        <v>1358</v>
      </c>
      <c r="J1469" s="1261" t="s">
        <v>1359</v>
      </c>
    </row>
    <row r="1470">
      <c r="A1470" s="1261" t="s">
        <v>1360</v>
      </c>
      <c r="B1470" s="1261" t="s">
        <v>1403</v>
      </c>
      <c r="C1470" s="1261" t="s">
        <v>1376</v>
      </c>
      <c r="D1470" s="703">
        <v>84</v>
      </c>
      <c r="F1470" s="1261">
        <v>277594.23999999999</v>
      </c>
      <c r="G1470" s="1261">
        <v>43480</v>
      </c>
      <c r="H1470" s="1261">
        <v>0</v>
      </c>
      <c r="I1470" s="1261" t="s">
        <v>1358</v>
      </c>
      <c r="J1470" s="1261" t="s">
        <v>1359</v>
      </c>
    </row>
    <row r="1471">
      <c r="A1471" s="1261" t="s">
        <v>1355</v>
      </c>
      <c r="B1471" s="1261" t="s">
        <v>1403</v>
      </c>
      <c r="C1471" s="1261" t="s">
        <v>1364</v>
      </c>
      <c r="D1471" s="703">
        <v>63</v>
      </c>
      <c r="F1471" s="1261">
        <v>30.98</v>
      </c>
      <c r="G1471" s="1261">
        <v>1.5</v>
      </c>
      <c r="H1471" s="1261">
        <v>0</v>
      </c>
      <c r="I1471" s="1261" t="s">
        <v>1358</v>
      </c>
      <c r="J1471" s="1261" t="s">
        <v>1359</v>
      </c>
    </row>
    <row r="1472">
      <c r="A1472" s="1261" t="s">
        <v>1360</v>
      </c>
      <c r="B1472" s="1261" t="s">
        <v>1403</v>
      </c>
      <c r="C1472" s="1261" t="s">
        <v>1415</v>
      </c>
      <c r="D1472" s="703">
        <v>62</v>
      </c>
      <c r="F1472" s="1261">
        <v>120903.58</v>
      </c>
      <c r="G1472" s="1261">
        <v>1249.71</v>
      </c>
      <c r="H1472" s="1261">
        <v>0</v>
      </c>
      <c r="I1472" s="1261" t="s">
        <v>1358</v>
      </c>
      <c r="J1472" s="1261" t="s">
        <v>1359</v>
      </c>
    </row>
    <row r="1473">
      <c r="A1473" s="1261" t="s">
        <v>1355</v>
      </c>
      <c r="B1473" s="1261" t="s">
        <v>1403</v>
      </c>
      <c r="C1473" s="1261" t="s">
        <v>1368</v>
      </c>
      <c r="D1473" s="703">
        <v>61</v>
      </c>
      <c r="F1473" s="1261">
        <v>20050.889999999999</v>
      </c>
      <c r="G1473" s="1261">
        <v>43.5</v>
      </c>
      <c r="H1473" s="1261">
        <v>0</v>
      </c>
      <c r="I1473" s="1261" t="s">
        <v>1358</v>
      </c>
      <c r="J1473" s="1261" t="s">
        <v>1359</v>
      </c>
    </row>
    <row r="1474">
      <c r="A1474" s="1261" t="s">
        <v>1360</v>
      </c>
      <c r="B1474" s="1261" t="s">
        <v>1403</v>
      </c>
      <c r="C1474" s="1261" t="s">
        <v>1422</v>
      </c>
      <c r="D1474" s="703">
        <v>40</v>
      </c>
      <c r="F1474" s="1261">
        <v>2890.0300000000002</v>
      </c>
      <c r="G1474" s="1261">
        <v>3.1600000000000001</v>
      </c>
      <c r="H1474" s="1261">
        <v>0</v>
      </c>
      <c r="I1474" s="1261" t="s">
        <v>1358</v>
      </c>
      <c r="J1474" s="1261" t="s">
        <v>1359</v>
      </c>
    </row>
    <row r="1475">
      <c r="A1475" s="1261" t="s">
        <v>1360</v>
      </c>
      <c r="B1475" s="1261" t="s">
        <v>1403</v>
      </c>
      <c r="C1475" s="1261" t="s">
        <v>1367</v>
      </c>
      <c r="D1475" s="703">
        <v>25</v>
      </c>
      <c r="F1475" s="1261">
        <v>45515.099999999999</v>
      </c>
      <c r="G1475" s="1261">
        <v>115324</v>
      </c>
      <c r="H1475" s="1261">
        <v>0</v>
      </c>
      <c r="I1475" s="1261" t="s">
        <v>1358</v>
      </c>
      <c r="J1475" s="1261" t="s">
        <v>1359</v>
      </c>
    </row>
    <row r="1476">
      <c r="A1476" s="1261" t="s">
        <v>1360</v>
      </c>
      <c r="B1476" s="1261" t="s">
        <v>1403</v>
      </c>
      <c r="C1476" s="1261" t="s">
        <v>1364</v>
      </c>
      <c r="D1476" s="703">
        <v>28</v>
      </c>
      <c r="F1476" s="1261">
        <v>123142</v>
      </c>
      <c r="G1476" s="1261">
        <v>6050</v>
      </c>
      <c r="H1476" s="1261">
        <v>0</v>
      </c>
      <c r="I1476" s="1261" t="s">
        <v>1358</v>
      </c>
      <c r="J1476" s="1261" t="s">
        <v>1359</v>
      </c>
    </row>
    <row r="1477">
      <c r="A1477" s="1261" t="s">
        <v>1355</v>
      </c>
      <c r="B1477" s="1261" t="s">
        <v>1403</v>
      </c>
      <c r="C1477" s="1261" t="s">
        <v>1362</v>
      </c>
      <c r="D1477" s="703">
        <v>21</v>
      </c>
      <c r="F1477" s="1261">
        <v>36073.080000000002</v>
      </c>
      <c r="G1477" s="1261">
        <v>1043.96</v>
      </c>
      <c r="H1477" s="1261">
        <v>0</v>
      </c>
      <c r="I1477" s="1261" t="s">
        <v>1358</v>
      </c>
      <c r="J1477" s="1261" t="s">
        <v>1359</v>
      </c>
    </row>
    <row r="1478">
      <c r="A1478" s="1261" t="s">
        <v>1360</v>
      </c>
      <c r="B1478" s="1261" t="s">
        <v>1403</v>
      </c>
      <c r="C1478" s="1261" t="s">
        <v>1382</v>
      </c>
      <c r="D1478" s="703">
        <v>32</v>
      </c>
      <c r="F1478" s="1261">
        <v>2617.9099999999999</v>
      </c>
      <c r="G1478" s="1261">
        <v>403.5</v>
      </c>
      <c r="H1478" s="1261">
        <v>0</v>
      </c>
      <c r="I1478" s="1261" t="s">
        <v>1358</v>
      </c>
      <c r="J1478" s="1261" t="s">
        <v>1359</v>
      </c>
    </row>
    <row r="1479">
      <c r="A1479" s="1261" t="s">
        <v>1355</v>
      </c>
      <c r="B1479" s="1261" t="s">
        <v>1403</v>
      </c>
      <c r="C1479" s="1261" t="s">
        <v>1368</v>
      </c>
      <c r="D1479" s="703">
        <v>94</v>
      </c>
      <c r="F1479" s="1261">
        <v>879660.90000000002</v>
      </c>
      <c r="G1479" s="1261">
        <v>267304.08000000002</v>
      </c>
      <c r="H1479" s="1261">
        <v>0</v>
      </c>
      <c r="I1479" s="1261" t="s">
        <v>1358</v>
      </c>
      <c r="J1479" s="1261" t="s">
        <v>1359</v>
      </c>
    </row>
    <row r="1480">
      <c r="A1480" s="1261" t="s">
        <v>1355</v>
      </c>
      <c r="B1480" s="1261" t="s">
        <v>1403</v>
      </c>
      <c r="C1480" s="1261" t="s">
        <v>1379</v>
      </c>
      <c r="D1480" s="703">
        <v>8</v>
      </c>
      <c r="F1480" s="1261">
        <v>664220.44999999995</v>
      </c>
      <c r="G1480" s="1261">
        <v>30600</v>
      </c>
      <c r="H1480" s="1261">
        <v>0</v>
      </c>
      <c r="I1480" s="1261" t="s">
        <v>1358</v>
      </c>
      <c r="J1480" s="1261" t="s">
        <v>1359</v>
      </c>
    </row>
    <row r="1481">
      <c r="A1481" s="1261" t="s">
        <v>1360</v>
      </c>
      <c r="B1481" s="1261" t="s">
        <v>1403</v>
      </c>
      <c r="C1481" s="1261" t="s">
        <v>1376</v>
      </c>
      <c r="D1481" s="703">
        <v>85</v>
      </c>
      <c r="F1481" s="1261">
        <v>21277.48</v>
      </c>
      <c r="G1481" s="1261">
        <v>2.96</v>
      </c>
      <c r="H1481" s="1261">
        <v>0</v>
      </c>
      <c r="I1481" s="1261" t="s">
        <v>1358</v>
      </c>
      <c r="J1481" s="1261" t="s">
        <v>1359</v>
      </c>
    </row>
    <row r="1482">
      <c r="A1482" s="1261" t="s">
        <v>1355</v>
      </c>
      <c r="B1482" s="1261" t="s">
        <v>1403</v>
      </c>
      <c r="C1482" s="1261" t="s">
        <v>1364</v>
      </c>
      <c r="D1482" s="703">
        <v>94</v>
      </c>
      <c r="F1482" s="1261">
        <v>103433.94</v>
      </c>
      <c r="G1482" s="1261">
        <v>3620.71</v>
      </c>
      <c r="H1482" s="1261">
        <v>0</v>
      </c>
      <c r="I1482" s="1261" t="s">
        <v>1358</v>
      </c>
      <c r="J1482" s="1261" t="s">
        <v>1359</v>
      </c>
    </row>
    <row r="1483">
      <c r="A1483" s="1261" t="s">
        <v>1355</v>
      </c>
      <c r="B1483" s="1261" t="s">
        <v>1403</v>
      </c>
      <c r="C1483" s="1261" t="s">
        <v>1368</v>
      </c>
      <c r="D1483" s="703">
        <v>85</v>
      </c>
      <c r="F1483" s="1261">
        <v>10866308.390000001</v>
      </c>
      <c r="G1483" s="1261">
        <v>1584040.23</v>
      </c>
      <c r="H1483" s="1261">
        <v>0</v>
      </c>
      <c r="I1483" s="1261" t="s">
        <v>1358</v>
      </c>
      <c r="J1483" s="1261" t="s">
        <v>1359</v>
      </c>
    </row>
    <row r="1484">
      <c r="A1484" s="1261" t="s">
        <v>1360</v>
      </c>
      <c r="B1484" s="1261" t="s">
        <v>1403</v>
      </c>
      <c r="C1484" s="1261" t="s">
        <v>1431</v>
      </c>
      <c r="D1484" s="703">
        <v>84</v>
      </c>
      <c r="F1484" s="1261">
        <v>330.19999999999999</v>
      </c>
      <c r="G1484" s="1261">
        <v>4.1500000000000004</v>
      </c>
      <c r="H1484" s="1261">
        <v>0</v>
      </c>
      <c r="I1484" s="1261" t="s">
        <v>1358</v>
      </c>
      <c r="J1484" s="1261" t="s">
        <v>1359</v>
      </c>
    </row>
    <row r="1485">
      <c r="A1485" s="1261" t="s">
        <v>1355</v>
      </c>
      <c r="B1485" s="1261" t="s">
        <v>1403</v>
      </c>
      <c r="C1485" s="1261" t="s">
        <v>1369</v>
      </c>
      <c r="D1485" s="703">
        <v>90</v>
      </c>
      <c r="F1485" s="1261">
        <v>90903.899999999994</v>
      </c>
      <c r="G1485" s="1261">
        <v>97.209999999999994</v>
      </c>
      <c r="H1485" s="1261">
        <v>0</v>
      </c>
      <c r="I1485" s="1261" t="s">
        <v>1358</v>
      </c>
      <c r="J1485" s="1261" t="s">
        <v>1359</v>
      </c>
    </row>
    <row r="1486">
      <c r="A1486" s="1261" t="s">
        <v>1355</v>
      </c>
      <c r="B1486" s="1261" t="s">
        <v>1403</v>
      </c>
      <c r="C1486" s="1261" t="s">
        <v>1367</v>
      </c>
      <c r="D1486" s="703">
        <v>20</v>
      </c>
      <c r="F1486" s="1261">
        <v>24679.990000000002</v>
      </c>
      <c r="G1486" s="1261">
        <v>12901.08</v>
      </c>
      <c r="H1486" s="1261">
        <v>0</v>
      </c>
      <c r="I1486" s="1261" t="s">
        <v>1358</v>
      </c>
      <c r="J1486" s="1261" t="s">
        <v>1359</v>
      </c>
    </row>
    <row r="1487">
      <c r="A1487" s="1261" t="s">
        <v>1355</v>
      </c>
      <c r="B1487" s="1261" t="s">
        <v>1403</v>
      </c>
      <c r="C1487" s="1261" t="s">
        <v>1383</v>
      </c>
      <c r="D1487" s="703">
        <v>21</v>
      </c>
      <c r="F1487" s="1261">
        <v>37568.809999999998</v>
      </c>
      <c r="G1487" s="1261">
        <v>10844.76</v>
      </c>
      <c r="H1487" s="1261">
        <v>0</v>
      </c>
      <c r="I1487" s="1261" t="s">
        <v>1358</v>
      </c>
      <c r="J1487" s="1261" t="s">
        <v>1359</v>
      </c>
    </row>
    <row r="1488">
      <c r="A1488" s="1261" t="s">
        <v>1355</v>
      </c>
      <c r="B1488" s="1261" t="s">
        <v>1403</v>
      </c>
      <c r="C1488" s="1261" t="s">
        <v>1364</v>
      </c>
      <c r="D1488" s="703">
        <v>71</v>
      </c>
      <c r="F1488" s="1261">
        <v>3391.4899999999998</v>
      </c>
      <c r="G1488" s="1261">
        <v>93.469999999999999</v>
      </c>
      <c r="H1488" s="1261">
        <v>0</v>
      </c>
      <c r="I1488" s="1261" t="s">
        <v>1358</v>
      </c>
      <c r="J1488" s="1261" t="s">
        <v>1359</v>
      </c>
    </row>
    <row r="1489">
      <c r="A1489" s="1261" t="s">
        <v>1355</v>
      </c>
      <c r="B1489" s="1261" t="s">
        <v>1403</v>
      </c>
      <c r="C1489" s="1261" t="s">
        <v>1368</v>
      </c>
      <c r="D1489" s="703">
        <v>35</v>
      </c>
      <c r="F1489" s="1261">
        <v>5085.9499999999998</v>
      </c>
      <c r="G1489" s="1261">
        <v>225.69999999999999</v>
      </c>
      <c r="H1489" s="1261">
        <v>0</v>
      </c>
      <c r="I1489" s="1261" t="s">
        <v>1358</v>
      </c>
      <c r="J1489" s="1261" t="s">
        <v>1359</v>
      </c>
    </row>
    <row r="1490">
      <c r="A1490" s="1261" t="s">
        <v>1355</v>
      </c>
      <c r="B1490" s="1261" t="s">
        <v>1403</v>
      </c>
      <c r="C1490" s="1261" t="s">
        <v>1384</v>
      </c>
      <c r="D1490" s="703">
        <v>63</v>
      </c>
      <c r="F1490" s="1261">
        <v>269.44</v>
      </c>
      <c r="G1490" s="1261">
        <v>16</v>
      </c>
      <c r="H1490" s="1261">
        <v>0</v>
      </c>
      <c r="I1490" s="1261" t="s">
        <v>1358</v>
      </c>
      <c r="J1490" s="1261" t="s">
        <v>1359</v>
      </c>
    </row>
    <row r="1491">
      <c r="A1491" s="1261" t="s">
        <v>1360</v>
      </c>
      <c r="B1491" s="1261" t="s">
        <v>1403</v>
      </c>
      <c r="C1491" s="1261" t="s">
        <v>1381</v>
      </c>
      <c r="D1491" s="703">
        <v>90</v>
      </c>
      <c r="F1491" s="1261">
        <v>33500.220000000001</v>
      </c>
      <c r="G1491" s="1261">
        <v>5.2999999999999998</v>
      </c>
      <c r="H1491" s="1261">
        <v>0</v>
      </c>
      <c r="I1491" s="1261" t="s">
        <v>1358</v>
      </c>
      <c r="J1491" s="1261" t="s">
        <v>1359</v>
      </c>
    </row>
    <row r="1492">
      <c r="A1492" s="1261" t="s">
        <v>1355</v>
      </c>
      <c r="B1492" s="1261" t="s">
        <v>1403</v>
      </c>
      <c r="C1492" s="1261" t="s">
        <v>1357</v>
      </c>
      <c r="D1492" s="703">
        <v>90</v>
      </c>
      <c r="F1492" s="1261">
        <v>61875.839999999997</v>
      </c>
      <c r="G1492" s="1261">
        <v>1048</v>
      </c>
      <c r="H1492" s="1261">
        <v>0</v>
      </c>
      <c r="I1492" s="1261" t="s">
        <v>1358</v>
      </c>
      <c r="J1492" s="1261" t="s">
        <v>1359</v>
      </c>
    </row>
    <row r="1493">
      <c r="A1493" s="1261" t="s">
        <v>1355</v>
      </c>
      <c r="B1493" s="1261" t="s">
        <v>1403</v>
      </c>
      <c r="C1493" s="1261" t="s">
        <v>1401</v>
      </c>
      <c r="D1493" s="703">
        <v>90</v>
      </c>
      <c r="F1493" s="1261">
        <v>2971.7199999999998</v>
      </c>
      <c r="G1493" s="1261">
        <v>7.8899999999999997</v>
      </c>
      <c r="H1493" s="1261">
        <v>0</v>
      </c>
      <c r="I1493" s="1261" t="s">
        <v>1358</v>
      </c>
      <c r="J1493" s="1261" t="s">
        <v>1359</v>
      </c>
    </row>
    <row r="1494">
      <c r="A1494" s="1261" t="s">
        <v>1360</v>
      </c>
      <c r="B1494" s="1261" t="s">
        <v>1403</v>
      </c>
      <c r="C1494" s="1261" t="s">
        <v>1394</v>
      </c>
      <c r="D1494" s="703">
        <v>20</v>
      </c>
      <c r="F1494" s="1261">
        <v>82388.820000000007</v>
      </c>
      <c r="G1494" s="1261">
        <v>60264</v>
      </c>
      <c r="H1494" s="1261">
        <v>0</v>
      </c>
      <c r="I1494" s="1261" t="s">
        <v>1358</v>
      </c>
      <c r="J1494" s="1261" t="s">
        <v>1359</v>
      </c>
    </row>
    <row r="1495">
      <c r="A1495" s="1261" t="s">
        <v>1355</v>
      </c>
      <c r="B1495" s="1261" t="s">
        <v>1403</v>
      </c>
      <c r="C1495" s="1261" t="s">
        <v>1448</v>
      </c>
      <c r="D1495" s="703">
        <v>85</v>
      </c>
      <c r="F1495" s="1261">
        <v>116534</v>
      </c>
      <c r="G1495" s="1261">
        <v>221.75999999999999</v>
      </c>
      <c r="H1495" s="1261">
        <v>0</v>
      </c>
      <c r="I1495" s="1261" t="s">
        <v>1358</v>
      </c>
      <c r="J1495" s="1261" t="s">
        <v>1359</v>
      </c>
    </row>
    <row r="1496">
      <c r="A1496" s="1261" t="s">
        <v>1355</v>
      </c>
      <c r="B1496" s="1261" t="s">
        <v>1403</v>
      </c>
      <c r="C1496" s="1261" t="s">
        <v>1368</v>
      </c>
      <c r="D1496" s="703">
        <v>86</v>
      </c>
      <c r="F1496" s="1261">
        <v>131055.97</v>
      </c>
      <c r="G1496" s="1261">
        <v>11467</v>
      </c>
      <c r="H1496" s="1261">
        <v>0</v>
      </c>
      <c r="I1496" s="1261" t="s">
        <v>1358</v>
      </c>
      <c r="J1496" s="1261" t="s">
        <v>1359</v>
      </c>
    </row>
    <row r="1497">
      <c r="A1497" s="1261" t="s">
        <v>1360</v>
      </c>
      <c r="B1497" s="1261" t="s">
        <v>1403</v>
      </c>
      <c r="C1497" s="1261" t="s">
        <v>1363</v>
      </c>
      <c r="D1497" s="703">
        <v>73</v>
      </c>
      <c r="F1497" s="1261">
        <v>5493.6599999999999</v>
      </c>
      <c r="G1497" s="1261">
        <v>2.3199999999999998</v>
      </c>
      <c r="H1497" s="1261">
        <v>0</v>
      </c>
      <c r="I1497" s="1261" t="s">
        <v>1358</v>
      </c>
      <c r="J1497" s="1261" t="s">
        <v>1359</v>
      </c>
    </row>
    <row r="1498">
      <c r="A1498" s="1261" t="s">
        <v>1355</v>
      </c>
      <c r="B1498" s="1261" t="s">
        <v>1403</v>
      </c>
      <c r="C1498" s="1261" t="s">
        <v>1409</v>
      </c>
      <c r="D1498" s="703">
        <v>82</v>
      </c>
      <c r="F1498" s="1261">
        <v>17166.040000000001</v>
      </c>
      <c r="G1498" s="1261">
        <v>289.06999999999999</v>
      </c>
      <c r="H1498" s="1261">
        <v>0</v>
      </c>
      <c r="I1498" s="1261" t="s">
        <v>1358</v>
      </c>
      <c r="J1498" s="1261" t="s">
        <v>1359</v>
      </c>
    </row>
    <row r="1499">
      <c r="A1499" s="1261" t="s">
        <v>1360</v>
      </c>
      <c r="B1499" s="1261" t="s">
        <v>1403</v>
      </c>
      <c r="C1499" s="1261" t="s">
        <v>1368</v>
      </c>
      <c r="D1499" s="703">
        <v>40</v>
      </c>
      <c r="F1499" s="1261">
        <v>3234.3099999999999</v>
      </c>
      <c r="G1499" s="1261">
        <v>119.14</v>
      </c>
      <c r="H1499" s="1261">
        <v>0</v>
      </c>
      <c r="I1499" s="1261" t="s">
        <v>1358</v>
      </c>
      <c r="J1499" s="1261" t="s">
        <v>1359</v>
      </c>
    </row>
    <row r="1500">
      <c r="A1500" s="1261" t="s">
        <v>1355</v>
      </c>
      <c r="B1500" s="1261" t="s">
        <v>1403</v>
      </c>
      <c r="C1500" s="1261" t="s">
        <v>1383</v>
      </c>
      <c r="D1500" s="703">
        <v>39</v>
      </c>
      <c r="F1500" s="1261">
        <v>81190.580000000002</v>
      </c>
      <c r="G1500" s="1261">
        <v>35689.050000000003</v>
      </c>
      <c r="H1500" s="1261">
        <v>0</v>
      </c>
      <c r="I1500" s="1261" t="s">
        <v>1358</v>
      </c>
      <c r="J1500" s="1261" t="s">
        <v>1359</v>
      </c>
    </row>
    <row r="1501">
      <c r="A1501" s="1261" t="s">
        <v>1360</v>
      </c>
      <c r="B1501" s="1261" t="s">
        <v>1403</v>
      </c>
      <c r="C1501" s="1261" t="s">
        <v>1367</v>
      </c>
      <c r="D1501" s="703">
        <v>63</v>
      </c>
      <c r="F1501" s="1261">
        <v>14440.389999999999</v>
      </c>
      <c r="G1501" s="1261">
        <v>5640.4200000000001</v>
      </c>
      <c r="H1501" s="1261">
        <v>0</v>
      </c>
      <c r="I1501" s="1261" t="s">
        <v>1358</v>
      </c>
      <c r="J1501" s="1261" t="s">
        <v>1359</v>
      </c>
    </row>
    <row r="1502">
      <c r="A1502" s="1261" t="s">
        <v>1360</v>
      </c>
      <c r="B1502" s="1261" t="s">
        <v>1403</v>
      </c>
      <c r="C1502" s="1261" t="s">
        <v>1386</v>
      </c>
      <c r="D1502" s="703">
        <v>39</v>
      </c>
      <c r="F1502" s="1261">
        <v>85340.559999999998</v>
      </c>
      <c r="G1502" s="1261">
        <v>45071.400000000001</v>
      </c>
      <c r="H1502" s="1261">
        <v>0</v>
      </c>
      <c r="I1502" s="1261" t="s">
        <v>1358</v>
      </c>
      <c r="J1502" s="1261" t="s">
        <v>1359</v>
      </c>
    </row>
    <row r="1503">
      <c r="A1503" s="1261" t="s">
        <v>1355</v>
      </c>
      <c r="B1503" s="1261" t="s">
        <v>1403</v>
      </c>
      <c r="C1503" s="1261" t="s">
        <v>1364</v>
      </c>
      <c r="D1503" s="703">
        <v>61</v>
      </c>
      <c r="F1503" s="1261">
        <v>1531.22</v>
      </c>
      <c r="G1503" s="1261">
        <v>3.5</v>
      </c>
      <c r="H1503" s="1261">
        <v>0</v>
      </c>
      <c r="I1503" s="1261" t="s">
        <v>1358</v>
      </c>
      <c r="J1503" s="1261" t="s">
        <v>1359</v>
      </c>
    </row>
    <row r="1504">
      <c r="A1504" s="1261" t="s">
        <v>1355</v>
      </c>
      <c r="B1504" s="1261" t="s">
        <v>1403</v>
      </c>
      <c r="C1504" s="1261" t="s">
        <v>1381</v>
      </c>
      <c r="D1504" s="703">
        <v>73</v>
      </c>
      <c r="F1504" s="1261">
        <v>52934.580000000002</v>
      </c>
      <c r="G1504" s="1261">
        <v>83661.770000000004</v>
      </c>
      <c r="H1504" s="1261">
        <v>0</v>
      </c>
      <c r="I1504" s="1261" t="s">
        <v>1358</v>
      </c>
      <c r="J1504" s="1261" t="s">
        <v>1359</v>
      </c>
    </row>
    <row r="1505">
      <c r="A1505" s="1261" t="s">
        <v>1360</v>
      </c>
      <c r="B1505" s="1261" t="s">
        <v>1403</v>
      </c>
      <c r="C1505" s="1261" t="s">
        <v>1398</v>
      </c>
      <c r="D1505" s="703">
        <v>96</v>
      </c>
      <c r="F1505" s="1261">
        <v>15457.200000000001</v>
      </c>
      <c r="G1505" s="1261">
        <v>1021.4400000000001</v>
      </c>
      <c r="H1505" s="1261">
        <v>0</v>
      </c>
      <c r="I1505" s="1261" t="s">
        <v>1358</v>
      </c>
      <c r="J1505" s="1261" t="s">
        <v>1359</v>
      </c>
    </row>
    <row r="1506">
      <c r="A1506" s="1261" t="s">
        <v>1360</v>
      </c>
      <c r="B1506" s="1261" t="s">
        <v>1403</v>
      </c>
      <c r="C1506" s="1261" t="s">
        <v>1382</v>
      </c>
      <c r="D1506" s="703">
        <v>91</v>
      </c>
      <c r="F1506" s="1261">
        <v>823.86000000000001</v>
      </c>
      <c r="G1506" s="1261">
        <v>17.199999999999999</v>
      </c>
      <c r="H1506" s="1261">
        <v>0</v>
      </c>
      <c r="I1506" s="1261" t="s">
        <v>1358</v>
      </c>
      <c r="J1506" s="1261" t="s">
        <v>1359</v>
      </c>
    </row>
    <row r="1507">
      <c r="A1507" s="1261" t="s">
        <v>1360</v>
      </c>
      <c r="B1507" s="1261" t="s">
        <v>1403</v>
      </c>
      <c r="C1507" s="1261" t="s">
        <v>1386</v>
      </c>
      <c r="D1507" s="703">
        <v>76</v>
      </c>
      <c r="F1507" s="1261">
        <v>3514.96</v>
      </c>
      <c r="G1507" s="1261">
        <v>21</v>
      </c>
      <c r="H1507" s="1261">
        <v>0</v>
      </c>
      <c r="I1507" s="1261" t="s">
        <v>1358</v>
      </c>
      <c r="J1507" s="1261" t="s">
        <v>1359</v>
      </c>
    </row>
    <row r="1508">
      <c r="A1508" s="1261" t="s">
        <v>1360</v>
      </c>
      <c r="B1508" s="1261" t="s">
        <v>1403</v>
      </c>
      <c r="C1508" s="1261" t="s">
        <v>1393</v>
      </c>
      <c r="D1508" s="703">
        <v>39</v>
      </c>
      <c r="F1508" s="1261">
        <v>6555.7399999999998</v>
      </c>
      <c r="G1508" s="1261">
        <v>35.799999999999997</v>
      </c>
      <c r="H1508" s="1261">
        <v>0</v>
      </c>
      <c r="I1508" s="1261" t="s">
        <v>1358</v>
      </c>
      <c r="J1508" s="1261" t="s">
        <v>1359</v>
      </c>
    </row>
    <row r="1509">
      <c r="A1509" s="1261" t="s">
        <v>1360</v>
      </c>
      <c r="B1509" s="1261" t="s">
        <v>1403</v>
      </c>
      <c r="C1509" s="1261" t="s">
        <v>1438</v>
      </c>
      <c r="D1509" s="703">
        <v>73</v>
      </c>
      <c r="F1509" s="1261">
        <v>20.850000000000001</v>
      </c>
      <c r="G1509" s="1261">
        <v>0.82999999999999996</v>
      </c>
      <c r="H1509" s="1261">
        <v>0</v>
      </c>
      <c r="I1509" s="1261" t="s">
        <v>1358</v>
      </c>
      <c r="J1509" s="1261" t="s">
        <v>1359</v>
      </c>
    </row>
    <row r="1510">
      <c r="A1510" s="1261" t="s">
        <v>1360</v>
      </c>
      <c r="B1510" s="1261" t="s">
        <v>1403</v>
      </c>
      <c r="C1510" s="1261" t="s">
        <v>1364</v>
      </c>
      <c r="D1510" s="703">
        <v>53</v>
      </c>
      <c r="F1510" s="1261">
        <v>3912.6100000000001</v>
      </c>
      <c r="G1510" s="1261">
        <v>270.05000000000001</v>
      </c>
      <c r="H1510" s="1261">
        <v>0</v>
      </c>
      <c r="I1510" s="1261" t="s">
        <v>1358</v>
      </c>
      <c r="J1510" s="1261" t="s">
        <v>1359</v>
      </c>
    </row>
    <row r="1511">
      <c r="A1511" s="1261" t="s">
        <v>1360</v>
      </c>
      <c r="B1511" s="1261" t="s">
        <v>1403</v>
      </c>
      <c r="C1511" s="1261" t="s">
        <v>1422</v>
      </c>
      <c r="D1511" s="703">
        <v>72</v>
      </c>
      <c r="F1511" s="1261">
        <v>2977.0999999999999</v>
      </c>
      <c r="G1511" s="1261">
        <v>22.300000000000001</v>
      </c>
      <c r="H1511" s="1261">
        <v>0</v>
      </c>
      <c r="I1511" s="1261" t="s">
        <v>1358</v>
      </c>
      <c r="J1511" s="1261" t="s">
        <v>1359</v>
      </c>
    </row>
    <row r="1512">
      <c r="A1512" s="1261" t="s">
        <v>1355</v>
      </c>
      <c r="B1512" s="1261" t="s">
        <v>1403</v>
      </c>
      <c r="C1512" s="1261" t="s">
        <v>1401</v>
      </c>
      <c r="D1512" s="703">
        <v>84</v>
      </c>
      <c r="F1512" s="1261">
        <v>1115.9200000000001</v>
      </c>
      <c r="G1512" s="1261">
        <v>5.2999999999999998</v>
      </c>
      <c r="H1512" s="1261">
        <v>0</v>
      </c>
      <c r="I1512" s="1261" t="s">
        <v>1358</v>
      </c>
      <c r="J1512" s="1261" t="s">
        <v>1359</v>
      </c>
    </row>
    <row r="1513">
      <c r="A1513" s="1261" t="s">
        <v>1360</v>
      </c>
      <c r="B1513" s="1261" t="s">
        <v>1403</v>
      </c>
      <c r="C1513" s="1261" t="s">
        <v>1394</v>
      </c>
      <c r="D1513" s="703">
        <v>62</v>
      </c>
      <c r="F1513" s="1261">
        <v>234.75999999999999</v>
      </c>
      <c r="G1513" s="1261">
        <v>0.56000000000000005</v>
      </c>
      <c r="H1513" s="1261">
        <v>0</v>
      </c>
      <c r="I1513" s="1261" t="s">
        <v>1358</v>
      </c>
      <c r="J1513" s="1261" t="s">
        <v>1359</v>
      </c>
    </row>
    <row r="1514">
      <c r="A1514" s="1261" t="s">
        <v>1355</v>
      </c>
      <c r="B1514" s="1261" t="s">
        <v>1403</v>
      </c>
      <c r="C1514" s="1261" t="s">
        <v>1364</v>
      </c>
      <c r="D1514" s="703">
        <v>6</v>
      </c>
      <c r="F1514" s="1261">
        <v>6121.8199999999997</v>
      </c>
      <c r="G1514" s="1261">
        <v>807.5</v>
      </c>
      <c r="H1514" s="1261">
        <v>0</v>
      </c>
      <c r="I1514" s="1261" t="s">
        <v>1358</v>
      </c>
      <c r="J1514" s="1261" t="s">
        <v>1359</v>
      </c>
    </row>
    <row r="1515">
      <c r="A1515" s="1261" t="s">
        <v>1360</v>
      </c>
      <c r="B1515" s="1261" t="s">
        <v>1403</v>
      </c>
      <c r="C1515" s="1261" t="s">
        <v>1407</v>
      </c>
      <c r="D1515" s="703">
        <v>73</v>
      </c>
      <c r="F1515" s="1261">
        <v>426.39999999999998</v>
      </c>
      <c r="G1515" s="1261">
        <v>1.46</v>
      </c>
      <c r="H1515" s="1261">
        <v>0</v>
      </c>
      <c r="I1515" s="1261" t="s">
        <v>1358</v>
      </c>
      <c r="J1515" s="1261" t="s">
        <v>1359</v>
      </c>
    </row>
    <row r="1516">
      <c r="A1516" s="1261" t="s">
        <v>1355</v>
      </c>
      <c r="B1516" s="1261" t="s">
        <v>1403</v>
      </c>
      <c r="C1516" s="1261" t="s">
        <v>1382</v>
      </c>
      <c r="D1516" s="703">
        <v>90</v>
      </c>
      <c r="F1516" s="1261">
        <v>8739</v>
      </c>
      <c r="G1516" s="1261">
        <v>1.8400000000000001</v>
      </c>
      <c r="H1516" s="1261">
        <v>0</v>
      </c>
      <c r="I1516" s="1261" t="s">
        <v>1358</v>
      </c>
      <c r="J1516" s="1261" t="s">
        <v>1359</v>
      </c>
    </row>
    <row r="1517">
      <c r="A1517" s="1261" t="s">
        <v>1355</v>
      </c>
      <c r="B1517" s="1261" t="s">
        <v>1403</v>
      </c>
      <c r="C1517" s="1261" t="s">
        <v>1364</v>
      </c>
      <c r="D1517" s="703">
        <v>70</v>
      </c>
      <c r="F1517" s="1261">
        <v>208.02000000000001</v>
      </c>
      <c r="G1517" s="1261">
        <v>8.0999999999999996</v>
      </c>
      <c r="H1517" s="1261">
        <v>0</v>
      </c>
      <c r="I1517" s="1261" t="s">
        <v>1358</v>
      </c>
      <c r="J1517" s="1261" t="s">
        <v>1359</v>
      </c>
    </row>
    <row r="1518">
      <c r="A1518" s="1261" t="s">
        <v>1360</v>
      </c>
      <c r="B1518" s="1261" t="s">
        <v>1403</v>
      </c>
      <c r="C1518" s="1261" t="s">
        <v>1401</v>
      </c>
      <c r="D1518" s="703">
        <v>61</v>
      </c>
      <c r="F1518" s="1261">
        <v>169.96000000000001</v>
      </c>
      <c r="G1518" s="1261">
        <v>1.9399999999999999</v>
      </c>
      <c r="H1518" s="1261">
        <v>0</v>
      </c>
      <c r="I1518" s="1261" t="s">
        <v>1358</v>
      </c>
      <c r="J1518" s="1261" t="s">
        <v>1359</v>
      </c>
    </row>
    <row r="1519">
      <c r="A1519" s="1261" t="s">
        <v>1360</v>
      </c>
      <c r="B1519" s="1261" t="s">
        <v>1403</v>
      </c>
      <c r="C1519" s="1261" t="s">
        <v>1422</v>
      </c>
      <c r="D1519" s="703">
        <v>86</v>
      </c>
      <c r="F1519" s="1261">
        <v>11463.440000000001</v>
      </c>
      <c r="G1519" s="1261">
        <v>11542</v>
      </c>
      <c r="H1519" s="1261">
        <v>0</v>
      </c>
      <c r="I1519" s="1261" t="s">
        <v>1358</v>
      </c>
      <c r="J1519" s="1261" t="s">
        <v>1359</v>
      </c>
    </row>
    <row r="1520">
      <c r="A1520" s="1261" t="s">
        <v>1360</v>
      </c>
      <c r="B1520" s="1261" t="s">
        <v>1403</v>
      </c>
      <c r="C1520" s="1261" t="s">
        <v>1397</v>
      </c>
      <c r="D1520" s="703">
        <v>27</v>
      </c>
      <c r="F1520" s="1261">
        <v>122023.94</v>
      </c>
      <c r="G1520" s="1261">
        <v>31383.060000000001</v>
      </c>
      <c r="H1520" s="1261">
        <v>0</v>
      </c>
      <c r="I1520" s="1261" t="s">
        <v>1358</v>
      </c>
      <c r="J1520" s="1261" t="s">
        <v>1359</v>
      </c>
    </row>
    <row r="1521">
      <c r="A1521" s="1261" t="s">
        <v>1355</v>
      </c>
      <c r="B1521" s="1261" t="s">
        <v>1403</v>
      </c>
      <c r="C1521" s="1261" t="s">
        <v>1398</v>
      </c>
      <c r="D1521" s="703">
        <v>20</v>
      </c>
      <c r="F1521" s="1261">
        <v>8544.9300000000003</v>
      </c>
      <c r="G1521" s="1261">
        <v>930.65999999999997</v>
      </c>
      <c r="H1521" s="1261">
        <v>0</v>
      </c>
      <c r="I1521" s="1261" t="s">
        <v>1358</v>
      </c>
      <c r="J1521" s="1261" t="s">
        <v>1359</v>
      </c>
    </row>
    <row r="1522">
      <c r="A1522" s="1261" t="s">
        <v>1360</v>
      </c>
      <c r="B1522" s="1261" t="s">
        <v>1403</v>
      </c>
      <c r="C1522" s="1261" t="s">
        <v>1382</v>
      </c>
      <c r="D1522" s="703">
        <v>11</v>
      </c>
      <c r="F1522" s="1261">
        <v>7672.1700000000001</v>
      </c>
      <c r="G1522" s="1261">
        <v>10000</v>
      </c>
      <c r="H1522" s="1261">
        <v>0</v>
      </c>
      <c r="I1522" s="1261" t="s">
        <v>1358</v>
      </c>
      <c r="J1522" s="1261" t="s">
        <v>1359</v>
      </c>
    </row>
    <row r="1523">
      <c r="A1523" s="1261" t="s">
        <v>1360</v>
      </c>
      <c r="B1523" s="1261" t="s">
        <v>1403</v>
      </c>
      <c r="C1523" s="1261" t="s">
        <v>1364</v>
      </c>
      <c r="D1523" s="703">
        <v>82</v>
      </c>
      <c r="F1523" s="1261">
        <v>1041.2</v>
      </c>
      <c r="G1523" s="1261">
        <v>1.26</v>
      </c>
      <c r="H1523" s="1261">
        <v>0</v>
      </c>
      <c r="I1523" s="1261" t="s">
        <v>1358</v>
      </c>
      <c r="J1523" s="1261" t="s">
        <v>1359</v>
      </c>
    </row>
    <row r="1524">
      <c r="A1524" s="1261" t="s">
        <v>1360</v>
      </c>
      <c r="B1524" s="1261" t="s">
        <v>1403</v>
      </c>
      <c r="C1524" s="1261" t="s">
        <v>1382</v>
      </c>
      <c r="D1524" s="703">
        <v>96</v>
      </c>
      <c r="F1524" s="1261">
        <v>765.95000000000005</v>
      </c>
      <c r="G1524" s="1261">
        <v>5</v>
      </c>
      <c r="H1524" s="1261">
        <v>0</v>
      </c>
      <c r="I1524" s="1261" t="s">
        <v>1358</v>
      </c>
      <c r="J1524" s="1261" t="s">
        <v>1359</v>
      </c>
    </row>
    <row r="1525">
      <c r="A1525" s="1261" t="s">
        <v>1355</v>
      </c>
      <c r="B1525" s="1261" t="s">
        <v>1403</v>
      </c>
      <c r="C1525" s="1261" t="s">
        <v>1377</v>
      </c>
      <c r="D1525" s="703">
        <v>61</v>
      </c>
      <c r="F1525" s="1261">
        <v>3814.1599999999999</v>
      </c>
      <c r="G1525" s="1261">
        <v>4.7999999999999998</v>
      </c>
      <c r="H1525" s="1261">
        <v>0</v>
      </c>
      <c r="I1525" s="1261" t="s">
        <v>1358</v>
      </c>
      <c r="J1525" s="1261" t="s">
        <v>1359</v>
      </c>
    </row>
    <row r="1526">
      <c r="A1526" s="1261" t="s">
        <v>1360</v>
      </c>
      <c r="B1526" s="1261" t="s">
        <v>1403</v>
      </c>
      <c r="C1526" s="1261" t="s">
        <v>1415</v>
      </c>
      <c r="D1526" s="703">
        <v>42</v>
      </c>
      <c r="F1526" s="1261">
        <v>5408.4399999999996</v>
      </c>
      <c r="G1526" s="1261">
        <v>89.390000000000001</v>
      </c>
      <c r="H1526" s="1261">
        <v>0</v>
      </c>
      <c r="I1526" s="1261" t="s">
        <v>1358</v>
      </c>
      <c r="J1526" s="1261" t="s">
        <v>1359</v>
      </c>
    </row>
    <row r="1527">
      <c r="A1527" s="1261" t="s">
        <v>1360</v>
      </c>
      <c r="B1527" s="1261" t="s">
        <v>1403</v>
      </c>
      <c r="C1527" s="1261" t="s">
        <v>1363</v>
      </c>
      <c r="D1527" s="703">
        <v>39</v>
      </c>
      <c r="F1527" s="1261">
        <v>1073.8599999999999</v>
      </c>
      <c r="G1527" s="1261">
        <v>70.099999999999994</v>
      </c>
      <c r="H1527" s="1261">
        <v>0</v>
      </c>
      <c r="I1527" s="1261" t="s">
        <v>1358</v>
      </c>
      <c r="J1527" s="1261" t="s">
        <v>1359</v>
      </c>
    </row>
    <row r="1528">
      <c r="A1528" s="1261" t="s">
        <v>1355</v>
      </c>
      <c r="B1528" s="1261" t="s">
        <v>1403</v>
      </c>
      <c r="C1528" s="1261" t="s">
        <v>1365</v>
      </c>
      <c r="D1528" s="703">
        <v>90</v>
      </c>
      <c r="F1528" s="1261">
        <v>12570</v>
      </c>
      <c r="G1528" s="1261">
        <v>36.700000000000003</v>
      </c>
      <c r="H1528" s="1261">
        <v>0</v>
      </c>
      <c r="I1528" s="1261" t="s">
        <v>1358</v>
      </c>
      <c r="J1528" s="1261" t="s">
        <v>1359</v>
      </c>
    </row>
    <row r="1529">
      <c r="A1529" s="1261" t="s">
        <v>1355</v>
      </c>
      <c r="B1529" s="1261" t="s">
        <v>1403</v>
      </c>
      <c r="C1529" s="1261" t="s">
        <v>1383</v>
      </c>
      <c r="D1529" s="703">
        <v>62</v>
      </c>
      <c r="F1529" s="1261">
        <v>458.88999999999999</v>
      </c>
      <c r="G1529" s="1261">
        <v>5.0199999999999996</v>
      </c>
      <c r="H1529" s="1261">
        <v>0</v>
      </c>
      <c r="I1529" s="1261" t="s">
        <v>1358</v>
      </c>
      <c r="J1529" s="1261" t="s">
        <v>1359</v>
      </c>
    </row>
    <row r="1530">
      <c r="A1530" s="1261" t="s">
        <v>1355</v>
      </c>
      <c r="B1530" s="1261" t="s">
        <v>1403</v>
      </c>
      <c r="C1530" s="1261" t="s">
        <v>1383</v>
      </c>
      <c r="D1530" s="703">
        <v>84</v>
      </c>
      <c r="F1530" s="1261">
        <v>7250.7700000000004</v>
      </c>
      <c r="G1530" s="1261">
        <v>120400</v>
      </c>
      <c r="H1530" s="1261">
        <v>0</v>
      </c>
      <c r="I1530" s="1261" t="s">
        <v>1358</v>
      </c>
      <c r="J1530" s="1261" t="s">
        <v>1359</v>
      </c>
    </row>
    <row r="1531">
      <c r="A1531" s="1261" t="s">
        <v>1355</v>
      </c>
      <c r="B1531" s="1261" t="s">
        <v>1403</v>
      </c>
      <c r="C1531" s="1261" t="s">
        <v>1388</v>
      </c>
      <c r="D1531" s="703">
        <v>27</v>
      </c>
      <c r="F1531" s="1261">
        <v>632886.19999999995</v>
      </c>
      <c r="G1531" s="1261">
        <v>6524600</v>
      </c>
      <c r="H1531" s="1261">
        <v>0</v>
      </c>
      <c r="I1531" s="1261" t="s">
        <v>1358</v>
      </c>
      <c r="J1531" s="1261" t="s">
        <v>1359</v>
      </c>
    </row>
    <row r="1532">
      <c r="A1532" s="1261" t="s">
        <v>1360</v>
      </c>
      <c r="B1532" s="1261" t="s">
        <v>1403</v>
      </c>
      <c r="C1532" s="1261" t="s">
        <v>1378</v>
      </c>
      <c r="D1532" s="703">
        <v>40</v>
      </c>
      <c r="F1532" s="1261">
        <v>26.920000000000002</v>
      </c>
      <c r="G1532" s="1261">
        <v>0.02</v>
      </c>
      <c r="H1532" s="1261">
        <v>0</v>
      </c>
      <c r="I1532" s="1261" t="s">
        <v>1358</v>
      </c>
      <c r="J1532" s="1261" t="s">
        <v>1359</v>
      </c>
    </row>
    <row r="1533">
      <c r="A1533" s="1261" t="s">
        <v>1355</v>
      </c>
      <c r="B1533" s="1261" t="s">
        <v>1403</v>
      </c>
      <c r="C1533" s="1261" t="s">
        <v>1408</v>
      </c>
      <c r="D1533" s="703">
        <v>44</v>
      </c>
      <c r="F1533" s="1261">
        <v>2064.3299999999999</v>
      </c>
      <c r="G1533" s="1261">
        <v>2800</v>
      </c>
      <c r="H1533" s="1261">
        <v>0</v>
      </c>
      <c r="I1533" s="1261" t="s">
        <v>1358</v>
      </c>
      <c r="J1533" s="1261" t="s">
        <v>1359</v>
      </c>
    </row>
    <row r="1534">
      <c r="A1534" s="1261" t="s">
        <v>1360</v>
      </c>
      <c r="B1534" s="1261" t="s">
        <v>1403</v>
      </c>
      <c r="C1534" s="1261" t="s">
        <v>1382</v>
      </c>
      <c r="D1534" s="703">
        <v>29</v>
      </c>
      <c r="F1534" s="1261">
        <v>782.64999999999998</v>
      </c>
      <c r="G1534" s="1261">
        <v>125</v>
      </c>
      <c r="H1534" s="1261">
        <v>0</v>
      </c>
      <c r="I1534" s="1261" t="s">
        <v>1358</v>
      </c>
      <c r="J1534" s="1261" t="s">
        <v>1359</v>
      </c>
    </row>
    <row r="1535">
      <c r="A1535" s="1261" t="s">
        <v>1360</v>
      </c>
      <c r="B1535" s="1261" t="s">
        <v>1403</v>
      </c>
      <c r="C1535" s="1261" t="s">
        <v>1399</v>
      </c>
      <c r="D1535" s="703">
        <v>44</v>
      </c>
      <c r="F1535" s="1261">
        <v>28402.779999999999</v>
      </c>
      <c r="G1535" s="1261">
        <v>52038</v>
      </c>
      <c r="H1535" s="1261">
        <v>0</v>
      </c>
      <c r="I1535" s="1261" t="s">
        <v>1358</v>
      </c>
      <c r="J1535" s="1261" t="s">
        <v>1359</v>
      </c>
    </row>
    <row r="1536">
      <c r="A1536" s="1261" t="s">
        <v>1360</v>
      </c>
      <c r="B1536" s="1261" t="s">
        <v>1403</v>
      </c>
      <c r="C1536" s="1261" t="s">
        <v>1377</v>
      </c>
      <c r="D1536" s="703">
        <v>21</v>
      </c>
      <c r="F1536" s="1261">
        <v>661.66999999999996</v>
      </c>
      <c r="G1536" s="1261">
        <v>61.5</v>
      </c>
      <c r="H1536" s="1261">
        <v>0</v>
      </c>
      <c r="I1536" s="1261" t="s">
        <v>1358</v>
      </c>
      <c r="J1536" s="1261" t="s">
        <v>1359</v>
      </c>
    </row>
    <row r="1537">
      <c r="A1537" s="1261" t="s">
        <v>1355</v>
      </c>
      <c r="B1537" s="1261" t="s">
        <v>1403</v>
      </c>
      <c r="C1537" s="1261" t="s">
        <v>1377</v>
      </c>
      <c r="D1537" s="703">
        <v>49</v>
      </c>
      <c r="F1537" s="1261">
        <v>306.13999999999999</v>
      </c>
      <c r="G1537" s="1261">
        <v>0.59999999999999998</v>
      </c>
      <c r="H1537" s="1261">
        <v>0</v>
      </c>
      <c r="I1537" s="1261" t="s">
        <v>1358</v>
      </c>
      <c r="J1537" s="1261" t="s">
        <v>1359</v>
      </c>
    </row>
    <row r="1538">
      <c r="A1538" s="1261" t="s">
        <v>1355</v>
      </c>
      <c r="B1538" s="1261" t="s">
        <v>1403</v>
      </c>
      <c r="C1538" s="1261" t="s">
        <v>1379</v>
      </c>
      <c r="D1538" s="703">
        <v>27</v>
      </c>
      <c r="F1538" s="1261">
        <v>105084</v>
      </c>
      <c r="G1538" s="1261">
        <v>1946000</v>
      </c>
      <c r="H1538" s="1261">
        <v>0</v>
      </c>
      <c r="I1538" s="1261" t="s">
        <v>1358</v>
      </c>
      <c r="J1538" s="1261" t="s">
        <v>1359</v>
      </c>
    </row>
    <row r="1539">
      <c r="A1539" s="1261" t="s">
        <v>1355</v>
      </c>
      <c r="B1539" s="1261" t="s">
        <v>1403</v>
      </c>
      <c r="C1539" s="1261" t="s">
        <v>1364</v>
      </c>
      <c r="D1539" s="703">
        <v>25</v>
      </c>
      <c r="F1539" s="1261">
        <v>2.52</v>
      </c>
      <c r="G1539" s="1261">
        <v>3</v>
      </c>
      <c r="H1539" s="1261">
        <v>0</v>
      </c>
      <c r="I1539" s="1261" t="s">
        <v>1358</v>
      </c>
      <c r="J1539" s="1261" t="s">
        <v>1359</v>
      </c>
    </row>
    <row r="1540">
      <c r="A1540" s="1261" t="s">
        <v>1360</v>
      </c>
      <c r="B1540" s="1261" t="s">
        <v>1403</v>
      </c>
      <c r="C1540" s="1261" t="s">
        <v>1420</v>
      </c>
      <c r="D1540" s="703">
        <v>49</v>
      </c>
      <c r="F1540" s="1261">
        <v>357.97000000000003</v>
      </c>
      <c r="G1540" s="1261">
        <v>37.5</v>
      </c>
      <c r="H1540" s="1261">
        <v>0</v>
      </c>
      <c r="I1540" s="1261" t="s">
        <v>1358</v>
      </c>
      <c r="J1540" s="1261" t="s">
        <v>1359</v>
      </c>
    </row>
    <row r="1541">
      <c r="A1541" s="1261" t="s">
        <v>1355</v>
      </c>
      <c r="B1541" s="1261" t="s">
        <v>1403</v>
      </c>
      <c r="C1541" s="1261" t="s">
        <v>1424</v>
      </c>
      <c r="D1541" s="703">
        <v>12</v>
      </c>
      <c r="F1541" s="1261">
        <v>94.659999999999997</v>
      </c>
      <c r="G1541" s="1261">
        <v>300</v>
      </c>
      <c r="H1541" s="1261">
        <v>0</v>
      </c>
      <c r="I1541" s="1261" t="s">
        <v>1358</v>
      </c>
      <c r="J1541" s="1261" t="s">
        <v>1359</v>
      </c>
    </row>
    <row r="1542">
      <c r="A1542" s="1261" t="s">
        <v>1360</v>
      </c>
      <c r="B1542" s="1261" t="s">
        <v>1403</v>
      </c>
      <c r="C1542" s="1261" t="s">
        <v>1372</v>
      </c>
      <c r="D1542" s="703">
        <v>76</v>
      </c>
      <c r="F1542" s="1261">
        <v>10605.85</v>
      </c>
      <c r="G1542" s="1261">
        <v>32</v>
      </c>
      <c r="H1542" s="1261">
        <v>0</v>
      </c>
      <c r="I1542" s="1261" t="s">
        <v>1358</v>
      </c>
      <c r="J1542" s="1261" t="s">
        <v>1359</v>
      </c>
    </row>
    <row r="1543">
      <c r="A1543" s="1261" t="s">
        <v>1355</v>
      </c>
      <c r="B1543" s="1261" t="s">
        <v>1403</v>
      </c>
      <c r="C1543" s="1261" t="s">
        <v>1385</v>
      </c>
      <c r="D1543" s="703">
        <v>95</v>
      </c>
      <c r="F1543" s="1261">
        <v>3843</v>
      </c>
      <c r="G1543" s="1261">
        <v>140</v>
      </c>
      <c r="H1543" s="1261">
        <v>0</v>
      </c>
      <c r="I1543" s="1261" t="s">
        <v>1358</v>
      </c>
      <c r="J1543" s="1261" t="s">
        <v>1359</v>
      </c>
    </row>
    <row r="1544">
      <c r="A1544" s="1261" t="s">
        <v>1355</v>
      </c>
      <c r="B1544" s="1261" t="s">
        <v>1403</v>
      </c>
      <c r="C1544" s="1261" t="s">
        <v>1383</v>
      </c>
      <c r="D1544" s="703">
        <v>61</v>
      </c>
      <c r="F1544" s="1261">
        <v>5752.4899999999998</v>
      </c>
      <c r="G1544" s="1261">
        <v>3</v>
      </c>
      <c r="H1544" s="1261">
        <v>0</v>
      </c>
      <c r="I1544" s="1261" t="s">
        <v>1358</v>
      </c>
      <c r="J1544" s="1261" t="s">
        <v>1359</v>
      </c>
    </row>
    <row r="1545">
      <c r="A1545" s="1261" t="s">
        <v>1355</v>
      </c>
      <c r="B1545" s="1261" t="s">
        <v>1423</v>
      </c>
      <c r="C1545" s="1261" t="s">
        <v>1370</v>
      </c>
      <c r="D1545" s="703">
        <v>18</v>
      </c>
      <c r="F1545" s="1261">
        <v>4419.0900000000001</v>
      </c>
      <c r="G1545" s="1261">
        <v>1206.0999999999999</v>
      </c>
      <c r="H1545" s="1261">
        <v>0</v>
      </c>
      <c r="I1545" s="1261" t="s">
        <v>1358</v>
      </c>
      <c r="J1545" s="1261" t="s">
        <v>1359</v>
      </c>
    </row>
    <row r="1546">
      <c r="A1546" s="1261" t="s">
        <v>1355</v>
      </c>
      <c r="B1546" s="1261" t="s">
        <v>1403</v>
      </c>
      <c r="C1546" s="1261" t="s">
        <v>1422</v>
      </c>
      <c r="D1546" s="703">
        <v>90</v>
      </c>
      <c r="F1546" s="1261">
        <v>140</v>
      </c>
      <c r="G1546" s="1261">
        <v>1.1000000000000001</v>
      </c>
      <c r="H1546" s="1261">
        <v>0</v>
      </c>
      <c r="I1546" s="1261" t="s">
        <v>1358</v>
      </c>
      <c r="J1546" s="1261" t="s">
        <v>1359</v>
      </c>
    </row>
    <row r="1547">
      <c r="A1547" s="1261" t="s">
        <v>1360</v>
      </c>
      <c r="B1547" s="1261" t="s">
        <v>1423</v>
      </c>
      <c r="C1547" s="1261" t="s">
        <v>1443</v>
      </c>
      <c r="D1547" s="703">
        <v>18</v>
      </c>
      <c r="F1547" s="1261">
        <v>16064902.939999999</v>
      </c>
      <c r="G1547" s="1261">
        <v>5638743.9000000004</v>
      </c>
      <c r="H1547" s="1261">
        <v>0</v>
      </c>
      <c r="I1547" s="1261" t="s">
        <v>1358</v>
      </c>
      <c r="J1547" s="1261" t="s">
        <v>1359</v>
      </c>
    </row>
    <row r="1548">
      <c r="A1548" s="1261" t="s">
        <v>1360</v>
      </c>
      <c r="B1548" s="1261" t="s">
        <v>1423</v>
      </c>
      <c r="C1548" s="1261" t="s">
        <v>1375</v>
      </c>
      <c r="D1548" s="703">
        <v>84</v>
      </c>
      <c r="F1548" s="1261">
        <v>3105509.73</v>
      </c>
      <c r="G1548" s="1261">
        <v>111950.50999999999</v>
      </c>
      <c r="H1548" s="1261">
        <v>0</v>
      </c>
      <c r="I1548" s="1261" t="s">
        <v>1358</v>
      </c>
      <c r="J1548" s="1261" t="s">
        <v>1359</v>
      </c>
    </row>
    <row r="1549">
      <c r="A1549" s="1261" t="s">
        <v>1360</v>
      </c>
      <c r="B1549" s="1261" t="s">
        <v>1423</v>
      </c>
      <c r="C1549" s="1261" t="s">
        <v>1367</v>
      </c>
      <c r="D1549" s="703">
        <v>3</v>
      </c>
      <c r="F1549" s="1261">
        <v>4365334.1500000004</v>
      </c>
      <c r="G1549" s="1261">
        <v>652760</v>
      </c>
      <c r="H1549" s="1261">
        <v>0</v>
      </c>
      <c r="I1549" s="1261" t="s">
        <v>1358</v>
      </c>
      <c r="J1549" s="1261" t="s">
        <v>1359</v>
      </c>
    </row>
    <row r="1550">
      <c r="A1550" s="1261" t="s">
        <v>1355</v>
      </c>
      <c r="B1550" s="1261" t="s">
        <v>1423</v>
      </c>
      <c r="C1550" s="1261" t="s">
        <v>1364</v>
      </c>
      <c r="D1550" s="703">
        <v>74</v>
      </c>
      <c r="F1550" s="1261">
        <v>113455.19</v>
      </c>
      <c r="G1550" s="1261">
        <v>23808.639999999999</v>
      </c>
      <c r="H1550" s="1261">
        <v>0</v>
      </c>
      <c r="I1550" s="1261" t="s">
        <v>1358</v>
      </c>
      <c r="J1550" s="1261" t="s">
        <v>1359</v>
      </c>
    </row>
    <row r="1551">
      <c r="A1551" s="1261" t="s">
        <v>1360</v>
      </c>
      <c r="B1551" s="1261" t="s">
        <v>1423</v>
      </c>
      <c r="C1551" s="1261" t="s">
        <v>1386</v>
      </c>
      <c r="D1551" s="703">
        <v>82</v>
      </c>
      <c r="F1551" s="1261">
        <v>6227.1999999999998</v>
      </c>
      <c r="G1551" s="1261">
        <v>49.700000000000003</v>
      </c>
      <c r="H1551" s="1261">
        <v>0</v>
      </c>
      <c r="I1551" s="1261" t="s">
        <v>1358</v>
      </c>
      <c r="J1551" s="1261" t="s">
        <v>1359</v>
      </c>
    </row>
    <row r="1552">
      <c r="A1552" s="1261" t="s">
        <v>1355</v>
      </c>
      <c r="B1552" s="1261" t="s">
        <v>1423</v>
      </c>
      <c r="C1552" s="1261" t="s">
        <v>1375</v>
      </c>
      <c r="D1552" s="703">
        <v>85</v>
      </c>
      <c r="F1552" s="1261">
        <v>342.05000000000001</v>
      </c>
      <c r="G1552" s="1261">
        <v>0.71999999999999997</v>
      </c>
      <c r="H1552" s="1261">
        <v>0</v>
      </c>
      <c r="I1552" s="1261" t="s">
        <v>1358</v>
      </c>
      <c r="J1552" s="1261" t="s">
        <v>1359</v>
      </c>
    </row>
    <row r="1553">
      <c r="A1553" s="1261" t="s">
        <v>1360</v>
      </c>
      <c r="B1553" s="1261" t="s">
        <v>1423</v>
      </c>
      <c r="C1553" s="1261" t="s">
        <v>1385</v>
      </c>
      <c r="D1553" s="703">
        <v>12</v>
      </c>
      <c r="F1553" s="1261">
        <v>446003.82000000001</v>
      </c>
      <c r="G1553" s="1261">
        <v>300000</v>
      </c>
      <c r="H1553" s="1261">
        <v>0</v>
      </c>
      <c r="I1553" s="1261" t="s">
        <v>1358</v>
      </c>
      <c r="J1553" s="1261" t="s">
        <v>1359</v>
      </c>
    </row>
    <row r="1554">
      <c r="A1554" s="1261" t="s">
        <v>1360</v>
      </c>
      <c r="B1554" s="1261" t="s">
        <v>1423</v>
      </c>
      <c r="C1554" s="1261" t="s">
        <v>1364</v>
      </c>
      <c r="D1554" s="703">
        <v>54</v>
      </c>
      <c r="F1554" s="1261">
        <v>342130.75</v>
      </c>
      <c r="G1554" s="1261">
        <v>181000.5</v>
      </c>
      <c r="H1554" s="1261">
        <v>0</v>
      </c>
      <c r="I1554" s="1261" t="s">
        <v>1358</v>
      </c>
      <c r="J1554" s="1261" t="s">
        <v>1359</v>
      </c>
    </row>
    <row r="1555">
      <c r="A1555" s="1261" t="s">
        <v>1360</v>
      </c>
      <c r="B1555" s="1261" t="s">
        <v>1423</v>
      </c>
      <c r="C1555" s="1261" t="s">
        <v>1366</v>
      </c>
      <c r="D1555" s="703">
        <v>8</v>
      </c>
      <c r="F1555" s="1261">
        <v>108782.47</v>
      </c>
      <c r="G1555" s="1261">
        <v>6025.1999999999998</v>
      </c>
      <c r="H1555" s="1261">
        <v>0</v>
      </c>
      <c r="I1555" s="1261" t="s">
        <v>1358</v>
      </c>
      <c r="J1555" s="1261" t="s">
        <v>1359</v>
      </c>
    </row>
    <row r="1556">
      <c r="A1556" s="1261" t="s">
        <v>1360</v>
      </c>
      <c r="B1556" s="1261" t="s">
        <v>1423</v>
      </c>
      <c r="C1556" s="1261" t="s">
        <v>1394</v>
      </c>
      <c r="D1556" s="703">
        <v>18</v>
      </c>
      <c r="F1556" s="1261">
        <v>5477646.7000000002</v>
      </c>
      <c r="G1556" s="1261">
        <v>3460000</v>
      </c>
      <c r="H1556" s="1261">
        <v>0</v>
      </c>
      <c r="I1556" s="1261" t="s">
        <v>1358</v>
      </c>
      <c r="J1556" s="1261" t="s">
        <v>1359</v>
      </c>
    </row>
    <row r="1557">
      <c r="A1557" s="1261" t="s">
        <v>1355</v>
      </c>
      <c r="B1557" s="1261" t="s">
        <v>1423</v>
      </c>
      <c r="C1557" s="1261" t="s">
        <v>1364</v>
      </c>
      <c r="D1557" s="703">
        <v>49</v>
      </c>
      <c r="F1557" s="1261">
        <v>30354.990000000002</v>
      </c>
      <c r="G1557" s="1261">
        <v>2205.6599999999999</v>
      </c>
      <c r="H1557" s="1261">
        <v>0</v>
      </c>
      <c r="I1557" s="1261" t="s">
        <v>1358</v>
      </c>
      <c r="J1557" s="1261" t="s">
        <v>1359</v>
      </c>
    </row>
    <row r="1558">
      <c r="A1558" s="1261" t="s">
        <v>1355</v>
      </c>
      <c r="B1558" s="1261" t="s">
        <v>1423</v>
      </c>
      <c r="C1558" s="1261" t="s">
        <v>1368</v>
      </c>
      <c r="D1558" s="703">
        <v>23</v>
      </c>
      <c r="F1558" s="1261">
        <v>81770.520000000004</v>
      </c>
      <c r="G1558" s="1261">
        <v>32821.510000000002</v>
      </c>
      <c r="H1558" s="1261">
        <v>0</v>
      </c>
      <c r="I1558" s="1261" t="s">
        <v>1358</v>
      </c>
      <c r="J1558" s="1261" t="s">
        <v>1359</v>
      </c>
    </row>
    <row r="1559">
      <c r="A1559" s="1261" t="s">
        <v>1360</v>
      </c>
      <c r="B1559" s="1261" t="s">
        <v>1423</v>
      </c>
      <c r="C1559" s="1261" t="s">
        <v>1383</v>
      </c>
      <c r="D1559" s="703">
        <v>22</v>
      </c>
      <c r="F1559" s="1261">
        <v>2128345.2000000002</v>
      </c>
      <c r="G1559" s="1261">
        <v>3781150.0800000001</v>
      </c>
      <c r="H1559" s="1261">
        <v>0</v>
      </c>
      <c r="I1559" s="1261" t="s">
        <v>1358</v>
      </c>
      <c r="J1559" s="1261" t="s">
        <v>1359</v>
      </c>
    </row>
    <row r="1560">
      <c r="A1560" s="1261" t="s">
        <v>1360</v>
      </c>
      <c r="B1560" s="1261" t="s">
        <v>1423</v>
      </c>
      <c r="C1560" s="1261" t="s">
        <v>1398</v>
      </c>
      <c r="D1560" s="703">
        <v>33</v>
      </c>
      <c r="F1560" s="1261">
        <v>529975.27000000002</v>
      </c>
      <c r="G1560" s="1261">
        <v>131210.59</v>
      </c>
      <c r="H1560" s="1261">
        <v>0</v>
      </c>
      <c r="I1560" s="1261" t="s">
        <v>1358</v>
      </c>
      <c r="J1560" s="1261" t="s">
        <v>1359</v>
      </c>
    </row>
    <row r="1561">
      <c r="A1561" s="1261" t="s">
        <v>1360</v>
      </c>
      <c r="B1561" s="1261" t="s">
        <v>1423</v>
      </c>
      <c r="C1561" s="1261" t="s">
        <v>1367</v>
      </c>
      <c r="D1561" s="703">
        <v>38</v>
      </c>
      <c r="F1561" s="1261">
        <v>155040</v>
      </c>
      <c r="G1561" s="1261">
        <v>11453.950000000001</v>
      </c>
      <c r="H1561" s="1261">
        <v>0</v>
      </c>
      <c r="I1561" s="1261" t="s">
        <v>1358</v>
      </c>
      <c r="J1561" s="1261" t="s">
        <v>1359</v>
      </c>
    </row>
    <row r="1562">
      <c r="A1562" s="1261" t="s">
        <v>1360</v>
      </c>
      <c r="B1562" s="1261" t="s">
        <v>1423</v>
      </c>
      <c r="C1562" s="1261" t="s">
        <v>1367</v>
      </c>
      <c r="D1562" s="703">
        <v>65</v>
      </c>
      <c r="F1562" s="1261">
        <v>8511.9799999999996</v>
      </c>
      <c r="G1562" s="1261">
        <v>472.44999999999999</v>
      </c>
      <c r="H1562" s="1261">
        <v>0</v>
      </c>
      <c r="I1562" s="1261" t="s">
        <v>1358</v>
      </c>
      <c r="J1562" s="1261" t="s">
        <v>1359</v>
      </c>
    </row>
    <row r="1563">
      <c r="A1563" s="1261" t="s">
        <v>1360</v>
      </c>
      <c r="B1563" s="1261" t="s">
        <v>1423</v>
      </c>
      <c r="C1563" s="1261" t="s">
        <v>1425</v>
      </c>
      <c r="D1563" s="703">
        <v>42</v>
      </c>
      <c r="F1563" s="1261">
        <v>139.22999999999999</v>
      </c>
      <c r="G1563" s="1261">
        <v>0.39000000000000001</v>
      </c>
      <c r="H1563" s="1261">
        <v>0</v>
      </c>
      <c r="I1563" s="1261" t="s">
        <v>1358</v>
      </c>
      <c r="J1563" s="1261" t="s">
        <v>1359</v>
      </c>
    </row>
    <row r="1564">
      <c r="A1564" s="1261" t="s">
        <v>1360</v>
      </c>
      <c r="B1564" s="1261" t="s">
        <v>1423</v>
      </c>
      <c r="C1564" s="1261" t="s">
        <v>1391</v>
      </c>
      <c r="D1564" s="703">
        <v>39</v>
      </c>
      <c r="F1564" s="1261">
        <v>3459017.2599999998</v>
      </c>
      <c r="G1564" s="1261">
        <v>1592000</v>
      </c>
      <c r="H1564" s="1261">
        <v>0</v>
      </c>
      <c r="I1564" s="1261" t="s">
        <v>1358</v>
      </c>
      <c r="J1564" s="1261" t="s">
        <v>1359</v>
      </c>
    </row>
    <row r="1565">
      <c r="A1565" s="1261" t="s">
        <v>1355</v>
      </c>
      <c r="B1565" s="1261" t="s">
        <v>1423</v>
      </c>
      <c r="C1565" s="1261" t="s">
        <v>1368</v>
      </c>
      <c r="D1565" s="703">
        <v>20</v>
      </c>
      <c r="F1565" s="1261">
        <v>233904.04000000001</v>
      </c>
      <c r="G1565" s="1261">
        <v>211077.23999999999</v>
      </c>
      <c r="H1565" s="1261">
        <v>0</v>
      </c>
      <c r="I1565" s="1261" t="s">
        <v>1358</v>
      </c>
      <c r="J1565" s="1261" t="s">
        <v>1359</v>
      </c>
    </row>
    <row r="1566">
      <c r="A1566" s="1261" t="s">
        <v>1360</v>
      </c>
      <c r="B1566" s="1261" t="s">
        <v>1423</v>
      </c>
      <c r="C1566" s="1261" t="s">
        <v>1364</v>
      </c>
      <c r="D1566" s="703">
        <v>13</v>
      </c>
      <c r="F1566" s="1261">
        <v>348087.39000000001</v>
      </c>
      <c r="G1566" s="1261">
        <v>5891</v>
      </c>
      <c r="H1566" s="1261">
        <v>0</v>
      </c>
      <c r="I1566" s="1261" t="s">
        <v>1358</v>
      </c>
      <c r="J1566" s="1261" t="s">
        <v>1359</v>
      </c>
    </row>
    <row r="1567">
      <c r="A1567" s="1261" t="s">
        <v>1360</v>
      </c>
      <c r="B1567" s="1261" t="s">
        <v>1423</v>
      </c>
      <c r="C1567" s="1261" t="s">
        <v>1392</v>
      </c>
      <c r="D1567" s="703">
        <v>87</v>
      </c>
      <c r="F1567" s="1261">
        <v>92.400000000000006</v>
      </c>
      <c r="G1567" s="1261">
        <v>15</v>
      </c>
      <c r="H1567" s="1261">
        <v>0</v>
      </c>
      <c r="I1567" s="1261" t="s">
        <v>1358</v>
      </c>
      <c r="J1567" s="1261" t="s">
        <v>1359</v>
      </c>
    </row>
    <row r="1568">
      <c r="A1568" s="1261" t="s">
        <v>1360</v>
      </c>
      <c r="B1568" s="1261" t="s">
        <v>1423</v>
      </c>
      <c r="C1568" s="1261" t="s">
        <v>1367</v>
      </c>
      <c r="D1568" s="703">
        <v>71</v>
      </c>
      <c r="F1568" s="1261">
        <v>2774.6700000000001</v>
      </c>
      <c r="G1568" s="1261">
        <v>307</v>
      </c>
      <c r="H1568" s="1261">
        <v>0</v>
      </c>
      <c r="I1568" s="1261" t="s">
        <v>1358</v>
      </c>
      <c r="J1568" s="1261" t="s">
        <v>1359</v>
      </c>
    </row>
    <row r="1569">
      <c r="A1569" s="1261" t="s">
        <v>1355</v>
      </c>
      <c r="B1569" s="1261" t="s">
        <v>1423</v>
      </c>
      <c r="C1569" s="1261" t="s">
        <v>1383</v>
      </c>
      <c r="D1569" s="703">
        <v>82</v>
      </c>
      <c r="F1569" s="1261">
        <v>21764.259999999998</v>
      </c>
      <c r="G1569" s="1261">
        <v>2474.3200000000002</v>
      </c>
      <c r="H1569" s="1261">
        <v>0</v>
      </c>
      <c r="I1569" s="1261" t="s">
        <v>1358</v>
      </c>
      <c r="J1569" s="1261" t="s">
        <v>1359</v>
      </c>
    </row>
    <row r="1570">
      <c r="A1570" s="1261" t="s">
        <v>1355</v>
      </c>
      <c r="B1570" s="1261" t="s">
        <v>1423</v>
      </c>
      <c r="C1570" s="1261" t="s">
        <v>1398</v>
      </c>
      <c r="D1570" s="703">
        <v>71</v>
      </c>
      <c r="F1570" s="1261">
        <v>24.800000000000001</v>
      </c>
      <c r="G1570" s="1261">
        <v>2.1200000000000001</v>
      </c>
      <c r="H1570" s="1261">
        <v>0</v>
      </c>
      <c r="I1570" s="1261" t="s">
        <v>1358</v>
      </c>
      <c r="J1570" s="1261" t="s">
        <v>1359</v>
      </c>
    </row>
    <row r="1571">
      <c r="A1571" s="1261" t="s">
        <v>1360</v>
      </c>
      <c r="B1571" s="1261" t="s">
        <v>1423</v>
      </c>
      <c r="C1571" s="1261" t="s">
        <v>1407</v>
      </c>
      <c r="D1571" s="703">
        <v>73</v>
      </c>
      <c r="F1571" s="1261">
        <v>12720.15</v>
      </c>
      <c r="G1571" s="1261">
        <v>19</v>
      </c>
      <c r="H1571" s="1261">
        <v>0</v>
      </c>
      <c r="I1571" s="1261" t="s">
        <v>1358</v>
      </c>
      <c r="J1571" s="1261" t="s">
        <v>1359</v>
      </c>
    </row>
    <row r="1572">
      <c r="A1572" s="1261" t="s">
        <v>1360</v>
      </c>
      <c r="B1572" s="1261" t="s">
        <v>1423</v>
      </c>
      <c r="C1572" s="1261" t="s">
        <v>1393</v>
      </c>
      <c r="D1572" s="703">
        <v>61</v>
      </c>
      <c r="F1572" s="1261">
        <v>10379.360000000001</v>
      </c>
      <c r="G1572" s="1261">
        <v>50.520000000000003</v>
      </c>
      <c r="H1572" s="1261">
        <v>0</v>
      </c>
      <c r="I1572" s="1261" t="s">
        <v>1358</v>
      </c>
      <c r="J1572" s="1261" t="s">
        <v>1359</v>
      </c>
    </row>
    <row r="1573">
      <c r="A1573" s="1261" t="s">
        <v>1355</v>
      </c>
      <c r="B1573" s="1261" t="s">
        <v>1423</v>
      </c>
      <c r="C1573" s="1261" t="s">
        <v>1422</v>
      </c>
      <c r="D1573" s="703">
        <v>49</v>
      </c>
      <c r="F1573" s="1261">
        <v>663.69000000000005</v>
      </c>
      <c r="G1573" s="1261">
        <v>311.5</v>
      </c>
      <c r="H1573" s="1261">
        <v>0</v>
      </c>
      <c r="I1573" s="1261" t="s">
        <v>1358</v>
      </c>
      <c r="J1573" s="1261" t="s">
        <v>1359</v>
      </c>
    </row>
    <row r="1574">
      <c r="A1574" s="1261" t="s">
        <v>1355</v>
      </c>
      <c r="B1574" s="1261" t="s">
        <v>1423</v>
      </c>
      <c r="C1574" s="1261" t="s">
        <v>1398</v>
      </c>
      <c r="D1574" s="703">
        <v>34</v>
      </c>
      <c r="F1574" s="1261">
        <v>1.2</v>
      </c>
      <c r="G1574" s="1261">
        <v>0.02</v>
      </c>
      <c r="H1574" s="1261">
        <v>0</v>
      </c>
      <c r="I1574" s="1261" t="s">
        <v>1358</v>
      </c>
      <c r="J1574" s="1261" t="s">
        <v>1359</v>
      </c>
    </row>
    <row r="1575">
      <c r="A1575" s="1261" t="s">
        <v>1355</v>
      </c>
      <c r="B1575" s="1261" t="s">
        <v>1423</v>
      </c>
      <c r="C1575" s="1261" t="s">
        <v>1364</v>
      </c>
      <c r="D1575" s="703">
        <v>23</v>
      </c>
      <c r="F1575" s="1261">
        <v>678.42999999999995</v>
      </c>
      <c r="G1575" s="1261">
        <v>156.75999999999999</v>
      </c>
      <c r="H1575" s="1261">
        <v>0</v>
      </c>
      <c r="I1575" s="1261" t="s">
        <v>1358</v>
      </c>
      <c r="J1575" s="1261" t="s">
        <v>1359</v>
      </c>
    </row>
    <row r="1576">
      <c r="A1576" s="1261" t="s">
        <v>1355</v>
      </c>
      <c r="B1576" s="1261" t="s">
        <v>1423</v>
      </c>
      <c r="C1576" s="1261" t="s">
        <v>1367</v>
      </c>
      <c r="D1576" s="703">
        <v>27</v>
      </c>
      <c r="F1576" s="1261">
        <v>40037727.229999997</v>
      </c>
      <c r="G1576" s="1261">
        <v>162463490</v>
      </c>
      <c r="H1576" s="1261">
        <v>0</v>
      </c>
      <c r="I1576" s="1261" t="s">
        <v>1358</v>
      </c>
      <c r="J1576" s="1261" t="s">
        <v>1359</v>
      </c>
    </row>
    <row r="1577">
      <c r="A1577" s="1261" t="s">
        <v>1355</v>
      </c>
      <c r="B1577" s="1261" t="s">
        <v>1423</v>
      </c>
      <c r="C1577" s="1261" t="s">
        <v>1357</v>
      </c>
      <c r="D1577" s="703">
        <v>27</v>
      </c>
      <c r="F1577" s="1261">
        <v>820453.15000000002</v>
      </c>
      <c r="G1577" s="1261">
        <v>6119600</v>
      </c>
      <c r="H1577" s="1261">
        <v>0</v>
      </c>
      <c r="I1577" s="1261" t="s">
        <v>1358</v>
      </c>
      <c r="J1577" s="1261" t="s">
        <v>1359</v>
      </c>
    </row>
    <row r="1578">
      <c r="A1578" s="1261" t="s">
        <v>1360</v>
      </c>
      <c r="B1578" s="1261" t="s">
        <v>1423</v>
      </c>
      <c r="C1578" s="1261" t="s">
        <v>1417</v>
      </c>
      <c r="D1578" s="703">
        <v>39</v>
      </c>
      <c r="F1578" s="1261">
        <v>146006.39000000001</v>
      </c>
      <c r="G1578" s="1261">
        <v>74325</v>
      </c>
      <c r="H1578" s="1261">
        <v>0</v>
      </c>
      <c r="I1578" s="1261" t="s">
        <v>1358</v>
      </c>
      <c r="J1578" s="1261" t="s">
        <v>1359</v>
      </c>
    </row>
    <row r="1579">
      <c r="A1579" s="1261" t="s">
        <v>1355</v>
      </c>
      <c r="B1579" s="1261" t="s">
        <v>1423</v>
      </c>
      <c r="C1579" s="1261" t="s">
        <v>1370</v>
      </c>
      <c r="D1579" s="703">
        <v>33</v>
      </c>
      <c r="F1579" s="1261">
        <v>97240.559999999998</v>
      </c>
      <c r="G1579" s="1261">
        <v>7090.7600000000002</v>
      </c>
      <c r="H1579" s="1261">
        <v>0</v>
      </c>
      <c r="I1579" s="1261" t="s">
        <v>1358</v>
      </c>
      <c r="J1579" s="1261" t="s">
        <v>1359</v>
      </c>
    </row>
    <row r="1580">
      <c r="A1580" s="1261" t="s">
        <v>1355</v>
      </c>
      <c r="B1580" s="1261" t="s">
        <v>1423</v>
      </c>
      <c r="C1580" s="1261" t="s">
        <v>1382</v>
      </c>
      <c r="D1580" s="703">
        <v>85</v>
      </c>
      <c r="F1580" s="1261">
        <v>58608.269999999997</v>
      </c>
      <c r="G1580" s="1261">
        <v>38.590000000000003</v>
      </c>
      <c r="H1580" s="1261">
        <v>0</v>
      </c>
      <c r="I1580" s="1261" t="s">
        <v>1358</v>
      </c>
      <c r="J1580" s="1261" t="s">
        <v>1359</v>
      </c>
    </row>
    <row r="1581">
      <c r="A1581" s="1261" t="s">
        <v>1360</v>
      </c>
      <c r="B1581" s="1261" t="s">
        <v>1423</v>
      </c>
      <c r="C1581" s="1261" t="s">
        <v>1414</v>
      </c>
      <c r="D1581" s="703">
        <v>61</v>
      </c>
      <c r="F1581" s="1261">
        <v>7498.2399999999998</v>
      </c>
      <c r="G1581" s="1261">
        <v>105.59999999999999</v>
      </c>
      <c r="H1581" s="1261">
        <v>0</v>
      </c>
      <c r="I1581" s="1261" t="s">
        <v>1358</v>
      </c>
      <c r="J1581" s="1261" t="s">
        <v>1359</v>
      </c>
    </row>
    <row r="1582">
      <c r="A1582" s="1261" t="s">
        <v>1360</v>
      </c>
      <c r="B1582" s="1261" t="s">
        <v>1423</v>
      </c>
      <c r="C1582" s="1261" t="s">
        <v>1420</v>
      </c>
      <c r="D1582" s="703">
        <v>74</v>
      </c>
      <c r="F1582" s="1261">
        <v>22.07</v>
      </c>
      <c r="G1582" s="1261">
        <v>0.029999999999999999</v>
      </c>
      <c r="H1582" s="1261">
        <v>0</v>
      </c>
      <c r="I1582" s="1261" t="s">
        <v>1358</v>
      </c>
      <c r="J1582" s="1261" t="s">
        <v>1359</v>
      </c>
    </row>
    <row r="1583">
      <c r="A1583" s="1261" t="s">
        <v>1360</v>
      </c>
      <c r="B1583" s="1261" t="s">
        <v>1423</v>
      </c>
      <c r="C1583" s="1261" t="s">
        <v>1422</v>
      </c>
      <c r="D1583" s="703">
        <v>92</v>
      </c>
      <c r="F1583" s="1261">
        <v>654</v>
      </c>
      <c r="G1583" s="1261">
        <v>1.8799999999999999</v>
      </c>
      <c r="H1583" s="1261">
        <v>0</v>
      </c>
      <c r="I1583" s="1261" t="s">
        <v>1358</v>
      </c>
      <c r="J1583" s="1261" t="s">
        <v>1359</v>
      </c>
    </row>
    <row r="1584">
      <c r="A1584" s="1261" t="s">
        <v>1360</v>
      </c>
      <c r="B1584" s="1261" t="s">
        <v>1423</v>
      </c>
      <c r="C1584" s="1261" t="s">
        <v>1410</v>
      </c>
      <c r="D1584" s="703">
        <v>85</v>
      </c>
      <c r="F1584" s="1261">
        <v>457496.37</v>
      </c>
      <c r="G1584" s="1261">
        <v>1366.3199999999999</v>
      </c>
      <c r="H1584" s="1261">
        <v>0</v>
      </c>
      <c r="I1584" s="1261" t="s">
        <v>1358</v>
      </c>
      <c r="J1584" s="1261" t="s">
        <v>1359</v>
      </c>
    </row>
    <row r="1585">
      <c r="A1585" s="1261" t="s">
        <v>1355</v>
      </c>
      <c r="B1585" s="1261" t="s">
        <v>1423</v>
      </c>
      <c r="C1585" s="1261" t="s">
        <v>1379</v>
      </c>
      <c r="D1585" s="703">
        <v>8</v>
      </c>
      <c r="F1585" s="1261">
        <v>934953.94999999995</v>
      </c>
      <c r="G1585" s="1261">
        <v>42027.720000000001</v>
      </c>
      <c r="H1585" s="1261">
        <v>0</v>
      </c>
      <c r="I1585" s="1261" t="s">
        <v>1358</v>
      </c>
      <c r="J1585" s="1261" t="s">
        <v>1359</v>
      </c>
    </row>
    <row r="1586">
      <c r="A1586" s="1261" t="s">
        <v>1355</v>
      </c>
      <c r="B1586" s="1261" t="s">
        <v>1423</v>
      </c>
      <c r="C1586" s="1261" t="s">
        <v>1400</v>
      </c>
      <c r="D1586" s="703">
        <v>22</v>
      </c>
      <c r="F1586" s="1261">
        <v>1368.05</v>
      </c>
      <c r="G1586" s="1261">
        <v>583.75999999999999</v>
      </c>
      <c r="H1586" s="1261">
        <v>0</v>
      </c>
      <c r="I1586" s="1261" t="s">
        <v>1358</v>
      </c>
      <c r="J1586" s="1261" t="s">
        <v>1359</v>
      </c>
    </row>
    <row r="1587">
      <c r="A1587" s="1261" t="s">
        <v>1355</v>
      </c>
      <c r="B1587" s="1261" t="s">
        <v>1423</v>
      </c>
      <c r="C1587" s="1261" t="s">
        <v>1364</v>
      </c>
      <c r="D1587" s="703">
        <v>96</v>
      </c>
      <c r="F1587" s="1261">
        <v>1047690.05</v>
      </c>
      <c r="G1587" s="1261">
        <v>38545.660000000003</v>
      </c>
      <c r="H1587" s="1261">
        <v>0</v>
      </c>
      <c r="I1587" s="1261" t="s">
        <v>1358</v>
      </c>
      <c r="J1587" s="1261" t="s">
        <v>1359</v>
      </c>
    </row>
    <row r="1588">
      <c r="A1588" s="1261" t="s">
        <v>1360</v>
      </c>
      <c r="B1588" s="1261" t="s">
        <v>1423</v>
      </c>
      <c r="C1588" s="1261" t="s">
        <v>1367</v>
      </c>
      <c r="D1588" s="703">
        <v>60</v>
      </c>
      <c r="F1588" s="1261">
        <v>23120</v>
      </c>
      <c r="G1588" s="1261">
        <v>8345</v>
      </c>
      <c r="H1588" s="1261">
        <v>0</v>
      </c>
      <c r="I1588" s="1261" t="s">
        <v>1358</v>
      </c>
      <c r="J1588" s="1261" t="s">
        <v>1359</v>
      </c>
    </row>
    <row r="1589">
      <c r="A1589" s="1261" t="s">
        <v>1355</v>
      </c>
      <c r="B1589" s="1261" t="s">
        <v>1423</v>
      </c>
      <c r="C1589" s="1261" t="s">
        <v>1420</v>
      </c>
      <c r="D1589" s="703">
        <v>95</v>
      </c>
      <c r="F1589" s="1261">
        <v>94009</v>
      </c>
      <c r="G1589" s="1261">
        <v>2670</v>
      </c>
      <c r="H1589" s="1261">
        <v>0</v>
      </c>
      <c r="I1589" s="1261" t="s">
        <v>1358</v>
      </c>
      <c r="J1589" s="1261" t="s">
        <v>1359</v>
      </c>
    </row>
    <row r="1590">
      <c r="A1590" s="1261" t="s">
        <v>1360</v>
      </c>
      <c r="B1590" s="1261" t="s">
        <v>1423</v>
      </c>
      <c r="C1590" s="1261" t="s">
        <v>1365</v>
      </c>
      <c r="D1590" s="703">
        <v>61</v>
      </c>
      <c r="F1590" s="1261">
        <v>27461.689999999999</v>
      </c>
      <c r="G1590" s="1261">
        <v>277.66000000000003</v>
      </c>
      <c r="H1590" s="1261">
        <v>0</v>
      </c>
      <c r="I1590" s="1261" t="s">
        <v>1358</v>
      </c>
      <c r="J1590" s="1261" t="s">
        <v>1359</v>
      </c>
    </row>
    <row r="1591">
      <c r="A1591" s="1261" t="s">
        <v>1360</v>
      </c>
      <c r="B1591" s="1261" t="s">
        <v>1423</v>
      </c>
      <c r="C1591" s="1261" t="s">
        <v>1357</v>
      </c>
      <c r="D1591" s="703">
        <v>7</v>
      </c>
      <c r="F1591" s="1261">
        <v>1189275.8300000001</v>
      </c>
      <c r="G1591" s="1261">
        <v>846098.25</v>
      </c>
      <c r="H1591" s="1261">
        <v>0</v>
      </c>
      <c r="I1591" s="1261" t="s">
        <v>1358</v>
      </c>
      <c r="J1591" s="1261" t="s">
        <v>1359</v>
      </c>
    </row>
    <row r="1592">
      <c r="A1592" s="1261" t="s">
        <v>1360</v>
      </c>
      <c r="B1592" s="1261" t="s">
        <v>1423</v>
      </c>
      <c r="C1592" s="1261" t="s">
        <v>1394</v>
      </c>
      <c r="D1592" s="703">
        <v>82</v>
      </c>
      <c r="F1592" s="1261">
        <v>49283.599999999999</v>
      </c>
      <c r="G1592" s="1261">
        <v>258.61000000000001</v>
      </c>
      <c r="H1592" s="1261">
        <v>0</v>
      </c>
      <c r="I1592" s="1261" t="s">
        <v>1358</v>
      </c>
      <c r="J1592" s="1261" t="s">
        <v>1359</v>
      </c>
    </row>
    <row r="1593">
      <c r="A1593" s="1261" t="s">
        <v>1360</v>
      </c>
      <c r="B1593" s="1261" t="s">
        <v>1423</v>
      </c>
      <c r="C1593" s="1261" t="s">
        <v>1368</v>
      </c>
      <c r="D1593" s="703">
        <v>73</v>
      </c>
      <c r="F1593" s="1261">
        <v>52070.110000000001</v>
      </c>
      <c r="G1593" s="1261">
        <v>130775.77</v>
      </c>
      <c r="H1593" s="1261">
        <v>0</v>
      </c>
      <c r="I1593" s="1261" t="s">
        <v>1358</v>
      </c>
      <c r="J1593" s="1261" t="s">
        <v>1359</v>
      </c>
    </row>
    <row r="1594">
      <c r="A1594" s="1261" t="s">
        <v>1360</v>
      </c>
      <c r="B1594" s="1261" t="s">
        <v>1423</v>
      </c>
      <c r="C1594" s="1261" t="s">
        <v>1367</v>
      </c>
      <c r="D1594" s="703">
        <v>62</v>
      </c>
      <c r="F1594" s="1261">
        <v>268020.15000000002</v>
      </c>
      <c r="G1594" s="1261">
        <v>2082.0799999999999</v>
      </c>
      <c r="H1594" s="1261">
        <v>0</v>
      </c>
      <c r="I1594" s="1261" t="s">
        <v>1358</v>
      </c>
      <c r="J1594" s="1261" t="s">
        <v>1359</v>
      </c>
    </row>
    <row r="1595">
      <c r="A1595" s="1261" t="s">
        <v>1360</v>
      </c>
      <c r="B1595" s="1261" t="s">
        <v>1423</v>
      </c>
      <c r="C1595" s="1261" t="s">
        <v>1367</v>
      </c>
      <c r="D1595" s="703">
        <v>61</v>
      </c>
      <c r="F1595" s="1261">
        <v>241061.13</v>
      </c>
      <c r="G1595" s="1261">
        <v>2130.6700000000001</v>
      </c>
      <c r="H1595" s="1261">
        <v>0</v>
      </c>
      <c r="I1595" s="1261" t="s">
        <v>1358</v>
      </c>
      <c r="J1595" s="1261" t="s">
        <v>1359</v>
      </c>
    </row>
    <row r="1596">
      <c r="A1596" s="1261" t="s">
        <v>1360</v>
      </c>
      <c r="B1596" s="1261" t="s">
        <v>1423</v>
      </c>
      <c r="C1596" s="1261" t="s">
        <v>1386</v>
      </c>
      <c r="D1596" s="703">
        <v>85</v>
      </c>
      <c r="F1596" s="1261">
        <v>310305.84000000003</v>
      </c>
      <c r="G1596" s="1261">
        <v>219.24000000000001</v>
      </c>
      <c r="H1596" s="1261">
        <v>0</v>
      </c>
      <c r="I1596" s="1261" t="s">
        <v>1358</v>
      </c>
      <c r="J1596" s="1261" t="s">
        <v>1359</v>
      </c>
    </row>
    <row r="1597">
      <c r="A1597" s="1261" t="s">
        <v>1355</v>
      </c>
      <c r="B1597" s="1261" t="s">
        <v>1423</v>
      </c>
      <c r="C1597" s="1261" t="s">
        <v>1375</v>
      </c>
      <c r="D1597" s="703">
        <v>20</v>
      </c>
      <c r="F1597" s="1261">
        <v>4273.2399999999998</v>
      </c>
      <c r="G1597" s="1261">
        <v>4800</v>
      </c>
      <c r="H1597" s="1261">
        <v>0</v>
      </c>
      <c r="I1597" s="1261" t="s">
        <v>1358</v>
      </c>
      <c r="J1597" s="1261" t="s">
        <v>1359</v>
      </c>
    </row>
    <row r="1598">
      <c r="A1598" s="1261" t="s">
        <v>1355</v>
      </c>
      <c r="B1598" s="1261" t="s">
        <v>1423</v>
      </c>
      <c r="C1598" s="1261" t="s">
        <v>1368</v>
      </c>
      <c r="D1598" s="703">
        <v>31</v>
      </c>
      <c r="F1598" s="1261">
        <v>2207.3200000000002</v>
      </c>
      <c r="G1598" s="1261">
        <v>255</v>
      </c>
      <c r="H1598" s="1261">
        <v>0</v>
      </c>
      <c r="I1598" s="1261" t="s">
        <v>1358</v>
      </c>
      <c r="J1598" s="1261" t="s">
        <v>1359</v>
      </c>
    </row>
    <row r="1599">
      <c r="A1599" s="1261" t="s">
        <v>1355</v>
      </c>
      <c r="B1599" s="1261" t="s">
        <v>1423</v>
      </c>
      <c r="C1599" s="1261" t="s">
        <v>1401</v>
      </c>
      <c r="D1599" s="703">
        <v>15</v>
      </c>
      <c r="F1599" s="1261">
        <v>1609.3900000000001</v>
      </c>
      <c r="G1599" s="1261">
        <v>60.899999999999999</v>
      </c>
      <c r="H1599" s="1261">
        <v>0</v>
      </c>
      <c r="I1599" s="1261" t="s">
        <v>1358</v>
      </c>
      <c r="J1599" s="1261" t="s">
        <v>1359</v>
      </c>
    </row>
    <row r="1600">
      <c r="A1600" s="1261" t="s">
        <v>1360</v>
      </c>
      <c r="B1600" s="1261" t="s">
        <v>1423</v>
      </c>
      <c r="C1600" s="1261" t="s">
        <v>1379</v>
      </c>
      <c r="D1600" s="703">
        <v>40</v>
      </c>
      <c r="F1600" s="1261">
        <v>2261.48</v>
      </c>
      <c r="G1600" s="1261">
        <v>5.7400000000000002</v>
      </c>
      <c r="H1600" s="1261">
        <v>0</v>
      </c>
      <c r="I1600" s="1261" t="s">
        <v>1358</v>
      </c>
      <c r="J1600" s="1261" t="s">
        <v>1359</v>
      </c>
    </row>
    <row r="1601">
      <c r="A1601" s="1261" t="s">
        <v>1355</v>
      </c>
      <c r="B1601" s="1261" t="s">
        <v>1423</v>
      </c>
      <c r="C1601" s="1261" t="s">
        <v>1409</v>
      </c>
      <c r="D1601" s="703">
        <v>82</v>
      </c>
      <c r="F1601" s="1261">
        <v>29595.57</v>
      </c>
      <c r="G1601" s="1261">
        <v>1301.6500000000001</v>
      </c>
      <c r="H1601" s="1261">
        <v>0</v>
      </c>
      <c r="I1601" s="1261" t="s">
        <v>1358</v>
      </c>
      <c r="J1601" s="1261" t="s">
        <v>1359</v>
      </c>
    </row>
    <row r="1602">
      <c r="A1602" s="1261" t="s">
        <v>1360</v>
      </c>
      <c r="B1602" s="1261" t="s">
        <v>1423</v>
      </c>
      <c r="C1602" s="1261" t="s">
        <v>1382</v>
      </c>
      <c r="D1602" s="703">
        <v>70</v>
      </c>
      <c r="F1602" s="1261">
        <v>2869.8699999999999</v>
      </c>
      <c r="G1602" s="1261">
        <v>215.94999999999999</v>
      </c>
      <c r="H1602" s="1261">
        <v>0</v>
      </c>
      <c r="I1602" s="1261" t="s">
        <v>1358</v>
      </c>
      <c r="J1602" s="1261" t="s">
        <v>1359</v>
      </c>
    </row>
    <row r="1603">
      <c r="A1603" s="1261" t="s">
        <v>1360</v>
      </c>
      <c r="B1603" s="1261" t="s">
        <v>1423</v>
      </c>
      <c r="C1603" s="1261" t="s">
        <v>1399</v>
      </c>
      <c r="D1603" s="703">
        <v>61</v>
      </c>
      <c r="F1603" s="1261">
        <v>285.77999999999997</v>
      </c>
      <c r="G1603" s="1261">
        <v>3.4199999999999999</v>
      </c>
      <c r="H1603" s="1261">
        <v>0</v>
      </c>
      <c r="I1603" s="1261" t="s">
        <v>1358</v>
      </c>
      <c r="J1603" s="1261" t="s">
        <v>1359</v>
      </c>
    </row>
    <row r="1604">
      <c r="A1604" s="1261" t="s">
        <v>1355</v>
      </c>
      <c r="B1604" s="1261" t="s">
        <v>1423</v>
      </c>
      <c r="C1604" s="1261" t="s">
        <v>1367</v>
      </c>
      <c r="D1604" s="703">
        <v>38</v>
      </c>
      <c r="F1604" s="1261">
        <v>313455.06</v>
      </c>
      <c r="G1604" s="1261">
        <v>729.58000000000004</v>
      </c>
      <c r="H1604" s="1261">
        <v>0</v>
      </c>
      <c r="I1604" s="1261" t="s">
        <v>1358</v>
      </c>
      <c r="J1604" s="1261" t="s">
        <v>1359</v>
      </c>
    </row>
    <row r="1605">
      <c r="A1605" s="1261" t="s">
        <v>1355</v>
      </c>
      <c r="B1605" s="1261" t="s">
        <v>1423</v>
      </c>
      <c r="C1605" s="1261" t="s">
        <v>1367</v>
      </c>
      <c r="D1605" s="703">
        <v>21</v>
      </c>
      <c r="F1605" s="1261">
        <v>11342.459999999999</v>
      </c>
      <c r="G1605" s="1261">
        <v>1744.5999999999999</v>
      </c>
      <c r="H1605" s="1261">
        <v>0</v>
      </c>
      <c r="I1605" s="1261" t="s">
        <v>1358</v>
      </c>
      <c r="J1605" s="1261" t="s">
        <v>1359</v>
      </c>
    </row>
    <row r="1606">
      <c r="A1606" s="1261" t="s">
        <v>1360</v>
      </c>
      <c r="B1606" s="1261" t="s">
        <v>1423</v>
      </c>
      <c r="C1606" s="1261" t="s">
        <v>1413</v>
      </c>
      <c r="D1606" s="703">
        <v>90</v>
      </c>
      <c r="F1606" s="1261">
        <v>112455.12</v>
      </c>
      <c r="G1606" s="1261">
        <v>158</v>
      </c>
      <c r="H1606" s="1261">
        <v>0</v>
      </c>
      <c r="I1606" s="1261" t="s">
        <v>1358</v>
      </c>
      <c r="J1606" s="1261" t="s">
        <v>1359</v>
      </c>
    </row>
    <row r="1607">
      <c r="A1607" s="1261" t="s">
        <v>1355</v>
      </c>
      <c r="B1607" s="1261" t="s">
        <v>1423</v>
      </c>
      <c r="C1607" s="1261" t="s">
        <v>1385</v>
      </c>
      <c r="D1607" s="703">
        <v>84</v>
      </c>
      <c r="F1607" s="1261">
        <v>14998</v>
      </c>
      <c r="G1607" s="1261">
        <v>276</v>
      </c>
      <c r="H1607" s="1261">
        <v>0</v>
      </c>
      <c r="I1607" s="1261" t="s">
        <v>1358</v>
      </c>
      <c r="J1607" s="1261" t="s">
        <v>1359</v>
      </c>
    </row>
    <row r="1608">
      <c r="A1608" s="1261" t="s">
        <v>1360</v>
      </c>
      <c r="B1608" s="1261" t="s">
        <v>1423</v>
      </c>
      <c r="C1608" s="1261" t="s">
        <v>1368</v>
      </c>
      <c r="D1608" s="703">
        <v>68</v>
      </c>
      <c r="F1608" s="1261">
        <v>71257.940000000002</v>
      </c>
      <c r="G1608" s="1261">
        <v>47203.07</v>
      </c>
      <c r="H1608" s="1261">
        <v>0</v>
      </c>
      <c r="I1608" s="1261" t="s">
        <v>1358</v>
      </c>
      <c r="J1608" s="1261" t="s">
        <v>1359</v>
      </c>
    </row>
    <row r="1609">
      <c r="A1609" s="1261" t="s">
        <v>1360</v>
      </c>
      <c r="B1609" s="1261" t="s">
        <v>1423</v>
      </c>
      <c r="C1609" s="1261" t="s">
        <v>1422</v>
      </c>
      <c r="D1609" s="703">
        <v>71</v>
      </c>
      <c r="F1609" s="1261">
        <v>16186.99</v>
      </c>
      <c r="G1609" s="1261">
        <v>0.28000000000000003</v>
      </c>
      <c r="H1609" s="1261">
        <v>0</v>
      </c>
      <c r="I1609" s="1261" t="s">
        <v>1358</v>
      </c>
      <c r="J1609" s="1261" t="s">
        <v>1359</v>
      </c>
    </row>
    <row r="1610">
      <c r="A1610" s="1261" t="s">
        <v>1355</v>
      </c>
      <c r="B1610" s="1261" t="s">
        <v>1423</v>
      </c>
      <c r="C1610" s="1261" t="s">
        <v>1385</v>
      </c>
      <c r="D1610" s="703">
        <v>10</v>
      </c>
      <c r="F1610" s="1261">
        <v>709227.78000000003</v>
      </c>
      <c r="G1610" s="1261">
        <v>3854425</v>
      </c>
      <c r="H1610" s="1261">
        <v>0</v>
      </c>
      <c r="I1610" s="1261" t="s">
        <v>1358</v>
      </c>
      <c r="J1610" s="1261" t="s">
        <v>1359</v>
      </c>
    </row>
    <row r="1611">
      <c r="A1611" s="1261" t="s">
        <v>1355</v>
      </c>
      <c r="B1611" s="1261" t="s">
        <v>1423</v>
      </c>
      <c r="C1611" s="1261" t="s">
        <v>1409</v>
      </c>
      <c r="D1611" s="703">
        <v>85</v>
      </c>
      <c r="F1611" s="1261">
        <v>60018.370000000003</v>
      </c>
      <c r="G1611" s="1261">
        <v>4744.8000000000002</v>
      </c>
      <c r="H1611" s="1261">
        <v>0</v>
      </c>
      <c r="I1611" s="1261" t="s">
        <v>1358</v>
      </c>
      <c r="J1611" s="1261" t="s">
        <v>1359</v>
      </c>
    </row>
    <row r="1612">
      <c r="A1612" s="1261" t="s">
        <v>1360</v>
      </c>
      <c r="B1612" s="1261" t="s">
        <v>1423</v>
      </c>
      <c r="C1612" s="1261" t="s">
        <v>1368</v>
      </c>
      <c r="D1612" s="703">
        <v>87</v>
      </c>
      <c r="F1612" s="1261">
        <v>828.41999999999996</v>
      </c>
      <c r="G1612" s="1261">
        <v>98</v>
      </c>
      <c r="H1612" s="1261">
        <v>0</v>
      </c>
      <c r="I1612" s="1261" t="s">
        <v>1358</v>
      </c>
      <c r="J1612" s="1261" t="s">
        <v>1359</v>
      </c>
    </row>
    <row r="1613">
      <c r="A1613" s="1261" t="s">
        <v>1360</v>
      </c>
      <c r="B1613" s="1261" t="s">
        <v>1423</v>
      </c>
      <c r="C1613" s="1261" t="s">
        <v>1369</v>
      </c>
      <c r="D1613" s="703">
        <v>8</v>
      </c>
      <c r="F1613" s="1261">
        <v>135720.29999999999</v>
      </c>
      <c r="G1613" s="1261">
        <v>100000</v>
      </c>
      <c r="H1613" s="1261">
        <v>0</v>
      </c>
      <c r="I1613" s="1261" t="s">
        <v>1358</v>
      </c>
      <c r="J1613" s="1261" t="s">
        <v>1359</v>
      </c>
    </row>
    <row r="1614">
      <c r="A1614" s="1261" t="s">
        <v>1355</v>
      </c>
      <c r="B1614" s="1261" t="s">
        <v>1423</v>
      </c>
      <c r="C1614" s="1261" t="s">
        <v>1386</v>
      </c>
      <c r="D1614" s="703">
        <v>20</v>
      </c>
      <c r="F1614" s="1261">
        <v>48463.410000000003</v>
      </c>
      <c r="G1614" s="1261">
        <v>34290.75</v>
      </c>
      <c r="H1614" s="1261">
        <v>0</v>
      </c>
      <c r="I1614" s="1261" t="s">
        <v>1358</v>
      </c>
      <c r="J1614" s="1261" t="s">
        <v>1359</v>
      </c>
    </row>
    <row r="1615">
      <c r="A1615" s="1261" t="s">
        <v>1360</v>
      </c>
      <c r="B1615" s="1261" t="s">
        <v>1423</v>
      </c>
      <c r="C1615" s="1261" t="s">
        <v>1365</v>
      </c>
      <c r="D1615" s="703">
        <v>90</v>
      </c>
      <c r="F1615" s="1261">
        <v>2072.8800000000001</v>
      </c>
      <c r="G1615" s="1261">
        <v>36</v>
      </c>
      <c r="H1615" s="1261">
        <v>0</v>
      </c>
      <c r="I1615" s="1261" t="s">
        <v>1358</v>
      </c>
      <c r="J1615" s="1261" t="s">
        <v>1359</v>
      </c>
    </row>
    <row r="1616">
      <c r="A1616" s="1261" t="s">
        <v>1355</v>
      </c>
      <c r="B1616" s="1261" t="s">
        <v>1423</v>
      </c>
      <c r="C1616" s="1261" t="s">
        <v>1364</v>
      </c>
      <c r="D1616" s="703">
        <v>33</v>
      </c>
      <c r="F1616" s="1261">
        <v>147487.69</v>
      </c>
      <c r="G1616" s="1261">
        <v>15107.68</v>
      </c>
      <c r="H1616" s="1261">
        <v>0</v>
      </c>
      <c r="I1616" s="1261" t="s">
        <v>1358</v>
      </c>
      <c r="J1616" s="1261" t="s">
        <v>1359</v>
      </c>
    </row>
    <row r="1617">
      <c r="A1617" s="1261" t="s">
        <v>1360</v>
      </c>
      <c r="B1617" s="1261" t="s">
        <v>1423</v>
      </c>
      <c r="C1617" s="1261" t="s">
        <v>1397</v>
      </c>
      <c r="D1617" s="703">
        <v>39</v>
      </c>
      <c r="F1617" s="1261">
        <v>12</v>
      </c>
      <c r="G1617" s="1261">
        <v>0.029999999999999999</v>
      </c>
      <c r="H1617" s="1261">
        <v>0</v>
      </c>
      <c r="I1617" s="1261" t="s">
        <v>1358</v>
      </c>
      <c r="J1617" s="1261" t="s">
        <v>1359</v>
      </c>
    </row>
    <row r="1618">
      <c r="A1618" s="1261" t="s">
        <v>1360</v>
      </c>
      <c r="B1618" s="1261" t="s">
        <v>1423</v>
      </c>
      <c r="C1618" s="1261" t="s">
        <v>1372</v>
      </c>
      <c r="D1618" s="703">
        <v>39</v>
      </c>
      <c r="F1618" s="1261">
        <v>1288935.04</v>
      </c>
      <c r="G1618" s="1261">
        <v>922883.80000000005</v>
      </c>
      <c r="H1618" s="1261">
        <v>0</v>
      </c>
      <c r="I1618" s="1261" t="s">
        <v>1358</v>
      </c>
      <c r="J1618" s="1261" t="s">
        <v>1359</v>
      </c>
    </row>
    <row r="1619">
      <c r="A1619" s="1261" t="s">
        <v>1360</v>
      </c>
      <c r="B1619" s="1261" t="s">
        <v>1423</v>
      </c>
      <c r="C1619" s="1261" t="s">
        <v>1367</v>
      </c>
      <c r="D1619" s="703">
        <v>81</v>
      </c>
      <c r="F1619" s="1261">
        <v>8447.8899999999994</v>
      </c>
      <c r="G1619" s="1261">
        <v>59.520000000000003</v>
      </c>
      <c r="H1619" s="1261">
        <v>0</v>
      </c>
      <c r="I1619" s="1261" t="s">
        <v>1358</v>
      </c>
      <c r="J1619" s="1261" t="s">
        <v>1359</v>
      </c>
    </row>
    <row r="1620">
      <c r="A1620" s="1261" t="s">
        <v>1360</v>
      </c>
      <c r="B1620" s="1261" t="s">
        <v>1423</v>
      </c>
      <c r="C1620" s="1261" t="s">
        <v>1370</v>
      </c>
      <c r="D1620" s="703">
        <v>68</v>
      </c>
      <c r="F1620" s="1261">
        <v>1227.1300000000001</v>
      </c>
      <c r="G1620" s="1261">
        <v>1326</v>
      </c>
      <c r="H1620" s="1261">
        <v>0</v>
      </c>
      <c r="I1620" s="1261" t="s">
        <v>1358</v>
      </c>
      <c r="J1620" s="1261" t="s">
        <v>1359</v>
      </c>
    </row>
    <row r="1621">
      <c r="A1621" s="1261" t="s">
        <v>1355</v>
      </c>
      <c r="B1621" s="1261" t="s">
        <v>1423</v>
      </c>
      <c r="C1621" s="1261" t="s">
        <v>1366</v>
      </c>
      <c r="D1621" s="703">
        <v>22</v>
      </c>
      <c r="F1621" s="1261">
        <v>532.73000000000002</v>
      </c>
      <c r="G1621" s="1261">
        <v>1002</v>
      </c>
      <c r="H1621" s="1261">
        <v>0</v>
      </c>
      <c r="I1621" s="1261" t="s">
        <v>1358</v>
      </c>
      <c r="J1621" s="1261" t="s">
        <v>1359</v>
      </c>
    </row>
    <row r="1622">
      <c r="A1622" s="1261" t="s">
        <v>1360</v>
      </c>
      <c r="B1622" s="1261" t="s">
        <v>1423</v>
      </c>
      <c r="C1622" s="1261" t="s">
        <v>1379</v>
      </c>
      <c r="D1622" s="703">
        <v>87</v>
      </c>
      <c r="F1622" s="1261">
        <v>256293.01000000001</v>
      </c>
      <c r="G1622" s="1261">
        <v>135772.39999999999</v>
      </c>
      <c r="H1622" s="1261">
        <v>0</v>
      </c>
      <c r="I1622" s="1261" t="s">
        <v>1358</v>
      </c>
      <c r="J1622" s="1261" t="s">
        <v>1359</v>
      </c>
    </row>
    <row r="1623">
      <c r="A1623" s="1261" t="s">
        <v>1360</v>
      </c>
      <c r="B1623" s="1261" t="s">
        <v>1423</v>
      </c>
      <c r="C1623" s="1261" t="s">
        <v>1376</v>
      </c>
      <c r="D1623" s="703">
        <v>87</v>
      </c>
      <c r="F1623" s="1261">
        <v>15057.5</v>
      </c>
      <c r="G1623" s="1261">
        <v>500</v>
      </c>
      <c r="H1623" s="1261">
        <v>0</v>
      </c>
      <c r="I1623" s="1261" t="s">
        <v>1358</v>
      </c>
      <c r="J1623" s="1261" t="s">
        <v>1359</v>
      </c>
    </row>
    <row r="1624">
      <c r="A1624" s="1261" t="s">
        <v>1360</v>
      </c>
      <c r="B1624" s="1261" t="s">
        <v>1423</v>
      </c>
      <c r="C1624" s="1261" t="s">
        <v>1394</v>
      </c>
      <c r="D1624" s="703">
        <v>15</v>
      </c>
      <c r="F1624" s="1261">
        <v>557346.41000000003</v>
      </c>
      <c r="G1624" s="1261">
        <v>149609.38</v>
      </c>
      <c r="H1624" s="1261">
        <v>0</v>
      </c>
      <c r="I1624" s="1261" t="s">
        <v>1358</v>
      </c>
      <c r="J1624" s="1261" t="s">
        <v>1359</v>
      </c>
    </row>
    <row r="1625">
      <c r="A1625" s="1261" t="s">
        <v>1360</v>
      </c>
      <c r="B1625" s="1261" t="s">
        <v>1423</v>
      </c>
      <c r="C1625" s="1261" t="s">
        <v>1393</v>
      </c>
      <c r="D1625" s="703">
        <v>85</v>
      </c>
      <c r="F1625" s="1261">
        <v>53609.93</v>
      </c>
      <c r="G1625" s="1261">
        <v>8368.0599999999995</v>
      </c>
      <c r="H1625" s="1261">
        <v>0</v>
      </c>
      <c r="I1625" s="1261" t="s">
        <v>1358</v>
      </c>
      <c r="J1625" s="1261" t="s">
        <v>1359</v>
      </c>
    </row>
    <row r="1626">
      <c r="A1626" s="1261" t="s">
        <v>1360</v>
      </c>
      <c r="B1626" s="1261" t="s">
        <v>1423</v>
      </c>
      <c r="C1626" s="1261" t="s">
        <v>1448</v>
      </c>
      <c r="D1626" s="703">
        <v>61</v>
      </c>
      <c r="F1626" s="1261">
        <v>6575.8900000000003</v>
      </c>
      <c r="G1626" s="1261">
        <v>42.5</v>
      </c>
      <c r="H1626" s="1261">
        <v>0</v>
      </c>
      <c r="I1626" s="1261" t="s">
        <v>1358</v>
      </c>
      <c r="J1626" s="1261" t="s">
        <v>1359</v>
      </c>
    </row>
    <row r="1627">
      <c r="A1627" s="1261" t="s">
        <v>1360</v>
      </c>
      <c r="B1627" s="1261" t="s">
        <v>1423</v>
      </c>
      <c r="C1627" s="1261" t="s">
        <v>1386</v>
      </c>
      <c r="D1627" s="703">
        <v>39</v>
      </c>
      <c r="F1627" s="1261">
        <v>7012.5600000000004</v>
      </c>
      <c r="G1627" s="1261">
        <v>72.810000000000002</v>
      </c>
      <c r="H1627" s="1261">
        <v>0</v>
      </c>
      <c r="I1627" s="1261" t="s">
        <v>1358</v>
      </c>
      <c r="J1627" s="1261" t="s">
        <v>1359</v>
      </c>
    </row>
    <row r="1628">
      <c r="A1628" s="1261" t="s">
        <v>1355</v>
      </c>
      <c r="B1628" s="1261" t="s">
        <v>1423</v>
      </c>
      <c r="C1628" s="1261" t="s">
        <v>1371</v>
      </c>
      <c r="D1628" s="703">
        <v>12</v>
      </c>
      <c r="F1628" s="1261">
        <v>300</v>
      </c>
      <c r="G1628" s="1261">
        <v>100</v>
      </c>
      <c r="H1628" s="1261">
        <v>0</v>
      </c>
      <c r="I1628" s="1261" t="s">
        <v>1358</v>
      </c>
      <c r="J1628" s="1261" t="s">
        <v>1359</v>
      </c>
    </row>
    <row r="1629">
      <c r="A1629" s="1261" t="s">
        <v>1360</v>
      </c>
      <c r="B1629" s="1261" t="s">
        <v>1423</v>
      </c>
      <c r="C1629" s="1261" t="s">
        <v>1464</v>
      </c>
      <c r="D1629" s="703">
        <v>12</v>
      </c>
      <c r="F1629" s="1261">
        <v>33210</v>
      </c>
      <c r="G1629" s="1261">
        <v>18000</v>
      </c>
      <c r="H1629" s="1261">
        <v>0</v>
      </c>
      <c r="I1629" s="1261" t="s">
        <v>1358</v>
      </c>
      <c r="J1629" s="1261" t="s">
        <v>1359</v>
      </c>
    </row>
    <row r="1630">
      <c r="A1630" s="1261" t="s">
        <v>1360</v>
      </c>
      <c r="B1630" s="1261" t="s">
        <v>1423</v>
      </c>
      <c r="C1630" s="1261" t="s">
        <v>1393</v>
      </c>
      <c r="D1630" s="703">
        <v>39</v>
      </c>
      <c r="F1630" s="1261">
        <v>1788.48</v>
      </c>
      <c r="G1630" s="1261">
        <v>12</v>
      </c>
      <c r="H1630" s="1261">
        <v>0</v>
      </c>
      <c r="I1630" s="1261" t="s">
        <v>1358</v>
      </c>
      <c r="J1630" s="1261" t="s">
        <v>1359</v>
      </c>
    </row>
    <row r="1631">
      <c r="A1631" s="1261" t="s">
        <v>1355</v>
      </c>
      <c r="B1631" s="1261" t="s">
        <v>1423</v>
      </c>
      <c r="C1631" s="1261" t="s">
        <v>1366</v>
      </c>
      <c r="D1631" s="703">
        <v>84</v>
      </c>
      <c r="F1631" s="1261">
        <v>226481.98999999999</v>
      </c>
      <c r="G1631" s="1261">
        <v>549.87</v>
      </c>
      <c r="H1631" s="1261">
        <v>0</v>
      </c>
      <c r="I1631" s="1261" t="s">
        <v>1358</v>
      </c>
      <c r="J1631" s="1261" t="s">
        <v>1359</v>
      </c>
    </row>
    <row r="1632">
      <c r="A1632" s="1261" t="s">
        <v>1355</v>
      </c>
      <c r="B1632" s="1261" t="s">
        <v>1423</v>
      </c>
      <c r="C1632" s="1261" t="s">
        <v>1397</v>
      </c>
      <c r="D1632" s="703">
        <v>81</v>
      </c>
      <c r="F1632" s="1261">
        <v>100.02</v>
      </c>
      <c r="G1632" s="1261">
        <v>0.80000000000000004</v>
      </c>
      <c r="H1632" s="1261">
        <v>0</v>
      </c>
      <c r="I1632" s="1261" t="s">
        <v>1358</v>
      </c>
      <c r="J1632" s="1261" t="s">
        <v>1359</v>
      </c>
    </row>
    <row r="1633">
      <c r="A1633" s="1261" t="s">
        <v>1360</v>
      </c>
      <c r="B1633" s="1261" t="s">
        <v>1423</v>
      </c>
      <c r="C1633" s="1261" t="s">
        <v>1407</v>
      </c>
      <c r="D1633" s="703">
        <v>62</v>
      </c>
      <c r="F1633" s="1261">
        <v>154095.98999999999</v>
      </c>
      <c r="G1633" s="1261">
        <v>901.09000000000003</v>
      </c>
      <c r="H1633" s="1261">
        <v>0</v>
      </c>
      <c r="I1633" s="1261" t="s">
        <v>1358</v>
      </c>
      <c r="J1633" s="1261" t="s">
        <v>1359</v>
      </c>
    </row>
    <row r="1634">
      <c r="A1634" s="1261" t="s">
        <v>1360</v>
      </c>
      <c r="B1634" s="1261" t="s">
        <v>1423</v>
      </c>
      <c r="C1634" s="1261" t="s">
        <v>1422</v>
      </c>
      <c r="D1634" s="703">
        <v>29</v>
      </c>
      <c r="F1634" s="1261">
        <v>3201</v>
      </c>
      <c r="G1634" s="1261">
        <v>5</v>
      </c>
      <c r="H1634" s="1261">
        <v>0</v>
      </c>
      <c r="I1634" s="1261" t="s">
        <v>1358</v>
      </c>
      <c r="J1634" s="1261" t="s">
        <v>1359</v>
      </c>
    </row>
    <row r="1635">
      <c r="A1635" s="1261" t="s">
        <v>1355</v>
      </c>
      <c r="B1635" s="1261" t="s">
        <v>1423</v>
      </c>
      <c r="C1635" s="1261" t="s">
        <v>1409</v>
      </c>
      <c r="D1635" s="703">
        <v>94</v>
      </c>
      <c r="F1635" s="1261">
        <v>204941.53</v>
      </c>
      <c r="G1635" s="1261">
        <v>69086.630000000005</v>
      </c>
      <c r="H1635" s="1261">
        <v>0</v>
      </c>
      <c r="I1635" s="1261" t="s">
        <v>1358</v>
      </c>
      <c r="J1635" s="1261" t="s">
        <v>1359</v>
      </c>
    </row>
    <row r="1636">
      <c r="A1636" s="1261" t="s">
        <v>1360</v>
      </c>
      <c r="B1636" s="1261" t="s">
        <v>1423</v>
      </c>
      <c r="C1636" s="1261" t="s">
        <v>1382</v>
      </c>
      <c r="D1636" s="703">
        <v>74</v>
      </c>
      <c r="F1636" s="1261">
        <v>23146.18</v>
      </c>
      <c r="G1636" s="1261">
        <v>142.05000000000001</v>
      </c>
      <c r="H1636" s="1261">
        <v>0</v>
      </c>
      <c r="I1636" s="1261" t="s">
        <v>1358</v>
      </c>
      <c r="J1636" s="1261" t="s">
        <v>1359</v>
      </c>
    </row>
    <row r="1637">
      <c r="A1637" s="1261" t="s">
        <v>1355</v>
      </c>
      <c r="B1637" s="1261" t="s">
        <v>1423</v>
      </c>
      <c r="C1637" s="1261" t="s">
        <v>1415</v>
      </c>
      <c r="D1637" s="703">
        <v>76</v>
      </c>
      <c r="F1637" s="1261">
        <v>725</v>
      </c>
      <c r="G1637" s="1261">
        <v>193</v>
      </c>
      <c r="H1637" s="1261">
        <v>0</v>
      </c>
      <c r="I1637" s="1261" t="s">
        <v>1358</v>
      </c>
      <c r="J1637" s="1261" t="s">
        <v>1359</v>
      </c>
    </row>
    <row r="1638">
      <c r="A1638" s="1261" t="s">
        <v>1355</v>
      </c>
      <c r="B1638" s="1261" t="s">
        <v>1423</v>
      </c>
      <c r="C1638" s="1261" t="s">
        <v>1392</v>
      </c>
      <c r="D1638" s="703">
        <v>95</v>
      </c>
      <c r="F1638" s="1261">
        <v>3642.4000000000001</v>
      </c>
      <c r="G1638" s="1261">
        <v>29.800000000000001</v>
      </c>
      <c r="H1638" s="1261">
        <v>0</v>
      </c>
      <c r="I1638" s="1261" t="s">
        <v>1358</v>
      </c>
      <c r="J1638" s="1261" t="s">
        <v>1359</v>
      </c>
    </row>
    <row r="1639">
      <c r="A1639" s="1261" t="s">
        <v>1355</v>
      </c>
      <c r="B1639" s="1261" t="s">
        <v>1423</v>
      </c>
      <c r="C1639" s="1261" t="s">
        <v>1379</v>
      </c>
      <c r="D1639" s="703">
        <v>94</v>
      </c>
      <c r="F1639" s="1261">
        <v>25389.93</v>
      </c>
      <c r="G1639" s="1261">
        <v>33730</v>
      </c>
      <c r="H1639" s="1261">
        <v>0</v>
      </c>
      <c r="I1639" s="1261" t="s">
        <v>1358</v>
      </c>
      <c r="J1639" s="1261" t="s">
        <v>1359</v>
      </c>
    </row>
    <row r="1640">
      <c r="A1640" s="1261" t="s">
        <v>1360</v>
      </c>
      <c r="B1640" s="1261" t="s">
        <v>1423</v>
      </c>
      <c r="C1640" s="1261" t="s">
        <v>1422</v>
      </c>
      <c r="D1640" s="703">
        <v>68</v>
      </c>
      <c r="F1640" s="1261">
        <v>7665</v>
      </c>
      <c r="G1640" s="1261">
        <v>1.75</v>
      </c>
      <c r="H1640" s="1261">
        <v>0</v>
      </c>
      <c r="I1640" s="1261" t="s">
        <v>1358</v>
      </c>
      <c r="J1640" s="1261" t="s">
        <v>1359</v>
      </c>
    </row>
    <row r="1641">
      <c r="A1641" s="1261" t="s">
        <v>1355</v>
      </c>
      <c r="B1641" s="1261" t="s">
        <v>1423</v>
      </c>
      <c r="C1641" s="1261" t="s">
        <v>1382</v>
      </c>
      <c r="D1641" s="703">
        <v>39</v>
      </c>
      <c r="F1641" s="1261">
        <v>39.759999999999998</v>
      </c>
      <c r="G1641" s="1261">
        <v>0.029999999999999999</v>
      </c>
      <c r="H1641" s="1261">
        <v>0</v>
      </c>
      <c r="I1641" s="1261" t="s">
        <v>1358</v>
      </c>
      <c r="J1641" s="1261" t="s">
        <v>1359</v>
      </c>
    </row>
    <row r="1642">
      <c r="A1642" s="1261" t="s">
        <v>1355</v>
      </c>
      <c r="B1642" s="1261" t="s">
        <v>1423</v>
      </c>
      <c r="C1642" s="1261" t="s">
        <v>1376</v>
      </c>
      <c r="D1642" s="703">
        <v>9</v>
      </c>
      <c r="F1642" s="1261">
        <v>2.2000000000000002</v>
      </c>
      <c r="G1642" s="1261">
        <v>0.16</v>
      </c>
      <c r="H1642" s="1261">
        <v>0</v>
      </c>
      <c r="I1642" s="1261" t="s">
        <v>1358</v>
      </c>
      <c r="J1642" s="1261" t="s">
        <v>1359</v>
      </c>
    </row>
    <row r="1643">
      <c r="A1643" s="1261" t="s">
        <v>1360</v>
      </c>
      <c r="B1643" s="1261" t="s">
        <v>1423</v>
      </c>
      <c r="C1643" s="1261" t="s">
        <v>1453</v>
      </c>
      <c r="D1643" s="703">
        <v>61</v>
      </c>
      <c r="F1643" s="1261">
        <v>4529.5600000000004</v>
      </c>
      <c r="G1643" s="1261">
        <v>56.350000000000001</v>
      </c>
      <c r="H1643" s="1261">
        <v>0</v>
      </c>
      <c r="I1643" s="1261" t="s">
        <v>1358</v>
      </c>
      <c r="J1643" s="1261" t="s">
        <v>1359</v>
      </c>
    </row>
    <row r="1644">
      <c r="A1644" s="1261" t="s">
        <v>1360</v>
      </c>
      <c r="B1644" s="1261" t="s">
        <v>1423</v>
      </c>
      <c r="C1644" s="1261" t="s">
        <v>1366</v>
      </c>
      <c r="D1644" s="703">
        <v>85</v>
      </c>
      <c r="F1644" s="1261">
        <v>33213.800000000003</v>
      </c>
      <c r="G1644" s="1261">
        <v>14007</v>
      </c>
      <c r="H1644" s="1261">
        <v>0</v>
      </c>
      <c r="I1644" s="1261" t="s">
        <v>1358</v>
      </c>
      <c r="J1644" s="1261" t="s">
        <v>1359</v>
      </c>
    </row>
    <row r="1645">
      <c r="A1645" s="1261" t="s">
        <v>1355</v>
      </c>
      <c r="B1645" s="1261" t="s">
        <v>1423</v>
      </c>
      <c r="C1645" s="1261" t="s">
        <v>1401</v>
      </c>
      <c r="D1645" s="703">
        <v>8</v>
      </c>
      <c r="F1645" s="1261">
        <v>44149.650000000001</v>
      </c>
      <c r="G1645" s="1261">
        <v>2500</v>
      </c>
      <c r="H1645" s="1261">
        <v>0</v>
      </c>
      <c r="I1645" s="1261" t="s">
        <v>1358</v>
      </c>
      <c r="J1645" s="1261" t="s">
        <v>1359</v>
      </c>
    </row>
    <row r="1646">
      <c r="A1646" s="1261" t="s">
        <v>1360</v>
      </c>
      <c r="B1646" s="1261" t="s">
        <v>1423</v>
      </c>
      <c r="C1646" s="1261" t="s">
        <v>1367</v>
      </c>
      <c r="D1646" s="703">
        <v>95</v>
      </c>
      <c r="F1646" s="1261">
        <v>460865.51000000001</v>
      </c>
      <c r="G1646" s="1261">
        <v>37225.220000000001</v>
      </c>
      <c r="H1646" s="1261">
        <v>0</v>
      </c>
      <c r="I1646" s="1261" t="s">
        <v>1358</v>
      </c>
      <c r="J1646" s="1261" t="s">
        <v>1359</v>
      </c>
    </row>
    <row r="1647">
      <c r="A1647" s="1261" t="s">
        <v>1360</v>
      </c>
      <c r="B1647" s="1261" t="s">
        <v>1423</v>
      </c>
      <c r="C1647" s="1261" t="s">
        <v>1385</v>
      </c>
      <c r="D1647" s="703">
        <v>96</v>
      </c>
      <c r="F1647" s="1261">
        <v>32.899999999999999</v>
      </c>
      <c r="G1647" s="1261">
        <v>0.17999999999999999</v>
      </c>
      <c r="H1647" s="1261">
        <v>0</v>
      </c>
      <c r="I1647" s="1261" t="s">
        <v>1358</v>
      </c>
      <c r="J1647" s="1261" t="s">
        <v>1359</v>
      </c>
    </row>
    <row r="1648">
      <c r="A1648" s="1261" t="s">
        <v>1355</v>
      </c>
      <c r="B1648" s="1261" t="s">
        <v>1423</v>
      </c>
      <c r="C1648" s="1261" t="s">
        <v>1376</v>
      </c>
      <c r="D1648" s="703">
        <v>44</v>
      </c>
      <c r="F1648" s="1261">
        <v>16.52</v>
      </c>
      <c r="G1648" s="1261">
        <v>4.2000000000000002</v>
      </c>
      <c r="H1648" s="1261">
        <v>0</v>
      </c>
      <c r="I1648" s="1261" t="s">
        <v>1358</v>
      </c>
      <c r="J1648" s="1261" t="s">
        <v>1359</v>
      </c>
    </row>
    <row r="1649">
      <c r="A1649" s="1261" t="s">
        <v>1355</v>
      </c>
      <c r="B1649" s="1261" t="s">
        <v>1423</v>
      </c>
      <c r="C1649" s="1261" t="s">
        <v>1401</v>
      </c>
      <c r="D1649" s="703">
        <v>90</v>
      </c>
      <c r="F1649" s="1261">
        <v>59052.669999999998</v>
      </c>
      <c r="G1649" s="1261">
        <v>0.75</v>
      </c>
      <c r="H1649" s="1261">
        <v>0</v>
      </c>
      <c r="I1649" s="1261" t="s">
        <v>1358</v>
      </c>
      <c r="J1649" s="1261" t="s">
        <v>1359</v>
      </c>
    </row>
    <row r="1650">
      <c r="A1650" s="1261" t="s">
        <v>1355</v>
      </c>
      <c r="B1650" s="1261" t="s">
        <v>1423</v>
      </c>
      <c r="C1650" s="1261" t="s">
        <v>1425</v>
      </c>
      <c r="D1650" s="703">
        <v>85</v>
      </c>
      <c r="F1650" s="1261">
        <v>12253.469999999999</v>
      </c>
      <c r="G1650" s="1261">
        <v>49</v>
      </c>
      <c r="H1650" s="1261">
        <v>0</v>
      </c>
      <c r="I1650" s="1261" t="s">
        <v>1358</v>
      </c>
      <c r="J1650" s="1261" t="s">
        <v>1359</v>
      </c>
    </row>
    <row r="1651">
      <c r="A1651" s="1261" t="s">
        <v>1355</v>
      </c>
      <c r="B1651" s="1261" t="s">
        <v>1423</v>
      </c>
      <c r="C1651" s="1261" t="s">
        <v>1377</v>
      </c>
      <c r="D1651" s="703">
        <v>85</v>
      </c>
      <c r="F1651" s="1261">
        <v>2002.47</v>
      </c>
      <c r="G1651" s="1261">
        <v>7.3200000000000003</v>
      </c>
      <c r="H1651" s="1261">
        <v>0</v>
      </c>
      <c r="I1651" s="1261" t="s">
        <v>1358</v>
      </c>
      <c r="J1651" s="1261" t="s">
        <v>1359</v>
      </c>
    </row>
    <row r="1652">
      <c r="A1652" s="1261" t="s">
        <v>1360</v>
      </c>
      <c r="B1652" s="1261" t="s">
        <v>1423</v>
      </c>
      <c r="C1652" s="1261" t="s">
        <v>1378</v>
      </c>
      <c r="D1652" s="703">
        <v>84</v>
      </c>
      <c r="F1652" s="1261">
        <v>1442022.71</v>
      </c>
      <c r="G1652" s="1261">
        <v>59780</v>
      </c>
      <c r="H1652" s="1261">
        <v>0</v>
      </c>
      <c r="I1652" s="1261" t="s">
        <v>1358</v>
      </c>
      <c r="J1652" s="1261" t="s">
        <v>1359</v>
      </c>
    </row>
    <row r="1653">
      <c r="A1653" s="1261" t="s">
        <v>1355</v>
      </c>
      <c r="B1653" s="1261" t="s">
        <v>1423</v>
      </c>
      <c r="C1653" s="1261" t="s">
        <v>1366</v>
      </c>
      <c r="D1653" s="703">
        <v>17</v>
      </c>
      <c r="F1653" s="1261">
        <v>63.229999999999997</v>
      </c>
      <c r="G1653" s="1261">
        <v>2.79</v>
      </c>
      <c r="H1653" s="1261">
        <v>0</v>
      </c>
      <c r="I1653" s="1261" t="s">
        <v>1358</v>
      </c>
      <c r="J1653" s="1261" t="s">
        <v>1359</v>
      </c>
    </row>
    <row r="1654">
      <c r="A1654" s="1261" t="s">
        <v>1355</v>
      </c>
      <c r="B1654" s="1261" t="s">
        <v>1423</v>
      </c>
      <c r="C1654" s="1261" t="s">
        <v>1381</v>
      </c>
      <c r="D1654" s="703">
        <v>95</v>
      </c>
      <c r="F1654" s="1261">
        <v>2685.6100000000001</v>
      </c>
      <c r="G1654" s="1261">
        <v>454.26999999999998</v>
      </c>
      <c r="H1654" s="1261">
        <v>0</v>
      </c>
      <c r="I1654" s="1261" t="s">
        <v>1358</v>
      </c>
      <c r="J1654" s="1261" t="s">
        <v>1359</v>
      </c>
    </row>
    <row r="1655">
      <c r="A1655" s="1261" t="s">
        <v>1360</v>
      </c>
      <c r="B1655" s="1261" t="s">
        <v>1423</v>
      </c>
      <c r="C1655" s="1261" t="s">
        <v>1372</v>
      </c>
      <c r="D1655" s="703">
        <v>40</v>
      </c>
      <c r="F1655" s="1261">
        <v>8.5500000000000007</v>
      </c>
      <c r="G1655" s="1261">
        <v>0.10000000000000001</v>
      </c>
      <c r="H1655" s="1261">
        <v>0</v>
      </c>
      <c r="I1655" s="1261" t="s">
        <v>1358</v>
      </c>
      <c r="J1655" s="1261" t="s">
        <v>1359</v>
      </c>
    </row>
    <row r="1656">
      <c r="A1656" s="1261" t="s">
        <v>1355</v>
      </c>
      <c r="B1656" s="1261" t="s">
        <v>1423</v>
      </c>
      <c r="C1656" s="1261" t="s">
        <v>1368</v>
      </c>
      <c r="D1656" s="703">
        <v>87</v>
      </c>
      <c r="F1656" s="1261">
        <v>512.22000000000003</v>
      </c>
      <c r="G1656" s="1261">
        <v>20</v>
      </c>
      <c r="H1656" s="1261">
        <v>0</v>
      </c>
      <c r="I1656" s="1261" t="s">
        <v>1358</v>
      </c>
      <c r="J1656" s="1261" t="s">
        <v>1359</v>
      </c>
    </row>
    <row r="1657">
      <c r="A1657" s="1261" t="s">
        <v>1355</v>
      </c>
      <c r="B1657" s="1261" t="s">
        <v>1423</v>
      </c>
      <c r="C1657" s="1261" t="s">
        <v>1390</v>
      </c>
      <c r="D1657" s="703">
        <v>95</v>
      </c>
      <c r="F1657" s="1261">
        <v>1007.54</v>
      </c>
      <c r="G1657" s="1261">
        <v>9.8000000000000007</v>
      </c>
      <c r="H1657" s="1261">
        <v>0</v>
      </c>
      <c r="I1657" s="1261" t="s">
        <v>1358</v>
      </c>
      <c r="J1657" s="1261" t="s">
        <v>1359</v>
      </c>
    </row>
    <row r="1658">
      <c r="A1658" s="1261" t="s">
        <v>1360</v>
      </c>
      <c r="B1658" s="1261" t="s">
        <v>1423</v>
      </c>
      <c r="C1658" s="1261" t="s">
        <v>1384</v>
      </c>
      <c r="D1658" s="703">
        <v>62</v>
      </c>
      <c r="F1658" s="1261">
        <v>83807.570000000007</v>
      </c>
      <c r="G1658" s="1261">
        <v>8506.7000000000007</v>
      </c>
      <c r="H1658" s="1261">
        <v>0</v>
      </c>
      <c r="I1658" s="1261" t="s">
        <v>1358</v>
      </c>
      <c r="J1658" s="1261" t="s">
        <v>1359</v>
      </c>
    </row>
    <row r="1659">
      <c r="A1659" s="1261" t="s">
        <v>1355</v>
      </c>
      <c r="B1659" s="1261" t="s">
        <v>1423</v>
      </c>
      <c r="C1659" s="1261" t="s">
        <v>1372</v>
      </c>
      <c r="D1659" s="703">
        <v>48</v>
      </c>
      <c r="F1659" s="1261">
        <v>48</v>
      </c>
      <c r="G1659" s="1261">
        <v>6.6399999999999997</v>
      </c>
      <c r="H1659" s="1261">
        <v>0</v>
      </c>
      <c r="I1659" s="1261" t="s">
        <v>1358</v>
      </c>
      <c r="J1659" s="1261" t="s">
        <v>1359</v>
      </c>
    </row>
    <row r="1660">
      <c r="A1660" s="1261" t="s">
        <v>1360</v>
      </c>
      <c r="B1660" s="1261" t="s">
        <v>1423</v>
      </c>
      <c r="C1660" s="1261" t="s">
        <v>1363</v>
      </c>
      <c r="D1660" s="703">
        <v>73</v>
      </c>
      <c r="F1660" s="1261">
        <v>2973.3600000000001</v>
      </c>
      <c r="G1660" s="1261">
        <v>1.0900000000000001</v>
      </c>
      <c r="H1660" s="1261">
        <v>0</v>
      </c>
      <c r="I1660" s="1261" t="s">
        <v>1358</v>
      </c>
      <c r="J1660" s="1261" t="s">
        <v>1359</v>
      </c>
    </row>
    <row r="1661">
      <c r="A1661" s="1261" t="s">
        <v>1360</v>
      </c>
      <c r="B1661" s="1261" t="s">
        <v>1423</v>
      </c>
      <c r="C1661" s="1261" t="s">
        <v>1397</v>
      </c>
      <c r="D1661" s="703">
        <v>29</v>
      </c>
      <c r="F1661" s="1261">
        <v>131933.25</v>
      </c>
      <c r="G1661" s="1261">
        <v>2700</v>
      </c>
      <c r="H1661" s="1261">
        <v>0</v>
      </c>
      <c r="I1661" s="1261" t="s">
        <v>1358</v>
      </c>
      <c r="J1661" s="1261" t="s">
        <v>1359</v>
      </c>
    </row>
    <row r="1662">
      <c r="A1662" s="1261" t="s">
        <v>1355</v>
      </c>
      <c r="B1662" s="1261" t="s">
        <v>1423</v>
      </c>
      <c r="C1662" s="1261" t="s">
        <v>1398</v>
      </c>
      <c r="D1662" s="703">
        <v>74</v>
      </c>
      <c r="F1662" s="1261">
        <v>15</v>
      </c>
      <c r="G1662" s="1261">
        <v>0.28000000000000003</v>
      </c>
      <c r="H1662" s="1261">
        <v>0</v>
      </c>
      <c r="I1662" s="1261" t="s">
        <v>1358</v>
      </c>
      <c r="J1662" s="1261" t="s">
        <v>1359</v>
      </c>
    </row>
    <row r="1663">
      <c r="A1663" s="1261" t="s">
        <v>1355</v>
      </c>
      <c r="B1663" s="1261" t="s">
        <v>1423</v>
      </c>
      <c r="C1663" s="1261" t="s">
        <v>1400</v>
      </c>
      <c r="D1663" s="703">
        <v>20</v>
      </c>
      <c r="F1663" s="1261">
        <v>23504.009999999998</v>
      </c>
      <c r="G1663" s="1261">
        <v>13874.559999999999</v>
      </c>
      <c r="H1663" s="1261">
        <v>0</v>
      </c>
      <c r="I1663" s="1261" t="s">
        <v>1358</v>
      </c>
      <c r="J1663" s="1261" t="s">
        <v>1359</v>
      </c>
    </row>
    <row r="1664">
      <c r="A1664" s="1261" t="s">
        <v>1355</v>
      </c>
      <c r="B1664" s="1261" t="s">
        <v>1423</v>
      </c>
      <c r="C1664" s="1261" t="s">
        <v>1460</v>
      </c>
      <c r="D1664" s="703">
        <v>95</v>
      </c>
      <c r="F1664" s="1261">
        <v>3648</v>
      </c>
      <c r="G1664" s="1261">
        <v>30</v>
      </c>
      <c r="H1664" s="1261">
        <v>0</v>
      </c>
      <c r="I1664" s="1261" t="s">
        <v>1358</v>
      </c>
      <c r="J1664" s="1261" t="s">
        <v>1359</v>
      </c>
    </row>
    <row r="1665">
      <c r="A1665" s="1261" t="s">
        <v>1355</v>
      </c>
      <c r="B1665" s="1261" t="s">
        <v>1423</v>
      </c>
      <c r="C1665" s="1261" t="s">
        <v>1422</v>
      </c>
      <c r="D1665" s="703">
        <v>96</v>
      </c>
      <c r="F1665" s="1261">
        <v>8.6999999999999993</v>
      </c>
      <c r="G1665" s="1261">
        <v>3.3999999999999999</v>
      </c>
      <c r="H1665" s="1261">
        <v>0</v>
      </c>
      <c r="I1665" s="1261" t="s">
        <v>1358</v>
      </c>
      <c r="J1665" s="1261" t="s">
        <v>1359</v>
      </c>
    </row>
    <row r="1666">
      <c r="A1666" s="1261" t="s">
        <v>1355</v>
      </c>
      <c r="B1666" s="1261" t="s">
        <v>1423</v>
      </c>
      <c r="C1666" s="1261" t="s">
        <v>1447</v>
      </c>
      <c r="D1666" s="703">
        <v>10</v>
      </c>
      <c r="F1666" s="1261">
        <v>48421.800000000003</v>
      </c>
      <c r="G1666" s="1261">
        <v>197640</v>
      </c>
      <c r="H1666" s="1261">
        <v>0</v>
      </c>
      <c r="I1666" s="1261" t="s">
        <v>1358</v>
      </c>
      <c r="J1666" s="1261" t="s">
        <v>1359</v>
      </c>
    </row>
    <row r="1667">
      <c r="A1667" s="1261" t="s">
        <v>1355</v>
      </c>
      <c r="B1667" s="1261" t="s">
        <v>1423</v>
      </c>
      <c r="C1667" s="1261" t="s">
        <v>1422</v>
      </c>
      <c r="D1667" s="703">
        <v>34</v>
      </c>
      <c r="F1667" s="1261">
        <v>223.12</v>
      </c>
      <c r="G1667" s="1261">
        <v>87.650000000000006</v>
      </c>
      <c r="H1667" s="1261">
        <v>0</v>
      </c>
      <c r="I1667" s="1261" t="s">
        <v>1358</v>
      </c>
      <c r="J1667" s="1261" t="s">
        <v>1359</v>
      </c>
    </row>
    <row r="1668">
      <c r="A1668" s="1261" t="s">
        <v>1360</v>
      </c>
      <c r="B1668" s="1261" t="s">
        <v>1423</v>
      </c>
      <c r="C1668" s="1261" t="s">
        <v>1372</v>
      </c>
      <c r="D1668" s="703">
        <v>38</v>
      </c>
      <c r="F1668" s="1261">
        <v>28.379999999999999</v>
      </c>
      <c r="G1668" s="1261">
        <v>1.1100000000000001</v>
      </c>
      <c r="H1668" s="1261">
        <v>0</v>
      </c>
      <c r="I1668" s="1261" t="s">
        <v>1358</v>
      </c>
      <c r="J1668" s="1261" t="s">
        <v>1359</v>
      </c>
    </row>
    <row r="1669">
      <c r="A1669" s="1261" t="s">
        <v>1360</v>
      </c>
      <c r="B1669" s="1261" t="s">
        <v>1423</v>
      </c>
      <c r="C1669" s="1261" t="s">
        <v>1391</v>
      </c>
      <c r="D1669" s="703">
        <v>29</v>
      </c>
      <c r="F1669" s="1261">
        <v>5082.2700000000004</v>
      </c>
      <c r="G1669" s="1261">
        <v>0.81000000000000005</v>
      </c>
      <c r="H1669" s="1261">
        <v>0</v>
      </c>
      <c r="I1669" s="1261" t="s">
        <v>1358</v>
      </c>
      <c r="J1669" s="1261" t="s">
        <v>1359</v>
      </c>
    </row>
    <row r="1670">
      <c r="A1670" s="1261" t="s">
        <v>1355</v>
      </c>
      <c r="B1670" s="1261" t="s">
        <v>1423</v>
      </c>
      <c r="C1670" s="1261" t="s">
        <v>1409</v>
      </c>
      <c r="D1670" s="703">
        <v>95</v>
      </c>
      <c r="F1670" s="1261">
        <v>972.13</v>
      </c>
      <c r="G1670" s="1261">
        <v>9.8000000000000007</v>
      </c>
      <c r="H1670" s="1261">
        <v>0</v>
      </c>
      <c r="I1670" s="1261" t="s">
        <v>1358</v>
      </c>
      <c r="J1670" s="1261" t="s">
        <v>1359</v>
      </c>
    </row>
    <row r="1671">
      <c r="A1671" s="1261" t="s">
        <v>1355</v>
      </c>
      <c r="B1671" s="1261" t="s">
        <v>1423</v>
      </c>
      <c r="C1671" s="1261" t="s">
        <v>1368</v>
      </c>
      <c r="D1671" s="703">
        <v>13</v>
      </c>
      <c r="F1671" s="1261">
        <v>2319.4899999999998</v>
      </c>
      <c r="G1671" s="1261">
        <v>20</v>
      </c>
      <c r="H1671" s="1261">
        <v>0</v>
      </c>
      <c r="I1671" s="1261" t="s">
        <v>1358</v>
      </c>
      <c r="J1671" s="1261" t="s">
        <v>1359</v>
      </c>
    </row>
    <row r="1672">
      <c r="A1672" s="1261" t="s">
        <v>1355</v>
      </c>
      <c r="B1672" s="1261" t="s">
        <v>1423</v>
      </c>
      <c r="C1672" s="1261" t="s">
        <v>1409</v>
      </c>
      <c r="D1672" s="703">
        <v>76</v>
      </c>
      <c r="F1672" s="1261">
        <v>17.120000000000001</v>
      </c>
      <c r="G1672" s="1261">
        <v>1.24</v>
      </c>
      <c r="H1672" s="1261">
        <v>0</v>
      </c>
      <c r="I1672" s="1261" t="s">
        <v>1358</v>
      </c>
      <c r="J1672" s="1261" t="s">
        <v>1359</v>
      </c>
    </row>
    <row r="1673">
      <c r="A1673" s="1261" t="s">
        <v>1360</v>
      </c>
      <c r="B1673" s="1261" t="s">
        <v>1423</v>
      </c>
      <c r="C1673" s="1261" t="s">
        <v>1394</v>
      </c>
      <c r="D1673" s="703">
        <v>85</v>
      </c>
      <c r="F1673" s="1261">
        <v>684.85000000000002</v>
      </c>
      <c r="G1673" s="1261">
        <v>0.39000000000000001</v>
      </c>
      <c r="H1673" s="1261">
        <v>0</v>
      </c>
      <c r="I1673" s="1261" t="s">
        <v>1358</v>
      </c>
      <c r="J1673" s="1261" t="s">
        <v>1359</v>
      </c>
    </row>
    <row r="1674">
      <c r="A1674" s="1261" t="s">
        <v>1355</v>
      </c>
      <c r="B1674" s="1261" t="s">
        <v>1423</v>
      </c>
      <c r="C1674" s="1261" t="s">
        <v>1377</v>
      </c>
      <c r="D1674" s="703">
        <v>20</v>
      </c>
      <c r="F1674" s="1261">
        <v>1393.96</v>
      </c>
      <c r="G1674" s="1261">
        <v>2400</v>
      </c>
      <c r="H1674" s="1261">
        <v>0</v>
      </c>
      <c r="I1674" s="1261" t="s">
        <v>1358</v>
      </c>
      <c r="J1674" s="1261" t="s">
        <v>1359</v>
      </c>
    </row>
    <row r="1675">
      <c r="A1675" s="1261" t="s">
        <v>1355</v>
      </c>
      <c r="B1675" s="1261" t="s">
        <v>1423</v>
      </c>
      <c r="C1675" s="1261" t="s">
        <v>1379</v>
      </c>
      <c r="D1675" s="703">
        <v>39</v>
      </c>
      <c r="F1675" s="1261">
        <v>23.800000000000001</v>
      </c>
      <c r="G1675" s="1261">
        <v>0.02</v>
      </c>
      <c r="H1675" s="1261">
        <v>0</v>
      </c>
      <c r="I1675" s="1261" t="s">
        <v>1358</v>
      </c>
      <c r="J1675" s="1261" t="s">
        <v>1359</v>
      </c>
    </row>
    <row r="1676">
      <c r="A1676" s="1261" t="s">
        <v>1355</v>
      </c>
      <c r="B1676" s="1261" t="s">
        <v>1423</v>
      </c>
      <c r="C1676" s="1261" t="s">
        <v>1393</v>
      </c>
      <c r="D1676" s="703">
        <v>85</v>
      </c>
      <c r="F1676" s="1261">
        <v>1794</v>
      </c>
      <c r="G1676" s="1261">
        <v>2.5</v>
      </c>
      <c r="H1676" s="1261">
        <v>0</v>
      </c>
      <c r="I1676" s="1261" t="s">
        <v>1358</v>
      </c>
      <c r="J1676" s="1261" t="s">
        <v>1359</v>
      </c>
    </row>
    <row r="1677">
      <c r="A1677" s="1261" t="s">
        <v>1360</v>
      </c>
      <c r="B1677" s="1261" t="s">
        <v>1434</v>
      </c>
      <c r="C1677" s="1261" t="s">
        <v>1425</v>
      </c>
      <c r="D1677" s="703">
        <v>85</v>
      </c>
      <c r="F1677" s="1261">
        <v>20.760000000000002</v>
      </c>
      <c r="G1677" s="1261">
        <v>0.040000000000000001</v>
      </c>
      <c r="H1677" s="1261">
        <v>0</v>
      </c>
      <c r="I1677" s="1261" t="s">
        <v>1358</v>
      </c>
      <c r="J1677" s="1261" t="s">
        <v>1359</v>
      </c>
    </row>
    <row r="1678">
      <c r="A1678" s="1261" t="s">
        <v>1360</v>
      </c>
      <c r="B1678" s="1261" t="s">
        <v>1434</v>
      </c>
      <c r="C1678" s="1261" t="s">
        <v>1367</v>
      </c>
      <c r="D1678" s="703">
        <v>96</v>
      </c>
      <c r="F1678" s="1261">
        <v>197493.67000000001</v>
      </c>
      <c r="G1678" s="1261">
        <v>40509.779999999999</v>
      </c>
      <c r="H1678" s="1261">
        <v>0</v>
      </c>
      <c r="I1678" s="1261" t="s">
        <v>1358</v>
      </c>
      <c r="J1678" s="1261" t="s">
        <v>1359</v>
      </c>
    </row>
    <row r="1679">
      <c r="A1679" s="1261" t="s">
        <v>1360</v>
      </c>
      <c r="B1679" s="1261" t="s">
        <v>1434</v>
      </c>
      <c r="C1679" s="1261" t="s">
        <v>1447</v>
      </c>
      <c r="D1679" s="703">
        <v>62</v>
      </c>
      <c r="F1679" s="1261">
        <v>17559.990000000002</v>
      </c>
      <c r="G1679" s="1261">
        <v>233.65000000000001</v>
      </c>
      <c r="H1679" s="1261">
        <v>0</v>
      </c>
      <c r="I1679" s="1261" t="s">
        <v>1358</v>
      </c>
      <c r="J1679" s="1261" t="s">
        <v>1359</v>
      </c>
    </row>
    <row r="1680">
      <c r="A1680" s="1261" t="s">
        <v>1355</v>
      </c>
      <c r="B1680" s="1261" t="s">
        <v>1434</v>
      </c>
      <c r="C1680" s="1261" t="s">
        <v>1378</v>
      </c>
      <c r="D1680" s="703">
        <v>95</v>
      </c>
      <c r="F1680" s="1261">
        <v>201255.89000000001</v>
      </c>
      <c r="G1680" s="1261">
        <v>78270.100000000006</v>
      </c>
      <c r="H1680" s="1261">
        <v>0</v>
      </c>
      <c r="I1680" s="1261" t="s">
        <v>1358</v>
      </c>
      <c r="J1680" s="1261" t="s">
        <v>1359</v>
      </c>
    </row>
    <row r="1681">
      <c r="A1681" s="1261" t="s">
        <v>1355</v>
      </c>
      <c r="B1681" s="1261" t="s">
        <v>1434</v>
      </c>
      <c r="C1681" s="1261" t="s">
        <v>1368</v>
      </c>
      <c r="D1681" s="703">
        <v>48</v>
      </c>
      <c r="F1681" s="1261">
        <v>1045.9300000000001</v>
      </c>
      <c r="G1681" s="1261">
        <v>131.27000000000001</v>
      </c>
      <c r="H1681" s="1261">
        <v>0</v>
      </c>
      <c r="I1681" s="1261" t="s">
        <v>1358</v>
      </c>
      <c r="J1681" s="1261" t="s">
        <v>1359</v>
      </c>
    </row>
    <row r="1682">
      <c r="A1682" s="1261" t="s">
        <v>1360</v>
      </c>
      <c r="B1682" s="1261" t="s">
        <v>1423</v>
      </c>
      <c r="C1682" s="1261" t="s">
        <v>1430</v>
      </c>
      <c r="D1682" s="703">
        <v>61</v>
      </c>
      <c r="F1682" s="1261">
        <v>105.77</v>
      </c>
      <c r="G1682" s="1261">
        <v>1.76</v>
      </c>
      <c r="H1682" s="1261">
        <v>0</v>
      </c>
      <c r="I1682" s="1261" t="s">
        <v>1358</v>
      </c>
      <c r="J1682" s="1261" t="s">
        <v>1359</v>
      </c>
    </row>
    <row r="1683">
      <c r="A1683" s="1261" t="s">
        <v>1360</v>
      </c>
      <c r="B1683" s="1261" t="s">
        <v>1434</v>
      </c>
      <c r="C1683" s="1261" t="s">
        <v>1366</v>
      </c>
      <c r="D1683" s="703">
        <v>8</v>
      </c>
      <c r="F1683" s="1261">
        <v>55988.230000000003</v>
      </c>
      <c r="G1683" s="1261">
        <v>4679</v>
      </c>
      <c r="H1683" s="1261">
        <v>0</v>
      </c>
      <c r="I1683" s="1261" t="s">
        <v>1358</v>
      </c>
      <c r="J1683" s="1261" t="s">
        <v>1359</v>
      </c>
    </row>
    <row r="1684">
      <c r="A1684" s="1261" t="s">
        <v>1355</v>
      </c>
      <c r="B1684" s="1261" t="s">
        <v>1434</v>
      </c>
      <c r="C1684" s="1261" t="s">
        <v>1364</v>
      </c>
      <c r="D1684" s="703">
        <v>13</v>
      </c>
      <c r="F1684" s="1261">
        <v>648.40999999999997</v>
      </c>
      <c r="G1684" s="1261">
        <v>8.0399999999999991</v>
      </c>
      <c r="H1684" s="1261">
        <v>0</v>
      </c>
      <c r="I1684" s="1261" t="s">
        <v>1358</v>
      </c>
      <c r="J1684" s="1261" t="s">
        <v>1359</v>
      </c>
    </row>
    <row r="1685">
      <c r="A1685" s="1261" t="s">
        <v>1360</v>
      </c>
      <c r="B1685" s="1261" t="s">
        <v>1434</v>
      </c>
      <c r="C1685" s="1261" t="s">
        <v>1362</v>
      </c>
      <c r="D1685" s="703">
        <v>19</v>
      </c>
      <c r="F1685" s="1261">
        <v>2412675.9100000001</v>
      </c>
      <c r="G1685" s="1261">
        <v>1346680.79</v>
      </c>
      <c r="H1685" s="1261">
        <v>0</v>
      </c>
      <c r="I1685" s="1261" t="s">
        <v>1358</v>
      </c>
      <c r="J1685" s="1261" t="s">
        <v>1359</v>
      </c>
    </row>
    <row r="1686">
      <c r="A1686" s="1261" t="s">
        <v>1355</v>
      </c>
      <c r="B1686" s="1261" t="s">
        <v>1434</v>
      </c>
      <c r="C1686" s="1261" t="s">
        <v>1430</v>
      </c>
      <c r="D1686" s="703">
        <v>85</v>
      </c>
      <c r="F1686" s="1261">
        <v>161326.88</v>
      </c>
      <c r="G1686" s="1261">
        <v>280</v>
      </c>
      <c r="H1686" s="1261">
        <v>0</v>
      </c>
      <c r="I1686" s="1261" t="s">
        <v>1358</v>
      </c>
      <c r="J1686" s="1261" t="s">
        <v>1359</v>
      </c>
    </row>
    <row r="1687">
      <c r="A1687" s="1261" t="s">
        <v>1355</v>
      </c>
      <c r="B1687" s="1261" t="s">
        <v>1434</v>
      </c>
      <c r="C1687" s="1261" t="s">
        <v>1364</v>
      </c>
      <c r="D1687" s="703">
        <v>90</v>
      </c>
      <c r="F1687" s="1261">
        <v>635399.08999999997</v>
      </c>
      <c r="G1687" s="1261">
        <v>8925.4599999999991</v>
      </c>
      <c r="H1687" s="1261">
        <v>0</v>
      </c>
      <c r="I1687" s="1261" t="s">
        <v>1358</v>
      </c>
      <c r="J1687" s="1261" t="s">
        <v>1359</v>
      </c>
    </row>
    <row r="1688">
      <c r="A1688" s="1261" t="s">
        <v>1360</v>
      </c>
      <c r="B1688" s="1261" t="s">
        <v>1434</v>
      </c>
      <c r="C1688" s="1261" t="s">
        <v>1379</v>
      </c>
      <c r="D1688" s="703">
        <v>82</v>
      </c>
      <c r="F1688" s="1261">
        <v>165257.73999999999</v>
      </c>
      <c r="G1688" s="1261">
        <v>1513.6500000000001</v>
      </c>
      <c r="H1688" s="1261">
        <v>0</v>
      </c>
      <c r="I1688" s="1261" t="s">
        <v>1358</v>
      </c>
      <c r="J1688" s="1261" t="s">
        <v>1359</v>
      </c>
    </row>
    <row r="1689">
      <c r="A1689" s="1261" t="s">
        <v>1355</v>
      </c>
      <c r="B1689" s="1261" t="s">
        <v>1434</v>
      </c>
      <c r="C1689" s="1261" t="s">
        <v>1370</v>
      </c>
      <c r="D1689" s="703">
        <v>82</v>
      </c>
      <c r="F1689" s="1261">
        <v>37843.410000000003</v>
      </c>
      <c r="G1689" s="1261">
        <v>16762.18</v>
      </c>
      <c r="H1689" s="1261">
        <v>0</v>
      </c>
      <c r="I1689" s="1261" t="s">
        <v>1358</v>
      </c>
      <c r="J1689" s="1261" t="s">
        <v>1359</v>
      </c>
    </row>
    <row r="1690">
      <c r="A1690" s="1261" t="s">
        <v>1360</v>
      </c>
      <c r="B1690" s="1261" t="s">
        <v>1434</v>
      </c>
      <c r="C1690" s="1261" t="s">
        <v>1367</v>
      </c>
      <c r="D1690" s="703">
        <v>8</v>
      </c>
      <c r="F1690" s="1261">
        <v>143776.25</v>
      </c>
      <c r="G1690" s="1261">
        <v>119213.67999999999</v>
      </c>
      <c r="H1690" s="1261">
        <v>0</v>
      </c>
      <c r="I1690" s="1261" t="s">
        <v>1358</v>
      </c>
      <c r="J1690" s="1261" t="s">
        <v>1359</v>
      </c>
    </row>
    <row r="1691">
      <c r="A1691" s="1261" t="s">
        <v>1355</v>
      </c>
      <c r="B1691" s="1261" t="s">
        <v>1434</v>
      </c>
      <c r="C1691" s="1261" t="s">
        <v>1400</v>
      </c>
      <c r="D1691" s="703">
        <v>18</v>
      </c>
      <c r="F1691" s="1261">
        <v>916.94000000000005</v>
      </c>
      <c r="G1691" s="1261">
        <v>414</v>
      </c>
      <c r="H1691" s="1261">
        <v>0</v>
      </c>
      <c r="I1691" s="1261" t="s">
        <v>1358</v>
      </c>
      <c r="J1691" s="1261" t="s">
        <v>1359</v>
      </c>
    </row>
    <row r="1692">
      <c r="A1692" s="1261" t="s">
        <v>1360</v>
      </c>
      <c r="B1692" s="1261" t="s">
        <v>1434</v>
      </c>
      <c r="C1692" s="1261" t="s">
        <v>1367</v>
      </c>
      <c r="D1692" s="703">
        <v>3</v>
      </c>
      <c r="F1692" s="1261">
        <v>3468444.3599999999</v>
      </c>
      <c r="G1692" s="1261">
        <v>611950</v>
      </c>
      <c r="H1692" s="1261">
        <v>0</v>
      </c>
      <c r="I1692" s="1261" t="s">
        <v>1358</v>
      </c>
      <c r="J1692" s="1261" t="s">
        <v>1359</v>
      </c>
    </row>
    <row r="1693">
      <c r="A1693" s="1261" t="s">
        <v>1355</v>
      </c>
      <c r="B1693" s="1261" t="s">
        <v>1434</v>
      </c>
      <c r="C1693" s="1261" t="s">
        <v>1366</v>
      </c>
      <c r="D1693" s="703">
        <v>27</v>
      </c>
      <c r="F1693" s="1261">
        <v>3647474.4399999999</v>
      </c>
      <c r="G1693" s="1261">
        <v>23804105</v>
      </c>
      <c r="H1693" s="1261">
        <v>0</v>
      </c>
      <c r="I1693" s="1261" t="s">
        <v>1358</v>
      </c>
      <c r="J1693" s="1261" t="s">
        <v>1359</v>
      </c>
    </row>
    <row r="1694">
      <c r="A1694" s="1261" t="s">
        <v>1360</v>
      </c>
      <c r="B1694" s="1261" t="s">
        <v>1434</v>
      </c>
      <c r="C1694" s="1261" t="s">
        <v>1379</v>
      </c>
      <c r="D1694" s="703">
        <v>18</v>
      </c>
      <c r="F1694" s="1261">
        <v>2528855.6299999999</v>
      </c>
      <c r="G1694" s="1261">
        <v>1293250</v>
      </c>
      <c r="H1694" s="1261">
        <v>0</v>
      </c>
      <c r="I1694" s="1261" t="s">
        <v>1358</v>
      </c>
      <c r="J1694" s="1261" t="s">
        <v>1359</v>
      </c>
    </row>
    <row r="1695">
      <c r="A1695" s="1261" t="s">
        <v>1355</v>
      </c>
      <c r="B1695" s="1261" t="s">
        <v>1434</v>
      </c>
      <c r="C1695" s="1261" t="s">
        <v>1368</v>
      </c>
      <c r="D1695" s="703">
        <v>71</v>
      </c>
      <c r="F1695" s="1261">
        <v>4490.6899999999996</v>
      </c>
      <c r="G1695" s="1261">
        <v>115.88</v>
      </c>
      <c r="H1695" s="1261">
        <v>0</v>
      </c>
      <c r="I1695" s="1261" t="s">
        <v>1358</v>
      </c>
      <c r="J1695" s="1261" t="s">
        <v>1359</v>
      </c>
    </row>
    <row r="1696">
      <c r="A1696" s="1261" t="s">
        <v>1355</v>
      </c>
      <c r="B1696" s="1261" t="s">
        <v>1434</v>
      </c>
      <c r="C1696" s="1261" t="s">
        <v>1364</v>
      </c>
      <c r="D1696" s="703">
        <v>63</v>
      </c>
      <c r="F1696" s="1261">
        <v>436.07999999999998</v>
      </c>
      <c r="G1696" s="1261">
        <v>48</v>
      </c>
      <c r="H1696" s="1261">
        <v>0</v>
      </c>
      <c r="I1696" s="1261" t="s">
        <v>1358</v>
      </c>
      <c r="J1696" s="1261" t="s">
        <v>1359</v>
      </c>
    </row>
    <row r="1697">
      <c r="A1697" s="1261" t="s">
        <v>1360</v>
      </c>
      <c r="B1697" s="1261" t="s">
        <v>1434</v>
      </c>
      <c r="C1697" s="1261" t="s">
        <v>1377</v>
      </c>
      <c r="D1697" s="703">
        <v>26</v>
      </c>
      <c r="F1697" s="1261">
        <v>189444.44</v>
      </c>
      <c r="G1697" s="1261">
        <v>195000</v>
      </c>
      <c r="H1697" s="1261">
        <v>0</v>
      </c>
      <c r="I1697" s="1261" t="s">
        <v>1358</v>
      </c>
      <c r="J1697" s="1261" t="s">
        <v>1359</v>
      </c>
    </row>
    <row r="1698">
      <c r="A1698" s="1261" t="s">
        <v>1355</v>
      </c>
      <c r="B1698" s="1261" t="s">
        <v>1434</v>
      </c>
      <c r="C1698" s="1261" t="s">
        <v>1367</v>
      </c>
      <c r="D1698" s="703">
        <v>15</v>
      </c>
      <c r="F1698" s="1261">
        <v>10611107.449999999</v>
      </c>
      <c r="G1698" s="1261">
        <v>11683730</v>
      </c>
      <c r="H1698" s="1261">
        <v>0</v>
      </c>
      <c r="I1698" s="1261" t="s">
        <v>1358</v>
      </c>
      <c r="J1698" s="1261" t="s">
        <v>1359</v>
      </c>
    </row>
    <row r="1699">
      <c r="A1699" s="1261" t="s">
        <v>1355</v>
      </c>
      <c r="B1699" s="1261" t="s">
        <v>1434</v>
      </c>
      <c r="C1699" s="1261" t="s">
        <v>1357</v>
      </c>
      <c r="D1699" s="703">
        <v>39</v>
      </c>
      <c r="F1699" s="1261">
        <v>870.48000000000002</v>
      </c>
      <c r="G1699" s="1261">
        <v>300</v>
      </c>
      <c r="H1699" s="1261">
        <v>0</v>
      </c>
      <c r="I1699" s="1261" t="s">
        <v>1358</v>
      </c>
      <c r="J1699" s="1261" t="s">
        <v>1359</v>
      </c>
    </row>
    <row r="1700">
      <c r="A1700" s="1261" t="s">
        <v>1360</v>
      </c>
      <c r="B1700" s="1261" t="s">
        <v>1434</v>
      </c>
      <c r="C1700" s="1261" t="s">
        <v>1367</v>
      </c>
      <c r="D1700" s="703">
        <v>35</v>
      </c>
      <c r="F1700" s="1261">
        <v>24439.709999999999</v>
      </c>
      <c r="G1700" s="1261">
        <v>1550</v>
      </c>
      <c r="H1700" s="1261">
        <v>0</v>
      </c>
      <c r="I1700" s="1261" t="s">
        <v>1358</v>
      </c>
      <c r="J1700" s="1261" t="s">
        <v>1359</v>
      </c>
    </row>
    <row r="1701">
      <c r="A1701" s="1261" t="s">
        <v>1360</v>
      </c>
      <c r="B1701" s="1261" t="s">
        <v>1434</v>
      </c>
      <c r="C1701" s="1261" t="s">
        <v>1379</v>
      </c>
      <c r="D1701" s="703">
        <v>62</v>
      </c>
      <c r="F1701" s="1261">
        <v>9123.4400000000005</v>
      </c>
      <c r="G1701" s="1261">
        <v>74.989999999999995</v>
      </c>
      <c r="H1701" s="1261">
        <v>0</v>
      </c>
      <c r="I1701" s="1261" t="s">
        <v>1358</v>
      </c>
      <c r="J1701" s="1261" t="s">
        <v>1359</v>
      </c>
    </row>
    <row r="1702">
      <c r="A1702" s="1261" t="s">
        <v>1360</v>
      </c>
      <c r="B1702" s="1261" t="s">
        <v>1434</v>
      </c>
      <c r="C1702" s="1261" t="s">
        <v>1365</v>
      </c>
      <c r="D1702" s="703">
        <v>85</v>
      </c>
      <c r="F1702" s="1261">
        <v>3445.6300000000001</v>
      </c>
      <c r="G1702" s="1261">
        <v>18.789999999999999</v>
      </c>
      <c r="H1702" s="1261">
        <v>0</v>
      </c>
      <c r="I1702" s="1261" t="s">
        <v>1358</v>
      </c>
      <c r="J1702" s="1261" t="s">
        <v>1359</v>
      </c>
    </row>
    <row r="1703">
      <c r="A1703" s="1261" t="s">
        <v>1360</v>
      </c>
      <c r="B1703" s="1261" t="s">
        <v>1434</v>
      </c>
      <c r="C1703" s="1261" t="s">
        <v>1382</v>
      </c>
      <c r="D1703" s="703">
        <v>64</v>
      </c>
      <c r="F1703" s="1261">
        <v>71274.059999999998</v>
      </c>
      <c r="G1703" s="1261">
        <v>512.36000000000001</v>
      </c>
      <c r="H1703" s="1261">
        <v>0</v>
      </c>
      <c r="I1703" s="1261" t="s">
        <v>1358</v>
      </c>
      <c r="J1703" s="1261" t="s">
        <v>1359</v>
      </c>
    </row>
    <row r="1704">
      <c r="A1704" s="1261" t="s">
        <v>1355</v>
      </c>
      <c r="B1704" s="1261" t="s">
        <v>1434</v>
      </c>
      <c r="C1704" s="1261" t="s">
        <v>1415</v>
      </c>
      <c r="D1704" s="703">
        <v>44</v>
      </c>
      <c r="F1704" s="1261">
        <v>595227.35999999999</v>
      </c>
      <c r="G1704" s="1261">
        <v>2874900</v>
      </c>
      <c r="H1704" s="1261">
        <v>0</v>
      </c>
      <c r="I1704" s="1261" t="s">
        <v>1358</v>
      </c>
      <c r="J1704" s="1261" t="s">
        <v>1359</v>
      </c>
    </row>
    <row r="1705">
      <c r="A1705" s="1261" t="s">
        <v>1355</v>
      </c>
      <c r="B1705" s="1261" t="s">
        <v>1434</v>
      </c>
      <c r="C1705" s="1261" t="s">
        <v>1390</v>
      </c>
      <c r="D1705" s="703">
        <v>95</v>
      </c>
      <c r="F1705" s="1261">
        <v>4787.96</v>
      </c>
      <c r="G1705" s="1261">
        <v>140</v>
      </c>
      <c r="H1705" s="1261">
        <v>0</v>
      </c>
      <c r="I1705" s="1261" t="s">
        <v>1358</v>
      </c>
      <c r="J1705" s="1261" t="s">
        <v>1359</v>
      </c>
    </row>
    <row r="1706">
      <c r="A1706" s="1261" t="s">
        <v>1355</v>
      </c>
      <c r="B1706" s="1261" t="s">
        <v>1434</v>
      </c>
      <c r="C1706" s="1261" t="s">
        <v>1364</v>
      </c>
      <c r="D1706" s="703">
        <v>38</v>
      </c>
      <c r="F1706" s="1261">
        <v>26177.490000000002</v>
      </c>
      <c r="G1706" s="1261">
        <v>12450</v>
      </c>
      <c r="H1706" s="1261">
        <v>0</v>
      </c>
      <c r="I1706" s="1261" t="s">
        <v>1358</v>
      </c>
      <c r="J1706" s="1261" t="s">
        <v>1359</v>
      </c>
    </row>
    <row r="1707">
      <c r="A1707" s="1261" t="s">
        <v>1360</v>
      </c>
      <c r="B1707" s="1261" t="s">
        <v>1434</v>
      </c>
      <c r="C1707" s="1261" t="s">
        <v>1438</v>
      </c>
      <c r="D1707" s="703">
        <v>62</v>
      </c>
      <c r="F1707" s="1261">
        <v>43302.769999999997</v>
      </c>
      <c r="G1707" s="1261">
        <v>379.39999999999998</v>
      </c>
      <c r="H1707" s="1261">
        <v>0</v>
      </c>
      <c r="I1707" s="1261" t="s">
        <v>1358</v>
      </c>
      <c r="J1707" s="1261" t="s">
        <v>1359</v>
      </c>
    </row>
    <row r="1708">
      <c r="A1708" s="1261" t="s">
        <v>1355</v>
      </c>
      <c r="B1708" s="1261" t="s">
        <v>1434</v>
      </c>
      <c r="C1708" s="1261" t="s">
        <v>1375</v>
      </c>
      <c r="D1708" s="703">
        <v>12</v>
      </c>
      <c r="F1708" s="1261">
        <v>396224.41999999998</v>
      </c>
      <c r="G1708" s="1261">
        <v>542928</v>
      </c>
      <c r="H1708" s="1261">
        <v>0</v>
      </c>
      <c r="I1708" s="1261" t="s">
        <v>1358</v>
      </c>
      <c r="J1708" s="1261" t="s">
        <v>1359</v>
      </c>
    </row>
    <row r="1709">
      <c r="A1709" s="1261" t="s">
        <v>1355</v>
      </c>
      <c r="B1709" s="1261" t="s">
        <v>1434</v>
      </c>
      <c r="C1709" s="1261" t="s">
        <v>1357</v>
      </c>
      <c r="D1709" s="703">
        <v>21</v>
      </c>
      <c r="F1709" s="1261">
        <v>656.04999999999995</v>
      </c>
      <c r="G1709" s="1261">
        <v>203.44999999999999</v>
      </c>
      <c r="H1709" s="1261">
        <v>0</v>
      </c>
      <c r="I1709" s="1261" t="s">
        <v>1358</v>
      </c>
      <c r="J1709" s="1261" t="s">
        <v>1359</v>
      </c>
    </row>
    <row r="1710">
      <c r="A1710" s="1261" t="s">
        <v>1360</v>
      </c>
      <c r="B1710" s="1261" t="s">
        <v>1434</v>
      </c>
      <c r="C1710" s="1261" t="s">
        <v>1382</v>
      </c>
      <c r="D1710" s="703">
        <v>63</v>
      </c>
      <c r="F1710" s="1261">
        <v>52403.910000000003</v>
      </c>
      <c r="G1710" s="1261">
        <v>1325</v>
      </c>
      <c r="H1710" s="1261">
        <v>0</v>
      </c>
      <c r="I1710" s="1261" t="s">
        <v>1358</v>
      </c>
      <c r="J1710" s="1261" t="s">
        <v>1359</v>
      </c>
    </row>
    <row r="1711">
      <c r="A1711" s="1261" t="s">
        <v>1360</v>
      </c>
      <c r="B1711" s="1261" t="s">
        <v>1434</v>
      </c>
      <c r="C1711" s="1261" t="s">
        <v>1368</v>
      </c>
      <c r="D1711" s="703">
        <v>35</v>
      </c>
      <c r="F1711" s="1261">
        <v>274.51999999999998</v>
      </c>
      <c r="G1711" s="1261">
        <v>132</v>
      </c>
      <c r="H1711" s="1261">
        <v>0</v>
      </c>
      <c r="I1711" s="1261" t="s">
        <v>1358</v>
      </c>
      <c r="J1711" s="1261" t="s">
        <v>1359</v>
      </c>
    </row>
    <row r="1712">
      <c r="A1712" s="1261" t="s">
        <v>1355</v>
      </c>
      <c r="B1712" s="1261" t="s">
        <v>1434</v>
      </c>
      <c r="C1712" s="1261" t="s">
        <v>1368</v>
      </c>
      <c r="D1712" s="703">
        <v>84</v>
      </c>
      <c r="F1712" s="1261">
        <v>1427895.79</v>
      </c>
      <c r="G1712" s="1261">
        <v>327785.41999999998</v>
      </c>
      <c r="H1712" s="1261">
        <v>0</v>
      </c>
      <c r="I1712" s="1261" t="s">
        <v>1358</v>
      </c>
      <c r="J1712" s="1261" t="s">
        <v>1359</v>
      </c>
    </row>
    <row r="1713">
      <c r="A1713" s="1261" t="s">
        <v>1360</v>
      </c>
      <c r="B1713" s="1261" t="s">
        <v>1434</v>
      </c>
      <c r="C1713" s="1261" t="s">
        <v>1367</v>
      </c>
      <c r="D1713" s="703">
        <v>65</v>
      </c>
      <c r="F1713" s="1261">
        <v>4872.3699999999999</v>
      </c>
      <c r="G1713" s="1261">
        <v>19.52</v>
      </c>
      <c r="H1713" s="1261">
        <v>0</v>
      </c>
      <c r="I1713" s="1261" t="s">
        <v>1358</v>
      </c>
      <c r="J1713" s="1261" t="s">
        <v>1359</v>
      </c>
    </row>
    <row r="1714">
      <c r="A1714" s="1261" t="s">
        <v>1360</v>
      </c>
      <c r="B1714" s="1261" t="s">
        <v>1434</v>
      </c>
      <c r="C1714" s="1261" t="s">
        <v>1425</v>
      </c>
      <c r="D1714" s="703">
        <v>62</v>
      </c>
      <c r="F1714" s="1261">
        <v>8481.6299999999992</v>
      </c>
      <c r="G1714" s="1261">
        <v>31.73</v>
      </c>
      <c r="H1714" s="1261">
        <v>0</v>
      </c>
      <c r="I1714" s="1261" t="s">
        <v>1358</v>
      </c>
      <c r="J1714" s="1261" t="s">
        <v>1359</v>
      </c>
    </row>
    <row r="1715">
      <c r="A1715" s="1261" t="s">
        <v>1360</v>
      </c>
      <c r="B1715" s="1261" t="s">
        <v>1434</v>
      </c>
      <c r="C1715" s="1261" t="s">
        <v>1385</v>
      </c>
      <c r="D1715" s="703">
        <v>7</v>
      </c>
      <c r="F1715" s="1261">
        <v>403772.71000000002</v>
      </c>
      <c r="G1715" s="1261">
        <v>350511.5</v>
      </c>
      <c r="H1715" s="1261">
        <v>0</v>
      </c>
      <c r="I1715" s="1261" t="s">
        <v>1358</v>
      </c>
      <c r="J1715" s="1261" t="s">
        <v>1359</v>
      </c>
    </row>
    <row r="1716">
      <c r="A1716" s="1261" t="s">
        <v>1360</v>
      </c>
      <c r="B1716" s="1261" t="s">
        <v>1434</v>
      </c>
      <c r="C1716" s="1261" t="s">
        <v>1368</v>
      </c>
      <c r="D1716" s="703">
        <v>7</v>
      </c>
      <c r="F1716" s="1261">
        <v>2463846.23</v>
      </c>
      <c r="G1716" s="1261">
        <v>8074925.2000000002</v>
      </c>
      <c r="H1716" s="1261">
        <v>0</v>
      </c>
      <c r="I1716" s="1261" t="s">
        <v>1358</v>
      </c>
      <c r="J1716" s="1261" t="s">
        <v>1359</v>
      </c>
    </row>
    <row r="1717">
      <c r="A1717" s="1261" t="s">
        <v>1360</v>
      </c>
      <c r="B1717" s="1261" t="s">
        <v>1434</v>
      </c>
      <c r="C1717" s="1261" t="s">
        <v>1377</v>
      </c>
      <c r="D1717" s="703">
        <v>62</v>
      </c>
      <c r="F1717" s="1261">
        <v>974.25999999999999</v>
      </c>
      <c r="G1717" s="1261">
        <v>9.2300000000000004</v>
      </c>
      <c r="H1717" s="1261">
        <v>0</v>
      </c>
      <c r="I1717" s="1261" t="s">
        <v>1358</v>
      </c>
      <c r="J1717" s="1261" t="s">
        <v>1359</v>
      </c>
    </row>
    <row r="1718">
      <c r="A1718" s="1261" t="s">
        <v>1360</v>
      </c>
      <c r="B1718" s="1261" t="s">
        <v>1434</v>
      </c>
      <c r="C1718" s="1261" t="s">
        <v>1373</v>
      </c>
      <c r="D1718" s="703">
        <v>18</v>
      </c>
      <c r="F1718" s="1261">
        <v>2179289.2000000002</v>
      </c>
      <c r="G1718" s="1261">
        <v>400000</v>
      </c>
      <c r="H1718" s="1261">
        <v>0</v>
      </c>
      <c r="I1718" s="1261" t="s">
        <v>1358</v>
      </c>
      <c r="J1718" s="1261" t="s">
        <v>1359</v>
      </c>
    </row>
    <row r="1719">
      <c r="A1719" s="1261" t="s">
        <v>1360</v>
      </c>
      <c r="B1719" s="1261" t="s">
        <v>1434</v>
      </c>
      <c r="C1719" s="1261" t="s">
        <v>1382</v>
      </c>
      <c r="D1719" s="703">
        <v>85</v>
      </c>
      <c r="F1719" s="1261">
        <v>35426.370000000003</v>
      </c>
      <c r="G1719" s="1261">
        <v>604.99000000000001</v>
      </c>
      <c r="H1719" s="1261">
        <v>0</v>
      </c>
      <c r="I1719" s="1261" t="s">
        <v>1358</v>
      </c>
      <c r="J1719" s="1261" t="s">
        <v>1359</v>
      </c>
    </row>
    <row r="1720">
      <c r="A1720" s="1261" t="s">
        <v>1360</v>
      </c>
      <c r="B1720" s="1261" t="s">
        <v>1434</v>
      </c>
      <c r="C1720" s="1261" t="s">
        <v>1430</v>
      </c>
      <c r="D1720" s="703">
        <v>85</v>
      </c>
      <c r="F1720" s="1261">
        <v>147346.45000000001</v>
      </c>
      <c r="G1720" s="1261">
        <v>220.44999999999999</v>
      </c>
      <c r="H1720" s="1261">
        <v>0</v>
      </c>
      <c r="I1720" s="1261" t="s">
        <v>1358</v>
      </c>
      <c r="J1720" s="1261" t="s">
        <v>1359</v>
      </c>
    </row>
    <row r="1721">
      <c r="A1721" s="1261" t="s">
        <v>1360</v>
      </c>
      <c r="B1721" s="1261" t="s">
        <v>1434</v>
      </c>
      <c r="C1721" s="1261" t="s">
        <v>1415</v>
      </c>
      <c r="D1721" s="703">
        <v>3</v>
      </c>
      <c r="F1721" s="1261">
        <v>4689432.6200000001</v>
      </c>
      <c r="G1721" s="1261">
        <v>642240</v>
      </c>
      <c r="H1721" s="1261">
        <v>0</v>
      </c>
      <c r="I1721" s="1261" t="s">
        <v>1358</v>
      </c>
      <c r="J1721" s="1261" t="s">
        <v>1359</v>
      </c>
    </row>
    <row r="1722">
      <c r="A1722" s="1261" t="s">
        <v>1355</v>
      </c>
      <c r="B1722" s="1261" t="s">
        <v>1434</v>
      </c>
      <c r="C1722" s="1261" t="s">
        <v>1386</v>
      </c>
      <c r="D1722" s="703">
        <v>84</v>
      </c>
      <c r="F1722" s="1261">
        <v>5254.6000000000004</v>
      </c>
      <c r="G1722" s="1261">
        <v>11.4</v>
      </c>
      <c r="H1722" s="1261">
        <v>0</v>
      </c>
      <c r="I1722" s="1261" t="s">
        <v>1358</v>
      </c>
      <c r="J1722" s="1261" t="s">
        <v>1359</v>
      </c>
    </row>
    <row r="1723">
      <c r="A1723" s="1261" t="s">
        <v>1355</v>
      </c>
      <c r="B1723" s="1261" t="s">
        <v>1434</v>
      </c>
      <c r="C1723" s="1261" t="s">
        <v>1368</v>
      </c>
      <c r="D1723" s="703">
        <v>1</v>
      </c>
      <c r="E1723" s="1261" t="s">
        <v>1418</v>
      </c>
      <c r="F1723" s="1261">
        <v>559593.89000000001</v>
      </c>
      <c r="G1723" s="1261">
        <v>219920</v>
      </c>
      <c r="H1723" s="1261">
        <v>1507</v>
      </c>
      <c r="I1723" s="1261" t="s">
        <v>1358</v>
      </c>
      <c r="J1723" s="1261" t="s">
        <v>1359</v>
      </c>
    </row>
    <row r="1724">
      <c r="A1724" s="1261" t="s">
        <v>1355</v>
      </c>
      <c r="B1724" s="1261" t="s">
        <v>1434</v>
      </c>
      <c r="C1724" s="1261" t="s">
        <v>1364</v>
      </c>
      <c r="D1724" s="703">
        <v>85</v>
      </c>
      <c r="F1724" s="1261">
        <v>1265780.97</v>
      </c>
      <c r="G1724" s="1261">
        <v>84631.110000000001</v>
      </c>
      <c r="H1724" s="1261">
        <v>0</v>
      </c>
      <c r="I1724" s="1261" t="s">
        <v>1358</v>
      </c>
      <c r="J1724" s="1261" t="s">
        <v>1359</v>
      </c>
    </row>
    <row r="1725">
      <c r="A1725" s="1261" t="s">
        <v>1360</v>
      </c>
      <c r="B1725" s="1261" t="s">
        <v>1434</v>
      </c>
      <c r="C1725" s="1261" t="s">
        <v>1367</v>
      </c>
      <c r="D1725" s="703">
        <v>28</v>
      </c>
      <c r="F1725" s="1261">
        <v>11557.950000000001</v>
      </c>
      <c r="G1725" s="1261">
        <v>1000.8</v>
      </c>
      <c r="H1725" s="1261">
        <v>0</v>
      </c>
      <c r="I1725" s="1261" t="s">
        <v>1358</v>
      </c>
      <c r="J1725" s="1261" t="s">
        <v>1359</v>
      </c>
    </row>
    <row r="1726">
      <c r="A1726" s="1261" t="s">
        <v>1355</v>
      </c>
      <c r="B1726" s="1261" t="s">
        <v>1434</v>
      </c>
      <c r="C1726" s="1261" t="s">
        <v>1357</v>
      </c>
      <c r="D1726" s="703">
        <v>27</v>
      </c>
      <c r="F1726" s="1261">
        <v>241198.48999999999</v>
      </c>
      <c r="G1726" s="1261">
        <v>2204850</v>
      </c>
      <c r="H1726" s="1261">
        <v>0</v>
      </c>
      <c r="I1726" s="1261" t="s">
        <v>1358</v>
      </c>
      <c r="J1726" s="1261" t="s">
        <v>1359</v>
      </c>
    </row>
    <row r="1727">
      <c r="A1727" s="1261" t="s">
        <v>1355</v>
      </c>
      <c r="B1727" s="1261" t="s">
        <v>1434</v>
      </c>
      <c r="C1727" s="1261" t="s">
        <v>1383</v>
      </c>
      <c r="D1727" s="703">
        <v>22</v>
      </c>
      <c r="F1727" s="1261">
        <v>259.86000000000001</v>
      </c>
      <c r="G1727" s="1261">
        <v>405</v>
      </c>
      <c r="H1727" s="1261">
        <v>0</v>
      </c>
      <c r="I1727" s="1261" t="s">
        <v>1358</v>
      </c>
      <c r="J1727" s="1261" t="s">
        <v>1359</v>
      </c>
    </row>
    <row r="1728">
      <c r="A1728" s="1261" t="s">
        <v>1360</v>
      </c>
      <c r="B1728" s="1261" t="s">
        <v>1434</v>
      </c>
      <c r="C1728" s="1261" t="s">
        <v>1410</v>
      </c>
      <c r="D1728" s="703">
        <v>82</v>
      </c>
      <c r="F1728" s="1261">
        <v>18.600000000000001</v>
      </c>
      <c r="G1728" s="1261">
        <v>0</v>
      </c>
      <c r="H1728" s="1261">
        <v>0</v>
      </c>
      <c r="I1728" s="1261" t="s">
        <v>1358</v>
      </c>
      <c r="J1728" s="1261" t="s">
        <v>1359</v>
      </c>
    </row>
    <row r="1729">
      <c r="A1729" s="1261" t="s">
        <v>1355</v>
      </c>
      <c r="B1729" s="1261" t="s">
        <v>1434</v>
      </c>
      <c r="C1729" s="1261" t="s">
        <v>1376</v>
      </c>
      <c r="D1729" s="703">
        <v>30</v>
      </c>
      <c r="F1729" s="1261">
        <v>2034975.04</v>
      </c>
      <c r="G1729" s="1261">
        <v>20138.57</v>
      </c>
      <c r="H1729" s="1261">
        <v>0</v>
      </c>
      <c r="I1729" s="1261" t="s">
        <v>1358</v>
      </c>
      <c r="J1729" s="1261" t="s">
        <v>1359</v>
      </c>
    </row>
    <row r="1730">
      <c r="A1730" s="1261" t="s">
        <v>1360</v>
      </c>
      <c r="B1730" s="1261" t="s">
        <v>1434</v>
      </c>
      <c r="C1730" s="1261" t="s">
        <v>1379</v>
      </c>
      <c r="D1730" s="703">
        <v>96</v>
      </c>
      <c r="F1730" s="1261">
        <v>65.530000000000001</v>
      </c>
      <c r="G1730" s="1261">
        <v>0.059999999999999998</v>
      </c>
      <c r="H1730" s="1261">
        <v>0</v>
      </c>
      <c r="I1730" s="1261" t="s">
        <v>1358</v>
      </c>
      <c r="J1730" s="1261" t="s">
        <v>1359</v>
      </c>
    </row>
    <row r="1731">
      <c r="A1731" s="1261" t="s">
        <v>1360</v>
      </c>
      <c r="B1731" s="1261" t="s">
        <v>1434</v>
      </c>
      <c r="C1731" s="1261" t="s">
        <v>1422</v>
      </c>
      <c r="D1731" s="703">
        <v>38</v>
      </c>
      <c r="F1731" s="1261">
        <v>375.12</v>
      </c>
      <c r="G1731" s="1261">
        <v>0.75</v>
      </c>
      <c r="H1731" s="1261">
        <v>0</v>
      </c>
      <c r="I1731" s="1261" t="s">
        <v>1358</v>
      </c>
      <c r="J1731" s="1261" t="s">
        <v>1359</v>
      </c>
    </row>
    <row r="1732">
      <c r="A1732" s="1261" t="s">
        <v>1360</v>
      </c>
      <c r="B1732" s="1261" t="s">
        <v>1434</v>
      </c>
      <c r="C1732" s="1261" t="s">
        <v>1410</v>
      </c>
      <c r="D1732" s="703">
        <v>85</v>
      </c>
      <c r="F1732" s="1261">
        <v>510387.94</v>
      </c>
      <c r="G1732" s="1261">
        <v>1633.7</v>
      </c>
      <c r="H1732" s="1261">
        <v>0</v>
      </c>
      <c r="I1732" s="1261" t="s">
        <v>1358</v>
      </c>
      <c r="J1732" s="1261" t="s">
        <v>1359</v>
      </c>
    </row>
    <row r="1733">
      <c r="A1733" s="1261" t="s">
        <v>1355</v>
      </c>
      <c r="B1733" s="1261" t="s">
        <v>1434</v>
      </c>
      <c r="C1733" s="1261" t="s">
        <v>1370</v>
      </c>
      <c r="D1733" s="703">
        <v>27</v>
      </c>
      <c r="F1733" s="1261">
        <v>296180.69</v>
      </c>
      <c r="G1733" s="1261">
        <v>1552278</v>
      </c>
      <c r="H1733" s="1261">
        <v>0</v>
      </c>
      <c r="I1733" s="1261" t="s">
        <v>1358</v>
      </c>
      <c r="J1733" s="1261" t="s">
        <v>1359</v>
      </c>
    </row>
    <row r="1734">
      <c r="A1734" s="1261" t="s">
        <v>1355</v>
      </c>
      <c r="B1734" s="1261" t="s">
        <v>1434</v>
      </c>
      <c r="C1734" s="1261" t="s">
        <v>1362</v>
      </c>
      <c r="D1734" s="703">
        <v>21</v>
      </c>
      <c r="F1734" s="1261">
        <v>102140.55</v>
      </c>
      <c r="G1734" s="1261">
        <v>3354.8200000000002</v>
      </c>
      <c r="H1734" s="1261">
        <v>0</v>
      </c>
      <c r="I1734" s="1261" t="s">
        <v>1358</v>
      </c>
      <c r="J1734" s="1261" t="s">
        <v>1359</v>
      </c>
    </row>
    <row r="1735">
      <c r="A1735" s="1261" t="s">
        <v>1355</v>
      </c>
      <c r="B1735" s="1261" t="s">
        <v>1434</v>
      </c>
      <c r="C1735" s="1261" t="s">
        <v>1367</v>
      </c>
      <c r="D1735" s="703">
        <v>27</v>
      </c>
      <c r="F1735" s="1261">
        <v>22764364.359999999</v>
      </c>
      <c r="G1735" s="1261">
        <v>132384445</v>
      </c>
      <c r="H1735" s="1261">
        <v>0</v>
      </c>
      <c r="I1735" s="1261" t="s">
        <v>1358</v>
      </c>
      <c r="J1735" s="1261" t="s">
        <v>1359</v>
      </c>
    </row>
    <row r="1736">
      <c r="A1736" s="1261" t="s">
        <v>1355</v>
      </c>
      <c r="B1736" s="1261" t="s">
        <v>1434</v>
      </c>
      <c r="C1736" s="1261" t="s">
        <v>1370</v>
      </c>
      <c r="D1736" s="703">
        <v>85</v>
      </c>
      <c r="F1736" s="1261">
        <v>336684.42999999999</v>
      </c>
      <c r="G1736" s="1261">
        <v>54808.629999999997</v>
      </c>
      <c r="H1736" s="1261">
        <v>0</v>
      </c>
      <c r="I1736" s="1261" t="s">
        <v>1358</v>
      </c>
      <c r="J1736" s="1261" t="s">
        <v>1359</v>
      </c>
    </row>
    <row r="1737">
      <c r="A1737" s="1261" t="s">
        <v>1355</v>
      </c>
      <c r="B1737" s="1261" t="s">
        <v>1434</v>
      </c>
      <c r="C1737" s="1261" t="s">
        <v>1383</v>
      </c>
      <c r="D1737" s="703">
        <v>69</v>
      </c>
      <c r="F1737" s="1261">
        <v>748.87</v>
      </c>
      <c r="G1737" s="1261">
        <v>1.2</v>
      </c>
      <c r="H1737" s="1261">
        <v>0</v>
      </c>
      <c r="I1737" s="1261" t="s">
        <v>1358</v>
      </c>
      <c r="J1737" s="1261" t="s">
        <v>1359</v>
      </c>
    </row>
    <row r="1738">
      <c r="A1738" s="1261" t="s">
        <v>1355</v>
      </c>
      <c r="B1738" s="1261" t="s">
        <v>1434</v>
      </c>
      <c r="C1738" s="1261" t="s">
        <v>1363</v>
      </c>
      <c r="D1738" s="703">
        <v>38</v>
      </c>
      <c r="F1738" s="1261">
        <v>36697.800000000003</v>
      </c>
      <c r="G1738" s="1261">
        <v>0.23999999999999999</v>
      </c>
      <c r="H1738" s="1261">
        <v>0</v>
      </c>
      <c r="I1738" s="1261" t="s">
        <v>1358</v>
      </c>
      <c r="J1738" s="1261" t="s">
        <v>1359</v>
      </c>
    </row>
    <row r="1739">
      <c r="A1739" s="1261" t="s">
        <v>1360</v>
      </c>
      <c r="B1739" s="1261" t="s">
        <v>1434</v>
      </c>
      <c r="C1739" s="1261" t="s">
        <v>1364</v>
      </c>
      <c r="D1739" s="703">
        <v>73</v>
      </c>
      <c r="F1739" s="1261">
        <v>15815.709999999999</v>
      </c>
      <c r="G1739" s="1261">
        <v>9851</v>
      </c>
      <c r="H1739" s="1261">
        <v>0</v>
      </c>
      <c r="I1739" s="1261" t="s">
        <v>1358</v>
      </c>
      <c r="J1739" s="1261" t="s">
        <v>1359</v>
      </c>
    </row>
    <row r="1740">
      <c r="A1740" s="1261" t="s">
        <v>1360</v>
      </c>
      <c r="B1740" s="1261" t="s">
        <v>1434</v>
      </c>
      <c r="C1740" s="1261" t="s">
        <v>1364</v>
      </c>
      <c r="D1740" s="703">
        <v>28</v>
      </c>
      <c r="F1740" s="1261">
        <v>43214</v>
      </c>
      <c r="G1740" s="1261">
        <v>2100</v>
      </c>
      <c r="H1740" s="1261">
        <v>0</v>
      </c>
      <c r="I1740" s="1261" t="s">
        <v>1358</v>
      </c>
      <c r="J1740" s="1261" t="s">
        <v>1359</v>
      </c>
    </row>
    <row r="1741">
      <c r="A1741" s="1261" t="s">
        <v>1360</v>
      </c>
      <c r="B1741" s="1261" t="s">
        <v>1434</v>
      </c>
      <c r="C1741" s="1261" t="s">
        <v>1375</v>
      </c>
      <c r="D1741" s="703">
        <v>85</v>
      </c>
      <c r="F1741" s="1261">
        <v>56995.809999999998</v>
      </c>
      <c r="G1741" s="1261">
        <v>610</v>
      </c>
      <c r="H1741" s="1261">
        <v>0</v>
      </c>
      <c r="I1741" s="1261" t="s">
        <v>1358</v>
      </c>
      <c r="J1741" s="1261" t="s">
        <v>1359</v>
      </c>
    </row>
    <row r="1742">
      <c r="A1742" s="1261" t="s">
        <v>1355</v>
      </c>
      <c r="B1742" s="1261" t="s">
        <v>1434</v>
      </c>
      <c r="C1742" s="1261" t="s">
        <v>1407</v>
      </c>
      <c r="D1742" s="703">
        <v>90</v>
      </c>
      <c r="F1742" s="1261">
        <v>13571.41</v>
      </c>
      <c r="G1742" s="1261">
        <v>4.2999999999999998</v>
      </c>
      <c r="H1742" s="1261">
        <v>0</v>
      </c>
      <c r="I1742" s="1261" t="s">
        <v>1358</v>
      </c>
      <c r="J1742" s="1261" t="s">
        <v>1359</v>
      </c>
    </row>
    <row r="1743">
      <c r="A1743" s="1261" t="s">
        <v>1355</v>
      </c>
      <c r="B1743" s="1261" t="s">
        <v>1434</v>
      </c>
      <c r="C1743" s="1261" t="s">
        <v>1366</v>
      </c>
      <c r="D1743" s="703">
        <v>21</v>
      </c>
      <c r="F1743" s="1261">
        <v>15715.66</v>
      </c>
      <c r="G1743" s="1261">
        <v>1113.8800000000001</v>
      </c>
      <c r="H1743" s="1261">
        <v>0</v>
      </c>
      <c r="I1743" s="1261" t="s">
        <v>1358</v>
      </c>
      <c r="J1743" s="1261" t="s">
        <v>1359</v>
      </c>
    </row>
    <row r="1744">
      <c r="A1744" s="1261" t="s">
        <v>1355</v>
      </c>
      <c r="B1744" s="1261" t="s">
        <v>1434</v>
      </c>
      <c r="C1744" s="1261" t="s">
        <v>1382</v>
      </c>
      <c r="D1744" s="703">
        <v>85</v>
      </c>
      <c r="F1744" s="1261">
        <v>130556.84</v>
      </c>
      <c r="G1744" s="1261">
        <v>53.130000000000003</v>
      </c>
      <c r="H1744" s="1261">
        <v>0</v>
      </c>
      <c r="I1744" s="1261" t="s">
        <v>1358</v>
      </c>
      <c r="J1744" s="1261" t="s">
        <v>1359</v>
      </c>
    </row>
    <row r="1745">
      <c r="A1745" s="1261" t="s">
        <v>1355</v>
      </c>
      <c r="B1745" s="1261" t="s">
        <v>1434</v>
      </c>
      <c r="C1745" s="1261" t="s">
        <v>1429</v>
      </c>
      <c r="D1745" s="703">
        <v>85</v>
      </c>
      <c r="F1745" s="1261">
        <v>21487.25</v>
      </c>
      <c r="G1745" s="1261">
        <v>16.489999999999998</v>
      </c>
      <c r="H1745" s="1261">
        <v>0</v>
      </c>
      <c r="I1745" s="1261" t="s">
        <v>1358</v>
      </c>
      <c r="J1745" s="1261" t="s">
        <v>1359</v>
      </c>
    </row>
    <row r="1746">
      <c r="A1746" s="1261" t="s">
        <v>1355</v>
      </c>
      <c r="B1746" s="1261" t="s">
        <v>1434</v>
      </c>
      <c r="C1746" s="1261" t="s">
        <v>1383</v>
      </c>
      <c r="D1746" s="703">
        <v>38</v>
      </c>
      <c r="F1746" s="1261">
        <v>11613.049999999999</v>
      </c>
      <c r="G1746" s="1261">
        <v>4000</v>
      </c>
      <c r="H1746" s="1261">
        <v>0</v>
      </c>
      <c r="I1746" s="1261" t="s">
        <v>1358</v>
      </c>
      <c r="J1746" s="1261" t="s">
        <v>1359</v>
      </c>
    </row>
    <row r="1747">
      <c r="A1747" s="1261" t="s">
        <v>1355</v>
      </c>
      <c r="B1747" s="1261" t="s">
        <v>1434</v>
      </c>
      <c r="C1747" s="1261" t="s">
        <v>1364</v>
      </c>
      <c r="D1747" s="703">
        <v>42</v>
      </c>
      <c r="F1747" s="1261">
        <v>337.97000000000003</v>
      </c>
      <c r="G1747" s="1261">
        <v>20.57</v>
      </c>
      <c r="H1747" s="1261">
        <v>0</v>
      </c>
      <c r="I1747" s="1261" t="s">
        <v>1358</v>
      </c>
      <c r="J1747" s="1261" t="s">
        <v>1359</v>
      </c>
    </row>
    <row r="1748">
      <c r="A1748" s="1261" t="s">
        <v>1360</v>
      </c>
      <c r="B1748" s="1261" t="s">
        <v>1434</v>
      </c>
      <c r="C1748" s="1261" t="s">
        <v>1379</v>
      </c>
      <c r="D1748" s="703">
        <v>40</v>
      </c>
      <c r="F1748" s="1261">
        <v>6032.3999999999996</v>
      </c>
      <c r="G1748" s="1261">
        <v>59.229999999999997</v>
      </c>
      <c r="H1748" s="1261">
        <v>0</v>
      </c>
      <c r="I1748" s="1261" t="s">
        <v>1358</v>
      </c>
      <c r="J1748" s="1261" t="s">
        <v>1359</v>
      </c>
    </row>
    <row r="1749">
      <c r="A1749" s="1261" t="s">
        <v>1360</v>
      </c>
      <c r="B1749" s="1261" t="s">
        <v>1434</v>
      </c>
      <c r="C1749" s="1261" t="s">
        <v>1372</v>
      </c>
      <c r="D1749" s="703">
        <v>39</v>
      </c>
      <c r="F1749" s="1261">
        <v>267417.15999999997</v>
      </c>
      <c r="G1749" s="1261">
        <v>236862.79999999999</v>
      </c>
      <c r="H1749" s="1261">
        <v>0</v>
      </c>
      <c r="I1749" s="1261" t="s">
        <v>1358</v>
      </c>
      <c r="J1749" s="1261" t="s">
        <v>1359</v>
      </c>
    </row>
    <row r="1750">
      <c r="A1750" s="1261" t="s">
        <v>1355</v>
      </c>
      <c r="B1750" s="1261" t="s">
        <v>1434</v>
      </c>
      <c r="C1750" s="1261" t="s">
        <v>1374</v>
      </c>
      <c r="D1750" s="703">
        <v>82</v>
      </c>
      <c r="F1750" s="1261">
        <v>23918.849999999999</v>
      </c>
      <c r="G1750" s="1261">
        <v>453.47000000000003</v>
      </c>
      <c r="H1750" s="1261">
        <v>0</v>
      </c>
      <c r="I1750" s="1261" t="s">
        <v>1358</v>
      </c>
      <c r="J1750" s="1261" t="s">
        <v>1359</v>
      </c>
    </row>
    <row r="1751">
      <c r="A1751" s="1261" t="s">
        <v>1360</v>
      </c>
      <c r="B1751" s="1261" t="s">
        <v>1434</v>
      </c>
      <c r="C1751" s="1261" t="s">
        <v>1379</v>
      </c>
      <c r="D1751" s="703">
        <v>73</v>
      </c>
      <c r="F1751" s="1261">
        <v>92721.830000000002</v>
      </c>
      <c r="G1751" s="1261">
        <v>5033.0500000000002</v>
      </c>
      <c r="H1751" s="1261">
        <v>0</v>
      </c>
      <c r="I1751" s="1261" t="s">
        <v>1358</v>
      </c>
      <c r="J1751" s="1261" t="s">
        <v>1359</v>
      </c>
    </row>
    <row r="1752">
      <c r="A1752" s="1261" t="s">
        <v>1360</v>
      </c>
      <c r="B1752" s="1261" t="s">
        <v>1434</v>
      </c>
      <c r="C1752" s="1261" t="s">
        <v>1376</v>
      </c>
      <c r="D1752" s="703">
        <v>39</v>
      </c>
      <c r="F1752" s="1261">
        <v>1921.9000000000001</v>
      </c>
      <c r="G1752" s="1261">
        <v>0.46000000000000002</v>
      </c>
      <c r="H1752" s="1261">
        <v>0</v>
      </c>
      <c r="I1752" s="1261" t="s">
        <v>1358</v>
      </c>
      <c r="J1752" s="1261" t="s">
        <v>1359</v>
      </c>
    </row>
    <row r="1753">
      <c r="A1753" s="1261" t="s">
        <v>1355</v>
      </c>
      <c r="B1753" s="1261" t="s">
        <v>1434</v>
      </c>
      <c r="C1753" s="1261" t="s">
        <v>1379</v>
      </c>
      <c r="D1753" s="703">
        <v>46</v>
      </c>
      <c r="F1753" s="1261">
        <v>100989.73</v>
      </c>
      <c r="G1753" s="1261">
        <v>2588.0999999999999</v>
      </c>
      <c r="H1753" s="1261">
        <v>0</v>
      </c>
      <c r="I1753" s="1261" t="s">
        <v>1358</v>
      </c>
      <c r="J1753" s="1261" t="s">
        <v>1359</v>
      </c>
    </row>
    <row r="1754">
      <c r="A1754" s="1261" t="s">
        <v>1360</v>
      </c>
      <c r="B1754" s="1261" t="s">
        <v>1434</v>
      </c>
      <c r="C1754" s="1261" t="s">
        <v>1381</v>
      </c>
      <c r="D1754" s="703">
        <v>7</v>
      </c>
      <c r="F1754" s="1261">
        <v>20918.360000000001</v>
      </c>
      <c r="G1754" s="1261">
        <v>20342</v>
      </c>
      <c r="H1754" s="1261">
        <v>0</v>
      </c>
      <c r="I1754" s="1261" t="s">
        <v>1358</v>
      </c>
      <c r="J1754" s="1261" t="s">
        <v>1359</v>
      </c>
    </row>
    <row r="1755">
      <c r="A1755" s="1261" t="s">
        <v>1360</v>
      </c>
      <c r="B1755" s="1261" t="s">
        <v>1434</v>
      </c>
      <c r="C1755" s="1261" t="s">
        <v>1405</v>
      </c>
      <c r="D1755" s="703">
        <v>74</v>
      </c>
      <c r="F1755" s="1261">
        <v>53.200000000000003</v>
      </c>
      <c r="G1755" s="1261">
        <v>0.080000000000000002</v>
      </c>
      <c r="H1755" s="1261">
        <v>0</v>
      </c>
      <c r="I1755" s="1261" t="s">
        <v>1358</v>
      </c>
      <c r="J1755" s="1261" t="s">
        <v>1359</v>
      </c>
    </row>
    <row r="1756">
      <c r="A1756" s="1261" t="s">
        <v>1360</v>
      </c>
      <c r="B1756" s="1261" t="s">
        <v>1434</v>
      </c>
      <c r="C1756" s="1261" t="s">
        <v>1445</v>
      </c>
      <c r="D1756" s="703">
        <v>61</v>
      </c>
      <c r="F1756" s="1261">
        <v>1152.6099999999999</v>
      </c>
      <c r="G1756" s="1261">
        <v>6.5800000000000001</v>
      </c>
      <c r="H1756" s="1261">
        <v>0</v>
      </c>
      <c r="I1756" s="1261" t="s">
        <v>1358</v>
      </c>
      <c r="J1756" s="1261" t="s">
        <v>1359</v>
      </c>
    </row>
    <row r="1757">
      <c r="A1757" s="1261" t="s">
        <v>1360</v>
      </c>
      <c r="B1757" s="1261" t="s">
        <v>1434</v>
      </c>
      <c r="C1757" s="1261" t="s">
        <v>1417</v>
      </c>
      <c r="D1757" s="703">
        <v>15</v>
      </c>
      <c r="F1757" s="1261">
        <v>2555706.1000000001</v>
      </c>
      <c r="G1757" s="1261">
        <v>1702670</v>
      </c>
      <c r="H1757" s="1261">
        <v>0</v>
      </c>
      <c r="I1757" s="1261" t="s">
        <v>1358</v>
      </c>
      <c r="J1757" s="1261" t="s">
        <v>1359</v>
      </c>
    </row>
    <row r="1758">
      <c r="A1758" s="1261" t="s">
        <v>1360</v>
      </c>
      <c r="B1758" s="1261" t="s">
        <v>1434</v>
      </c>
      <c r="C1758" s="1261" t="s">
        <v>1364</v>
      </c>
      <c r="D1758" s="703">
        <v>7</v>
      </c>
      <c r="F1758" s="1261">
        <v>133630.81</v>
      </c>
      <c r="G1758" s="1261">
        <v>452864.94</v>
      </c>
      <c r="H1758" s="1261">
        <v>0</v>
      </c>
      <c r="I1758" s="1261" t="s">
        <v>1358</v>
      </c>
      <c r="J1758" s="1261" t="s">
        <v>1359</v>
      </c>
    </row>
    <row r="1759">
      <c r="A1759" s="1261" t="s">
        <v>1355</v>
      </c>
      <c r="B1759" s="1261" t="s">
        <v>1434</v>
      </c>
      <c r="C1759" s="1261" t="s">
        <v>1372</v>
      </c>
      <c r="D1759" s="703">
        <v>27</v>
      </c>
      <c r="F1759" s="1261">
        <v>2092551.6699999999</v>
      </c>
      <c r="G1759" s="1261">
        <v>6306255</v>
      </c>
      <c r="H1759" s="1261">
        <v>0</v>
      </c>
      <c r="I1759" s="1261" t="s">
        <v>1358</v>
      </c>
      <c r="J1759" s="1261" t="s">
        <v>1359</v>
      </c>
    </row>
    <row r="1760">
      <c r="A1760" s="1261" t="s">
        <v>1355</v>
      </c>
      <c r="B1760" s="1261" t="s">
        <v>1434</v>
      </c>
      <c r="C1760" s="1261" t="s">
        <v>1407</v>
      </c>
      <c r="D1760" s="703">
        <v>85</v>
      </c>
      <c r="F1760" s="1261">
        <v>89421.899999999994</v>
      </c>
      <c r="G1760" s="1261">
        <v>15369</v>
      </c>
      <c r="H1760" s="1261">
        <v>0</v>
      </c>
      <c r="I1760" s="1261" t="s">
        <v>1358</v>
      </c>
      <c r="J1760" s="1261" t="s">
        <v>1359</v>
      </c>
    </row>
    <row r="1761">
      <c r="A1761" s="1261" t="s">
        <v>1355</v>
      </c>
      <c r="B1761" s="1261" t="s">
        <v>1434</v>
      </c>
      <c r="C1761" s="1261" t="s">
        <v>1368</v>
      </c>
      <c r="D1761" s="703">
        <v>70</v>
      </c>
      <c r="F1761" s="1261">
        <v>17381.389999999999</v>
      </c>
      <c r="G1761" s="1261">
        <v>43098.919999999998</v>
      </c>
      <c r="H1761" s="1261">
        <v>0</v>
      </c>
      <c r="I1761" s="1261" t="s">
        <v>1358</v>
      </c>
      <c r="J1761" s="1261" t="s">
        <v>1359</v>
      </c>
    </row>
    <row r="1762">
      <c r="A1762" s="1261" t="s">
        <v>1360</v>
      </c>
      <c r="B1762" s="1261" t="s">
        <v>1434</v>
      </c>
      <c r="C1762" s="1261" t="s">
        <v>1367</v>
      </c>
      <c r="D1762" s="703">
        <v>74</v>
      </c>
      <c r="F1762" s="1261">
        <v>2734.46</v>
      </c>
      <c r="G1762" s="1261">
        <v>69.560000000000002</v>
      </c>
      <c r="H1762" s="1261">
        <v>0</v>
      </c>
      <c r="I1762" s="1261" t="s">
        <v>1358</v>
      </c>
      <c r="J1762" s="1261" t="s">
        <v>1359</v>
      </c>
    </row>
    <row r="1763">
      <c r="A1763" s="1261" t="s">
        <v>1360</v>
      </c>
      <c r="B1763" s="1261" t="s">
        <v>1434</v>
      </c>
      <c r="C1763" s="1261" t="s">
        <v>1368</v>
      </c>
      <c r="D1763" s="703">
        <v>39</v>
      </c>
      <c r="F1763" s="1261">
        <v>124.79000000000001</v>
      </c>
      <c r="G1763" s="1261">
        <v>0.90000000000000002</v>
      </c>
      <c r="H1763" s="1261">
        <v>0</v>
      </c>
      <c r="I1763" s="1261" t="s">
        <v>1358</v>
      </c>
      <c r="J1763" s="1261" t="s">
        <v>1359</v>
      </c>
    </row>
    <row r="1764">
      <c r="A1764" s="1261" t="s">
        <v>1360</v>
      </c>
      <c r="B1764" s="1261" t="s">
        <v>1434</v>
      </c>
      <c r="C1764" s="1261" t="s">
        <v>1465</v>
      </c>
      <c r="D1764" s="703">
        <v>8</v>
      </c>
      <c r="F1764" s="1261">
        <v>106882.42999999999</v>
      </c>
      <c r="G1764" s="1261">
        <v>84500.330000000002</v>
      </c>
      <c r="H1764" s="1261">
        <v>0</v>
      </c>
      <c r="I1764" s="1261" t="s">
        <v>1358</v>
      </c>
      <c r="J1764" s="1261" t="s">
        <v>1359</v>
      </c>
    </row>
    <row r="1765">
      <c r="A1765" s="1261" t="s">
        <v>1360</v>
      </c>
      <c r="B1765" s="1261" t="s">
        <v>1434</v>
      </c>
      <c r="C1765" s="1261" t="s">
        <v>1460</v>
      </c>
      <c r="D1765" s="703">
        <v>8</v>
      </c>
      <c r="F1765" s="1261">
        <v>604759.01000000001</v>
      </c>
      <c r="G1765" s="1261">
        <v>560413.16000000003</v>
      </c>
      <c r="H1765" s="1261">
        <v>0</v>
      </c>
      <c r="I1765" s="1261" t="s">
        <v>1358</v>
      </c>
      <c r="J1765" s="1261" t="s">
        <v>1359</v>
      </c>
    </row>
    <row r="1766">
      <c r="A1766" s="1261" t="s">
        <v>1360</v>
      </c>
      <c r="B1766" s="1261" t="s">
        <v>1434</v>
      </c>
      <c r="C1766" s="1261" t="s">
        <v>1361</v>
      </c>
      <c r="D1766" s="703">
        <v>61</v>
      </c>
      <c r="F1766" s="1261">
        <v>2104.6399999999999</v>
      </c>
      <c r="G1766" s="1261">
        <v>15.880000000000001</v>
      </c>
      <c r="H1766" s="1261">
        <v>0</v>
      </c>
      <c r="I1766" s="1261" t="s">
        <v>1358</v>
      </c>
      <c r="J1766" s="1261" t="s">
        <v>1359</v>
      </c>
    </row>
    <row r="1767">
      <c r="A1767" s="1261" t="s">
        <v>1360</v>
      </c>
      <c r="B1767" s="1261" t="s">
        <v>1434</v>
      </c>
      <c r="C1767" s="1261" t="s">
        <v>1367</v>
      </c>
      <c r="D1767" s="703">
        <v>33</v>
      </c>
      <c r="F1767" s="1261">
        <v>2734.6199999999999</v>
      </c>
      <c r="G1767" s="1261">
        <v>891.46000000000004</v>
      </c>
      <c r="H1767" s="1261">
        <v>0</v>
      </c>
      <c r="I1767" s="1261" t="s">
        <v>1358</v>
      </c>
      <c r="J1767" s="1261" t="s">
        <v>1359</v>
      </c>
    </row>
    <row r="1768">
      <c r="A1768" s="1261" t="s">
        <v>1355</v>
      </c>
      <c r="B1768" s="1261" t="s">
        <v>1434</v>
      </c>
      <c r="C1768" s="1261" t="s">
        <v>1372</v>
      </c>
      <c r="D1768" s="703">
        <v>85</v>
      </c>
      <c r="F1768" s="1261">
        <v>9894.5599999999995</v>
      </c>
      <c r="G1768" s="1261">
        <v>110</v>
      </c>
      <c r="H1768" s="1261">
        <v>0</v>
      </c>
      <c r="I1768" s="1261" t="s">
        <v>1358</v>
      </c>
      <c r="J1768" s="1261" t="s">
        <v>1359</v>
      </c>
    </row>
    <row r="1769">
      <c r="A1769" s="1261" t="s">
        <v>1355</v>
      </c>
      <c r="B1769" s="1261" t="s">
        <v>1434</v>
      </c>
      <c r="C1769" s="1261" t="s">
        <v>1368</v>
      </c>
      <c r="D1769" s="703">
        <v>72</v>
      </c>
      <c r="F1769" s="1261">
        <v>2035.7</v>
      </c>
      <c r="G1769" s="1261">
        <v>350</v>
      </c>
      <c r="H1769" s="1261">
        <v>0</v>
      </c>
      <c r="I1769" s="1261" t="s">
        <v>1358</v>
      </c>
      <c r="J1769" s="1261" t="s">
        <v>1359</v>
      </c>
    </row>
    <row r="1770">
      <c r="A1770" s="1261" t="s">
        <v>1355</v>
      </c>
      <c r="B1770" s="1261" t="s">
        <v>1434</v>
      </c>
      <c r="C1770" s="1261" t="s">
        <v>1368</v>
      </c>
      <c r="D1770" s="703">
        <v>13</v>
      </c>
      <c r="F1770" s="1261">
        <v>68024.199999999997</v>
      </c>
      <c r="G1770" s="1261">
        <v>658.12</v>
      </c>
      <c r="H1770" s="1261">
        <v>0</v>
      </c>
      <c r="I1770" s="1261" t="s">
        <v>1358</v>
      </c>
      <c r="J1770" s="1261" t="s">
        <v>1359</v>
      </c>
    </row>
    <row r="1771">
      <c r="A1771" s="1261" t="s">
        <v>1360</v>
      </c>
      <c r="B1771" s="1261" t="s">
        <v>1434</v>
      </c>
      <c r="C1771" s="1261" t="s">
        <v>1394</v>
      </c>
      <c r="D1771" s="703">
        <v>38</v>
      </c>
      <c r="F1771" s="1261">
        <v>689547.77000000002</v>
      </c>
      <c r="G1771" s="1261">
        <v>8259</v>
      </c>
      <c r="H1771" s="1261">
        <v>0</v>
      </c>
      <c r="I1771" s="1261" t="s">
        <v>1358</v>
      </c>
      <c r="J1771" s="1261" t="s">
        <v>1359</v>
      </c>
    </row>
    <row r="1772">
      <c r="A1772" s="1261" t="s">
        <v>1360</v>
      </c>
      <c r="B1772" s="1261" t="s">
        <v>1434</v>
      </c>
      <c r="C1772" s="1261" t="s">
        <v>1394</v>
      </c>
      <c r="D1772" s="703">
        <v>82</v>
      </c>
      <c r="F1772" s="1261">
        <v>18825.75</v>
      </c>
      <c r="G1772" s="1261">
        <v>65.120000000000005</v>
      </c>
      <c r="H1772" s="1261">
        <v>0</v>
      </c>
      <c r="I1772" s="1261" t="s">
        <v>1358</v>
      </c>
      <c r="J1772" s="1261" t="s">
        <v>1359</v>
      </c>
    </row>
    <row r="1773">
      <c r="A1773" s="1261" t="s">
        <v>1360</v>
      </c>
      <c r="B1773" s="1261" t="s">
        <v>1434</v>
      </c>
      <c r="C1773" s="1261" t="s">
        <v>1466</v>
      </c>
      <c r="D1773" s="703">
        <v>62</v>
      </c>
      <c r="F1773" s="1261">
        <v>462.98000000000002</v>
      </c>
      <c r="G1773" s="1261">
        <v>2.5499999999999998</v>
      </c>
      <c r="H1773" s="1261">
        <v>0</v>
      </c>
      <c r="I1773" s="1261" t="s">
        <v>1358</v>
      </c>
      <c r="J1773" s="1261" t="s">
        <v>1359</v>
      </c>
    </row>
    <row r="1774">
      <c r="A1774" s="1261" t="s">
        <v>1355</v>
      </c>
      <c r="B1774" s="1261" t="s">
        <v>1434</v>
      </c>
      <c r="C1774" s="1261" t="s">
        <v>1416</v>
      </c>
      <c r="D1774" s="703">
        <v>34</v>
      </c>
      <c r="F1774" s="1261">
        <v>10131.030000000001</v>
      </c>
      <c r="G1774" s="1261">
        <v>1740</v>
      </c>
      <c r="H1774" s="1261">
        <v>0</v>
      </c>
      <c r="I1774" s="1261" t="s">
        <v>1358</v>
      </c>
      <c r="J1774" s="1261" t="s">
        <v>1359</v>
      </c>
    </row>
    <row r="1775">
      <c r="A1775" s="1261" t="s">
        <v>1360</v>
      </c>
      <c r="B1775" s="1261" t="s">
        <v>1434</v>
      </c>
      <c r="C1775" s="1261" t="s">
        <v>1382</v>
      </c>
      <c r="D1775" s="703">
        <v>72</v>
      </c>
      <c r="F1775" s="1261">
        <v>2994.3000000000002</v>
      </c>
      <c r="G1775" s="1261">
        <v>305</v>
      </c>
      <c r="H1775" s="1261">
        <v>0</v>
      </c>
      <c r="I1775" s="1261" t="s">
        <v>1358</v>
      </c>
      <c r="J1775" s="1261" t="s">
        <v>1359</v>
      </c>
    </row>
    <row r="1776">
      <c r="A1776" s="1261" t="s">
        <v>1355</v>
      </c>
      <c r="B1776" s="1261" t="s">
        <v>1434</v>
      </c>
      <c r="C1776" s="1261" t="s">
        <v>1362</v>
      </c>
      <c r="D1776" s="703">
        <v>12</v>
      </c>
      <c r="F1776" s="1261">
        <v>39793.169999999998</v>
      </c>
      <c r="G1776" s="1261">
        <v>60000</v>
      </c>
      <c r="H1776" s="1261">
        <v>0</v>
      </c>
      <c r="I1776" s="1261" t="s">
        <v>1358</v>
      </c>
      <c r="J1776" s="1261" t="s">
        <v>1359</v>
      </c>
    </row>
    <row r="1777">
      <c r="A1777" s="1261" t="s">
        <v>1355</v>
      </c>
      <c r="B1777" s="1261" t="s">
        <v>1434</v>
      </c>
      <c r="C1777" s="1261" t="s">
        <v>1370</v>
      </c>
      <c r="D1777" s="703">
        <v>49</v>
      </c>
      <c r="F1777" s="1261">
        <v>1430.9100000000001</v>
      </c>
      <c r="G1777" s="1261">
        <v>135.80000000000001</v>
      </c>
      <c r="H1777" s="1261">
        <v>0</v>
      </c>
      <c r="I1777" s="1261" t="s">
        <v>1358</v>
      </c>
      <c r="J1777" s="1261" t="s">
        <v>1359</v>
      </c>
    </row>
    <row r="1778">
      <c r="A1778" s="1261" t="s">
        <v>1355</v>
      </c>
      <c r="B1778" s="1261" t="s">
        <v>1434</v>
      </c>
      <c r="C1778" s="1261" t="s">
        <v>1430</v>
      </c>
      <c r="D1778" s="703">
        <v>33</v>
      </c>
      <c r="F1778" s="1261">
        <v>5112.0900000000001</v>
      </c>
      <c r="G1778" s="1261">
        <v>88</v>
      </c>
      <c r="H1778" s="1261">
        <v>0</v>
      </c>
      <c r="I1778" s="1261" t="s">
        <v>1358</v>
      </c>
      <c r="J1778" s="1261" t="s">
        <v>1359</v>
      </c>
    </row>
    <row r="1779">
      <c r="A1779" s="1261" t="s">
        <v>1360</v>
      </c>
      <c r="B1779" s="1261" t="s">
        <v>1434</v>
      </c>
      <c r="C1779" s="1261" t="s">
        <v>1379</v>
      </c>
      <c r="D1779" s="703">
        <v>65</v>
      </c>
      <c r="F1779" s="1261">
        <v>221.65000000000001</v>
      </c>
      <c r="G1779" s="1261">
        <v>1.1699999999999999</v>
      </c>
      <c r="H1779" s="1261">
        <v>0</v>
      </c>
      <c r="I1779" s="1261" t="s">
        <v>1358</v>
      </c>
      <c r="J1779" s="1261" t="s">
        <v>1359</v>
      </c>
    </row>
    <row r="1780">
      <c r="A1780" s="1261" t="s">
        <v>1355</v>
      </c>
      <c r="B1780" s="1261" t="s">
        <v>1434</v>
      </c>
      <c r="C1780" s="1261" t="s">
        <v>1377</v>
      </c>
      <c r="D1780" s="703">
        <v>20</v>
      </c>
      <c r="F1780" s="1261">
        <v>9019.6499999999996</v>
      </c>
      <c r="G1780" s="1261">
        <v>11200</v>
      </c>
      <c r="H1780" s="1261">
        <v>0</v>
      </c>
      <c r="I1780" s="1261" t="s">
        <v>1358</v>
      </c>
      <c r="J1780" s="1261" t="s">
        <v>1359</v>
      </c>
    </row>
    <row r="1781">
      <c r="A1781" s="1261" t="s">
        <v>1355</v>
      </c>
      <c r="B1781" s="1261" t="s">
        <v>1434</v>
      </c>
      <c r="C1781" s="1261" t="s">
        <v>1377</v>
      </c>
      <c r="D1781" s="703">
        <v>38</v>
      </c>
      <c r="F1781" s="1261">
        <v>34.719999999999999</v>
      </c>
      <c r="G1781" s="1261">
        <v>0.089999999999999997</v>
      </c>
      <c r="H1781" s="1261">
        <v>0</v>
      </c>
      <c r="I1781" s="1261" t="s">
        <v>1358</v>
      </c>
      <c r="J1781" s="1261" t="s">
        <v>1359</v>
      </c>
    </row>
    <row r="1782">
      <c r="A1782" s="1261" t="s">
        <v>1360</v>
      </c>
      <c r="B1782" s="1261" t="s">
        <v>1434</v>
      </c>
      <c r="C1782" s="1261" t="s">
        <v>1410</v>
      </c>
      <c r="D1782" s="703">
        <v>39</v>
      </c>
      <c r="F1782" s="1261">
        <v>83.609999999999999</v>
      </c>
      <c r="G1782" s="1261">
        <v>0.40000000000000002</v>
      </c>
      <c r="H1782" s="1261">
        <v>0</v>
      </c>
      <c r="I1782" s="1261" t="s">
        <v>1358</v>
      </c>
      <c r="J1782" s="1261" t="s">
        <v>1359</v>
      </c>
    </row>
    <row r="1783">
      <c r="A1783" s="1261" t="s">
        <v>1355</v>
      </c>
      <c r="B1783" s="1261" t="s">
        <v>1434</v>
      </c>
      <c r="C1783" s="1261" t="s">
        <v>1362</v>
      </c>
      <c r="D1783" s="703">
        <v>22</v>
      </c>
      <c r="F1783" s="1261">
        <v>8269.8199999999997</v>
      </c>
      <c r="G1783" s="1261">
        <v>1729.0799999999999</v>
      </c>
      <c r="H1783" s="1261">
        <v>0</v>
      </c>
      <c r="I1783" s="1261" t="s">
        <v>1358</v>
      </c>
      <c r="J1783" s="1261" t="s">
        <v>1359</v>
      </c>
    </row>
    <row r="1784">
      <c r="A1784" s="1261" t="s">
        <v>1355</v>
      </c>
      <c r="B1784" s="1261" t="s">
        <v>1434</v>
      </c>
      <c r="C1784" s="1261" t="s">
        <v>1357</v>
      </c>
      <c r="D1784" s="703">
        <v>53</v>
      </c>
      <c r="F1784" s="1261">
        <v>722.55999999999995</v>
      </c>
      <c r="G1784" s="1261">
        <v>200</v>
      </c>
      <c r="H1784" s="1261">
        <v>0</v>
      </c>
      <c r="I1784" s="1261" t="s">
        <v>1358</v>
      </c>
      <c r="J1784" s="1261" t="s">
        <v>1359</v>
      </c>
    </row>
    <row r="1785">
      <c r="A1785" s="1261" t="s">
        <v>1355</v>
      </c>
      <c r="B1785" s="1261" t="s">
        <v>1434</v>
      </c>
      <c r="C1785" s="1261" t="s">
        <v>1369</v>
      </c>
      <c r="D1785" s="703">
        <v>84</v>
      </c>
      <c r="F1785" s="1261">
        <v>251175.01999999999</v>
      </c>
      <c r="G1785" s="1261">
        <v>4744</v>
      </c>
      <c r="H1785" s="1261">
        <v>0</v>
      </c>
      <c r="I1785" s="1261" t="s">
        <v>1358</v>
      </c>
      <c r="J1785" s="1261" t="s">
        <v>1359</v>
      </c>
    </row>
    <row r="1786">
      <c r="A1786" s="1261" t="s">
        <v>1355</v>
      </c>
      <c r="B1786" s="1261" t="s">
        <v>1434</v>
      </c>
      <c r="C1786" s="1261" t="s">
        <v>1357</v>
      </c>
      <c r="D1786" s="703">
        <v>33</v>
      </c>
      <c r="F1786" s="1261">
        <v>8670.1100000000006</v>
      </c>
      <c r="G1786" s="1261">
        <v>850.52999999999997</v>
      </c>
      <c r="H1786" s="1261">
        <v>0</v>
      </c>
      <c r="I1786" s="1261" t="s">
        <v>1358</v>
      </c>
      <c r="J1786" s="1261" t="s">
        <v>1359</v>
      </c>
    </row>
    <row r="1787">
      <c r="A1787" s="1261" t="s">
        <v>1355</v>
      </c>
      <c r="B1787" s="1261" t="s">
        <v>1434</v>
      </c>
      <c r="C1787" s="1261" t="s">
        <v>1391</v>
      </c>
      <c r="D1787" s="703">
        <v>95</v>
      </c>
      <c r="F1787" s="1261">
        <v>3149.54</v>
      </c>
      <c r="G1787" s="1261">
        <v>31</v>
      </c>
      <c r="H1787" s="1261">
        <v>0</v>
      </c>
      <c r="I1787" s="1261" t="s">
        <v>1358</v>
      </c>
      <c r="J1787" s="1261" t="s">
        <v>1359</v>
      </c>
    </row>
    <row r="1788">
      <c r="A1788" s="1261" t="s">
        <v>1355</v>
      </c>
      <c r="B1788" s="1261" t="s">
        <v>1356</v>
      </c>
      <c r="C1788" s="1261" t="s">
        <v>1402</v>
      </c>
      <c r="D1788" s="703">
        <v>20</v>
      </c>
      <c r="F1788" s="1261">
        <v>1632.3399999999999</v>
      </c>
      <c r="G1788" s="1261">
        <v>500</v>
      </c>
      <c r="H1788" s="1261">
        <v>0</v>
      </c>
      <c r="I1788" s="1261" t="s">
        <v>1358</v>
      </c>
      <c r="J1788" s="1261" t="s">
        <v>1359</v>
      </c>
    </row>
    <row r="1789">
      <c r="A1789" s="1261" t="s">
        <v>1360</v>
      </c>
      <c r="B1789" s="1261" t="s">
        <v>1356</v>
      </c>
      <c r="C1789" s="1261" t="s">
        <v>1391</v>
      </c>
      <c r="D1789" s="703">
        <v>30</v>
      </c>
      <c r="F1789" s="1261">
        <v>15222335.310000001</v>
      </c>
      <c r="G1789" s="1261">
        <v>34419.400000000001</v>
      </c>
      <c r="H1789" s="1261">
        <v>0</v>
      </c>
      <c r="I1789" s="1261" t="s">
        <v>1358</v>
      </c>
      <c r="J1789" s="1261" t="s">
        <v>1359</v>
      </c>
    </row>
    <row r="1790">
      <c r="A1790" s="1261" t="s">
        <v>1355</v>
      </c>
      <c r="B1790" s="1261" t="s">
        <v>1356</v>
      </c>
      <c r="C1790" s="1261" t="s">
        <v>1368</v>
      </c>
      <c r="D1790" s="703">
        <v>21</v>
      </c>
      <c r="F1790" s="1261">
        <v>510198.96999999997</v>
      </c>
      <c r="G1790" s="1261">
        <v>118239.59</v>
      </c>
      <c r="H1790" s="1261">
        <v>0</v>
      </c>
      <c r="I1790" s="1261" t="s">
        <v>1358</v>
      </c>
      <c r="J1790" s="1261" t="s">
        <v>1359</v>
      </c>
    </row>
    <row r="1791">
      <c r="A1791" s="1261" t="s">
        <v>1355</v>
      </c>
      <c r="B1791" s="1261" t="s">
        <v>1356</v>
      </c>
      <c r="C1791" s="1261" t="s">
        <v>1379</v>
      </c>
      <c r="D1791" s="703">
        <v>46</v>
      </c>
      <c r="F1791" s="1261">
        <v>139553.35000000001</v>
      </c>
      <c r="G1791" s="1261">
        <v>3318.2399999999998</v>
      </c>
      <c r="H1791" s="1261">
        <v>0</v>
      </c>
      <c r="I1791" s="1261" t="s">
        <v>1358</v>
      </c>
      <c r="J1791" s="1261" t="s">
        <v>1359</v>
      </c>
    </row>
    <row r="1792">
      <c r="A1792" s="1261" t="s">
        <v>1360</v>
      </c>
      <c r="B1792" s="1261" t="s">
        <v>1356</v>
      </c>
      <c r="C1792" s="1261" t="s">
        <v>1382</v>
      </c>
      <c r="D1792" s="703">
        <v>62</v>
      </c>
      <c r="F1792" s="1261">
        <v>20592.41</v>
      </c>
      <c r="G1792" s="1261">
        <v>79.590000000000003</v>
      </c>
      <c r="H1792" s="1261">
        <v>0</v>
      </c>
      <c r="I1792" s="1261" t="s">
        <v>1358</v>
      </c>
      <c r="J1792" s="1261" t="s">
        <v>1359</v>
      </c>
    </row>
    <row r="1793">
      <c r="A1793" s="1261" t="s">
        <v>1360</v>
      </c>
      <c r="B1793" s="1261" t="s">
        <v>1356</v>
      </c>
      <c r="C1793" s="1261" t="s">
        <v>1366</v>
      </c>
      <c r="D1793" s="703">
        <v>21</v>
      </c>
      <c r="F1793" s="1261">
        <v>1229.79</v>
      </c>
      <c r="G1793" s="1261">
        <v>80</v>
      </c>
      <c r="H1793" s="1261">
        <v>0</v>
      </c>
      <c r="I1793" s="1261" t="s">
        <v>1358</v>
      </c>
      <c r="J1793" s="1261" t="s">
        <v>1359</v>
      </c>
    </row>
    <row r="1794">
      <c r="A1794" s="1261" t="s">
        <v>1360</v>
      </c>
      <c r="B1794" s="1261" t="s">
        <v>1356</v>
      </c>
      <c r="C1794" s="1261" t="s">
        <v>1438</v>
      </c>
      <c r="D1794" s="703">
        <v>61</v>
      </c>
      <c r="F1794" s="1261">
        <v>14699.040000000001</v>
      </c>
      <c r="G1794" s="1261">
        <v>97.489999999999995</v>
      </c>
      <c r="H1794" s="1261">
        <v>0</v>
      </c>
      <c r="I1794" s="1261" t="s">
        <v>1358</v>
      </c>
      <c r="J1794" s="1261" t="s">
        <v>1359</v>
      </c>
    </row>
    <row r="1795">
      <c r="A1795" s="1261" t="s">
        <v>1355</v>
      </c>
      <c r="B1795" s="1261" t="s">
        <v>1356</v>
      </c>
      <c r="C1795" s="1261" t="s">
        <v>1367</v>
      </c>
      <c r="D1795" s="703">
        <v>85</v>
      </c>
      <c r="F1795" s="1261">
        <v>3405458.0099999998</v>
      </c>
      <c r="G1795" s="1261">
        <v>4747.75</v>
      </c>
      <c r="H1795" s="1261">
        <v>0</v>
      </c>
      <c r="I1795" s="1261" t="s">
        <v>1358</v>
      </c>
      <c r="J1795" s="1261" t="s">
        <v>1359</v>
      </c>
    </row>
    <row r="1796">
      <c r="A1796" s="1261" t="s">
        <v>1355</v>
      </c>
      <c r="B1796" s="1261" t="s">
        <v>1356</v>
      </c>
      <c r="C1796" s="1261" t="s">
        <v>1364</v>
      </c>
      <c r="D1796" s="703">
        <v>94</v>
      </c>
      <c r="F1796" s="1261">
        <v>180809.17999999999</v>
      </c>
      <c r="G1796" s="1261">
        <v>6656.25</v>
      </c>
      <c r="H1796" s="1261">
        <v>0</v>
      </c>
      <c r="I1796" s="1261" t="s">
        <v>1358</v>
      </c>
      <c r="J1796" s="1261" t="s">
        <v>1359</v>
      </c>
    </row>
    <row r="1797">
      <c r="A1797" s="1261" t="s">
        <v>1355</v>
      </c>
      <c r="B1797" s="1261" t="s">
        <v>1356</v>
      </c>
      <c r="C1797" s="1261" t="s">
        <v>1390</v>
      </c>
      <c r="D1797" s="703">
        <v>95</v>
      </c>
      <c r="F1797" s="1261">
        <v>6466.1800000000003</v>
      </c>
      <c r="G1797" s="1261">
        <v>1309.45</v>
      </c>
      <c r="H1797" s="1261">
        <v>0</v>
      </c>
      <c r="I1797" s="1261" t="s">
        <v>1358</v>
      </c>
      <c r="J1797" s="1261" t="s">
        <v>1359</v>
      </c>
    </row>
    <row r="1798">
      <c r="A1798" s="1261" t="s">
        <v>1355</v>
      </c>
      <c r="B1798" s="1261" t="s">
        <v>1356</v>
      </c>
      <c r="C1798" s="1261" t="s">
        <v>1373</v>
      </c>
      <c r="D1798" s="703">
        <v>87</v>
      </c>
      <c r="F1798" s="1261">
        <v>1511.8199999999999</v>
      </c>
      <c r="G1798" s="1261">
        <v>691.60000000000002</v>
      </c>
      <c r="H1798" s="1261">
        <v>0</v>
      </c>
      <c r="I1798" s="1261" t="s">
        <v>1358</v>
      </c>
      <c r="J1798" s="1261" t="s">
        <v>1359</v>
      </c>
    </row>
    <row r="1799">
      <c r="A1799" s="1261" t="s">
        <v>1355</v>
      </c>
      <c r="B1799" s="1261" t="s">
        <v>1356</v>
      </c>
      <c r="C1799" s="1261" t="s">
        <v>1368</v>
      </c>
      <c r="D1799" s="703">
        <v>95</v>
      </c>
      <c r="F1799" s="1261">
        <v>135051.13</v>
      </c>
      <c r="G1799" s="1261">
        <v>46715.260000000002</v>
      </c>
      <c r="H1799" s="1261">
        <v>0</v>
      </c>
      <c r="I1799" s="1261" t="s">
        <v>1358</v>
      </c>
      <c r="J1799" s="1261" t="s">
        <v>1359</v>
      </c>
    </row>
    <row r="1800">
      <c r="A1800" s="1261" t="s">
        <v>1355</v>
      </c>
      <c r="B1800" s="1261" t="s">
        <v>1356</v>
      </c>
      <c r="C1800" s="1261" t="s">
        <v>1368</v>
      </c>
      <c r="D1800" s="703">
        <v>29</v>
      </c>
      <c r="F1800" s="1261">
        <v>2419294.9199999999</v>
      </c>
      <c r="G1800" s="1261">
        <v>8399926</v>
      </c>
      <c r="H1800" s="1261">
        <v>0</v>
      </c>
      <c r="I1800" s="1261" t="s">
        <v>1358</v>
      </c>
      <c r="J1800" s="1261" t="s">
        <v>1359</v>
      </c>
    </row>
    <row r="1801">
      <c r="A1801" s="1261" t="s">
        <v>1360</v>
      </c>
      <c r="B1801" s="1261" t="s">
        <v>1356</v>
      </c>
      <c r="C1801" s="1261" t="s">
        <v>1364</v>
      </c>
      <c r="D1801" s="703">
        <v>69</v>
      </c>
      <c r="F1801" s="1261">
        <v>24348.23</v>
      </c>
      <c r="G1801" s="1261">
        <v>16005</v>
      </c>
      <c r="H1801" s="1261">
        <v>0</v>
      </c>
      <c r="I1801" s="1261" t="s">
        <v>1358</v>
      </c>
      <c r="J1801" s="1261" t="s">
        <v>1359</v>
      </c>
    </row>
    <row r="1802">
      <c r="A1802" s="1261" t="s">
        <v>1360</v>
      </c>
      <c r="B1802" s="1261" t="s">
        <v>1356</v>
      </c>
      <c r="C1802" s="1261" t="s">
        <v>1364</v>
      </c>
      <c r="D1802" s="703">
        <v>49</v>
      </c>
      <c r="F1802" s="1261">
        <v>2521.6100000000001</v>
      </c>
      <c r="G1802" s="1261">
        <v>2.7799999999999998</v>
      </c>
      <c r="H1802" s="1261">
        <v>0</v>
      </c>
      <c r="I1802" s="1261" t="s">
        <v>1358</v>
      </c>
      <c r="J1802" s="1261" t="s">
        <v>1359</v>
      </c>
    </row>
    <row r="1803">
      <c r="A1803" s="1261" t="s">
        <v>1355</v>
      </c>
      <c r="B1803" s="1261" t="s">
        <v>1356</v>
      </c>
      <c r="C1803" s="1261" t="s">
        <v>1383</v>
      </c>
      <c r="D1803" s="703">
        <v>44</v>
      </c>
      <c r="F1803" s="1261">
        <v>52754350.960000001</v>
      </c>
      <c r="G1803" s="1261">
        <v>322830953</v>
      </c>
      <c r="H1803" s="1261">
        <v>0</v>
      </c>
      <c r="I1803" s="1261" t="s">
        <v>1358</v>
      </c>
      <c r="J1803" s="1261" t="s">
        <v>1359</v>
      </c>
    </row>
    <row r="1804">
      <c r="A1804" s="1261" t="s">
        <v>1360</v>
      </c>
      <c r="B1804" s="1261" t="s">
        <v>1356</v>
      </c>
      <c r="C1804" s="1261" t="s">
        <v>1385</v>
      </c>
      <c r="D1804" s="703">
        <v>62</v>
      </c>
      <c r="F1804" s="1261">
        <v>103913.97</v>
      </c>
      <c r="G1804" s="1261">
        <v>895.94000000000005</v>
      </c>
      <c r="H1804" s="1261">
        <v>0</v>
      </c>
      <c r="I1804" s="1261" t="s">
        <v>1358</v>
      </c>
      <c r="J1804" s="1261" t="s">
        <v>1359</v>
      </c>
    </row>
    <row r="1805">
      <c r="A1805" s="1261" t="s">
        <v>1355</v>
      </c>
      <c r="B1805" s="1261" t="s">
        <v>1356</v>
      </c>
      <c r="C1805" s="1261" t="s">
        <v>1368</v>
      </c>
      <c r="D1805" s="703">
        <v>86</v>
      </c>
      <c r="F1805" s="1261">
        <v>84734.850000000006</v>
      </c>
      <c r="G1805" s="1261">
        <v>3303</v>
      </c>
      <c r="H1805" s="1261">
        <v>0</v>
      </c>
      <c r="I1805" s="1261" t="s">
        <v>1358</v>
      </c>
      <c r="J1805" s="1261" t="s">
        <v>1359</v>
      </c>
    </row>
    <row r="1806">
      <c r="A1806" s="1261" t="s">
        <v>1360</v>
      </c>
      <c r="B1806" s="1261" t="s">
        <v>1356</v>
      </c>
      <c r="C1806" s="1261" t="s">
        <v>1379</v>
      </c>
      <c r="D1806" s="703">
        <v>68</v>
      </c>
      <c r="F1806" s="1261">
        <v>33649.410000000003</v>
      </c>
      <c r="G1806" s="1261">
        <v>6604.3900000000003</v>
      </c>
      <c r="H1806" s="1261">
        <v>0</v>
      </c>
      <c r="I1806" s="1261" t="s">
        <v>1358</v>
      </c>
      <c r="J1806" s="1261" t="s">
        <v>1359</v>
      </c>
    </row>
    <row r="1807">
      <c r="A1807" s="1261" t="s">
        <v>1355</v>
      </c>
      <c r="B1807" s="1261" t="s">
        <v>1356</v>
      </c>
      <c r="C1807" s="1261" t="s">
        <v>1371</v>
      </c>
      <c r="D1807" s="703">
        <v>83</v>
      </c>
      <c r="F1807" s="1261">
        <v>181.11000000000001</v>
      </c>
      <c r="G1807" s="1261">
        <v>13</v>
      </c>
      <c r="H1807" s="1261">
        <v>0</v>
      </c>
      <c r="I1807" s="1261" t="s">
        <v>1358</v>
      </c>
      <c r="J1807" s="1261" t="s">
        <v>1359</v>
      </c>
    </row>
    <row r="1808">
      <c r="A1808" s="1261" t="s">
        <v>1355</v>
      </c>
      <c r="B1808" s="1261" t="s">
        <v>1356</v>
      </c>
      <c r="C1808" s="1261" t="s">
        <v>1374</v>
      </c>
      <c r="D1808" s="703">
        <v>84</v>
      </c>
      <c r="F1808" s="1261">
        <v>8433.7700000000004</v>
      </c>
      <c r="G1808" s="1261">
        <v>2902</v>
      </c>
      <c r="H1808" s="1261">
        <v>0</v>
      </c>
      <c r="I1808" s="1261" t="s">
        <v>1358</v>
      </c>
      <c r="J1808" s="1261" t="s">
        <v>1359</v>
      </c>
    </row>
    <row r="1809">
      <c r="A1809" s="1261" t="s">
        <v>1355</v>
      </c>
      <c r="B1809" s="1261" t="s">
        <v>1356</v>
      </c>
      <c r="C1809" s="1261" t="s">
        <v>1368</v>
      </c>
      <c r="D1809" s="703">
        <v>74</v>
      </c>
      <c r="F1809" s="1261">
        <v>26463.209999999999</v>
      </c>
      <c r="G1809" s="1261">
        <v>8700.8700000000008</v>
      </c>
      <c r="H1809" s="1261">
        <v>0</v>
      </c>
      <c r="I1809" s="1261" t="s">
        <v>1358</v>
      </c>
      <c r="J1809" s="1261" t="s">
        <v>1359</v>
      </c>
    </row>
    <row r="1810">
      <c r="A1810" s="1261" t="s">
        <v>1360</v>
      </c>
      <c r="B1810" s="1261" t="s">
        <v>1356</v>
      </c>
      <c r="C1810" s="1261" t="s">
        <v>1385</v>
      </c>
      <c r="D1810" s="703">
        <v>84</v>
      </c>
      <c r="F1810" s="1261">
        <v>160491.32000000001</v>
      </c>
      <c r="G1810" s="1261">
        <v>1599.5599999999999</v>
      </c>
      <c r="H1810" s="1261">
        <v>0</v>
      </c>
      <c r="I1810" s="1261" t="s">
        <v>1358</v>
      </c>
      <c r="J1810" s="1261" t="s">
        <v>1359</v>
      </c>
    </row>
    <row r="1811">
      <c r="A1811" s="1261" t="s">
        <v>1355</v>
      </c>
      <c r="B1811" s="1261" t="s">
        <v>1356</v>
      </c>
      <c r="C1811" s="1261" t="s">
        <v>1367</v>
      </c>
      <c r="D1811" s="703">
        <v>8</v>
      </c>
      <c r="F1811" s="1261">
        <v>439074.58000000002</v>
      </c>
      <c r="G1811" s="1261">
        <v>1661846.2</v>
      </c>
      <c r="H1811" s="1261">
        <v>0</v>
      </c>
      <c r="I1811" s="1261" t="s">
        <v>1358</v>
      </c>
      <c r="J1811" s="1261" t="s">
        <v>1359</v>
      </c>
    </row>
    <row r="1812">
      <c r="A1812" s="1261" t="s">
        <v>1360</v>
      </c>
      <c r="B1812" s="1261" t="s">
        <v>1356</v>
      </c>
      <c r="C1812" s="1261" t="s">
        <v>1408</v>
      </c>
      <c r="D1812" s="703">
        <v>39</v>
      </c>
      <c r="F1812" s="1261">
        <v>16878.830000000002</v>
      </c>
      <c r="G1812" s="1261">
        <v>4002</v>
      </c>
      <c r="H1812" s="1261">
        <v>0</v>
      </c>
      <c r="I1812" s="1261" t="s">
        <v>1358</v>
      </c>
      <c r="J1812" s="1261" t="s">
        <v>1359</v>
      </c>
    </row>
    <row r="1813">
      <c r="A1813" s="1261" t="s">
        <v>1355</v>
      </c>
      <c r="B1813" s="1261" t="s">
        <v>1356</v>
      </c>
      <c r="C1813" s="1261" t="s">
        <v>1384</v>
      </c>
      <c r="D1813" s="703">
        <v>44</v>
      </c>
      <c r="F1813" s="1261">
        <v>368429.16999999998</v>
      </c>
      <c r="G1813" s="1261">
        <v>1068521.5</v>
      </c>
      <c r="H1813" s="1261">
        <v>0</v>
      </c>
      <c r="I1813" s="1261" t="s">
        <v>1358</v>
      </c>
      <c r="J1813" s="1261" t="s">
        <v>1359</v>
      </c>
    </row>
    <row r="1814">
      <c r="A1814" s="1261" t="s">
        <v>1360</v>
      </c>
      <c r="B1814" s="1261" t="s">
        <v>1356</v>
      </c>
      <c r="C1814" s="1261" t="s">
        <v>1370</v>
      </c>
      <c r="D1814" s="703">
        <v>61</v>
      </c>
      <c r="F1814" s="1261">
        <v>7036.7399999999998</v>
      </c>
      <c r="G1814" s="1261">
        <v>54.109999999999999</v>
      </c>
      <c r="H1814" s="1261">
        <v>0</v>
      </c>
      <c r="I1814" s="1261" t="s">
        <v>1358</v>
      </c>
      <c r="J1814" s="1261" t="s">
        <v>1359</v>
      </c>
    </row>
    <row r="1815">
      <c r="A1815" s="1261" t="s">
        <v>1360</v>
      </c>
      <c r="B1815" s="1261" t="s">
        <v>1356</v>
      </c>
      <c r="C1815" s="1261" t="s">
        <v>1378</v>
      </c>
      <c r="D1815" s="703">
        <v>39</v>
      </c>
      <c r="F1815" s="1261">
        <v>60241.769999999997</v>
      </c>
      <c r="G1815" s="1261">
        <v>15225</v>
      </c>
      <c r="H1815" s="1261">
        <v>0</v>
      </c>
      <c r="I1815" s="1261" t="s">
        <v>1358</v>
      </c>
      <c r="J1815" s="1261" t="s">
        <v>1359</v>
      </c>
    </row>
    <row r="1816">
      <c r="A1816" s="1261" t="s">
        <v>1360</v>
      </c>
      <c r="B1816" s="1261" t="s">
        <v>1356</v>
      </c>
      <c r="C1816" s="1261" t="s">
        <v>1367</v>
      </c>
      <c r="D1816" s="703">
        <v>72</v>
      </c>
      <c r="F1816" s="1261">
        <v>271026.16999999998</v>
      </c>
      <c r="G1816" s="1261">
        <v>55952.690000000002</v>
      </c>
      <c r="H1816" s="1261">
        <v>0</v>
      </c>
      <c r="I1816" s="1261" t="s">
        <v>1358</v>
      </c>
      <c r="J1816" s="1261" t="s">
        <v>1359</v>
      </c>
    </row>
    <row r="1817">
      <c r="A1817" s="1261" t="s">
        <v>1360</v>
      </c>
      <c r="B1817" s="1261" t="s">
        <v>1356</v>
      </c>
      <c r="C1817" s="1261" t="s">
        <v>1394</v>
      </c>
      <c r="D1817" s="703">
        <v>82</v>
      </c>
      <c r="F1817" s="1261">
        <v>106104.55</v>
      </c>
      <c r="G1817" s="1261">
        <v>1460.5799999999999</v>
      </c>
      <c r="H1817" s="1261">
        <v>0</v>
      </c>
      <c r="I1817" s="1261" t="s">
        <v>1358</v>
      </c>
      <c r="J1817" s="1261" t="s">
        <v>1359</v>
      </c>
    </row>
    <row r="1818">
      <c r="A1818" s="1261" t="s">
        <v>1360</v>
      </c>
      <c r="B1818" s="1261" t="s">
        <v>1356</v>
      </c>
      <c r="C1818" s="1261" t="s">
        <v>1379</v>
      </c>
      <c r="D1818" s="703">
        <v>28</v>
      </c>
      <c r="F1818" s="1261">
        <v>32633.099999999999</v>
      </c>
      <c r="G1818" s="1261">
        <v>1800</v>
      </c>
      <c r="H1818" s="1261">
        <v>0</v>
      </c>
      <c r="I1818" s="1261" t="s">
        <v>1358</v>
      </c>
      <c r="J1818" s="1261" t="s">
        <v>1359</v>
      </c>
    </row>
    <row r="1819">
      <c r="A1819" s="1261" t="s">
        <v>1360</v>
      </c>
      <c r="B1819" s="1261" t="s">
        <v>1356</v>
      </c>
      <c r="C1819" s="1261" t="s">
        <v>1422</v>
      </c>
      <c r="D1819" s="703">
        <v>39</v>
      </c>
      <c r="F1819" s="1261">
        <v>289353.47999999998</v>
      </c>
      <c r="G1819" s="1261">
        <v>205934.25</v>
      </c>
      <c r="H1819" s="1261">
        <v>0</v>
      </c>
      <c r="I1819" s="1261" t="s">
        <v>1358</v>
      </c>
      <c r="J1819" s="1261" t="s">
        <v>1359</v>
      </c>
    </row>
    <row r="1820">
      <c r="A1820" s="1261" t="s">
        <v>1355</v>
      </c>
      <c r="B1820" s="1261" t="s">
        <v>1356</v>
      </c>
      <c r="C1820" s="1261" t="s">
        <v>1389</v>
      </c>
      <c r="D1820" s="703">
        <v>44</v>
      </c>
      <c r="F1820" s="1261">
        <v>2560422.0600000001</v>
      </c>
      <c r="G1820" s="1261">
        <v>10471376</v>
      </c>
      <c r="H1820" s="1261">
        <v>0</v>
      </c>
      <c r="I1820" s="1261" t="s">
        <v>1358</v>
      </c>
      <c r="J1820" s="1261" t="s">
        <v>1359</v>
      </c>
    </row>
    <row r="1821">
      <c r="A1821" s="1261" t="s">
        <v>1360</v>
      </c>
      <c r="B1821" s="1261" t="s">
        <v>1356</v>
      </c>
      <c r="C1821" s="1261" t="s">
        <v>1375</v>
      </c>
      <c r="D1821" s="703">
        <v>85</v>
      </c>
      <c r="F1821" s="1261">
        <v>29143.889999999999</v>
      </c>
      <c r="G1821" s="1261">
        <v>572.41999999999996</v>
      </c>
      <c r="H1821" s="1261">
        <v>0</v>
      </c>
      <c r="I1821" s="1261" t="s">
        <v>1358</v>
      </c>
      <c r="J1821" s="1261" t="s">
        <v>1359</v>
      </c>
    </row>
    <row r="1822">
      <c r="A1822" s="1261" t="s">
        <v>1355</v>
      </c>
      <c r="B1822" s="1261" t="s">
        <v>1356</v>
      </c>
      <c r="C1822" s="1261" t="s">
        <v>1383</v>
      </c>
      <c r="D1822" s="703">
        <v>90</v>
      </c>
      <c r="F1822" s="1261">
        <v>75122.179999999993</v>
      </c>
      <c r="G1822" s="1261">
        <v>381.48000000000002</v>
      </c>
      <c r="H1822" s="1261">
        <v>0</v>
      </c>
      <c r="I1822" s="1261" t="s">
        <v>1358</v>
      </c>
      <c r="J1822" s="1261" t="s">
        <v>1359</v>
      </c>
    </row>
    <row r="1823">
      <c r="A1823" s="1261" t="s">
        <v>1355</v>
      </c>
      <c r="B1823" s="1261" t="s">
        <v>1356</v>
      </c>
      <c r="C1823" s="1261" t="s">
        <v>1368</v>
      </c>
      <c r="D1823" s="703">
        <v>8</v>
      </c>
      <c r="F1823" s="1261">
        <v>2260.9400000000001</v>
      </c>
      <c r="G1823" s="1261">
        <v>136.22</v>
      </c>
      <c r="H1823" s="1261">
        <v>0</v>
      </c>
      <c r="I1823" s="1261" t="s">
        <v>1358</v>
      </c>
      <c r="J1823" s="1261" t="s">
        <v>1359</v>
      </c>
    </row>
    <row r="1824">
      <c r="A1824" s="1261" t="s">
        <v>1355</v>
      </c>
      <c r="B1824" s="1261" t="s">
        <v>1356</v>
      </c>
      <c r="C1824" s="1261" t="s">
        <v>1422</v>
      </c>
      <c r="D1824" s="703">
        <v>12</v>
      </c>
      <c r="F1824" s="1261">
        <v>1945.74</v>
      </c>
      <c r="G1824" s="1261">
        <v>150</v>
      </c>
      <c r="H1824" s="1261">
        <v>0</v>
      </c>
      <c r="I1824" s="1261" t="s">
        <v>1358</v>
      </c>
      <c r="J1824" s="1261" t="s">
        <v>1359</v>
      </c>
    </row>
    <row r="1825">
      <c r="A1825" s="1261" t="s">
        <v>1360</v>
      </c>
      <c r="B1825" s="1261" t="s">
        <v>1356</v>
      </c>
      <c r="C1825" s="1261" t="s">
        <v>1364</v>
      </c>
      <c r="D1825" s="703">
        <v>61</v>
      </c>
      <c r="F1825" s="1261">
        <v>61587.660000000003</v>
      </c>
      <c r="G1825" s="1261">
        <v>1296.5599999999999</v>
      </c>
      <c r="H1825" s="1261">
        <v>0</v>
      </c>
      <c r="I1825" s="1261" t="s">
        <v>1358</v>
      </c>
      <c r="J1825" s="1261" t="s">
        <v>1359</v>
      </c>
    </row>
    <row r="1826">
      <c r="A1826" s="1261" t="s">
        <v>1355</v>
      </c>
      <c r="B1826" s="1261" t="s">
        <v>1356</v>
      </c>
      <c r="C1826" s="1261" t="s">
        <v>1370</v>
      </c>
      <c r="D1826" s="703">
        <v>18</v>
      </c>
      <c r="F1826" s="1261">
        <v>3710.9699999999998</v>
      </c>
      <c r="G1826" s="1261">
        <v>950.39999999999998</v>
      </c>
      <c r="H1826" s="1261">
        <v>0</v>
      </c>
      <c r="I1826" s="1261" t="s">
        <v>1358</v>
      </c>
      <c r="J1826" s="1261" t="s">
        <v>1359</v>
      </c>
    </row>
    <row r="1827">
      <c r="A1827" s="1261" t="s">
        <v>1360</v>
      </c>
      <c r="B1827" s="1261" t="s">
        <v>1356</v>
      </c>
      <c r="C1827" s="1261" t="s">
        <v>1367</v>
      </c>
      <c r="D1827" s="703">
        <v>61</v>
      </c>
      <c r="F1827" s="1261">
        <v>146901.98000000001</v>
      </c>
      <c r="G1827" s="1261">
        <v>1023.83</v>
      </c>
      <c r="H1827" s="1261">
        <v>0</v>
      </c>
      <c r="I1827" s="1261" t="s">
        <v>1358</v>
      </c>
      <c r="J1827" s="1261" t="s">
        <v>1359</v>
      </c>
    </row>
    <row r="1828">
      <c r="A1828" s="1261" t="s">
        <v>1355</v>
      </c>
      <c r="B1828" s="1261" t="s">
        <v>1356</v>
      </c>
      <c r="C1828" s="1261" t="s">
        <v>1413</v>
      </c>
      <c r="D1828" s="703">
        <v>85</v>
      </c>
      <c r="F1828" s="1261">
        <v>2000</v>
      </c>
      <c r="G1828" s="1261">
        <v>75</v>
      </c>
      <c r="H1828" s="1261">
        <v>0</v>
      </c>
      <c r="I1828" s="1261" t="s">
        <v>1358</v>
      </c>
      <c r="J1828" s="1261" t="s">
        <v>1359</v>
      </c>
    </row>
    <row r="1829">
      <c r="A1829" s="1261" t="s">
        <v>1360</v>
      </c>
      <c r="B1829" s="1261" t="s">
        <v>1356</v>
      </c>
      <c r="C1829" s="1261" t="s">
        <v>1422</v>
      </c>
      <c r="D1829" s="703">
        <v>96</v>
      </c>
      <c r="F1829" s="1261">
        <v>1042.3699999999999</v>
      </c>
      <c r="G1829" s="1261">
        <v>6</v>
      </c>
      <c r="H1829" s="1261">
        <v>0</v>
      </c>
      <c r="I1829" s="1261" t="s">
        <v>1358</v>
      </c>
      <c r="J1829" s="1261" t="s">
        <v>1359</v>
      </c>
    </row>
    <row r="1830">
      <c r="A1830" s="1261" t="s">
        <v>1355</v>
      </c>
      <c r="B1830" s="1261" t="s">
        <v>1356</v>
      </c>
      <c r="C1830" s="1261" t="s">
        <v>1379</v>
      </c>
      <c r="D1830" s="703">
        <v>94</v>
      </c>
      <c r="F1830" s="1261">
        <v>79881.619999999995</v>
      </c>
      <c r="G1830" s="1261">
        <v>69781</v>
      </c>
      <c r="H1830" s="1261">
        <v>0</v>
      </c>
      <c r="I1830" s="1261" t="s">
        <v>1358</v>
      </c>
      <c r="J1830" s="1261" t="s">
        <v>1359</v>
      </c>
    </row>
    <row r="1831">
      <c r="A1831" s="1261" t="s">
        <v>1355</v>
      </c>
      <c r="B1831" s="1261" t="s">
        <v>1356</v>
      </c>
      <c r="C1831" s="1261" t="s">
        <v>1448</v>
      </c>
      <c r="D1831" s="703">
        <v>90</v>
      </c>
      <c r="F1831" s="1261">
        <v>51.909999999999997</v>
      </c>
      <c r="G1831" s="1261">
        <v>0.02</v>
      </c>
      <c r="H1831" s="1261">
        <v>0</v>
      </c>
      <c r="I1831" s="1261" t="s">
        <v>1358</v>
      </c>
      <c r="J1831" s="1261" t="s">
        <v>1359</v>
      </c>
    </row>
    <row r="1832">
      <c r="A1832" s="1261" t="s">
        <v>1360</v>
      </c>
      <c r="B1832" s="1261" t="s">
        <v>1356</v>
      </c>
      <c r="C1832" s="1261" t="s">
        <v>1467</v>
      </c>
      <c r="D1832" s="703">
        <v>62</v>
      </c>
      <c r="F1832" s="1261">
        <v>3663.8600000000001</v>
      </c>
      <c r="G1832" s="1261">
        <v>33</v>
      </c>
      <c r="H1832" s="1261">
        <v>0</v>
      </c>
      <c r="I1832" s="1261" t="s">
        <v>1358</v>
      </c>
      <c r="J1832" s="1261" t="s">
        <v>1359</v>
      </c>
    </row>
    <row r="1833">
      <c r="A1833" s="1261" t="s">
        <v>1355</v>
      </c>
      <c r="B1833" s="1261" t="s">
        <v>1356</v>
      </c>
      <c r="C1833" s="1261" t="s">
        <v>1368</v>
      </c>
      <c r="D1833" s="703">
        <v>85</v>
      </c>
      <c r="F1833" s="1261">
        <v>8901402.1300000008</v>
      </c>
      <c r="G1833" s="1261">
        <v>1480913.5800000001</v>
      </c>
      <c r="H1833" s="1261">
        <v>0</v>
      </c>
      <c r="I1833" s="1261" t="s">
        <v>1358</v>
      </c>
      <c r="J1833" s="1261" t="s">
        <v>1359</v>
      </c>
    </row>
    <row r="1834">
      <c r="A1834" s="1261" t="s">
        <v>1360</v>
      </c>
      <c r="B1834" s="1261" t="s">
        <v>1356</v>
      </c>
      <c r="C1834" s="1261" t="s">
        <v>1381</v>
      </c>
      <c r="D1834" s="703">
        <v>8</v>
      </c>
      <c r="F1834" s="1261">
        <v>131964.85999999999</v>
      </c>
      <c r="G1834" s="1261">
        <v>89131</v>
      </c>
      <c r="H1834" s="1261">
        <v>0</v>
      </c>
      <c r="I1834" s="1261" t="s">
        <v>1358</v>
      </c>
      <c r="J1834" s="1261" t="s">
        <v>1359</v>
      </c>
    </row>
    <row r="1835">
      <c r="A1835" s="1261" t="s">
        <v>1355</v>
      </c>
      <c r="B1835" s="1261" t="s">
        <v>1356</v>
      </c>
      <c r="C1835" s="1261" t="s">
        <v>1390</v>
      </c>
      <c r="D1835" s="703">
        <v>15</v>
      </c>
      <c r="F1835" s="1261">
        <v>5171.8100000000004</v>
      </c>
      <c r="G1835" s="1261">
        <v>60</v>
      </c>
      <c r="H1835" s="1261">
        <v>0</v>
      </c>
      <c r="I1835" s="1261" t="s">
        <v>1358</v>
      </c>
      <c r="J1835" s="1261" t="s">
        <v>1359</v>
      </c>
    </row>
    <row r="1836">
      <c r="A1836" s="1261" t="s">
        <v>1360</v>
      </c>
      <c r="B1836" s="1261" t="s">
        <v>1356</v>
      </c>
      <c r="C1836" s="1261" t="s">
        <v>1367</v>
      </c>
      <c r="D1836" s="703">
        <v>90</v>
      </c>
      <c r="F1836" s="1261">
        <v>3893889.0600000001</v>
      </c>
      <c r="G1836" s="1261">
        <v>379259.01000000001</v>
      </c>
      <c r="H1836" s="1261">
        <v>0</v>
      </c>
      <c r="I1836" s="1261" t="s">
        <v>1358</v>
      </c>
      <c r="J1836" s="1261" t="s">
        <v>1359</v>
      </c>
    </row>
    <row r="1837">
      <c r="A1837" s="1261" t="s">
        <v>1355</v>
      </c>
      <c r="B1837" s="1261" t="s">
        <v>1356</v>
      </c>
      <c r="C1837" s="1261" t="s">
        <v>1366</v>
      </c>
      <c r="D1837" s="703">
        <v>21</v>
      </c>
      <c r="F1837" s="1261">
        <v>22780.68</v>
      </c>
      <c r="G1837" s="1261">
        <v>2358.96</v>
      </c>
      <c r="H1837" s="1261">
        <v>0</v>
      </c>
      <c r="I1837" s="1261" t="s">
        <v>1358</v>
      </c>
      <c r="J1837" s="1261" t="s">
        <v>1359</v>
      </c>
    </row>
    <row r="1838">
      <c r="A1838" s="1261" t="s">
        <v>1355</v>
      </c>
      <c r="B1838" s="1261" t="s">
        <v>1356</v>
      </c>
      <c r="C1838" s="1261" t="s">
        <v>1366</v>
      </c>
      <c r="D1838" s="703">
        <v>56</v>
      </c>
      <c r="F1838" s="1261">
        <v>25.34</v>
      </c>
      <c r="G1838" s="1261">
        <v>2</v>
      </c>
      <c r="H1838" s="1261">
        <v>0</v>
      </c>
      <c r="I1838" s="1261" t="s">
        <v>1358</v>
      </c>
      <c r="J1838" s="1261" t="s">
        <v>1359</v>
      </c>
    </row>
    <row r="1839">
      <c r="A1839" s="1261" t="s">
        <v>1360</v>
      </c>
      <c r="B1839" s="1261" t="s">
        <v>1356</v>
      </c>
      <c r="C1839" s="1261" t="s">
        <v>1391</v>
      </c>
      <c r="D1839" s="703">
        <v>82</v>
      </c>
      <c r="F1839" s="1261">
        <v>36403.949999999997</v>
      </c>
      <c r="G1839" s="1261">
        <v>285.29000000000002</v>
      </c>
      <c r="H1839" s="1261">
        <v>0</v>
      </c>
      <c r="I1839" s="1261" t="s">
        <v>1358</v>
      </c>
      <c r="J1839" s="1261" t="s">
        <v>1359</v>
      </c>
    </row>
    <row r="1840">
      <c r="A1840" s="1261" t="s">
        <v>1360</v>
      </c>
      <c r="B1840" s="1261" t="s">
        <v>1356</v>
      </c>
      <c r="C1840" s="1261" t="s">
        <v>1415</v>
      </c>
      <c r="D1840" s="703">
        <v>95</v>
      </c>
      <c r="F1840" s="1261">
        <v>2229.8499999999999</v>
      </c>
      <c r="G1840" s="1261">
        <v>54.399999999999999</v>
      </c>
      <c r="H1840" s="1261">
        <v>0</v>
      </c>
      <c r="I1840" s="1261" t="s">
        <v>1358</v>
      </c>
      <c r="J1840" s="1261" t="s">
        <v>1359</v>
      </c>
    </row>
    <row r="1841">
      <c r="A1841" s="1261" t="s">
        <v>1355</v>
      </c>
      <c r="B1841" s="1261" t="s">
        <v>1356</v>
      </c>
      <c r="C1841" s="1261" t="s">
        <v>1401</v>
      </c>
      <c r="D1841" s="703">
        <v>28</v>
      </c>
      <c r="F1841" s="1261">
        <v>8939.1200000000008</v>
      </c>
      <c r="G1841" s="1261">
        <v>0.39000000000000001</v>
      </c>
      <c r="H1841" s="1261">
        <v>0</v>
      </c>
      <c r="I1841" s="1261" t="s">
        <v>1358</v>
      </c>
      <c r="J1841" s="1261" t="s">
        <v>1359</v>
      </c>
    </row>
    <row r="1842">
      <c r="A1842" s="1261" t="s">
        <v>1360</v>
      </c>
      <c r="B1842" s="1261" t="s">
        <v>1356</v>
      </c>
      <c r="C1842" s="1261" t="s">
        <v>1392</v>
      </c>
      <c r="D1842" s="703">
        <v>84</v>
      </c>
      <c r="F1842" s="1261">
        <v>530.00999999999999</v>
      </c>
      <c r="G1842" s="1261">
        <v>0.27000000000000002</v>
      </c>
      <c r="H1842" s="1261">
        <v>0</v>
      </c>
      <c r="I1842" s="1261" t="s">
        <v>1358</v>
      </c>
      <c r="J1842" s="1261" t="s">
        <v>1359</v>
      </c>
    </row>
    <row r="1843">
      <c r="A1843" s="1261" t="s">
        <v>1360</v>
      </c>
      <c r="B1843" s="1261" t="s">
        <v>1356</v>
      </c>
      <c r="C1843" s="1261" t="s">
        <v>1420</v>
      </c>
      <c r="D1843" s="703">
        <v>48</v>
      </c>
      <c r="F1843" s="1261">
        <v>31.32</v>
      </c>
      <c r="G1843" s="1261">
        <v>20.18</v>
      </c>
      <c r="H1843" s="1261">
        <v>0</v>
      </c>
      <c r="I1843" s="1261" t="s">
        <v>1358</v>
      </c>
      <c r="J1843" s="1261" t="s">
        <v>1359</v>
      </c>
    </row>
    <row r="1844">
      <c r="A1844" s="1261" t="s">
        <v>1355</v>
      </c>
      <c r="B1844" s="1261" t="s">
        <v>1356</v>
      </c>
      <c r="C1844" s="1261" t="s">
        <v>1377</v>
      </c>
      <c r="D1844" s="703">
        <v>90</v>
      </c>
      <c r="F1844" s="1261">
        <v>246.06</v>
      </c>
      <c r="G1844" s="1261">
        <v>0.040000000000000001</v>
      </c>
      <c r="H1844" s="1261">
        <v>0</v>
      </c>
      <c r="I1844" s="1261" t="s">
        <v>1358</v>
      </c>
      <c r="J1844" s="1261" t="s">
        <v>1359</v>
      </c>
    </row>
    <row r="1845">
      <c r="A1845" s="1261" t="s">
        <v>1360</v>
      </c>
      <c r="B1845" s="1261" t="s">
        <v>1356</v>
      </c>
      <c r="C1845" s="1261" t="s">
        <v>1364</v>
      </c>
      <c r="D1845" s="703">
        <v>87</v>
      </c>
      <c r="F1845" s="1261">
        <v>1126.23</v>
      </c>
      <c r="G1845" s="1261">
        <v>288</v>
      </c>
      <c r="H1845" s="1261">
        <v>0</v>
      </c>
      <c r="I1845" s="1261" t="s">
        <v>1358</v>
      </c>
      <c r="J1845" s="1261" t="s">
        <v>1359</v>
      </c>
    </row>
    <row r="1846">
      <c r="A1846" s="1261" t="s">
        <v>1360</v>
      </c>
      <c r="B1846" s="1261" t="s">
        <v>1356</v>
      </c>
      <c r="C1846" s="1261" t="s">
        <v>1362</v>
      </c>
      <c r="D1846" s="703">
        <v>95</v>
      </c>
      <c r="F1846" s="1261">
        <v>5332.2700000000004</v>
      </c>
      <c r="G1846" s="1261">
        <v>80.75</v>
      </c>
      <c r="H1846" s="1261">
        <v>0</v>
      </c>
      <c r="I1846" s="1261" t="s">
        <v>1358</v>
      </c>
      <c r="J1846" s="1261" t="s">
        <v>1359</v>
      </c>
    </row>
    <row r="1847">
      <c r="A1847" s="1261" t="s">
        <v>1360</v>
      </c>
      <c r="B1847" s="1261" t="s">
        <v>1356</v>
      </c>
      <c r="C1847" s="1261" t="s">
        <v>1365</v>
      </c>
      <c r="D1847" s="703">
        <v>13</v>
      </c>
      <c r="F1847" s="1261">
        <v>7875</v>
      </c>
      <c r="G1847" s="1261">
        <v>300</v>
      </c>
      <c r="H1847" s="1261">
        <v>0</v>
      </c>
      <c r="I1847" s="1261" t="s">
        <v>1358</v>
      </c>
      <c r="J1847" s="1261" t="s">
        <v>1359</v>
      </c>
    </row>
    <row r="1848">
      <c r="A1848" s="1261" t="s">
        <v>1360</v>
      </c>
      <c r="B1848" s="1261" t="s">
        <v>1356</v>
      </c>
      <c r="C1848" s="1261" t="s">
        <v>1365</v>
      </c>
      <c r="D1848" s="703">
        <v>35</v>
      </c>
      <c r="F1848" s="1261">
        <v>292210.25</v>
      </c>
      <c r="G1848" s="1261">
        <v>30909</v>
      </c>
      <c r="H1848" s="1261">
        <v>0</v>
      </c>
      <c r="I1848" s="1261" t="s">
        <v>1358</v>
      </c>
      <c r="J1848" s="1261" t="s">
        <v>1359</v>
      </c>
    </row>
    <row r="1849">
      <c r="A1849" s="1261" t="s">
        <v>1360</v>
      </c>
      <c r="B1849" s="1261" t="s">
        <v>1356</v>
      </c>
      <c r="C1849" s="1261" t="s">
        <v>1364</v>
      </c>
      <c r="D1849" s="703">
        <v>48</v>
      </c>
      <c r="F1849" s="1261">
        <v>0.26000000000000001</v>
      </c>
      <c r="G1849" s="1261">
        <v>0.5</v>
      </c>
      <c r="H1849" s="1261">
        <v>0</v>
      </c>
      <c r="I1849" s="1261" t="s">
        <v>1358</v>
      </c>
      <c r="J1849" s="1261" t="s">
        <v>1359</v>
      </c>
    </row>
    <row r="1850">
      <c r="A1850" s="1261" t="s">
        <v>1355</v>
      </c>
      <c r="B1850" s="1261" t="s">
        <v>1356</v>
      </c>
      <c r="C1850" s="1261" t="s">
        <v>1369</v>
      </c>
      <c r="D1850" s="703">
        <v>8</v>
      </c>
      <c r="F1850" s="1261">
        <v>42292.93</v>
      </c>
      <c r="G1850" s="1261">
        <v>20000</v>
      </c>
      <c r="H1850" s="1261">
        <v>0</v>
      </c>
      <c r="I1850" s="1261" t="s">
        <v>1358</v>
      </c>
      <c r="J1850" s="1261" t="s">
        <v>1359</v>
      </c>
    </row>
    <row r="1851">
      <c r="A1851" s="1261" t="s">
        <v>1355</v>
      </c>
      <c r="B1851" s="1261" t="s">
        <v>1356</v>
      </c>
      <c r="C1851" s="1261" t="s">
        <v>1366</v>
      </c>
      <c r="D1851" s="703">
        <v>33</v>
      </c>
      <c r="F1851" s="1261">
        <v>814.08000000000004</v>
      </c>
      <c r="G1851" s="1261">
        <v>26.699999999999999</v>
      </c>
      <c r="H1851" s="1261">
        <v>0</v>
      </c>
      <c r="I1851" s="1261" t="s">
        <v>1358</v>
      </c>
      <c r="J1851" s="1261" t="s">
        <v>1359</v>
      </c>
    </row>
    <row r="1852">
      <c r="A1852" s="1261" t="s">
        <v>1360</v>
      </c>
      <c r="B1852" s="1261" t="s">
        <v>1356</v>
      </c>
      <c r="C1852" s="1261" t="s">
        <v>1368</v>
      </c>
      <c r="D1852" s="703">
        <v>39</v>
      </c>
      <c r="F1852" s="1261">
        <v>100729.3</v>
      </c>
      <c r="G1852" s="1261">
        <v>75500</v>
      </c>
      <c r="H1852" s="1261">
        <v>0</v>
      </c>
      <c r="I1852" s="1261" t="s">
        <v>1358</v>
      </c>
      <c r="J1852" s="1261" t="s">
        <v>1359</v>
      </c>
    </row>
    <row r="1853">
      <c r="A1853" s="1261" t="s">
        <v>1360</v>
      </c>
      <c r="B1853" s="1261" t="s">
        <v>1356</v>
      </c>
      <c r="C1853" s="1261" t="s">
        <v>1406</v>
      </c>
      <c r="D1853" s="703">
        <v>62</v>
      </c>
      <c r="F1853" s="1261">
        <v>735.88999999999999</v>
      </c>
      <c r="G1853" s="1261">
        <v>1.9099999999999999</v>
      </c>
      <c r="H1853" s="1261">
        <v>0</v>
      </c>
      <c r="I1853" s="1261" t="s">
        <v>1358</v>
      </c>
      <c r="J1853" s="1261" t="s">
        <v>1359</v>
      </c>
    </row>
    <row r="1854">
      <c r="A1854" s="1261" t="s">
        <v>1355</v>
      </c>
      <c r="B1854" s="1261" t="s">
        <v>1356</v>
      </c>
      <c r="C1854" s="1261" t="s">
        <v>1413</v>
      </c>
      <c r="D1854" s="703">
        <v>27</v>
      </c>
      <c r="F1854" s="1261">
        <v>745611.04000000004</v>
      </c>
      <c r="G1854" s="1261">
        <v>4293750</v>
      </c>
      <c r="H1854" s="1261">
        <v>0</v>
      </c>
      <c r="I1854" s="1261" t="s">
        <v>1358</v>
      </c>
      <c r="J1854" s="1261" t="s">
        <v>1359</v>
      </c>
    </row>
    <row r="1855">
      <c r="A1855" s="1261" t="s">
        <v>1355</v>
      </c>
      <c r="B1855" s="1261" t="s">
        <v>1356</v>
      </c>
      <c r="C1855" s="1261" t="s">
        <v>1402</v>
      </c>
      <c r="D1855" s="703">
        <v>39</v>
      </c>
      <c r="F1855" s="1261">
        <v>1333.1099999999999</v>
      </c>
      <c r="G1855" s="1261">
        <v>0.46000000000000002</v>
      </c>
      <c r="H1855" s="1261">
        <v>0</v>
      </c>
      <c r="I1855" s="1261" t="s">
        <v>1358</v>
      </c>
      <c r="J1855" s="1261" t="s">
        <v>1359</v>
      </c>
    </row>
    <row r="1856">
      <c r="A1856" s="1261" t="s">
        <v>1355</v>
      </c>
      <c r="B1856" s="1261" t="s">
        <v>1356</v>
      </c>
      <c r="C1856" s="1261" t="s">
        <v>1460</v>
      </c>
      <c r="D1856" s="703">
        <v>90</v>
      </c>
      <c r="F1856" s="1261">
        <v>2570</v>
      </c>
      <c r="G1856" s="1261">
        <v>1</v>
      </c>
      <c r="H1856" s="1261">
        <v>0</v>
      </c>
      <c r="I1856" s="1261" t="s">
        <v>1358</v>
      </c>
      <c r="J1856" s="1261" t="s">
        <v>1359</v>
      </c>
    </row>
    <row r="1857">
      <c r="A1857" s="1261" t="s">
        <v>1360</v>
      </c>
      <c r="B1857" s="1261" t="s">
        <v>1356</v>
      </c>
      <c r="C1857" s="1261" t="s">
        <v>1388</v>
      </c>
      <c r="D1857" s="703">
        <v>61</v>
      </c>
      <c r="F1857" s="1261">
        <v>1254.9400000000001</v>
      </c>
      <c r="G1857" s="1261">
        <v>6.6500000000000004</v>
      </c>
      <c r="H1857" s="1261">
        <v>0</v>
      </c>
      <c r="I1857" s="1261" t="s">
        <v>1358</v>
      </c>
      <c r="J1857" s="1261" t="s">
        <v>1359</v>
      </c>
    </row>
    <row r="1858">
      <c r="A1858" s="1261" t="s">
        <v>1360</v>
      </c>
      <c r="B1858" s="1261" t="s">
        <v>1356</v>
      </c>
      <c r="C1858" s="1261" t="s">
        <v>1422</v>
      </c>
      <c r="D1858" s="703">
        <v>12</v>
      </c>
      <c r="F1858" s="1261">
        <v>92865.300000000003</v>
      </c>
      <c r="G1858" s="1261">
        <v>3000</v>
      </c>
      <c r="H1858" s="1261">
        <v>0</v>
      </c>
      <c r="I1858" s="1261" t="s">
        <v>1358</v>
      </c>
      <c r="J1858" s="1261" t="s">
        <v>1359</v>
      </c>
    </row>
    <row r="1859">
      <c r="A1859" s="1261" t="s">
        <v>1360</v>
      </c>
      <c r="B1859" s="1261" t="s">
        <v>1356</v>
      </c>
      <c r="C1859" s="1261" t="s">
        <v>1362</v>
      </c>
      <c r="D1859" s="703">
        <v>34</v>
      </c>
      <c r="F1859" s="1261">
        <v>1350.8900000000001</v>
      </c>
      <c r="G1859" s="1261">
        <v>540</v>
      </c>
      <c r="H1859" s="1261">
        <v>0</v>
      </c>
      <c r="I1859" s="1261" t="s">
        <v>1358</v>
      </c>
      <c r="J1859" s="1261" t="s">
        <v>1359</v>
      </c>
    </row>
    <row r="1860">
      <c r="A1860" s="1261" t="s">
        <v>1360</v>
      </c>
      <c r="B1860" s="1261" t="s">
        <v>1356</v>
      </c>
      <c r="C1860" s="1261" t="s">
        <v>1382</v>
      </c>
      <c r="D1860" s="703">
        <v>69</v>
      </c>
      <c r="F1860" s="1261">
        <v>726.46000000000004</v>
      </c>
      <c r="G1860" s="1261">
        <v>0.25</v>
      </c>
      <c r="H1860" s="1261">
        <v>0</v>
      </c>
      <c r="I1860" s="1261" t="s">
        <v>1358</v>
      </c>
      <c r="J1860" s="1261" t="s">
        <v>1359</v>
      </c>
    </row>
    <row r="1861">
      <c r="A1861" s="1261" t="s">
        <v>1355</v>
      </c>
      <c r="B1861" s="1261" t="s">
        <v>1356</v>
      </c>
      <c r="C1861" s="1261" t="s">
        <v>1375</v>
      </c>
      <c r="D1861" s="703">
        <v>34</v>
      </c>
      <c r="F1861" s="1261">
        <v>2555</v>
      </c>
      <c r="G1861" s="1261">
        <v>90</v>
      </c>
      <c r="H1861" s="1261">
        <v>0</v>
      </c>
      <c r="I1861" s="1261" t="s">
        <v>1358</v>
      </c>
      <c r="J1861" s="1261" t="s">
        <v>1359</v>
      </c>
    </row>
    <row r="1862">
      <c r="A1862" s="1261" t="s">
        <v>1360</v>
      </c>
      <c r="B1862" s="1261" t="s">
        <v>1356</v>
      </c>
      <c r="C1862" s="1261" t="s">
        <v>1397</v>
      </c>
      <c r="D1862" s="703">
        <v>34</v>
      </c>
      <c r="F1862" s="1261">
        <v>1189.0999999999999</v>
      </c>
      <c r="G1862" s="1261">
        <v>5.5</v>
      </c>
      <c r="H1862" s="1261">
        <v>0</v>
      </c>
      <c r="I1862" s="1261" t="s">
        <v>1358</v>
      </c>
      <c r="J1862" s="1261" t="s">
        <v>1359</v>
      </c>
    </row>
    <row r="1863">
      <c r="A1863" s="1261" t="s">
        <v>1355</v>
      </c>
      <c r="B1863" s="1261" t="s">
        <v>1356</v>
      </c>
      <c r="C1863" s="1261" t="s">
        <v>1379</v>
      </c>
      <c r="D1863" s="703">
        <v>84</v>
      </c>
      <c r="F1863" s="1261">
        <v>1145.5999999999999</v>
      </c>
      <c r="G1863" s="1261">
        <v>24.199999999999999</v>
      </c>
      <c r="H1863" s="1261">
        <v>0</v>
      </c>
      <c r="I1863" s="1261" t="s">
        <v>1358</v>
      </c>
      <c r="J1863" s="1261" t="s">
        <v>1359</v>
      </c>
    </row>
    <row r="1864">
      <c r="A1864" s="1261" t="s">
        <v>1355</v>
      </c>
      <c r="B1864" s="1261" t="s">
        <v>1356</v>
      </c>
      <c r="C1864" s="1261" t="s">
        <v>1362</v>
      </c>
      <c r="D1864" s="703">
        <v>44</v>
      </c>
      <c r="F1864" s="1261">
        <v>30731</v>
      </c>
      <c r="G1864" s="1261">
        <v>131237</v>
      </c>
      <c r="H1864" s="1261">
        <v>0</v>
      </c>
      <c r="I1864" s="1261" t="s">
        <v>1358</v>
      </c>
      <c r="J1864" s="1261" t="s">
        <v>1359</v>
      </c>
    </row>
    <row r="1865">
      <c r="A1865" s="1261" t="s">
        <v>1355</v>
      </c>
      <c r="B1865" s="1261" t="s">
        <v>1356</v>
      </c>
      <c r="C1865" s="1261" t="s">
        <v>1371</v>
      </c>
      <c r="D1865" s="703">
        <v>90</v>
      </c>
      <c r="F1865" s="1261">
        <v>2467.5900000000001</v>
      </c>
      <c r="G1865" s="1261">
        <v>4.9000000000000004</v>
      </c>
      <c r="H1865" s="1261">
        <v>0</v>
      </c>
      <c r="I1865" s="1261" t="s">
        <v>1358</v>
      </c>
      <c r="J1865" s="1261" t="s">
        <v>1359</v>
      </c>
    </row>
    <row r="1866">
      <c r="A1866" s="1261" t="s">
        <v>1360</v>
      </c>
      <c r="B1866" s="1261" t="s">
        <v>1356</v>
      </c>
      <c r="C1866" s="1261" t="s">
        <v>1420</v>
      </c>
      <c r="D1866" s="703">
        <v>83</v>
      </c>
      <c r="F1866" s="1261">
        <v>1.5800000000000001</v>
      </c>
      <c r="G1866" s="1261">
        <v>0.22</v>
      </c>
      <c r="H1866" s="1261">
        <v>0</v>
      </c>
      <c r="I1866" s="1261" t="s">
        <v>1358</v>
      </c>
      <c r="J1866" s="1261" t="s">
        <v>1359</v>
      </c>
    </row>
    <row r="1867">
      <c r="A1867" s="1261" t="s">
        <v>1355</v>
      </c>
      <c r="B1867" s="1261" t="s">
        <v>1356</v>
      </c>
      <c r="C1867" s="1261" t="s">
        <v>1368</v>
      </c>
      <c r="D1867" s="703">
        <v>15</v>
      </c>
      <c r="F1867" s="1261">
        <v>48105.25</v>
      </c>
      <c r="G1867" s="1261">
        <v>65500</v>
      </c>
      <c r="H1867" s="1261">
        <v>0</v>
      </c>
      <c r="I1867" s="1261" t="s">
        <v>1358</v>
      </c>
      <c r="J1867" s="1261" t="s">
        <v>1359</v>
      </c>
    </row>
    <row r="1868">
      <c r="A1868" s="1261" t="s">
        <v>1360</v>
      </c>
      <c r="B1868" s="1261" t="s">
        <v>1356</v>
      </c>
      <c r="C1868" s="1261" t="s">
        <v>1397</v>
      </c>
      <c r="D1868" s="703">
        <v>96</v>
      </c>
      <c r="F1868" s="1261">
        <v>2.1699999999999999</v>
      </c>
      <c r="G1868" s="1261">
        <v>0.59999999999999998</v>
      </c>
      <c r="H1868" s="1261">
        <v>0</v>
      </c>
      <c r="I1868" s="1261" t="s">
        <v>1358</v>
      </c>
      <c r="J1868" s="1261" t="s">
        <v>1359</v>
      </c>
    </row>
    <row r="1869">
      <c r="A1869" s="1261" t="s">
        <v>1360</v>
      </c>
      <c r="B1869" s="1261" t="s">
        <v>1356</v>
      </c>
      <c r="C1869" s="1261" t="s">
        <v>1382</v>
      </c>
      <c r="D1869" s="703">
        <v>82</v>
      </c>
      <c r="F1869" s="1261">
        <v>363.20999999999998</v>
      </c>
      <c r="G1869" s="1261">
        <v>10</v>
      </c>
      <c r="H1869" s="1261">
        <v>0</v>
      </c>
      <c r="I1869" s="1261" t="s">
        <v>1358</v>
      </c>
      <c r="J1869" s="1261" t="s">
        <v>1359</v>
      </c>
    </row>
    <row r="1870">
      <c r="A1870" s="1261" t="s">
        <v>1360</v>
      </c>
      <c r="B1870" s="1261" t="s">
        <v>1356</v>
      </c>
      <c r="C1870" s="1261" t="s">
        <v>1388</v>
      </c>
      <c r="D1870" s="703">
        <v>85</v>
      </c>
      <c r="F1870" s="1261">
        <v>191198.19</v>
      </c>
      <c r="G1870" s="1261">
        <v>598.75</v>
      </c>
      <c r="H1870" s="1261">
        <v>0</v>
      </c>
      <c r="I1870" s="1261" t="s">
        <v>1358</v>
      </c>
      <c r="J1870" s="1261" t="s">
        <v>1359</v>
      </c>
    </row>
    <row r="1871">
      <c r="A1871" s="1261" t="s">
        <v>1360</v>
      </c>
      <c r="B1871" s="1261" t="s">
        <v>1356</v>
      </c>
      <c r="C1871" s="1261" t="s">
        <v>1365</v>
      </c>
      <c r="D1871" s="703">
        <v>30</v>
      </c>
      <c r="F1871" s="1261">
        <v>75845</v>
      </c>
      <c r="G1871" s="1261">
        <v>3467.1999999999998</v>
      </c>
      <c r="H1871" s="1261">
        <v>0</v>
      </c>
      <c r="I1871" s="1261" t="s">
        <v>1358</v>
      </c>
      <c r="J1871" s="1261" t="s">
        <v>1359</v>
      </c>
    </row>
    <row r="1872">
      <c r="A1872" s="1261" t="s">
        <v>1355</v>
      </c>
      <c r="B1872" s="1261" t="s">
        <v>1356</v>
      </c>
      <c r="C1872" s="1261" t="s">
        <v>1365</v>
      </c>
      <c r="D1872" s="703">
        <v>8</v>
      </c>
      <c r="F1872" s="1261">
        <v>5070.3800000000001</v>
      </c>
      <c r="G1872" s="1261">
        <v>103.5</v>
      </c>
      <c r="H1872" s="1261">
        <v>0</v>
      </c>
      <c r="I1872" s="1261" t="s">
        <v>1358</v>
      </c>
      <c r="J1872" s="1261" t="s">
        <v>1359</v>
      </c>
    </row>
    <row r="1873">
      <c r="A1873" s="1261" t="s">
        <v>1360</v>
      </c>
      <c r="B1873" s="1261" t="s">
        <v>1356</v>
      </c>
      <c r="C1873" s="1261" t="s">
        <v>1367</v>
      </c>
      <c r="D1873" s="703">
        <v>64</v>
      </c>
      <c r="F1873" s="1261">
        <v>3576.21</v>
      </c>
      <c r="G1873" s="1261">
        <v>69.640000000000001</v>
      </c>
      <c r="H1873" s="1261">
        <v>0</v>
      </c>
      <c r="I1873" s="1261" t="s">
        <v>1358</v>
      </c>
      <c r="J1873" s="1261" t="s">
        <v>1359</v>
      </c>
    </row>
    <row r="1874">
      <c r="A1874" s="1261" t="s">
        <v>1355</v>
      </c>
      <c r="B1874" s="1261" t="s">
        <v>1356</v>
      </c>
      <c r="C1874" s="1261" t="s">
        <v>1402</v>
      </c>
      <c r="D1874" s="703">
        <v>85</v>
      </c>
      <c r="F1874" s="1261">
        <v>3990.21</v>
      </c>
      <c r="G1874" s="1261">
        <v>4.7000000000000002</v>
      </c>
      <c r="H1874" s="1261">
        <v>0</v>
      </c>
      <c r="I1874" s="1261" t="s">
        <v>1358</v>
      </c>
      <c r="J1874" s="1261" t="s">
        <v>1359</v>
      </c>
    </row>
    <row r="1875">
      <c r="A1875" s="1261" t="s">
        <v>1360</v>
      </c>
      <c r="B1875" s="1261" t="s">
        <v>1356</v>
      </c>
      <c r="C1875" s="1261" t="s">
        <v>1367</v>
      </c>
      <c r="D1875" s="703">
        <v>75</v>
      </c>
      <c r="F1875" s="1261">
        <v>51.710000000000001</v>
      </c>
      <c r="G1875" s="1261">
        <v>1.1100000000000001</v>
      </c>
      <c r="H1875" s="1261">
        <v>0</v>
      </c>
      <c r="I1875" s="1261" t="s">
        <v>1358</v>
      </c>
      <c r="J1875" s="1261" t="s">
        <v>1359</v>
      </c>
    </row>
    <row r="1876">
      <c r="A1876" s="1261" t="s">
        <v>1360</v>
      </c>
      <c r="B1876" s="1261" t="s">
        <v>1356</v>
      </c>
      <c r="C1876" s="1261" t="s">
        <v>1407</v>
      </c>
      <c r="D1876" s="703">
        <v>85</v>
      </c>
      <c r="F1876" s="1261">
        <v>5145.0699999999997</v>
      </c>
      <c r="G1876" s="1261">
        <v>309</v>
      </c>
      <c r="H1876" s="1261">
        <v>0</v>
      </c>
      <c r="I1876" s="1261" t="s">
        <v>1358</v>
      </c>
      <c r="J1876" s="1261" t="s">
        <v>1359</v>
      </c>
    </row>
    <row r="1877">
      <c r="A1877" s="1261" t="s">
        <v>1355</v>
      </c>
      <c r="B1877" s="1261" t="s">
        <v>1356</v>
      </c>
      <c r="C1877" s="1261" t="s">
        <v>1402</v>
      </c>
      <c r="D1877" s="703">
        <v>90</v>
      </c>
      <c r="F1877" s="1261">
        <v>11910.23</v>
      </c>
      <c r="G1877" s="1261">
        <v>16</v>
      </c>
      <c r="H1877" s="1261">
        <v>0</v>
      </c>
      <c r="I1877" s="1261" t="s">
        <v>1358</v>
      </c>
      <c r="J1877" s="1261" t="s">
        <v>1359</v>
      </c>
    </row>
    <row r="1878">
      <c r="A1878" s="1261" t="s">
        <v>1355</v>
      </c>
      <c r="B1878" s="1261" t="s">
        <v>1356</v>
      </c>
      <c r="C1878" s="1261" t="s">
        <v>1386</v>
      </c>
      <c r="D1878" s="703">
        <v>85</v>
      </c>
      <c r="F1878" s="1261">
        <v>34470</v>
      </c>
      <c r="G1878" s="1261">
        <v>51.399999999999999</v>
      </c>
      <c r="H1878" s="1261">
        <v>0</v>
      </c>
      <c r="I1878" s="1261" t="s">
        <v>1358</v>
      </c>
      <c r="J1878" s="1261" t="s">
        <v>1359</v>
      </c>
    </row>
    <row r="1879">
      <c r="A1879" s="1261" t="s">
        <v>1360</v>
      </c>
      <c r="B1879" s="1261" t="s">
        <v>1403</v>
      </c>
      <c r="C1879" s="1261" t="s">
        <v>1367</v>
      </c>
      <c r="D1879" s="703">
        <v>3</v>
      </c>
      <c r="F1879" s="1261">
        <v>9160036.6799999997</v>
      </c>
      <c r="G1879" s="1261">
        <v>1267646.1599999999</v>
      </c>
      <c r="H1879" s="1261">
        <v>0</v>
      </c>
      <c r="I1879" s="1261" t="s">
        <v>1358</v>
      </c>
      <c r="J1879" s="1261" t="s">
        <v>1359</v>
      </c>
    </row>
    <row r="1880">
      <c r="A1880" s="1261" t="s">
        <v>1360</v>
      </c>
      <c r="B1880" s="1261" t="s">
        <v>1403</v>
      </c>
      <c r="C1880" s="1261" t="s">
        <v>1379</v>
      </c>
      <c r="D1880" s="703">
        <v>21</v>
      </c>
      <c r="F1880" s="1261">
        <v>1754.28</v>
      </c>
      <c r="G1880" s="1261">
        <v>0.23999999999999999</v>
      </c>
      <c r="H1880" s="1261">
        <v>0</v>
      </c>
      <c r="I1880" s="1261" t="s">
        <v>1358</v>
      </c>
      <c r="J1880" s="1261" t="s">
        <v>1359</v>
      </c>
    </row>
    <row r="1881">
      <c r="A1881" s="1261" t="s">
        <v>1355</v>
      </c>
      <c r="B1881" s="1261" t="s">
        <v>1403</v>
      </c>
      <c r="C1881" s="1261" t="s">
        <v>1368</v>
      </c>
      <c r="D1881" s="703">
        <v>82</v>
      </c>
      <c r="F1881" s="1261">
        <v>674560.13</v>
      </c>
      <c r="G1881" s="1261">
        <v>9491.2700000000004</v>
      </c>
      <c r="H1881" s="1261">
        <v>0</v>
      </c>
      <c r="I1881" s="1261" t="s">
        <v>1358</v>
      </c>
      <c r="J1881" s="1261" t="s">
        <v>1359</v>
      </c>
    </row>
    <row r="1882">
      <c r="A1882" s="1261" t="s">
        <v>1355</v>
      </c>
      <c r="B1882" s="1261" t="s">
        <v>1403</v>
      </c>
      <c r="C1882" s="1261" t="s">
        <v>1368</v>
      </c>
      <c r="D1882" s="703">
        <v>72</v>
      </c>
      <c r="F1882" s="1261">
        <v>635849.98999999999</v>
      </c>
      <c r="G1882" s="1261">
        <v>987497.32999999996</v>
      </c>
      <c r="H1882" s="1261">
        <v>0</v>
      </c>
      <c r="I1882" s="1261" t="s">
        <v>1358</v>
      </c>
      <c r="J1882" s="1261" t="s">
        <v>1359</v>
      </c>
    </row>
    <row r="1883">
      <c r="A1883" s="1261" t="s">
        <v>1360</v>
      </c>
      <c r="B1883" s="1261" t="s">
        <v>1403</v>
      </c>
      <c r="C1883" s="1261" t="s">
        <v>1367</v>
      </c>
      <c r="D1883" s="703">
        <v>85</v>
      </c>
      <c r="F1883" s="1261">
        <v>2932391.1699999999</v>
      </c>
      <c r="G1883" s="1261">
        <v>190488.79999999999</v>
      </c>
      <c r="H1883" s="1261">
        <v>0</v>
      </c>
      <c r="I1883" s="1261" t="s">
        <v>1358</v>
      </c>
      <c r="J1883" s="1261" t="s">
        <v>1359</v>
      </c>
    </row>
    <row r="1884">
      <c r="A1884" s="1261" t="s">
        <v>1355</v>
      </c>
      <c r="B1884" s="1261" t="s">
        <v>1403</v>
      </c>
      <c r="C1884" s="1261" t="s">
        <v>1368</v>
      </c>
      <c r="D1884" s="703">
        <v>83</v>
      </c>
      <c r="F1884" s="1261">
        <v>187406.09</v>
      </c>
      <c r="G1884" s="1261">
        <v>172560.51999999999</v>
      </c>
      <c r="H1884" s="1261">
        <v>0</v>
      </c>
      <c r="I1884" s="1261" t="s">
        <v>1358</v>
      </c>
      <c r="J1884" s="1261" t="s">
        <v>1359</v>
      </c>
    </row>
    <row r="1885">
      <c r="A1885" s="1261" t="s">
        <v>1360</v>
      </c>
      <c r="B1885" s="1261" t="s">
        <v>1403</v>
      </c>
      <c r="C1885" s="1261" t="s">
        <v>1362</v>
      </c>
      <c r="D1885" s="703">
        <v>90</v>
      </c>
      <c r="F1885" s="1261">
        <v>186403.17000000001</v>
      </c>
      <c r="G1885" s="1261">
        <v>328.5</v>
      </c>
      <c r="H1885" s="1261">
        <v>0</v>
      </c>
      <c r="I1885" s="1261" t="s">
        <v>1358</v>
      </c>
      <c r="J1885" s="1261" t="s">
        <v>1359</v>
      </c>
    </row>
    <row r="1886">
      <c r="A1886" s="1261" t="s">
        <v>1360</v>
      </c>
      <c r="B1886" s="1261" t="s">
        <v>1403</v>
      </c>
      <c r="C1886" s="1261" t="s">
        <v>1364</v>
      </c>
      <c r="D1886" s="703">
        <v>54</v>
      </c>
      <c r="F1886" s="1261">
        <v>128839.64</v>
      </c>
      <c r="G1886" s="1261">
        <v>67667.199999999997</v>
      </c>
      <c r="H1886" s="1261">
        <v>0</v>
      </c>
      <c r="I1886" s="1261" t="s">
        <v>1358</v>
      </c>
      <c r="J1886" s="1261" t="s">
        <v>1359</v>
      </c>
    </row>
    <row r="1887">
      <c r="A1887" s="1261" t="s">
        <v>1355</v>
      </c>
      <c r="B1887" s="1261" t="s">
        <v>1403</v>
      </c>
      <c r="C1887" s="1261" t="s">
        <v>1366</v>
      </c>
      <c r="D1887" s="703">
        <v>19</v>
      </c>
      <c r="F1887" s="1261">
        <v>1810.04</v>
      </c>
      <c r="G1887" s="1261">
        <v>191</v>
      </c>
      <c r="H1887" s="1261">
        <v>0</v>
      </c>
      <c r="I1887" s="1261" t="s">
        <v>1358</v>
      </c>
      <c r="J1887" s="1261" t="s">
        <v>1359</v>
      </c>
    </row>
    <row r="1888">
      <c r="A1888" s="1261" t="s">
        <v>1360</v>
      </c>
      <c r="B1888" s="1261" t="s">
        <v>1403</v>
      </c>
      <c r="C1888" s="1261" t="s">
        <v>1422</v>
      </c>
      <c r="D1888" s="703">
        <v>39</v>
      </c>
      <c r="F1888" s="1261">
        <v>1007016.01</v>
      </c>
      <c r="G1888" s="1261">
        <v>692762.12</v>
      </c>
      <c r="H1888" s="1261">
        <v>0</v>
      </c>
      <c r="I1888" s="1261" t="s">
        <v>1358</v>
      </c>
      <c r="J1888" s="1261" t="s">
        <v>1359</v>
      </c>
    </row>
    <row r="1889">
      <c r="A1889" s="1261" t="s">
        <v>1355</v>
      </c>
      <c r="B1889" s="1261" t="s">
        <v>1403</v>
      </c>
      <c r="C1889" s="1261" t="s">
        <v>1368</v>
      </c>
      <c r="D1889" s="703">
        <v>38</v>
      </c>
      <c r="F1889" s="1261">
        <v>481878.56</v>
      </c>
      <c r="G1889" s="1261">
        <v>705917.43000000005</v>
      </c>
      <c r="H1889" s="1261">
        <v>0</v>
      </c>
      <c r="I1889" s="1261" t="s">
        <v>1358</v>
      </c>
      <c r="J1889" s="1261" t="s">
        <v>1359</v>
      </c>
    </row>
    <row r="1890">
      <c r="A1890" s="1261" t="s">
        <v>1355</v>
      </c>
      <c r="B1890" s="1261" t="s">
        <v>1403</v>
      </c>
      <c r="C1890" s="1261" t="s">
        <v>1364</v>
      </c>
      <c r="D1890" s="703">
        <v>33</v>
      </c>
      <c r="F1890" s="1261">
        <v>136191.56</v>
      </c>
      <c r="G1890" s="1261">
        <v>15921.110000000001</v>
      </c>
      <c r="H1890" s="1261">
        <v>0</v>
      </c>
      <c r="I1890" s="1261" t="s">
        <v>1358</v>
      </c>
      <c r="J1890" s="1261" t="s">
        <v>1359</v>
      </c>
    </row>
    <row r="1891">
      <c r="A1891" s="1261" t="s">
        <v>1360</v>
      </c>
      <c r="B1891" s="1261" t="s">
        <v>1403</v>
      </c>
      <c r="C1891" s="1261" t="s">
        <v>1364</v>
      </c>
      <c r="D1891" s="703">
        <v>29</v>
      </c>
      <c r="F1891" s="1261">
        <v>182133.04000000001</v>
      </c>
      <c r="G1891" s="1261">
        <v>3194.1999999999998</v>
      </c>
      <c r="H1891" s="1261">
        <v>0</v>
      </c>
      <c r="I1891" s="1261" t="s">
        <v>1358</v>
      </c>
      <c r="J1891" s="1261" t="s">
        <v>1359</v>
      </c>
    </row>
    <row r="1892">
      <c r="A1892" s="1261" t="s">
        <v>1360</v>
      </c>
      <c r="B1892" s="1261" t="s">
        <v>1403</v>
      </c>
      <c r="C1892" s="1261" t="s">
        <v>1367</v>
      </c>
      <c r="D1892" s="703">
        <v>82</v>
      </c>
      <c r="F1892" s="1261">
        <v>108467.23</v>
      </c>
      <c r="G1892" s="1261">
        <v>14831.309999999999</v>
      </c>
      <c r="H1892" s="1261">
        <v>0</v>
      </c>
      <c r="I1892" s="1261" t="s">
        <v>1358</v>
      </c>
      <c r="J1892" s="1261" t="s">
        <v>1359</v>
      </c>
    </row>
    <row r="1893">
      <c r="A1893" s="1261" t="s">
        <v>1355</v>
      </c>
      <c r="B1893" s="1261" t="s">
        <v>1403</v>
      </c>
      <c r="C1893" s="1261" t="s">
        <v>1364</v>
      </c>
      <c r="D1893" s="703">
        <v>34</v>
      </c>
      <c r="F1893" s="1261">
        <v>12063.120000000001</v>
      </c>
      <c r="G1893" s="1261">
        <v>1173.55</v>
      </c>
      <c r="H1893" s="1261">
        <v>0</v>
      </c>
      <c r="I1893" s="1261" t="s">
        <v>1358</v>
      </c>
      <c r="J1893" s="1261" t="s">
        <v>1359</v>
      </c>
    </row>
    <row r="1894">
      <c r="A1894" s="1261" t="s">
        <v>1360</v>
      </c>
      <c r="B1894" s="1261" t="s">
        <v>1403</v>
      </c>
      <c r="C1894" s="1261" t="s">
        <v>1462</v>
      </c>
      <c r="D1894" s="703">
        <v>61</v>
      </c>
      <c r="F1894" s="1261">
        <v>594.23000000000002</v>
      </c>
      <c r="G1894" s="1261">
        <v>5.1200000000000001</v>
      </c>
      <c r="H1894" s="1261">
        <v>0</v>
      </c>
      <c r="I1894" s="1261" t="s">
        <v>1358</v>
      </c>
      <c r="J1894" s="1261" t="s">
        <v>1359</v>
      </c>
    </row>
    <row r="1895">
      <c r="A1895" s="1261" t="s">
        <v>1355</v>
      </c>
      <c r="B1895" s="1261" t="s">
        <v>1403</v>
      </c>
      <c r="C1895" s="1261" t="s">
        <v>1364</v>
      </c>
      <c r="D1895" s="703">
        <v>39</v>
      </c>
      <c r="F1895" s="1261">
        <v>1737358.3</v>
      </c>
      <c r="G1895" s="1261">
        <v>4395668.5099999998</v>
      </c>
      <c r="H1895" s="1261">
        <v>0</v>
      </c>
      <c r="I1895" s="1261" t="s">
        <v>1358</v>
      </c>
      <c r="J1895" s="1261" t="s">
        <v>1359</v>
      </c>
    </row>
    <row r="1896">
      <c r="A1896" s="1261" t="s">
        <v>1355</v>
      </c>
      <c r="B1896" s="1261" t="s">
        <v>1403</v>
      </c>
      <c r="C1896" s="1261" t="s">
        <v>1375</v>
      </c>
      <c r="D1896" s="703">
        <v>15</v>
      </c>
      <c r="F1896" s="1261">
        <v>160380.34</v>
      </c>
      <c r="G1896" s="1261">
        <v>1800</v>
      </c>
      <c r="H1896" s="1261">
        <v>0</v>
      </c>
      <c r="I1896" s="1261" t="s">
        <v>1358</v>
      </c>
      <c r="J1896" s="1261" t="s">
        <v>1359</v>
      </c>
    </row>
    <row r="1897">
      <c r="A1897" s="1261" t="s">
        <v>1355</v>
      </c>
      <c r="B1897" s="1261" t="s">
        <v>1403</v>
      </c>
      <c r="C1897" s="1261" t="s">
        <v>1370</v>
      </c>
      <c r="D1897" s="703">
        <v>49</v>
      </c>
      <c r="F1897" s="1261">
        <v>8148.0100000000002</v>
      </c>
      <c r="G1897" s="1261">
        <v>1272</v>
      </c>
      <c r="H1897" s="1261">
        <v>0</v>
      </c>
      <c r="I1897" s="1261" t="s">
        <v>1358</v>
      </c>
      <c r="J1897" s="1261" t="s">
        <v>1359</v>
      </c>
    </row>
    <row r="1898">
      <c r="A1898" s="1261" t="s">
        <v>1355</v>
      </c>
      <c r="B1898" s="1261" t="s">
        <v>1403</v>
      </c>
      <c r="C1898" s="1261" t="s">
        <v>1368</v>
      </c>
      <c r="D1898" s="703">
        <v>70</v>
      </c>
      <c r="F1898" s="1261">
        <v>4809.5799999999999</v>
      </c>
      <c r="G1898" s="1261">
        <v>104.04000000000001</v>
      </c>
      <c r="H1898" s="1261">
        <v>0</v>
      </c>
      <c r="I1898" s="1261" t="s">
        <v>1358</v>
      </c>
      <c r="J1898" s="1261" t="s">
        <v>1359</v>
      </c>
    </row>
    <row r="1899">
      <c r="A1899" s="1261" t="s">
        <v>1360</v>
      </c>
      <c r="B1899" s="1261" t="s">
        <v>1403</v>
      </c>
      <c r="C1899" s="1261" t="s">
        <v>1364</v>
      </c>
      <c r="D1899" s="703">
        <v>13</v>
      </c>
      <c r="F1899" s="1261">
        <v>155404.35000000001</v>
      </c>
      <c r="G1899" s="1261">
        <v>2643</v>
      </c>
      <c r="H1899" s="1261">
        <v>0</v>
      </c>
      <c r="I1899" s="1261" t="s">
        <v>1358</v>
      </c>
      <c r="J1899" s="1261" t="s">
        <v>1359</v>
      </c>
    </row>
    <row r="1900">
      <c r="A1900" s="1261" t="s">
        <v>1355</v>
      </c>
      <c r="B1900" s="1261" t="s">
        <v>1403</v>
      </c>
      <c r="C1900" s="1261" t="s">
        <v>1408</v>
      </c>
      <c r="D1900" s="703">
        <v>94</v>
      </c>
      <c r="F1900" s="1261">
        <v>8355.8500000000004</v>
      </c>
      <c r="G1900" s="1261">
        <v>13990</v>
      </c>
      <c r="H1900" s="1261">
        <v>0</v>
      </c>
      <c r="I1900" s="1261" t="s">
        <v>1358</v>
      </c>
      <c r="J1900" s="1261" t="s">
        <v>1359</v>
      </c>
    </row>
    <row r="1901">
      <c r="A1901" s="1261" t="s">
        <v>1360</v>
      </c>
      <c r="B1901" s="1261" t="s">
        <v>1403</v>
      </c>
      <c r="C1901" s="1261" t="s">
        <v>1367</v>
      </c>
      <c r="D1901" s="703">
        <v>90</v>
      </c>
      <c r="F1901" s="1261">
        <v>5423988.7999999998</v>
      </c>
      <c r="G1901" s="1261">
        <v>367589.33000000002</v>
      </c>
      <c r="H1901" s="1261">
        <v>0</v>
      </c>
      <c r="I1901" s="1261" t="s">
        <v>1358</v>
      </c>
      <c r="J1901" s="1261" t="s">
        <v>1359</v>
      </c>
    </row>
    <row r="1902">
      <c r="A1902" s="1261" t="s">
        <v>1360</v>
      </c>
      <c r="B1902" s="1261" t="s">
        <v>1403</v>
      </c>
      <c r="C1902" s="1261" t="s">
        <v>1385</v>
      </c>
      <c r="D1902" s="703">
        <v>12</v>
      </c>
      <c r="F1902" s="1261">
        <v>115922.44</v>
      </c>
      <c r="G1902" s="1261">
        <v>80000</v>
      </c>
      <c r="H1902" s="1261">
        <v>0</v>
      </c>
      <c r="I1902" s="1261" t="s">
        <v>1358</v>
      </c>
      <c r="J1902" s="1261" t="s">
        <v>1359</v>
      </c>
    </row>
    <row r="1903">
      <c r="A1903" s="1261" t="s">
        <v>1360</v>
      </c>
      <c r="B1903" s="1261" t="s">
        <v>1403</v>
      </c>
      <c r="C1903" s="1261" t="s">
        <v>1367</v>
      </c>
      <c r="D1903" s="703">
        <v>29</v>
      </c>
      <c r="F1903" s="1261">
        <v>363353.38</v>
      </c>
      <c r="G1903" s="1261">
        <v>152590</v>
      </c>
      <c r="H1903" s="1261">
        <v>0</v>
      </c>
      <c r="I1903" s="1261" t="s">
        <v>1358</v>
      </c>
      <c r="J1903" s="1261" t="s">
        <v>1359</v>
      </c>
    </row>
    <row r="1904">
      <c r="A1904" s="1261" t="s">
        <v>1360</v>
      </c>
      <c r="B1904" s="1261" t="s">
        <v>1403</v>
      </c>
      <c r="C1904" s="1261" t="s">
        <v>1396</v>
      </c>
      <c r="D1904" s="703">
        <v>62</v>
      </c>
      <c r="F1904" s="1261">
        <v>3801.4499999999998</v>
      </c>
      <c r="G1904" s="1261">
        <v>49.340000000000003</v>
      </c>
      <c r="H1904" s="1261">
        <v>0</v>
      </c>
      <c r="I1904" s="1261" t="s">
        <v>1358</v>
      </c>
      <c r="J1904" s="1261" t="s">
        <v>1359</v>
      </c>
    </row>
    <row r="1905">
      <c r="A1905" s="1261" t="s">
        <v>1360</v>
      </c>
      <c r="B1905" s="1261" t="s">
        <v>1403</v>
      </c>
      <c r="C1905" s="1261" t="s">
        <v>1385</v>
      </c>
      <c r="D1905" s="703">
        <v>8</v>
      </c>
      <c r="F1905" s="1261">
        <v>1095188.71</v>
      </c>
      <c r="G1905" s="1261">
        <v>1106380.0700000001</v>
      </c>
      <c r="H1905" s="1261">
        <v>0</v>
      </c>
      <c r="I1905" s="1261" t="s">
        <v>1358</v>
      </c>
      <c r="J1905" s="1261" t="s">
        <v>1359</v>
      </c>
    </row>
    <row r="1906">
      <c r="A1906" s="1261" t="s">
        <v>1355</v>
      </c>
      <c r="B1906" s="1261" t="s">
        <v>1403</v>
      </c>
      <c r="C1906" s="1261" t="s">
        <v>1370</v>
      </c>
      <c r="D1906" s="703">
        <v>38</v>
      </c>
      <c r="F1906" s="1261">
        <v>26283.990000000002</v>
      </c>
      <c r="G1906" s="1261">
        <v>4000</v>
      </c>
      <c r="H1906" s="1261">
        <v>0</v>
      </c>
      <c r="I1906" s="1261" t="s">
        <v>1358</v>
      </c>
      <c r="J1906" s="1261" t="s">
        <v>1359</v>
      </c>
    </row>
    <row r="1907">
      <c r="A1907" s="1261" t="s">
        <v>1360</v>
      </c>
      <c r="B1907" s="1261" t="s">
        <v>1403</v>
      </c>
      <c r="C1907" s="1261" t="s">
        <v>1397</v>
      </c>
      <c r="D1907" s="703">
        <v>38</v>
      </c>
      <c r="F1907" s="1261">
        <v>228380.88</v>
      </c>
      <c r="G1907" s="1261">
        <v>629.70000000000005</v>
      </c>
      <c r="H1907" s="1261">
        <v>0</v>
      </c>
      <c r="I1907" s="1261" t="s">
        <v>1358</v>
      </c>
      <c r="J1907" s="1261" t="s">
        <v>1359</v>
      </c>
    </row>
    <row r="1908">
      <c r="A1908" s="1261" t="s">
        <v>1355</v>
      </c>
      <c r="B1908" s="1261" t="s">
        <v>1403</v>
      </c>
      <c r="C1908" s="1261" t="s">
        <v>1367</v>
      </c>
      <c r="D1908" s="703">
        <v>22</v>
      </c>
      <c r="F1908" s="1261">
        <v>277483.42999999999</v>
      </c>
      <c r="G1908" s="1261">
        <v>296967.08000000002</v>
      </c>
      <c r="H1908" s="1261">
        <v>0</v>
      </c>
      <c r="I1908" s="1261" t="s">
        <v>1358</v>
      </c>
      <c r="J1908" s="1261" t="s">
        <v>1359</v>
      </c>
    </row>
    <row r="1909">
      <c r="A1909" s="1261" t="s">
        <v>1355</v>
      </c>
      <c r="B1909" s="1261" t="s">
        <v>1403</v>
      </c>
      <c r="C1909" s="1261" t="s">
        <v>1379</v>
      </c>
      <c r="D1909" s="703">
        <v>7</v>
      </c>
      <c r="F1909" s="1261">
        <v>49740.910000000003</v>
      </c>
      <c r="G1909" s="1261">
        <v>992</v>
      </c>
      <c r="H1909" s="1261">
        <v>0</v>
      </c>
      <c r="I1909" s="1261" t="s">
        <v>1358</v>
      </c>
      <c r="J1909" s="1261" t="s">
        <v>1359</v>
      </c>
    </row>
    <row r="1910">
      <c r="A1910" s="1261" t="s">
        <v>1360</v>
      </c>
      <c r="B1910" s="1261" t="s">
        <v>1403</v>
      </c>
      <c r="C1910" s="1261" t="s">
        <v>1367</v>
      </c>
      <c r="D1910" s="703">
        <v>34</v>
      </c>
      <c r="F1910" s="1261">
        <v>17624.52</v>
      </c>
      <c r="G1910" s="1261">
        <v>8682</v>
      </c>
      <c r="H1910" s="1261">
        <v>0</v>
      </c>
      <c r="I1910" s="1261" t="s">
        <v>1358</v>
      </c>
      <c r="J1910" s="1261" t="s">
        <v>1359</v>
      </c>
    </row>
    <row r="1911">
      <c r="A1911" s="1261" t="s">
        <v>1355</v>
      </c>
      <c r="B1911" s="1261" t="s">
        <v>1403</v>
      </c>
      <c r="C1911" s="1261" t="s">
        <v>1364</v>
      </c>
      <c r="D1911" s="703">
        <v>28</v>
      </c>
      <c r="F1911" s="1261">
        <v>98.5</v>
      </c>
      <c r="G1911" s="1261">
        <v>0.050000000000000003</v>
      </c>
      <c r="H1911" s="1261">
        <v>0</v>
      </c>
      <c r="I1911" s="1261" t="s">
        <v>1358</v>
      </c>
      <c r="J1911" s="1261" t="s">
        <v>1359</v>
      </c>
    </row>
    <row r="1912">
      <c r="A1912" s="1261" t="s">
        <v>1355</v>
      </c>
      <c r="B1912" s="1261" t="s">
        <v>1403</v>
      </c>
      <c r="C1912" s="1261" t="s">
        <v>1371</v>
      </c>
      <c r="D1912" s="703">
        <v>20</v>
      </c>
      <c r="F1912" s="1261">
        <v>491820.81</v>
      </c>
      <c r="G1912" s="1261">
        <v>653543.09999999998</v>
      </c>
      <c r="H1912" s="1261">
        <v>0</v>
      </c>
      <c r="I1912" s="1261" t="s">
        <v>1358</v>
      </c>
      <c r="J1912" s="1261" t="s">
        <v>1359</v>
      </c>
    </row>
    <row r="1913">
      <c r="A1913" s="1261" t="s">
        <v>1355</v>
      </c>
      <c r="B1913" s="1261" t="s">
        <v>1403</v>
      </c>
      <c r="C1913" s="1261" t="s">
        <v>1379</v>
      </c>
      <c r="D1913" s="703">
        <v>23</v>
      </c>
      <c r="F1913" s="1261">
        <v>499.58999999999997</v>
      </c>
      <c r="G1913" s="1261">
        <v>14</v>
      </c>
      <c r="H1913" s="1261">
        <v>0</v>
      </c>
      <c r="I1913" s="1261" t="s">
        <v>1358</v>
      </c>
      <c r="J1913" s="1261" t="s">
        <v>1359</v>
      </c>
    </row>
    <row r="1914">
      <c r="A1914" s="1261" t="s">
        <v>1360</v>
      </c>
      <c r="B1914" s="1261" t="s">
        <v>1403</v>
      </c>
      <c r="C1914" s="1261" t="s">
        <v>1415</v>
      </c>
      <c r="D1914" s="703">
        <v>64</v>
      </c>
      <c r="F1914" s="1261">
        <v>1195.4000000000001</v>
      </c>
      <c r="G1914" s="1261">
        <v>9.5999999999999996</v>
      </c>
      <c r="H1914" s="1261">
        <v>0</v>
      </c>
      <c r="I1914" s="1261" t="s">
        <v>1358</v>
      </c>
      <c r="J1914" s="1261" t="s">
        <v>1359</v>
      </c>
    </row>
    <row r="1915">
      <c r="A1915" s="1261" t="s">
        <v>1360</v>
      </c>
      <c r="B1915" s="1261" t="s">
        <v>1403</v>
      </c>
      <c r="C1915" s="1261" t="s">
        <v>1397</v>
      </c>
      <c r="D1915" s="703">
        <v>82</v>
      </c>
      <c r="F1915" s="1261">
        <v>1799.9000000000001</v>
      </c>
      <c r="G1915" s="1261">
        <v>11.050000000000001</v>
      </c>
      <c r="H1915" s="1261">
        <v>0</v>
      </c>
      <c r="I1915" s="1261" t="s">
        <v>1358</v>
      </c>
      <c r="J1915" s="1261" t="s">
        <v>1359</v>
      </c>
    </row>
    <row r="1916">
      <c r="A1916" s="1261" t="s">
        <v>1360</v>
      </c>
      <c r="B1916" s="1261" t="s">
        <v>1403</v>
      </c>
      <c r="C1916" s="1261" t="s">
        <v>1407</v>
      </c>
      <c r="D1916" s="703">
        <v>61</v>
      </c>
      <c r="F1916" s="1261">
        <v>59992.940000000002</v>
      </c>
      <c r="G1916" s="1261">
        <v>373.80000000000001</v>
      </c>
      <c r="H1916" s="1261">
        <v>0</v>
      </c>
      <c r="I1916" s="1261" t="s">
        <v>1358</v>
      </c>
      <c r="J1916" s="1261" t="s">
        <v>1359</v>
      </c>
    </row>
    <row r="1917">
      <c r="A1917" s="1261" t="s">
        <v>1360</v>
      </c>
      <c r="B1917" s="1261" t="s">
        <v>1403</v>
      </c>
      <c r="C1917" s="1261" t="s">
        <v>1401</v>
      </c>
      <c r="D1917" s="703">
        <v>69</v>
      </c>
      <c r="F1917" s="1261">
        <v>1221.1199999999999</v>
      </c>
      <c r="G1917" s="1261">
        <v>0.25</v>
      </c>
      <c r="H1917" s="1261">
        <v>0</v>
      </c>
      <c r="I1917" s="1261" t="s">
        <v>1358</v>
      </c>
      <c r="J1917" s="1261" t="s">
        <v>1359</v>
      </c>
    </row>
    <row r="1918">
      <c r="A1918" s="1261" t="s">
        <v>1355</v>
      </c>
      <c r="B1918" s="1261" t="s">
        <v>1403</v>
      </c>
      <c r="C1918" s="1261" t="s">
        <v>1377</v>
      </c>
      <c r="D1918" s="703">
        <v>90</v>
      </c>
      <c r="F1918" s="1261">
        <v>14458.02</v>
      </c>
      <c r="G1918" s="1261">
        <v>173.69</v>
      </c>
      <c r="H1918" s="1261">
        <v>0</v>
      </c>
      <c r="I1918" s="1261" t="s">
        <v>1358</v>
      </c>
      <c r="J1918" s="1261" t="s">
        <v>1359</v>
      </c>
    </row>
    <row r="1919">
      <c r="A1919" s="1261" t="s">
        <v>1355</v>
      </c>
      <c r="B1919" s="1261" t="s">
        <v>1403</v>
      </c>
      <c r="C1919" s="1261" t="s">
        <v>1384</v>
      </c>
      <c r="D1919" s="703">
        <v>85</v>
      </c>
      <c r="F1919" s="1261">
        <v>1012126.8</v>
      </c>
      <c r="G1919" s="1261">
        <v>285781</v>
      </c>
      <c r="H1919" s="1261">
        <v>0</v>
      </c>
      <c r="I1919" s="1261" t="s">
        <v>1358</v>
      </c>
      <c r="J1919" s="1261" t="s">
        <v>1359</v>
      </c>
    </row>
    <row r="1920">
      <c r="A1920" s="1261" t="s">
        <v>1355</v>
      </c>
      <c r="B1920" s="1261" t="s">
        <v>1403</v>
      </c>
      <c r="C1920" s="1261" t="s">
        <v>1366</v>
      </c>
      <c r="D1920" s="703">
        <v>90</v>
      </c>
      <c r="F1920" s="1261">
        <v>77682.949999999997</v>
      </c>
      <c r="G1920" s="1261">
        <v>567.37</v>
      </c>
      <c r="H1920" s="1261">
        <v>0</v>
      </c>
      <c r="I1920" s="1261" t="s">
        <v>1358</v>
      </c>
      <c r="J1920" s="1261" t="s">
        <v>1359</v>
      </c>
    </row>
    <row r="1921">
      <c r="A1921" s="1261" t="s">
        <v>1360</v>
      </c>
      <c r="B1921" s="1261" t="s">
        <v>1403</v>
      </c>
      <c r="C1921" s="1261" t="s">
        <v>1388</v>
      </c>
      <c r="D1921" s="703">
        <v>62</v>
      </c>
      <c r="F1921" s="1261">
        <v>1522.23</v>
      </c>
      <c r="G1921" s="1261">
        <v>5.4299999999999997</v>
      </c>
      <c r="H1921" s="1261">
        <v>0</v>
      </c>
      <c r="I1921" s="1261" t="s">
        <v>1358</v>
      </c>
      <c r="J1921" s="1261" t="s">
        <v>1359</v>
      </c>
    </row>
    <row r="1922">
      <c r="A1922" s="1261" t="s">
        <v>1360</v>
      </c>
      <c r="B1922" s="1261" t="s">
        <v>1403</v>
      </c>
      <c r="C1922" s="1261" t="s">
        <v>1379</v>
      </c>
      <c r="D1922" s="703">
        <v>69</v>
      </c>
      <c r="F1922" s="1261">
        <v>2236.5100000000002</v>
      </c>
      <c r="G1922" s="1261">
        <v>1.01</v>
      </c>
      <c r="H1922" s="1261">
        <v>0</v>
      </c>
      <c r="I1922" s="1261" t="s">
        <v>1358</v>
      </c>
      <c r="J1922" s="1261" t="s">
        <v>1359</v>
      </c>
    </row>
    <row r="1923">
      <c r="A1923" s="1261" t="s">
        <v>1360</v>
      </c>
      <c r="B1923" s="1261" t="s">
        <v>1403</v>
      </c>
      <c r="C1923" s="1261" t="s">
        <v>1364</v>
      </c>
      <c r="D1923" s="703">
        <v>73</v>
      </c>
      <c r="F1923" s="1261">
        <v>50330.309999999998</v>
      </c>
      <c r="G1923" s="1261">
        <v>5698.75</v>
      </c>
      <c r="H1923" s="1261">
        <v>0</v>
      </c>
      <c r="I1923" s="1261" t="s">
        <v>1358</v>
      </c>
      <c r="J1923" s="1261" t="s">
        <v>1359</v>
      </c>
    </row>
    <row r="1924">
      <c r="A1924" s="1261" t="s">
        <v>1355</v>
      </c>
      <c r="B1924" s="1261" t="s">
        <v>1403</v>
      </c>
      <c r="C1924" s="1261" t="s">
        <v>1369</v>
      </c>
      <c r="D1924" s="703">
        <v>85</v>
      </c>
      <c r="F1924" s="1261">
        <v>2854.7399999999998</v>
      </c>
      <c r="G1924" s="1261">
        <v>3.6800000000000002</v>
      </c>
      <c r="H1924" s="1261">
        <v>0</v>
      </c>
      <c r="I1924" s="1261" t="s">
        <v>1358</v>
      </c>
      <c r="J1924" s="1261" t="s">
        <v>1359</v>
      </c>
    </row>
    <row r="1925">
      <c r="A1925" s="1261" t="s">
        <v>1360</v>
      </c>
      <c r="B1925" s="1261" t="s">
        <v>1403</v>
      </c>
      <c r="C1925" s="1261" t="s">
        <v>1415</v>
      </c>
      <c r="D1925" s="703">
        <v>61</v>
      </c>
      <c r="F1925" s="1261">
        <v>6969.2799999999997</v>
      </c>
      <c r="G1925" s="1261">
        <v>164.09</v>
      </c>
      <c r="H1925" s="1261">
        <v>0</v>
      </c>
      <c r="I1925" s="1261" t="s">
        <v>1358</v>
      </c>
      <c r="J1925" s="1261" t="s">
        <v>1359</v>
      </c>
    </row>
    <row r="1926">
      <c r="A1926" s="1261" t="s">
        <v>1360</v>
      </c>
      <c r="B1926" s="1261" t="s">
        <v>1403</v>
      </c>
      <c r="C1926" s="1261" t="s">
        <v>1367</v>
      </c>
      <c r="D1926" s="703">
        <v>12</v>
      </c>
      <c r="F1926" s="1261">
        <v>240480</v>
      </c>
      <c r="G1926" s="1261">
        <v>174050</v>
      </c>
      <c r="H1926" s="1261">
        <v>0</v>
      </c>
      <c r="I1926" s="1261" t="s">
        <v>1358</v>
      </c>
      <c r="J1926" s="1261" t="s">
        <v>1359</v>
      </c>
    </row>
    <row r="1927">
      <c r="A1927" s="1261" t="s">
        <v>1360</v>
      </c>
      <c r="B1927" s="1261" t="s">
        <v>1403</v>
      </c>
      <c r="C1927" s="1261" t="s">
        <v>1366</v>
      </c>
      <c r="D1927" s="703">
        <v>12</v>
      </c>
      <c r="F1927" s="1261">
        <v>232.44999999999999</v>
      </c>
      <c r="G1927" s="1261">
        <v>50</v>
      </c>
      <c r="H1927" s="1261">
        <v>0</v>
      </c>
      <c r="I1927" s="1261" t="s">
        <v>1358</v>
      </c>
      <c r="J1927" s="1261" t="s">
        <v>1359</v>
      </c>
    </row>
    <row r="1928">
      <c r="A1928" s="1261" t="s">
        <v>1360</v>
      </c>
      <c r="B1928" s="1261" t="s">
        <v>1403</v>
      </c>
      <c r="C1928" s="1261" t="s">
        <v>1377</v>
      </c>
      <c r="D1928" s="703">
        <v>61</v>
      </c>
      <c r="F1928" s="1261">
        <v>2088.79</v>
      </c>
      <c r="G1928" s="1261">
        <v>24</v>
      </c>
      <c r="H1928" s="1261">
        <v>0</v>
      </c>
      <c r="I1928" s="1261" t="s">
        <v>1358</v>
      </c>
      <c r="J1928" s="1261" t="s">
        <v>1359</v>
      </c>
    </row>
    <row r="1929">
      <c r="A1929" s="1261" t="s">
        <v>1355</v>
      </c>
      <c r="B1929" s="1261" t="s">
        <v>1403</v>
      </c>
      <c r="C1929" s="1261" t="s">
        <v>1371</v>
      </c>
      <c r="D1929" s="703">
        <v>23</v>
      </c>
      <c r="F1929" s="1261">
        <v>1116494.4099999999</v>
      </c>
      <c r="G1929" s="1261">
        <v>9428400</v>
      </c>
      <c r="H1929" s="1261">
        <v>0</v>
      </c>
      <c r="I1929" s="1261" t="s">
        <v>1358</v>
      </c>
      <c r="J1929" s="1261" t="s">
        <v>1359</v>
      </c>
    </row>
    <row r="1930">
      <c r="A1930" s="1261" t="s">
        <v>1360</v>
      </c>
      <c r="B1930" s="1261" t="s">
        <v>1403</v>
      </c>
      <c r="C1930" s="1261" t="s">
        <v>1377</v>
      </c>
      <c r="D1930" s="703">
        <v>12</v>
      </c>
      <c r="F1930" s="1261">
        <v>385.68000000000001</v>
      </c>
      <c r="G1930" s="1261">
        <v>26.199999999999999</v>
      </c>
      <c r="H1930" s="1261">
        <v>0</v>
      </c>
      <c r="I1930" s="1261" t="s">
        <v>1358</v>
      </c>
      <c r="J1930" s="1261" t="s">
        <v>1359</v>
      </c>
    </row>
    <row r="1931">
      <c r="A1931" s="1261" t="s">
        <v>1360</v>
      </c>
      <c r="B1931" s="1261" t="s">
        <v>1403</v>
      </c>
      <c r="C1931" s="1261" t="s">
        <v>1368</v>
      </c>
      <c r="D1931" s="703">
        <v>20</v>
      </c>
      <c r="F1931" s="1261">
        <v>18893.919999999998</v>
      </c>
      <c r="G1931" s="1261">
        <v>47619.120000000003</v>
      </c>
      <c r="H1931" s="1261">
        <v>0</v>
      </c>
      <c r="I1931" s="1261" t="s">
        <v>1358</v>
      </c>
      <c r="J1931" s="1261" t="s">
        <v>1359</v>
      </c>
    </row>
    <row r="1932">
      <c r="A1932" s="1261" t="s">
        <v>1355</v>
      </c>
      <c r="B1932" s="1261" t="s">
        <v>1403</v>
      </c>
      <c r="C1932" s="1261" t="s">
        <v>1409</v>
      </c>
      <c r="D1932" s="703">
        <v>95</v>
      </c>
      <c r="F1932" s="1261">
        <v>3149</v>
      </c>
      <c r="G1932" s="1261">
        <v>90</v>
      </c>
      <c r="H1932" s="1261">
        <v>0</v>
      </c>
      <c r="I1932" s="1261" t="s">
        <v>1358</v>
      </c>
      <c r="J1932" s="1261" t="s">
        <v>1359</v>
      </c>
    </row>
    <row r="1933">
      <c r="A1933" s="1261" t="s">
        <v>1360</v>
      </c>
      <c r="B1933" s="1261" t="s">
        <v>1403</v>
      </c>
      <c r="C1933" s="1261" t="s">
        <v>1385</v>
      </c>
      <c r="D1933" s="703">
        <v>55</v>
      </c>
      <c r="F1933" s="1261">
        <v>53946.809999999998</v>
      </c>
      <c r="G1933" s="1261">
        <v>9452.6000000000004</v>
      </c>
      <c r="H1933" s="1261">
        <v>0</v>
      </c>
      <c r="I1933" s="1261" t="s">
        <v>1358</v>
      </c>
      <c r="J1933" s="1261" t="s">
        <v>1359</v>
      </c>
    </row>
    <row r="1934">
      <c r="A1934" s="1261" t="s">
        <v>1360</v>
      </c>
      <c r="B1934" s="1261" t="s">
        <v>1403</v>
      </c>
      <c r="C1934" s="1261" t="s">
        <v>1379</v>
      </c>
      <c r="D1934" s="703">
        <v>15</v>
      </c>
      <c r="F1934" s="1261">
        <v>166824.56</v>
      </c>
      <c r="G1934" s="1261">
        <v>54275</v>
      </c>
      <c r="H1934" s="1261">
        <v>0</v>
      </c>
      <c r="I1934" s="1261" t="s">
        <v>1358</v>
      </c>
      <c r="J1934" s="1261" t="s">
        <v>1359</v>
      </c>
    </row>
    <row r="1935">
      <c r="A1935" s="1261" t="s">
        <v>1355</v>
      </c>
      <c r="B1935" s="1261" t="s">
        <v>1403</v>
      </c>
      <c r="C1935" s="1261" t="s">
        <v>1412</v>
      </c>
      <c r="D1935" s="703">
        <v>10</v>
      </c>
      <c r="F1935" s="1261">
        <v>5370.8000000000002</v>
      </c>
      <c r="G1935" s="1261">
        <v>19600</v>
      </c>
      <c r="H1935" s="1261">
        <v>0</v>
      </c>
      <c r="I1935" s="1261" t="s">
        <v>1358</v>
      </c>
      <c r="J1935" s="1261" t="s">
        <v>1359</v>
      </c>
    </row>
    <row r="1936">
      <c r="A1936" s="1261" t="s">
        <v>1355</v>
      </c>
      <c r="B1936" s="1261" t="s">
        <v>1403</v>
      </c>
      <c r="C1936" s="1261" t="s">
        <v>1379</v>
      </c>
      <c r="D1936" s="703">
        <v>14</v>
      </c>
      <c r="F1936" s="1261">
        <v>19308.82</v>
      </c>
      <c r="G1936" s="1261">
        <v>2259.5100000000002</v>
      </c>
      <c r="H1936" s="1261">
        <v>0</v>
      </c>
      <c r="I1936" s="1261" t="s">
        <v>1358</v>
      </c>
      <c r="J1936" s="1261" t="s">
        <v>1359</v>
      </c>
    </row>
    <row r="1937">
      <c r="A1937" s="1261" t="s">
        <v>1360</v>
      </c>
      <c r="B1937" s="1261" t="s">
        <v>1403</v>
      </c>
      <c r="C1937" s="1261" t="s">
        <v>1369</v>
      </c>
      <c r="D1937" s="703">
        <v>84</v>
      </c>
      <c r="F1937" s="1261">
        <v>45873.839999999997</v>
      </c>
      <c r="G1937" s="1261">
        <v>930</v>
      </c>
      <c r="H1937" s="1261">
        <v>0</v>
      </c>
      <c r="I1937" s="1261" t="s">
        <v>1358</v>
      </c>
      <c r="J1937" s="1261" t="s">
        <v>1359</v>
      </c>
    </row>
    <row r="1938">
      <c r="A1938" s="1261" t="s">
        <v>1355</v>
      </c>
      <c r="B1938" s="1261" t="s">
        <v>1403</v>
      </c>
      <c r="C1938" s="1261" t="s">
        <v>1390</v>
      </c>
      <c r="D1938" s="703">
        <v>85</v>
      </c>
      <c r="F1938" s="1261">
        <v>19750.959999999999</v>
      </c>
      <c r="G1938" s="1261">
        <v>776.53999999999996</v>
      </c>
      <c r="H1938" s="1261">
        <v>0</v>
      </c>
      <c r="I1938" s="1261" t="s">
        <v>1358</v>
      </c>
      <c r="J1938" s="1261" t="s">
        <v>1359</v>
      </c>
    </row>
    <row r="1939">
      <c r="A1939" s="1261" t="s">
        <v>1355</v>
      </c>
      <c r="B1939" s="1261" t="s">
        <v>1403</v>
      </c>
      <c r="C1939" s="1261" t="s">
        <v>1390</v>
      </c>
      <c r="D1939" s="703">
        <v>15</v>
      </c>
      <c r="F1939" s="1261">
        <v>14742.559999999999</v>
      </c>
      <c r="G1939" s="1261">
        <v>150</v>
      </c>
      <c r="H1939" s="1261">
        <v>0</v>
      </c>
      <c r="I1939" s="1261" t="s">
        <v>1358</v>
      </c>
      <c r="J1939" s="1261" t="s">
        <v>1359</v>
      </c>
    </row>
    <row r="1940">
      <c r="A1940" s="1261" t="s">
        <v>1355</v>
      </c>
      <c r="B1940" s="1261" t="s">
        <v>1403</v>
      </c>
      <c r="C1940" s="1261" t="s">
        <v>1368</v>
      </c>
      <c r="D1940" s="703">
        <v>23</v>
      </c>
      <c r="F1940" s="1261">
        <v>250859.34</v>
      </c>
      <c r="G1940" s="1261">
        <v>88854.800000000003</v>
      </c>
      <c r="H1940" s="1261">
        <v>0</v>
      </c>
      <c r="I1940" s="1261" t="s">
        <v>1358</v>
      </c>
      <c r="J1940" s="1261" t="s">
        <v>1359</v>
      </c>
    </row>
    <row r="1941">
      <c r="A1941" s="1261" t="s">
        <v>1360</v>
      </c>
      <c r="B1941" s="1261" t="s">
        <v>1403</v>
      </c>
      <c r="C1941" s="1261" t="s">
        <v>1367</v>
      </c>
      <c r="D1941" s="703">
        <v>48</v>
      </c>
      <c r="F1941" s="1261">
        <v>118078.72</v>
      </c>
      <c r="G1941" s="1261">
        <v>20983.990000000002</v>
      </c>
      <c r="H1941" s="1261">
        <v>0</v>
      </c>
      <c r="I1941" s="1261" t="s">
        <v>1358</v>
      </c>
      <c r="J1941" s="1261" t="s">
        <v>1359</v>
      </c>
    </row>
    <row r="1942">
      <c r="A1942" s="1261" t="s">
        <v>1355</v>
      </c>
      <c r="B1942" s="1261" t="s">
        <v>1403</v>
      </c>
      <c r="C1942" s="1261" t="s">
        <v>1367</v>
      </c>
      <c r="D1942" s="703">
        <v>38</v>
      </c>
      <c r="F1942" s="1261">
        <v>185816.64000000001</v>
      </c>
      <c r="G1942" s="1261">
        <v>438.56999999999999</v>
      </c>
      <c r="H1942" s="1261">
        <v>0</v>
      </c>
      <c r="I1942" s="1261" t="s">
        <v>1358</v>
      </c>
      <c r="J1942" s="1261" t="s">
        <v>1359</v>
      </c>
    </row>
    <row r="1943">
      <c r="A1943" s="1261" t="s">
        <v>1355</v>
      </c>
      <c r="B1943" s="1261" t="s">
        <v>1403</v>
      </c>
      <c r="C1943" s="1261" t="s">
        <v>1383</v>
      </c>
      <c r="D1943" s="703">
        <v>19</v>
      </c>
      <c r="F1943" s="1261">
        <v>825.12</v>
      </c>
      <c r="G1943" s="1261">
        <v>227.40000000000001</v>
      </c>
      <c r="H1943" s="1261">
        <v>0</v>
      </c>
      <c r="I1943" s="1261" t="s">
        <v>1358</v>
      </c>
      <c r="J1943" s="1261" t="s">
        <v>1359</v>
      </c>
    </row>
    <row r="1944">
      <c r="A1944" s="1261" t="s">
        <v>1355</v>
      </c>
      <c r="B1944" s="1261" t="s">
        <v>1403</v>
      </c>
      <c r="C1944" s="1261" t="s">
        <v>1362</v>
      </c>
      <c r="D1944" s="703">
        <v>13</v>
      </c>
      <c r="F1944" s="1261">
        <v>7639.9799999999996</v>
      </c>
      <c r="G1944" s="1261">
        <v>589.96000000000004</v>
      </c>
      <c r="H1944" s="1261">
        <v>0</v>
      </c>
      <c r="I1944" s="1261" t="s">
        <v>1358</v>
      </c>
      <c r="J1944" s="1261" t="s">
        <v>1359</v>
      </c>
    </row>
    <row r="1945">
      <c r="A1945" s="1261" t="s">
        <v>1360</v>
      </c>
      <c r="B1945" s="1261" t="s">
        <v>1403</v>
      </c>
      <c r="C1945" s="1261" t="s">
        <v>1378</v>
      </c>
      <c r="D1945" s="703">
        <v>85</v>
      </c>
      <c r="F1945" s="1261">
        <v>817.26999999999998</v>
      </c>
      <c r="G1945" s="1261">
        <v>17.5</v>
      </c>
      <c r="H1945" s="1261">
        <v>0</v>
      </c>
      <c r="I1945" s="1261" t="s">
        <v>1358</v>
      </c>
      <c r="J1945" s="1261" t="s">
        <v>1359</v>
      </c>
    </row>
    <row r="1946">
      <c r="A1946" s="1261" t="s">
        <v>1355</v>
      </c>
      <c r="B1946" s="1261" t="s">
        <v>1403</v>
      </c>
      <c r="C1946" s="1261" t="s">
        <v>1383</v>
      </c>
      <c r="D1946" s="703">
        <v>11</v>
      </c>
      <c r="F1946" s="1261">
        <v>67506.410000000003</v>
      </c>
      <c r="G1946" s="1261">
        <v>337430</v>
      </c>
      <c r="H1946" s="1261">
        <v>0</v>
      </c>
      <c r="I1946" s="1261" t="s">
        <v>1358</v>
      </c>
      <c r="J1946" s="1261" t="s">
        <v>1359</v>
      </c>
    </row>
    <row r="1947">
      <c r="A1947" s="1261" t="s">
        <v>1360</v>
      </c>
      <c r="B1947" s="1261" t="s">
        <v>1403</v>
      </c>
      <c r="C1947" s="1261" t="s">
        <v>1368</v>
      </c>
      <c r="D1947" s="703">
        <v>85</v>
      </c>
      <c r="F1947" s="1261">
        <v>75656.919999999998</v>
      </c>
      <c r="G1947" s="1261">
        <v>1033.73</v>
      </c>
      <c r="H1947" s="1261">
        <v>0</v>
      </c>
      <c r="I1947" s="1261" t="s">
        <v>1358</v>
      </c>
      <c r="J1947" s="1261" t="s">
        <v>1359</v>
      </c>
    </row>
    <row r="1948">
      <c r="A1948" s="1261" t="s">
        <v>1360</v>
      </c>
      <c r="B1948" s="1261" t="s">
        <v>1403</v>
      </c>
      <c r="C1948" s="1261" t="s">
        <v>1373</v>
      </c>
      <c r="D1948" s="703">
        <v>90</v>
      </c>
      <c r="F1948" s="1261">
        <v>266236.79999999999</v>
      </c>
      <c r="G1948" s="1261">
        <v>102.3</v>
      </c>
      <c r="H1948" s="1261">
        <v>0</v>
      </c>
      <c r="I1948" s="1261" t="s">
        <v>1358</v>
      </c>
      <c r="J1948" s="1261" t="s">
        <v>1359</v>
      </c>
    </row>
    <row r="1949">
      <c r="A1949" s="1261" t="s">
        <v>1360</v>
      </c>
      <c r="B1949" s="1261" t="s">
        <v>1403</v>
      </c>
      <c r="C1949" s="1261" t="s">
        <v>1364</v>
      </c>
      <c r="D1949" s="703">
        <v>70</v>
      </c>
      <c r="F1949" s="1261">
        <v>283476.53000000003</v>
      </c>
      <c r="G1949" s="1261">
        <v>32063.27</v>
      </c>
      <c r="H1949" s="1261">
        <v>0</v>
      </c>
      <c r="I1949" s="1261" t="s">
        <v>1358</v>
      </c>
      <c r="J1949" s="1261" t="s">
        <v>1359</v>
      </c>
    </row>
    <row r="1950">
      <c r="A1950" s="1261" t="s">
        <v>1355</v>
      </c>
      <c r="B1950" s="1261" t="s">
        <v>1403</v>
      </c>
      <c r="C1950" s="1261" t="s">
        <v>1366</v>
      </c>
      <c r="D1950" s="703">
        <v>44</v>
      </c>
      <c r="F1950" s="1261">
        <v>4780155.4500000002</v>
      </c>
      <c r="G1950" s="1261">
        <v>31684505.5</v>
      </c>
      <c r="H1950" s="1261">
        <v>0</v>
      </c>
      <c r="I1950" s="1261" t="s">
        <v>1358</v>
      </c>
      <c r="J1950" s="1261" t="s">
        <v>1359</v>
      </c>
    </row>
    <row r="1951">
      <c r="A1951" s="1261" t="s">
        <v>1360</v>
      </c>
      <c r="B1951" s="1261" t="s">
        <v>1403</v>
      </c>
      <c r="C1951" s="1261" t="s">
        <v>1406</v>
      </c>
      <c r="D1951" s="703">
        <v>84</v>
      </c>
      <c r="F1951" s="1261">
        <v>3434749.46</v>
      </c>
      <c r="G1951" s="1261">
        <v>95229</v>
      </c>
      <c r="H1951" s="1261">
        <v>0</v>
      </c>
      <c r="I1951" s="1261" t="s">
        <v>1358</v>
      </c>
      <c r="J1951" s="1261" t="s">
        <v>1359</v>
      </c>
    </row>
    <row r="1952">
      <c r="A1952" s="1261" t="s">
        <v>1355</v>
      </c>
      <c r="B1952" s="1261" t="s">
        <v>1403</v>
      </c>
      <c r="C1952" s="1261" t="s">
        <v>1381</v>
      </c>
      <c r="D1952" s="703">
        <v>84</v>
      </c>
      <c r="F1952" s="1261">
        <v>62135.830000000002</v>
      </c>
      <c r="G1952" s="1261">
        <v>4488.2799999999997</v>
      </c>
      <c r="H1952" s="1261">
        <v>0</v>
      </c>
      <c r="I1952" s="1261" t="s">
        <v>1358</v>
      </c>
      <c r="J1952" s="1261" t="s">
        <v>1359</v>
      </c>
    </row>
    <row r="1953">
      <c r="A1953" s="1261" t="s">
        <v>1360</v>
      </c>
      <c r="B1953" s="1261" t="s">
        <v>1403</v>
      </c>
      <c r="C1953" s="1261" t="s">
        <v>1397</v>
      </c>
      <c r="D1953" s="703">
        <v>39</v>
      </c>
      <c r="F1953" s="1261">
        <v>6373.0100000000002</v>
      </c>
      <c r="G1953" s="1261">
        <v>22.940000000000001</v>
      </c>
      <c r="H1953" s="1261">
        <v>0</v>
      </c>
      <c r="I1953" s="1261" t="s">
        <v>1358</v>
      </c>
      <c r="J1953" s="1261" t="s">
        <v>1359</v>
      </c>
    </row>
    <row r="1954">
      <c r="A1954" s="1261" t="s">
        <v>1360</v>
      </c>
      <c r="B1954" s="1261" t="s">
        <v>1403</v>
      </c>
      <c r="C1954" s="1261" t="s">
        <v>1396</v>
      </c>
      <c r="D1954" s="703">
        <v>43</v>
      </c>
      <c r="F1954" s="1261">
        <v>49462.779999999999</v>
      </c>
      <c r="G1954" s="1261">
        <v>98.5</v>
      </c>
      <c r="H1954" s="1261">
        <v>0</v>
      </c>
      <c r="I1954" s="1261" t="s">
        <v>1358</v>
      </c>
      <c r="J1954" s="1261" t="s">
        <v>1359</v>
      </c>
    </row>
    <row r="1955">
      <c r="A1955" s="1261" t="s">
        <v>1360</v>
      </c>
      <c r="B1955" s="1261" t="s">
        <v>1403</v>
      </c>
      <c r="C1955" s="1261" t="s">
        <v>1382</v>
      </c>
      <c r="D1955" s="703">
        <v>73</v>
      </c>
      <c r="F1955" s="1261">
        <v>71323.009999999995</v>
      </c>
      <c r="G1955" s="1261">
        <v>5987.9799999999996</v>
      </c>
      <c r="H1955" s="1261">
        <v>0</v>
      </c>
      <c r="I1955" s="1261" t="s">
        <v>1358</v>
      </c>
      <c r="J1955" s="1261" t="s">
        <v>1359</v>
      </c>
    </row>
    <row r="1956">
      <c r="A1956" s="1261" t="s">
        <v>1360</v>
      </c>
      <c r="B1956" s="1261" t="s">
        <v>1403</v>
      </c>
      <c r="C1956" s="1261" t="s">
        <v>1357</v>
      </c>
      <c r="D1956" s="703">
        <v>8</v>
      </c>
      <c r="F1956" s="1261">
        <v>106634.75999999999</v>
      </c>
      <c r="G1956" s="1261">
        <v>67500</v>
      </c>
      <c r="H1956" s="1261">
        <v>0</v>
      </c>
      <c r="I1956" s="1261" t="s">
        <v>1358</v>
      </c>
      <c r="J1956" s="1261" t="s">
        <v>1359</v>
      </c>
    </row>
    <row r="1957">
      <c r="A1957" s="1261" t="s">
        <v>1360</v>
      </c>
      <c r="B1957" s="1261" t="s">
        <v>1403</v>
      </c>
      <c r="C1957" s="1261" t="s">
        <v>1368</v>
      </c>
      <c r="D1957" s="703">
        <v>72</v>
      </c>
      <c r="F1957" s="1261">
        <v>15053386.43</v>
      </c>
      <c r="G1957" s="1261">
        <v>27947450</v>
      </c>
      <c r="H1957" s="1261">
        <v>0</v>
      </c>
      <c r="I1957" s="1261" t="s">
        <v>1358</v>
      </c>
      <c r="J1957" s="1261" t="s">
        <v>1359</v>
      </c>
    </row>
    <row r="1958">
      <c r="A1958" s="1261" t="s">
        <v>1355</v>
      </c>
      <c r="B1958" s="1261" t="s">
        <v>1403</v>
      </c>
      <c r="C1958" s="1261" t="s">
        <v>1409</v>
      </c>
      <c r="D1958" s="703">
        <v>90</v>
      </c>
      <c r="F1958" s="1261">
        <v>4301.1300000000001</v>
      </c>
      <c r="G1958" s="1261">
        <v>104</v>
      </c>
      <c r="H1958" s="1261">
        <v>0</v>
      </c>
      <c r="I1958" s="1261" t="s">
        <v>1358</v>
      </c>
      <c r="J1958" s="1261" t="s">
        <v>1359</v>
      </c>
    </row>
    <row r="1959">
      <c r="A1959" s="1261" t="s">
        <v>1360</v>
      </c>
      <c r="B1959" s="1261" t="s">
        <v>1403</v>
      </c>
      <c r="C1959" s="1261" t="s">
        <v>1383</v>
      </c>
      <c r="D1959" s="703">
        <v>20</v>
      </c>
      <c r="F1959" s="1261">
        <v>184160.85000000001</v>
      </c>
      <c r="G1959" s="1261">
        <v>168839.60000000001</v>
      </c>
      <c r="H1959" s="1261">
        <v>0</v>
      </c>
      <c r="I1959" s="1261" t="s">
        <v>1358</v>
      </c>
      <c r="J1959" s="1261" t="s">
        <v>1359</v>
      </c>
    </row>
    <row r="1960">
      <c r="A1960" s="1261" t="s">
        <v>1355</v>
      </c>
      <c r="B1960" s="1261" t="s">
        <v>1403</v>
      </c>
      <c r="C1960" s="1261" t="s">
        <v>1408</v>
      </c>
      <c r="D1960" s="703">
        <v>95</v>
      </c>
      <c r="F1960" s="1261">
        <v>5000</v>
      </c>
      <c r="G1960" s="1261">
        <v>140</v>
      </c>
      <c r="H1960" s="1261">
        <v>0</v>
      </c>
      <c r="I1960" s="1261" t="s">
        <v>1358</v>
      </c>
      <c r="J1960" s="1261" t="s">
        <v>1359</v>
      </c>
    </row>
    <row r="1961">
      <c r="A1961" s="1261" t="s">
        <v>1355</v>
      </c>
      <c r="B1961" s="1261" t="s">
        <v>1403</v>
      </c>
      <c r="C1961" s="1261" t="s">
        <v>1420</v>
      </c>
      <c r="D1961" s="703">
        <v>95</v>
      </c>
      <c r="F1961" s="1261">
        <v>22558.860000000001</v>
      </c>
      <c r="G1961" s="1261">
        <v>354.5</v>
      </c>
      <c r="H1961" s="1261">
        <v>0</v>
      </c>
      <c r="I1961" s="1261" t="s">
        <v>1358</v>
      </c>
      <c r="J1961" s="1261" t="s">
        <v>1359</v>
      </c>
    </row>
    <row r="1962">
      <c r="A1962" s="1261" t="s">
        <v>1355</v>
      </c>
      <c r="B1962" s="1261" t="s">
        <v>1403</v>
      </c>
      <c r="C1962" s="1261" t="s">
        <v>1371</v>
      </c>
      <c r="D1962" s="703">
        <v>10</v>
      </c>
      <c r="F1962" s="1261">
        <v>30276.59</v>
      </c>
      <c r="G1962" s="1261">
        <v>223350</v>
      </c>
      <c r="H1962" s="1261">
        <v>0</v>
      </c>
      <c r="I1962" s="1261" t="s">
        <v>1358</v>
      </c>
      <c r="J1962" s="1261" t="s">
        <v>1359</v>
      </c>
    </row>
    <row r="1963">
      <c r="A1963" s="1261" t="s">
        <v>1355</v>
      </c>
      <c r="B1963" s="1261" t="s">
        <v>1403</v>
      </c>
      <c r="C1963" s="1261" t="s">
        <v>1364</v>
      </c>
      <c r="D1963" s="703">
        <v>83</v>
      </c>
      <c r="F1963" s="1261">
        <v>181.09999999999999</v>
      </c>
      <c r="G1963" s="1261">
        <v>3.6000000000000001</v>
      </c>
      <c r="H1963" s="1261">
        <v>0</v>
      </c>
      <c r="I1963" s="1261" t="s">
        <v>1358</v>
      </c>
      <c r="J1963" s="1261" t="s">
        <v>1359</v>
      </c>
    </row>
    <row r="1964">
      <c r="A1964" s="1261" t="s">
        <v>1355</v>
      </c>
      <c r="B1964" s="1261" t="s">
        <v>1403</v>
      </c>
      <c r="C1964" s="1261" t="s">
        <v>1369</v>
      </c>
      <c r="D1964" s="703">
        <v>21</v>
      </c>
      <c r="F1964" s="1261">
        <v>39599.639999999999</v>
      </c>
      <c r="G1964" s="1261">
        <v>1057.1700000000001</v>
      </c>
      <c r="H1964" s="1261">
        <v>0</v>
      </c>
      <c r="I1964" s="1261" t="s">
        <v>1358</v>
      </c>
      <c r="J1964" s="1261" t="s">
        <v>1359</v>
      </c>
    </row>
    <row r="1965">
      <c r="A1965" s="1261" t="s">
        <v>1360</v>
      </c>
      <c r="B1965" s="1261" t="s">
        <v>1403</v>
      </c>
      <c r="C1965" s="1261" t="s">
        <v>1433</v>
      </c>
      <c r="D1965" s="703">
        <v>85</v>
      </c>
      <c r="F1965" s="1261">
        <v>3037.5</v>
      </c>
      <c r="G1965" s="1261">
        <v>2.8900000000000001</v>
      </c>
      <c r="H1965" s="1261">
        <v>0</v>
      </c>
      <c r="I1965" s="1261" t="s">
        <v>1358</v>
      </c>
      <c r="J1965" s="1261" t="s">
        <v>1359</v>
      </c>
    </row>
    <row r="1966">
      <c r="A1966" s="1261" t="s">
        <v>1355</v>
      </c>
      <c r="B1966" s="1261" t="s">
        <v>1403</v>
      </c>
      <c r="C1966" s="1261" t="s">
        <v>1368</v>
      </c>
      <c r="D1966" s="703">
        <v>16</v>
      </c>
      <c r="F1966" s="1261">
        <v>30071.240000000002</v>
      </c>
      <c r="G1966" s="1261">
        <v>8691.6900000000005</v>
      </c>
      <c r="H1966" s="1261">
        <v>0</v>
      </c>
      <c r="I1966" s="1261" t="s">
        <v>1358</v>
      </c>
      <c r="J1966" s="1261" t="s">
        <v>1359</v>
      </c>
    </row>
    <row r="1967">
      <c r="A1967" s="1261" t="s">
        <v>1360</v>
      </c>
      <c r="B1967" s="1261" t="s">
        <v>1403</v>
      </c>
      <c r="C1967" s="1261" t="s">
        <v>1407</v>
      </c>
      <c r="D1967" s="703">
        <v>40</v>
      </c>
      <c r="F1967" s="1261">
        <v>539.03999999999996</v>
      </c>
      <c r="G1967" s="1261">
        <v>10.640000000000001</v>
      </c>
      <c r="H1967" s="1261">
        <v>0</v>
      </c>
      <c r="I1967" s="1261" t="s">
        <v>1358</v>
      </c>
      <c r="J1967" s="1261" t="s">
        <v>1359</v>
      </c>
    </row>
    <row r="1968">
      <c r="A1968" s="1261" t="s">
        <v>1355</v>
      </c>
      <c r="B1968" s="1261" t="s">
        <v>1403</v>
      </c>
      <c r="C1968" s="1261" t="s">
        <v>1365</v>
      </c>
      <c r="D1968" s="703">
        <v>85</v>
      </c>
      <c r="F1968" s="1261">
        <v>30463.200000000001</v>
      </c>
      <c r="G1968" s="1261">
        <v>21.149999999999999</v>
      </c>
      <c r="H1968" s="1261">
        <v>0</v>
      </c>
      <c r="I1968" s="1261" t="s">
        <v>1358</v>
      </c>
      <c r="J1968" s="1261" t="s">
        <v>1359</v>
      </c>
    </row>
    <row r="1969">
      <c r="A1969" s="1261" t="s">
        <v>1360</v>
      </c>
      <c r="B1969" s="1261" t="s">
        <v>1403</v>
      </c>
      <c r="C1969" s="1261" t="s">
        <v>1422</v>
      </c>
      <c r="D1969" s="703">
        <v>83</v>
      </c>
      <c r="F1969" s="1261">
        <v>346.5</v>
      </c>
      <c r="G1969" s="1261">
        <v>0.19</v>
      </c>
      <c r="H1969" s="1261">
        <v>0</v>
      </c>
      <c r="I1969" s="1261" t="s">
        <v>1358</v>
      </c>
      <c r="J1969" s="1261" t="s">
        <v>1359</v>
      </c>
    </row>
    <row r="1970">
      <c r="A1970" s="1261" t="s">
        <v>1355</v>
      </c>
      <c r="B1970" s="1261" t="s">
        <v>1403</v>
      </c>
      <c r="C1970" s="1261" t="s">
        <v>1392</v>
      </c>
      <c r="D1970" s="703">
        <v>90</v>
      </c>
      <c r="F1970" s="1261">
        <v>2350</v>
      </c>
      <c r="G1970" s="1261">
        <v>1</v>
      </c>
      <c r="H1970" s="1261">
        <v>0</v>
      </c>
      <c r="I1970" s="1261" t="s">
        <v>1358</v>
      </c>
      <c r="J1970" s="1261" t="s">
        <v>1359</v>
      </c>
    </row>
    <row r="1971">
      <c r="A1971" s="1261" t="s">
        <v>1360</v>
      </c>
      <c r="B1971" s="1261" t="s">
        <v>1403</v>
      </c>
      <c r="C1971" s="1261" t="s">
        <v>1379</v>
      </c>
      <c r="D1971" s="703">
        <v>83</v>
      </c>
      <c r="F1971" s="1261">
        <v>1339.6400000000001</v>
      </c>
      <c r="G1971" s="1261">
        <v>1.6000000000000001</v>
      </c>
      <c r="H1971" s="1261">
        <v>0</v>
      </c>
      <c r="I1971" s="1261" t="s">
        <v>1358</v>
      </c>
      <c r="J1971" s="1261" t="s">
        <v>1359</v>
      </c>
    </row>
    <row r="1972">
      <c r="A1972" s="1261" t="s">
        <v>1360</v>
      </c>
      <c r="B1972" s="1261" t="s">
        <v>1403</v>
      </c>
      <c r="C1972" s="1261" t="s">
        <v>1415</v>
      </c>
      <c r="D1972" s="703">
        <v>63</v>
      </c>
      <c r="F1972" s="1261">
        <v>3902.27</v>
      </c>
      <c r="G1972" s="1261">
        <v>109.27</v>
      </c>
      <c r="H1972" s="1261">
        <v>0</v>
      </c>
      <c r="I1972" s="1261" t="s">
        <v>1358</v>
      </c>
      <c r="J1972" s="1261" t="s">
        <v>1359</v>
      </c>
    </row>
    <row r="1973">
      <c r="A1973" s="1261" t="s">
        <v>1360</v>
      </c>
      <c r="B1973" s="1261" t="s">
        <v>1403</v>
      </c>
      <c r="C1973" s="1261" t="s">
        <v>1422</v>
      </c>
      <c r="D1973" s="703">
        <v>28</v>
      </c>
      <c r="F1973" s="1261">
        <v>1936.0999999999999</v>
      </c>
      <c r="G1973" s="1261">
        <v>0.050000000000000003</v>
      </c>
      <c r="H1973" s="1261">
        <v>0</v>
      </c>
      <c r="I1973" s="1261" t="s">
        <v>1358</v>
      </c>
      <c r="J1973" s="1261" t="s">
        <v>1359</v>
      </c>
    </row>
    <row r="1974">
      <c r="A1974" s="1261" t="s">
        <v>1355</v>
      </c>
      <c r="B1974" s="1261" t="s">
        <v>1403</v>
      </c>
      <c r="C1974" s="1261" t="s">
        <v>1357</v>
      </c>
      <c r="D1974" s="703">
        <v>74</v>
      </c>
      <c r="F1974" s="1261">
        <v>2431.9099999999999</v>
      </c>
      <c r="G1974" s="1261">
        <v>3</v>
      </c>
      <c r="H1974" s="1261">
        <v>0</v>
      </c>
      <c r="I1974" s="1261" t="s">
        <v>1358</v>
      </c>
      <c r="J1974" s="1261" t="s">
        <v>1359</v>
      </c>
    </row>
    <row r="1975">
      <c r="A1975" s="1261" t="s">
        <v>1355</v>
      </c>
      <c r="B1975" s="1261" t="s">
        <v>1403</v>
      </c>
      <c r="C1975" s="1261" t="s">
        <v>1381</v>
      </c>
      <c r="D1975" s="703">
        <v>42</v>
      </c>
      <c r="F1975" s="1261">
        <v>161.09</v>
      </c>
      <c r="G1975" s="1261">
        <v>2</v>
      </c>
      <c r="H1975" s="1261">
        <v>0</v>
      </c>
      <c r="I1975" s="1261" t="s">
        <v>1358</v>
      </c>
      <c r="J1975" s="1261" t="s">
        <v>1359</v>
      </c>
    </row>
    <row r="1976">
      <c r="A1976" s="1261" t="s">
        <v>1360</v>
      </c>
      <c r="B1976" s="1261" t="s">
        <v>1403</v>
      </c>
      <c r="C1976" s="1261" t="s">
        <v>1407</v>
      </c>
      <c r="D1976" s="703">
        <v>39</v>
      </c>
      <c r="F1976" s="1261">
        <v>1441.9200000000001</v>
      </c>
      <c r="G1976" s="1261">
        <v>1</v>
      </c>
      <c r="H1976" s="1261">
        <v>0</v>
      </c>
      <c r="I1976" s="1261" t="s">
        <v>1358</v>
      </c>
      <c r="J1976" s="1261" t="s">
        <v>1359</v>
      </c>
    </row>
    <row r="1977">
      <c r="A1977" s="1261" t="s">
        <v>1355</v>
      </c>
      <c r="B1977" s="1261" t="s">
        <v>1403</v>
      </c>
      <c r="C1977" s="1261" t="s">
        <v>1364</v>
      </c>
      <c r="D1977" s="703">
        <v>69</v>
      </c>
      <c r="F1977" s="1261">
        <v>237.88</v>
      </c>
      <c r="G1977" s="1261">
        <v>0.10000000000000001</v>
      </c>
      <c r="H1977" s="1261">
        <v>0</v>
      </c>
      <c r="I1977" s="1261" t="s">
        <v>1358</v>
      </c>
      <c r="J1977" s="1261" t="s">
        <v>1359</v>
      </c>
    </row>
    <row r="1978">
      <c r="A1978" s="1261" t="s">
        <v>1355</v>
      </c>
      <c r="B1978" s="1261" t="s">
        <v>1403</v>
      </c>
      <c r="C1978" s="1261" t="s">
        <v>1422</v>
      </c>
      <c r="D1978" s="703">
        <v>42</v>
      </c>
      <c r="F1978" s="1261">
        <v>30.949999999999999</v>
      </c>
      <c r="G1978" s="1261">
        <v>0.5</v>
      </c>
      <c r="H1978" s="1261">
        <v>0</v>
      </c>
      <c r="I1978" s="1261" t="s">
        <v>1358</v>
      </c>
      <c r="J1978" s="1261" t="s">
        <v>1359</v>
      </c>
    </row>
    <row r="1979">
      <c r="A1979" s="1261" t="s">
        <v>1360</v>
      </c>
      <c r="B1979" s="1261" t="s">
        <v>1403</v>
      </c>
      <c r="C1979" s="1261" t="s">
        <v>1441</v>
      </c>
      <c r="D1979" s="703">
        <v>12</v>
      </c>
      <c r="F1979" s="1261">
        <v>242539.70999999999</v>
      </c>
      <c r="G1979" s="1261">
        <v>174489</v>
      </c>
      <c r="H1979" s="1261">
        <v>0</v>
      </c>
      <c r="I1979" s="1261" t="s">
        <v>1358</v>
      </c>
      <c r="J1979" s="1261" t="s">
        <v>1359</v>
      </c>
    </row>
    <row r="1980">
      <c r="A1980" s="1261" t="s">
        <v>1360</v>
      </c>
      <c r="B1980" s="1261" t="s">
        <v>1403</v>
      </c>
      <c r="C1980" s="1261" t="s">
        <v>1422</v>
      </c>
      <c r="D1980" s="703">
        <v>38</v>
      </c>
      <c r="F1980" s="1261">
        <v>608.38</v>
      </c>
      <c r="G1980" s="1261">
        <v>0.14000000000000001</v>
      </c>
      <c r="H1980" s="1261">
        <v>0</v>
      </c>
      <c r="I1980" s="1261" t="s">
        <v>1358</v>
      </c>
      <c r="J1980" s="1261" t="s">
        <v>1359</v>
      </c>
    </row>
    <row r="1981">
      <c r="A1981" s="1261" t="s">
        <v>1355</v>
      </c>
      <c r="B1981" s="1261" t="s">
        <v>1403</v>
      </c>
      <c r="C1981" s="1261" t="s">
        <v>1379</v>
      </c>
      <c r="D1981" s="703">
        <v>22</v>
      </c>
      <c r="F1981" s="1261">
        <v>181.69</v>
      </c>
      <c r="G1981" s="1261">
        <v>23</v>
      </c>
      <c r="H1981" s="1261">
        <v>0</v>
      </c>
      <c r="I1981" s="1261" t="s">
        <v>1358</v>
      </c>
      <c r="J1981" s="1261" t="s">
        <v>1359</v>
      </c>
    </row>
    <row r="1982">
      <c r="A1982" s="1261" t="s">
        <v>1355</v>
      </c>
      <c r="B1982" s="1261" t="s">
        <v>1403</v>
      </c>
      <c r="C1982" s="1261" t="s">
        <v>1415</v>
      </c>
      <c r="D1982" s="703">
        <v>73</v>
      </c>
      <c r="F1982" s="1261">
        <v>777.75999999999999</v>
      </c>
      <c r="G1982" s="1261">
        <v>15.92</v>
      </c>
      <c r="H1982" s="1261">
        <v>0</v>
      </c>
      <c r="I1982" s="1261" t="s">
        <v>1358</v>
      </c>
      <c r="J1982" s="1261" t="s">
        <v>1359</v>
      </c>
    </row>
    <row r="1983">
      <c r="A1983" s="1261" t="s">
        <v>1355</v>
      </c>
      <c r="B1983" s="1261" t="s">
        <v>1403</v>
      </c>
      <c r="C1983" s="1261" t="s">
        <v>1374</v>
      </c>
      <c r="D1983" s="703">
        <v>39</v>
      </c>
      <c r="F1983" s="1261">
        <v>46.700000000000003</v>
      </c>
      <c r="G1983" s="1261">
        <v>1</v>
      </c>
      <c r="H1983" s="1261">
        <v>0</v>
      </c>
      <c r="I1983" s="1261" t="s">
        <v>1358</v>
      </c>
      <c r="J1983" s="1261" t="s">
        <v>1359</v>
      </c>
    </row>
    <row r="1984">
      <c r="A1984" s="1261" t="s">
        <v>1360</v>
      </c>
      <c r="B1984" s="1261" t="s">
        <v>1403</v>
      </c>
      <c r="C1984" s="1261" t="s">
        <v>1421</v>
      </c>
      <c r="D1984" s="703">
        <v>90</v>
      </c>
      <c r="F1984" s="1261">
        <v>1010</v>
      </c>
      <c r="G1984" s="1261">
        <v>0.29999999999999999</v>
      </c>
      <c r="H1984" s="1261">
        <v>0</v>
      </c>
      <c r="I1984" s="1261" t="s">
        <v>1358</v>
      </c>
      <c r="J1984" s="1261" t="s">
        <v>1359</v>
      </c>
    </row>
    <row r="1985">
      <c r="A1985" s="1261" t="s">
        <v>1360</v>
      </c>
      <c r="B1985" s="1261" t="s">
        <v>1403</v>
      </c>
      <c r="C1985" s="1261" t="s">
        <v>1407</v>
      </c>
      <c r="D1985" s="703">
        <v>76</v>
      </c>
      <c r="F1985" s="1261">
        <v>15590.34</v>
      </c>
      <c r="G1985" s="1261">
        <v>40.850000000000001</v>
      </c>
      <c r="H1985" s="1261">
        <v>0</v>
      </c>
      <c r="I1985" s="1261" t="s">
        <v>1358</v>
      </c>
      <c r="J1985" s="1261" t="s">
        <v>1359</v>
      </c>
    </row>
    <row r="1986">
      <c r="A1986" s="1261" t="s">
        <v>1360</v>
      </c>
      <c r="B1986" s="1261" t="s">
        <v>1423</v>
      </c>
      <c r="C1986" s="1261" t="s">
        <v>1456</v>
      </c>
      <c r="D1986" s="703">
        <v>62</v>
      </c>
      <c r="F1986" s="1261">
        <v>21215.029999999999</v>
      </c>
      <c r="G1986" s="1261">
        <v>212.31</v>
      </c>
      <c r="H1986" s="1261">
        <v>0</v>
      </c>
      <c r="I1986" s="1261" t="s">
        <v>1358</v>
      </c>
      <c r="J1986" s="1261" t="s">
        <v>1359</v>
      </c>
    </row>
    <row r="1987">
      <c r="A1987" s="1261" t="s">
        <v>1355</v>
      </c>
      <c r="B1987" s="1261" t="s">
        <v>1423</v>
      </c>
      <c r="C1987" s="1261" t="s">
        <v>1368</v>
      </c>
      <c r="D1987" s="703">
        <v>15</v>
      </c>
      <c r="F1987" s="1261">
        <v>356.54000000000002</v>
      </c>
      <c r="G1987" s="1261">
        <v>73</v>
      </c>
      <c r="H1987" s="1261">
        <v>0</v>
      </c>
      <c r="I1987" s="1261" t="s">
        <v>1358</v>
      </c>
      <c r="J1987" s="1261" t="s">
        <v>1359</v>
      </c>
    </row>
    <row r="1988">
      <c r="A1988" s="1261" t="s">
        <v>1355</v>
      </c>
      <c r="B1988" s="1261" t="s">
        <v>1423</v>
      </c>
      <c r="C1988" s="1261" t="s">
        <v>1368</v>
      </c>
      <c r="D1988" s="703">
        <v>82</v>
      </c>
      <c r="F1988" s="1261">
        <v>441840.65000000002</v>
      </c>
      <c r="G1988" s="1261">
        <v>5653.8299999999999</v>
      </c>
      <c r="H1988" s="1261">
        <v>0</v>
      </c>
      <c r="I1988" s="1261" t="s">
        <v>1358</v>
      </c>
      <c r="J1988" s="1261" t="s">
        <v>1359</v>
      </c>
    </row>
    <row r="1989">
      <c r="A1989" s="1261" t="s">
        <v>1360</v>
      </c>
      <c r="B1989" s="1261" t="s">
        <v>1423</v>
      </c>
      <c r="C1989" s="1261" t="s">
        <v>1379</v>
      </c>
      <c r="D1989" s="703">
        <v>81</v>
      </c>
      <c r="F1989" s="1261">
        <v>11605.24</v>
      </c>
      <c r="G1989" s="1261">
        <v>81.590000000000003</v>
      </c>
      <c r="H1989" s="1261">
        <v>0</v>
      </c>
      <c r="I1989" s="1261" t="s">
        <v>1358</v>
      </c>
      <c r="J1989" s="1261" t="s">
        <v>1359</v>
      </c>
    </row>
    <row r="1990">
      <c r="A1990" s="1261" t="s">
        <v>1360</v>
      </c>
      <c r="B1990" s="1261" t="s">
        <v>1423</v>
      </c>
      <c r="C1990" s="1261" t="s">
        <v>1448</v>
      </c>
      <c r="D1990" s="703">
        <v>85</v>
      </c>
      <c r="F1990" s="1261">
        <v>212.53</v>
      </c>
      <c r="G1990" s="1261">
        <v>0.01</v>
      </c>
      <c r="H1990" s="1261">
        <v>0</v>
      </c>
      <c r="I1990" s="1261" t="s">
        <v>1358</v>
      </c>
      <c r="J1990" s="1261" t="s">
        <v>1359</v>
      </c>
    </row>
    <row r="1991">
      <c r="A1991" s="1261" t="s">
        <v>1360</v>
      </c>
      <c r="B1991" s="1261" t="s">
        <v>1423</v>
      </c>
      <c r="C1991" s="1261" t="s">
        <v>1379</v>
      </c>
      <c r="D1991" s="703">
        <v>62</v>
      </c>
      <c r="F1991" s="1261">
        <v>17344.880000000001</v>
      </c>
      <c r="G1991" s="1261">
        <v>129.86000000000001</v>
      </c>
      <c r="H1991" s="1261">
        <v>0</v>
      </c>
      <c r="I1991" s="1261" t="s">
        <v>1358</v>
      </c>
      <c r="J1991" s="1261" t="s">
        <v>1359</v>
      </c>
    </row>
    <row r="1992">
      <c r="A1992" s="1261" t="s">
        <v>1355</v>
      </c>
      <c r="B1992" s="1261" t="s">
        <v>1423</v>
      </c>
      <c r="C1992" s="1261" t="s">
        <v>1381</v>
      </c>
      <c r="D1992" s="703">
        <v>90</v>
      </c>
      <c r="F1992" s="1261">
        <v>13144.25</v>
      </c>
      <c r="G1992" s="1261">
        <v>169.36000000000001</v>
      </c>
      <c r="H1992" s="1261">
        <v>0</v>
      </c>
      <c r="I1992" s="1261" t="s">
        <v>1358</v>
      </c>
      <c r="J1992" s="1261" t="s">
        <v>1359</v>
      </c>
    </row>
    <row r="1993">
      <c r="A1993" s="1261" t="s">
        <v>1355</v>
      </c>
      <c r="B1993" s="1261" t="s">
        <v>1423</v>
      </c>
      <c r="C1993" s="1261" t="s">
        <v>1364</v>
      </c>
      <c r="D1993" s="703">
        <v>90</v>
      </c>
      <c r="F1993" s="1261">
        <v>652648.60999999999</v>
      </c>
      <c r="G1993" s="1261">
        <v>10906.639999999999</v>
      </c>
      <c r="H1993" s="1261">
        <v>0</v>
      </c>
      <c r="I1993" s="1261" t="s">
        <v>1358</v>
      </c>
      <c r="J1993" s="1261" t="s">
        <v>1359</v>
      </c>
    </row>
    <row r="1994">
      <c r="A1994" s="1261" t="s">
        <v>1360</v>
      </c>
      <c r="B1994" s="1261" t="s">
        <v>1423</v>
      </c>
      <c r="C1994" s="1261" t="s">
        <v>1375</v>
      </c>
      <c r="D1994" s="703">
        <v>85</v>
      </c>
      <c r="F1994" s="1261">
        <v>90739.779999999999</v>
      </c>
      <c r="G1994" s="1261">
        <v>1512.5799999999999</v>
      </c>
      <c r="H1994" s="1261">
        <v>0</v>
      </c>
      <c r="I1994" s="1261" t="s">
        <v>1358</v>
      </c>
      <c r="J1994" s="1261" t="s">
        <v>1359</v>
      </c>
    </row>
    <row r="1995">
      <c r="A1995" s="1261" t="s">
        <v>1360</v>
      </c>
      <c r="B1995" s="1261" t="s">
        <v>1423</v>
      </c>
      <c r="C1995" s="1261" t="s">
        <v>1379</v>
      </c>
      <c r="D1995" s="703">
        <v>82</v>
      </c>
      <c r="F1995" s="1261">
        <v>223801.37</v>
      </c>
      <c r="G1995" s="1261">
        <v>2566.6300000000001</v>
      </c>
      <c r="H1995" s="1261">
        <v>0</v>
      </c>
      <c r="I1995" s="1261" t="s">
        <v>1358</v>
      </c>
      <c r="J1995" s="1261" t="s">
        <v>1359</v>
      </c>
    </row>
    <row r="1996">
      <c r="A1996" s="1261" t="s">
        <v>1355</v>
      </c>
      <c r="B1996" s="1261" t="s">
        <v>1423</v>
      </c>
      <c r="C1996" s="1261" t="s">
        <v>1368</v>
      </c>
      <c r="D1996" s="703">
        <v>33</v>
      </c>
      <c r="F1996" s="1261">
        <v>29820.610000000001</v>
      </c>
      <c r="G1996" s="1261">
        <v>2300.5700000000002</v>
      </c>
      <c r="H1996" s="1261">
        <v>0</v>
      </c>
      <c r="I1996" s="1261" t="s">
        <v>1358</v>
      </c>
      <c r="J1996" s="1261" t="s">
        <v>1359</v>
      </c>
    </row>
    <row r="1997">
      <c r="A1997" s="1261" t="s">
        <v>1360</v>
      </c>
      <c r="B1997" s="1261" t="s">
        <v>1423</v>
      </c>
      <c r="C1997" s="1261" t="s">
        <v>1367</v>
      </c>
      <c r="D1997" s="703">
        <v>69</v>
      </c>
      <c r="F1997" s="1261">
        <v>134990.95999999999</v>
      </c>
      <c r="G1997" s="1261">
        <v>143785.17999999999</v>
      </c>
      <c r="H1997" s="1261">
        <v>0</v>
      </c>
      <c r="I1997" s="1261" t="s">
        <v>1358</v>
      </c>
      <c r="J1997" s="1261" t="s">
        <v>1359</v>
      </c>
    </row>
    <row r="1998">
      <c r="A1998" s="1261" t="s">
        <v>1360</v>
      </c>
      <c r="B1998" s="1261" t="s">
        <v>1423</v>
      </c>
      <c r="C1998" s="1261" t="s">
        <v>1368</v>
      </c>
      <c r="D1998" s="703">
        <v>40</v>
      </c>
      <c r="F1998" s="1261">
        <v>5244.4799999999996</v>
      </c>
      <c r="G1998" s="1261">
        <v>477.18000000000001</v>
      </c>
      <c r="H1998" s="1261">
        <v>0</v>
      </c>
      <c r="I1998" s="1261" t="s">
        <v>1358</v>
      </c>
      <c r="J1998" s="1261" t="s">
        <v>1359</v>
      </c>
    </row>
    <row r="1999">
      <c r="A1999" s="1261" t="s">
        <v>1360</v>
      </c>
      <c r="B1999" s="1261" t="s">
        <v>1423</v>
      </c>
      <c r="C1999" s="1261" t="s">
        <v>1362</v>
      </c>
      <c r="D1999" s="703">
        <v>61</v>
      </c>
      <c r="F1999" s="1261">
        <v>6345.5600000000004</v>
      </c>
      <c r="G1999" s="1261">
        <v>55.369999999999997</v>
      </c>
      <c r="H1999" s="1261">
        <v>0</v>
      </c>
      <c r="I1999" s="1261" t="s">
        <v>1358</v>
      </c>
      <c r="J1999" s="1261" t="s">
        <v>1359</v>
      </c>
    </row>
    <row r="2000">
      <c r="A2000" s="1261" t="s">
        <v>1355</v>
      </c>
      <c r="B2000" s="1261" t="s">
        <v>1423</v>
      </c>
      <c r="C2000" s="1261" t="s">
        <v>1379</v>
      </c>
      <c r="D2000" s="703">
        <v>21</v>
      </c>
      <c r="F2000" s="1261">
        <v>20443.66</v>
      </c>
      <c r="G2000" s="1261">
        <v>238.66</v>
      </c>
      <c r="H2000" s="1261">
        <v>0</v>
      </c>
      <c r="I2000" s="1261" t="s">
        <v>1358</v>
      </c>
      <c r="J2000" s="1261" t="s">
        <v>1359</v>
      </c>
    </row>
    <row r="2001">
      <c r="A2001" s="1261" t="s">
        <v>1360</v>
      </c>
      <c r="B2001" s="1261" t="s">
        <v>1423</v>
      </c>
      <c r="C2001" s="1261" t="s">
        <v>1379</v>
      </c>
      <c r="D2001" s="703">
        <v>39</v>
      </c>
      <c r="F2001" s="1261">
        <v>220835.34</v>
      </c>
      <c r="G2001" s="1261">
        <v>64280.199999999997</v>
      </c>
      <c r="H2001" s="1261">
        <v>0</v>
      </c>
      <c r="I2001" s="1261" t="s">
        <v>1358</v>
      </c>
      <c r="J2001" s="1261" t="s">
        <v>1359</v>
      </c>
    </row>
    <row r="2002">
      <c r="A2002" s="1261" t="s">
        <v>1360</v>
      </c>
      <c r="B2002" s="1261" t="s">
        <v>1423</v>
      </c>
      <c r="C2002" s="1261" t="s">
        <v>1420</v>
      </c>
      <c r="D2002" s="703">
        <v>39</v>
      </c>
      <c r="F2002" s="1261">
        <v>19697.049999999999</v>
      </c>
      <c r="G2002" s="1261">
        <v>3595</v>
      </c>
      <c r="H2002" s="1261">
        <v>0</v>
      </c>
      <c r="I2002" s="1261" t="s">
        <v>1358</v>
      </c>
      <c r="J2002" s="1261" t="s">
        <v>1359</v>
      </c>
    </row>
    <row r="2003">
      <c r="A2003" s="1261" t="s">
        <v>1355</v>
      </c>
      <c r="B2003" s="1261" t="s">
        <v>1423</v>
      </c>
      <c r="C2003" s="1261" t="s">
        <v>1362</v>
      </c>
      <c r="D2003" s="703">
        <v>21</v>
      </c>
      <c r="F2003" s="1261">
        <v>66166.649999999994</v>
      </c>
      <c r="G2003" s="1261">
        <v>2009.54</v>
      </c>
      <c r="H2003" s="1261">
        <v>0</v>
      </c>
      <c r="I2003" s="1261" t="s">
        <v>1358</v>
      </c>
      <c r="J2003" s="1261" t="s">
        <v>1359</v>
      </c>
    </row>
    <row r="2004">
      <c r="A2004" s="1261" t="s">
        <v>1360</v>
      </c>
      <c r="B2004" s="1261" t="s">
        <v>1423</v>
      </c>
      <c r="C2004" s="1261" t="s">
        <v>1385</v>
      </c>
      <c r="D2004" s="703">
        <v>21</v>
      </c>
      <c r="F2004" s="1261">
        <v>4208288.3499999996</v>
      </c>
      <c r="G2004" s="1261">
        <v>698287.26000000001</v>
      </c>
      <c r="H2004" s="1261">
        <v>0</v>
      </c>
      <c r="I2004" s="1261" t="s">
        <v>1358</v>
      </c>
      <c r="J2004" s="1261" t="s">
        <v>1359</v>
      </c>
    </row>
    <row r="2005">
      <c r="A2005" s="1261" t="s">
        <v>1355</v>
      </c>
      <c r="B2005" s="1261" t="s">
        <v>1423</v>
      </c>
      <c r="C2005" s="1261" t="s">
        <v>1362</v>
      </c>
      <c r="D2005" s="703">
        <v>33</v>
      </c>
      <c r="F2005" s="1261">
        <v>4075.1799999999998</v>
      </c>
      <c r="G2005" s="1261">
        <v>174.36000000000001</v>
      </c>
      <c r="H2005" s="1261">
        <v>0</v>
      </c>
      <c r="I2005" s="1261" t="s">
        <v>1358</v>
      </c>
      <c r="J2005" s="1261" t="s">
        <v>1359</v>
      </c>
    </row>
    <row r="2006">
      <c r="A2006" s="1261" t="s">
        <v>1355</v>
      </c>
      <c r="B2006" s="1261" t="s">
        <v>1403</v>
      </c>
      <c r="C2006" s="1261" t="s">
        <v>1410</v>
      </c>
      <c r="D2006" s="703">
        <v>95</v>
      </c>
      <c r="F2006" s="1261">
        <v>7209</v>
      </c>
      <c r="G2006" s="1261">
        <v>214.5</v>
      </c>
      <c r="H2006" s="1261">
        <v>0</v>
      </c>
      <c r="I2006" s="1261" t="s">
        <v>1358</v>
      </c>
      <c r="J2006" s="1261" t="s">
        <v>1359</v>
      </c>
    </row>
    <row r="2007">
      <c r="A2007" s="1261" t="s">
        <v>1360</v>
      </c>
      <c r="B2007" s="1261" t="s">
        <v>1423</v>
      </c>
      <c r="C2007" s="1261" t="s">
        <v>1368</v>
      </c>
      <c r="D2007" s="703">
        <v>25</v>
      </c>
      <c r="F2007" s="1261">
        <v>4064100.2999999998</v>
      </c>
      <c r="G2007" s="1261">
        <v>18025860</v>
      </c>
      <c r="H2007" s="1261">
        <v>0</v>
      </c>
      <c r="I2007" s="1261" t="s">
        <v>1358</v>
      </c>
      <c r="J2007" s="1261" t="s">
        <v>1359</v>
      </c>
    </row>
    <row r="2008">
      <c r="A2008" s="1261" t="s">
        <v>1360</v>
      </c>
      <c r="B2008" s="1261" t="s">
        <v>1423</v>
      </c>
      <c r="C2008" s="1261" t="s">
        <v>1382</v>
      </c>
      <c r="D2008" s="703">
        <v>42</v>
      </c>
      <c r="F2008" s="1261">
        <v>8823.0599999999995</v>
      </c>
      <c r="G2008" s="1261">
        <v>63.960000000000001</v>
      </c>
      <c r="H2008" s="1261">
        <v>0</v>
      </c>
      <c r="I2008" s="1261" t="s">
        <v>1358</v>
      </c>
      <c r="J2008" s="1261" t="s">
        <v>1359</v>
      </c>
    </row>
    <row r="2009">
      <c r="A2009" s="1261" t="s">
        <v>1355</v>
      </c>
      <c r="B2009" s="1261" t="s">
        <v>1423</v>
      </c>
      <c r="C2009" s="1261" t="s">
        <v>1409</v>
      </c>
      <c r="D2009" s="703">
        <v>49</v>
      </c>
      <c r="F2009" s="1261">
        <v>14.77</v>
      </c>
      <c r="G2009" s="1261">
        <v>71.439999999999998</v>
      </c>
      <c r="H2009" s="1261">
        <v>0</v>
      </c>
      <c r="I2009" s="1261" t="s">
        <v>1358</v>
      </c>
      <c r="J2009" s="1261" t="s">
        <v>1359</v>
      </c>
    </row>
    <row r="2010">
      <c r="A2010" s="1261" t="s">
        <v>1355</v>
      </c>
      <c r="B2010" s="1261" t="s">
        <v>1423</v>
      </c>
      <c r="C2010" s="1261" t="s">
        <v>1383</v>
      </c>
      <c r="D2010" s="703">
        <v>64</v>
      </c>
      <c r="F2010" s="1261">
        <v>150194.66</v>
      </c>
      <c r="G2010" s="1261">
        <v>62830</v>
      </c>
      <c r="H2010" s="1261">
        <v>0</v>
      </c>
      <c r="I2010" s="1261" t="s">
        <v>1358</v>
      </c>
      <c r="J2010" s="1261" t="s">
        <v>1359</v>
      </c>
    </row>
    <row r="2011">
      <c r="A2011" s="1261" t="s">
        <v>1355</v>
      </c>
      <c r="B2011" s="1261" t="s">
        <v>1423</v>
      </c>
      <c r="C2011" s="1261" t="s">
        <v>1437</v>
      </c>
      <c r="D2011" s="703">
        <v>85</v>
      </c>
      <c r="F2011" s="1261">
        <v>272136.84999999998</v>
      </c>
      <c r="G2011" s="1261">
        <v>734</v>
      </c>
      <c r="H2011" s="1261">
        <v>0</v>
      </c>
      <c r="I2011" s="1261" t="s">
        <v>1358</v>
      </c>
      <c r="J2011" s="1261" t="s">
        <v>1359</v>
      </c>
    </row>
    <row r="2012">
      <c r="A2012" s="1261" t="s">
        <v>1360</v>
      </c>
      <c r="B2012" s="1261" t="s">
        <v>1423</v>
      </c>
      <c r="C2012" s="1261" t="s">
        <v>1392</v>
      </c>
      <c r="D2012" s="703">
        <v>85</v>
      </c>
      <c r="F2012" s="1261">
        <v>8787.3299999999999</v>
      </c>
      <c r="G2012" s="1261">
        <v>10.470000000000001</v>
      </c>
      <c r="H2012" s="1261">
        <v>0</v>
      </c>
      <c r="I2012" s="1261" t="s">
        <v>1358</v>
      </c>
      <c r="J2012" s="1261" t="s">
        <v>1359</v>
      </c>
    </row>
    <row r="2013">
      <c r="A2013" s="1261" t="s">
        <v>1355</v>
      </c>
      <c r="B2013" s="1261" t="s">
        <v>1423</v>
      </c>
      <c r="C2013" s="1261" t="s">
        <v>1370</v>
      </c>
      <c r="D2013" s="703">
        <v>85</v>
      </c>
      <c r="F2013" s="1261">
        <v>502545.32000000001</v>
      </c>
      <c r="G2013" s="1261">
        <v>81047.960000000006</v>
      </c>
      <c r="H2013" s="1261">
        <v>0</v>
      </c>
      <c r="I2013" s="1261" t="s">
        <v>1358</v>
      </c>
      <c r="J2013" s="1261" t="s">
        <v>1359</v>
      </c>
    </row>
    <row r="2014">
      <c r="A2014" s="1261" t="s">
        <v>1360</v>
      </c>
      <c r="B2014" s="1261" t="s">
        <v>1423</v>
      </c>
      <c r="C2014" s="1261" t="s">
        <v>1396</v>
      </c>
      <c r="D2014" s="703">
        <v>85</v>
      </c>
      <c r="F2014" s="1261">
        <v>79448.100000000006</v>
      </c>
      <c r="G2014" s="1261">
        <v>41.060000000000002</v>
      </c>
      <c r="H2014" s="1261">
        <v>0</v>
      </c>
      <c r="I2014" s="1261" t="s">
        <v>1358</v>
      </c>
      <c r="J2014" s="1261" t="s">
        <v>1359</v>
      </c>
    </row>
    <row r="2015">
      <c r="A2015" s="1261" t="s">
        <v>1355</v>
      </c>
      <c r="B2015" s="1261" t="s">
        <v>1423</v>
      </c>
      <c r="C2015" s="1261" t="s">
        <v>1357</v>
      </c>
      <c r="D2015" s="703">
        <v>85</v>
      </c>
      <c r="F2015" s="1261">
        <v>512850.37</v>
      </c>
      <c r="G2015" s="1261">
        <v>249881.97</v>
      </c>
      <c r="H2015" s="1261">
        <v>0</v>
      </c>
      <c r="I2015" s="1261" t="s">
        <v>1358</v>
      </c>
      <c r="J2015" s="1261" t="s">
        <v>1359</v>
      </c>
    </row>
    <row r="2016">
      <c r="A2016" s="1261" t="s">
        <v>1360</v>
      </c>
      <c r="B2016" s="1261" t="s">
        <v>1423</v>
      </c>
      <c r="C2016" s="1261" t="s">
        <v>1415</v>
      </c>
      <c r="D2016" s="703">
        <v>85</v>
      </c>
      <c r="F2016" s="1261">
        <v>6132.96</v>
      </c>
      <c r="G2016" s="1261">
        <v>3.6899999999999999</v>
      </c>
      <c r="H2016" s="1261">
        <v>0</v>
      </c>
      <c r="I2016" s="1261" t="s">
        <v>1358</v>
      </c>
      <c r="J2016" s="1261" t="s">
        <v>1359</v>
      </c>
    </row>
    <row r="2017">
      <c r="A2017" s="1261" t="s">
        <v>1355</v>
      </c>
      <c r="B2017" s="1261" t="s">
        <v>1423</v>
      </c>
      <c r="C2017" s="1261" t="s">
        <v>1362</v>
      </c>
      <c r="D2017" s="703">
        <v>94</v>
      </c>
      <c r="F2017" s="1261">
        <v>74665.330000000002</v>
      </c>
      <c r="G2017" s="1261">
        <v>128210</v>
      </c>
      <c r="H2017" s="1261">
        <v>0</v>
      </c>
      <c r="I2017" s="1261" t="s">
        <v>1358</v>
      </c>
      <c r="J2017" s="1261" t="s">
        <v>1359</v>
      </c>
    </row>
    <row r="2018">
      <c r="A2018" s="1261" t="s">
        <v>1355</v>
      </c>
      <c r="B2018" s="1261" t="s">
        <v>1423</v>
      </c>
      <c r="C2018" s="1261" t="s">
        <v>1364</v>
      </c>
      <c r="D2018" s="703">
        <v>76</v>
      </c>
      <c r="F2018" s="1261">
        <v>1351.1700000000001</v>
      </c>
      <c r="G2018" s="1261">
        <v>3.3999999999999999</v>
      </c>
      <c r="H2018" s="1261">
        <v>0</v>
      </c>
      <c r="I2018" s="1261" t="s">
        <v>1358</v>
      </c>
      <c r="J2018" s="1261" t="s">
        <v>1359</v>
      </c>
    </row>
    <row r="2019">
      <c r="A2019" s="1261" t="s">
        <v>1360</v>
      </c>
      <c r="B2019" s="1261" t="s">
        <v>1423</v>
      </c>
      <c r="C2019" s="1261" t="s">
        <v>1370</v>
      </c>
      <c r="D2019" s="703">
        <v>73</v>
      </c>
      <c r="F2019" s="1261">
        <v>1104.26</v>
      </c>
      <c r="G2019" s="1261">
        <v>278</v>
      </c>
      <c r="H2019" s="1261">
        <v>0</v>
      </c>
      <c r="I2019" s="1261" t="s">
        <v>1358</v>
      </c>
      <c r="J2019" s="1261" t="s">
        <v>1359</v>
      </c>
    </row>
    <row r="2020">
      <c r="A2020" s="1261" t="s">
        <v>1360</v>
      </c>
      <c r="B2020" s="1261" t="s">
        <v>1423</v>
      </c>
      <c r="C2020" s="1261" t="s">
        <v>1438</v>
      </c>
      <c r="D2020" s="703">
        <v>61</v>
      </c>
      <c r="F2020" s="1261">
        <v>20506.709999999999</v>
      </c>
      <c r="G2020" s="1261">
        <v>142.77000000000001</v>
      </c>
      <c r="H2020" s="1261">
        <v>0</v>
      </c>
      <c r="I2020" s="1261" t="s">
        <v>1358</v>
      </c>
      <c r="J2020" s="1261" t="s">
        <v>1359</v>
      </c>
    </row>
    <row r="2021">
      <c r="A2021" s="1261" t="s">
        <v>1355</v>
      </c>
      <c r="B2021" s="1261" t="s">
        <v>1423</v>
      </c>
      <c r="C2021" s="1261" t="s">
        <v>1368</v>
      </c>
      <c r="D2021" s="703">
        <v>72</v>
      </c>
      <c r="F2021" s="1261">
        <v>60901.160000000003</v>
      </c>
      <c r="G2021" s="1261">
        <v>98556</v>
      </c>
      <c r="H2021" s="1261">
        <v>0</v>
      </c>
      <c r="I2021" s="1261" t="s">
        <v>1358</v>
      </c>
      <c r="J2021" s="1261" t="s">
        <v>1359</v>
      </c>
    </row>
    <row r="2022">
      <c r="A2022" s="1261" t="s">
        <v>1360</v>
      </c>
      <c r="B2022" s="1261" t="s">
        <v>1423</v>
      </c>
      <c r="C2022" s="1261" t="s">
        <v>1379</v>
      </c>
      <c r="D2022" s="703">
        <v>49</v>
      </c>
      <c r="F2022" s="1261">
        <v>821.57000000000005</v>
      </c>
      <c r="G2022" s="1261">
        <v>25.710000000000001</v>
      </c>
      <c r="H2022" s="1261">
        <v>0</v>
      </c>
      <c r="I2022" s="1261" t="s">
        <v>1358</v>
      </c>
      <c r="J2022" s="1261" t="s">
        <v>1359</v>
      </c>
    </row>
    <row r="2023">
      <c r="A2023" s="1261" t="s">
        <v>1360</v>
      </c>
      <c r="B2023" s="1261" t="s">
        <v>1423</v>
      </c>
      <c r="C2023" s="1261" t="s">
        <v>1383</v>
      </c>
      <c r="D2023" s="703">
        <v>20</v>
      </c>
      <c r="F2023" s="1261">
        <v>1185327.6200000001</v>
      </c>
      <c r="G2023" s="1261">
        <v>1028294.6</v>
      </c>
      <c r="H2023" s="1261">
        <v>0</v>
      </c>
      <c r="I2023" s="1261" t="s">
        <v>1358</v>
      </c>
      <c r="J2023" s="1261" t="s">
        <v>1359</v>
      </c>
    </row>
    <row r="2024">
      <c r="A2024" s="1261" t="s">
        <v>1355</v>
      </c>
      <c r="B2024" s="1261" t="s">
        <v>1423</v>
      </c>
      <c r="C2024" s="1261" t="s">
        <v>1424</v>
      </c>
      <c r="D2024" s="703">
        <v>21</v>
      </c>
      <c r="F2024" s="1261">
        <v>23853.349999999999</v>
      </c>
      <c r="G2024" s="1261">
        <v>734.79999999999995</v>
      </c>
      <c r="H2024" s="1261">
        <v>0</v>
      </c>
      <c r="I2024" s="1261" t="s">
        <v>1358</v>
      </c>
      <c r="J2024" s="1261" t="s">
        <v>1359</v>
      </c>
    </row>
    <row r="2025">
      <c r="A2025" s="1261" t="s">
        <v>1360</v>
      </c>
      <c r="B2025" s="1261" t="s">
        <v>1423</v>
      </c>
      <c r="C2025" s="1261" t="s">
        <v>1385</v>
      </c>
      <c r="D2025" s="703">
        <v>8</v>
      </c>
      <c r="F2025" s="1261">
        <v>3545045.0899999999</v>
      </c>
      <c r="G2025" s="1261">
        <v>4567730.3399999999</v>
      </c>
      <c r="H2025" s="1261">
        <v>0</v>
      </c>
      <c r="I2025" s="1261" t="s">
        <v>1358</v>
      </c>
      <c r="J2025" s="1261" t="s">
        <v>1359</v>
      </c>
    </row>
    <row r="2026">
      <c r="A2026" s="1261" t="s">
        <v>1355</v>
      </c>
      <c r="B2026" s="1261" t="s">
        <v>1423</v>
      </c>
      <c r="C2026" s="1261" t="s">
        <v>1368</v>
      </c>
      <c r="D2026" s="703">
        <v>21</v>
      </c>
      <c r="F2026" s="1261">
        <v>476964.62</v>
      </c>
      <c r="G2026" s="1261">
        <v>103645.42</v>
      </c>
      <c r="H2026" s="1261">
        <v>0</v>
      </c>
      <c r="I2026" s="1261" t="s">
        <v>1358</v>
      </c>
      <c r="J2026" s="1261" t="s">
        <v>1359</v>
      </c>
    </row>
    <row r="2027">
      <c r="A2027" s="1261" t="s">
        <v>1355</v>
      </c>
      <c r="B2027" s="1261" t="s">
        <v>1423</v>
      </c>
      <c r="C2027" s="1261" t="s">
        <v>1379</v>
      </c>
      <c r="D2027" s="703">
        <v>20</v>
      </c>
      <c r="F2027" s="1261">
        <v>33163.779999999999</v>
      </c>
      <c r="G2027" s="1261">
        <v>20008.84</v>
      </c>
      <c r="H2027" s="1261">
        <v>0</v>
      </c>
      <c r="I2027" s="1261" t="s">
        <v>1358</v>
      </c>
      <c r="J2027" s="1261" t="s">
        <v>1359</v>
      </c>
    </row>
    <row r="2028">
      <c r="A2028" s="1261" t="s">
        <v>1355</v>
      </c>
      <c r="B2028" s="1261" t="s">
        <v>1423</v>
      </c>
      <c r="C2028" s="1261" t="s">
        <v>1377</v>
      </c>
      <c r="D2028" s="703">
        <v>27</v>
      </c>
      <c r="F2028" s="1261">
        <v>844143.04000000004</v>
      </c>
      <c r="G2028" s="1261">
        <v>4808200</v>
      </c>
      <c r="H2028" s="1261">
        <v>0</v>
      </c>
      <c r="I2028" s="1261" t="s">
        <v>1358</v>
      </c>
      <c r="J2028" s="1261" t="s">
        <v>1359</v>
      </c>
    </row>
    <row r="2029">
      <c r="A2029" s="1261" t="s">
        <v>1360</v>
      </c>
      <c r="B2029" s="1261" t="s">
        <v>1423</v>
      </c>
      <c r="C2029" s="1261" t="s">
        <v>1420</v>
      </c>
      <c r="D2029" s="703">
        <v>90</v>
      </c>
      <c r="F2029" s="1261">
        <v>43782.93</v>
      </c>
      <c r="G2029" s="1261">
        <v>115</v>
      </c>
      <c r="H2029" s="1261">
        <v>0</v>
      </c>
      <c r="I2029" s="1261" t="s">
        <v>1358</v>
      </c>
      <c r="J2029" s="1261" t="s">
        <v>1359</v>
      </c>
    </row>
    <row r="2030">
      <c r="A2030" s="1261" t="s">
        <v>1355</v>
      </c>
      <c r="B2030" s="1261" t="s">
        <v>1423</v>
      </c>
      <c r="C2030" s="1261" t="s">
        <v>1371</v>
      </c>
      <c r="D2030" s="703">
        <v>21</v>
      </c>
      <c r="F2030" s="1261">
        <v>166161.25</v>
      </c>
      <c r="G2030" s="1261">
        <v>78901.160000000003</v>
      </c>
      <c r="H2030" s="1261">
        <v>0</v>
      </c>
      <c r="I2030" s="1261" t="s">
        <v>1358</v>
      </c>
      <c r="J2030" s="1261" t="s">
        <v>1359</v>
      </c>
    </row>
    <row r="2031">
      <c r="A2031" s="1261" t="s">
        <v>1355</v>
      </c>
      <c r="B2031" s="1261" t="s">
        <v>1423</v>
      </c>
      <c r="C2031" s="1261" t="s">
        <v>1409</v>
      </c>
      <c r="D2031" s="703">
        <v>10</v>
      </c>
      <c r="F2031" s="1261">
        <v>826034.25</v>
      </c>
      <c r="G2031" s="1261">
        <v>2869200</v>
      </c>
      <c r="H2031" s="1261">
        <v>0</v>
      </c>
      <c r="I2031" s="1261" t="s">
        <v>1358</v>
      </c>
      <c r="J2031" s="1261" t="s">
        <v>1359</v>
      </c>
    </row>
    <row r="2032">
      <c r="A2032" s="1261" t="s">
        <v>1355</v>
      </c>
      <c r="B2032" s="1261" t="s">
        <v>1423</v>
      </c>
      <c r="C2032" s="1261" t="s">
        <v>1376</v>
      </c>
      <c r="D2032" s="703">
        <v>30</v>
      </c>
      <c r="F2032" s="1261">
        <v>1641561.8</v>
      </c>
      <c r="G2032" s="1261">
        <v>17697.84</v>
      </c>
      <c r="H2032" s="1261">
        <v>0</v>
      </c>
      <c r="I2032" s="1261" t="s">
        <v>1358</v>
      </c>
      <c r="J2032" s="1261" t="s">
        <v>1359</v>
      </c>
    </row>
    <row r="2033">
      <c r="A2033" s="1261" t="s">
        <v>1360</v>
      </c>
      <c r="B2033" s="1261" t="s">
        <v>1423</v>
      </c>
      <c r="C2033" s="1261" t="s">
        <v>1379</v>
      </c>
      <c r="D2033" s="703">
        <v>18</v>
      </c>
      <c r="F2033" s="1261">
        <v>6574756.6399999997</v>
      </c>
      <c r="G2033" s="1261">
        <v>4088475</v>
      </c>
      <c r="H2033" s="1261">
        <v>0</v>
      </c>
      <c r="I2033" s="1261" t="s">
        <v>1358</v>
      </c>
      <c r="J2033" s="1261" t="s">
        <v>1359</v>
      </c>
    </row>
    <row r="2034">
      <c r="A2034" s="1261" t="s">
        <v>1355</v>
      </c>
      <c r="B2034" s="1261" t="s">
        <v>1423</v>
      </c>
      <c r="C2034" s="1261" t="s">
        <v>1370</v>
      </c>
      <c r="D2034" s="703">
        <v>49</v>
      </c>
      <c r="F2034" s="1261">
        <v>5164.6400000000003</v>
      </c>
      <c r="G2034" s="1261">
        <v>641.39999999999998</v>
      </c>
      <c r="H2034" s="1261">
        <v>0</v>
      </c>
      <c r="I2034" s="1261" t="s">
        <v>1358</v>
      </c>
      <c r="J2034" s="1261" t="s">
        <v>1359</v>
      </c>
    </row>
    <row r="2035">
      <c r="A2035" s="1261" t="s">
        <v>1355</v>
      </c>
      <c r="B2035" s="1261" t="s">
        <v>1423</v>
      </c>
      <c r="C2035" s="1261" t="s">
        <v>1362</v>
      </c>
      <c r="D2035" s="703">
        <v>73</v>
      </c>
      <c r="F2035" s="1261">
        <v>210.13</v>
      </c>
      <c r="G2035" s="1261">
        <v>7</v>
      </c>
      <c r="H2035" s="1261">
        <v>0</v>
      </c>
      <c r="I2035" s="1261" t="s">
        <v>1358</v>
      </c>
      <c r="J2035" s="1261" t="s">
        <v>1359</v>
      </c>
    </row>
    <row r="2036">
      <c r="A2036" s="1261" t="s">
        <v>1355</v>
      </c>
      <c r="B2036" s="1261" t="s">
        <v>1423</v>
      </c>
      <c r="C2036" s="1261" t="s">
        <v>1366</v>
      </c>
      <c r="D2036" s="703">
        <v>94</v>
      </c>
      <c r="F2036" s="1261">
        <v>2113.6900000000001</v>
      </c>
      <c r="G2036" s="1261">
        <v>247.09999999999999</v>
      </c>
      <c r="H2036" s="1261">
        <v>0</v>
      </c>
      <c r="I2036" s="1261" t="s">
        <v>1358</v>
      </c>
      <c r="J2036" s="1261" t="s">
        <v>1359</v>
      </c>
    </row>
    <row r="2037">
      <c r="A2037" s="1261" t="s">
        <v>1360</v>
      </c>
      <c r="B2037" s="1261" t="s">
        <v>1423</v>
      </c>
      <c r="C2037" s="1261" t="s">
        <v>1376</v>
      </c>
      <c r="D2037" s="703">
        <v>85</v>
      </c>
      <c r="F2037" s="1261">
        <v>40361.860000000001</v>
      </c>
      <c r="G2037" s="1261">
        <v>52.450000000000003</v>
      </c>
      <c r="H2037" s="1261">
        <v>0</v>
      </c>
      <c r="I2037" s="1261" t="s">
        <v>1358</v>
      </c>
      <c r="J2037" s="1261" t="s">
        <v>1359</v>
      </c>
    </row>
    <row r="2038">
      <c r="A2038" s="1261" t="s">
        <v>1355</v>
      </c>
      <c r="B2038" s="1261" t="s">
        <v>1423</v>
      </c>
      <c r="C2038" s="1261" t="s">
        <v>1364</v>
      </c>
      <c r="D2038" s="703">
        <v>69</v>
      </c>
      <c r="F2038" s="1261">
        <v>647.59000000000003</v>
      </c>
      <c r="G2038" s="1261">
        <v>80.930000000000007</v>
      </c>
      <c r="H2038" s="1261">
        <v>0</v>
      </c>
      <c r="I2038" s="1261" t="s">
        <v>1358</v>
      </c>
      <c r="J2038" s="1261" t="s">
        <v>1359</v>
      </c>
    </row>
    <row r="2039">
      <c r="A2039" s="1261" t="s">
        <v>1360</v>
      </c>
      <c r="B2039" s="1261" t="s">
        <v>1423</v>
      </c>
      <c r="C2039" s="1261" t="s">
        <v>1394</v>
      </c>
      <c r="D2039" s="703">
        <v>84</v>
      </c>
      <c r="F2039" s="1261">
        <v>29843.470000000001</v>
      </c>
      <c r="G2039" s="1261">
        <v>295.36000000000001</v>
      </c>
      <c r="H2039" s="1261">
        <v>0</v>
      </c>
      <c r="I2039" s="1261" t="s">
        <v>1358</v>
      </c>
      <c r="J2039" s="1261" t="s">
        <v>1359</v>
      </c>
    </row>
    <row r="2040">
      <c r="A2040" s="1261" t="s">
        <v>1355</v>
      </c>
      <c r="B2040" s="1261" t="s">
        <v>1423</v>
      </c>
      <c r="C2040" s="1261" t="s">
        <v>1368</v>
      </c>
      <c r="D2040" s="703">
        <v>42</v>
      </c>
      <c r="F2040" s="1261">
        <v>17726.610000000001</v>
      </c>
      <c r="G2040" s="1261">
        <v>1602</v>
      </c>
      <c r="H2040" s="1261">
        <v>0</v>
      </c>
      <c r="I2040" s="1261" t="s">
        <v>1358</v>
      </c>
      <c r="J2040" s="1261" t="s">
        <v>1359</v>
      </c>
    </row>
    <row r="2041">
      <c r="A2041" s="1261" t="s">
        <v>1355</v>
      </c>
      <c r="B2041" s="1261" t="s">
        <v>1423</v>
      </c>
      <c r="C2041" s="1261" t="s">
        <v>1438</v>
      </c>
      <c r="D2041" s="703">
        <v>85</v>
      </c>
      <c r="F2041" s="1261">
        <v>17576.25</v>
      </c>
      <c r="G2041" s="1261">
        <v>1040</v>
      </c>
      <c r="H2041" s="1261">
        <v>0</v>
      </c>
      <c r="I2041" s="1261" t="s">
        <v>1358</v>
      </c>
      <c r="J2041" s="1261" t="s">
        <v>1359</v>
      </c>
    </row>
    <row r="2042">
      <c r="A2042" s="1261" t="s">
        <v>1355</v>
      </c>
      <c r="B2042" s="1261" t="s">
        <v>1423</v>
      </c>
      <c r="C2042" s="1261" t="s">
        <v>1364</v>
      </c>
      <c r="D2042" s="703">
        <v>84</v>
      </c>
      <c r="F2042" s="1261">
        <v>1267350.7</v>
      </c>
      <c r="G2042" s="1261">
        <v>88310.050000000003</v>
      </c>
      <c r="H2042" s="1261">
        <v>0</v>
      </c>
      <c r="I2042" s="1261" t="s">
        <v>1358</v>
      </c>
      <c r="J2042" s="1261" t="s">
        <v>1359</v>
      </c>
    </row>
    <row r="2043">
      <c r="A2043" s="1261" t="s">
        <v>1360</v>
      </c>
      <c r="B2043" s="1261" t="s">
        <v>1423</v>
      </c>
      <c r="C2043" s="1261" t="s">
        <v>1379</v>
      </c>
      <c r="D2043" s="703">
        <v>90</v>
      </c>
      <c r="F2043" s="1261">
        <v>1246224.4299999999</v>
      </c>
      <c r="G2043" s="1261">
        <v>2206.8099999999999</v>
      </c>
      <c r="H2043" s="1261">
        <v>0</v>
      </c>
      <c r="I2043" s="1261" t="s">
        <v>1358</v>
      </c>
      <c r="J2043" s="1261" t="s">
        <v>1359</v>
      </c>
    </row>
    <row r="2044">
      <c r="A2044" s="1261" t="s">
        <v>1360</v>
      </c>
      <c r="B2044" s="1261" t="s">
        <v>1423</v>
      </c>
      <c r="C2044" s="1261" t="s">
        <v>1382</v>
      </c>
      <c r="D2044" s="703">
        <v>84</v>
      </c>
      <c r="F2044" s="1261">
        <v>707711.76000000001</v>
      </c>
      <c r="G2044" s="1261">
        <v>33844.580000000002</v>
      </c>
      <c r="H2044" s="1261">
        <v>0</v>
      </c>
      <c r="I2044" s="1261" t="s">
        <v>1358</v>
      </c>
      <c r="J2044" s="1261" t="s">
        <v>1359</v>
      </c>
    </row>
    <row r="2045">
      <c r="A2045" s="1261" t="s">
        <v>1355</v>
      </c>
      <c r="B2045" s="1261" t="s">
        <v>1423</v>
      </c>
      <c r="C2045" s="1261" t="s">
        <v>1383</v>
      </c>
      <c r="D2045" s="703">
        <v>39</v>
      </c>
      <c r="F2045" s="1261">
        <v>9674.2600000000002</v>
      </c>
      <c r="G2045" s="1261">
        <v>3025</v>
      </c>
      <c r="H2045" s="1261">
        <v>0</v>
      </c>
      <c r="I2045" s="1261" t="s">
        <v>1358</v>
      </c>
      <c r="J2045" s="1261" t="s">
        <v>1359</v>
      </c>
    </row>
    <row r="2046">
      <c r="A2046" s="1261" t="s">
        <v>1360</v>
      </c>
      <c r="B2046" s="1261" t="s">
        <v>1423</v>
      </c>
      <c r="C2046" s="1261" t="s">
        <v>1368</v>
      </c>
      <c r="D2046" s="703">
        <v>7</v>
      </c>
      <c r="F2046" s="1261">
        <v>3044929.9100000001</v>
      </c>
      <c r="G2046" s="1261">
        <v>5536714.1100000003</v>
      </c>
      <c r="H2046" s="1261">
        <v>0</v>
      </c>
      <c r="I2046" s="1261" t="s">
        <v>1358</v>
      </c>
      <c r="J2046" s="1261" t="s">
        <v>1359</v>
      </c>
    </row>
    <row r="2047">
      <c r="A2047" s="1261" t="s">
        <v>1360</v>
      </c>
      <c r="B2047" s="1261" t="s">
        <v>1423</v>
      </c>
      <c r="C2047" s="1261" t="s">
        <v>1368</v>
      </c>
      <c r="D2047" s="703">
        <v>84</v>
      </c>
      <c r="F2047" s="1261">
        <v>78410.910000000003</v>
      </c>
      <c r="G2047" s="1261">
        <v>60236.139999999999</v>
      </c>
      <c r="H2047" s="1261">
        <v>0</v>
      </c>
      <c r="I2047" s="1261" t="s">
        <v>1358</v>
      </c>
      <c r="J2047" s="1261" t="s">
        <v>1359</v>
      </c>
    </row>
    <row r="2048">
      <c r="A2048" s="1261" t="s">
        <v>1355</v>
      </c>
      <c r="B2048" s="1261" t="s">
        <v>1423</v>
      </c>
      <c r="C2048" s="1261" t="s">
        <v>1379</v>
      </c>
      <c r="D2048" s="703">
        <v>27</v>
      </c>
      <c r="F2048" s="1261">
        <v>207606.31</v>
      </c>
      <c r="G2048" s="1261">
        <v>3630200</v>
      </c>
      <c r="H2048" s="1261">
        <v>0</v>
      </c>
      <c r="I2048" s="1261" t="s">
        <v>1358</v>
      </c>
      <c r="J2048" s="1261" t="s">
        <v>1359</v>
      </c>
    </row>
    <row r="2049">
      <c r="A2049" s="1261" t="s">
        <v>1355</v>
      </c>
      <c r="B2049" s="1261" t="s">
        <v>1423</v>
      </c>
      <c r="C2049" s="1261" t="s">
        <v>1371</v>
      </c>
      <c r="D2049" s="703">
        <v>22</v>
      </c>
      <c r="F2049" s="1261">
        <v>14912.18</v>
      </c>
      <c r="G2049" s="1261">
        <v>36193</v>
      </c>
      <c r="H2049" s="1261">
        <v>0</v>
      </c>
      <c r="I2049" s="1261" t="s">
        <v>1358</v>
      </c>
      <c r="J2049" s="1261" t="s">
        <v>1359</v>
      </c>
    </row>
    <row r="2050">
      <c r="A2050" s="1261" t="s">
        <v>1360</v>
      </c>
      <c r="B2050" s="1261" t="s">
        <v>1423</v>
      </c>
      <c r="C2050" s="1261" t="s">
        <v>1368</v>
      </c>
      <c r="D2050" s="703">
        <v>33</v>
      </c>
      <c r="F2050" s="1261">
        <v>18.34</v>
      </c>
      <c r="G2050" s="1261">
        <v>0.92000000000000004</v>
      </c>
      <c r="H2050" s="1261">
        <v>0</v>
      </c>
      <c r="I2050" s="1261" t="s">
        <v>1358</v>
      </c>
      <c r="J2050" s="1261" t="s">
        <v>1359</v>
      </c>
    </row>
    <row r="2051">
      <c r="A2051" s="1261" t="s">
        <v>1360</v>
      </c>
      <c r="B2051" s="1261" t="s">
        <v>1423</v>
      </c>
      <c r="C2051" s="1261" t="s">
        <v>1430</v>
      </c>
      <c r="D2051" s="703">
        <v>85</v>
      </c>
      <c r="F2051" s="1261">
        <v>988967.76000000001</v>
      </c>
      <c r="G2051" s="1261">
        <v>1594.96</v>
      </c>
      <c r="H2051" s="1261">
        <v>0</v>
      </c>
      <c r="I2051" s="1261" t="s">
        <v>1358</v>
      </c>
      <c r="J2051" s="1261" t="s">
        <v>1359</v>
      </c>
    </row>
    <row r="2052">
      <c r="A2052" s="1261" t="s">
        <v>1360</v>
      </c>
      <c r="B2052" s="1261" t="s">
        <v>1423</v>
      </c>
      <c r="C2052" s="1261" t="s">
        <v>1368</v>
      </c>
      <c r="D2052" s="703">
        <v>20</v>
      </c>
      <c r="F2052" s="1261">
        <v>11285.07</v>
      </c>
      <c r="G2052" s="1261">
        <v>27825.380000000001</v>
      </c>
      <c r="H2052" s="1261">
        <v>0</v>
      </c>
      <c r="I2052" s="1261" t="s">
        <v>1358</v>
      </c>
      <c r="J2052" s="1261" t="s">
        <v>1359</v>
      </c>
    </row>
    <row r="2053">
      <c r="A2053" s="1261" t="s">
        <v>1360</v>
      </c>
      <c r="B2053" s="1261" t="s">
        <v>1423</v>
      </c>
      <c r="C2053" s="1261" t="s">
        <v>1391</v>
      </c>
      <c r="D2053" s="703">
        <v>30</v>
      </c>
      <c r="F2053" s="1261">
        <v>13635478.210000001</v>
      </c>
      <c r="G2053" s="1261">
        <v>34389.059999999998</v>
      </c>
      <c r="H2053" s="1261">
        <v>0</v>
      </c>
      <c r="I2053" s="1261" t="s">
        <v>1358</v>
      </c>
      <c r="J2053" s="1261" t="s">
        <v>1359</v>
      </c>
    </row>
    <row r="2054">
      <c r="A2054" s="1261" t="s">
        <v>1360</v>
      </c>
      <c r="B2054" s="1261" t="s">
        <v>1423</v>
      </c>
      <c r="C2054" s="1261" t="s">
        <v>1391</v>
      </c>
      <c r="D2054" s="703">
        <v>90</v>
      </c>
      <c r="F2054" s="1261">
        <v>11109.92</v>
      </c>
      <c r="G2054" s="1261">
        <v>18.129999999999999</v>
      </c>
      <c r="H2054" s="1261">
        <v>0</v>
      </c>
      <c r="I2054" s="1261" t="s">
        <v>1358</v>
      </c>
      <c r="J2054" s="1261" t="s">
        <v>1359</v>
      </c>
    </row>
    <row r="2055">
      <c r="A2055" s="1261" t="s">
        <v>1360</v>
      </c>
      <c r="B2055" s="1261" t="s">
        <v>1423</v>
      </c>
      <c r="C2055" s="1261" t="s">
        <v>1364</v>
      </c>
      <c r="D2055" s="703">
        <v>61</v>
      </c>
      <c r="F2055" s="1261">
        <v>14261.84</v>
      </c>
      <c r="G2055" s="1261">
        <v>215.69</v>
      </c>
      <c r="H2055" s="1261">
        <v>0</v>
      </c>
      <c r="I2055" s="1261" t="s">
        <v>1358</v>
      </c>
      <c r="J2055" s="1261" t="s">
        <v>1359</v>
      </c>
    </row>
    <row r="2056">
      <c r="A2056" s="1261" t="s">
        <v>1355</v>
      </c>
      <c r="B2056" s="1261" t="s">
        <v>1423</v>
      </c>
      <c r="C2056" s="1261" t="s">
        <v>1368</v>
      </c>
      <c r="D2056" s="703">
        <v>35</v>
      </c>
      <c r="F2056" s="1261">
        <v>6608.2700000000004</v>
      </c>
      <c r="G2056" s="1261">
        <v>830.79999999999995</v>
      </c>
      <c r="H2056" s="1261">
        <v>0</v>
      </c>
      <c r="I2056" s="1261" t="s">
        <v>1358</v>
      </c>
      <c r="J2056" s="1261" t="s">
        <v>1359</v>
      </c>
    </row>
    <row r="2057">
      <c r="A2057" s="1261" t="s">
        <v>1360</v>
      </c>
      <c r="B2057" s="1261" t="s">
        <v>1423</v>
      </c>
      <c r="C2057" s="1261" t="s">
        <v>1382</v>
      </c>
      <c r="D2057" s="703">
        <v>40</v>
      </c>
      <c r="F2057" s="1261">
        <v>14387.01</v>
      </c>
      <c r="G2057" s="1261">
        <v>282.56</v>
      </c>
      <c r="H2057" s="1261">
        <v>0</v>
      </c>
      <c r="I2057" s="1261" t="s">
        <v>1358</v>
      </c>
      <c r="J2057" s="1261" t="s">
        <v>1359</v>
      </c>
    </row>
    <row r="2058">
      <c r="A2058" s="1261" t="s">
        <v>1360</v>
      </c>
      <c r="B2058" s="1261" t="s">
        <v>1423</v>
      </c>
      <c r="C2058" s="1261" t="s">
        <v>1382</v>
      </c>
      <c r="D2058" s="703">
        <v>64</v>
      </c>
      <c r="F2058" s="1261">
        <v>189025.81</v>
      </c>
      <c r="G2058" s="1261">
        <v>1280.4000000000001</v>
      </c>
      <c r="H2058" s="1261">
        <v>0</v>
      </c>
      <c r="I2058" s="1261" t="s">
        <v>1358</v>
      </c>
      <c r="J2058" s="1261" t="s">
        <v>1359</v>
      </c>
    </row>
    <row r="2059">
      <c r="A2059" s="1261" t="s">
        <v>1355</v>
      </c>
      <c r="B2059" s="1261" t="s">
        <v>1423</v>
      </c>
      <c r="C2059" s="1261" t="s">
        <v>1409</v>
      </c>
      <c r="D2059" s="703">
        <v>39</v>
      </c>
      <c r="F2059" s="1261">
        <v>303.08999999999997</v>
      </c>
      <c r="G2059" s="1261">
        <v>21.920000000000002</v>
      </c>
      <c r="H2059" s="1261">
        <v>0</v>
      </c>
      <c r="I2059" s="1261" t="s">
        <v>1358</v>
      </c>
      <c r="J2059" s="1261" t="s">
        <v>1359</v>
      </c>
    </row>
    <row r="2060">
      <c r="A2060" s="1261" t="s">
        <v>1360</v>
      </c>
      <c r="B2060" s="1261" t="s">
        <v>1423</v>
      </c>
      <c r="C2060" s="1261" t="s">
        <v>1407</v>
      </c>
      <c r="D2060" s="703">
        <v>84</v>
      </c>
      <c r="F2060" s="1261">
        <v>125669.28</v>
      </c>
      <c r="G2060" s="1261">
        <v>1944.7</v>
      </c>
      <c r="H2060" s="1261">
        <v>0</v>
      </c>
      <c r="I2060" s="1261" t="s">
        <v>1358</v>
      </c>
      <c r="J2060" s="1261" t="s">
        <v>1359</v>
      </c>
    </row>
    <row r="2061">
      <c r="A2061" s="1261" t="s">
        <v>1360</v>
      </c>
      <c r="B2061" s="1261" t="s">
        <v>1423</v>
      </c>
      <c r="C2061" s="1261" t="s">
        <v>1420</v>
      </c>
      <c r="D2061" s="703">
        <v>85</v>
      </c>
      <c r="F2061" s="1261">
        <v>4877.6899999999996</v>
      </c>
      <c r="G2061" s="1261">
        <v>3.9399999999999999</v>
      </c>
      <c r="H2061" s="1261">
        <v>0</v>
      </c>
      <c r="I2061" s="1261" t="s">
        <v>1358</v>
      </c>
      <c r="J2061" s="1261" t="s">
        <v>1359</v>
      </c>
    </row>
    <row r="2062">
      <c r="A2062" s="1261" t="s">
        <v>1355</v>
      </c>
      <c r="B2062" s="1261" t="s">
        <v>1423</v>
      </c>
      <c r="C2062" s="1261" t="s">
        <v>1371</v>
      </c>
      <c r="D2062" s="703">
        <v>44</v>
      </c>
      <c r="F2062" s="1261">
        <v>135123.89000000001</v>
      </c>
      <c r="G2062" s="1261">
        <v>237120</v>
      </c>
      <c r="H2062" s="1261">
        <v>0</v>
      </c>
      <c r="I2062" s="1261" t="s">
        <v>1358</v>
      </c>
      <c r="J2062" s="1261" t="s">
        <v>1359</v>
      </c>
    </row>
    <row r="2063">
      <c r="A2063" s="1261" t="s">
        <v>1360</v>
      </c>
      <c r="B2063" s="1261" t="s">
        <v>1423</v>
      </c>
      <c r="C2063" s="1261" t="s">
        <v>1422</v>
      </c>
      <c r="D2063" s="703">
        <v>76</v>
      </c>
      <c r="F2063" s="1261">
        <v>191.71000000000001</v>
      </c>
      <c r="G2063" s="1261">
        <v>0.25</v>
      </c>
      <c r="H2063" s="1261">
        <v>0</v>
      </c>
      <c r="I2063" s="1261" t="s">
        <v>1358</v>
      </c>
      <c r="J2063" s="1261" t="s">
        <v>1359</v>
      </c>
    </row>
    <row r="2064">
      <c r="A2064" s="1261" t="s">
        <v>1355</v>
      </c>
      <c r="B2064" s="1261" t="s">
        <v>1423</v>
      </c>
      <c r="C2064" s="1261" t="s">
        <v>1386</v>
      </c>
      <c r="D2064" s="703">
        <v>22</v>
      </c>
      <c r="F2064" s="1261">
        <v>40555.620000000003</v>
      </c>
      <c r="G2064" s="1261">
        <v>8179.3999999999996</v>
      </c>
      <c r="H2064" s="1261">
        <v>0</v>
      </c>
      <c r="I2064" s="1261" t="s">
        <v>1358</v>
      </c>
      <c r="J2064" s="1261" t="s">
        <v>1359</v>
      </c>
    </row>
    <row r="2065">
      <c r="A2065" s="1261" t="s">
        <v>1360</v>
      </c>
      <c r="B2065" s="1261" t="s">
        <v>1423</v>
      </c>
      <c r="C2065" s="1261" t="s">
        <v>1379</v>
      </c>
      <c r="D2065" s="703">
        <v>21</v>
      </c>
      <c r="F2065" s="1261">
        <v>1727.5799999999999</v>
      </c>
      <c r="G2065" s="1261">
        <v>0.23999999999999999</v>
      </c>
      <c r="H2065" s="1261">
        <v>0</v>
      </c>
      <c r="I2065" s="1261" t="s">
        <v>1358</v>
      </c>
      <c r="J2065" s="1261" t="s">
        <v>1359</v>
      </c>
    </row>
    <row r="2066">
      <c r="A2066" s="1261" t="s">
        <v>1360</v>
      </c>
      <c r="B2066" s="1261" t="s">
        <v>1423</v>
      </c>
      <c r="C2066" s="1261" t="s">
        <v>1376</v>
      </c>
      <c r="D2066" s="703">
        <v>35</v>
      </c>
      <c r="F2066" s="1261">
        <v>3112.4499999999998</v>
      </c>
      <c r="G2066" s="1261">
        <v>24</v>
      </c>
      <c r="H2066" s="1261">
        <v>0</v>
      </c>
      <c r="I2066" s="1261" t="s">
        <v>1358</v>
      </c>
      <c r="J2066" s="1261" t="s">
        <v>1359</v>
      </c>
    </row>
    <row r="2067">
      <c r="A2067" s="1261" t="s">
        <v>1360</v>
      </c>
      <c r="B2067" s="1261" t="s">
        <v>1423</v>
      </c>
      <c r="C2067" s="1261" t="s">
        <v>1362</v>
      </c>
      <c r="D2067" s="703">
        <v>62</v>
      </c>
      <c r="F2067" s="1261">
        <v>90120.699999999997</v>
      </c>
      <c r="G2067" s="1261">
        <v>898.89999999999998</v>
      </c>
      <c r="H2067" s="1261">
        <v>0</v>
      </c>
      <c r="I2067" s="1261" t="s">
        <v>1358</v>
      </c>
      <c r="J2067" s="1261" t="s">
        <v>1359</v>
      </c>
    </row>
    <row r="2068">
      <c r="A2068" s="1261" t="s">
        <v>1360</v>
      </c>
      <c r="B2068" s="1261" t="s">
        <v>1423</v>
      </c>
      <c r="C2068" s="1261" t="s">
        <v>1382</v>
      </c>
      <c r="D2068" s="703">
        <v>73</v>
      </c>
      <c r="F2068" s="1261">
        <v>74744.919999999998</v>
      </c>
      <c r="G2068" s="1261">
        <v>4004.27</v>
      </c>
      <c r="H2068" s="1261">
        <v>0</v>
      </c>
      <c r="I2068" s="1261" t="s">
        <v>1358</v>
      </c>
      <c r="J2068" s="1261" t="s">
        <v>1359</v>
      </c>
    </row>
    <row r="2069">
      <c r="A2069" s="1261" t="s">
        <v>1355</v>
      </c>
      <c r="B2069" s="1261" t="s">
        <v>1423</v>
      </c>
      <c r="C2069" s="1261" t="s">
        <v>1368</v>
      </c>
      <c r="D2069" s="703">
        <v>44</v>
      </c>
      <c r="F2069" s="1261">
        <v>23001844.760000002</v>
      </c>
      <c r="G2069" s="1261">
        <v>109027376.87</v>
      </c>
      <c r="H2069" s="1261">
        <v>0</v>
      </c>
      <c r="I2069" s="1261" t="s">
        <v>1358</v>
      </c>
      <c r="J2069" s="1261" t="s">
        <v>1359</v>
      </c>
    </row>
    <row r="2070">
      <c r="A2070" s="1261" t="s">
        <v>1355</v>
      </c>
      <c r="B2070" s="1261" t="s">
        <v>1423</v>
      </c>
      <c r="C2070" s="1261" t="s">
        <v>1364</v>
      </c>
      <c r="D2070" s="703">
        <v>83</v>
      </c>
      <c r="F2070" s="1261">
        <v>185.12</v>
      </c>
      <c r="G2070" s="1261">
        <v>1.3999999999999999</v>
      </c>
      <c r="H2070" s="1261">
        <v>0</v>
      </c>
      <c r="I2070" s="1261" t="s">
        <v>1358</v>
      </c>
      <c r="J2070" s="1261" t="s">
        <v>1359</v>
      </c>
    </row>
    <row r="2071">
      <c r="A2071" s="1261" t="s">
        <v>1355</v>
      </c>
      <c r="B2071" s="1261" t="s">
        <v>1423</v>
      </c>
      <c r="C2071" s="1261" t="s">
        <v>1367</v>
      </c>
      <c r="D2071" s="703">
        <v>11</v>
      </c>
      <c r="F2071" s="1261">
        <v>212648.89000000001</v>
      </c>
      <c r="G2071" s="1261">
        <v>632320</v>
      </c>
      <c r="H2071" s="1261">
        <v>0</v>
      </c>
      <c r="I2071" s="1261" t="s">
        <v>1358</v>
      </c>
      <c r="J2071" s="1261" t="s">
        <v>1359</v>
      </c>
    </row>
    <row r="2072">
      <c r="A2072" s="1261" t="s">
        <v>1360</v>
      </c>
      <c r="B2072" s="1261" t="s">
        <v>1423</v>
      </c>
      <c r="C2072" s="1261" t="s">
        <v>1382</v>
      </c>
      <c r="D2072" s="703">
        <v>29</v>
      </c>
      <c r="F2072" s="1261">
        <v>28422.880000000001</v>
      </c>
      <c r="G2072" s="1261">
        <v>4345</v>
      </c>
      <c r="H2072" s="1261">
        <v>0</v>
      </c>
      <c r="I2072" s="1261" t="s">
        <v>1358</v>
      </c>
      <c r="J2072" s="1261" t="s">
        <v>1359</v>
      </c>
    </row>
    <row r="2073">
      <c r="A2073" s="1261" t="s">
        <v>1360</v>
      </c>
      <c r="B2073" s="1261" t="s">
        <v>1423</v>
      </c>
      <c r="C2073" s="1261" t="s">
        <v>1410</v>
      </c>
      <c r="D2073" s="703">
        <v>42</v>
      </c>
      <c r="F2073" s="1261">
        <v>4786.46</v>
      </c>
      <c r="G2073" s="1261">
        <v>234.43000000000001</v>
      </c>
      <c r="H2073" s="1261">
        <v>0</v>
      </c>
      <c r="I2073" s="1261" t="s">
        <v>1358</v>
      </c>
      <c r="J2073" s="1261" t="s">
        <v>1359</v>
      </c>
    </row>
    <row r="2074">
      <c r="A2074" s="1261" t="s">
        <v>1360</v>
      </c>
      <c r="B2074" s="1261" t="s">
        <v>1423</v>
      </c>
      <c r="C2074" s="1261" t="s">
        <v>1368</v>
      </c>
      <c r="D2074" s="703">
        <v>39</v>
      </c>
      <c r="F2074" s="1261">
        <v>12528.92</v>
      </c>
      <c r="G2074" s="1261">
        <v>8080.4499999999998</v>
      </c>
      <c r="H2074" s="1261">
        <v>0</v>
      </c>
      <c r="I2074" s="1261" t="s">
        <v>1358</v>
      </c>
      <c r="J2074" s="1261" t="s">
        <v>1359</v>
      </c>
    </row>
    <row r="2075">
      <c r="A2075" s="1261" t="s">
        <v>1360</v>
      </c>
      <c r="B2075" s="1261" t="s">
        <v>1423</v>
      </c>
      <c r="C2075" s="1261" t="s">
        <v>1379</v>
      </c>
      <c r="D2075" s="703">
        <v>61</v>
      </c>
      <c r="F2075" s="1261">
        <v>415.92000000000002</v>
      </c>
      <c r="G2075" s="1261">
        <v>2.4399999999999999</v>
      </c>
      <c r="H2075" s="1261">
        <v>0</v>
      </c>
      <c r="I2075" s="1261" t="s">
        <v>1358</v>
      </c>
      <c r="J2075" s="1261" t="s">
        <v>1359</v>
      </c>
    </row>
    <row r="2076">
      <c r="A2076" s="1261" t="s">
        <v>1355</v>
      </c>
      <c r="B2076" s="1261" t="s">
        <v>1423</v>
      </c>
      <c r="C2076" s="1261" t="s">
        <v>1378</v>
      </c>
      <c r="D2076" s="703">
        <v>49</v>
      </c>
      <c r="F2076" s="1261">
        <v>12.19</v>
      </c>
      <c r="G2076" s="1261">
        <v>11</v>
      </c>
      <c r="H2076" s="1261">
        <v>0</v>
      </c>
      <c r="I2076" s="1261" t="s">
        <v>1358</v>
      </c>
      <c r="J2076" s="1261" t="s">
        <v>1359</v>
      </c>
    </row>
    <row r="2077">
      <c r="A2077" s="1261" t="s">
        <v>1360</v>
      </c>
      <c r="B2077" s="1261" t="s">
        <v>1423</v>
      </c>
      <c r="C2077" s="1261" t="s">
        <v>1417</v>
      </c>
      <c r="D2077" s="703">
        <v>84</v>
      </c>
      <c r="F2077" s="1261">
        <v>52427.339999999997</v>
      </c>
      <c r="G2077" s="1261">
        <v>4110</v>
      </c>
      <c r="H2077" s="1261">
        <v>0</v>
      </c>
      <c r="I2077" s="1261" t="s">
        <v>1358</v>
      </c>
      <c r="J2077" s="1261" t="s">
        <v>1359</v>
      </c>
    </row>
    <row r="2078">
      <c r="A2078" s="1261" t="s">
        <v>1355</v>
      </c>
      <c r="B2078" s="1261" t="s">
        <v>1423</v>
      </c>
      <c r="C2078" s="1261" t="s">
        <v>1367</v>
      </c>
      <c r="D2078" s="703">
        <v>39</v>
      </c>
      <c r="F2078" s="1261">
        <v>35.200000000000003</v>
      </c>
      <c r="G2078" s="1261">
        <v>3.1600000000000001</v>
      </c>
      <c r="H2078" s="1261">
        <v>0</v>
      </c>
      <c r="I2078" s="1261" t="s">
        <v>1358</v>
      </c>
      <c r="J2078" s="1261" t="s">
        <v>1359</v>
      </c>
    </row>
    <row r="2079">
      <c r="A2079" s="1261" t="s">
        <v>1355</v>
      </c>
      <c r="B2079" s="1261" t="s">
        <v>1423</v>
      </c>
      <c r="C2079" s="1261" t="s">
        <v>1401</v>
      </c>
      <c r="D2079" s="703">
        <v>7</v>
      </c>
      <c r="F2079" s="1261">
        <v>979053.02000000002</v>
      </c>
      <c r="G2079" s="1261">
        <v>3085175</v>
      </c>
      <c r="H2079" s="1261">
        <v>0</v>
      </c>
      <c r="I2079" s="1261" t="s">
        <v>1358</v>
      </c>
      <c r="J2079" s="1261" t="s">
        <v>1359</v>
      </c>
    </row>
    <row r="2080">
      <c r="A2080" s="1261" t="s">
        <v>1360</v>
      </c>
      <c r="B2080" s="1261" t="s">
        <v>1423</v>
      </c>
      <c r="C2080" s="1261" t="s">
        <v>1435</v>
      </c>
      <c r="D2080" s="703">
        <v>8</v>
      </c>
      <c r="F2080" s="1261">
        <v>7212256.5700000003</v>
      </c>
      <c r="G2080" s="1261">
        <v>9869303.8000000007</v>
      </c>
      <c r="H2080" s="1261">
        <v>0</v>
      </c>
      <c r="I2080" s="1261" t="s">
        <v>1358</v>
      </c>
      <c r="J2080" s="1261" t="s">
        <v>1359</v>
      </c>
    </row>
    <row r="2081">
      <c r="A2081" s="1261" t="s">
        <v>1355</v>
      </c>
      <c r="B2081" s="1261" t="s">
        <v>1423</v>
      </c>
      <c r="C2081" s="1261" t="s">
        <v>1387</v>
      </c>
      <c r="D2081" s="703">
        <v>90</v>
      </c>
      <c r="F2081" s="1261">
        <v>22630.610000000001</v>
      </c>
      <c r="G2081" s="1261">
        <v>10.199999999999999</v>
      </c>
      <c r="H2081" s="1261">
        <v>0</v>
      </c>
      <c r="I2081" s="1261" t="s">
        <v>1358</v>
      </c>
      <c r="J2081" s="1261" t="s">
        <v>1359</v>
      </c>
    </row>
    <row r="2082">
      <c r="A2082" s="1261" t="s">
        <v>1360</v>
      </c>
      <c r="B2082" s="1261" t="s">
        <v>1423</v>
      </c>
      <c r="C2082" s="1261" t="s">
        <v>1407</v>
      </c>
      <c r="D2082" s="703">
        <v>39</v>
      </c>
      <c r="F2082" s="1261">
        <v>117.45999999999999</v>
      </c>
      <c r="G2082" s="1261">
        <v>0.02</v>
      </c>
      <c r="H2082" s="1261">
        <v>0</v>
      </c>
      <c r="I2082" s="1261" t="s">
        <v>1358</v>
      </c>
      <c r="J2082" s="1261" t="s">
        <v>1359</v>
      </c>
    </row>
    <row r="2083">
      <c r="A2083" s="1261" t="s">
        <v>1355</v>
      </c>
      <c r="B2083" s="1261" t="s">
        <v>1423</v>
      </c>
      <c r="C2083" s="1261" t="s">
        <v>1381</v>
      </c>
      <c r="D2083" s="703">
        <v>73</v>
      </c>
      <c r="F2083" s="1261">
        <v>11624.860000000001</v>
      </c>
      <c r="G2083" s="1261">
        <v>20697.02</v>
      </c>
      <c r="H2083" s="1261">
        <v>0</v>
      </c>
      <c r="I2083" s="1261" t="s">
        <v>1358</v>
      </c>
      <c r="J2083" s="1261" t="s">
        <v>1359</v>
      </c>
    </row>
    <row r="2084">
      <c r="A2084" s="1261" t="s">
        <v>1360</v>
      </c>
      <c r="B2084" s="1261" t="s">
        <v>1423</v>
      </c>
      <c r="C2084" s="1261" t="s">
        <v>1468</v>
      </c>
      <c r="D2084" s="703">
        <v>85</v>
      </c>
      <c r="F2084" s="1261">
        <v>3579.0700000000002</v>
      </c>
      <c r="G2084" s="1261">
        <v>3.3700000000000001</v>
      </c>
      <c r="H2084" s="1261">
        <v>0</v>
      </c>
      <c r="I2084" s="1261" t="s">
        <v>1358</v>
      </c>
      <c r="J2084" s="1261" t="s">
        <v>1359</v>
      </c>
    </row>
    <row r="2085">
      <c r="A2085" s="1261" t="s">
        <v>1355</v>
      </c>
      <c r="B2085" s="1261" t="s">
        <v>1423</v>
      </c>
      <c r="C2085" s="1261" t="s">
        <v>1369</v>
      </c>
      <c r="D2085" s="703">
        <v>85</v>
      </c>
      <c r="F2085" s="1261">
        <v>18874.400000000001</v>
      </c>
      <c r="G2085" s="1261">
        <v>1385</v>
      </c>
      <c r="H2085" s="1261">
        <v>0</v>
      </c>
      <c r="I2085" s="1261" t="s">
        <v>1358</v>
      </c>
      <c r="J2085" s="1261" t="s">
        <v>1359</v>
      </c>
    </row>
    <row r="2086">
      <c r="A2086" s="1261" t="s">
        <v>1360</v>
      </c>
      <c r="B2086" s="1261" t="s">
        <v>1423</v>
      </c>
      <c r="C2086" s="1261" t="s">
        <v>1379</v>
      </c>
      <c r="D2086" s="703">
        <v>59</v>
      </c>
      <c r="F2086" s="1261">
        <v>1100.4000000000001</v>
      </c>
      <c r="G2086" s="1261">
        <v>0.5</v>
      </c>
      <c r="H2086" s="1261">
        <v>0</v>
      </c>
      <c r="I2086" s="1261" t="s">
        <v>1358</v>
      </c>
      <c r="J2086" s="1261" t="s">
        <v>1359</v>
      </c>
    </row>
    <row r="2087">
      <c r="A2087" s="1261" t="s">
        <v>1355</v>
      </c>
      <c r="B2087" s="1261" t="s">
        <v>1423</v>
      </c>
      <c r="C2087" s="1261" t="s">
        <v>1376</v>
      </c>
      <c r="D2087" s="703">
        <v>69</v>
      </c>
      <c r="F2087" s="1261">
        <v>11.01</v>
      </c>
      <c r="G2087" s="1261">
        <v>0.59999999999999998</v>
      </c>
      <c r="H2087" s="1261">
        <v>0</v>
      </c>
      <c r="I2087" s="1261" t="s">
        <v>1358</v>
      </c>
      <c r="J2087" s="1261" t="s">
        <v>1359</v>
      </c>
    </row>
    <row r="2088">
      <c r="A2088" s="1261" t="s">
        <v>1355</v>
      </c>
      <c r="B2088" s="1261" t="s">
        <v>1423</v>
      </c>
      <c r="C2088" s="1261" t="s">
        <v>1372</v>
      </c>
      <c r="D2088" s="703">
        <v>95</v>
      </c>
      <c r="F2088" s="1261">
        <v>2163.0799999999999</v>
      </c>
      <c r="G2088" s="1261">
        <v>19.600000000000001</v>
      </c>
      <c r="H2088" s="1261">
        <v>0</v>
      </c>
      <c r="I2088" s="1261" t="s">
        <v>1358</v>
      </c>
      <c r="J2088" s="1261" t="s">
        <v>1359</v>
      </c>
    </row>
    <row r="2089">
      <c r="A2089" s="1261" t="s">
        <v>1360</v>
      </c>
      <c r="B2089" s="1261" t="s">
        <v>1423</v>
      </c>
      <c r="C2089" s="1261" t="s">
        <v>1412</v>
      </c>
      <c r="D2089" s="703">
        <v>1</v>
      </c>
      <c r="E2089" s="1261" t="s">
        <v>1418</v>
      </c>
      <c r="F2089" s="1261">
        <v>119906</v>
      </c>
      <c r="G2089" s="1261">
        <v>13600</v>
      </c>
      <c r="H2089" s="1261">
        <v>56</v>
      </c>
      <c r="I2089" s="1261" t="s">
        <v>1358</v>
      </c>
      <c r="J2089" s="1261" t="s">
        <v>1359</v>
      </c>
    </row>
    <row r="2090">
      <c r="A2090" s="1261" t="s">
        <v>1355</v>
      </c>
      <c r="B2090" s="1261" t="s">
        <v>1423</v>
      </c>
      <c r="C2090" s="1261" t="s">
        <v>1366</v>
      </c>
      <c r="D2090" s="703">
        <v>87</v>
      </c>
      <c r="F2090" s="1261">
        <v>470.88</v>
      </c>
      <c r="G2090" s="1261">
        <v>31500</v>
      </c>
      <c r="H2090" s="1261">
        <v>0</v>
      </c>
      <c r="I2090" s="1261" t="s">
        <v>1358</v>
      </c>
      <c r="J2090" s="1261" t="s">
        <v>1359</v>
      </c>
    </row>
    <row r="2091">
      <c r="A2091" s="1261" t="s">
        <v>1355</v>
      </c>
      <c r="B2091" s="1261" t="s">
        <v>1423</v>
      </c>
      <c r="C2091" s="1261" t="s">
        <v>1375</v>
      </c>
      <c r="D2091" s="703">
        <v>33</v>
      </c>
      <c r="F2091" s="1261">
        <v>1435.51</v>
      </c>
      <c r="G2091" s="1261">
        <v>10</v>
      </c>
      <c r="H2091" s="1261">
        <v>0</v>
      </c>
      <c r="I2091" s="1261" t="s">
        <v>1358</v>
      </c>
      <c r="J2091" s="1261" t="s">
        <v>1359</v>
      </c>
    </row>
    <row r="2092">
      <c r="A2092" s="1261" t="s">
        <v>1355</v>
      </c>
      <c r="B2092" s="1261" t="s">
        <v>1423</v>
      </c>
      <c r="C2092" s="1261" t="s">
        <v>1372</v>
      </c>
      <c r="D2092" s="703">
        <v>42</v>
      </c>
      <c r="F2092" s="1261">
        <v>52</v>
      </c>
      <c r="G2092" s="1261">
        <v>6.6399999999999997</v>
      </c>
      <c r="H2092" s="1261">
        <v>0</v>
      </c>
      <c r="I2092" s="1261" t="s">
        <v>1358</v>
      </c>
      <c r="J2092" s="1261" t="s">
        <v>1359</v>
      </c>
    </row>
    <row r="2093">
      <c r="A2093" s="1261" t="s">
        <v>1355</v>
      </c>
      <c r="B2093" s="1261" t="s">
        <v>1423</v>
      </c>
      <c r="C2093" s="1261" t="s">
        <v>1363</v>
      </c>
      <c r="D2093" s="703">
        <v>15</v>
      </c>
      <c r="F2093" s="1261">
        <v>3352.8899999999999</v>
      </c>
      <c r="G2093" s="1261">
        <v>36.5</v>
      </c>
      <c r="H2093" s="1261">
        <v>0</v>
      </c>
      <c r="I2093" s="1261" t="s">
        <v>1358</v>
      </c>
      <c r="J2093" s="1261" t="s">
        <v>1359</v>
      </c>
    </row>
    <row r="2094">
      <c r="A2094" s="1261" t="s">
        <v>1355</v>
      </c>
      <c r="B2094" s="1261" t="s">
        <v>1423</v>
      </c>
      <c r="C2094" s="1261" t="s">
        <v>1424</v>
      </c>
      <c r="D2094" s="703">
        <v>44</v>
      </c>
      <c r="F2094" s="1261">
        <v>19604.919999999998</v>
      </c>
      <c r="G2094" s="1261">
        <v>20630</v>
      </c>
      <c r="H2094" s="1261">
        <v>0</v>
      </c>
      <c r="I2094" s="1261" t="s">
        <v>1358</v>
      </c>
      <c r="J2094" s="1261" t="s">
        <v>1359</v>
      </c>
    </row>
    <row r="2095">
      <c r="A2095" s="1261" t="s">
        <v>1355</v>
      </c>
      <c r="B2095" s="1261" t="s">
        <v>1423</v>
      </c>
      <c r="C2095" s="1261" t="s">
        <v>1392</v>
      </c>
      <c r="D2095" s="703">
        <v>85</v>
      </c>
      <c r="F2095" s="1261">
        <v>39210</v>
      </c>
      <c r="G2095" s="1261">
        <v>138.90000000000001</v>
      </c>
      <c r="H2095" s="1261">
        <v>0</v>
      </c>
      <c r="I2095" s="1261" t="s">
        <v>1358</v>
      </c>
      <c r="J2095" s="1261" t="s">
        <v>1359</v>
      </c>
    </row>
    <row r="2096">
      <c r="A2096" s="1261" t="s">
        <v>1360</v>
      </c>
      <c r="B2096" s="1261" t="s">
        <v>1423</v>
      </c>
      <c r="C2096" s="1261" t="s">
        <v>1391</v>
      </c>
      <c r="D2096" s="703">
        <v>82</v>
      </c>
      <c r="F2096" s="1261">
        <v>823.03999999999996</v>
      </c>
      <c r="G2096" s="1261">
        <v>1.72</v>
      </c>
      <c r="H2096" s="1261">
        <v>0</v>
      </c>
      <c r="I2096" s="1261" t="s">
        <v>1358</v>
      </c>
      <c r="J2096" s="1261" t="s">
        <v>1359</v>
      </c>
    </row>
    <row r="2097">
      <c r="A2097" s="1261" t="s">
        <v>1355</v>
      </c>
      <c r="B2097" s="1261" t="s">
        <v>1423</v>
      </c>
      <c r="C2097" s="1261" t="s">
        <v>1385</v>
      </c>
      <c r="D2097" s="703">
        <v>85</v>
      </c>
      <c r="F2097" s="1261">
        <v>47075</v>
      </c>
      <c r="G2097" s="1261">
        <v>292</v>
      </c>
      <c r="H2097" s="1261">
        <v>0</v>
      </c>
      <c r="I2097" s="1261" t="s">
        <v>1358</v>
      </c>
      <c r="J2097" s="1261" t="s">
        <v>1359</v>
      </c>
    </row>
    <row r="2098">
      <c r="A2098" s="1261" t="s">
        <v>1355</v>
      </c>
      <c r="B2098" s="1261" t="s">
        <v>1423</v>
      </c>
      <c r="C2098" s="1261" t="s">
        <v>1409</v>
      </c>
      <c r="D2098" s="703">
        <v>7</v>
      </c>
      <c r="F2098" s="1261">
        <v>26441.970000000001</v>
      </c>
      <c r="G2098" s="1261">
        <v>76000</v>
      </c>
      <c r="H2098" s="1261">
        <v>0</v>
      </c>
      <c r="I2098" s="1261" t="s">
        <v>1358</v>
      </c>
      <c r="J2098" s="1261" t="s">
        <v>1359</v>
      </c>
    </row>
    <row r="2099">
      <c r="A2099" s="1261" t="s">
        <v>1355</v>
      </c>
      <c r="B2099" s="1261" t="s">
        <v>1423</v>
      </c>
      <c r="C2099" s="1261" t="s">
        <v>1398</v>
      </c>
      <c r="D2099" s="703">
        <v>44</v>
      </c>
      <c r="F2099" s="1261">
        <v>10</v>
      </c>
      <c r="G2099" s="1261">
        <v>0.17999999999999999</v>
      </c>
      <c r="H2099" s="1261">
        <v>0</v>
      </c>
      <c r="I2099" s="1261" t="s">
        <v>1358</v>
      </c>
      <c r="J2099" s="1261" t="s">
        <v>1359</v>
      </c>
    </row>
    <row r="2100">
      <c r="A2100" s="1261" t="s">
        <v>1360</v>
      </c>
      <c r="B2100" s="1261" t="s">
        <v>1423</v>
      </c>
      <c r="C2100" s="1261" t="s">
        <v>1366</v>
      </c>
      <c r="D2100" s="703">
        <v>13</v>
      </c>
      <c r="F2100" s="1261">
        <v>868.89999999999998</v>
      </c>
      <c r="G2100" s="1261">
        <v>165.5</v>
      </c>
      <c r="H2100" s="1261">
        <v>0</v>
      </c>
      <c r="I2100" s="1261" t="s">
        <v>1358</v>
      </c>
      <c r="J2100" s="1261" t="s">
        <v>1359</v>
      </c>
    </row>
    <row r="2101">
      <c r="A2101" s="1261" t="s">
        <v>1355</v>
      </c>
      <c r="B2101" s="1261" t="s">
        <v>1423</v>
      </c>
      <c r="C2101" s="1261" t="s">
        <v>1366</v>
      </c>
      <c r="D2101" s="703">
        <v>20</v>
      </c>
      <c r="F2101" s="1261">
        <v>144.97999999999999</v>
      </c>
      <c r="G2101" s="1261">
        <v>13.18</v>
      </c>
      <c r="H2101" s="1261">
        <v>0</v>
      </c>
      <c r="I2101" s="1261" t="s">
        <v>1358</v>
      </c>
      <c r="J2101" s="1261" t="s">
        <v>1359</v>
      </c>
    </row>
    <row r="2102">
      <c r="A2102" s="1261" t="s">
        <v>1355</v>
      </c>
      <c r="B2102" s="1261" t="s">
        <v>1423</v>
      </c>
      <c r="C2102" s="1261" t="s">
        <v>1381</v>
      </c>
      <c r="D2102" s="703">
        <v>33</v>
      </c>
      <c r="F2102" s="1261">
        <v>1643.6900000000001</v>
      </c>
      <c r="G2102" s="1261">
        <v>19.260000000000002</v>
      </c>
      <c r="H2102" s="1261">
        <v>0</v>
      </c>
      <c r="I2102" s="1261" t="s">
        <v>1358</v>
      </c>
      <c r="J2102" s="1261" t="s">
        <v>1359</v>
      </c>
    </row>
    <row r="2103">
      <c r="A2103" s="1261" t="s">
        <v>1360</v>
      </c>
      <c r="B2103" s="1261" t="s">
        <v>1423</v>
      </c>
      <c r="C2103" s="1261" t="s">
        <v>1415</v>
      </c>
      <c r="D2103" s="703">
        <v>82</v>
      </c>
      <c r="F2103" s="1261">
        <v>873.48000000000002</v>
      </c>
      <c r="G2103" s="1261">
        <v>1.9099999999999999</v>
      </c>
      <c r="H2103" s="1261">
        <v>0</v>
      </c>
      <c r="I2103" s="1261" t="s">
        <v>1358</v>
      </c>
      <c r="J2103" s="1261" t="s">
        <v>1359</v>
      </c>
    </row>
    <row r="2104">
      <c r="A2104" s="1261" t="s">
        <v>1355</v>
      </c>
      <c r="B2104" s="1261" t="s">
        <v>1423</v>
      </c>
      <c r="C2104" s="1261" t="s">
        <v>1421</v>
      </c>
      <c r="D2104" s="703">
        <v>39</v>
      </c>
      <c r="F2104" s="1261">
        <v>1</v>
      </c>
      <c r="G2104" s="1261">
        <v>0.02</v>
      </c>
      <c r="H2104" s="1261">
        <v>0</v>
      </c>
      <c r="I2104" s="1261" t="s">
        <v>1358</v>
      </c>
      <c r="J2104" s="1261" t="s">
        <v>1359</v>
      </c>
    </row>
    <row r="2105">
      <c r="A2105" s="1261" t="s">
        <v>1355</v>
      </c>
      <c r="B2105" s="1261" t="s">
        <v>1423</v>
      </c>
      <c r="C2105" s="1261" t="s">
        <v>1378</v>
      </c>
      <c r="D2105" s="703">
        <v>20</v>
      </c>
      <c r="F2105" s="1261">
        <v>891.90999999999997</v>
      </c>
      <c r="G2105" s="1261">
        <v>600</v>
      </c>
      <c r="H2105" s="1261">
        <v>0</v>
      </c>
      <c r="I2105" s="1261" t="s">
        <v>1358</v>
      </c>
      <c r="J2105" s="1261" t="s">
        <v>1359</v>
      </c>
    </row>
    <row r="2106">
      <c r="A2106" s="1261" t="s">
        <v>1355</v>
      </c>
      <c r="B2106" s="1261" t="s">
        <v>1423</v>
      </c>
      <c r="C2106" s="1261" t="s">
        <v>1367</v>
      </c>
      <c r="D2106" s="703">
        <v>73</v>
      </c>
      <c r="F2106" s="1261">
        <v>16</v>
      </c>
      <c r="G2106" s="1261">
        <v>1.24</v>
      </c>
      <c r="H2106" s="1261">
        <v>0</v>
      </c>
      <c r="I2106" s="1261" t="s">
        <v>1358</v>
      </c>
      <c r="J2106" s="1261" t="s">
        <v>1359</v>
      </c>
    </row>
    <row r="2107">
      <c r="A2107" s="1261" t="s">
        <v>1355</v>
      </c>
      <c r="B2107" s="1261" t="s">
        <v>1423</v>
      </c>
      <c r="C2107" s="1261" t="s">
        <v>1368</v>
      </c>
      <c r="D2107" s="703">
        <v>86</v>
      </c>
      <c r="F2107" s="1261">
        <v>35900.160000000003</v>
      </c>
      <c r="G2107" s="1261">
        <v>8110</v>
      </c>
      <c r="H2107" s="1261">
        <v>0</v>
      </c>
      <c r="I2107" s="1261" t="s">
        <v>1358</v>
      </c>
      <c r="J2107" s="1261" t="s">
        <v>1359</v>
      </c>
    </row>
    <row r="2108">
      <c r="A2108" s="1261" t="s">
        <v>1355</v>
      </c>
      <c r="B2108" s="1261" t="s">
        <v>1423</v>
      </c>
      <c r="C2108" s="1261" t="s">
        <v>1376</v>
      </c>
      <c r="D2108" s="703">
        <v>70</v>
      </c>
      <c r="F2108" s="1261">
        <v>53.969999999999999</v>
      </c>
      <c r="G2108" s="1261">
        <v>7.4199999999999999</v>
      </c>
      <c r="H2108" s="1261">
        <v>0</v>
      </c>
      <c r="I2108" s="1261" t="s">
        <v>1358</v>
      </c>
      <c r="J2108" s="1261" t="s">
        <v>1359</v>
      </c>
    </row>
    <row r="2109">
      <c r="A2109" s="1261" t="s">
        <v>1360</v>
      </c>
      <c r="B2109" s="1261" t="s">
        <v>1423</v>
      </c>
      <c r="C2109" s="1261" t="s">
        <v>1381</v>
      </c>
      <c r="D2109" s="703">
        <v>85</v>
      </c>
      <c r="F2109" s="1261">
        <v>6246.9200000000001</v>
      </c>
      <c r="G2109" s="1261">
        <v>4020</v>
      </c>
      <c r="H2109" s="1261">
        <v>0</v>
      </c>
      <c r="I2109" s="1261" t="s">
        <v>1358</v>
      </c>
      <c r="J2109" s="1261" t="s">
        <v>1359</v>
      </c>
    </row>
    <row r="2110">
      <c r="A2110" s="1261" t="s">
        <v>1360</v>
      </c>
      <c r="B2110" s="1261" t="s">
        <v>1423</v>
      </c>
      <c r="C2110" s="1261" t="s">
        <v>1407</v>
      </c>
      <c r="D2110" s="703">
        <v>69</v>
      </c>
      <c r="F2110" s="1261">
        <v>7292.8100000000004</v>
      </c>
      <c r="G2110" s="1261">
        <v>1.3</v>
      </c>
      <c r="H2110" s="1261">
        <v>0</v>
      </c>
      <c r="I2110" s="1261" t="s">
        <v>1358</v>
      </c>
      <c r="J2110" s="1261" t="s">
        <v>1359</v>
      </c>
    </row>
    <row r="2111">
      <c r="A2111" s="1261" t="s">
        <v>1355</v>
      </c>
      <c r="B2111" s="1261" t="s">
        <v>1423</v>
      </c>
      <c r="C2111" s="1261" t="s">
        <v>1420</v>
      </c>
      <c r="D2111" s="703">
        <v>73</v>
      </c>
      <c r="F2111" s="1261">
        <v>6380</v>
      </c>
      <c r="G2111" s="1261">
        <v>15.6</v>
      </c>
      <c r="H2111" s="1261">
        <v>0</v>
      </c>
      <c r="I2111" s="1261" t="s">
        <v>1358</v>
      </c>
      <c r="J2111" s="1261" t="s">
        <v>1359</v>
      </c>
    </row>
    <row r="2112">
      <c r="A2112" s="1261" t="s">
        <v>1355</v>
      </c>
      <c r="B2112" s="1261" t="s">
        <v>1423</v>
      </c>
      <c r="C2112" s="1261" t="s">
        <v>1386</v>
      </c>
      <c r="D2112" s="703">
        <v>21</v>
      </c>
      <c r="F2112" s="1261">
        <v>12</v>
      </c>
      <c r="G2112" s="1261">
        <v>0.46999999999999997</v>
      </c>
      <c r="H2112" s="1261">
        <v>0</v>
      </c>
      <c r="I2112" s="1261" t="s">
        <v>1358</v>
      </c>
      <c r="J2112" s="1261" t="s">
        <v>1359</v>
      </c>
    </row>
    <row r="2113">
      <c r="A2113" s="1261" t="s">
        <v>1355</v>
      </c>
      <c r="B2113" s="1261" t="s">
        <v>1423</v>
      </c>
      <c r="C2113" s="1261" t="s">
        <v>1379</v>
      </c>
      <c r="D2113" s="703">
        <v>73</v>
      </c>
      <c r="F2113" s="1261">
        <v>191.40000000000001</v>
      </c>
      <c r="G2113" s="1261">
        <v>1.2</v>
      </c>
      <c r="H2113" s="1261">
        <v>0</v>
      </c>
      <c r="I2113" s="1261" t="s">
        <v>1358</v>
      </c>
      <c r="J2113" s="1261" t="s">
        <v>1359</v>
      </c>
    </row>
    <row r="2114">
      <c r="A2114" s="1261" t="s">
        <v>1355</v>
      </c>
      <c r="B2114" s="1261" t="s">
        <v>1423</v>
      </c>
      <c r="C2114" s="1261" t="s">
        <v>1420</v>
      </c>
      <c r="D2114" s="703">
        <v>28</v>
      </c>
      <c r="F2114" s="1261">
        <v>1605</v>
      </c>
      <c r="G2114" s="1261">
        <v>2</v>
      </c>
      <c r="H2114" s="1261">
        <v>0</v>
      </c>
      <c r="I2114" s="1261" t="s">
        <v>1358</v>
      </c>
      <c r="J2114" s="1261" t="s">
        <v>1359</v>
      </c>
    </row>
    <row r="2115">
      <c r="A2115" s="1261" t="s">
        <v>1360</v>
      </c>
      <c r="B2115" s="1261" t="s">
        <v>1423</v>
      </c>
      <c r="C2115" s="1261" t="s">
        <v>1368</v>
      </c>
      <c r="D2115" s="703">
        <v>74</v>
      </c>
      <c r="F2115" s="1261">
        <v>867</v>
      </c>
      <c r="G2115" s="1261">
        <v>42</v>
      </c>
      <c r="H2115" s="1261">
        <v>0</v>
      </c>
      <c r="I2115" s="1261" t="s">
        <v>1358</v>
      </c>
      <c r="J2115" s="1261" t="s">
        <v>1359</v>
      </c>
    </row>
    <row r="2116">
      <c r="A2116" s="1261" t="s">
        <v>1355</v>
      </c>
      <c r="B2116" s="1261" t="s">
        <v>1423</v>
      </c>
      <c r="C2116" s="1261" t="s">
        <v>1415</v>
      </c>
      <c r="D2116" s="703">
        <v>30</v>
      </c>
      <c r="F2116" s="1261">
        <v>511.26999999999998</v>
      </c>
      <c r="G2116" s="1261">
        <v>4.0999999999999996</v>
      </c>
      <c r="H2116" s="1261">
        <v>0</v>
      </c>
      <c r="I2116" s="1261" t="s">
        <v>1358</v>
      </c>
      <c r="J2116" s="1261" t="s">
        <v>1359</v>
      </c>
    </row>
    <row r="2117">
      <c r="A2117" s="1261" t="s">
        <v>1355</v>
      </c>
      <c r="B2117" s="1261" t="s">
        <v>1423</v>
      </c>
      <c r="C2117" s="1261" t="s">
        <v>1469</v>
      </c>
      <c r="D2117" s="703">
        <v>95</v>
      </c>
      <c r="F2117" s="1261">
        <v>6000</v>
      </c>
      <c r="G2117" s="1261">
        <v>130</v>
      </c>
      <c r="H2117" s="1261">
        <v>0</v>
      </c>
      <c r="I2117" s="1261" t="s">
        <v>1358</v>
      </c>
      <c r="J2117" s="1261" t="s">
        <v>1359</v>
      </c>
    </row>
    <row r="2118">
      <c r="A2118" s="1261" t="s">
        <v>1355</v>
      </c>
      <c r="B2118" s="1261" t="s">
        <v>1423</v>
      </c>
      <c r="C2118" s="1261" t="s">
        <v>1439</v>
      </c>
      <c r="D2118" s="703">
        <v>85</v>
      </c>
      <c r="F2118" s="1261">
        <v>7500</v>
      </c>
      <c r="G2118" s="1261">
        <v>13.65</v>
      </c>
      <c r="H2118" s="1261">
        <v>0</v>
      </c>
      <c r="I2118" s="1261" t="s">
        <v>1358</v>
      </c>
      <c r="J2118" s="1261" t="s">
        <v>1359</v>
      </c>
    </row>
    <row r="2119">
      <c r="A2119" s="1261" t="s">
        <v>1355</v>
      </c>
      <c r="B2119" s="1261" t="s">
        <v>1423</v>
      </c>
      <c r="C2119" s="1261" t="s">
        <v>1422</v>
      </c>
      <c r="D2119" s="703">
        <v>38</v>
      </c>
      <c r="F2119" s="1261">
        <v>66.680000000000007</v>
      </c>
      <c r="G2119" s="1261">
        <v>1.5</v>
      </c>
      <c r="H2119" s="1261">
        <v>0</v>
      </c>
      <c r="I2119" s="1261" t="s">
        <v>1358</v>
      </c>
      <c r="J2119" s="1261" t="s">
        <v>1359</v>
      </c>
    </row>
    <row r="2120">
      <c r="A2120" s="1261" t="s">
        <v>1360</v>
      </c>
      <c r="B2120" s="1261" t="s">
        <v>1423</v>
      </c>
      <c r="C2120" s="1261" t="s">
        <v>1379</v>
      </c>
      <c r="D2120" s="703">
        <v>65</v>
      </c>
      <c r="F2120" s="1261">
        <v>264.01999999999998</v>
      </c>
      <c r="G2120" s="1261">
        <v>1.74</v>
      </c>
      <c r="H2120" s="1261">
        <v>0</v>
      </c>
      <c r="I2120" s="1261" t="s">
        <v>1358</v>
      </c>
      <c r="J2120" s="1261" t="s">
        <v>1359</v>
      </c>
    </row>
    <row r="2121">
      <c r="A2121" s="1261" t="s">
        <v>1360</v>
      </c>
      <c r="B2121" s="1261" t="s">
        <v>1423</v>
      </c>
      <c r="C2121" s="1261" t="s">
        <v>1414</v>
      </c>
      <c r="D2121" s="703">
        <v>12</v>
      </c>
      <c r="F2121" s="1261">
        <v>17717.299999999999</v>
      </c>
      <c r="G2121" s="1261">
        <v>3000</v>
      </c>
      <c r="H2121" s="1261">
        <v>0</v>
      </c>
      <c r="I2121" s="1261" t="s">
        <v>1358</v>
      </c>
      <c r="J2121" s="1261" t="s">
        <v>1359</v>
      </c>
    </row>
    <row r="2122">
      <c r="A2122" s="1261" t="s">
        <v>1360</v>
      </c>
      <c r="B2122" s="1261" t="s">
        <v>1423</v>
      </c>
      <c r="C2122" s="1261" t="s">
        <v>1364</v>
      </c>
      <c r="D2122" s="703">
        <v>69</v>
      </c>
      <c r="F2122" s="1261">
        <v>3178.23</v>
      </c>
      <c r="G2122" s="1261">
        <v>700.20000000000005</v>
      </c>
      <c r="H2122" s="1261">
        <v>0</v>
      </c>
      <c r="I2122" s="1261" t="s">
        <v>1358</v>
      </c>
      <c r="J2122" s="1261" t="s">
        <v>1359</v>
      </c>
    </row>
    <row r="2123">
      <c r="A2123" s="1261" t="s">
        <v>1355</v>
      </c>
      <c r="B2123" s="1261" t="s">
        <v>1423</v>
      </c>
      <c r="C2123" s="1261" t="s">
        <v>1398</v>
      </c>
      <c r="D2123" s="703">
        <v>70</v>
      </c>
      <c r="F2123" s="1261">
        <v>376</v>
      </c>
      <c r="G2123" s="1261">
        <v>52.689999999999998</v>
      </c>
      <c r="H2123" s="1261">
        <v>0</v>
      </c>
      <c r="I2123" s="1261" t="s">
        <v>1358</v>
      </c>
      <c r="J2123" s="1261" t="s">
        <v>1359</v>
      </c>
    </row>
    <row r="2124">
      <c r="A2124" s="1261" t="s">
        <v>1355</v>
      </c>
      <c r="B2124" s="1261" t="s">
        <v>1423</v>
      </c>
      <c r="C2124" s="1261" t="s">
        <v>1470</v>
      </c>
      <c r="D2124" s="703">
        <v>84</v>
      </c>
      <c r="F2124" s="1261">
        <v>8689.4400000000005</v>
      </c>
      <c r="G2124" s="1261">
        <v>115.40000000000001</v>
      </c>
      <c r="H2124" s="1261">
        <v>0</v>
      </c>
      <c r="I2124" s="1261" t="s">
        <v>1358</v>
      </c>
      <c r="J2124" s="1261" t="s">
        <v>1359</v>
      </c>
    </row>
    <row r="2125">
      <c r="A2125" s="1261" t="s">
        <v>1360</v>
      </c>
      <c r="B2125" s="1261" t="s">
        <v>1434</v>
      </c>
      <c r="C2125" s="1261" t="s">
        <v>1367</v>
      </c>
      <c r="D2125" s="703">
        <v>83</v>
      </c>
      <c r="F2125" s="1261">
        <v>26784.639999999999</v>
      </c>
      <c r="G2125" s="1261">
        <v>25721.099999999999</v>
      </c>
      <c r="H2125" s="1261">
        <v>0</v>
      </c>
      <c r="I2125" s="1261" t="s">
        <v>1358</v>
      </c>
      <c r="J2125" s="1261" t="s">
        <v>1359</v>
      </c>
    </row>
    <row r="2126">
      <c r="A2126" s="1261" t="s">
        <v>1360</v>
      </c>
      <c r="B2126" s="1261" t="s">
        <v>1434</v>
      </c>
      <c r="C2126" s="1261" t="s">
        <v>1367</v>
      </c>
      <c r="D2126" s="703">
        <v>92</v>
      </c>
      <c r="F2126" s="1261">
        <v>1010</v>
      </c>
      <c r="G2126" s="1261">
        <v>101</v>
      </c>
      <c r="H2126" s="1261">
        <v>0</v>
      </c>
      <c r="I2126" s="1261" t="s">
        <v>1358</v>
      </c>
      <c r="J2126" s="1261" t="s">
        <v>1359</v>
      </c>
    </row>
    <row r="2127">
      <c r="A2127" s="1261" t="s">
        <v>1360</v>
      </c>
      <c r="B2127" s="1261" t="s">
        <v>1434</v>
      </c>
      <c r="C2127" s="1261" t="s">
        <v>1448</v>
      </c>
      <c r="D2127" s="703">
        <v>61</v>
      </c>
      <c r="F2127" s="1261">
        <v>5091.96</v>
      </c>
      <c r="G2127" s="1261">
        <v>32.960000000000001</v>
      </c>
      <c r="H2127" s="1261">
        <v>0</v>
      </c>
      <c r="I2127" s="1261" t="s">
        <v>1358</v>
      </c>
      <c r="J2127" s="1261" t="s">
        <v>1359</v>
      </c>
    </row>
    <row r="2128">
      <c r="A2128" s="1261" t="s">
        <v>1360</v>
      </c>
      <c r="B2128" s="1261" t="s">
        <v>1434</v>
      </c>
      <c r="C2128" s="1261" t="s">
        <v>1392</v>
      </c>
      <c r="D2128" s="1261" t="s">
        <v>138</v>
      </c>
      <c r="F2128" s="1261">
        <v>17775240.510000002</v>
      </c>
      <c r="G2128" s="1261">
        <v>22015.110000000001</v>
      </c>
      <c r="H2128" s="1261">
        <v>0</v>
      </c>
      <c r="I2128" s="1261" t="s">
        <v>1358</v>
      </c>
      <c r="J2128" s="1261" t="s">
        <v>1359</v>
      </c>
    </row>
    <row r="2129">
      <c r="A2129" s="1261" t="s">
        <v>1360</v>
      </c>
      <c r="B2129" s="1261" t="s">
        <v>1434</v>
      </c>
      <c r="C2129" s="1261" t="s">
        <v>1367</v>
      </c>
      <c r="D2129" s="703">
        <v>56</v>
      </c>
      <c r="F2129" s="1261">
        <v>9283.9300000000003</v>
      </c>
      <c r="G2129" s="1261">
        <v>1220.4000000000001</v>
      </c>
      <c r="H2129" s="1261">
        <v>0</v>
      </c>
      <c r="I2129" s="1261" t="s">
        <v>1358</v>
      </c>
      <c r="J2129" s="1261" t="s">
        <v>1359</v>
      </c>
    </row>
    <row r="2130">
      <c r="A2130" s="1261" t="s">
        <v>1355</v>
      </c>
      <c r="B2130" s="1261" t="s">
        <v>1434</v>
      </c>
      <c r="C2130" s="1261" t="s">
        <v>1415</v>
      </c>
      <c r="D2130" s="703">
        <v>2</v>
      </c>
      <c r="F2130" s="1261">
        <v>3302445.2599999998</v>
      </c>
      <c r="G2130" s="1261">
        <v>1215395.25</v>
      </c>
      <c r="H2130" s="1261">
        <v>0</v>
      </c>
      <c r="I2130" s="1261" t="s">
        <v>1358</v>
      </c>
      <c r="J2130" s="1261" t="s">
        <v>1359</v>
      </c>
    </row>
    <row r="2131">
      <c r="A2131" s="1261" t="s">
        <v>1360</v>
      </c>
      <c r="B2131" s="1261" t="s">
        <v>1434</v>
      </c>
      <c r="C2131" s="1261" t="s">
        <v>1367</v>
      </c>
      <c r="D2131" s="703">
        <v>90</v>
      </c>
      <c r="F2131" s="1261">
        <v>3446984.7799999998</v>
      </c>
      <c r="G2131" s="1261">
        <v>223324.54999999999</v>
      </c>
      <c r="H2131" s="1261">
        <v>0</v>
      </c>
      <c r="I2131" s="1261" t="s">
        <v>1358</v>
      </c>
      <c r="J2131" s="1261" t="s">
        <v>1359</v>
      </c>
    </row>
    <row r="2132">
      <c r="A2132" s="1261" t="s">
        <v>1360</v>
      </c>
      <c r="B2132" s="1261" t="s">
        <v>1434</v>
      </c>
      <c r="C2132" s="1261" t="s">
        <v>1364</v>
      </c>
      <c r="D2132" s="703">
        <v>90</v>
      </c>
      <c r="F2132" s="1261">
        <v>203158.09</v>
      </c>
      <c r="G2132" s="1261">
        <v>1444.48</v>
      </c>
      <c r="H2132" s="1261">
        <v>0</v>
      </c>
      <c r="I2132" s="1261" t="s">
        <v>1358</v>
      </c>
      <c r="J2132" s="1261" t="s">
        <v>1359</v>
      </c>
    </row>
    <row r="2133">
      <c r="A2133" s="1261" t="s">
        <v>1355</v>
      </c>
      <c r="B2133" s="1261" t="s">
        <v>1434</v>
      </c>
      <c r="C2133" s="1261" t="s">
        <v>1397</v>
      </c>
      <c r="D2133" s="703">
        <v>21</v>
      </c>
      <c r="F2133" s="1261">
        <v>1134.29</v>
      </c>
      <c r="G2133" s="1261">
        <v>34.789999999999999</v>
      </c>
      <c r="H2133" s="1261">
        <v>0</v>
      </c>
      <c r="I2133" s="1261" t="s">
        <v>1358</v>
      </c>
      <c r="J2133" s="1261" t="s">
        <v>1359</v>
      </c>
    </row>
    <row r="2134">
      <c r="A2134" s="1261" t="s">
        <v>1355</v>
      </c>
      <c r="B2134" s="1261" t="s">
        <v>1434</v>
      </c>
      <c r="C2134" s="1261" t="s">
        <v>1368</v>
      </c>
      <c r="D2134" s="703">
        <v>8</v>
      </c>
      <c r="F2134" s="1261">
        <v>32806.550000000003</v>
      </c>
      <c r="G2134" s="1261">
        <v>820001.19999999995</v>
      </c>
      <c r="H2134" s="1261">
        <v>0</v>
      </c>
      <c r="I2134" s="1261" t="s">
        <v>1358</v>
      </c>
      <c r="J2134" s="1261" t="s">
        <v>1359</v>
      </c>
    </row>
    <row r="2135">
      <c r="A2135" s="1261" t="s">
        <v>1360</v>
      </c>
      <c r="B2135" s="1261" t="s">
        <v>1434</v>
      </c>
      <c r="C2135" s="1261" t="s">
        <v>1368</v>
      </c>
      <c r="D2135" s="703">
        <v>18</v>
      </c>
      <c r="F2135" s="1261">
        <v>168236.54000000001</v>
      </c>
      <c r="G2135" s="1261">
        <v>49444.650000000001</v>
      </c>
      <c r="H2135" s="1261">
        <v>0</v>
      </c>
      <c r="I2135" s="1261" t="s">
        <v>1358</v>
      </c>
      <c r="J2135" s="1261" t="s">
        <v>1359</v>
      </c>
    </row>
    <row r="2136">
      <c r="A2136" s="1261" t="s">
        <v>1360</v>
      </c>
      <c r="B2136" s="1261" t="s">
        <v>1434</v>
      </c>
      <c r="C2136" s="1261" t="s">
        <v>1365</v>
      </c>
      <c r="D2136" s="703">
        <v>42</v>
      </c>
      <c r="F2136" s="1261">
        <v>13359.41</v>
      </c>
      <c r="G2136" s="1261">
        <v>41.469999999999999</v>
      </c>
      <c r="H2136" s="1261">
        <v>0</v>
      </c>
      <c r="I2136" s="1261" t="s">
        <v>1358</v>
      </c>
      <c r="J2136" s="1261" t="s">
        <v>1359</v>
      </c>
    </row>
    <row r="2137">
      <c r="A2137" s="1261" t="s">
        <v>1355</v>
      </c>
      <c r="B2137" s="1261" t="s">
        <v>1434</v>
      </c>
      <c r="C2137" s="1261" t="s">
        <v>1368</v>
      </c>
      <c r="D2137" s="703">
        <v>27</v>
      </c>
      <c r="F2137" s="1261">
        <v>586227.63</v>
      </c>
      <c r="G2137" s="1261">
        <v>5553000</v>
      </c>
      <c r="H2137" s="1261">
        <v>0</v>
      </c>
      <c r="I2137" s="1261" t="s">
        <v>1358</v>
      </c>
      <c r="J2137" s="1261" t="s">
        <v>1359</v>
      </c>
    </row>
    <row r="2138">
      <c r="A2138" s="1261" t="s">
        <v>1355</v>
      </c>
      <c r="B2138" s="1261" t="s">
        <v>1434</v>
      </c>
      <c r="C2138" s="1261" t="s">
        <v>1368</v>
      </c>
      <c r="D2138" s="703">
        <v>42</v>
      </c>
      <c r="F2138" s="1261">
        <v>27039.099999999999</v>
      </c>
      <c r="G2138" s="1261">
        <v>1175</v>
      </c>
      <c r="H2138" s="1261">
        <v>0</v>
      </c>
      <c r="I2138" s="1261" t="s">
        <v>1358</v>
      </c>
      <c r="J2138" s="1261" t="s">
        <v>1359</v>
      </c>
    </row>
    <row r="2139">
      <c r="A2139" s="1261" t="s">
        <v>1355</v>
      </c>
      <c r="B2139" s="1261" t="s">
        <v>1434</v>
      </c>
      <c r="C2139" s="1261" t="s">
        <v>1368</v>
      </c>
      <c r="D2139" s="703">
        <v>44</v>
      </c>
      <c r="F2139" s="1261">
        <v>16416713.039999999</v>
      </c>
      <c r="G2139" s="1261">
        <v>99717663.900000006</v>
      </c>
      <c r="H2139" s="1261">
        <v>0</v>
      </c>
      <c r="I2139" s="1261" t="s">
        <v>1358</v>
      </c>
      <c r="J2139" s="1261" t="s">
        <v>1359</v>
      </c>
    </row>
    <row r="2140">
      <c r="A2140" s="1261" t="s">
        <v>1360</v>
      </c>
      <c r="B2140" s="1261" t="s">
        <v>1434</v>
      </c>
      <c r="C2140" s="1261" t="s">
        <v>1367</v>
      </c>
      <c r="D2140" s="703">
        <v>63</v>
      </c>
      <c r="F2140" s="1261">
        <v>735960.29000000004</v>
      </c>
      <c r="G2140" s="1261">
        <v>38856.910000000003</v>
      </c>
      <c r="H2140" s="1261">
        <v>0</v>
      </c>
      <c r="I2140" s="1261" t="s">
        <v>1358</v>
      </c>
      <c r="J2140" s="1261" t="s">
        <v>1359</v>
      </c>
    </row>
    <row r="2141">
      <c r="A2141" s="1261" t="s">
        <v>1355</v>
      </c>
      <c r="B2141" s="1261" t="s">
        <v>1434</v>
      </c>
      <c r="C2141" s="1261" t="s">
        <v>1368</v>
      </c>
      <c r="D2141" s="703">
        <v>49</v>
      </c>
      <c r="F2141" s="1261">
        <v>4414.2799999999997</v>
      </c>
      <c r="G2141" s="1261">
        <v>246.37</v>
      </c>
      <c r="H2141" s="1261">
        <v>0</v>
      </c>
      <c r="I2141" s="1261" t="s">
        <v>1358</v>
      </c>
      <c r="J2141" s="1261" t="s">
        <v>1359</v>
      </c>
    </row>
    <row r="2142">
      <c r="A2142" s="1261" t="s">
        <v>1360</v>
      </c>
      <c r="B2142" s="1261" t="s">
        <v>1434</v>
      </c>
      <c r="C2142" s="1261" t="s">
        <v>1422</v>
      </c>
      <c r="D2142" s="703">
        <v>84</v>
      </c>
      <c r="F2142" s="1261">
        <v>100977.71000000001</v>
      </c>
      <c r="G2142" s="1261">
        <v>114.5</v>
      </c>
      <c r="H2142" s="1261">
        <v>0</v>
      </c>
      <c r="I2142" s="1261" t="s">
        <v>1358</v>
      </c>
      <c r="J2142" s="1261" t="s">
        <v>1359</v>
      </c>
    </row>
    <row r="2143">
      <c r="A2143" s="1261" t="s">
        <v>1360</v>
      </c>
      <c r="B2143" s="1261" t="s">
        <v>1434</v>
      </c>
      <c r="C2143" s="1261" t="s">
        <v>1367</v>
      </c>
      <c r="D2143" s="703">
        <v>40</v>
      </c>
      <c r="F2143" s="1261">
        <v>774273.13</v>
      </c>
      <c r="G2143" s="1261">
        <v>340953.32000000001</v>
      </c>
      <c r="H2143" s="1261">
        <v>0</v>
      </c>
      <c r="I2143" s="1261" t="s">
        <v>1358</v>
      </c>
      <c r="J2143" s="1261" t="s">
        <v>1359</v>
      </c>
    </row>
    <row r="2144">
      <c r="A2144" s="1261" t="s">
        <v>1360</v>
      </c>
      <c r="B2144" s="1261" t="s">
        <v>1434</v>
      </c>
      <c r="C2144" s="1261" t="s">
        <v>1399</v>
      </c>
      <c r="D2144" s="703">
        <v>38</v>
      </c>
      <c r="F2144" s="1261">
        <v>358523.20000000001</v>
      </c>
      <c r="G2144" s="1261">
        <v>583200</v>
      </c>
      <c r="H2144" s="1261">
        <v>0</v>
      </c>
      <c r="I2144" s="1261" t="s">
        <v>1358</v>
      </c>
      <c r="J2144" s="1261" t="s">
        <v>1359</v>
      </c>
    </row>
    <row r="2145">
      <c r="A2145" s="1261" t="s">
        <v>1360</v>
      </c>
      <c r="B2145" s="1261" t="s">
        <v>1434</v>
      </c>
      <c r="C2145" s="1261" t="s">
        <v>1422</v>
      </c>
      <c r="D2145" s="703">
        <v>39</v>
      </c>
      <c r="F2145" s="1261">
        <v>26863.950000000001</v>
      </c>
      <c r="G2145" s="1261">
        <v>13995.309999999999</v>
      </c>
      <c r="H2145" s="1261">
        <v>0</v>
      </c>
      <c r="I2145" s="1261" t="s">
        <v>1358</v>
      </c>
      <c r="J2145" s="1261" t="s">
        <v>1359</v>
      </c>
    </row>
    <row r="2146">
      <c r="A2146" s="1261" t="s">
        <v>1360</v>
      </c>
      <c r="B2146" s="1261" t="s">
        <v>1434</v>
      </c>
      <c r="C2146" s="1261" t="s">
        <v>1385</v>
      </c>
      <c r="D2146" s="703">
        <v>39</v>
      </c>
      <c r="F2146" s="1261">
        <v>491.75</v>
      </c>
      <c r="G2146" s="1261">
        <v>21.300000000000001</v>
      </c>
      <c r="H2146" s="1261">
        <v>0</v>
      </c>
      <c r="I2146" s="1261" t="s">
        <v>1358</v>
      </c>
      <c r="J2146" s="1261" t="s">
        <v>1359</v>
      </c>
    </row>
    <row r="2147">
      <c r="A2147" s="1261" t="s">
        <v>1360</v>
      </c>
      <c r="B2147" s="1261" t="s">
        <v>1434</v>
      </c>
      <c r="C2147" s="1261" t="s">
        <v>1367</v>
      </c>
      <c r="D2147" s="703">
        <v>55</v>
      </c>
      <c r="F2147" s="1261">
        <v>865.59000000000003</v>
      </c>
      <c r="G2147" s="1261">
        <v>296.39999999999998</v>
      </c>
      <c r="H2147" s="1261">
        <v>0</v>
      </c>
      <c r="I2147" s="1261" t="s">
        <v>1358</v>
      </c>
      <c r="J2147" s="1261" t="s">
        <v>1359</v>
      </c>
    </row>
    <row r="2148">
      <c r="A2148" s="1261" t="s">
        <v>1360</v>
      </c>
      <c r="B2148" s="1261" t="s">
        <v>1434</v>
      </c>
      <c r="C2148" s="1261" t="s">
        <v>1397</v>
      </c>
      <c r="D2148" s="703">
        <v>85</v>
      </c>
      <c r="F2148" s="1261">
        <v>19102.459999999999</v>
      </c>
      <c r="G2148" s="1261">
        <v>45.329999999999998</v>
      </c>
      <c r="H2148" s="1261">
        <v>0</v>
      </c>
      <c r="I2148" s="1261" t="s">
        <v>1358</v>
      </c>
      <c r="J2148" s="1261" t="s">
        <v>1359</v>
      </c>
    </row>
    <row r="2149">
      <c r="A2149" s="1261" t="s">
        <v>1360</v>
      </c>
      <c r="B2149" s="1261" t="s">
        <v>1434</v>
      </c>
      <c r="C2149" s="1261" t="s">
        <v>1367</v>
      </c>
      <c r="D2149" s="703">
        <v>85</v>
      </c>
      <c r="F2149" s="1261">
        <v>3871698.2200000002</v>
      </c>
      <c r="G2149" s="1261">
        <v>140126.25</v>
      </c>
      <c r="H2149" s="1261">
        <v>0</v>
      </c>
      <c r="I2149" s="1261" t="s">
        <v>1358</v>
      </c>
      <c r="J2149" s="1261" t="s">
        <v>1359</v>
      </c>
    </row>
    <row r="2150">
      <c r="A2150" s="1261" t="s">
        <v>1360</v>
      </c>
      <c r="B2150" s="1261" t="s">
        <v>1434</v>
      </c>
      <c r="C2150" s="1261" t="s">
        <v>1370</v>
      </c>
      <c r="D2150" s="703">
        <v>39</v>
      </c>
      <c r="F2150" s="1261">
        <v>354097.07000000001</v>
      </c>
      <c r="G2150" s="1261">
        <v>269926</v>
      </c>
      <c r="H2150" s="1261">
        <v>0</v>
      </c>
      <c r="I2150" s="1261" t="s">
        <v>1358</v>
      </c>
      <c r="J2150" s="1261" t="s">
        <v>1359</v>
      </c>
    </row>
    <row r="2151">
      <c r="A2151" s="1261" t="s">
        <v>1360</v>
      </c>
      <c r="B2151" s="1261" t="s">
        <v>1434</v>
      </c>
      <c r="C2151" s="1261" t="s">
        <v>1364</v>
      </c>
      <c r="D2151" s="703">
        <v>85</v>
      </c>
      <c r="F2151" s="1261">
        <v>479550.33000000002</v>
      </c>
      <c r="G2151" s="1261">
        <v>203428.69</v>
      </c>
      <c r="H2151" s="1261">
        <v>0</v>
      </c>
      <c r="I2151" s="1261" t="s">
        <v>1358</v>
      </c>
      <c r="J2151" s="1261" t="s">
        <v>1359</v>
      </c>
    </row>
    <row r="2152">
      <c r="A2152" s="1261" t="s">
        <v>1355</v>
      </c>
      <c r="B2152" s="1261" t="s">
        <v>1434</v>
      </c>
      <c r="C2152" s="1261" t="s">
        <v>1381</v>
      </c>
      <c r="D2152" s="703">
        <v>84</v>
      </c>
      <c r="F2152" s="1261">
        <v>14062.860000000001</v>
      </c>
      <c r="G2152" s="1261">
        <v>1681.75</v>
      </c>
      <c r="H2152" s="1261">
        <v>0</v>
      </c>
      <c r="I2152" s="1261" t="s">
        <v>1358</v>
      </c>
      <c r="J2152" s="1261" t="s">
        <v>1359</v>
      </c>
    </row>
    <row r="2153">
      <c r="A2153" s="1261" t="s">
        <v>1355</v>
      </c>
      <c r="B2153" s="1261" t="s">
        <v>1434</v>
      </c>
      <c r="C2153" s="1261" t="s">
        <v>1383</v>
      </c>
      <c r="D2153" s="703">
        <v>90</v>
      </c>
      <c r="F2153" s="1261">
        <v>186729.69</v>
      </c>
      <c r="G2153" s="1261">
        <v>308</v>
      </c>
      <c r="H2153" s="1261">
        <v>0</v>
      </c>
      <c r="I2153" s="1261" t="s">
        <v>1358</v>
      </c>
      <c r="J2153" s="1261" t="s">
        <v>1359</v>
      </c>
    </row>
    <row r="2154">
      <c r="A2154" s="1261" t="s">
        <v>1360</v>
      </c>
      <c r="B2154" s="1261" t="s">
        <v>1434</v>
      </c>
      <c r="C2154" s="1261" t="s">
        <v>1433</v>
      </c>
      <c r="D2154" s="703">
        <v>85</v>
      </c>
      <c r="F2154" s="1261">
        <v>735.01999999999998</v>
      </c>
      <c r="G2154" s="1261">
        <v>3.7000000000000002</v>
      </c>
      <c r="H2154" s="1261">
        <v>0</v>
      </c>
      <c r="I2154" s="1261" t="s">
        <v>1358</v>
      </c>
      <c r="J2154" s="1261" t="s">
        <v>1359</v>
      </c>
    </row>
    <row r="2155">
      <c r="A2155" s="1261" t="s">
        <v>1360</v>
      </c>
      <c r="B2155" s="1261" t="s">
        <v>1434</v>
      </c>
      <c r="C2155" s="1261" t="s">
        <v>1368</v>
      </c>
      <c r="D2155" s="703">
        <v>22</v>
      </c>
      <c r="F2155" s="1261">
        <v>173487.54000000001</v>
      </c>
      <c r="G2155" s="1261">
        <v>384598.88</v>
      </c>
      <c r="H2155" s="1261">
        <v>0</v>
      </c>
      <c r="I2155" s="1261" t="s">
        <v>1358</v>
      </c>
      <c r="J2155" s="1261" t="s">
        <v>1359</v>
      </c>
    </row>
    <row r="2156">
      <c r="A2156" s="1261" t="s">
        <v>1360</v>
      </c>
      <c r="B2156" s="1261" t="s">
        <v>1434</v>
      </c>
      <c r="C2156" s="1261" t="s">
        <v>1424</v>
      </c>
      <c r="D2156" s="703">
        <v>61</v>
      </c>
      <c r="F2156" s="1261">
        <v>9854.3500000000004</v>
      </c>
      <c r="G2156" s="1261">
        <v>72.819999999999993</v>
      </c>
      <c r="H2156" s="1261">
        <v>0</v>
      </c>
      <c r="I2156" s="1261" t="s">
        <v>1358</v>
      </c>
      <c r="J2156" s="1261" t="s">
        <v>1359</v>
      </c>
    </row>
    <row r="2157">
      <c r="A2157" s="1261" t="s">
        <v>1355</v>
      </c>
      <c r="B2157" s="1261" t="s">
        <v>1434</v>
      </c>
      <c r="C2157" s="1261" t="s">
        <v>1365</v>
      </c>
      <c r="D2157" s="703">
        <v>85</v>
      </c>
      <c r="F2157" s="1261">
        <v>26040</v>
      </c>
      <c r="G2157" s="1261">
        <v>16.920000000000002</v>
      </c>
      <c r="H2157" s="1261">
        <v>0</v>
      </c>
      <c r="I2157" s="1261" t="s">
        <v>1358</v>
      </c>
      <c r="J2157" s="1261" t="s">
        <v>1359</v>
      </c>
    </row>
    <row r="2158">
      <c r="A2158" s="1261" t="s">
        <v>1360</v>
      </c>
      <c r="B2158" s="1261" t="s">
        <v>1434</v>
      </c>
      <c r="C2158" s="1261" t="s">
        <v>1400</v>
      </c>
      <c r="D2158" s="703">
        <v>7</v>
      </c>
      <c r="F2158" s="1261">
        <v>860987.65000000002</v>
      </c>
      <c r="G2158" s="1261">
        <v>446850.40999999997</v>
      </c>
      <c r="H2158" s="1261">
        <v>0</v>
      </c>
      <c r="I2158" s="1261" t="s">
        <v>1358</v>
      </c>
      <c r="J2158" s="1261" t="s">
        <v>1359</v>
      </c>
    </row>
    <row r="2159">
      <c r="A2159" s="1261" t="s">
        <v>1360</v>
      </c>
      <c r="B2159" s="1261" t="s">
        <v>1434</v>
      </c>
      <c r="C2159" s="1261" t="s">
        <v>1379</v>
      </c>
      <c r="D2159" s="703">
        <v>87</v>
      </c>
      <c r="F2159" s="1261">
        <v>624972.57999999996</v>
      </c>
      <c r="G2159" s="1261">
        <v>335549.64000000001</v>
      </c>
      <c r="H2159" s="1261">
        <v>0</v>
      </c>
      <c r="I2159" s="1261" t="s">
        <v>1358</v>
      </c>
      <c r="J2159" s="1261" t="s">
        <v>1359</v>
      </c>
    </row>
    <row r="2160">
      <c r="A2160" s="1261" t="s">
        <v>1355</v>
      </c>
      <c r="B2160" s="1261" t="s">
        <v>1434</v>
      </c>
      <c r="C2160" s="1261" t="s">
        <v>1367</v>
      </c>
      <c r="D2160" s="703">
        <v>19</v>
      </c>
      <c r="F2160" s="1261">
        <v>946.79999999999995</v>
      </c>
      <c r="G2160" s="1261">
        <v>86.099999999999994</v>
      </c>
      <c r="H2160" s="1261">
        <v>0</v>
      </c>
      <c r="I2160" s="1261" t="s">
        <v>1358</v>
      </c>
      <c r="J2160" s="1261" t="s">
        <v>1359</v>
      </c>
    </row>
    <row r="2161">
      <c r="A2161" s="1261" t="s">
        <v>1355</v>
      </c>
      <c r="B2161" s="1261" t="s">
        <v>1434</v>
      </c>
      <c r="C2161" s="1261" t="s">
        <v>1368</v>
      </c>
      <c r="D2161" s="703">
        <v>18</v>
      </c>
      <c r="F2161" s="1261">
        <v>1118.47</v>
      </c>
      <c r="G2161" s="1261">
        <v>85.5</v>
      </c>
      <c r="H2161" s="1261">
        <v>0</v>
      </c>
      <c r="I2161" s="1261" t="s">
        <v>1358</v>
      </c>
      <c r="J2161" s="1261" t="s">
        <v>1359</v>
      </c>
    </row>
    <row r="2162">
      <c r="A2162" s="1261" t="s">
        <v>1355</v>
      </c>
      <c r="B2162" s="1261" t="s">
        <v>1434</v>
      </c>
      <c r="C2162" s="1261" t="s">
        <v>1368</v>
      </c>
      <c r="D2162" s="703">
        <v>74</v>
      </c>
      <c r="F2162" s="1261">
        <v>29567.32</v>
      </c>
      <c r="G2162" s="1261">
        <v>1389</v>
      </c>
      <c r="H2162" s="1261">
        <v>0</v>
      </c>
      <c r="I2162" s="1261" t="s">
        <v>1358</v>
      </c>
      <c r="J2162" s="1261" t="s">
        <v>1359</v>
      </c>
    </row>
    <row r="2163">
      <c r="A2163" s="1261" t="s">
        <v>1355</v>
      </c>
      <c r="B2163" s="1261" t="s">
        <v>1434</v>
      </c>
      <c r="C2163" s="1261" t="s">
        <v>1381</v>
      </c>
      <c r="D2163" s="703">
        <v>82</v>
      </c>
      <c r="F2163" s="1261">
        <v>4301.8699999999999</v>
      </c>
      <c r="G2163" s="1261">
        <v>1996.8</v>
      </c>
      <c r="H2163" s="1261">
        <v>0</v>
      </c>
      <c r="I2163" s="1261" t="s">
        <v>1358</v>
      </c>
      <c r="J2163" s="1261" t="s">
        <v>1359</v>
      </c>
    </row>
    <row r="2164">
      <c r="A2164" s="1261" t="s">
        <v>1360</v>
      </c>
      <c r="B2164" s="1261" t="s">
        <v>1434</v>
      </c>
      <c r="C2164" s="1261" t="s">
        <v>1422</v>
      </c>
      <c r="D2164" s="703">
        <v>42</v>
      </c>
      <c r="F2164" s="1261">
        <v>71.090000000000003</v>
      </c>
      <c r="G2164" s="1261">
        <v>0.40000000000000002</v>
      </c>
      <c r="H2164" s="1261">
        <v>0</v>
      </c>
      <c r="I2164" s="1261" t="s">
        <v>1358</v>
      </c>
      <c r="J2164" s="1261" t="s">
        <v>1359</v>
      </c>
    </row>
    <row r="2165">
      <c r="A2165" s="1261" t="s">
        <v>1360</v>
      </c>
      <c r="B2165" s="1261" t="s">
        <v>1434</v>
      </c>
      <c r="C2165" s="1261" t="s">
        <v>1417</v>
      </c>
      <c r="D2165" s="703">
        <v>38</v>
      </c>
      <c r="F2165" s="1261">
        <v>220.41</v>
      </c>
      <c r="G2165" s="1261">
        <v>0.20000000000000001</v>
      </c>
      <c r="H2165" s="1261">
        <v>0</v>
      </c>
      <c r="I2165" s="1261" t="s">
        <v>1358</v>
      </c>
      <c r="J2165" s="1261" t="s">
        <v>1359</v>
      </c>
    </row>
    <row r="2166">
      <c r="A2166" s="1261" t="s">
        <v>1360</v>
      </c>
      <c r="B2166" s="1261" t="s">
        <v>1434</v>
      </c>
      <c r="C2166" s="1261" t="s">
        <v>1367</v>
      </c>
      <c r="D2166" s="703">
        <v>49</v>
      </c>
      <c r="F2166" s="1261">
        <v>2683.8899999999999</v>
      </c>
      <c r="G2166" s="1261">
        <v>140</v>
      </c>
      <c r="H2166" s="1261">
        <v>0</v>
      </c>
      <c r="I2166" s="1261" t="s">
        <v>1358</v>
      </c>
      <c r="J2166" s="1261" t="s">
        <v>1359</v>
      </c>
    </row>
    <row r="2167">
      <c r="A2167" s="1261" t="s">
        <v>1355</v>
      </c>
      <c r="B2167" s="1261" t="s">
        <v>1434</v>
      </c>
      <c r="C2167" s="1261" t="s">
        <v>1376</v>
      </c>
      <c r="D2167" s="703">
        <v>7</v>
      </c>
      <c r="F2167" s="1261">
        <v>1114533.55</v>
      </c>
      <c r="G2167" s="1261">
        <v>3453650</v>
      </c>
      <c r="H2167" s="1261">
        <v>0</v>
      </c>
      <c r="I2167" s="1261" t="s">
        <v>1358</v>
      </c>
      <c r="J2167" s="1261" t="s">
        <v>1359</v>
      </c>
    </row>
    <row r="2168">
      <c r="A2168" s="1261" t="s">
        <v>1355</v>
      </c>
      <c r="B2168" s="1261" t="s">
        <v>1434</v>
      </c>
      <c r="C2168" s="1261" t="s">
        <v>1368</v>
      </c>
      <c r="D2168" s="703">
        <v>61</v>
      </c>
      <c r="F2168" s="1261">
        <v>7416.1899999999996</v>
      </c>
      <c r="G2168" s="1261">
        <v>44.189999999999998</v>
      </c>
      <c r="H2168" s="1261">
        <v>0</v>
      </c>
      <c r="I2168" s="1261" t="s">
        <v>1358</v>
      </c>
      <c r="J2168" s="1261" t="s">
        <v>1359</v>
      </c>
    </row>
    <row r="2169">
      <c r="A2169" s="1261" t="s">
        <v>1360</v>
      </c>
      <c r="B2169" s="1261" t="s">
        <v>1434</v>
      </c>
      <c r="C2169" s="1261" t="s">
        <v>1366</v>
      </c>
      <c r="D2169" s="703">
        <v>85</v>
      </c>
      <c r="F2169" s="1261">
        <v>60982.190000000002</v>
      </c>
      <c r="G2169" s="1261">
        <v>24682</v>
      </c>
      <c r="H2169" s="1261">
        <v>0</v>
      </c>
      <c r="I2169" s="1261" t="s">
        <v>1358</v>
      </c>
      <c r="J2169" s="1261" t="s">
        <v>1359</v>
      </c>
    </row>
    <row r="2170">
      <c r="A2170" s="1261" t="s">
        <v>1355</v>
      </c>
      <c r="B2170" s="1261" t="s">
        <v>1434</v>
      </c>
      <c r="C2170" s="1261" t="s">
        <v>1357</v>
      </c>
      <c r="D2170" s="703">
        <v>84</v>
      </c>
      <c r="F2170" s="1261">
        <v>34822.730000000003</v>
      </c>
      <c r="G2170" s="1261">
        <v>3602</v>
      </c>
      <c r="H2170" s="1261">
        <v>0</v>
      </c>
      <c r="I2170" s="1261" t="s">
        <v>1358</v>
      </c>
      <c r="J2170" s="1261" t="s">
        <v>1359</v>
      </c>
    </row>
    <row r="2171">
      <c r="A2171" s="1261" t="s">
        <v>1360</v>
      </c>
      <c r="B2171" s="1261" t="s">
        <v>1434</v>
      </c>
      <c r="C2171" s="1261" t="s">
        <v>1368</v>
      </c>
      <c r="D2171" s="703">
        <v>8</v>
      </c>
      <c r="F2171" s="1261">
        <v>648357.73999999999</v>
      </c>
      <c r="G2171" s="1261">
        <v>1023292.38</v>
      </c>
      <c r="H2171" s="1261">
        <v>0</v>
      </c>
      <c r="I2171" s="1261" t="s">
        <v>1358</v>
      </c>
      <c r="J2171" s="1261" t="s">
        <v>1359</v>
      </c>
    </row>
    <row r="2172">
      <c r="A2172" s="1261" t="s">
        <v>1360</v>
      </c>
      <c r="B2172" s="1261" t="s">
        <v>1434</v>
      </c>
      <c r="C2172" s="1261" t="s">
        <v>1370</v>
      </c>
      <c r="D2172" s="703">
        <v>62</v>
      </c>
      <c r="F2172" s="1261">
        <v>199.33000000000001</v>
      </c>
      <c r="G2172" s="1261">
        <v>1.27</v>
      </c>
      <c r="H2172" s="1261">
        <v>0</v>
      </c>
      <c r="I2172" s="1261" t="s">
        <v>1358</v>
      </c>
      <c r="J2172" s="1261" t="s">
        <v>1359</v>
      </c>
    </row>
    <row r="2173">
      <c r="A2173" s="1261" t="s">
        <v>1355</v>
      </c>
      <c r="B2173" s="1261" t="s">
        <v>1434</v>
      </c>
      <c r="C2173" s="1261" t="s">
        <v>1357</v>
      </c>
      <c r="D2173" s="703">
        <v>90</v>
      </c>
      <c r="F2173" s="1261">
        <v>27331.119999999999</v>
      </c>
      <c r="G2173" s="1261">
        <v>1160.98</v>
      </c>
      <c r="H2173" s="1261">
        <v>0</v>
      </c>
      <c r="I2173" s="1261" t="s">
        <v>1358</v>
      </c>
      <c r="J2173" s="1261" t="s">
        <v>1359</v>
      </c>
    </row>
    <row r="2174">
      <c r="A2174" s="1261" t="s">
        <v>1355</v>
      </c>
      <c r="B2174" s="1261" t="s">
        <v>1434</v>
      </c>
      <c r="C2174" s="1261" t="s">
        <v>1364</v>
      </c>
      <c r="D2174" s="703">
        <v>20</v>
      </c>
      <c r="F2174" s="1261">
        <v>225.63999999999999</v>
      </c>
      <c r="G2174" s="1261">
        <v>23.98</v>
      </c>
      <c r="H2174" s="1261">
        <v>0</v>
      </c>
      <c r="I2174" s="1261" t="s">
        <v>1358</v>
      </c>
      <c r="J2174" s="1261" t="s">
        <v>1359</v>
      </c>
    </row>
    <row r="2175">
      <c r="A2175" s="1261" t="s">
        <v>1360</v>
      </c>
      <c r="B2175" s="1261" t="s">
        <v>1434</v>
      </c>
      <c r="C2175" s="1261" t="s">
        <v>1386</v>
      </c>
      <c r="D2175" s="703">
        <v>38</v>
      </c>
      <c r="F2175" s="1261">
        <v>133578.19</v>
      </c>
      <c r="G2175" s="1261">
        <v>6.0300000000000002</v>
      </c>
      <c r="H2175" s="1261">
        <v>0</v>
      </c>
      <c r="I2175" s="1261" t="s">
        <v>1358</v>
      </c>
      <c r="J2175" s="1261" t="s">
        <v>1359</v>
      </c>
    </row>
    <row r="2176">
      <c r="A2176" s="1261" t="s">
        <v>1360</v>
      </c>
      <c r="B2176" s="1261" t="s">
        <v>1434</v>
      </c>
      <c r="C2176" s="1261" t="s">
        <v>1385</v>
      </c>
      <c r="D2176" s="703">
        <v>4</v>
      </c>
      <c r="F2176" s="1261">
        <v>66017.220000000001</v>
      </c>
      <c r="G2176" s="1261">
        <v>14975</v>
      </c>
      <c r="H2176" s="1261">
        <v>0</v>
      </c>
      <c r="I2176" s="1261" t="s">
        <v>1358</v>
      </c>
      <c r="J2176" s="1261" t="s">
        <v>1359</v>
      </c>
    </row>
    <row r="2177">
      <c r="A2177" s="1261" t="s">
        <v>1360</v>
      </c>
      <c r="B2177" s="1261" t="s">
        <v>1434</v>
      </c>
      <c r="C2177" s="1261" t="s">
        <v>1407</v>
      </c>
      <c r="D2177" s="703">
        <v>62</v>
      </c>
      <c r="F2177" s="1261">
        <v>122092.67999999999</v>
      </c>
      <c r="G2177" s="1261">
        <v>696.00999999999999</v>
      </c>
      <c r="H2177" s="1261">
        <v>0</v>
      </c>
      <c r="I2177" s="1261" t="s">
        <v>1358</v>
      </c>
      <c r="J2177" s="1261" t="s">
        <v>1359</v>
      </c>
    </row>
    <row r="2178">
      <c r="A2178" s="1261" t="s">
        <v>1355</v>
      </c>
      <c r="B2178" s="1261" t="s">
        <v>1434</v>
      </c>
      <c r="C2178" s="1261" t="s">
        <v>1364</v>
      </c>
      <c r="D2178" s="703">
        <v>23</v>
      </c>
      <c r="F2178" s="1261">
        <v>880.61000000000001</v>
      </c>
      <c r="G2178" s="1261">
        <v>209.81999999999999</v>
      </c>
      <c r="H2178" s="1261">
        <v>0</v>
      </c>
      <c r="I2178" s="1261" t="s">
        <v>1358</v>
      </c>
      <c r="J2178" s="1261" t="s">
        <v>1359</v>
      </c>
    </row>
    <row r="2179">
      <c r="A2179" s="1261" t="s">
        <v>1355</v>
      </c>
      <c r="B2179" s="1261" t="s">
        <v>1434</v>
      </c>
      <c r="C2179" s="1261" t="s">
        <v>1375</v>
      </c>
      <c r="D2179" s="703">
        <v>95</v>
      </c>
      <c r="F2179" s="1261">
        <v>2908.8899999999999</v>
      </c>
      <c r="G2179" s="1261">
        <v>29.399999999999999</v>
      </c>
      <c r="H2179" s="1261">
        <v>0</v>
      </c>
      <c r="I2179" s="1261" t="s">
        <v>1358</v>
      </c>
      <c r="J2179" s="1261" t="s">
        <v>1359</v>
      </c>
    </row>
    <row r="2180">
      <c r="A2180" s="1261" t="s">
        <v>1355</v>
      </c>
      <c r="B2180" s="1261" t="s">
        <v>1434</v>
      </c>
      <c r="C2180" s="1261" t="s">
        <v>1430</v>
      </c>
      <c r="D2180" s="703">
        <v>20</v>
      </c>
      <c r="F2180" s="1261">
        <v>16756</v>
      </c>
      <c r="G2180" s="1261">
        <v>10027.6</v>
      </c>
      <c r="H2180" s="1261">
        <v>0</v>
      </c>
      <c r="I2180" s="1261" t="s">
        <v>1358</v>
      </c>
      <c r="J2180" s="1261" t="s">
        <v>1359</v>
      </c>
    </row>
    <row r="2181">
      <c r="A2181" s="1261" t="s">
        <v>1355</v>
      </c>
      <c r="B2181" s="1261" t="s">
        <v>1434</v>
      </c>
      <c r="C2181" s="1261" t="s">
        <v>1375</v>
      </c>
      <c r="D2181" s="703">
        <v>22</v>
      </c>
      <c r="F2181" s="1261">
        <v>826.99000000000001</v>
      </c>
      <c r="G2181" s="1261">
        <v>184.31999999999999</v>
      </c>
      <c r="H2181" s="1261">
        <v>0</v>
      </c>
      <c r="I2181" s="1261" t="s">
        <v>1358</v>
      </c>
      <c r="J2181" s="1261" t="s">
        <v>1359</v>
      </c>
    </row>
    <row r="2182">
      <c r="A2182" s="1261" t="s">
        <v>1360</v>
      </c>
      <c r="B2182" s="1261" t="s">
        <v>1434</v>
      </c>
      <c r="C2182" s="1261" t="s">
        <v>1367</v>
      </c>
      <c r="D2182" s="703">
        <v>9</v>
      </c>
      <c r="F2182" s="1261">
        <v>111395.32000000001</v>
      </c>
      <c r="G2182" s="1261">
        <v>61288</v>
      </c>
      <c r="H2182" s="1261">
        <v>0</v>
      </c>
      <c r="I2182" s="1261" t="s">
        <v>1358</v>
      </c>
      <c r="J2182" s="1261" t="s">
        <v>1359</v>
      </c>
    </row>
    <row r="2183">
      <c r="A2183" s="1261" t="s">
        <v>1360</v>
      </c>
      <c r="B2183" s="1261" t="s">
        <v>1434</v>
      </c>
      <c r="C2183" s="1261" t="s">
        <v>1422</v>
      </c>
      <c r="D2183" s="703">
        <v>34</v>
      </c>
      <c r="F2183" s="1261">
        <v>51.630000000000003</v>
      </c>
      <c r="G2183" s="1261">
        <v>0.14000000000000001</v>
      </c>
      <c r="H2183" s="1261">
        <v>0</v>
      </c>
      <c r="I2183" s="1261" t="s">
        <v>1358</v>
      </c>
      <c r="J2183" s="1261" t="s">
        <v>1359</v>
      </c>
    </row>
    <row r="2184">
      <c r="A2184" s="1261" t="s">
        <v>1360</v>
      </c>
      <c r="B2184" s="1261" t="s">
        <v>1434</v>
      </c>
      <c r="C2184" s="1261" t="s">
        <v>1422</v>
      </c>
      <c r="D2184" s="703">
        <v>71</v>
      </c>
      <c r="F2184" s="1261">
        <v>7363.3599999999997</v>
      </c>
      <c r="G2184" s="1261">
        <v>0.11</v>
      </c>
      <c r="H2184" s="1261">
        <v>0</v>
      </c>
      <c r="I2184" s="1261" t="s">
        <v>1358</v>
      </c>
      <c r="J2184" s="1261" t="s">
        <v>1359</v>
      </c>
    </row>
    <row r="2185">
      <c r="A2185" s="1261" t="s">
        <v>1360</v>
      </c>
      <c r="B2185" s="1261" t="s">
        <v>1434</v>
      </c>
      <c r="C2185" s="1261" t="s">
        <v>1420</v>
      </c>
      <c r="D2185" s="703">
        <v>90</v>
      </c>
      <c r="F2185" s="1261">
        <v>18176.470000000001</v>
      </c>
      <c r="G2185" s="1261">
        <v>0.69999999999999996</v>
      </c>
      <c r="H2185" s="1261">
        <v>0</v>
      </c>
      <c r="I2185" s="1261" t="s">
        <v>1358</v>
      </c>
      <c r="J2185" s="1261" t="s">
        <v>1359</v>
      </c>
    </row>
    <row r="2186">
      <c r="A2186" s="1261" t="s">
        <v>1355</v>
      </c>
      <c r="B2186" s="1261" t="s">
        <v>1434</v>
      </c>
      <c r="C2186" s="1261" t="s">
        <v>1400</v>
      </c>
      <c r="D2186" s="703">
        <v>20</v>
      </c>
      <c r="F2186" s="1261">
        <v>23479.759999999998</v>
      </c>
      <c r="G2186" s="1261">
        <v>14703</v>
      </c>
      <c r="H2186" s="1261">
        <v>0</v>
      </c>
      <c r="I2186" s="1261" t="s">
        <v>1358</v>
      </c>
      <c r="J2186" s="1261" t="s">
        <v>1359</v>
      </c>
    </row>
    <row r="2187">
      <c r="A2187" s="1261" t="s">
        <v>1360</v>
      </c>
      <c r="B2187" s="1261" t="s">
        <v>1434</v>
      </c>
      <c r="C2187" s="1261" t="s">
        <v>1385</v>
      </c>
      <c r="D2187" s="703">
        <v>40</v>
      </c>
      <c r="F2187" s="1261">
        <v>3256.1399999999999</v>
      </c>
      <c r="G2187" s="1261">
        <v>528.14999999999998</v>
      </c>
      <c r="H2187" s="1261">
        <v>0</v>
      </c>
      <c r="I2187" s="1261" t="s">
        <v>1358</v>
      </c>
      <c r="J2187" s="1261" t="s">
        <v>1359</v>
      </c>
    </row>
    <row r="2188">
      <c r="A2188" s="1261" t="s">
        <v>1360</v>
      </c>
      <c r="B2188" s="1261" t="s">
        <v>1434</v>
      </c>
      <c r="C2188" s="1261" t="s">
        <v>1367</v>
      </c>
      <c r="D2188" s="703">
        <v>91</v>
      </c>
      <c r="F2188" s="1261">
        <v>82.879999999999995</v>
      </c>
      <c r="G2188" s="1261">
        <v>1</v>
      </c>
      <c r="H2188" s="1261">
        <v>0</v>
      </c>
      <c r="I2188" s="1261" t="s">
        <v>1358</v>
      </c>
      <c r="J2188" s="1261" t="s">
        <v>1359</v>
      </c>
    </row>
    <row r="2189">
      <c r="A2189" s="1261" t="s">
        <v>1360</v>
      </c>
      <c r="B2189" s="1261" t="s">
        <v>1434</v>
      </c>
      <c r="C2189" s="1261" t="s">
        <v>1397</v>
      </c>
      <c r="D2189" s="703">
        <v>38</v>
      </c>
      <c r="F2189" s="1261">
        <v>201880.09</v>
      </c>
      <c r="G2189" s="1261">
        <v>792.89999999999998</v>
      </c>
      <c r="H2189" s="1261">
        <v>0</v>
      </c>
      <c r="I2189" s="1261" t="s">
        <v>1358</v>
      </c>
      <c r="J2189" s="1261" t="s">
        <v>1359</v>
      </c>
    </row>
    <row r="2190">
      <c r="A2190" s="1261" t="s">
        <v>1360</v>
      </c>
      <c r="B2190" s="1261" t="s">
        <v>1434</v>
      </c>
      <c r="C2190" s="1261" t="s">
        <v>1377</v>
      </c>
      <c r="D2190" s="703">
        <v>21</v>
      </c>
      <c r="F2190" s="1261">
        <v>2325.8800000000001</v>
      </c>
      <c r="G2190" s="1261">
        <v>1500.2</v>
      </c>
      <c r="H2190" s="1261">
        <v>0</v>
      </c>
      <c r="I2190" s="1261" t="s">
        <v>1358</v>
      </c>
      <c r="J2190" s="1261" t="s">
        <v>1359</v>
      </c>
    </row>
    <row r="2191">
      <c r="A2191" s="1261" t="s">
        <v>1360</v>
      </c>
      <c r="B2191" s="1261" t="s">
        <v>1434</v>
      </c>
      <c r="C2191" s="1261" t="s">
        <v>1368</v>
      </c>
      <c r="D2191" s="703">
        <v>84</v>
      </c>
      <c r="F2191" s="1261">
        <v>3609.3000000000002</v>
      </c>
      <c r="G2191" s="1261">
        <v>55.57</v>
      </c>
      <c r="H2191" s="1261">
        <v>0</v>
      </c>
      <c r="I2191" s="1261" t="s">
        <v>1358</v>
      </c>
      <c r="J2191" s="1261" t="s">
        <v>1359</v>
      </c>
    </row>
    <row r="2192">
      <c r="A2192" s="1261" t="s">
        <v>1360</v>
      </c>
      <c r="B2192" s="1261" t="s">
        <v>1434</v>
      </c>
      <c r="C2192" s="1261" t="s">
        <v>1379</v>
      </c>
      <c r="D2192" s="703">
        <v>81</v>
      </c>
      <c r="F2192" s="1261">
        <v>4145.6400000000003</v>
      </c>
      <c r="G2192" s="1261">
        <v>37.270000000000003</v>
      </c>
      <c r="H2192" s="1261">
        <v>0</v>
      </c>
      <c r="I2192" s="1261" t="s">
        <v>1358</v>
      </c>
      <c r="J2192" s="1261" t="s">
        <v>1359</v>
      </c>
    </row>
    <row r="2193">
      <c r="A2193" s="1261" t="s">
        <v>1355</v>
      </c>
      <c r="B2193" s="1261" t="s">
        <v>1434</v>
      </c>
      <c r="C2193" s="1261" t="s">
        <v>1422</v>
      </c>
      <c r="D2193" s="703">
        <v>20</v>
      </c>
      <c r="F2193" s="1261">
        <v>385.83999999999997</v>
      </c>
      <c r="G2193" s="1261">
        <v>330.50999999999999</v>
      </c>
      <c r="H2193" s="1261">
        <v>0</v>
      </c>
      <c r="I2193" s="1261" t="s">
        <v>1358</v>
      </c>
      <c r="J2193" s="1261" t="s">
        <v>1359</v>
      </c>
    </row>
    <row r="2194">
      <c r="A2194" s="1261" t="s">
        <v>1360</v>
      </c>
      <c r="B2194" s="1261" t="s">
        <v>1434</v>
      </c>
      <c r="C2194" s="1261" t="s">
        <v>1422</v>
      </c>
      <c r="D2194" s="703">
        <v>29</v>
      </c>
      <c r="F2194" s="1261">
        <v>358.35000000000002</v>
      </c>
      <c r="G2194" s="1261">
        <v>3.8599999999999999</v>
      </c>
      <c r="H2194" s="1261">
        <v>0</v>
      </c>
      <c r="I2194" s="1261" t="s">
        <v>1358</v>
      </c>
      <c r="J2194" s="1261" t="s">
        <v>1359</v>
      </c>
    </row>
    <row r="2195">
      <c r="A2195" s="1261" t="s">
        <v>1355</v>
      </c>
      <c r="B2195" s="1261" t="s">
        <v>1434</v>
      </c>
      <c r="C2195" s="1261" t="s">
        <v>1410</v>
      </c>
      <c r="D2195" s="703">
        <v>18</v>
      </c>
      <c r="F2195" s="1261">
        <v>2.8399999999999999</v>
      </c>
      <c r="G2195" s="1261">
        <v>22.969999999999999</v>
      </c>
      <c r="H2195" s="1261">
        <v>0</v>
      </c>
      <c r="I2195" s="1261" t="s">
        <v>1358</v>
      </c>
      <c r="J2195" s="1261" t="s">
        <v>1359</v>
      </c>
    </row>
    <row r="2196">
      <c r="A2196" s="1261" t="s">
        <v>1355</v>
      </c>
      <c r="B2196" s="1261" t="s">
        <v>1434</v>
      </c>
      <c r="C2196" s="1261" t="s">
        <v>1365</v>
      </c>
      <c r="D2196" s="703">
        <v>21</v>
      </c>
      <c r="F2196" s="1261">
        <v>60597.480000000003</v>
      </c>
      <c r="G2196" s="1261">
        <v>1350.98</v>
      </c>
      <c r="H2196" s="1261">
        <v>0</v>
      </c>
      <c r="I2196" s="1261" t="s">
        <v>1358</v>
      </c>
      <c r="J2196" s="1261" t="s">
        <v>1359</v>
      </c>
    </row>
    <row r="2197">
      <c r="A2197" s="1261" t="s">
        <v>1355</v>
      </c>
      <c r="B2197" s="1261" t="s">
        <v>1434</v>
      </c>
      <c r="C2197" s="1261" t="s">
        <v>1362</v>
      </c>
      <c r="D2197" s="703">
        <v>33</v>
      </c>
      <c r="F2197" s="1261">
        <v>4693.5500000000002</v>
      </c>
      <c r="G2197" s="1261">
        <v>209.53</v>
      </c>
      <c r="H2197" s="1261">
        <v>0</v>
      </c>
      <c r="I2197" s="1261" t="s">
        <v>1358</v>
      </c>
      <c r="J2197" s="1261" t="s">
        <v>1359</v>
      </c>
    </row>
    <row r="2198">
      <c r="A2198" s="1261" t="s">
        <v>1355</v>
      </c>
      <c r="B2198" s="1261" t="s">
        <v>1434</v>
      </c>
      <c r="C2198" s="1261" t="s">
        <v>1366</v>
      </c>
      <c r="D2198" s="703">
        <v>1</v>
      </c>
      <c r="E2198" s="1261" t="s">
        <v>1418</v>
      </c>
      <c r="F2198" s="1261">
        <v>59600</v>
      </c>
      <c r="G2198" s="1261">
        <v>21285.700000000001</v>
      </c>
      <c r="H2198" s="1261">
        <v>149</v>
      </c>
      <c r="I2198" s="1261" t="s">
        <v>1358</v>
      </c>
      <c r="J2198" s="1261" t="s">
        <v>1359</v>
      </c>
    </row>
    <row r="2199">
      <c r="A2199" s="1261" t="s">
        <v>1360</v>
      </c>
      <c r="B2199" s="1261" t="s">
        <v>1434</v>
      </c>
      <c r="C2199" s="1261" t="s">
        <v>1407</v>
      </c>
      <c r="D2199" s="703">
        <v>74</v>
      </c>
      <c r="F2199" s="1261">
        <v>146.91999999999999</v>
      </c>
      <c r="G2199" s="1261">
        <v>0.40000000000000002</v>
      </c>
      <c r="H2199" s="1261">
        <v>0</v>
      </c>
      <c r="I2199" s="1261" t="s">
        <v>1358</v>
      </c>
      <c r="J2199" s="1261" t="s">
        <v>1359</v>
      </c>
    </row>
    <row r="2200">
      <c r="A2200" s="1261" t="s">
        <v>1360</v>
      </c>
      <c r="B2200" s="1261" t="s">
        <v>1434</v>
      </c>
      <c r="C2200" s="1261" t="s">
        <v>1393</v>
      </c>
      <c r="D2200" s="703">
        <v>85</v>
      </c>
      <c r="F2200" s="1261">
        <v>865.94000000000005</v>
      </c>
      <c r="G2200" s="1261">
        <v>0.44</v>
      </c>
      <c r="H2200" s="1261">
        <v>0</v>
      </c>
      <c r="I2200" s="1261" t="s">
        <v>1358</v>
      </c>
      <c r="J2200" s="1261" t="s">
        <v>1359</v>
      </c>
    </row>
    <row r="2201">
      <c r="A2201" s="1261" t="s">
        <v>1360</v>
      </c>
      <c r="B2201" s="1261" t="s">
        <v>1434</v>
      </c>
      <c r="C2201" s="1261" t="s">
        <v>1378</v>
      </c>
      <c r="D2201" s="703">
        <v>83</v>
      </c>
      <c r="F2201" s="1261">
        <v>95.840000000000003</v>
      </c>
      <c r="G2201" s="1261">
        <v>2</v>
      </c>
      <c r="H2201" s="1261">
        <v>0</v>
      </c>
      <c r="I2201" s="1261" t="s">
        <v>1358</v>
      </c>
      <c r="J2201" s="1261" t="s">
        <v>1359</v>
      </c>
    </row>
    <row r="2202">
      <c r="A2202" s="1261" t="s">
        <v>1360</v>
      </c>
      <c r="B2202" s="1261" t="s">
        <v>1434</v>
      </c>
      <c r="C2202" s="1261" t="s">
        <v>1379</v>
      </c>
      <c r="D2202" s="703">
        <v>34</v>
      </c>
      <c r="F2202" s="1261">
        <v>80.349999999999994</v>
      </c>
      <c r="G2202" s="1261">
        <v>0.71999999999999997</v>
      </c>
      <c r="H2202" s="1261">
        <v>0</v>
      </c>
      <c r="I2202" s="1261" t="s">
        <v>1358</v>
      </c>
      <c r="J2202" s="1261" t="s">
        <v>1359</v>
      </c>
    </row>
    <row r="2203">
      <c r="A2203" s="1261" t="s">
        <v>1360</v>
      </c>
      <c r="B2203" s="1261" t="s">
        <v>1434</v>
      </c>
      <c r="C2203" s="1261" t="s">
        <v>1414</v>
      </c>
      <c r="D2203" s="703">
        <v>61</v>
      </c>
      <c r="F2203" s="1261">
        <v>1674.49</v>
      </c>
      <c r="G2203" s="1261">
        <v>16</v>
      </c>
      <c r="H2203" s="1261">
        <v>0</v>
      </c>
      <c r="I2203" s="1261" t="s">
        <v>1358</v>
      </c>
      <c r="J2203" s="1261" t="s">
        <v>1359</v>
      </c>
    </row>
    <row r="2204">
      <c r="A2204" s="1261" t="s">
        <v>1360</v>
      </c>
      <c r="B2204" s="1261" t="s">
        <v>1434</v>
      </c>
      <c r="C2204" s="1261" t="s">
        <v>1386</v>
      </c>
      <c r="D2204" s="703">
        <v>82</v>
      </c>
      <c r="F2204" s="1261">
        <v>12372.74</v>
      </c>
      <c r="G2204" s="1261">
        <v>23.300000000000001</v>
      </c>
      <c r="H2204" s="1261">
        <v>0</v>
      </c>
      <c r="I2204" s="1261" t="s">
        <v>1358</v>
      </c>
      <c r="J2204" s="1261" t="s">
        <v>1359</v>
      </c>
    </row>
    <row r="2205">
      <c r="A2205" s="1261" t="s">
        <v>1360</v>
      </c>
      <c r="B2205" s="1261" t="s">
        <v>1434</v>
      </c>
      <c r="C2205" s="1261" t="s">
        <v>1446</v>
      </c>
      <c r="D2205" s="703">
        <v>85</v>
      </c>
      <c r="F2205" s="1261">
        <v>6441.1000000000004</v>
      </c>
      <c r="G2205" s="1261">
        <v>47.140000000000001</v>
      </c>
      <c r="H2205" s="1261">
        <v>0</v>
      </c>
      <c r="I2205" s="1261" t="s">
        <v>1358</v>
      </c>
      <c r="J2205" s="1261" t="s">
        <v>1359</v>
      </c>
    </row>
    <row r="2206">
      <c r="A2206" s="1261" t="s">
        <v>1360</v>
      </c>
      <c r="B2206" s="1261" t="s">
        <v>1434</v>
      </c>
      <c r="C2206" s="1261" t="s">
        <v>1368</v>
      </c>
      <c r="D2206" s="703">
        <v>76</v>
      </c>
      <c r="F2206" s="1261">
        <v>65271.669999999998</v>
      </c>
      <c r="G2206" s="1261">
        <v>39432</v>
      </c>
      <c r="H2206" s="1261">
        <v>0</v>
      </c>
      <c r="I2206" s="1261" t="s">
        <v>1358</v>
      </c>
      <c r="J2206" s="1261" t="s">
        <v>1359</v>
      </c>
    </row>
    <row r="2207">
      <c r="A2207" s="1261" t="s">
        <v>1355</v>
      </c>
      <c r="B2207" s="1261" t="s">
        <v>1434</v>
      </c>
      <c r="C2207" s="1261" t="s">
        <v>1395</v>
      </c>
      <c r="D2207" s="703">
        <v>90</v>
      </c>
      <c r="F2207" s="1261">
        <v>2420</v>
      </c>
      <c r="G2207" s="1261">
        <v>1</v>
      </c>
      <c r="H2207" s="1261">
        <v>0</v>
      </c>
      <c r="I2207" s="1261" t="s">
        <v>1358</v>
      </c>
      <c r="J2207" s="1261" t="s">
        <v>1359</v>
      </c>
    </row>
    <row r="2208">
      <c r="A2208" s="1261" t="s">
        <v>1355</v>
      </c>
      <c r="B2208" s="1261" t="s">
        <v>1434</v>
      </c>
      <c r="C2208" s="1261" t="s">
        <v>1364</v>
      </c>
      <c r="D2208" s="703">
        <v>83</v>
      </c>
      <c r="F2208" s="1261">
        <v>0.82999999999999996</v>
      </c>
      <c r="G2208" s="1261">
        <v>0.5</v>
      </c>
      <c r="H2208" s="1261">
        <v>0</v>
      </c>
      <c r="I2208" s="1261" t="s">
        <v>1358</v>
      </c>
      <c r="J2208" s="1261" t="s">
        <v>1359</v>
      </c>
    </row>
    <row r="2209">
      <c r="A2209" s="1261" t="s">
        <v>1360</v>
      </c>
      <c r="B2209" s="1261" t="s">
        <v>1434</v>
      </c>
      <c r="C2209" s="1261" t="s">
        <v>1372</v>
      </c>
      <c r="D2209" s="703">
        <v>74</v>
      </c>
      <c r="F2209" s="1261">
        <v>2013.3399999999999</v>
      </c>
      <c r="G2209" s="1261">
        <v>7</v>
      </c>
      <c r="H2209" s="1261">
        <v>0</v>
      </c>
      <c r="I2209" s="1261" t="s">
        <v>1358</v>
      </c>
      <c r="J2209" s="1261" t="s">
        <v>1359</v>
      </c>
    </row>
    <row r="2210">
      <c r="A2210" s="1261" t="s">
        <v>1355</v>
      </c>
      <c r="B2210" s="1261" t="s">
        <v>1434</v>
      </c>
      <c r="C2210" s="1261" t="s">
        <v>1465</v>
      </c>
      <c r="D2210" s="703">
        <v>30</v>
      </c>
      <c r="F2210" s="1261">
        <v>4290.3999999999996</v>
      </c>
      <c r="G2210" s="1261">
        <v>0.96999999999999997</v>
      </c>
      <c r="H2210" s="1261">
        <v>0</v>
      </c>
      <c r="I2210" s="1261" t="s">
        <v>1358</v>
      </c>
      <c r="J2210" s="1261" t="s">
        <v>1359</v>
      </c>
    </row>
    <row r="2211">
      <c r="A2211" s="1261" t="s">
        <v>1355</v>
      </c>
      <c r="B2211" s="1261" t="s">
        <v>1434</v>
      </c>
      <c r="C2211" s="1261" t="s">
        <v>1383</v>
      </c>
      <c r="D2211" s="703">
        <v>47</v>
      </c>
      <c r="F2211" s="1261">
        <v>5241.7700000000004</v>
      </c>
      <c r="G2211" s="1261">
        <v>62928</v>
      </c>
      <c r="H2211" s="1261">
        <v>0</v>
      </c>
      <c r="I2211" s="1261" t="s">
        <v>1358</v>
      </c>
      <c r="J2211" s="1261" t="s">
        <v>1359</v>
      </c>
    </row>
    <row r="2212">
      <c r="A2212" s="1261" t="s">
        <v>1360</v>
      </c>
      <c r="B2212" s="1261" t="s">
        <v>1434</v>
      </c>
      <c r="C2212" s="1261" t="s">
        <v>1386</v>
      </c>
      <c r="D2212" s="703">
        <v>69</v>
      </c>
      <c r="F2212" s="1261">
        <v>3234.5</v>
      </c>
      <c r="G2212" s="1261">
        <v>0.25</v>
      </c>
      <c r="H2212" s="1261">
        <v>0</v>
      </c>
      <c r="I2212" s="1261" t="s">
        <v>1358</v>
      </c>
      <c r="J2212" s="1261" t="s">
        <v>1359</v>
      </c>
    </row>
    <row r="2213">
      <c r="A2213" s="1261" t="s">
        <v>1360</v>
      </c>
      <c r="B2213" s="1261" t="s">
        <v>1434</v>
      </c>
      <c r="C2213" s="1261" t="s">
        <v>1364</v>
      </c>
      <c r="D2213" s="703">
        <v>61</v>
      </c>
      <c r="F2213" s="1261">
        <v>2222.8600000000001</v>
      </c>
      <c r="G2213" s="1261">
        <v>39.049999999999997</v>
      </c>
      <c r="H2213" s="1261">
        <v>0</v>
      </c>
      <c r="I2213" s="1261" t="s">
        <v>1358</v>
      </c>
      <c r="J2213" s="1261" t="s">
        <v>1359</v>
      </c>
    </row>
    <row r="2214">
      <c r="A2214" s="1261" t="s">
        <v>1355</v>
      </c>
      <c r="B2214" s="1261" t="s">
        <v>1434</v>
      </c>
      <c r="C2214" s="1261" t="s">
        <v>1366</v>
      </c>
      <c r="D2214" s="703">
        <v>33</v>
      </c>
      <c r="F2214" s="1261">
        <v>275.00999999999999</v>
      </c>
      <c r="G2214" s="1261">
        <v>7.7000000000000002</v>
      </c>
      <c r="H2214" s="1261">
        <v>0</v>
      </c>
      <c r="I2214" s="1261" t="s">
        <v>1358</v>
      </c>
      <c r="J2214" s="1261" t="s">
        <v>1359</v>
      </c>
    </row>
    <row r="2215">
      <c r="A2215" s="1261" t="s">
        <v>1360</v>
      </c>
      <c r="B2215" s="1261" t="s">
        <v>1434</v>
      </c>
      <c r="C2215" s="1261" t="s">
        <v>1398</v>
      </c>
      <c r="D2215" s="703">
        <v>96</v>
      </c>
      <c r="F2215" s="1261">
        <v>3418.3000000000002</v>
      </c>
      <c r="G2215" s="1261">
        <v>230.40000000000001</v>
      </c>
      <c r="H2215" s="1261">
        <v>0</v>
      </c>
      <c r="I2215" s="1261" t="s">
        <v>1358</v>
      </c>
      <c r="J2215" s="1261" t="s">
        <v>1359</v>
      </c>
    </row>
    <row r="2216">
      <c r="A2216" s="1261" t="s">
        <v>1360</v>
      </c>
      <c r="B2216" s="1261" t="s">
        <v>1434</v>
      </c>
      <c r="C2216" s="1261" t="s">
        <v>1368</v>
      </c>
      <c r="D2216" s="703">
        <v>94</v>
      </c>
      <c r="F2216" s="1261">
        <v>13456.82</v>
      </c>
      <c r="G2216" s="1261">
        <v>257.89999999999998</v>
      </c>
      <c r="H2216" s="1261">
        <v>0</v>
      </c>
      <c r="I2216" s="1261" t="s">
        <v>1358</v>
      </c>
      <c r="J2216" s="1261" t="s">
        <v>1359</v>
      </c>
    </row>
    <row r="2217">
      <c r="A2217" s="1261" t="s">
        <v>1355</v>
      </c>
      <c r="B2217" s="1261" t="s">
        <v>1434</v>
      </c>
      <c r="C2217" s="1261" t="s">
        <v>1381</v>
      </c>
      <c r="D2217" s="703">
        <v>39</v>
      </c>
      <c r="F2217" s="1261">
        <v>55.729999999999997</v>
      </c>
      <c r="G2217" s="1261">
        <v>0.84999999999999998</v>
      </c>
      <c r="H2217" s="1261">
        <v>0</v>
      </c>
      <c r="I2217" s="1261" t="s">
        <v>1358</v>
      </c>
      <c r="J2217" s="1261" t="s">
        <v>1359</v>
      </c>
    </row>
    <row r="2218">
      <c r="A2218" s="1261" t="s">
        <v>1355</v>
      </c>
      <c r="B2218" s="1261" t="s">
        <v>1434</v>
      </c>
      <c r="C2218" s="1261" t="s">
        <v>1431</v>
      </c>
      <c r="D2218" s="703">
        <v>85</v>
      </c>
      <c r="F2218" s="1261">
        <v>4233.5200000000004</v>
      </c>
      <c r="G2218" s="1261">
        <v>7.7999999999999998</v>
      </c>
      <c r="H2218" s="1261">
        <v>0</v>
      </c>
      <c r="I2218" s="1261" t="s">
        <v>1358</v>
      </c>
      <c r="J2218" s="1261" t="s">
        <v>1359</v>
      </c>
    </row>
    <row r="2219">
      <c r="A2219" s="1261" t="s">
        <v>1355</v>
      </c>
      <c r="B2219" s="1261" t="s">
        <v>1434</v>
      </c>
      <c r="C2219" s="1261" t="s">
        <v>1375</v>
      </c>
      <c r="D2219" s="703">
        <v>44</v>
      </c>
      <c r="F2219" s="1261">
        <v>27268.790000000001</v>
      </c>
      <c r="G2219" s="1261">
        <v>19700</v>
      </c>
      <c r="H2219" s="1261">
        <v>0</v>
      </c>
      <c r="I2219" s="1261" t="s">
        <v>1358</v>
      </c>
      <c r="J2219" s="1261" t="s">
        <v>1359</v>
      </c>
    </row>
    <row r="2220">
      <c r="A2220" s="1261" t="s">
        <v>1355</v>
      </c>
      <c r="B2220" s="1261" t="s">
        <v>1434</v>
      </c>
      <c r="C2220" s="1261" t="s">
        <v>1402</v>
      </c>
      <c r="D2220" s="703">
        <v>85</v>
      </c>
      <c r="F2220" s="1261">
        <v>4883.9799999999996</v>
      </c>
      <c r="G2220" s="1261">
        <v>3.8799999999999999</v>
      </c>
      <c r="H2220" s="1261">
        <v>0</v>
      </c>
      <c r="I2220" s="1261" t="s">
        <v>1358</v>
      </c>
      <c r="J2220" s="1261" t="s">
        <v>1359</v>
      </c>
    </row>
    <row r="2221">
      <c r="A2221" s="1261" t="s">
        <v>1360</v>
      </c>
      <c r="B2221" s="1261" t="s">
        <v>1434</v>
      </c>
      <c r="C2221" s="1261" t="s">
        <v>1411</v>
      </c>
      <c r="D2221" s="703">
        <v>17</v>
      </c>
      <c r="F2221" s="1261">
        <v>16649</v>
      </c>
      <c r="G2221" s="1261">
        <v>4817.5</v>
      </c>
      <c r="H2221" s="1261">
        <v>0</v>
      </c>
      <c r="I2221" s="1261" t="s">
        <v>1358</v>
      </c>
      <c r="J2221" s="1261" t="s">
        <v>1359</v>
      </c>
    </row>
    <row r="2222">
      <c r="A2222" s="1261" t="s">
        <v>1355</v>
      </c>
      <c r="B2222" s="1261" t="s">
        <v>1434</v>
      </c>
      <c r="C2222" s="1261" t="s">
        <v>1383</v>
      </c>
      <c r="D2222" s="703">
        <v>17</v>
      </c>
      <c r="F2222" s="1261">
        <v>26.989999999999998</v>
      </c>
      <c r="G2222" s="1261">
        <v>6</v>
      </c>
      <c r="H2222" s="1261">
        <v>0</v>
      </c>
      <c r="I2222" s="1261" t="s">
        <v>1358</v>
      </c>
      <c r="J2222" s="1261" t="s">
        <v>1359</v>
      </c>
    </row>
    <row r="2223">
      <c r="A2223" s="1261" t="s">
        <v>1360</v>
      </c>
      <c r="B2223" s="1261" t="s">
        <v>1356</v>
      </c>
      <c r="C2223" s="1261" t="s">
        <v>1364</v>
      </c>
      <c r="D2223" s="703">
        <v>33</v>
      </c>
      <c r="F2223" s="1261">
        <v>531.88999999999999</v>
      </c>
      <c r="G2223" s="1261">
        <v>83.200000000000003</v>
      </c>
      <c r="H2223" s="1261">
        <v>0</v>
      </c>
      <c r="I2223" s="1261" t="s">
        <v>1358</v>
      </c>
      <c r="J2223" s="1261" t="s">
        <v>1359</v>
      </c>
    </row>
    <row r="2224">
      <c r="A2224" s="1261" t="s">
        <v>1360</v>
      </c>
      <c r="B2224" s="1261" t="s">
        <v>1356</v>
      </c>
      <c r="C2224" s="1261" t="s">
        <v>1367</v>
      </c>
      <c r="D2224" s="703">
        <v>20</v>
      </c>
      <c r="F2224" s="1261">
        <v>772595.88</v>
      </c>
      <c r="G2224" s="1261">
        <v>1014723.74</v>
      </c>
      <c r="H2224" s="1261">
        <v>0</v>
      </c>
      <c r="I2224" s="1261" t="s">
        <v>1358</v>
      </c>
      <c r="J2224" s="1261" t="s">
        <v>1359</v>
      </c>
    </row>
    <row r="2225">
      <c r="A2225" s="1261" t="s">
        <v>1360</v>
      </c>
      <c r="B2225" s="1261" t="s">
        <v>1356</v>
      </c>
      <c r="C2225" s="1261" t="s">
        <v>1364</v>
      </c>
      <c r="D2225" s="703">
        <v>29</v>
      </c>
      <c r="F2225" s="1261">
        <v>315760.09999999998</v>
      </c>
      <c r="G2225" s="1261">
        <v>5335.1999999999998</v>
      </c>
      <c r="H2225" s="1261">
        <v>0</v>
      </c>
      <c r="I2225" s="1261" t="s">
        <v>1358</v>
      </c>
      <c r="J2225" s="1261" t="s">
        <v>1359</v>
      </c>
    </row>
    <row r="2226">
      <c r="A2226" s="1261" t="s">
        <v>1355</v>
      </c>
      <c r="B2226" s="1261" t="s">
        <v>1356</v>
      </c>
      <c r="C2226" s="1261" t="s">
        <v>1371</v>
      </c>
      <c r="D2226" s="703">
        <v>21</v>
      </c>
      <c r="F2226" s="1261">
        <v>179426.82999999999</v>
      </c>
      <c r="G2226" s="1261">
        <v>90080.720000000001</v>
      </c>
      <c r="H2226" s="1261">
        <v>0</v>
      </c>
      <c r="I2226" s="1261" t="s">
        <v>1358</v>
      </c>
      <c r="J2226" s="1261" t="s">
        <v>1359</v>
      </c>
    </row>
    <row r="2227">
      <c r="A2227" s="1261" t="s">
        <v>1355</v>
      </c>
      <c r="B2227" s="1261" t="s">
        <v>1356</v>
      </c>
      <c r="C2227" s="1261" t="s">
        <v>1368</v>
      </c>
      <c r="D2227" s="703">
        <v>31</v>
      </c>
      <c r="F2227" s="1261">
        <v>22105.869999999999</v>
      </c>
      <c r="G2227" s="1261">
        <v>18200</v>
      </c>
      <c r="H2227" s="1261">
        <v>0</v>
      </c>
      <c r="I2227" s="1261" t="s">
        <v>1358</v>
      </c>
      <c r="J2227" s="1261" t="s">
        <v>1359</v>
      </c>
    </row>
    <row r="2228">
      <c r="A2228" s="1261" t="s">
        <v>1360</v>
      </c>
      <c r="B2228" s="1261" t="s">
        <v>1356</v>
      </c>
      <c r="C2228" s="1261" t="s">
        <v>1367</v>
      </c>
      <c r="D2228" s="703">
        <v>3</v>
      </c>
      <c r="F2228" s="1261">
        <v>7361033.8799999999</v>
      </c>
      <c r="G2228" s="1261">
        <v>1087699.3899999999</v>
      </c>
      <c r="H2228" s="1261">
        <v>0</v>
      </c>
      <c r="I2228" s="1261" t="s">
        <v>1358</v>
      </c>
      <c r="J2228" s="1261" t="s">
        <v>1359</v>
      </c>
    </row>
    <row r="2229">
      <c r="A2229" s="1261" t="s">
        <v>1360</v>
      </c>
      <c r="B2229" s="1261" t="s">
        <v>1356</v>
      </c>
      <c r="C2229" s="1261" t="s">
        <v>1424</v>
      </c>
      <c r="D2229" s="703">
        <v>62</v>
      </c>
      <c r="F2229" s="1261">
        <v>46620.050000000003</v>
      </c>
      <c r="G2229" s="1261">
        <v>386.49000000000001</v>
      </c>
      <c r="H2229" s="1261">
        <v>0</v>
      </c>
      <c r="I2229" s="1261" t="s">
        <v>1358</v>
      </c>
      <c r="J2229" s="1261" t="s">
        <v>1359</v>
      </c>
    </row>
    <row r="2230">
      <c r="A2230" s="1261" t="s">
        <v>1360</v>
      </c>
      <c r="B2230" s="1261" t="s">
        <v>1356</v>
      </c>
      <c r="C2230" s="1261" t="s">
        <v>1380</v>
      </c>
      <c r="D2230" s="703">
        <v>61</v>
      </c>
      <c r="F2230" s="1261">
        <v>37569.760000000002</v>
      </c>
      <c r="G2230" s="1261">
        <v>543.87</v>
      </c>
      <c r="H2230" s="1261">
        <v>0</v>
      </c>
      <c r="I2230" s="1261" t="s">
        <v>1358</v>
      </c>
      <c r="J2230" s="1261" t="s">
        <v>1359</v>
      </c>
    </row>
    <row r="2231">
      <c r="A2231" s="1261" t="s">
        <v>1355</v>
      </c>
      <c r="B2231" s="1261" t="s">
        <v>1356</v>
      </c>
      <c r="C2231" s="1261" t="s">
        <v>1368</v>
      </c>
      <c r="D2231" s="703">
        <v>35</v>
      </c>
      <c r="F2231" s="1261">
        <v>7977.4399999999996</v>
      </c>
      <c r="G2231" s="1261">
        <v>466.89999999999998</v>
      </c>
      <c r="H2231" s="1261">
        <v>0</v>
      </c>
      <c r="I2231" s="1261" t="s">
        <v>1358</v>
      </c>
      <c r="J2231" s="1261" t="s">
        <v>1359</v>
      </c>
    </row>
    <row r="2232">
      <c r="A2232" s="1261" t="s">
        <v>1360</v>
      </c>
      <c r="B2232" s="1261" t="s">
        <v>1356</v>
      </c>
      <c r="C2232" s="1261" t="s">
        <v>1397</v>
      </c>
      <c r="D2232" s="703">
        <v>39</v>
      </c>
      <c r="F2232" s="1261">
        <v>5186.4099999999999</v>
      </c>
      <c r="G2232" s="1261">
        <v>47.539999999999999</v>
      </c>
      <c r="H2232" s="1261">
        <v>0</v>
      </c>
      <c r="I2232" s="1261" t="s">
        <v>1358</v>
      </c>
      <c r="J2232" s="1261" t="s">
        <v>1359</v>
      </c>
    </row>
    <row r="2233">
      <c r="A2233" s="1261" t="s">
        <v>1355</v>
      </c>
      <c r="B2233" s="1261" t="s">
        <v>1356</v>
      </c>
      <c r="C2233" s="1261" t="s">
        <v>1368</v>
      </c>
      <c r="D2233" s="703">
        <v>73</v>
      </c>
      <c r="F2233" s="1261">
        <v>348028.44</v>
      </c>
      <c r="G2233" s="1261">
        <v>40685.860000000001</v>
      </c>
      <c r="H2233" s="1261">
        <v>0</v>
      </c>
      <c r="I2233" s="1261" t="s">
        <v>1358</v>
      </c>
      <c r="J2233" s="1261" t="s">
        <v>1359</v>
      </c>
    </row>
    <row r="2234">
      <c r="A2234" s="1261" t="s">
        <v>1360</v>
      </c>
      <c r="B2234" s="1261" t="s">
        <v>1356</v>
      </c>
      <c r="C2234" s="1261" t="s">
        <v>1368</v>
      </c>
      <c r="D2234" s="703">
        <v>68</v>
      </c>
      <c r="F2234" s="1261">
        <v>12070.190000000001</v>
      </c>
      <c r="G2234" s="1261">
        <v>851.60000000000002</v>
      </c>
      <c r="H2234" s="1261">
        <v>0</v>
      </c>
      <c r="I2234" s="1261" t="s">
        <v>1358</v>
      </c>
      <c r="J2234" s="1261" t="s">
        <v>1359</v>
      </c>
    </row>
    <row r="2235">
      <c r="A2235" s="1261" t="s">
        <v>1360</v>
      </c>
      <c r="B2235" s="1261" t="s">
        <v>1356</v>
      </c>
      <c r="C2235" s="1261" t="s">
        <v>1430</v>
      </c>
      <c r="D2235" s="703">
        <v>90</v>
      </c>
      <c r="F2235" s="1261">
        <v>89827.100000000006</v>
      </c>
      <c r="G2235" s="1261">
        <v>23.129999999999999</v>
      </c>
      <c r="H2235" s="1261">
        <v>0</v>
      </c>
      <c r="I2235" s="1261" t="s">
        <v>1358</v>
      </c>
      <c r="J2235" s="1261" t="s">
        <v>1359</v>
      </c>
    </row>
    <row r="2236">
      <c r="A2236" s="1261" t="s">
        <v>1360</v>
      </c>
      <c r="B2236" s="1261" t="s">
        <v>1356</v>
      </c>
      <c r="C2236" s="1261" t="s">
        <v>1433</v>
      </c>
      <c r="D2236" s="703">
        <v>85</v>
      </c>
      <c r="F2236" s="1261">
        <v>2810.8000000000002</v>
      </c>
      <c r="G2236" s="1261">
        <v>32.549999999999997</v>
      </c>
      <c r="H2236" s="1261">
        <v>0</v>
      </c>
      <c r="I2236" s="1261" t="s">
        <v>1358</v>
      </c>
      <c r="J2236" s="1261" t="s">
        <v>1359</v>
      </c>
    </row>
    <row r="2237">
      <c r="A2237" s="1261" t="s">
        <v>1360</v>
      </c>
      <c r="B2237" s="1261" t="s">
        <v>1356</v>
      </c>
      <c r="C2237" s="1261" t="s">
        <v>1397</v>
      </c>
      <c r="D2237" s="703">
        <v>28</v>
      </c>
      <c r="F2237" s="1261">
        <v>7795.5</v>
      </c>
      <c r="G2237" s="1261">
        <v>70</v>
      </c>
      <c r="H2237" s="1261">
        <v>0</v>
      </c>
      <c r="I2237" s="1261" t="s">
        <v>1358</v>
      </c>
      <c r="J2237" s="1261" t="s">
        <v>1359</v>
      </c>
    </row>
    <row r="2238">
      <c r="A2238" s="1261" t="s">
        <v>1355</v>
      </c>
      <c r="B2238" s="1261" t="s">
        <v>1356</v>
      </c>
      <c r="C2238" s="1261" t="s">
        <v>1364</v>
      </c>
      <c r="D2238" s="703">
        <v>21</v>
      </c>
      <c r="F2238" s="1261">
        <v>96711.149999999994</v>
      </c>
      <c r="G2238" s="1261">
        <v>14308.709999999999</v>
      </c>
      <c r="H2238" s="1261">
        <v>0</v>
      </c>
      <c r="I2238" s="1261" t="s">
        <v>1358</v>
      </c>
      <c r="J2238" s="1261" t="s">
        <v>1359</v>
      </c>
    </row>
    <row r="2239">
      <c r="A2239" s="1261" t="s">
        <v>1355</v>
      </c>
      <c r="B2239" s="1261" t="s">
        <v>1356</v>
      </c>
      <c r="C2239" s="1261" t="s">
        <v>1368</v>
      </c>
      <c r="D2239" s="703">
        <v>20</v>
      </c>
      <c r="F2239" s="1261">
        <v>320917.10999999999</v>
      </c>
      <c r="G2239" s="1261">
        <v>276757.28999999998</v>
      </c>
      <c r="H2239" s="1261">
        <v>0</v>
      </c>
      <c r="I2239" s="1261" t="s">
        <v>1358</v>
      </c>
      <c r="J2239" s="1261" t="s">
        <v>1359</v>
      </c>
    </row>
    <row r="2240">
      <c r="A2240" s="1261" t="s">
        <v>1355</v>
      </c>
      <c r="B2240" s="1261" t="s">
        <v>1356</v>
      </c>
      <c r="C2240" s="1261" t="s">
        <v>1370</v>
      </c>
      <c r="D2240" s="703">
        <v>49</v>
      </c>
      <c r="F2240" s="1261">
        <v>6574.9799999999996</v>
      </c>
      <c r="G2240" s="1261">
        <v>1367.9000000000001</v>
      </c>
      <c r="H2240" s="1261">
        <v>0</v>
      </c>
      <c r="I2240" s="1261" t="s">
        <v>1358</v>
      </c>
      <c r="J2240" s="1261" t="s">
        <v>1359</v>
      </c>
    </row>
    <row r="2241">
      <c r="A2241" s="1261" t="s">
        <v>1355</v>
      </c>
      <c r="B2241" s="1261" t="s">
        <v>1356</v>
      </c>
      <c r="C2241" s="1261" t="s">
        <v>1400</v>
      </c>
      <c r="D2241" s="703">
        <v>44</v>
      </c>
      <c r="F2241" s="1261">
        <v>186388.23000000001</v>
      </c>
      <c r="G2241" s="1261">
        <v>760619</v>
      </c>
      <c r="H2241" s="1261">
        <v>0</v>
      </c>
      <c r="I2241" s="1261" t="s">
        <v>1358</v>
      </c>
      <c r="J2241" s="1261" t="s">
        <v>1359</v>
      </c>
    </row>
    <row r="2242">
      <c r="A2242" s="1261" t="s">
        <v>1355</v>
      </c>
      <c r="B2242" s="1261" t="s">
        <v>1356</v>
      </c>
      <c r="C2242" s="1261" t="s">
        <v>1381</v>
      </c>
      <c r="D2242" s="703">
        <v>84</v>
      </c>
      <c r="F2242" s="1261">
        <v>46226.010000000002</v>
      </c>
      <c r="G2242" s="1261">
        <v>892.38</v>
      </c>
      <c r="H2242" s="1261">
        <v>0</v>
      </c>
      <c r="I2242" s="1261" t="s">
        <v>1358</v>
      </c>
      <c r="J2242" s="1261" t="s">
        <v>1359</v>
      </c>
    </row>
    <row r="2243">
      <c r="A2243" s="1261" t="s">
        <v>1360</v>
      </c>
      <c r="B2243" s="1261" t="s">
        <v>1356</v>
      </c>
      <c r="C2243" s="1261" t="s">
        <v>1422</v>
      </c>
      <c r="D2243" s="703">
        <v>85</v>
      </c>
      <c r="F2243" s="1261">
        <v>951770.77000000002</v>
      </c>
      <c r="G2243" s="1261">
        <v>33277.290000000001</v>
      </c>
      <c r="H2243" s="1261">
        <v>0</v>
      </c>
      <c r="I2243" s="1261" t="s">
        <v>1358</v>
      </c>
      <c r="J2243" s="1261" t="s">
        <v>1359</v>
      </c>
    </row>
    <row r="2244">
      <c r="A2244" s="1261" t="s">
        <v>1355</v>
      </c>
      <c r="B2244" s="1261" t="s">
        <v>1356</v>
      </c>
      <c r="C2244" s="1261" t="s">
        <v>1437</v>
      </c>
      <c r="D2244" s="703">
        <v>85</v>
      </c>
      <c r="F2244" s="1261">
        <v>324324.96000000002</v>
      </c>
      <c r="G2244" s="1261">
        <v>2470</v>
      </c>
      <c r="H2244" s="1261">
        <v>0</v>
      </c>
      <c r="I2244" s="1261" t="s">
        <v>1358</v>
      </c>
      <c r="J2244" s="1261" t="s">
        <v>1359</v>
      </c>
    </row>
    <row r="2245">
      <c r="A2245" s="1261" t="s">
        <v>1360</v>
      </c>
      <c r="B2245" s="1261" t="s">
        <v>1356</v>
      </c>
      <c r="C2245" s="1261" t="s">
        <v>1397</v>
      </c>
      <c r="D2245" s="703">
        <v>85</v>
      </c>
      <c r="F2245" s="1261">
        <v>24364.23</v>
      </c>
      <c r="G2245" s="1261">
        <v>59.390000000000001</v>
      </c>
      <c r="H2245" s="1261">
        <v>0</v>
      </c>
      <c r="I2245" s="1261" t="s">
        <v>1358</v>
      </c>
      <c r="J2245" s="1261" t="s">
        <v>1359</v>
      </c>
    </row>
    <row r="2246">
      <c r="A2246" s="1261" t="s">
        <v>1355</v>
      </c>
      <c r="B2246" s="1261" t="s">
        <v>1356</v>
      </c>
      <c r="C2246" s="1261" t="s">
        <v>1379</v>
      </c>
      <c r="D2246" s="703">
        <v>96</v>
      </c>
      <c r="F2246" s="1261">
        <v>1040.29</v>
      </c>
      <c r="G2246" s="1261">
        <v>4.9000000000000004</v>
      </c>
      <c r="H2246" s="1261">
        <v>0</v>
      </c>
      <c r="I2246" s="1261" t="s">
        <v>1358</v>
      </c>
      <c r="J2246" s="1261" t="s">
        <v>1359</v>
      </c>
    </row>
    <row r="2247">
      <c r="A2247" s="1261" t="s">
        <v>1360</v>
      </c>
      <c r="B2247" s="1261" t="s">
        <v>1356</v>
      </c>
      <c r="C2247" s="1261" t="s">
        <v>1368</v>
      </c>
      <c r="D2247" s="703">
        <v>7</v>
      </c>
      <c r="F2247" s="1261">
        <v>1302902.1499999999</v>
      </c>
      <c r="G2247" s="1261">
        <v>1727787.8999999999</v>
      </c>
      <c r="H2247" s="1261">
        <v>0</v>
      </c>
      <c r="I2247" s="1261" t="s">
        <v>1358</v>
      </c>
      <c r="J2247" s="1261" t="s">
        <v>1359</v>
      </c>
    </row>
    <row r="2248">
      <c r="A2248" s="1261" t="s">
        <v>1360</v>
      </c>
      <c r="B2248" s="1261" t="s">
        <v>1356</v>
      </c>
      <c r="C2248" s="1261" t="s">
        <v>1357</v>
      </c>
      <c r="D2248" s="703">
        <v>8</v>
      </c>
      <c r="F2248" s="1261">
        <v>24790</v>
      </c>
      <c r="G2248" s="1261">
        <v>18500</v>
      </c>
      <c r="H2248" s="1261">
        <v>0</v>
      </c>
      <c r="I2248" s="1261" t="s">
        <v>1358</v>
      </c>
      <c r="J2248" s="1261" t="s">
        <v>1359</v>
      </c>
    </row>
    <row r="2249">
      <c r="A2249" s="1261" t="s">
        <v>1360</v>
      </c>
      <c r="B2249" s="1261" t="s">
        <v>1356</v>
      </c>
      <c r="C2249" s="1261" t="s">
        <v>1367</v>
      </c>
      <c r="D2249" s="703">
        <v>12</v>
      </c>
      <c r="F2249" s="1261">
        <v>152826.06</v>
      </c>
      <c r="G2249" s="1261">
        <v>100425</v>
      </c>
      <c r="H2249" s="1261">
        <v>0</v>
      </c>
      <c r="I2249" s="1261" t="s">
        <v>1358</v>
      </c>
      <c r="J2249" s="1261" t="s">
        <v>1359</v>
      </c>
    </row>
    <row r="2250">
      <c r="A2250" s="1261" t="s">
        <v>1360</v>
      </c>
      <c r="B2250" s="1261" t="s">
        <v>1356</v>
      </c>
      <c r="C2250" s="1261" t="s">
        <v>1362</v>
      </c>
      <c r="D2250" s="703">
        <v>19</v>
      </c>
      <c r="F2250" s="1261">
        <v>4378876.8499999996</v>
      </c>
      <c r="G2250" s="1261">
        <v>3199626</v>
      </c>
      <c r="H2250" s="1261">
        <v>0</v>
      </c>
      <c r="I2250" s="1261" t="s">
        <v>1358</v>
      </c>
      <c r="J2250" s="1261" t="s">
        <v>1359</v>
      </c>
    </row>
    <row r="2251">
      <c r="A2251" s="1261" t="s">
        <v>1360</v>
      </c>
      <c r="B2251" s="1261" t="s">
        <v>1356</v>
      </c>
      <c r="C2251" s="1261" t="s">
        <v>1397</v>
      </c>
      <c r="D2251" s="703">
        <v>68</v>
      </c>
      <c r="F2251" s="1261">
        <v>228092.53</v>
      </c>
      <c r="G2251" s="1261">
        <v>38.399999999999999</v>
      </c>
      <c r="H2251" s="1261">
        <v>0</v>
      </c>
      <c r="I2251" s="1261" t="s">
        <v>1358</v>
      </c>
      <c r="J2251" s="1261" t="s">
        <v>1359</v>
      </c>
    </row>
    <row r="2252">
      <c r="A2252" s="1261" t="s">
        <v>1355</v>
      </c>
      <c r="B2252" s="1261" t="s">
        <v>1356</v>
      </c>
      <c r="C2252" s="1261" t="s">
        <v>1364</v>
      </c>
      <c r="D2252" s="703">
        <v>28</v>
      </c>
      <c r="F2252" s="1261">
        <v>84.819999999999993</v>
      </c>
      <c r="G2252" s="1261">
        <v>0.070000000000000007</v>
      </c>
      <c r="H2252" s="1261">
        <v>0</v>
      </c>
      <c r="I2252" s="1261" t="s">
        <v>1358</v>
      </c>
      <c r="J2252" s="1261" t="s">
        <v>1359</v>
      </c>
    </row>
    <row r="2253">
      <c r="A2253" s="1261" t="s">
        <v>1360</v>
      </c>
      <c r="B2253" s="1261" t="s">
        <v>1356</v>
      </c>
      <c r="C2253" s="1261" t="s">
        <v>1368</v>
      </c>
      <c r="D2253" s="703">
        <v>28</v>
      </c>
      <c r="F2253" s="1261">
        <v>312286.58000000002</v>
      </c>
      <c r="G2253" s="1261">
        <v>425250</v>
      </c>
      <c r="H2253" s="1261">
        <v>0</v>
      </c>
      <c r="I2253" s="1261" t="s">
        <v>1358</v>
      </c>
      <c r="J2253" s="1261" t="s">
        <v>1359</v>
      </c>
    </row>
    <row r="2254">
      <c r="A2254" s="1261" t="s">
        <v>1360</v>
      </c>
      <c r="B2254" s="1261" t="s">
        <v>1356</v>
      </c>
      <c r="C2254" s="1261" t="s">
        <v>1365</v>
      </c>
      <c r="D2254" s="703">
        <v>42</v>
      </c>
      <c r="F2254" s="1261">
        <v>9731.4699999999993</v>
      </c>
      <c r="G2254" s="1261">
        <v>40.200000000000003</v>
      </c>
      <c r="H2254" s="1261">
        <v>0</v>
      </c>
      <c r="I2254" s="1261" t="s">
        <v>1358</v>
      </c>
      <c r="J2254" s="1261" t="s">
        <v>1359</v>
      </c>
    </row>
    <row r="2255">
      <c r="A2255" s="1261" t="s">
        <v>1360</v>
      </c>
      <c r="B2255" s="1261" t="s">
        <v>1356</v>
      </c>
      <c r="C2255" s="1261" t="s">
        <v>1368</v>
      </c>
      <c r="D2255" s="703">
        <v>56</v>
      </c>
      <c r="F2255" s="1261">
        <v>49152.529999999999</v>
      </c>
      <c r="G2255" s="1261">
        <v>18391.099999999999</v>
      </c>
      <c r="H2255" s="1261">
        <v>0</v>
      </c>
      <c r="I2255" s="1261" t="s">
        <v>1358</v>
      </c>
      <c r="J2255" s="1261" t="s">
        <v>1359</v>
      </c>
    </row>
    <row r="2256">
      <c r="A2256" s="1261" t="s">
        <v>1355</v>
      </c>
      <c r="B2256" s="1261" t="s">
        <v>1356</v>
      </c>
      <c r="C2256" s="1261" t="s">
        <v>1383</v>
      </c>
      <c r="D2256" s="703">
        <v>85</v>
      </c>
      <c r="F2256" s="1261">
        <v>435705.33000000002</v>
      </c>
      <c r="G2256" s="1261">
        <v>50725</v>
      </c>
      <c r="H2256" s="1261">
        <v>0</v>
      </c>
      <c r="I2256" s="1261" t="s">
        <v>1358</v>
      </c>
      <c r="J2256" s="1261" t="s">
        <v>1359</v>
      </c>
    </row>
    <row r="2257">
      <c r="A2257" s="1261" t="s">
        <v>1360</v>
      </c>
      <c r="B2257" s="1261" t="s">
        <v>1356</v>
      </c>
      <c r="C2257" s="1261" t="s">
        <v>1364</v>
      </c>
      <c r="D2257" s="703">
        <v>90</v>
      </c>
      <c r="F2257" s="1261">
        <v>193335.23000000001</v>
      </c>
      <c r="G2257" s="1261">
        <v>2931.1599999999999</v>
      </c>
      <c r="H2257" s="1261">
        <v>0</v>
      </c>
      <c r="I2257" s="1261" t="s">
        <v>1358</v>
      </c>
      <c r="J2257" s="1261" t="s">
        <v>1359</v>
      </c>
    </row>
    <row r="2258">
      <c r="A2258" s="1261" t="s">
        <v>1355</v>
      </c>
      <c r="B2258" s="1261" t="s">
        <v>1356</v>
      </c>
      <c r="C2258" s="1261" t="s">
        <v>1430</v>
      </c>
      <c r="D2258" s="703">
        <v>85</v>
      </c>
      <c r="F2258" s="1261">
        <v>953455.88</v>
      </c>
      <c r="G2258" s="1261">
        <v>1078</v>
      </c>
      <c r="H2258" s="1261">
        <v>0</v>
      </c>
      <c r="I2258" s="1261" t="s">
        <v>1358</v>
      </c>
      <c r="J2258" s="1261" t="s">
        <v>1359</v>
      </c>
    </row>
    <row r="2259">
      <c r="A2259" s="1261" t="s">
        <v>1360</v>
      </c>
      <c r="B2259" s="1261" t="s">
        <v>1356</v>
      </c>
      <c r="C2259" s="1261" t="s">
        <v>1362</v>
      </c>
      <c r="D2259" s="703">
        <v>85</v>
      </c>
      <c r="F2259" s="1261">
        <v>27011.360000000001</v>
      </c>
      <c r="G2259" s="1261">
        <v>6606.8500000000004</v>
      </c>
      <c r="H2259" s="1261">
        <v>0</v>
      </c>
      <c r="I2259" s="1261" t="s">
        <v>1358</v>
      </c>
      <c r="J2259" s="1261" t="s">
        <v>1359</v>
      </c>
    </row>
    <row r="2260">
      <c r="A2260" s="1261" t="s">
        <v>1360</v>
      </c>
      <c r="B2260" s="1261" t="s">
        <v>1356</v>
      </c>
      <c r="C2260" s="1261" t="s">
        <v>1367</v>
      </c>
      <c r="D2260" s="703">
        <v>23</v>
      </c>
      <c r="F2260" s="1261">
        <v>21177.259999999998</v>
      </c>
      <c r="G2260" s="1261">
        <v>2780</v>
      </c>
      <c r="H2260" s="1261">
        <v>0</v>
      </c>
      <c r="I2260" s="1261" t="s">
        <v>1358</v>
      </c>
      <c r="J2260" s="1261" t="s">
        <v>1359</v>
      </c>
    </row>
    <row r="2261">
      <c r="A2261" s="1261" t="s">
        <v>1360</v>
      </c>
      <c r="B2261" s="1261" t="s">
        <v>1356</v>
      </c>
      <c r="C2261" s="1261" t="s">
        <v>1379</v>
      </c>
      <c r="D2261" s="703">
        <v>34</v>
      </c>
      <c r="F2261" s="1261">
        <v>4385.6999999999998</v>
      </c>
      <c r="G2261" s="1261">
        <v>889</v>
      </c>
      <c r="H2261" s="1261">
        <v>0</v>
      </c>
      <c r="I2261" s="1261" t="s">
        <v>1358</v>
      </c>
      <c r="J2261" s="1261" t="s">
        <v>1359</v>
      </c>
    </row>
    <row r="2262">
      <c r="A2262" s="1261" t="s">
        <v>1360</v>
      </c>
      <c r="B2262" s="1261" t="s">
        <v>1356</v>
      </c>
      <c r="C2262" s="1261" t="s">
        <v>1372</v>
      </c>
      <c r="D2262" s="703">
        <v>39</v>
      </c>
      <c r="F2262" s="1261">
        <v>840648.29000000004</v>
      </c>
      <c r="G2262" s="1261">
        <v>593794.19999999995</v>
      </c>
      <c r="H2262" s="1261">
        <v>0</v>
      </c>
      <c r="I2262" s="1261" t="s">
        <v>1358</v>
      </c>
      <c r="J2262" s="1261" t="s">
        <v>1359</v>
      </c>
    </row>
    <row r="2263">
      <c r="A2263" s="1261" t="s">
        <v>1355</v>
      </c>
      <c r="B2263" s="1261" t="s">
        <v>1356</v>
      </c>
      <c r="C2263" s="1261" t="s">
        <v>1379</v>
      </c>
      <c r="D2263" s="703">
        <v>70</v>
      </c>
      <c r="F2263" s="1261">
        <v>692.57000000000005</v>
      </c>
      <c r="G2263" s="1261">
        <v>2.54</v>
      </c>
      <c r="H2263" s="1261">
        <v>0</v>
      </c>
      <c r="I2263" s="1261" t="s">
        <v>1358</v>
      </c>
      <c r="J2263" s="1261" t="s">
        <v>1359</v>
      </c>
    </row>
    <row r="2264">
      <c r="A2264" s="1261" t="s">
        <v>1360</v>
      </c>
      <c r="B2264" s="1261" t="s">
        <v>1356</v>
      </c>
      <c r="C2264" s="1261" t="s">
        <v>1386</v>
      </c>
      <c r="D2264" s="703">
        <v>84</v>
      </c>
      <c r="F2264" s="1261">
        <v>376599.14000000001</v>
      </c>
      <c r="G2264" s="1261">
        <v>20522.66</v>
      </c>
      <c r="H2264" s="1261">
        <v>0</v>
      </c>
      <c r="I2264" s="1261" t="s">
        <v>1358</v>
      </c>
      <c r="J2264" s="1261" t="s">
        <v>1359</v>
      </c>
    </row>
    <row r="2265">
      <c r="A2265" s="1261" t="s">
        <v>1360</v>
      </c>
      <c r="B2265" s="1261" t="s">
        <v>1356</v>
      </c>
      <c r="C2265" s="1261" t="s">
        <v>1370</v>
      </c>
      <c r="D2265" s="703">
        <v>90</v>
      </c>
      <c r="F2265" s="1261">
        <v>1343.1400000000001</v>
      </c>
      <c r="G2265" s="1261">
        <v>13</v>
      </c>
      <c r="H2265" s="1261">
        <v>0</v>
      </c>
      <c r="I2265" s="1261" t="s">
        <v>1358</v>
      </c>
      <c r="J2265" s="1261" t="s">
        <v>1359</v>
      </c>
    </row>
    <row r="2266">
      <c r="A2266" s="1261" t="s">
        <v>1360</v>
      </c>
      <c r="B2266" s="1261" t="s">
        <v>1356</v>
      </c>
      <c r="C2266" s="1261" t="s">
        <v>1385</v>
      </c>
      <c r="D2266" s="703">
        <v>39</v>
      </c>
      <c r="F2266" s="1261">
        <v>107515.64999999999</v>
      </c>
      <c r="G2266" s="1261">
        <v>22516.029999999999</v>
      </c>
      <c r="H2266" s="1261">
        <v>0</v>
      </c>
      <c r="I2266" s="1261" t="s">
        <v>1358</v>
      </c>
      <c r="J2266" s="1261" t="s">
        <v>1359</v>
      </c>
    </row>
    <row r="2267">
      <c r="A2267" s="1261" t="s">
        <v>1360</v>
      </c>
      <c r="B2267" s="1261" t="s">
        <v>1356</v>
      </c>
      <c r="C2267" s="1261" t="s">
        <v>1367</v>
      </c>
      <c r="D2267" s="703">
        <v>81</v>
      </c>
      <c r="F2267" s="1261">
        <v>4100.1199999999999</v>
      </c>
      <c r="G2267" s="1261">
        <v>26.140000000000001</v>
      </c>
      <c r="H2267" s="1261">
        <v>0</v>
      </c>
      <c r="I2267" s="1261" t="s">
        <v>1358</v>
      </c>
      <c r="J2267" s="1261" t="s">
        <v>1359</v>
      </c>
    </row>
    <row r="2268">
      <c r="A2268" s="1261" t="s">
        <v>1355</v>
      </c>
      <c r="B2268" s="1261" t="s">
        <v>1356</v>
      </c>
      <c r="C2268" s="1261" t="s">
        <v>1368</v>
      </c>
      <c r="D2268" s="703">
        <v>71</v>
      </c>
      <c r="F2268" s="1261">
        <v>5700.3199999999997</v>
      </c>
      <c r="G2268" s="1261">
        <v>117.27</v>
      </c>
      <c r="H2268" s="1261">
        <v>0</v>
      </c>
      <c r="I2268" s="1261" t="s">
        <v>1358</v>
      </c>
      <c r="J2268" s="1261" t="s">
        <v>1359</v>
      </c>
    </row>
    <row r="2269">
      <c r="A2269" s="1261" t="s">
        <v>1360</v>
      </c>
      <c r="B2269" s="1261" t="s">
        <v>1356</v>
      </c>
      <c r="C2269" s="1261" t="s">
        <v>1412</v>
      </c>
      <c r="D2269" s="703">
        <v>82</v>
      </c>
      <c r="F2269" s="1261">
        <v>105697.44</v>
      </c>
      <c r="G2269" s="1261">
        <v>127.09999999999999</v>
      </c>
      <c r="H2269" s="1261">
        <v>0</v>
      </c>
      <c r="I2269" s="1261" t="s">
        <v>1358</v>
      </c>
      <c r="J2269" s="1261" t="s">
        <v>1359</v>
      </c>
    </row>
    <row r="2270">
      <c r="A2270" s="1261" t="s">
        <v>1355</v>
      </c>
      <c r="B2270" s="1261" t="s">
        <v>1356</v>
      </c>
      <c r="C2270" s="1261" t="s">
        <v>1420</v>
      </c>
      <c r="D2270" s="703">
        <v>90</v>
      </c>
      <c r="F2270" s="1261">
        <v>3857.79</v>
      </c>
      <c r="G2270" s="1261">
        <v>0.81999999999999995</v>
      </c>
      <c r="H2270" s="1261">
        <v>0</v>
      </c>
      <c r="I2270" s="1261" t="s">
        <v>1358</v>
      </c>
      <c r="J2270" s="1261" t="s">
        <v>1359</v>
      </c>
    </row>
    <row r="2271">
      <c r="A2271" s="1261" t="s">
        <v>1360</v>
      </c>
      <c r="B2271" s="1261" t="s">
        <v>1356</v>
      </c>
      <c r="C2271" s="1261" t="s">
        <v>1435</v>
      </c>
      <c r="D2271" s="703">
        <v>8</v>
      </c>
      <c r="F2271" s="1261">
        <v>4266540.0999999996</v>
      </c>
      <c r="G2271" s="1261">
        <v>5841392.2000000002</v>
      </c>
      <c r="H2271" s="1261">
        <v>0</v>
      </c>
      <c r="I2271" s="1261" t="s">
        <v>1358</v>
      </c>
      <c r="J2271" s="1261" t="s">
        <v>1359</v>
      </c>
    </row>
    <row r="2272">
      <c r="A2272" s="1261" t="s">
        <v>1355</v>
      </c>
      <c r="B2272" s="1261" t="s">
        <v>1356</v>
      </c>
      <c r="C2272" s="1261" t="s">
        <v>1376</v>
      </c>
      <c r="D2272" s="703">
        <v>27</v>
      </c>
      <c r="F2272" s="1261">
        <v>2476336.8700000001</v>
      </c>
      <c r="G2272" s="1261">
        <v>31905318</v>
      </c>
      <c r="H2272" s="1261">
        <v>0</v>
      </c>
      <c r="I2272" s="1261" t="s">
        <v>1358</v>
      </c>
      <c r="J2272" s="1261" t="s">
        <v>1359</v>
      </c>
    </row>
    <row r="2273">
      <c r="A2273" s="1261" t="s">
        <v>1355</v>
      </c>
      <c r="B2273" s="1261" t="s">
        <v>1356</v>
      </c>
      <c r="C2273" s="1261" t="s">
        <v>1401</v>
      </c>
      <c r="D2273" s="703">
        <v>20</v>
      </c>
      <c r="F2273" s="1261">
        <v>20218.040000000001</v>
      </c>
      <c r="G2273" s="1261">
        <v>2485.9899999999998</v>
      </c>
      <c r="H2273" s="1261">
        <v>0</v>
      </c>
      <c r="I2273" s="1261" t="s">
        <v>1358</v>
      </c>
      <c r="J2273" s="1261" t="s">
        <v>1359</v>
      </c>
    </row>
    <row r="2274">
      <c r="A2274" s="1261" t="s">
        <v>1360</v>
      </c>
      <c r="B2274" s="1261" t="s">
        <v>1356</v>
      </c>
      <c r="C2274" s="1261" t="s">
        <v>1364</v>
      </c>
      <c r="D2274" s="703">
        <v>20</v>
      </c>
      <c r="F2274" s="1261">
        <v>264883.81</v>
      </c>
      <c r="G2274" s="1261">
        <v>690211</v>
      </c>
      <c r="H2274" s="1261">
        <v>0</v>
      </c>
      <c r="I2274" s="1261" t="s">
        <v>1358</v>
      </c>
      <c r="J2274" s="1261" t="s">
        <v>1359</v>
      </c>
    </row>
    <row r="2275">
      <c r="A2275" s="1261" t="s">
        <v>1355</v>
      </c>
      <c r="B2275" s="1261" t="s">
        <v>1356</v>
      </c>
      <c r="C2275" s="1261" t="s">
        <v>1415</v>
      </c>
      <c r="D2275" s="703">
        <v>33</v>
      </c>
      <c r="F2275" s="1261">
        <v>2246.2800000000002</v>
      </c>
      <c r="G2275" s="1261">
        <v>45</v>
      </c>
      <c r="H2275" s="1261">
        <v>0</v>
      </c>
      <c r="I2275" s="1261" t="s">
        <v>1358</v>
      </c>
      <c r="J2275" s="1261" t="s">
        <v>1359</v>
      </c>
    </row>
    <row r="2276">
      <c r="A2276" s="1261" t="s">
        <v>1355</v>
      </c>
      <c r="B2276" s="1261" t="s">
        <v>1356</v>
      </c>
      <c r="C2276" s="1261" t="s">
        <v>1366</v>
      </c>
      <c r="D2276" s="703">
        <v>65</v>
      </c>
      <c r="F2276" s="1261">
        <v>137.08000000000001</v>
      </c>
      <c r="G2276" s="1261">
        <v>5</v>
      </c>
      <c r="H2276" s="1261">
        <v>0</v>
      </c>
      <c r="I2276" s="1261" t="s">
        <v>1358</v>
      </c>
      <c r="J2276" s="1261" t="s">
        <v>1359</v>
      </c>
    </row>
    <row r="2277">
      <c r="A2277" s="1261" t="s">
        <v>1360</v>
      </c>
      <c r="B2277" s="1261" t="s">
        <v>1356</v>
      </c>
      <c r="C2277" s="1261" t="s">
        <v>1376</v>
      </c>
      <c r="D2277" s="703">
        <v>42</v>
      </c>
      <c r="F2277" s="1261">
        <v>465.76999999999998</v>
      </c>
      <c r="G2277" s="1261">
        <v>9.7799999999999994</v>
      </c>
      <c r="H2277" s="1261">
        <v>0</v>
      </c>
      <c r="I2277" s="1261" t="s">
        <v>1358</v>
      </c>
      <c r="J2277" s="1261" t="s">
        <v>1359</v>
      </c>
    </row>
    <row r="2278">
      <c r="A2278" s="1261" t="s">
        <v>1355</v>
      </c>
      <c r="B2278" s="1261" t="s">
        <v>1356</v>
      </c>
      <c r="C2278" s="1261" t="s">
        <v>1373</v>
      </c>
      <c r="D2278" s="703">
        <v>85</v>
      </c>
      <c r="F2278" s="1261">
        <v>351253.92999999999</v>
      </c>
      <c r="G2278" s="1261">
        <v>1044.3</v>
      </c>
      <c r="H2278" s="1261">
        <v>0</v>
      </c>
      <c r="I2278" s="1261" t="s">
        <v>1358</v>
      </c>
      <c r="J2278" s="1261" t="s">
        <v>1359</v>
      </c>
    </row>
    <row r="2279">
      <c r="A2279" s="1261" t="s">
        <v>1355</v>
      </c>
      <c r="B2279" s="1261" t="s">
        <v>1356</v>
      </c>
      <c r="C2279" s="1261" t="s">
        <v>1367</v>
      </c>
      <c r="D2279" s="703">
        <v>27</v>
      </c>
      <c r="F2279" s="1261">
        <v>40891496.909999996</v>
      </c>
      <c r="G2279" s="1261">
        <v>101619065</v>
      </c>
      <c r="H2279" s="1261">
        <v>0</v>
      </c>
      <c r="I2279" s="1261" t="s">
        <v>1358</v>
      </c>
      <c r="J2279" s="1261" t="s">
        <v>1359</v>
      </c>
    </row>
    <row r="2280">
      <c r="A2280" s="1261" t="s">
        <v>1360</v>
      </c>
      <c r="B2280" s="1261" t="s">
        <v>1356</v>
      </c>
      <c r="C2280" s="1261" t="s">
        <v>1366</v>
      </c>
      <c r="D2280" s="703">
        <v>8</v>
      </c>
      <c r="F2280" s="1261">
        <v>62545.410000000003</v>
      </c>
      <c r="G2280" s="1261">
        <v>3727.8000000000002</v>
      </c>
      <c r="H2280" s="1261">
        <v>0</v>
      </c>
      <c r="I2280" s="1261" t="s">
        <v>1358</v>
      </c>
      <c r="J2280" s="1261" t="s">
        <v>1359</v>
      </c>
    </row>
    <row r="2281">
      <c r="A2281" s="1261" t="s">
        <v>1360</v>
      </c>
      <c r="B2281" s="1261" t="s">
        <v>1356</v>
      </c>
      <c r="C2281" s="1261" t="s">
        <v>1388</v>
      </c>
      <c r="D2281" s="703">
        <v>84</v>
      </c>
      <c r="F2281" s="1261">
        <v>120.84</v>
      </c>
      <c r="G2281" s="1261">
        <v>0.17999999999999999</v>
      </c>
      <c r="H2281" s="1261">
        <v>0</v>
      </c>
      <c r="I2281" s="1261" t="s">
        <v>1358</v>
      </c>
      <c r="J2281" s="1261" t="s">
        <v>1359</v>
      </c>
    </row>
    <row r="2282">
      <c r="A2282" s="1261" t="s">
        <v>1355</v>
      </c>
      <c r="B2282" s="1261" t="s">
        <v>1356</v>
      </c>
      <c r="C2282" s="1261" t="s">
        <v>1471</v>
      </c>
      <c r="D2282" s="703">
        <v>95</v>
      </c>
      <c r="F2282" s="1261">
        <v>18060</v>
      </c>
      <c r="G2282" s="1261">
        <v>312.30000000000001</v>
      </c>
      <c r="H2282" s="1261">
        <v>0</v>
      </c>
      <c r="I2282" s="1261" t="s">
        <v>1358</v>
      </c>
      <c r="J2282" s="1261" t="s">
        <v>1359</v>
      </c>
    </row>
    <row r="2283">
      <c r="A2283" s="1261" t="s">
        <v>1355</v>
      </c>
      <c r="B2283" s="1261" t="s">
        <v>1356</v>
      </c>
      <c r="C2283" s="1261" t="s">
        <v>1424</v>
      </c>
      <c r="D2283" s="703">
        <v>27</v>
      </c>
      <c r="F2283" s="1261">
        <v>1154293.0900000001</v>
      </c>
      <c r="G2283" s="1261">
        <v>28154400</v>
      </c>
      <c r="H2283" s="1261">
        <v>0</v>
      </c>
      <c r="I2283" s="1261" t="s">
        <v>1358</v>
      </c>
      <c r="J2283" s="1261" t="s">
        <v>1359</v>
      </c>
    </row>
    <row r="2284">
      <c r="A2284" s="1261" t="s">
        <v>1360</v>
      </c>
      <c r="B2284" s="1261" t="s">
        <v>1356</v>
      </c>
      <c r="C2284" s="1261" t="s">
        <v>1362</v>
      </c>
      <c r="D2284" s="703">
        <v>73</v>
      </c>
      <c r="F2284" s="1261">
        <v>276.57999999999998</v>
      </c>
      <c r="G2284" s="1261">
        <v>2060</v>
      </c>
      <c r="H2284" s="1261">
        <v>0</v>
      </c>
      <c r="I2284" s="1261" t="s">
        <v>1358</v>
      </c>
      <c r="J2284" s="1261" t="s">
        <v>1359</v>
      </c>
    </row>
    <row r="2285">
      <c r="A2285" s="1261" t="s">
        <v>1355</v>
      </c>
      <c r="B2285" s="1261" t="s">
        <v>1356</v>
      </c>
      <c r="C2285" s="1261" t="s">
        <v>1365</v>
      </c>
      <c r="D2285" s="703">
        <v>27</v>
      </c>
      <c r="F2285" s="1261">
        <v>326757.20000000001</v>
      </c>
      <c r="G2285" s="1261">
        <v>8948800</v>
      </c>
      <c r="H2285" s="1261">
        <v>0</v>
      </c>
      <c r="I2285" s="1261" t="s">
        <v>1358</v>
      </c>
      <c r="J2285" s="1261" t="s">
        <v>1359</v>
      </c>
    </row>
    <row r="2286">
      <c r="A2286" s="1261" t="s">
        <v>1360</v>
      </c>
      <c r="B2286" s="1261" t="s">
        <v>1356</v>
      </c>
      <c r="C2286" s="1261" t="s">
        <v>1370</v>
      </c>
      <c r="D2286" s="703">
        <v>68</v>
      </c>
      <c r="F2286" s="1261">
        <v>539.77999999999997</v>
      </c>
      <c r="G2286" s="1261">
        <v>676</v>
      </c>
      <c r="H2286" s="1261">
        <v>0</v>
      </c>
      <c r="I2286" s="1261" t="s">
        <v>1358</v>
      </c>
      <c r="J2286" s="1261" t="s">
        <v>1359</v>
      </c>
    </row>
    <row r="2287">
      <c r="A2287" s="1261" t="s">
        <v>1355</v>
      </c>
      <c r="B2287" s="1261" t="s">
        <v>1356</v>
      </c>
      <c r="C2287" s="1261" t="s">
        <v>1373</v>
      </c>
      <c r="D2287" s="703">
        <v>84</v>
      </c>
      <c r="F2287" s="1261">
        <v>25.68</v>
      </c>
      <c r="G2287" s="1261">
        <v>1</v>
      </c>
      <c r="H2287" s="1261">
        <v>0</v>
      </c>
      <c r="I2287" s="1261" t="s">
        <v>1358</v>
      </c>
      <c r="J2287" s="1261" t="s">
        <v>1359</v>
      </c>
    </row>
    <row r="2288">
      <c r="A2288" s="1261" t="s">
        <v>1360</v>
      </c>
      <c r="B2288" s="1261" t="s">
        <v>1356</v>
      </c>
      <c r="C2288" s="1261" t="s">
        <v>1415</v>
      </c>
      <c r="D2288" s="703">
        <v>94</v>
      </c>
      <c r="F2288" s="1261">
        <v>2696.1300000000001</v>
      </c>
      <c r="G2288" s="1261">
        <v>113.12</v>
      </c>
      <c r="H2288" s="1261">
        <v>0</v>
      </c>
      <c r="I2288" s="1261" t="s">
        <v>1358</v>
      </c>
      <c r="J2288" s="1261" t="s">
        <v>1359</v>
      </c>
    </row>
    <row r="2289">
      <c r="A2289" s="1261" t="s">
        <v>1355</v>
      </c>
      <c r="B2289" s="1261" t="s">
        <v>1356</v>
      </c>
      <c r="C2289" s="1261" t="s">
        <v>1371</v>
      </c>
      <c r="D2289" s="703">
        <v>44</v>
      </c>
      <c r="F2289" s="1261">
        <v>71505.279999999999</v>
      </c>
      <c r="G2289" s="1261">
        <v>321988</v>
      </c>
      <c r="H2289" s="1261">
        <v>0</v>
      </c>
      <c r="I2289" s="1261" t="s">
        <v>1358</v>
      </c>
      <c r="J2289" s="1261" t="s">
        <v>1359</v>
      </c>
    </row>
    <row r="2290">
      <c r="A2290" s="1261" t="s">
        <v>1355</v>
      </c>
      <c r="B2290" s="1261" t="s">
        <v>1356</v>
      </c>
      <c r="C2290" s="1261" t="s">
        <v>1420</v>
      </c>
      <c r="D2290" s="703">
        <v>27</v>
      </c>
      <c r="F2290" s="1261">
        <v>74543.259999999995</v>
      </c>
      <c r="G2290" s="1261">
        <v>2183050</v>
      </c>
      <c r="H2290" s="1261">
        <v>0</v>
      </c>
      <c r="I2290" s="1261" t="s">
        <v>1358</v>
      </c>
      <c r="J2290" s="1261" t="s">
        <v>1359</v>
      </c>
    </row>
    <row r="2291">
      <c r="A2291" s="1261" t="s">
        <v>1360</v>
      </c>
      <c r="B2291" s="1261" t="s">
        <v>1356</v>
      </c>
      <c r="C2291" s="1261" t="s">
        <v>1397</v>
      </c>
      <c r="D2291" s="703">
        <v>61</v>
      </c>
      <c r="F2291" s="1261">
        <v>1581.4100000000001</v>
      </c>
      <c r="G2291" s="1261">
        <v>8.5</v>
      </c>
      <c r="H2291" s="1261">
        <v>0</v>
      </c>
      <c r="I2291" s="1261" t="s">
        <v>1358</v>
      </c>
      <c r="J2291" s="1261" t="s">
        <v>1359</v>
      </c>
    </row>
    <row r="2292">
      <c r="A2292" s="1261" t="s">
        <v>1360</v>
      </c>
      <c r="B2292" s="1261" t="s">
        <v>1356</v>
      </c>
      <c r="C2292" s="1261" t="s">
        <v>1364</v>
      </c>
      <c r="D2292" s="703">
        <v>73</v>
      </c>
      <c r="F2292" s="1261">
        <v>15942.639999999999</v>
      </c>
      <c r="G2292" s="1261">
        <v>801.5</v>
      </c>
      <c r="H2292" s="1261">
        <v>0</v>
      </c>
      <c r="I2292" s="1261" t="s">
        <v>1358</v>
      </c>
      <c r="J2292" s="1261" t="s">
        <v>1359</v>
      </c>
    </row>
    <row r="2293">
      <c r="A2293" s="1261" t="s">
        <v>1355</v>
      </c>
      <c r="B2293" s="1261" t="s">
        <v>1356</v>
      </c>
      <c r="C2293" s="1261" t="s">
        <v>1357</v>
      </c>
      <c r="D2293" s="703">
        <v>21</v>
      </c>
      <c r="F2293" s="1261">
        <v>33080.519999999997</v>
      </c>
      <c r="G2293" s="1261">
        <v>370.69999999999999</v>
      </c>
      <c r="H2293" s="1261">
        <v>0</v>
      </c>
      <c r="I2293" s="1261" t="s">
        <v>1358</v>
      </c>
      <c r="J2293" s="1261" t="s">
        <v>1359</v>
      </c>
    </row>
    <row r="2294">
      <c r="A2294" s="1261" t="s">
        <v>1355</v>
      </c>
      <c r="B2294" s="1261" t="s">
        <v>1356</v>
      </c>
      <c r="C2294" s="1261" t="s">
        <v>1422</v>
      </c>
      <c r="D2294" s="703">
        <v>21</v>
      </c>
      <c r="F2294" s="1261">
        <v>3201</v>
      </c>
      <c r="G2294" s="1261">
        <v>45</v>
      </c>
      <c r="H2294" s="1261">
        <v>0</v>
      </c>
      <c r="I2294" s="1261" t="s">
        <v>1358</v>
      </c>
      <c r="J2294" s="1261" t="s">
        <v>1359</v>
      </c>
    </row>
    <row r="2295">
      <c r="A2295" s="1261" t="s">
        <v>1355</v>
      </c>
      <c r="B2295" s="1261" t="s">
        <v>1356</v>
      </c>
      <c r="C2295" s="1261" t="s">
        <v>1366</v>
      </c>
      <c r="D2295" s="703">
        <v>9</v>
      </c>
      <c r="F2295" s="1261">
        <v>19.629999999999999</v>
      </c>
      <c r="G2295" s="1261">
        <v>1.1000000000000001</v>
      </c>
      <c r="H2295" s="1261">
        <v>0</v>
      </c>
      <c r="I2295" s="1261" t="s">
        <v>1358</v>
      </c>
      <c r="J2295" s="1261" t="s">
        <v>1359</v>
      </c>
    </row>
    <row r="2296">
      <c r="A2296" s="1261" t="s">
        <v>1355</v>
      </c>
      <c r="B2296" s="1261" t="s">
        <v>1356</v>
      </c>
      <c r="C2296" s="1261" t="s">
        <v>1388</v>
      </c>
      <c r="D2296" s="703">
        <v>27</v>
      </c>
      <c r="F2296" s="1261">
        <v>564887.31999999995</v>
      </c>
      <c r="G2296" s="1261">
        <v>12083400</v>
      </c>
      <c r="H2296" s="1261">
        <v>0</v>
      </c>
      <c r="I2296" s="1261" t="s">
        <v>1358</v>
      </c>
      <c r="J2296" s="1261" t="s">
        <v>1359</v>
      </c>
    </row>
    <row r="2297">
      <c r="A2297" s="1261" t="s">
        <v>1360</v>
      </c>
      <c r="B2297" s="1261" t="s">
        <v>1356</v>
      </c>
      <c r="C2297" s="1261" t="s">
        <v>1382</v>
      </c>
      <c r="D2297" s="703">
        <v>49</v>
      </c>
      <c r="F2297" s="1261">
        <v>3501.7399999999998</v>
      </c>
      <c r="G2297" s="1261">
        <v>7.29</v>
      </c>
      <c r="H2297" s="1261">
        <v>0</v>
      </c>
      <c r="I2297" s="1261" t="s">
        <v>1358</v>
      </c>
      <c r="J2297" s="1261" t="s">
        <v>1359</v>
      </c>
    </row>
    <row r="2298">
      <c r="A2298" s="1261" t="s">
        <v>1360</v>
      </c>
      <c r="B2298" s="1261" t="s">
        <v>1356</v>
      </c>
      <c r="C2298" s="1261" t="s">
        <v>1420</v>
      </c>
      <c r="D2298" s="703">
        <v>73</v>
      </c>
      <c r="F2298" s="1261">
        <v>19474.029999999999</v>
      </c>
      <c r="G2298" s="1261">
        <v>68.400000000000006</v>
      </c>
      <c r="H2298" s="1261">
        <v>0</v>
      </c>
      <c r="I2298" s="1261" t="s">
        <v>1358</v>
      </c>
      <c r="J2298" s="1261" t="s">
        <v>1359</v>
      </c>
    </row>
    <row r="2299">
      <c r="A2299" s="1261" t="s">
        <v>1360</v>
      </c>
      <c r="B2299" s="1261" t="s">
        <v>1356</v>
      </c>
      <c r="C2299" s="1261" t="s">
        <v>1367</v>
      </c>
      <c r="D2299" s="703">
        <v>43</v>
      </c>
      <c r="F2299" s="1261">
        <v>885.11000000000001</v>
      </c>
      <c r="G2299" s="1261">
        <v>65.5</v>
      </c>
      <c r="H2299" s="1261">
        <v>0</v>
      </c>
      <c r="I2299" s="1261" t="s">
        <v>1358</v>
      </c>
      <c r="J2299" s="1261" t="s">
        <v>1359</v>
      </c>
    </row>
    <row r="2300">
      <c r="A2300" s="1261" t="s">
        <v>1355</v>
      </c>
      <c r="B2300" s="1261" t="s">
        <v>1356</v>
      </c>
      <c r="C2300" s="1261" t="s">
        <v>1376</v>
      </c>
      <c r="D2300" s="703">
        <v>49</v>
      </c>
      <c r="F2300" s="1261">
        <v>5.8099999999999996</v>
      </c>
      <c r="G2300" s="1261">
        <v>8</v>
      </c>
      <c r="H2300" s="1261">
        <v>0</v>
      </c>
      <c r="I2300" s="1261" t="s">
        <v>1358</v>
      </c>
      <c r="J2300" s="1261" t="s">
        <v>1359</v>
      </c>
    </row>
    <row r="2301">
      <c r="A2301" s="1261" t="s">
        <v>1355</v>
      </c>
      <c r="B2301" s="1261" t="s">
        <v>1356</v>
      </c>
      <c r="C2301" s="1261" t="s">
        <v>1385</v>
      </c>
      <c r="D2301" s="703">
        <v>85</v>
      </c>
      <c r="F2301" s="1261">
        <v>75880</v>
      </c>
      <c r="G2301" s="1261">
        <v>117.5</v>
      </c>
      <c r="H2301" s="1261">
        <v>0</v>
      </c>
      <c r="I2301" s="1261" t="s">
        <v>1358</v>
      </c>
      <c r="J2301" s="1261" t="s">
        <v>1359</v>
      </c>
    </row>
    <row r="2302">
      <c r="A2302" s="1261" t="s">
        <v>1355</v>
      </c>
      <c r="B2302" s="1261" t="s">
        <v>1356</v>
      </c>
      <c r="C2302" s="1261" t="s">
        <v>1368</v>
      </c>
      <c r="D2302" s="703">
        <v>17</v>
      </c>
      <c r="F2302" s="1261">
        <v>143.49000000000001</v>
      </c>
      <c r="G2302" s="1261">
        <v>7.1500000000000004</v>
      </c>
      <c r="H2302" s="1261">
        <v>0</v>
      </c>
      <c r="I2302" s="1261" t="s">
        <v>1358</v>
      </c>
      <c r="J2302" s="1261" t="s">
        <v>1359</v>
      </c>
    </row>
    <row r="2303">
      <c r="A2303" s="1261" t="s">
        <v>1360</v>
      </c>
      <c r="B2303" s="1261" t="s">
        <v>1356</v>
      </c>
      <c r="C2303" s="1261" t="s">
        <v>1379</v>
      </c>
      <c r="D2303" s="703">
        <v>72</v>
      </c>
      <c r="F2303" s="1261">
        <v>25512.09</v>
      </c>
      <c r="G2303" s="1261">
        <v>7361</v>
      </c>
      <c r="H2303" s="1261">
        <v>0</v>
      </c>
      <c r="I2303" s="1261" t="s">
        <v>1358</v>
      </c>
      <c r="J2303" s="1261" t="s">
        <v>1359</v>
      </c>
    </row>
    <row r="2304">
      <c r="A2304" s="1261" t="s">
        <v>1355</v>
      </c>
      <c r="B2304" s="1261" t="s">
        <v>1356</v>
      </c>
      <c r="C2304" s="1261" t="s">
        <v>1368</v>
      </c>
      <c r="D2304" s="703">
        <v>63</v>
      </c>
      <c r="F2304" s="1261">
        <v>281.77999999999997</v>
      </c>
      <c r="G2304" s="1261">
        <v>25</v>
      </c>
      <c r="H2304" s="1261">
        <v>0</v>
      </c>
      <c r="I2304" s="1261" t="s">
        <v>1358</v>
      </c>
      <c r="J2304" s="1261" t="s">
        <v>1359</v>
      </c>
    </row>
    <row r="2305">
      <c r="A2305" s="1261" t="s">
        <v>1360</v>
      </c>
      <c r="B2305" s="1261" t="s">
        <v>1356</v>
      </c>
      <c r="C2305" s="1261" t="s">
        <v>1397</v>
      </c>
      <c r="D2305" s="703">
        <v>64</v>
      </c>
      <c r="F2305" s="1261">
        <v>1823.4000000000001</v>
      </c>
      <c r="G2305" s="1261">
        <v>12.5</v>
      </c>
      <c r="H2305" s="1261">
        <v>0</v>
      </c>
      <c r="I2305" s="1261" t="s">
        <v>1358</v>
      </c>
      <c r="J2305" s="1261" t="s">
        <v>1359</v>
      </c>
    </row>
    <row r="2306">
      <c r="A2306" s="1261" t="s">
        <v>1355</v>
      </c>
      <c r="B2306" s="1261" t="s">
        <v>1356</v>
      </c>
      <c r="C2306" s="1261" t="s">
        <v>1413</v>
      </c>
      <c r="D2306" s="703">
        <v>95</v>
      </c>
      <c r="F2306" s="1261">
        <v>67287.979999999996</v>
      </c>
      <c r="G2306" s="1261">
        <v>21960.599999999999</v>
      </c>
      <c r="H2306" s="1261">
        <v>0</v>
      </c>
      <c r="I2306" s="1261" t="s">
        <v>1358</v>
      </c>
      <c r="J2306" s="1261" t="s">
        <v>1359</v>
      </c>
    </row>
    <row r="2307">
      <c r="A2307" s="1261" t="s">
        <v>1360</v>
      </c>
      <c r="B2307" s="1261" t="s">
        <v>1356</v>
      </c>
      <c r="C2307" s="1261" t="s">
        <v>1372</v>
      </c>
      <c r="D2307" s="703">
        <v>38</v>
      </c>
      <c r="F2307" s="1261">
        <v>1854.02</v>
      </c>
      <c r="G2307" s="1261">
        <v>230.63999999999999</v>
      </c>
      <c r="H2307" s="1261">
        <v>0</v>
      </c>
      <c r="I2307" s="1261" t="s">
        <v>1358</v>
      </c>
      <c r="J2307" s="1261" t="s">
        <v>1359</v>
      </c>
    </row>
    <row r="2308">
      <c r="A2308" s="1261" t="s">
        <v>1360</v>
      </c>
      <c r="B2308" s="1261" t="s">
        <v>1356</v>
      </c>
      <c r="C2308" s="1261" t="s">
        <v>1379</v>
      </c>
      <c r="D2308" s="703">
        <v>42</v>
      </c>
      <c r="F2308" s="1261">
        <v>18403.450000000001</v>
      </c>
      <c r="G2308" s="1261">
        <v>247.13999999999999</v>
      </c>
      <c r="H2308" s="1261">
        <v>0</v>
      </c>
      <c r="I2308" s="1261" t="s">
        <v>1358</v>
      </c>
      <c r="J2308" s="1261" t="s">
        <v>1359</v>
      </c>
    </row>
    <row r="2309">
      <c r="A2309" s="1261" t="s">
        <v>1360</v>
      </c>
      <c r="B2309" s="1261" t="s">
        <v>1356</v>
      </c>
      <c r="C2309" s="1261" t="s">
        <v>1441</v>
      </c>
      <c r="D2309" s="703">
        <v>90</v>
      </c>
      <c r="F2309" s="1261">
        <v>19930.41</v>
      </c>
      <c r="G2309" s="1261">
        <v>114.2</v>
      </c>
      <c r="H2309" s="1261">
        <v>0</v>
      </c>
      <c r="I2309" s="1261" t="s">
        <v>1358</v>
      </c>
      <c r="J2309" s="1261" t="s">
        <v>1359</v>
      </c>
    </row>
    <row r="2310">
      <c r="A2310" s="1261" t="s">
        <v>1355</v>
      </c>
      <c r="B2310" s="1261" t="s">
        <v>1356</v>
      </c>
      <c r="C2310" s="1261" t="s">
        <v>1367</v>
      </c>
      <c r="D2310" s="703">
        <v>12</v>
      </c>
      <c r="F2310" s="1261">
        <v>2221.5300000000002</v>
      </c>
      <c r="G2310" s="1261">
        <v>20100</v>
      </c>
      <c r="H2310" s="1261">
        <v>0</v>
      </c>
      <c r="I2310" s="1261" t="s">
        <v>1358</v>
      </c>
      <c r="J2310" s="1261" t="s">
        <v>1359</v>
      </c>
    </row>
    <row r="2311">
      <c r="A2311" s="1261" t="s">
        <v>1355</v>
      </c>
      <c r="B2311" s="1261" t="s">
        <v>1356</v>
      </c>
      <c r="C2311" s="1261" t="s">
        <v>1385</v>
      </c>
      <c r="D2311" s="703">
        <v>90</v>
      </c>
      <c r="F2311" s="1261">
        <v>2384.46</v>
      </c>
      <c r="G2311" s="1261">
        <v>2</v>
      </c>
      <c r="H2311" s="1261">
        <v>0</v>
      </c>
      <c r="I2311" s="1261" t="s">
        <v>1358</v>
      </c>
      <c r="J2311" s="1261" t="s">
        <v>1359</v>
      </c>
    </row>
    <row r="2312">
      <c r="A2312" s="1261" t="s">
        <v>1360</v>
      </c>
      <c r="B2312" s="1261" t="s">
        <v>1356</v>
      </c>
      <c r="C2312" s="1261" t="s">
        <v>1414</v>
      </c>
      <c r="D2312" s="703">
        <v>85</v>
      </c>
      <c r="F2312" s="1261">
        <v>139.46000000000001</v>
      </c>
      <c r="G2312" s="1261">
        <v>0.5</v>
      </c>
      <c r="H2312" s="1261">
        <v>0</v>
      </c>
      <c r="I2312" s="1261" t="s">
        <v>1358</v>
      </c>
      <c r="J2312" s="1261" t="s">
        <v>1359</v>
      </c>
    </row>
    <row r="2313">
      <c r="A2313" s="1261" t="s">
        <v>1360</v>
      </c>
      <c r="B2313" s="1261" t="s">
        <v>1356</v>
      </c>
      <c r="C2313" s="1261" t="s">
        <v>1372</v>
      </c>
      <c r="D2313" s="703">
        <v>28</v>
      </c>
      <c r="F2313" s="1261">
        <v>748.13</v>
      </c>
      <c r="G2313" s="1261">
        <v>150</v>
      </c>
      <c r="H2313" s="1261">
        <v>0</v>
      </c>
      <c r="I2313" s="1261" t="s">
        <v>1358</v>
      </c>
      <c r="J2313" s="1261" t="s">
        <v>1359</v>
      </c>
    </row>
    <row r="2314">
      <c r="A2314" s="1261" t="s">
        <v>1360</v>
      </c>
      <c r="B2314" s="1261" t="s">
        <v>1356</v>
      </c>
      <c r="C2314" s="1261" t="s">
        <v>1364</v>
      </c>
      <c r="D2314" s="703">
        <v>95</v>
      </c>
      <c r="F2314" s="1261">
        <v>14734.370000000001</v>
      </c>
      <c r="G2314" s="1261">
        <v>1449</v>
      </c>
      <c r="H2314" s="1261">
        <v>0</v>
      </c>
      <c r="I2314" s="1261" t="s">
        <v>1358</v>
      </c>
      <c r="J2314" s="1261" t="s">
        <v>1359</v>
      </c>
    </row>
    <row r="2315">
      <c r="A2315" s="1261" t="s">
        <v>1355</v>
      </c>
      <c r="B2315" s="1261" t="s">
        <v>1356</v>
      </c>
      <c r="C2315" s="1261" t="s">
        <v>1472</v>
      </c>
      <c r="D2315" s="703">
        <v>90</v>
      </c>
      <c r="F2315" s="1261">
        <v>1840</v>
      </c>
      <c r="G2315" s="1261">
        <v>1</v>
      </c>
      <c r="H2315" s="1261">
        <v>0</v>
      </c>
      <c r="I2315" s="1261" t="s">
        <v>1358</v>
      </c>
      <c r="J2315" s="1261" t="s">
        <v>1359</v>
      </c>
    </row>
    <row r="2316">
      <c r="A2316" s="1261" t="s">
        <v>1360</v>
      </c>
      <c r="B2316" s="1261" t="s">
        <v>1356</v>
      </c>
      <c r="C2316" s="1261" t="s">
        <v>1367</v>
      </c>
      <c r="D2316" s="703">
        <v>58</v>
      </c>
      <c r="F2316" s="1261">
        <v>671.46000000000004</v>
      </c>
      <c r="G2316" s="1261">
        <v>189.31999999999999</v>
      </c>
      <c r="H2316" s="1261">
        <v>0</v>
      </c>
      <c r="I2316" s="1261" t="s">
        <v>1358</v>
      </c>
      <c r="J2316" s="1261" t="s">
        <v>1359</v>
      </c>
    </row>
    <row r="2317">
      <c r="A2317" s="1261" t="s">
        <v>1355</v>
      </c>
      <c r="B2317" s="1261" t="s">
        <v>1356</v>
      </c>
      <c r="C2317" s="1261" t="s">
        <v>1370</v>
      </c>
      <c r="D2317" s="703">
        <v>17</v>
      </c>
      <c r="F2317" s="1261">
        <v>52.060000000000002</v>
      </c>
      <c r="G2317" s="1261">
        <v>6.5999999999999996</v>
      </c>
      <c r="H2317" s="1261">
        <v>0</v>
      </c>
      <c r="I2317" s="1261" t="s">
        <v>1358</v>
      </c>
      <c r="J2317" s="1261" t="s">
        <v>1359</v>
      </c>
    </row>
    <row r="2318">
      <c r="A2318" s="1261" t="s">
        <v>1355</v>
      </c>
      <c r="B2318" s="1261" t="s">
        <v>1356</v>
      </c>
      <c r="C2318" s="1261" t="s">
        <v>1370</v>
      </c>
      <c r="D2318" s="703">
        <v>74</v>
      </c>
      <c r="F2318" s="1261">
        <v>477.81</v>
      </c>
      <c r="G2318" s="1261">
        <v>9.5</v>
      </c>
      <c r="H2318" s="1261">
        <v>0</v>
      </c>
      <c r="I2318" s="1261" t="s">
        <v>1358</v>
      </c>
      <c r="J2318" s="1261" t="s">
        <v>1359</v>
      </c>
    </row>
    <row r="2319">
      <c r="A2319" s="1261" t="s">
        <v>1355</v>
      </c>
      <c r="B2319" s="1261" t="s">
        <v>1356</v>
      </c>
      <c r="C2319" s="1261" t="s">
        <v>1442</v>
      </c>
      <c r="D2319" s="703">
        <v>90</v>
      </c>
      <c r="F2319" s="1261">
        <v>2140</v>
      </c>
      <c r="G2319" s="1261">
        <v>1</v>
      </c>
      <c r="H2319" s="1261">
        <v>0</v>
      </c>
      <c r="I2319" s="1261" t="s">
        <v>1358</v>
      </c>
      <c r="J2319" s="1261" t="s">
        <v>1359</v>
      </c>
    </row>
    <row r="2320">
      <c r="A2320" s="1261" t="s">
        <v>1360</v>
      </c>
      <c r="B2320" s="1261" t="s">
        <v>1356</v>
      </c>
      <c r="C2320" s="1261" t="s">
        <v>1392</v>
      </c>
      <c r="D2320" s="703">
        <v>1</v>
      </c>
      <c r="E2320" s="1261" t="s">
        <v>1418</v>
      </c>
      <c r="F2320" s="1261">
        <v>209288.34</v>
      </c>
      <c r="G2320" s="1261">
        <v>6125</v>
      </c>
      <c r="H2320" s="1261">
        <v>35</v>
      </c>
      <c r="I2320" s="1261" t="s">
        <v>1358</v>
      </c>
      <c r="J2320" s="1261" t="s">
        <v>1359</v>
      </c>
    </row>
    <row r="2321">
      <c r="A2321" s="1261" t="s">
        <v>1360</v>
      </c>
      <c r="B2321" s="1261" t="s">
        <v>1356</v>
      </c>
      <c r="C2321" s="1261" t="s">
        <v>1397</v>
      </c>
      <c r="D2321" s="703">
        <v>29</v>
      </c>
      <c r="F2321" s="1261">
        <v>379.69</v>
      </c>
      <c r="G2321" s="1261">
        <v>0.10000000000000001</v>
      </c>
      <c r="H2321" s="1261">
        <v>0</v>
      </c>
      <c r="I2321" s="1261" t="s">
        <v>1358</v>
      </c>
      <c r="J2321" s="1261" t="s">
        <v>1359</v>
      </c>
    </row>
    <row r="2322">
      <c r="A2322" s="1261" t="s">
        <v>1355</v>
      </c>
      <c r="B2322" s="1261" t="s">
        <v>1356</v>
      </c>
      <c r="C2322" s="1261" t="s">
        <v>1402</v>
      </c>
      <c r="D2322" s="703">
        <v>8</v>
      </c>
      <c r="F2322" s="1261">
        <v>5450.6599999999999</v>
      </c>
      <c r="G2322" s="1261">
        <v>258.69999999999999</v>
      </c>
      <c r="H2322" s="1261">
        <v>0</v>
      </c>
      <c r="I2322" s="1261" t="s">
        <v>1358</v>
      </c>
      <c r="J2322" s="1261" t="s">
        <v>1359</v>
      </c>
    </row>
    <row r="2323">
      <c r="A2323" s="1261" t="s">
        <v>1360</v>
      </c>
      <c r="B2323" s="1261" t="s">
        <v>1403</v>
      </c>
      <c r="C2323" s="1261" t="s">
        <v>1368</v>
      </c>
      <c r="D2323" s="703">
        <v>7</v>
      </c>
      <c r="F2323" s="1261">
        <v>4236835.2800000003</v>
      </c>
      <c r="G2323" s="1261">
        <v>7397675.1200000001</v>
      </c>
      <c r="H2323" s="1261">
        <v>0</v>
      </c>
      <c r="I2323" s="1261" t="s">
        <v>1358</v>
      </c>
      <c r="J2323" s="1261" t="s">
        <v>1359</v>
      </c>
    </row>
    <row r="2324">
      <c r="A2324" s="1261" t="s">
        <v>1355</v>
      </c>
      <c r="B2324" s="1261" t="s">
        <v>1403</v>
      </c>
      <c r="C2324" s="1261" t="s">
        <v>1383</v>
      </c>
      <c r="D2324" s="703">
        <v>87</v>
      </c>
      <c r="F2324" s="1261">
        <v>14138.870000000001</v>
      </c>
      <c r="G2324" s="1261">
        <v>52300</v>
      </c>
      <c r="H2324" s="1261">
        <v>0</v>
      </c>
      <c r="I2324" s="1261" t="s">
        <v>1358</v>
      </c>
      <c r="J2324" s="1261" t="s">
        <v>1359</v>
      </c>
    </row>
    <row r="2325">
      <c r="A2325" s="1261" t="s">
        <v>1360</v>
      </c>
      <c r="B2325" s="1261" t="s">
        <v>1403</v>
      </c>
      <c r="C2325" s="1261" t="s">
        <v>1369</v>
      </c>
      <c r="D2325" s="703">
        <v>85</v>
      </c>
      <c r="F2325" s="1261">
        <v>11795.07</v>
      </c>
      <c r="G2325" s="1261">
        <v>200</v>
      </c>
      <c r="H2325" s="1261">
        <v>0</v>
      </c>
      <c r="I2325" s="1261" t="s">
        <v>1358</v>
      </c>
      <c r="J2325" s="1261" t="s">
        <v>1359</v>
      </c>
    </row>
    <row r="2326">
      <c r="A2326" s="1261" t="s">
        <v>1355</v>
      </c>
      <c r="B2326" s="1261" t="s">
        <v>1403</v>
      </c>
      <c r="C2326" s="1261" t="s">
        <v>1402</v>
      </c>
      <c r="D2326" s="703">
        <v>8</v>
      </c>
      <c r="F2326" s="1261">
        <v>8894.5400000000009</v>
      </c>
      <c r="G2326" s="1261">
        <v>156</v>
      </c>
      <c r="H2326" s="1261">
        <v>0</v>
      </c>
      <c r="I2326" s="1261" t="s">
        <v>1358</v>
      </c>
      <c r="J2326" s="1261" t="s">
        <v>1359</v>
      </c>
    </row>
    <row r="2327">
      <c r="A2327" s="1261" t="s">
        <v>1360</v>
      </c>
      <c r="B2327" s="1261" t="s">
        <v>1403</v>
      </c>
      <c r="C2327" s="1261" t="s">
        <v>1364</v>
      </c>
      <c r="D2327" s="703">
        <v>8</v>
      </c>
      <c r="F2327" s="1261">
        <v>65353.730000000003</v>
      </c>
      <c r="G2327" s="1261">
        <v>40000</v>
      </c>
      <c r="H2327" s="1261">
        <v>0</v>
      </c>
      <c r="I2327" s="1261" t="s">
        <v>1358</v>
      </c>
      <c r="J2327" s="1261" t="s">
        <v>1359</v>
      </c>
    </row>
    <row r="2328">
      <c r="A2328" s="1261" t="s">
        <v>1360</v>
      </c>
      <c r="B2328" s="1261" t="s">
        <v>1403</v>
      </c>
      <c r="C2328" s="1261" t="s">
        <v>1435</v>
      </c>
      <c r="D2328" s="703">
        <v>8</v>
      </c>
      <c r="F2328" s="1261">
        <v>10461829.300000001</v>
      </c>
      <c r="G2328" s="1261">
        <v>14275936.199999999</v>
      </c>
      <c r="H2328" s="1261">
        <v>0</v>
      </c>
      <c r="I2328" s="1261" t="s">
        <v>1358</v>
      </c>
      <c r="J2328" s="1261" t="s">
        <v>1359</v>
      </c>
    </row>
    <row r="2329">
      <c r="A2329" s="1261" t="s">
        <v>1355</v>
      </c>
      <c r="B2329" s="1261" t="s">
        <v>1403</v>
      </c>
      <c r="C2329" s="1261" t="s">
        <v>1368</v>
      </c>
      <c r="D2329" s="703">
        <v>76</v>
      </c>
      <c r="F2329" s="1261">
        <v>4011.2600000000002</v>
      </c>
      <c r="G2329" s="1261">
        <v>2094</v>
      </c>
      <c r="H2329" s="1261">
        <v>0</v>
      </c>
      <c r="I2329" s="1261" t="s">
        <v>1358</v>
      </c>
      <c r="J2329" s="1261" t="s">
        <v>1359</v>
      </c>
    </row>
    <row r="2330">
      <c r="A2330" s="1261" t="s">
        <v>1360</v>
      </c>
      <c r="B2330" s="1261" t="s">
        <v>1403</v>
      </c>
      <c r="C2330" s="1261" t="s">
        <v>1367</v>
      </c>
      <c r="D2330" s="703">
        <v>70</v>
      </c>
      <c r="F2330" s="1261">
        <v>68979.429999999993</v>
      </c>
      <c r="G2330" s="1261">
        <v>34485.709999999999</v>
      </c>
      <c r="H2330" s="1261">
        <v>0</v>
      </c>
      <c r="I2330" s="1261" t="s">
        <v>1358</v>
      </c>
      <c r="J2330" s="1261" t="s">
        <v>1359</v>
      </c>
    </row>
    <row r="2331">
      <c r="A2331" s="1261" t="s">
        <v>1355</v>
      </c>
      <c r="B2331" s="1261" t="s">
        <v>1403</v>
      </c>
      <c r="C2331" s="1261" t="s">
        <v>1364</v>
      </c>
      <c r="D2331" s="703">
        <v>27</v>
      </c>
      <c r="F2331" s="1261">
        <v>689506.44999999995</v>
      </c>
      <c r="G2331" s="1261">
        <v>7982300</v>
      </c>
      <c r="H2331" s="1261">
        <v>0</v>
      </c>
      <c r="I2331" s="1261" t="s">
        <v>1358</v>
      </c>
      <c r="J2331" s="1261" t="s">
        <v>1359</v>
      </c>
    </row>
    <row r="2332">
      <c r="A2332" s="1261" t="s">
        <v>1360</v>
      </c>
      <c r="B2332" s="1261" t="s">
        <v>1403</v>
      </c>
      <c r="C2332" s="1261" t="s">
        <v>1364</v>
      </c>
      <c r="D2332" s="703">
        <v>85</v>
      </c>
      <c r="F2332" s="1261">
        <v>156381.19</v>
      </c>
      <c r="G2332" s="1261">
        <v>62429.489999999998</v>
      </c>
      <c r="H2332" s="1261">
        <v>0</v>
      </c>
      <c r="I2332" s="1261" t="s">
        <v>1358</v>
      </c>
      <c r="J2332" s="1261" t="s">
        <v>1359</v>
      </c>
    </row>
    <row r="2333">
      <c r="A2333" s="1261" t="s">
        <v>1355</v>
      </c>
      <c r="B2333" s="1261" t="s">
        <v>1403</v>
      </c>
      <c r="C2333" s="1261" t="s">
        <v>1368</v>
      </c>
      <c r="D2333" s="703">
        <v>33</v>
      </c>
      <c r="F2333" s="1261">
        <v>28119.630000000001</v>
      </c>
      <c r="G2333" s="1261">
        <v>2609.1199999999999</v>
      </c>
      <c r="H2333" s="1261">
        <v>0</v>
      </c>
      <c r="I2333" s="1261" t="s">
        <v>1358</v>
      </c>
      <c r="J2333" s="1261" t="s">
        <v>1359</v>
      </c>
    </row>
    <row r="2334">
      <c r="A2334" s="1261" t="s">
        <v>1355</v>
      </c>
      <c r="B2334" s="1261" t="s">
        <v>1403</v>
      </c>
      <c r="C2334" s="1261" t="s">
        <v>1368</v>
      </c>
      <c r="D2334" s="703">
        <v>40</v>
      </c>
      <c r="F2334" s="1261">
        <v>152096.85000000001</v>
      </c>
      <c r="G2334" s="1261">
        <v>57040.629999999997</v>
      </c>
      <c r="H2334" s="1261">
        <v>0</v>
      </c>
      <c r="I2334" s="1261" t="s">
        <v>1358</v>
      </c>
      <c r="J2334" s="1261" t="s">
        <v>1359</v>
      </c>
    </row>
    <row r="2335">
      <c r="A2335" s="1261" t="s">
        <v>1360</v>
      </c>
      <c r="B2335" s="1261" t="s">
        <v>1403</v>
      </c>
      <c r="C2335" s="1261" t="s">
        <v>1379</v>
      </c>
      <c r="D2335" s="703">
        <v>18</v>
      </c>
      <c r="F2335" s="1261">
        <v>6775791.9400000004</v>
      </c>
      <c r="G2335" s="1261">
        <v>3788700</v>
      </c>
      <c r="H2335" s="1261">
        <v>0</v>
      </c>
      <c r="I2335" s="1261" t="s">
        <v>1358</v>
      </c>
      <c r="J2335" s="1261" t="s">
        <v>1359</v>
      </c>
    </row>
    <row r="2336">
      <c r="A2336" s="1261" t="s">
        <v>1355</v>
      </c>
      <c r="B2336" s="1261" t="s">
        <v>1403</v>
      </c>
      <c r="C2336" s="1261" t="s">
        <v>1366</v>
      </c>
      <c r="D2336" s="703">
        <v>21</v>
      </c>
      <c r="F2336" s="1261">
        <v>18677.939999999999</v>
      </c>
      <c r="G2336" s="1261">
        <v>1380.8</v>
      </c>
      <c r="H2336" s="1261">
        <v>0</v>
      </c>
      <c r="I2336" s="1261" t="s">
        <v>1358</v>
      </c>
      <c r="J2336" s="1261" t="s">
        <v>1359</v>
      </c>
    </row>
    <row r="2337">
      <c r="A2337" s="1261" t="s">
        <v>1360</v>
      </c>
      <c r="B2337" s="1261" t="s">
        <v>1403</v>
      </c>
      <c r="C2337" s="1261" t="s">
        <v>1365</v>
      </c>
      <c r="D2337" s="703">
        <v>35</v>
      </c>
      <c r="F2337" s="1261">
        <v>279446.25</v>
      </c>
      <c r="G2337" s="1261">
        <v>30825</v>
      </c>
      <c r="H2337" s="1261">
        <v>0</v>
      </c>
      <c r="I2337" s="1261" t="s">
        <v>1358</v>
      </c>
      <c r="J2337" s="1261" t="s">
        <v>1359</v>
      </c>
    </row>
    <row r="2338">
      <c r="A2338" s="1261" t="s">
        <v>1355</v>
      </c>
      <c r="B2338" s="1261" t="s">
        <v>1403</v>
      </c>
      <c r="C2338" s="1261" t="s">
        <v>1366</v>
      </c>
      <c r="D2338" s="703">
        <v>39</v>
      </c>
      <c r="F2338" s="1261">
        <v>1658952.27</v>
      </c>
      <c r="G2338" s="1261">
        <v>1200024.2</v>
      </c>
      <c r="H2338" s="1261">
        <v>0</v>
      </c>
      <c r="I2338" s="1261" t="s">
        <v>1358</v>
      </c>
      <c r="J2338" s="1261" t="s">
        <v>1359</v>
      </c>
    </row>
    <row r="2339">
      <c r="A2339" s="1261" t="s">
        <v>1355</v>
      </c>
      <c r="B2339" s="1261" t="s">
        <v>1403</v>
      </c>
      <c r="C2339" s="1261" t="s">
        <v>1391</v>
      </c>
      <c r="D2339" s="703">
        <v>27</v>
      </c>
      <c r="F2339" s="1261">
        <v>157120.89999999999</v>
      </c>
      <c r="G2339" s="1261">
        <v>2850400</v>
      </c>
      <c r="H2339" s="1261">
        <v>0</v>
      </c>
      <c r="I2339" s="1261" t="s">
        <v>1358</v>
      </c>
      <c r="J2339" s="1261" t="s">
        <v>1359</v>
      </c>
    </row>
    <row r="2340">
      <c r="A2340" s="1261" t="s">
        <v>1355</v>
      </c>
      <c r="B2340" s="1261" t="s">
        <v>1403</v>
      </c>
      <c r="C2340" s="1261" t="s">
        <v>1368</v>
      </c>
      <c r="D2340" s="703">
        <v>39</v>
      </c>
      <c r="F2340" s="1261">
        <v>12537096.66</v>
      </c>
      <c r="G2340" s="1261">
        <v>9205181.8900000006</v>
      </c>
      <c r="H2340" s="1261">
        <v>0</v>
      </c>
      <c r="I2340" s="1261" t="s">
        <v>1358</v>
      </c>
      <c r="J2340" s="1261" t="s">
        <v>1359</v>
      </c>
    </row>
    <row r="2341">
      <c r="A2341" s="1261" t="s">
        <v>1360</v>
      </c>
      <c r="B2341" s="1261" t="s">
        <v>1403</v>
      </c>
      <c r="C2341" s="1261" t="s">
        <v>1422</v>
      </c>
      <c r="D2341" s="703">
        <v>37</v>
      </c>
      <c r="F2341" s="1261">
        <v>9799.7000000000007</v>
      </c>
      <c r="G2341" s="1261">
        <v>17.399999999999999</v>
      </c>
      <c r="H2341" s="1261">
        <v>0</v>
      </c>
      <c r="I2341" s="1261" t="s">
        <v>1358</v>
      </c>
      <c r="J2341" s="1261" t="s">
        <v>1359</v>
      </c>
    </row>
    <row r="2342">
      <c r="A2342" s="1261" t="s">
        <v>1360</v>
      </c>
      <c r="B2342" s="1261" t="s">
        <v>1403</v>
      </c>
      <c r="C2342" s="1261" t="s">
        <v>1367</v>
      </c>
      <c r="D2342" s="703">
        <v>39</v>
      </c>
      <c r="F2342" s="1261">
        <v>1098918.6799999999</v>
      </c>
      <c r="G2342" s="1261">
        <v>536689.15000000002</v>
      </c>
      <c r="H2342" s="1261">
        <v>0</v>
      </c>
      <c r="I2342" s="1261" t="s">
        <v>1358</v>
      </c>
      <c r="J2342" s="1261" t="s">
        <v>1359</v>
      </c>
    </row>
    <row r="2343">
      <c r="A2343" s="1261" t="s">
        <v>1355</v>
      </c>
      <c r="B2343" s="1261" t="s">
        <v>1403</v>
      </c>
      <c r="C2343" s="1261" t="s">
        <v>1364</v>
      </c>
      <c r="D2343" s="703">
        <v>82</v>
      </c>
      <c r="F2343" s="1261">
        <v>190272.20000000001</v>
      </c>
      <c r="G2343" s="1261">
        <v>5581.3999999999996</v>
      </c>
      <c r="H2343" s="1261">
        <v>0</v>
      </c>
      <c r="I2343" s="1261" t="s">
        <v>1358</v>
      </c>
      <c r="J2343" s="1261" t="s">
        <v>1359</v>
      </c>
    </row>
    <row r="2344">
      <c r="A2344" s="1261" t="s">
        <v>1355</v>
      </c>
      <c r="B2344" s="1261" t="s">
        <v>1403</v>
      </c>
      <c r="C2344" s="1261" t="s">
        <v>1364</v>
      </c>
      <c r="D2344" s="703">
        <v>42</v>
      </c>
      <c r="F2344" s="1261">
        <v>578.75</v>
      </c>
      <c r="G2344" s="1261">
        <v>17.899999999999999</v>
      </c>
      <c r="H2344" s="1261">
        <v>0</v>
      </c>
      <c r="I2344" s="1261" t="s">
        <v>1358</v>
      </c>
      <c r="J2344" s="1261" t="s">
        <v>1359</v>
      </c>
    </row>
    <row r="2345">
      <c r="A2345" s="1261" t="s">
        <v>1360</v>
      </c>
      <c r="B2345" s="1261" t="s">
        <v>1403</v>
      </c>
      <c r="C2345" s="1261" t="s">
        <v>1367</v>
      </c>
      <c r="D2345" s="703">
        <v>62</v>
      </c>
      <c r="F2345" s="1261">
        <v>316234.96000000002</v>
      </c>
      <c r="G2345" s="1261">
        <v>2526.52</v>
      </c>
      <c r="H2345" s="1261">
        <v>0</v>
      </c>
      <c r="I2345" s="1261" t="s">
        <v>1358</v>
      </c>
      <c r="J2345" s="1261" t="s">
        <v>1359</v>
      </c>
    </row>
    <row r="2346">
      <c r="A2346" s="1261" t="s">
        <v>1360</v>
      </c>
      <c r="B2346" s="1261" t="s">
        <v>1403</v>
      </c>
      <c r="C2346" s="1261" t="s">
        <v>1382</v>
      </c>
      <c r="D2346" s="703">
        <v>61</v>
      </c>
      <c r="F2346" s="1261">
        <v>46087.410000000003</v>
      </c>
      <c r="G2346" s="1261">
        <v>217.77000000000001</v>
      </c>
      <c r="H2346" s="1261">
        <v>0</v>
      </c>
      <c r="I2346" s="1261" t="s">
        <v>1358</v>
      </c>
      <c r="J2346" s="1261" t="s">
        <v>1359</v>
      </c>
    </row>
    <row r="2347">
      <c r="A2347" s="1261" t="s">
        <v>1355</v>
      </c>
      <c r="B2347" s="1261" t="s">
        <v>1403</v>
      </c>
      <c r="C2347" s="1261" t="s">
        <v>1367</v>
      </c>
      <c r="D2347" s="703">
        <v>39</v>
      </c>
      <c r="F2347" s="1261">
        <v>903.35000000000002</v>
      </c>
      <c r="G2347" s="1261">
        <v>936</v>
      </c>
      <c r="H2347" s="1261">
        <v>0</v>
      </c>
      <c r="I2347" s="1261" t="s">
        <v>1358</v>
      </c>
      <c r="J2347" s="1261" t="s">
        <v>1359</v>
      </c>
    </row>
    <row r="2348">
      <c r="A2348" s="1261" t="s">
        <v>1360</v>
      </c>
      <c r="B2348" s="1261" t="s">
        <v>1403</v>
      </c>
      <c r="C2348" s="1261" t="s">
        <v>1422</v>
      </c>
      <c r="D2348" s="703">
        <v>90</v>
      </c>
      <c r="F2348" s="1261">
        <v>477224.53999999998</v>
      </c>
      <c r="G2348" s="1261">
        <v>227.68000000000001</v>
      </c>
      <c r="H2348" s="1261">
        <v>0</v>
      </c>
      <c r="I2348" s="1261" t="s">
        <v>1358</v>
      </c>
      <c r="J2348" s="1261" t="s">
        <v>1359</v>
      </c>
    </row>
    <row r="2349">
      <c r="A2349" s="1261" t="s">
        <v>1360</v>
      </c>
      <c r="B2349" s="1261" t="s">
        <v>1403</v>
      </c>
      <c r="C2349" s="1261" t="s">
        <v>1467</v>
      </c>
      <c r="D2349" s="703">
        <v>62</v>
      </c>
      <c r="F2349" s="1261">
        <v>10766.82</v>
      </c>
      <c r="G2349" s="1261">
        <v>101.28</v>
      </c>
      <c r="H2349" s="1261">
        <v>0</v>
      </c>
      <c r="I2349" s="1261" t="s">
        <v>1358</v>
      </c>
      <c r="J2349" s="1261" t="s">
        <v>1359</v>
      </c>
    </row>
    <row r="2350">
      <c r="A2350" s="1261" t="s">
        <v>1360</v>
      </c>
      <c r="B2350" s="1261" t="s">
        <v>1403</v>
      </c>
      <c r="C2350" s="1261" t="s">
        <v>1446</v>
      </c>
      <c r="D2350" s="703">
        <v>85</v>
      </c>
      <c r="F2350" s="1261">
        <v>7456.0900000000001</v>
      </c>
      <c r="G2350" s="1261">
        <v>17.350000000000001</v>
      </c>
      <c r="H2350" s="1261">
        <v>0</v>
      </c>
      <c r="I2350" s="1261" t="s">
        <v>1358</v>
      </c>
      <c r="J2350" s="1261" t="s">
        <v>1359</v>
      </c>
    </row>
    <row r="2351">
      <c r="A2351" s="1261" t="s">
        <v>1360</v>
      </c>
      <c r="B2351" s="1261" t="s">
        <v>1403</v>
      </c>
      <c r="C2351" s="1261" t="s">
        <v>1431</v>
      </c>
      <c r="D2351" s="703">
        <v>61</v>
      </c>
      <c r="F2351" s="1261">
        <v>3546.5500000000002</v>
      </c>
      <c r="G2351" s="1261">
        <v>28.100000000000001</v>
      </c>
      <c r="H2351" s="1261">
        <v>0</v>
      </c>
      <c r="I2351" s="1261" t="s">
        <v>1358</v>
      </c>
      <c r="J2351" s="1261" t="s">
        <v>1359</v>
      </c>
    </row>
    <row r="2352">
      <c r="A2352" s="1261" t="s">
        <v>1355</v>
      </c>
      <c r="B2352" s="1261" t="s">
        <v>1403</v>
      </c>
      <c r="C2352" s="1261" t="s">
        <v>1371</v>
      </c>
      <c r="D2352" s="703">
        <v>12</v>
      </c>
      <c r="F2352" s="1261">
        <v>475.94</v>
      </c>
      <c r="G2352" s="1261">
        <v>1500</v>
      </c>
      <c r="H2352" s="1261">
        <v>0</v>
      </c>
      <c r="I2352" s="1261" t="s">
        <v>1358</v>
      </c>
      <c r="J2352" s="1261" t="s">
        <v>1359</v>
      </c>
    </row>
    <row r="2353">
      <c r="A2353" s="1261" t="s">
        <v>1355</v>
      </c>
      <c r="B2353" s="1261" t="s">
        <v>1403</v>
      </c>
      <c r="C2353" s="1261" t="s">
        <v>1422</v>
      </c>
      <c r="D2353" s="703">
        <v>85</v>
      </c>
      <c r="F2353" s="1261">
        <v>1388083.5900000001</v>
      </c>
      <c r="G2353" s="1261">
        <v>1858.6300000000001</v>
      </c>
      <c r="H2353" s="1261">
        <v>0</v>
      </c>
      <c r="I2353" s="1261" t="s">
        <v>1358</v>
      </c>
      <c r="J2353" s="1261" t="s">
        <v>1359</v>
      </c>
    </row>
    <row r="2354">
      <c r="A2354" s="1261" t="s">
        <v>1360</v>
      </c>
      <c r="B2354" s="1261" t="s">
        <v>1403</v>
      </c>
      <c r="C2354" s="1261" t="s">
        <v>1414</v>
      </c>
      <c r="D2354" s="703">
        <v>61</v>
      </c>
      <c r="F2354" s="1261">
        <v>3566.6700000000001</v>
      </c>
      <c r="G2354" s="1261">
        <v>40.270000000000003</v>
      </c>
      <c r="H2354" s="1261">
        <v>0</v>
      </c>
      <c r="I2354" s="1261" t="s">
        <v>1358</v>
      </c>
      <c r="J2354" s="1261" t="s">
        <v>1359</v>
      </c>
    </row>
    <row r="2355">
      <c r="A2355" s="1261" t="s">
        <v>1360</v>
      </c>
      <c r="B2355" s="1261" t="s">
        <v>1403</v>
      </c>
      <c r="C2355" s="1261" t="s">
        <v>1364</v>
      </c>
      <c r="D2355" s="703">
        <v>61</v>
      </c>
      <c r="F2355" s="1261">
        <v>30138</v>
      </c>
      <c r="G2355" s="1261">
        <v>742.66999999999996</v>
      </c>
      <c r="H2355" s="1261">
        <v>0</v>
      </c>
      <c r="I2355" s="1261" t="s">
        <v>1358</v>
      </c>
      <c r="J2355" s="1261" t="s">
        <v>1359</v>
      </c>
    </row>
    <row r="2356">
      <c r="A2356" s="1261" t="s">
        <v>1360</v>
      </c>
      <c r="B2356" s="1261" t="s">
        <v>1403</v>
      </c>
      <c r="C2356" s="1261" t="s">
        <v>1425</v>
      </c>
      <c r="D2356" s="703">
        <v>61</v>
      </c>
      <c r="F2356" s="1261">
        <v>17585.82</v>
      </c>
      <c r="G2356" s="1261">
        <v>90.780000000000001</v>
      </c>
      <c r="H2356" s="1261">
        <v>0</v>
      </c>
      <c r="I2356" s="1261" t="s">
        <v>1358</v>
      </c>
      <c r="J2356" s="1261" t="s">
        <v>1359</v>
      </c>
    </row>
    <row r="2357">
      <c r="A2357" s="1261" t="s">
        <v>1360</v>
      </c>
      <c r="B2357" s="1261" t="s">
        <v>1403</v>
      </c>
      <c r="C2357" s="1261" t="s">
        <v>1367</v>
      </c>
      <c r="D2357" s="703">
        <v>96</v>
      </c>
      <c r="F2357" s="1261">
        <v>335057.48999999999</v>
      </c>
      <c r="G2357" s="1261">
        <v>63324.779999999999</v>
      </c>
      <c r="H2357" s="1261">
        <v>0</v>
      </c>
      <c r="I2357" s="1261" t="s">
        <v>1358</v>
      </c>
      <c r="J2357" s="1261" t="s">
        <v>1359</v>
      </c>
    </row>
    <row r="2358">
      <c r="A2358" s="1261" t="s">
        <v>1360</v>
      </c>
      <c r="B2358" s="1261" t="s">
        <v>1403</v>
      </c>
      <c r="C2358" s="1261" t="s">
        <v>1364</v>
      </c>
      <c r="D2358" s="703">
        <v>20</v>
      </c>
      <c r="F2358" s="1261">
        <v>333133.16999999998</v>
      </c>
      <c r="G2358" s="1261">
        <v>929282</v>
      </c>
      <c r="H2358" s="1261">
        <v>0</v>
      </c>
      <c r="I2358" s="1261" t="s">
        <v>1358</v>
      </c>
      <c r="J2358" s="1261" t="s">
        <v>1359</v>
      </c>
    </row>
    <row r="2359">
      <c r="A2359" s="1261" t="s">
        <v>1360</v>
      </c>
      <c r="B2359" s="1261" t="s">
        <v>1403</v>
      </c>
      <c r="C2359" s="1261" t="s">
        <v>1382</v>
      </c>
      <c r="D2359" s="703">
        <v>38</v>
      </c>
      <c r="F2359" s="1261">
        <v>1112330.8100000001</v>
      </c>
      <c r="G2359" s="1261">
        <v>4536</v>
      </c>
      <c r="H2359" s="1261">
        <v>0</v>
      </c>
      <c r="I2359" s="1261" t="s">
        <v>1358</v>
      </c>
      <c r="J2359" s="1261" t="s">
        <v>1359</v>
      </c>
    </row>
    <row r="2360">
      <c r="A2360" s="1261" t="s">
        <v>1355</v>
      </c>
      <c r="B2360" s="1261" t="s">
        <v>1403</v>
      </c>
      <c r="C2360" s="1261" t="s">
        <v>1367</v>
      </c>
      <c r="D2360" s="703">
        <v>11</v>
      </c>
      <c r="F2360" s="1261">
        <v>129153.41</v>
      </c>
      <c r="G2360" s="1261">
        <v>427000</v>
      </c>
      <c r="H2360" s="1261">
        <v>0</v>
      </c>
      <c r="I2360" s="1261" t="s">
        <v>1358</v>
      </c>
      <c r="J2360" s="1261" t="s">
        <v>1359</v>
      </c>
    </row>
    <row r="2361">
      <c r="A2361" s="1261" t="s">
        <v>1360</v>
      </c>
      <c r="B2361" s="1261" t="s">
        <v>1403</v>
      </c>
      <c r="C2361" s="1261" t="s">
        <v>1365</v>
      </c>
      <c r="D2361" s="703">
        <v>42</v>
      </c>
      <c r="F2361" s="1261">
        <v>8992.4799999999996</v>
      </c>
      <c r="G2361" s="1261">
        <v>31.82</v>
      </c>
      <c r="H2361" s="1261">
        <v>0</v>
      </c>
      <c r="I2361" s="1261" t="s">
        <v>1358</v>
      </c>
      <c r="J2361" s="1261" t="s">
        <v>1359</v>
      </c>
    </row>
    <row r="2362">
      <c r="A2362" s="1261" t="s">
        <v>1355</v>
      </c>
      <c r="B2362" s="1261" t="s">
        <v>1403</v>
      </c>
      <c r="C2362" s="1261" t="s">
        <v>1364</v>
      </c>
      <c r="D2362" s="703">
        <v>22</v>
      </c>
      <c r="F2362" s="1261">
        <v>55290.470000000001</v>
      </c>
      <c r="G2362" s="1261">
        <v>86350.800000000003</v>
      </c>
      <c r="H2362" s="1261">
        <v>0</v>
      </c>
      <c r="I2362" s="1261" t="s">
        <v>1358</v>
      </c>
      <c r="J2362" s="1261" t="s">
        <v>1359</v>
      </c>
    </row>
    <row r="2363">
      <c r="A2363" s="1261" t="s">
        <v>1355</v>
      </c>
      <c r="B2363" s="1261" t="s">
        <v>1403</v>
      </c>
      <c r="C2363" s="1261" t="s">
        <v>1401</v>
      </c>
      <c r="D2363" s="703">
        <v>20</v>
      </c>
      <c r="F2363" s="1261">
        <v>8303.75</v>
      </c>
      <c r="G2363" s="1261">
        <v>1005.76</v>
      </c>
      <c r="H2363" s="1261">
        <v>0</v>
      </c>
      <c r="I2363" s="1261" t="s">
        <v>1358</v>
      </c>
      <c r="J2363" s="1261" t="s">
        <v>1359</v>
      </c>
    </row>
    <row r="2364">
      <c r="A2364" s="1261" t="s">
        <v>1360</v>
      </c>
      <c r="B2364" s="1261" t="s">
        <v>1403</v>
      </c>
      <c r="C2364" s="1261" t="s">
        <v>1372</v>
      </c>
      <c r="D2364" s="703">
        <v>39</v>
      </c>
      <c r="F2364" s="1261">
        <v>1582938.1299999999</v>
      </c>
      <c r="G2364" s="1261">
        <v>1101676.7</v>
      </c>
      <c r="H2364" s="1261">
        <v>0</v>
      </c>
      <c r="I2364" s="1261" t="s">
        <v>1358</v>
      </c>
      <c r="J2364" s="1261" t="s">
        <v>1359</v>
      </c>
    </row>
    <row r="2365">
      <c r="A2365" s="1261" t="s">
        <v>1360</v>
      </c>
      <c r="B2365" s="1261" t="s">
        <v>1403</v>
      </c>
      <c r="C2365" s="1261" t="s">
        <v>1375</v>
      </c>
      <c r="D2365" s="703">
        <v>44</v>
      </c>
      <c r="F2365" s="1261">
        <v>75.609999999999999</v>
      </c>
      <c r="G2365" s="1261">
        <v>6.5199999999999996</v>
      </c>
      <c r="H2365" s="1261">
        <v>0</v>
      </c>
      <c r="I2365" s="1261" t="s">
        <v>1358</v>
      </c>
      <c r="J2365" s="1261" t="s">
        <v>1359</v>
      </c>
    </row>
    <row r="2366">
      <c r="A2366" s="1261" t="s">
        <v>1360</v>
      </c>
      <c r="B2366" s="1261" t="s">
        <v>1403</v>
      </c>
      <c r="C2366" s="1261" t="s">
        <v>1382</v>
      </c>
      <c r="D2366" s="703">
        <v>40</v>
      </c>
      <c r="F2366" s="1261">
        <v>6604.6800000000003</v>
      </c>
      <c r="G2366" s="1261">
        <v>85.090000000000003</v>
      </c>
      <c r="H2366" s="1261">
        <v>0</v>
      </c>
      <c r="I2366" s="1261" t="s">
        <v>1358</v>
      </c>
      <c r="J2366" s="1261" t="s">
        <v>1359</v>
      </c>
    </row>
    <row r="2367">
      <c r="A2367" s="1261" t="s">
        <v>1355</v>
      </c>
      <c r="B2367" s="1261" t="s">
        <v>1403</v>
      </c>
      <c r="C2367" s="1261" t="s">
        <v>1371</v>
      </c>
      <c r="D2367" s="703">
        <v>85</v>
      </c>
      <c r="F2367" s="1261">
        <v>4731043.2800000003</v>
      </c>
      <c r="G2367" s="1261">
        <v>924396.5</v>
      </c>
      <c r="H2367" s="1261">
        <v>0</v>
      </c>
      <c r="I2367" s="1261" t="s">
        <v>1358</v>
      </c>
      <c r="J2367" s="1261" t="s">
        <v>1359</v>
      </c>
    </row>
    <row r="2368">
      <c r="A2368" s="1261" t="s">
        <v>1360</v>
      </c>
      <c r="B2368" s="1261" t="s">
        <v>1403</v>
      </c>
      <c r="C2368" s="1261" t="s">
        <v>1438</v>
      </c>
      <c r="D2368" s="703">
        <v>62</v>
      </c>
      <c r="F2368" s="1261">
        <v>111063.38</v>
      </c>
      <c r="G2368" s="1261">
        <v>953.51999999999998</v>
      </c>
      <c r="H2368" s="1261">
        <v>0</v>
      </c>
      <c r="I2368" s="1261" t="s">
        <v>1358</v>
      </c>
      <c r="J2368" s="1261" t="s">
        <v>1359</v>
      </c>
    </row>
    <row r="2369">
      <c r="A2369" s="1261" t="s">
        <v>1355</v>
      </c>
      <c r="B2369" s="1261" t="s">
        <v>1403</v>
      </c>
      <c r="C2369" s="1261" t="s">
        <v>1424</v>
      </c>
      <c r="D2369" s="703">
        <v>18</v>
      </c>
      <c r="F2369" s="1261">
        <v>9.3499999999999996</v>
      </c>
      <c r="G2369" s="1261">
        <v>1.8999999999999999</v>
      </c>
      <c r="H2369" s="1261">
        <v>0</v>
      </c>
      <c r="I2369" s="1261" t="s">
        <v>1358</v>
      </c>
      <c r="J2369" s="1261" t="s">
        <v>1359</v>
      </c>
    </row>
    <row r="2370">
      <c r="A2370" s="1261" t="s">
        <v>1360</v>
      </c>
      <c r="B2370" s="1261" t="s">
        <v>1403</v>
      </c>
      <c r="C2370" s="1261" t="s">
        <v>1362</v>
      </c>
      <c r="D2370" s="703">
        <v>61</v>
      </c>
      <c r="F2370" s="1261">
        <v>9392.0499999999993</v>
      </c>
      <c r="G2370" s="1261">
        <v>47.020000000000003</v>
      </c>
      <c r="H2370" s="1261">
        <v>0</v>
      </c>
      <c r="I2370" s="1261" t="s">
        <v>1358</v>
      </c>
      <c r="J2370" s="1261" t="s">
        <v>1359</v>
      </c>
    </row>
    <row r="2371">
      <c r="A2371" s="1261" t="s">
        <v>1355</v>
      </c>
      <c r="B2371" s="1261" t="s">
        <v>1403</v>
      </c>
      <c r="C2371" s="1261" t="s">
        <v>1369</v>
      </c>
      <c r="D2371" s="703">
        <v>94</v>
      </c>
      <c r="F2371" s="1261">
        <v>12829.459999999999</v>
      </c>
      <c r="G2371" s="1261">
        <v>21540</v>
      </c>
      <c r="H2371" s="1261">
        <v>0</v>
      </c>
      <c r="I2371" s="1261" t="s">
        <v>1358</v>
      </c>
      <c r="J2371" s="1261" t="s">
        <v>1359</v>
      </c>
    </row>
    <row r="2372">
      <c r="A2372" s="1261" t="s">
        <v>1360</v>
      </c>
      <c r="B2372" s="1261" t="s">
        <v>1403</v>
      </c>
      <c r="C2372" s="1261" t="s">
        <v>1361</v>
      </c>
      <c r="D2372" s="703">
        <v>62</v>
      </c>
      <c r="F2372" s="1261">
        <v>21350.41</v>
      </c>
      <c r="G2372" s="1261">
        <v>89.680000000000007</v>
      </c>
      <c r="H2372" s="1261">
        <v>0</v>
      </c>
      <c r="I2372" s="1261" t="s">
        <v>1358</v>
      </c>
      <c r="J2372" s="1261" t="s">
        <v>1359</v>
      </c>
    </row>
    <row r="2373">
      <c r="A2373" s="1261" t="s">
        <v>1355</v>
      </c>
      <c r="B2373" s="1261" t="s">
        <v>1403</v>
      </c>
      <c r="C2373" s="1261" t="s">
        <v>1385</v>
      </c>
      <c r="D2373" s="703">
        <v>27</v>
      </c>
      <c r="F2373" s="1261">
        <v>345335.20000000001</v>
      </c>
      <c r="G2373" s="1261">
        <v>9106900</v>
      </c>
      <c r="H2373" s="1261">
        <v>0</v>
      </c>
      <c r="I2373" s="1261" t="s">
        <v>1358</v>
      </c>
      <c r="J2373" s="1261" t="s">
        <v>1359</v>
      </c>
    </row>
    <row r="2374">
      <c r="A2374" s="1261" t="s">
        <v>1355</v>
      </c>
      <c r="B2374" s="1261" t="s">
        <v>1403</v>
      </c>
      <c r="C2374" s="1261" t="s">
        <v>1370</v>
      </c>
      <c r="D2374" s="703">
        <v>19</v>
      </c>
      <c r="F2374" s="1261">
        <v>23664.349999999999</v>
      </c>
      <c r="G2374" s="1261">
        <v>5284</v>
      </c>
      <c r="H2374" s="1261">
        <v>0</v>
      </c>
      <c r="I2374" s="1261" t="s">
        <v>1358</v>
      </c>
      <c r="J2374" s="1261" t="s">
        <v>1359</v>
      </c>
    </row>
    <row r="2375">
      <c r="A2375" s="1261" t="s">
        <v>1360</v>
      </c>
      <c r="B2375" s="1261" t="s">
        <v>1403</v>
      </c>
      <c r="C2375" s="1261" t="s">
        <v>1365</v>
      </c>
      <c r="D2375" s="703">
        <v>30</v>
      </c>
      <c r="F2375" s="1261">
        <v>234360</v>
      </c>
      <c r="G2375" s="1261">
        <v>10615.200000000001</v>
      </c>
      <c r="H2375" s="1261">
        <v>0</v>
      </c>
      <c r="I2375" s="1261" t="s">
        <v>1358</v>
      </c>
      <c r="J2375" s="1261" t="s">
        <v>1359</v>
      </c>
    </row>
    <row r="2376">
      <c r="A2376" s="1261" t="s">
        <v>1360</v>
      </c>
      <c r="B2376" s="1261" t="s">
        <v>1403</v>
      </c>
      <c r="C2376" s="1261" t="s">
        <v>1362</v>
      </c>
      <c r="D2376" s="703">
        <v>42</v>
      </c>
      <c r="F2376" s="1261">
        <v>1396.8499999999999</v>
      </c>
      <c r="G2376" s="1261">
        <v>1.1599999999999999</v>
      </c>
      <c r="H2376" s="1261">
        <v>0</v>
      </c>
      <c r="I2376" s="1261" t="s">
        <v>1358</v>
      </c>
      <c r="J2376" s="1261" t="s">
        <v>1359</v>
      </c>
    </row>
    <row r="2377">
      <c r="A2377" s="1261" t="s">
        <v>1360</v>
      </c>
      <c r="B2377" s="1261" t="s">
        <v>1403</v>
      </c>
      <c r="C2377" s="1261" t="s">
        <v>1370</v>
      </c>
      <c r="D2377" s="703">
        <v>73</v>
      </c>
      <c r="F2377" s="1261">
        <v>13077.59</v>
      </c>
      <c r="G2377" s="1261">
        <v>2501</v>
      </c>
      <c r="H2377" s="1261">
        <v>0</v>
      </c>
      <c r="I2377" s="1261" t="s">
        <v>1358</v>
      </c>
      <c r="J2377" s="1261" t="s">
        <v>1359</v>
      </c>
    </row>
    <row r="2378">
      <c r="A2378" s="1261" t="s">
        <v>1355</v>
      </c>
      <c r="B2378" s="1261" t="s">
        <v>1403</v>
      </c>
      <c r="C2378" s="1261" t="s">
        <v>1381</v>
      </c>
      <c r="D2378" s="703">
        <v>71</v>
      </c>
      <c r="F2378" s="1261">
        <v>4179.9899999999998</v>
      </c>
      <c r="G2378" s="1261">
        <v>130</v>
      </c>
      <c r="H2378" s="1261">
        <v>0</v>
      </c>
      <c r="I2378" s="1261" t="s">
        <v>1358</v>
      </c>
      <c r="J2378" s="1261" t="s">
        <v>1359</v>
      </c>
    </row>
    <row r="2379">
      <c r="A2379" s="1261" t="s">
        <v>1355</v>
      </c>
      <c r="B2379" s="1261" t="s">
        <v>1403</v>
      </c>
      <c r="C2379" s="1261" t="s">
        <v>1364</v>
      </c>
      <c r="D2379" s="703">
        <v>5</v>
      </c>
      <c r="F2379" s="1261">
        <v>320792.48999999999</v>
      </c>
      <c r="G2379" s="1261">
        <v>136655.29999999999</v>
      </c>
      <c r="H2379" s="1261">
        <v>0</v>
      </c>
      <c r="I2379" s="1261" t="s">
        <v>1358</v>
      </c>
      <c r="J2379" s="1261" t="s">
        <v>1359</v>
      </c>
    </row>
    <row r="2380">
      <c r="A2380" s="1261" t="s">
        <v>1360</v>
      </c>
      <c r="B2380" s="1261" t="s">
        <v>1403</v>
      </c>
      <c r="C2380" s="1261" t="s">
        <v>1368</v>
      </c>
      <c r="D2380" s="703">
        <v>8</v>
      </c>
      <c r="F2380" s="1261">
        <v>764932.82999999996</v>
      </c>
      <c r="G2380" s="1261">
        <v>1177049.52</v>
      </c>
      <c r="H2380" s="1261">
        <v>0</v>
      </c>
      <c r="I2380" s="1261" t="s">
        <v>1358</v>
      </c>
      <c r="J2380" s="1261" t="s">
        <v>1359</v>
      </c>
    </row>
    <row r="2381">
      <c r="A2381" s="1261" t="s">
        <v>1360</v>
      </c>
      <c r="B2381" s="1261" t="s">
        <v>1403</v>
      </c>
      <c r="C2381" s="1261" t="s">
        <v>1379</v>
      </c>
      <c r="D2381" s="703">
        <v>49</v>
      </c>
      <c r="F2381" s="1261">
        <v>89.689999999999998</v>
      </c>
      <c r="G2381" s="1261">
        <v>12.99</v>
      </c>
      <c r="H2381" s="1261">
        <v>0</v>
      </c>
      <c r="I2381" s="1261" t="s">
        <v>1358</v>
      </c>
      <c r="J2381" s="1261" t="s">
        <v>1359</v>
      </c>
    </row>
    <row r="2382">
      <c r="A2382" s="1261" t="s">
        <v>1360</v>
      </c>
      <c r="B2382" s="1261" t="s">
        <v>1403</v>
      </c>
      <c r="C2382" s="1261" t="s">
        <v>1422</v>
      </c>
      <c r="D2382" s="703">
        <v>84</v>
      </c>
      <c r="F2382" s="1261">
        <v>148918.13</v>
      </c>
      <c r="G2382" s="1261">
        <v>1074.3599999999999</v>
      </c>
      <c r="H2382" s="1261">
        <v>0</v>
      </c>
      <c r="I2382" s="1261" t="s">
        <v>1358</v>
      </c>
      <c r="J2382" s="1261" t="s">
        <v>1359</v>
      </c>
    </row>
    <row r="2383">
      <c r="A2383" s="1261" t="s">
        <v>1360</v>
      </c>
      <c r="B2383" s="1261" t="s">
        <v>1403</v>
      </c>
      <c r="C2383" s="1261" t="s">
        <v>1417</v>
      </c>
      <c r="D2383" s="703">
        <v>84</v>
      </c>
      <c r="F2383" s="1261">
        <v>544.54999999999995</v>
      </c>
      <c r="G2383" s="1261">
        <v>8.0700000000000003</v>
      </c>
      <c r="H2383" s="1261">
        <v>0</v>
      </c>
      <c r="I2383" s="1261" t="s">
        <v>1358</v>
      </c>
      <c r="J2383" s="1261" t="s">
        <v>1359</v>
      </c>
    </row>
    <row r="2384">
      <c r="A2384" s="1261" t="s">
        <v>1360</v>
      </c>
      <c r="B2384" s="1261" t="s">
        <v>1403</v>
      </c>
      <c r="C2384" s="1261" t="s">
        <v>1410</v>
      </c>
      <c r="D2384" s="703">
        <v>85</v>
      </c>
      <c r="F2384" s="1261">
        <v>164336.82999999999</v>
      </c>
      <c r="G2384" s="1261">
        <v>855.14999999999998</v>
      </c>
      <c r="H2384" s="1261">
        <v>0</v>
      </c>
      <c r="I2384" s="1261" t="s">
        <v>1358</v>
      </c>
      <c r="J2384" s="1261" t="s">
        <v>1359</v>
      </c>
    </row>
    <row r="2385">
      <c r="A2385" s="1261" t="s">
        <v>1355</v>
      </c>
      <c r="B2385" s="1261" t="s">
        <v>1403</v>
      </c>
      <c r="C2385" s="1261" t="s">
        <v>1381</v>
      </c>
      <c r="D2385" s="703">
        <v>82</v>
      </c>
      <c r="F2385" s="1261">
        <v>4715.8000000000002</v>
      </c>
      <c r="G2385" s="1261">
        <v>1798.8900000000001</v>
      </c>
      <c r="H2385" s="1261">
        <v>0</v>
      </c>
      <c r="I2385" s="1261" t="s">
        <v>1358</v>
      </c>
      <c r="J2385" s="1261" t="s">
        <v>1359</v>
      </c>
    </row>
    <row r="2386">
      <c r="A2386" s="1261" t="s">
        <v>1355</v>
      </c>
      <c r="B2386" s="1261" t="s">
        <v>1403</v>
      </c>
      <c r="C2386" s="1261" t="s">
        <v>1393</v>
      </c>
      <c r="D2386" s="703">
        <v>85</v>
      </c>
      <c r="F2386" s="1261">
        <v>11122.93</v>
      </c>
      <c r="G2386" s="1261">
        <v>172</v>
      </c>
      <c r="H2386" s="1261">
        <v>0</v>
      </c>
      <c r="I2386" s="1261" t="s">
        <v>1358</v>
      </c>
      <c r="J2386" s="1261" t="s">
        <v>1359</v>
      </c>
    </row>
    <row r="2387">
      <c r="A2387" s="1261" t="s">
        <v>1355</v>
      </c>
      <c r="B2387" s="1261" t="s">
        <v>1403</v>
      </c>
      <c r="C2387" s="1261" t="s">
        <v>1362</v>
      </c>
      <c r="D2387" s="703">
        <v>94</v>
      </c>
      <c r="F2387" s="1261">
        <v>23203.240000000002</v>
      </c>
      <c r="G2387" s="1261">
        <v>36540</v>
      </c>
      <c r="H2387" s="1261">
        <v>0</v>
      </c>
      <c r="I2387" s="1261" t="s">
        <v>1358</v>
      </c>
      <c r="J2387" s="1261" t="s">
        <v>1359</v>
      </c>
    </row>
    <row r="2388">
      <c r="A2388" s="1261" t="s">
        <v>1355</v>
      </c>
      <c r="B2388" s="1261" t="s">
        <v>1403</v>
      </c>
      <c r="C2388" s="1261" t="s">
        <v>1370</v>
      </c>
      <c r="D2388" s="703">
        <v>64</v>
      </c>
      <c r="F2388" s="1261">
        <v>6697.3699999999999</v>
      </c>
      <c r="G2388" s="1261">
        <v>1212</v>
      </c>
      <c r="H2388" s="1261">
        <v>0</v>
      </c>
      <c r="I2388" s="1261" t="s">
        <v>1358</v>
      </c>
      <c r="J2388" s="1261" t="s">
        <v>1359</v>
      </c>
    </row>
    <row r="2389">
      <c r="A2389" s="1261" t="s">
        <v>1355</v>
      </c>
      <c r="B2389" s="1261" t="s">
        <v>1403</v>
      </c>
      <c r="C2389" s="1261" t="s">
        <v>1378</v>
      </c>
      <c r="D2389" s="703">
        <v>12</v>
      </c>
      <c r="F2389" s="1261">
        <v>200811.09</v>
      </c>
      <c r="G2389" s="1261">
        <v>25110</v>
      </c>
      <c r="H2389" s="1261">
        <v>0</v>
      </c>
      <c r="I2389" s="1261" t="s">
        <v>1358</v>
      </c>
      <c r="J2389" s="1261" t="s">
        <v>1359</v>
      </c>
    </row>
    <row r="2390">
      <c r="A2390" s="1261" t="s">
        <v>1360</v>
      </c>
      <c r="B2390" s="1261" t="s">
        <v>1403</v>
      </c>
      <c r="C2390" s="1261" t="s">
        <v>1391</v>
      </c>
      <c r="D2390" s="703">
        <v>85</v>
      </c>
      <c r="F2390" s="1261">
        <v>2.5899999999999999</v>
      </c>
      <c r="G2390" s="1261">
        <v>0.10000000000000001</v>
      </c>
      <c r="H2390" s="1261">
        <v>0</v>
      </c>
      <c r="I2390" s="1261" t="s">
        <v>1358</v>
      </c>
      <c r="J2390" s="1261" t="s">
        <v>1359</v>
      </c>
    </row>
    <row r="2391">
      <c r="A2391" s="1261" t="s">
        <v>1360</v>
      </c>
      <c r="B2391" s="1261" t="s">
        <v>1403</v>
      </c>
      <c r="C2391" s="1261" t="s">
        <v>1415</v>
      </c>
      <c r="D2391" s="703">
        <v>95</v>
      </c>
      <c r="F2391" s="1261">
        <v>1985.22</v>
      </c>
      <c r="G2391" s="1261">
        <v>40.490000000000002</v>
      </c>
      <c r="H2391" s="1261">
        <v>0</v>
      </c>
      <c r="I2391" s="1261" t="s">
        <v>1358</v>
      </c>
      <c r="J2391" s="1261" t="s">
        <v>1359</v>
      </c>
    </row>
    <row r="2392">
      <c r="A2392" s="1261" t="s">
        <v>1355</v>
      </c>
      <c r="B2392" s="1261" t="s">
        <v>1403</v>
      </c>
      <c r="C2392" s="1261" t="s">
        <v>1383</v>
      </c>
      <c r="D2392" s="703">
        <v>73</v>
      </c>
      <c r="F2392" s="1261">
        <v>454.14999999999998</v>
      </c>
      <c r="G2392" s="1261">
        <v>4.25</v>
      </c>
      <c r="H2392" s="1261">
        <v>0</v>
      </c>
      <c r="I2392" s="1261" t="s">
        <v>1358</v>
      </c>
      <c r="J2392" s="1261" t="s">
        <v>1359</v>
      </c>
    </row>
    <row r="2393">
      <c r="A2393" s="1261" t="s">
        <v>1355</v>
      </c>
      <c r="B2393" s="1261" t="s">
        <v>1403</v>
      </c>
      <c r="C2393" s="1261" t="s">
        <v>1381</v>
      </c>
      <c r="D2393" s="703">
        <v>95</v>
      </c>
      <c r="F2393" s="1261">
        <v>149.5</v>
      </c>
      <c r="G2393" s="1261">
        <v>13.119999999999999</v>
      </c>
      <c r="H2393" s="1261">
        <v>0</v>
      </c>
      <c r="I2393" s="1261" t="s">
        <v>1358</v>
      </c>
      <c r="J2393" s="1261" t="s">
        <v>1359</v>
      </c>
    </row>
    <row r="2394">
      <c r="A2394" s="1261" t="s">
        <v>1360</v>
      </c>
      <c r="B2394" s="1261" t="s">
        <v>1403</v>
      </c>
      <c r="C2394" s="1261" t="s">
        <v>1385</v>
      </c>
      <c r="D2394" s="703">
        <v>96</v>
      </c>
      <c r="F2394" s="1261">
        <v>85.049999999999997</v>
      </c>
      <c r="G2394" s="1261">
        <v>0.23999999999999999</v>
      </c>
      <c r="H2394" s="1261">
        <v>0</v>
      </c>
      <c r="I2394" s="1261" t="s">
        <v>1358</v>
      </c>
      <c r="J2394" s="1261" t="s">
        <v>1359</v>
      </c>
    </row>
    <row r="2395">
      <c r="A2395" s="1261" t="s">
        <v>1360</v>
      </c>
      <c r="B2395" s="1261" t="s">
        <v>1403</v>
      </c>
      <c r="C2395" s="1261" t="s">
        <v>1407</v>
      </c>
      <c r="D2395" s="703">
        <v>64</v>
      </c>
      <c r="F2395" s="1261">
        <v>739.36000000000001</v>
      </c>
      <c r="G2395" s="1261">
        <v>3.0299999999999998</v>
      </c>
      <c r="H2395" s="1261">
        <v>0</v>
      </c>
      <c r="I2395" s="1261" t="s">
        <v>1358</v>
      </c>
      <c r="J2395" s="1261" t="s">
        <v>1359</v>
      </c>
    </row>
    <row r="2396">
      <c r="A2396" s="1261" t="s">
        <v>1360</v>
      </c>
      <c r="B2396" s="1261" t="s">
        <v>1403</v>
      </c>
      <c r="C2396" s="1261" t="s">
        <v>1444</v>
      </c>
      <c r="D2396" s="703">
        <v>39</v>
      </c>
      <c r="F2396" s="1261">
        <v>18098.470000000001</v>
      </c>
      <c r="G2396" s="1261">
        <v>8.25</v>
      </c>
      <c r="H2396" s="1261">
        <v>0</v>
      </c>
      <c r="I2396" s="1261" t="s">
        <v>1358</v>
      </c>
      <c r="J2396" s="1261" t="s">
        <v>1359</v>
      </c>
    </row>
    <row r="2397">
      <c r="A2397" s="1261" t="s">
        <v>1355</v>
      </c>
      <c r="B2397" s="1261" t="s">
        <v>1403</v>
      </c>
      <c r="C2397" s="1261" t="s">
        <v>1378</v>
      </c>
      <c r="D2397" s="703">
        <v>27</v>
      </c>
      <c r="F2397" s="1261">
        <v>49144.75</v>
      </c>
      <c r="G2397" s="1261">
        <v>972150</v>
      </c>
      <c r="H2397" s="1261">
        <v>0</v>
      </c>
      <c r="I2397" s="1261" t="s">
        <v>1358</v>
      </c>
      <c r="J2397" s="1261" t="s">
        <v>1359</v>
      </c>
    </row>
    <row r="2398">
      <c r="A2398" s="1261" t="s">
        <v>1355</v>
      </c>
      <c r="B2398" s="1261" t="s">
        <v>1403</v>
      </c>
      <c r="C2398" s="1261" t="s">
        <v>1368</v>
      </c>
      <c r="D2398" s="703">
        <v>56</v>
      </c>
      <c r="F2398" s="1261">
        <v>1799.27</v>
      </c>
      <c r="G2398" s="1261">
        <v>257.89999999999998</v>
      </c>
      <c r="H2398" s="1261">
        <v>0</v>
      </c>
      <c r="I2398" s="1261" t="s">
        <v>1358</v>
      </c>
      <c r="J2398" s="1261" t="s">
        <v>1359</v>
      </c>
    </row>
    <row r="2399">
      <c r="A2399" s="1261" t="s">
        <v>1355</v>
      </c>
      <c r="B2399" s="1261" t="s">
        <v>1403</v>
      </c>
      <c r="C2399" s="1261" t="s">
        <v>1357</v>
      </c>
      <c r="D2399" s="703">
        <v>73</v>
      </c>
      <c r="F2399" s="1261">
        <v>53.259999999999998</v>
      </c>
      <c r="G2399" s="1261">
        <v>0.01</v>
      </c>
      <c r="H2399" s="1261">
        <v>0</v>
      </c>
      <c r="I2399" s="1261" t="s">
        <v>1358</v>
      </c>
      <c r="J2399" s="1261" t="s">
        <v>1359</v>
      </c>
    </row>
    <row r="2400">
      <c r="A2400" s="1261" t="s">
        <v>1360</v>
      </c>
      <c r="B2400" s="1261" t="s">
        <v>1403</v>
      </c>
      <c r="C2400" s="1261" t="s">
        <v>1460</v>
      </c>
      <c r="D2400" s="703">
        <v>8</v>
      </c>
      <c r="F2400" s="1261">
        <v>121365.52</v>
      </c>
      <c r="G2400" s="1261">
        <v>105201.5</v>
      </c>
      <c r="H2400" s="1261">
        <v>0</v>
      </c>
      <c r="I2400" s="1261" t="s">
        <v>1358</v>
      </c>
      <c r="J2400" s="1261" t="s">
        <v>1359</v>
      </c>
    </row>
    <row r="2401">
      <c r="A2401" s="1261" t="s">
        <v>1360</v>
      </c>
      <c r="B2401" s="1261" t="s">
        <v>1403</v>
      </c>
      <c r="C2401" s="1261" t="s">
        <v>1393</v>
      </c>
      <c r="D2401" s="703">
        <v>85</v>
      </c>
      <c r="F2401" s="1261">
        <v>1128.9300000000001</v>
      </c>
      <c r="G2401" s="1261">
        <v>8</v>
      </c>
      <c r="H2401" s="1261">
        <v>0</v>
      </c>
      <c r="I2401" s="1261" t="s">
        <v>1358</v>
      </c>
      <c r="J2401" s="1261" t="s">
        <v>1359</v>
      </c>
    </row>
    <row r="2402">
      <c r="A2402" s="1261" t="s">
        <v>1355</v>
      </c>
      <c r="B2402" s="1261" t="s">
        <v>1403</v>
      </c>
      <c r="C2402" s="1261" t="s">
        <v>1401</v>
      </c>
      <c r="D2402" s="703">
        <v>10</v>
      </c>
      <c r="F2402" s="1261">
        <v>1354728.3600000001</v>
      </c>
      <c r="G2402" s="1261">
        <v>5912500</v>
      </c>
      <c r="H2402" s="1261">
        <v>0</v>
      </c>
      <c r="I2402" s="1261" t="s">
        <v>1358</v>
      </c>
      <c r="J2402" s="1261" t="s">
        <v>1359</v>
      </c>
    </row>
    <row r="2403">
      <c r="A2403" s="1261" t="s">
        <v>1355</v>
      </c>
      <c r="B2403" s="1261" t="s">
        <v>1403</v>
      </c>
      <c r="C2403" s="1261" t="s">
        <v>1366</v>
      </c>
      <c r="D2403" s="703">
        <v>70</v>
      </c>
      <c r="F2403" s="1261">
        <v>29472.959999999999</v>
      </c>
      <c r="G2403" s="1261">
        <v>37000.300000000003</v>
      </c>
      <c r="H2403" s="1261">
        <v>0</v>
      </c>
      <c r="I2403" s="1261" t="s">
        <v>1358</v>
      </c>
      <c r="J2403" s="1261" t="s">
        <v>1359</v>
      </c>
    </row>
    <row r="2404">
      <c r="A2404" s="1261" t="s">
        <v>1360</v>
      </c>
      <c r="B2404" s="1261" t="s">
        <v>1403</v>
      </c>
      <c r="C2404" s="1261" t="s">
        <v>1368</v>
      </c>
      <c r="D2404" s="703">
        <v>82</v>
      </c>
      <c r="F2404" s="1261">
        <v>4540.7700000000004</v>
      </c>
      <c r="G2404" s="1261">
        <v>37.490000000000002</v>
      </c>
      <c r="H2404" s="1261">
        <v>0</v>
      </c>
      <c r="I2404" s="1261" t="s">
        <v>1358</v>
      </c>
      <c r="J2404" s="1261" t="s">
        <v>1359</v>
      </c>
    </row>
    <row r="2405">
      <c r="A2405" s="1261" t="s">
        <v>1360</v>
      </c>
      <c r="B2405" s="1261" t="s">
        <v>1403</v>
      </c>
      <c r="C2405" s="1261" t="s">
        <v>1362</v>
      </c>
      <c r="D2405" s="703">
        <v>65</v>
      </c>
      <c r="F2405" s="1261">
        <v>13424.280000000001</v>
      </c>
      <c r="G2405" s="1261">
        <v>75.239999999999995</v>
      </c>
      <c r="H2405" s="1261">
        <v>0</v>
      </c>
      <c r="I2405" s="1261" t="s">
        <v>1358</v>
      </c>
      <c r="J2405" s="1261" t="s">
        <v>1359</v>
      </c>
    </row>
    <row r="2406">
      <c r="A2406" s="1261" t="s">
        <v>1360</v>
      </c>
      <c r="B2406" s="1261" t="s">
        <v>1403</v>
      </c>
      <c r="C2406" s="1261" t="s">
        <v>1399</v>
      </c>
      <c r="D2406" s="703">
        <v>61</v>
      </c>
      <c r="F2406" s="1261">
        <v>21992.990000000002</v>
      </c>
      <c r="G2406" s="1261">
        <v>343.48000000000002</v>
      </c>
      <c r="H2406" s="1261">
        <v>0</v>
      </c>
      <c r="I2406" s="1261" t="s">
        <v>1358</v>
      </c>
      <c r="J2406" s="1261" t="s">
        <v>1359</v>
      </c>
    </row>
    <row r="2407">
      <c r="A2407" s="1261" t="s">
        <v>1355</v>
      </c>
      <c r="B2407" s="1261" t="s">
        <v>1403</v>
      </c>
      <c r="C2407" s="1261" t="s">
        <v>1367</v>
      </c>
      <c r="D2407" s="703">
        <v>94</v>
      </c>
      <c r="F2407" s="1261">
        <v>23.57</v>
      </c>
      <c r="G2407" s="1261">
        <v>3.25</v>
      </c>
      <c r="H2407" s="1261">
        <v>0</v>
      </c>
      <c r="I2407" s="1261" t="s">
        <v>1358</v>
      </c>
      <c r="J2407" s="1261" t="s">
        <v>1359</v>
      </c>
    </row>
    <row r="2408">
      <c r="A2408" s="1261" t="s">
        <v>1355</v>
      </c>
      <c r="B2408" s="1261" t="s">
        <v>1403</v>
      </c>
      <c r="C2408" s="1261" t="s">
        <v>1367</v>
      </c>
      <c r="D2408" s="703">
        <v>18</v>
      </c>
      <c r="F2408" s="1261">
        <v>9079.9400000000005</v>
      </c>
      <c r="G2408" s="1261">
        <v>669.67999999999995</v>
      </c>
      <c r="H2408" s="1261">
        <v>0</v>
      </c>
      <c r="I2408" s="1261" t="s">
        <v>1358</v>
      </c>
      <c r="J2408" s="1261" t="s">
        <v>1359</v>
      </c>
    </row>
    <row r="2409">
      <c r="A2409" s="1261" t="s">
        <v>1355</v>
      </c>
      <c r="B2409" s="1261" t="s">
        <v>1403</v>
      </c>
      <c r="C2409" s="1261" t="s">
        <v>1407</v>
      </c>
      <c r="D2409" s="703">
        <v>27</v>
      </c>
      <c r="F2409" s="1261">
        <v>274548.29999999999</v>
      </c>
      <c r="G2409" s="1261">
        <v>4464200</v>
      </c>
      <c r="H2409" s="1261">
        <v>0</v>
      </c>
      <c r="I2409" s="1261" t="s">
        <v>1358</v>
      </c>
      <c r="J2409" s="1261" t="s">
        <v>1359</v>
      </c>
    </row>
    <row r="2410">
      <c r="A2410" s="1261" t="s">
        <v>1355</v>
      </c>
      <c r="B2410" s="1261" t="s">
        <v>1403</v>
      </c>
      <c r="C2410" s="1261" t="s">
        <v>1405</v>
      </c>
      <c r="D2410" s="703">
        <v>90</v>
      </c>
      <c r="F2410" s="1261">
        <v>9410</v>
      </c>
      <c r="G2410" s="1261">
        <v>16.399999999999999</v>
      </c>
      <c r="H2410" s="1261">
        <v>0</v>
      </c>
      <c r="I2410" s="1261" t="s">
        <v>1358</v>
      </c>
      <c r="J2410" s="1261" t="s">
        <v>1359</v>
      </c>
    </row>
    <row r="2411">
      <c r="A2411" s="1261" t="s">
        <v>1360</v>
      </c>
      <c r="B2411" s="1261" t="s">
        <v>1403</v>
      </c>
      <c r="C2411" s="1261" t="s">
        <v>1382</v>
      </c>
      <c r="D2411" s="703">
        <v>82</v>
      </c>
      <c r="F2411" s="1261">
        <v>5345.1000000000004</v>
      </c>
      <c r="G2411" s="1261">
        <v>75.200000000000003</v>
      </c>
      <c r="H2411" s="1261">
        <v>0</v>
      </c>
      <c r="I2411" s="1261" t="s">
        <v>1358</v>
      </c>
      <c r="J2411" s="1261" t="s">
        <v>1359</v>
      </c>
    </row>
    <row r="2412">
      <c r="A2412" s="1261" t="s">
        <v>1355</v>
      </c>
      <c r="B2412" s="1261" t="s">
        <v>1403</v>
      </c>
      <c r="C2412" s="1261" t="s">
        <v>1394</v>
      </c>
      <c r="D2412" s="703">
        <v>39</v>
      </c>
      <c r="F2412" s="1261">
        <v>38.640000000000001</v>
      </c>
      <c r="G2412" s="1261">
        <v>2.3799999999999999</v>
      </c>
      <c r="H2412" s="1261">
        <v>0</v>
      </c>
      <c r="I2412" s="1261" t="s">
        <v>1358</v>
      </c>
      <c r="J2412" s="1261" t="s">
        <v>1359</v>
      </c>
    </row>
    <row r="2413">
      <c r="A2413" s="1261" t="s">
        <v>1355</v>
      </c>
      <c r="B2413" s="1261" t="s">
        <v>1403</v>
      </c>
      <c r="C2413" s="1261" t="s">
        <v>1391</v>
      </c>
      <c r="D2413" s="703">
        <v>85</v>
      </c>
      <c r="F2413" s="1261">
        <v>284948.03999999998</v>
      </c>
      <c r="G2413" s="1261">
        <v>1622.1099999999999</v>
      </c>
      <c r="H2413" s="1261">
        <v>0</v>
      </c>
      <c r="I2413" s="1261" t="s">
        <v>1358</v>
      </c>
      <c r="J2413" s="1261" t="s">
        <v>1359</v>
      </c>
    </row>
    <row r="2414">
      <c r="A2414" s="1261" t="s">
        <v>1355</v>
      </c>
      <c r="B2414" s="1261" t="s">
        <v>1403</v>
      </c>
      <c r="C2414" s="1261" t="s">
        <v>1415</v>
      </c>
      <c r="D2414" s="703">
        <v>16</v>
      </c>
      <c r="F2414" s="1261">
        <v>7876.5100000000002</v>
      </c>
      <c r="G2414" s="1261">
        <v>759.71000000000004</v>
      </c>
      <c r="H2414" s="1261">
        <v>0</v>
      </c>
      <c r="I2414" s="1261" t="s">
        <v>1358</v>
      </c>
      <c r="J2414" s="1261" t="s">
        <v>1359</v>
      </c>
    </row>
    <row r="2415">
      <c r="A2415" s="1261" t="s">
        <v>1355</v>
      </c>
      <c r="B2415" s="1261" t="s">
        <v>1403</v>
      </c>
      <c r="C2415" s="1261" t="s">
        <v>1367</v>
      </c>
      <c r="D2415" s="703">
        <v>84</v>
      </c>
      <c r="F2415" s="1261">
        <v>144109.17999999999</v>
      </c>
      <c r="G2415" s="1261">
        <v>1325.1900000000001</v>
      </c>
      <c r="H2415" s="1261">
        <v>0</v>
      </c>
      <c r="I2415" s="1261" t="s">
        <v>1358</v>
      </c>
      <c r="J2415" s="1261" t="s">
        <v>1359</v>
      </c>
    </row>
    <row r="2416">
      <c r="A2416" s="1261" t="s">
        <v>1355</v>
      </c>
      <c r="B2416" s="1261" t="s">
        <v>1403</v>
      </c>
      <c r="C2416" s="1261" t="s">
        <v>1362</v>
      </c>
      <c r="D2416" s="703">
        <v>95</v>
      </c>
      <c r="F2416" s="1261">
        <v>5109.71</v>
      </c>
      <c r="G2416" s="1261">
        <v>127</v>
      </c>
      <c r="H2416" s="1261">
        <v>0</v>
      </c>
      <c r="I2416" s="1261" t="s">
        <v>1358</v>
      </c>
      <c r="J2416" s="1261" t="s">
        <v>1359</v>
      </c>
    </row>
    <row r="2417">
      <c r="A2417" s="1261" t="s">
        <v>1355</v>
      </c>
      <c r="B2417" s="1261" t="s">
        <v>1403</v>
      </c>
      <c r="C2417" s="1261" t="s">
        <v>1365</v>
      </c>
      <c r="D2417" s="703">
        <v>21</v>
      </c>
      <c r="F2417" s="1261">
        <v>108713.73</v>
      </c>
      <c r="G2417" s="1261">
        <v>3055.73</v>
      </c>
      <c r="H2417" s="1261">
        <v>0</v>
      </c>
      <c r="I2417" s="1261" t="s">
        <v>1358</v>
      </c>
      <c r="J2417" s="1261" t="s">
        <v>1359</v>
      </c>
    </row>
    <row r="2418">
      <c r="A2418" s="1261" t="s">
        <v>1360</v>
      </c>
      <c r="B2418" s="1261" t="s">
        <v>1403</v>
      </c>
      <c r="C2418" s="1261" t="s">
        <v>1367</v>
      </c>
      <c r="D2418" s="703">
        <v>64</v>
      </c>
      <c r="F2418" s="1261">
        <v>7412.8699999999999</v>
      </c>
      <c r="G2418" s="1261">
        <v>202.72</v>
      </c>
      <c r="H2418" s="1261">
        <v>0</v>
      </c>
      <c r="I2418" s="1261" t="s">
        <v>1358</v>
      </c>
      <c r="J2418" s="1261" t="s">
        <v>1359</v>
      </c>
    </row>
    <row r="2419">
      <c r="A2419" s="1261" t="s">
        <v>1360</v>
      </c>
      <c r="B2419" s="1261" t="s">
        <v>1403</v>
      </c>
      <c r="C2419" s="1261" t="s">
        <v>1367</v>
      </c>
      <c r="D2419" s="703">
        <v>26</v>
      </c>
      <c r="F2419" s="1261">
        <v>5859.7200000000003</v>
      </c>
      <c r="G2419" s="1261">
        <v>2506</v>
      </c>
      <c r="H2419" s="1261">
        <v>0</v>
      </c>
      <c r="I2419" s="1261" t="s">
        <v>1358</v>
      </c>
      <c r="J2419" s="1261" t="s">
        <v>1359</v>
      </c>
    </row>
    <row r="2420">
      <c r="A2420" s="1261" t="s">
        <v>1360</v>
      </c>
      <c r="B2420" s="1261" t="s">
        <v>1403</v>
      </c>
      <c r="C2420" s="1261" t="s">
        <v>1362</v>
      </c>
      <c r="D2420" s="703">
        <v>82</v>
      </c>
      <c r="F2420" s="1261">
        <v>1494.4200000000001</v>
      </c>
      <c r="G2420" s="1261">
        <v>2.6600000000000001</v>
      </c>
      <c r="H2420" s="1261">
        <v>0</v>
      </c>
      <c r="I2420" s="1261" t="s">
        <v>1358</v>
      </c>
      <c r="J2420" s="1261" t="s">
        <v>1359</v>
      </c>
    </row>
    <row r="2421">
      <c r="A2421" s="1261" t="s">
        <v>1355</v>
      </c>
      <c r="B2421" s="1261" t="s">
        <v>1403</v>
      </c>
      <c r="C2421" s="1261" t="s">
        <v>1357</v>
      </c>
      <c r="D2421" s="703">
        <v>94</v>
      </c>
      <c r="F2421" s="1261">
        <v>9641.0699999999997</v>
      </c>
      <c r="G2421" s="1261">
        <v>19555</v>
      </c>
      <c r="H2421" s="1261">
        <v>0</v>
      </c>
      <c r="I2421" s="1261" t="s">
        <v>1358</v>
      </c>
      <c r="J2421" s="1261" t="s">
        <v>1359</v>
      </c>
    </row>
    <row r="2422">
      <c r="A2422" s="1261" t="s">
        <v>1360</v>
      </c>
      <c r="B2422" s="1261" t="s">
        <v>1403</v>
      </c>
      <c r="C2422" s="1261" t="s">
        <v>1394</v>
      </c>
      <c r="D2422" s="703">
        <v>15</v>
      </c>
      <c r="F2422" s="1261">
        <v>394632.87</v>
      </c>
      <c r="G2422" s="1261">
        <v>109620</v>
      </c>
      <c r="H2422" s="1261">
        <v>0</v>
      </c>
      <c r="I2422" s="1261" t="s">
        <v>1358</v>
      </c>
      <c r="J2422" s="1261" t="s">
        <v>1359</v>
      </c>
    </row>
    <row r="2423">
      <c r="A2423" s="1261" t="s">
        <v>1360</v>
      </c>
      <c r="B2423" s="1261" t="s">
        <v>1403</v>
      </c>
      <c r="C2423" s="1261" t="s">
        <v>1365</v>
      </c>
      <c r="D2423" s="703">
        <v>84</v>
      </c>
      <c r="F2423" s="1261">
        <v>36032.510000000002</v>
      </c>
      <c r="G2423" s="1261">
        <v>470</v>
      </c>
      <c r="H2423" s="1261">
        <v>0</v>
      </c>
      <c r="I2423" s="1261" t="s">
        <v>1358</v>
      </c>
      <c r="J2423" s="1261" t="s">
        <v>1359</v>
      </c>
    </row>
    <row r="2424">
      <c r="A2424" s="1261" t="s">
        <v>1360</v>
      </c>
      <c r="B2424" s="1261" t="s">
        <v>1403</v>
      </c>
      <c r="C2424" s="1261" t="s">
        <v>1445</v>
      </c>
      <c r="D2424" s="703">
        <v>9</v>
      </c>
      <c r="F2424" s="1261">
        <v>122546</v>
      </c>
      <c r="G2424" s="1261">
        <v>27000</v>
      </c>
      <c r="H2424" s="1261">
        <v>0</v>
      </c>
      <c r="I2424" s="1261" t="s">
        <v>1358</v>
      </c>
      <c r="J2424" s="1261" t="s">
        <v>1359</v>
      </c>
    </row>
    <row r="2425">
      <c r="A2425" s="1261" t="s">
        <v>1355</v>
      </c>
      <c r="B2425" s="1261" t="s">
        <v>1403</v>
      </c>
      <c r="C2425" s="1261" t="s">
        <v>1421</v>
      </c>
      <c r="D2425" s="703">
        <v>95</v>
      </c>
      <c r="F2425" s="1261">
        <v>8740</v>
      </c>
      <c r="G2425" s="1261">
        <v>251.5</v>
      </c>
      <c r="H2425" s="1261">
        <v>0</v>
      </c>
      <c r="I2425" s="1261" t="s">
        <v>1358</v>
      </c>
      <c r="J2425" s="1261" t="s">
        <v>1359</v>
      </c>
    </row>
    <row r="2426">
      <c r="A2426" s="1261" t="s">
        <v>1360</v>
      </c>
      <c r="B2426" s="1261" t="s">
        <v>1403</v>
      </c>
      <c r="C2426" s="1261" t="s">
        <v>1422</v>
      </c>
      <c r="D2426" s="703">
        <v>42</v>
      </c>
      <c r="F2426" s="1261">
        <v>3802.7199999999998</v>
      </c>
      <c r="G2426" s="1261">
        <v>54</v>
      </c>
      <c r="H2426" s="1261">
        <v>0</v>
      </c>
      <c r="I2426" s="1261" t="s">
        <v>1358</v>
      </c>
      <c r="J2426" s="1261" t="s">
        <v>1359</v>
      </c>
    </row>
    <row r="2427">
      <c r="A2427" s="1261" t="s">
        <v>1355</v>
      </c>
      <c r="B2427" s="1261" t="s">
        <v>1403</v>
      </c>
      <c r="C2427" s="1261" t="s">
        <v>1472</v>
      </c>
      <c r="D2427" s="703">
        <v>90</v>
      </c>
      <c r="F2427" s="1261">
        <v>8616.7199999999993</v>
      </c>
      <c r="G2427" s="1261">
        <v>7.2000000000000002</v>
      </c>
      <c r="H2427" s="1261">
        <v>0</v>
      </c>
      <c r="I2427" s="1261" t="s">
        <v>1358</v>
      </c>
      <c r="J2427" s="1261" t="s">
        <v>1359</v>
      </c>
    </row>
    <row r="2428">
      <c r="A2428" s="1261" t="s">
        <v>1355</v>
      </c>
      <c r="B2428" s="1261" t="s">
        <v>1403</v>
      </c>
      <c r="C2428" s="1261" t="s">
        <v>1363</v>
      </c>
      <c r="D2428" s="703">
        <v>85</v>
      </c>
      <c r="F2428" s="1261">
        <v>142760.06</v>
      </c>
      <c r="G2428" s="1261">
        <v>88.799999999999997</v>
      </c>
      <c r="H2428" s="1261">
        <v>0</v>
      </c>
      <c r="I2428" s="1261" t="s">
        <v>1358</v>
      </c>
      <c r="J2428" s="1261" t="s">
        <v>1359</v>
      </c>
    </row>
    <row r="2429">
      <c r="A2429" s="1261" t="s">
        <v>1355</v>
      </c>
      <c r="B2429" s="1261" t="s">
        <v>1403</v>
      </c>
      <c r="C2429" s="1261" t="s">
        <v>1412</v>
      </c>
      <c r="D2429" s="703">
        <v>85</v>
      </c>
      <c r="F2429" s="1261">
        <v>3293.1199999999999</v>
      </c>
      <c r="G2429" s="1261">
        <v>5</v>
      </c>
      <c r="H2429" s="1261">
        <v>0</v>
      </c>
      <c r="I2429" s="1261" t="s">
        <v>1358</v>
      </c>
      <c r="J2429" s="1261" t="s">
        <v>1359</v>
      </c>
    </row>
    <row r="2430">
      <c r="A2430" s="1261" t="s">
        <v>1355</v>
      </c>
      <c r="B2430" s="1261" t="s">
        <v>1403</v>
      </c>
      <c r="C2430" s="1261" t="s">
        <v>1409</v>
      </c>
      <c r="D2430" s="703">
        <v>13</v>
      </c>
      <c r="F2430" s="1261">
        <v>964.37</v>
      </c>
      <c r="G2430" s="1261">
        <v>27.300000000000001</v>
      </c>
      <c r="H2430" s="1261">
        <v>0</v>
      </c>
      <c r="I2430" s="1261" t="s">
        <v>1358</v>
      </c>
      <c r="J2430" s="1261" t="s">
        <v>1359</v>
      </c>
    </row>
    <row r="2431">
      <c r="A2431" s="1261" t="s">
        <v>1355</v>
      </c>
      <c r="B2431" s="1261" t="s">
        <v>1403</v>
      </c>
      <c r="C2431" s="1261" t="s">
        <v>1442</v>
      </c>
      <c r="D2431" s="703">
        <v>27</v>
      </c>
      <c r="F2431" s="1261">
        <v>30115.799999999999</v>
      </c>
      <c r="G2431" s="1261">
        <v>557700</v>
      </c>
      <c r="H2431" s="1261">
        <v>0</v>
      </c>
      <c r="I2431" s="1261" t="s">
        <v>1358</v>
      </c>
      <c r="J2431" s="1261" t="s">
        <v>1359</v>
      </c>
    </row>
    <row r="2432">
      <c r="A2432" s="1261" t="s">
        <v>1360</v>
      </c>
      <c r="B2432" s="1261" t="s">
        <v>1403</v>
      </c>
      <c r="C2432" s="1261" t="s">
        <v>1382</v>
      </c>
      <c r="D2432" s="703">
        <v>25</v>
      </c>
      <c r="F2432" s="1261">
        <v>4639.4499999999998</v>
      </c>
      <c r="G2432" s="1261">
        <v>1250</v>
      </c>
      <c r="H2432" s="1261">
        <v>0</v>
      </c>
      <c r="I2432" s="1261" t="s">
        <v>1358</v>
      </c>
      <c r="J2432" s="1261" t="s">
        <v>1359</v>
      </c>
    </row>
    <row r="2433">
      <c r="A2433" s="1261" t="s">
        <v>1360</v>
      </c>
      <c r="B2433" s="1261" t="s">
        <v>1403</v>
      </c>
      <c r="C2433" s="1261" t="s">
        <v>1370</v>
      </c>
      <c r="D2433" s="703">
        <v>85</v>
      </c>
      <c r="F2433" s="1261">
        <v>118.13</v>
      </c>
      <c r="G2433" s="1261">
        <v>3</v>
      </c>
      <c r="H2433" s="1261">
        <v>0</v>
      </c>
      <c r="I2433" s="1261" t="s">
        <v>1358</v>
      </c>
      <c r="J2433" s="1261" t="s">
        <v>1359</v>
      </c>
    </row>
    <row r="2434">
      <c r="A2434" s="1261" t="s">
        <v>1360</v>
      </c>
      <c r="B2434" s="1261" t="s">
        <v>1403</v>
      </c>
      <c r="C2434" s="1261" t="s">
        <v>1392</v>
      </c>
      <c r="D2434" s="703">
        <v>90</v>
      </c>
      <c r="F2434" s="1261">
        <v>264230.83000000002</v>
      </c>
      <c r="G2434" s="1261">
        <v>131</v>
      </c>
      <c r="H2434" s="1261">
        <v>0</v>
      </c>
      <c r="I2434" s="1261" t="s">
        <v>1358</v>
      </c>
      <c r="J2434" s="1261" t="s">
        <v>1359</v>
      </c>
    </row>
    <row r="2435">
      <c r="A2435" s="1261" t="s">
        <v>1355</v>
      </c>
      <c r="B2435" s="1261" t="s">
        <v>1403</v>
      </c>
      <c r="C2435" s="1261" t="s">
        <v>1399</v>
      </c>
      <c r="D2435" s="703">
        <v>90</v>
      </c>
      <c r="F2435" s="1261">
        <v>4110</v>
      </c>
      <c r="G2435" s="1261">
        <v>3.6000000000000001</v>
      </c>
      <c r="H2435" s="1261">
        <v>0</v>
      </c>
      <c r="I2435" s="1261" t="s">
        <v>1358</v>
      </c>
      <c r="J2435" s="1261" t="s">
        <v>1359</v>
      </c>
    </row>
    <row r="2436">
      <c r="A2436" s="1261" t="s">
        <v>1360</v>
      </c>
      <c r="B2436" s="1261" t="s">
        <v>1403</v>
      </c>
      <c r="C2436" s="1261" t="s">
        <v>1381</v>
      </c>
      <c r="D2436" s="703">
        <v>7</v>
      </c>
      <c r="F2436" s="1261">
        <v>19344.689999999999</v>
      </c>
      <c r="G2436" s="1261">
        <v>18162</v>
      </c>
      <c r="H2436" s="1261">
        <v>0</v>
      </c>
      <c r="I2436" s="1261" t="s">
        <v>1358</v>
      </c>
      <c r="J2436" s="1261" t="s">
        <v>1359</v>
      </c>
    </row>
    <row r="2437">
      <c r="A2437" s="1261" t="s">
        <v>1355</v>
      </c>
      <c r="B2437" s="1261" t="s">
        <v>1403</v>
      </c>
      <c r="C2437" s="1261" t="s">
        <v>1430</v>
      </c>
      <c r="D2437" s="703">
        <v>15</v>
      </c>
      <c r="F2437" s="1261">
        <v>44800</v>
      </c>
      <c r="G2437" s="1261">
        <v>56</v>
      </c>
      <c r="H2437" s="1261">
        <v>0</v>
      </c>
      <c r="I2437" s="1261" t="s">
        <v>1358</v>
      </c>
      <c r="J2437" s="1261" t="s">
        <v>1359</v>
      </c>
    </row>
    <row r="2438">
      <c r="A2438" s="1261" t="s">
        <v>1355</v>
      </c>
      <c r="B2438" s="1261" t="s">
        <v>1403</v>
      </c>
      <c r="C2438" s="1261" t="s">
        <v>1366</v>
      </c>
      <c r="D2438" s="703">
        <v>34</v>
      </c>
      <c r="F2438" s="1261">
        <v>1228.8199999999999</v>
      </c>
      <c r="G2438" s="1261">
        <v>97.790000000000006</v>
      </c>
      <c r="H2438" s="1261">
        <v>0</v>
      </c>
      <c r="I2438" s="1261" t="s">
        <v>1358</v>
      </c>
      <c r="J2438" s="1261" t="s">
        <v>1359</v>
      </c>
    </row>
    <row r="2439">
      <c r="A2439" s="1261" t="s">
        <v>1360</v>
      </c>
      <c r="B2439" s="1261" t="s">
        <v>1403</v>
      </c>
      <c r="C2439" s="1261" t="s">
        <v>1365</v>
      </c>
      <c r="D2439" s="703">
        <v>39</v>
      </c>
      <c r="F2439" s="1261">
        <v>710.49000000000001</v>
      </c>
      <c r="G2439" s="1261">
        <v>14.52</v>
      </c>
      <c r="H2439" s="1261">
        <v>0</v>
      </c>
      <c r="I2439" s="1261" t="s">
        <v>1358</v>
      </c>
      <c r="J2439" s="1261" t="s">
        <v>1359</v>
      </c>
    </row>
    <row r="2440">
      <c r="A2440" s="1261" t="s">
        <v>1355</v>
      </c>
      <c r="B2440" s="1261" t="s">
        <v>1403</v>
      </c>
      <c r="C2440" s="1261" t="s">
        <v>1366</v>
      </c>
      <c r="D2440" s="703">
        <v>95</v>
      </c>
      <c r="F2440" s="1261">
        <v>501.57999999999998</v>
      </c>
      <c r="G2440" s="1261">
        <v>46.759999999999998</v>
      </c>
      <c r="H2440" s="1261">
        <v>0</v>
      </c>
      <c r="I2440" s="1261" t="s">
        <v>1358</v>
      </c>
      <c r="J2440" s="1261" t="s">
        <v>1359</v>
      </c>
    </row>
    <row r="2441">
      <c r="A2441" s="1261" t="s">
        <v>1360</v>
      </c>
      <c r="B2441" s="1261" t="s">
        <v>1403</v>
      </c>
      <c r="C2441" s="1261" t="s">
        <v>1397</v>
      </c>
      <c r="D2441" s="703">
        <v>90</v>
      </c>
      <c r="F2441" s="1261">
        <v>1711.8299999999999</v>
      </c>
      <c r="G2441" s="1261">
        <v>0.25</v>
      </c>
      <c r="H2441" s="1261">
        <v>0</v>
      </c>
      <c r="I2441" s="1261" t="s">
        <v>1358</v>
      </c>
      <c r="J2441" s="1261" t="s">
        <v>1359</v>
      </c>
    </row>
    <row r="2442">
      <c r="A2442" s="1261" t="s">
        <v>1355</v>
      </c>
      <c r="B2442" s="1261" t="s">
        <v>1403</v>
      </c>
      <c r="C2442" s="1261" t="s">
        <v>1374</v>
      </c>
      <c r="D2442" s="703">
        <v>85</v>
      </c>
      <c r="F2442" s="1261">
        <v>3972.6599999999999</v>
      </c>
      <c r="G2442" s="1261">
        <v>975</v>
      </c>
      <c r="H2442" s="1261">
        <v>0</v>
      </c>
      <c r="I2442" s="1261" t="s">
        <v>1358</v>
      </c>
      <c r="J2442" s="1261" t="s">
        <v>1359</v>
      </c>
    </row>
    <row r="2443">
      <c r="A2443" s="1261" t="s">
        <v>1355</v>
      </c>
      <c r="B2443" s="1261" t="s">
        <v>1403</v>
      </c>
      <c r="C2443" s="1261" t="s">
        <v>1396</v>
      </c>
      <c r="D2443" s="703">
        <v>81</v>
      </c>
      <c r="F2443" s="1261">
        <v>2793.8299999999999</v>
      </c>
      <c r="G2443" s="1261">
        <v>3</v>
      </c>
      <c r="H2443" s="1261">
        <v>0</v>
      </c>
      <c r="I2443" s="1261" t="s">
        <v>1358</v>
      </c>
      <c r="J2443" s="1261" t="s">
        <v>1359</v>
      </c>
    </row>
    <row r="2444">
      <c r="A2444" s="1261" t="s">
        <v>1360</v>
      </c>
      <c r="B2444" s="1261" t="s">
        <v>1403</v>
      </c>
      <c r="C2444" s="1261" t="s">
        <v>1370</v>
      </c>
      <c r="D2444" s="703">
        <v>59</v>
      </c>
      <c r="F2444" s="1261">
        <v>18.699999999999999</v>
      </c>
      <c r="G2444" s="1261">
        <v>2</v>
      </c>
      <c r="H2444" s="1261">
        <v>0</v>
      </c>
      <c r="I2444" s="1261" t="s">
        <v>1358</v>
      </c>
      <c r="J2444" s="1261" t="s">
        <v>1359</v>
      </c>
    </row>
    <row r="2445">
      <c r="A2445" s="1261" t="s">
        <v>1355</v>
      </c>
      <c r="B2445" s="1261" t="s">
        <v>1403</v>
      </c>
      <c r="C2445" s="1261" t="s">
        <v>1406</v>
      </c>
      <c r="D2445" s="703">
        <v>95</v>
      </c>
      <c r="F2445" s="1261">
        <v>1093.6400000000001</v>
      </c>
      <c r="G2445" s="1261">
        <v>10</v>
      </c>
      <c r="H2445" s="1261">
        <v>0</v>
      </c>
      <c r="I2445" s="1261" t="s">
        <v>1358</v>
      </c>
      <c r="J2445" s="1261" t="s">
        <v>1359</v>
      </c>
    </row>
    <row r="2446">
      <c r="A2446" s="1261" t="s">
        <v>1360</v>
      </c>
      <c r="B2446" s="1261" t="s">
        <v>1403</v>
      </c>
      <c r="C2446" s="1261" t="s">
        <v>1397</v>
      </c>
      <c r="D2446" s="703">
        <v>29</v>
      </c>
      <c r="F2446" s="1261">
        <v>21967.689999999999</v>
      </c>
      <c r="G2446" s="1261">
        <v>360</v>
      </c>
      <c r="H2446" s="1261">
        <v>0</v>
      </c>
      <c r="I2446" s="1261" t="s">
        <v>1358</v>
      </c>
      <c r="J2446" s="1261" t="s">
        <v>1359</v>
      </c>
    </row>
    <row r="2447">
      <c r="A2447" s="1261" t="s">
        <v>1355</v>
      </c>
      <c r="B2447" s="1261" t="s">
        <v>1403</v>
      </c>
      <c r="C2447" s="1261" t="s">
        <v>1447</v>
      </c>
      <c r="D2447" s="703">
        <v>85</v>
      </c>
      <c r="F2447" s="1261">
        <v>5005.1400000000003</v>
      </c>
      <c r="G2447" s="1261">
        <v>610</v>
      </c>
      <c r="H2447" s="1261">
        <v>0</v>
      </c>
      <c r="I2447" s="1261" t="s">
        <v>1358</v>
      </c>
      <c r="J2447" s="1261" t="s">
        <v>1359</v>
      </c>
    </row>
    <row r="2448">
      <c r="A2448" s="1261" t="s">
        <v>1360</v>
      </c>
      <c r="B2448" s="1261" t="s">
        <v>1403</v>
      </c>
      <c r="C2448" s="1261" t="s">
        <v>1396</v>
      </c>
      <c r="D2448" s="703">
        <v>42</v>
      </c>
      <c r="F2448" s="1261">
        <v>1039.28</v>
      </c>
      <c r="G2448" s="1261">
        <v>1.8</v>
      </c>
      <c r="H2448" s="1261">
        <v>0</v>
      </c>
      <c r="I2448" s="1261" t="s">
        <v>1358</v>
      </c>
      <c r="J2448" s="1261" t="s">
        <v>1359</v>
      </c>
    </row>
    <row r="2449">
      <c r="A2449" s="1261" t="s">
        <v>1360</v>
      </c>
      <c r="B2449" s="1261" t="s">
        <v>1423</v>
      </c>
      <c r="C2449" s="1261" t="s">
        <v>1399</v>
      </c>
      <c r="D2449" s="703">
        <v>18</v>
      </c>
      <c r="F2449" s="1261">
        <v>9900275.5700000003</v>
      </c>
      <c r="G2449" s="1261">
        <v>3120000</v>
      </c>
      <c r="H2449" s="1261">
        <v>0</v>
      </c>
      <c r="I2449" s="1261" t="s">
        <v>1358</v>
      </c>
      <c r="J2449" s="1261" t="s">
        <v>1359</v>
      </c>
    </row>
    <row r="2450">
      <c r="A2450" s="1261" t="s">
        <v>1355</v>
      </c>
      <c r="B2450" s="1261" t="s">
        <v>1423</v>
      </c>
      <c r="C2450" s="1261" t="s">
        <v>1367</v>
      </c>
      <c r="D2450" s="703">
        <v>8</v>
      </c>
      <c r="F2450" s="1261">
        <v>742202.42000000004</v>
      </c>
      <c r="G2450" s="1261">
        <v>3442191.0499999998</v>
      </c>
      <c r="H2450" s="1261">
        <v>0</v>
      </c>
      <c r="I2450" s="1261" t="s">
        <v>1358</v>
      </c>
      <c r="J2450" s="1261" t="s">
        <v>1359</v>
      </c>
    </row>
    <row r="2451">
      <c r="A2451" s="1261" t="s">
        <v>1360</v>
      </c>
      <c r="B2451" s="1261" t="s">
        <v>1423</v>
      </c>
      <c r="C2451" s="1261" t="s">
        <v>1445</v>
      </c>
      <c r="D2451" s="703">
        <v>62</v>
      </c>
      <c r="F2451" s="1261">
        <v>6125.6899999999996</v>
      </c>
      <c r="G2451" s="1261">
        <v>42.590000000000003</v>
      </c>
      <c r="H2451" s="1261">
        <v>0</v>
      </c>
      <c r="I2451" s="1261" t="s">
        <v>1358</v>
      </c>
      <c r="J2451" s="1261" t="s">
        <v>1359</v>
      </c>
    </row>
    <row r="2452">
      <c r="A2452" s="1261" t="s">
        <v>1355</v>
      </c>
      <c r="B2452" s="1261" t="s">
        <v>1423</v>
      </c>
      <c r="C2452" s="1261" t="s">
        <v>1357</v>
      </c>
      <c r="D2452" s="703">
        <v>44</v>
      </c>
      <c r="F2452" s="1261">
        <v>210608.20000000001</v>
      </c>
      <c r="G2452" s="1261">
        <v>592814</v>
      </c>
      <c r="H2452" s="1261">
        <v>0</v>
      </c>
      <c r="I2452" s="1261" t="s">
        <v>1358</v>
      </c>
      <c r="J2452" s="1261" t="s">
        <v>1359</v>
      </c>
    </row>
    <row r="2453">
      <c r="A2453" s="1261" t="s">
        <v>1360</v>
      </c>
      <c r="B2453" s="1261" t="s">
        <v>1423</v>
      </c>
      <c r="C2453" s="1261" t="s">
        <v>1391</v>
      </c>
      <c r="D2453" s="703">
        <v>85</v>
      </c>
      <c r="F2453" s="1261">
        <v>461849.59000000003</v>
      </c>
      <c r="G2453" s="1261">
        <v>57.810000000000002</v>
      </c>
      <c r="H2453" s="1261">
        <v>0</v>
      </c>
      <c r="I2453" s="1261" t="s">
        <v>1358</v>
      </c>
      <c r="J2453" s="1261" t="s">
        <v>1359</v>
      </c>
    </row>
    <row r="2454">
      <c r="A2454" s="1261" t="s">
        <v>1355</v>
      </c>
      <c r="B2454" s="1261" t="s">
        <v>1423</v>
      </c>
      <c r="C2454" s="1261" t="s">
        <v>1381</v>
      </c>
      <c r="D2454" s="703">
        <v>21</v>
      </c>
      <c r="F2454" s="1261">
        <v>5291.4899999999998</v>
      </c>
      <c r="G2454" s="1261">
        <v>133.59999999999999</v>
      </c>
      <c r="H2454" s="1261">
        <v>0</v>
      </c>
      <c r="I2454" s="1261" t="s">
        <v>1358</v>
      </c>
      <c r="J2454" s="1261" t="s">
        <v>1359</v>
      </c>
    </row>
    <row r="2455">
      <c r="A2455" s="1261" t="s">
        <v>1355</v>
      </c>
      <c r="B2455" s="1261" t="s">
        <v>1423</v>
      </c>
      <c r="C2455" s="1261" t="s">
        <v>1366</v>
      </c>
      <c r="D2455" s="703">
        <v>27</v>
      </c>
      <c r="F2455" s="1261">
        <v>3260326.2400000002</v>
      </c>
      <c r="G2455" s="1261">
        <v>17037650</v>
      </c>
      <c r="H2455" s="1261">
        <v>0</v>
      </c>
      <c r="I2455" s="1261" t="s">
        <v>1358</v>
      </c>
      <c r="J2455" s="1261" t="s">
        <v>1359</v>
      </c>
    </row>
    <row r="2456">
      <c r="A2456" s="1261" t="s">
        <v>1355</v>
      </c>
      <c r="B2456" s="1261" t="s">
        <v>1423</v>
      </c>
      <c r="C2456" s="1261" t="s">
        <v>1370</v>
      </c>
      <c r="D2456" s="703">
        <v>19</v>
      </c>
      <c r="F2456" s="1261">
        <v>23296.669999999998</v>
      </c>
      <c r="G2456" s="1261">
        <v>5262.3000000000002</v>
      </c>
      <c r="H2456" s="1261">
        <v>0</v>
      </c>
      <c r="I2456" s="1261" t="s">
        <v>1358</v>
      </c>
      <c r="J2456" s="1261" t="s">
        <v>1359</v>
      </c>
    </row>
    <row r="2457">
      <c r="A2457" s="1261" t="s">
        <v>1360</v>
      </c>
      <c r="B2457" s="1261" t="s">
        <v>1423</v>
      </c>
      <c r="C2457" s="1261" t="s">
        <v>1394</v>
      </c>
      <c r="D2457" s="703">
        <v>20</v>
      </c>
      <c r="F2457" s="1261">
        <v>1840373.1299999999</v>
      </c>
      <c r="G2457" s="1261">
        <v>1497704.6200000001</v>
      </c>
      <c r="H2457" s="1261">
        <v>0</v>
      </c>
      <c r="I2457" s="1261" t="s">
        <v>1358</v>
      </c>
      <c r="J2457" s="1261" t="s">
        <v>1359</v>
      </c>
    </row>
    <row r="2458">
      <c r="A2458" s="1261" t="s">
        <v>1355</v>
      </c>
      <c r="B2458" s="1261" t="s">
        <v>1423</v>
      </c>
      <c r="C2458" s="1261" t="s">
        <v>1364</v>
      </c>
      <c r="D2458" s="703">
        <v>22</v>
      </c>
      <c r="F2458" s="1261">
        <v>73445.910000000003</v>
      </c>
      <c r="G2458" s="1261">
        <v>126427.91</v>
      </c>
      <c r="H2458" s="1261">
        <v>0</v>
      </c>
      <c r="I2458" s="1261" t="s">
        <v>1358</v>
      </c>
      <c r="J2458" s="1261" t="s">
        <v>1359</v>
      </c>
    </row>
    <row r="2459">
      <c r="A2459" s="1261" t="s">
        <v>1360</v>
      </c>
      <c r="B2459" s="1261" t="s">
        <v>1423</v>
      </c>
      <c r="C2459" s="1261" t="s">
        <v>1367</v>
      </c>
      <c r="D2459" s="703">
        <v>70</v>
      </c>
      <c r="F2459" s="1261">
        <v>105215.09</v>
      </c>
      <c r="G2459" s="1261">
        <v>37349.330000000002</v>
      </c>
      <c r="H2459" s="1261">
        <v>0</v>
      </c>
      <c r="I2459" s="1261" t="s">
        <v>1358</v>
      </c>
      <c r="J2459" s="1261" t="s">
        <v>1359</v>
      </c>
    </row>
    <row r="2460">
      <c r="A2460" s="1261" t="s">
        <v>1360</v>
      </c>
      <c r="B2460" s="1261" t="s">
        <v>1423</v>
      </c>
      <c r="C2460" s="1261" t="s">
        <v>1382</v>
      </c>
      <c r="D2460" s="703">
        <v>39</v>
      </c>
      <c r="F2460" s="1261">
        <v>189331.54000000001</v>
      </c>
      <c r="G2460" s="1261">
        <v>28137.639999999999</v>
      </c>
      <c r="H2460" s="1261">
        <v>0</v>
      </c>
      <c r="I2460" s="1261" t="s">
        <v>1358</v>
      </c>
      <c r="J2460" s="1261" t="s">
        <v>1359</v>
      </c>
    </row>
    <row r="2461">
      <c r="A2461" s="1261" t="s">
        <v>1360</v>
      </c>
      <c r="B2461" s="1261" t="s">
        <v>1423</v>
      </c>
      <c r="C2461" s="1261" t="s">
        <v>1415</v>
      </c>
      <c r="D2461" s="703">
        <v>20</v>
      </c>
      <c r="F2461" s="1261">
        <v>122871.03999999999</v>
      </c>
      <c r="G2461" s="1261">
        <v>175474.07999999999</v>
      </c>
      <c r="H2461" s="1261">
        <v>0</v>
      </c>
      <c r="I2461" s="1261" t="s">
        <v>1358</v>
      </c>
      <c r="J2461" s="1261" t="s">
        <v>1359</v>
      </c>
    </row>
    <row r="2462">
      <c r="A2462" s="1261" t="s">
        <v>1360</v>
      </c>
      <c r="B2462" s="1261" t="s">
        <v>1423</v>
      </c>
      <c r="C2462" s="1261" t="s">
        <v>1367</v>
      </c>
      <c r="D2462" s="703">
        <v>12</v>
      </c>
      <c r="F2462" s="1261">
        <v>1203334.1799999999</v>
      </c>
      <c r="G2462" s="1261">
        <v>458043.20000000001</v>
      </c>
      <c r="H2462" s="1261">
        <v>0</v>
      </c>
      <c r="I2462" s="1261" t="s">
        <v>1358</v>
      </c>
      <c r="J2462" s="1261" t="s">
        <v>1359</v>
      </c>
    </row>
    <row r="2463">
      <c r="A2463" s="1261" t="s">
        <v>1355</v>
      </c>
      <c r="B2463" s="1261" t="s">
        <v>1423</v>
      </c>
      <c r="C2463" s="1261" t="s">
        <v>1379</v>
      </c>
      <c r="D2463" s="703">
        <v>12</v>
      </c>
      <c r="F2463" s="1261">
        <v>1673.6400000000001</v>
      </c>
      <c r="G2463" s="1261">
        <v>80.540000000000006</v>
      </c>
      <c r="H2463" s="1261">
        <v>0</v>
      </c>
      <c r="I2463" s="1261" t="s">
        <v>1358</v>
      </c>
      <c r="J2463" s="1261" t="s">
        <v>1359</v>
      </c>
    </row>
    <row r="2464">
      <c r="A2464" s="1261" t="s">
        <v>1355</v>
      </c>
      <c r="B2464" s="1261" t="s">
        <v>1423</v>
      </c>
      <c r="C2464" s="1261" t="s">
        <v>1367</v>
      </c>
      <c r="D2464" s="703">
        <v>15</v>
      </c>
      <c r="F2464" s="1261">
        <v>13305.780000000001</v>
      </c>
      <c r="G2464" s="1261">
        <v>682.50999999999999</v>
      </c>
      <c r="H2464" s="1261">
        <v>0</v>
      </c>
      <c r="I2464" s="1261" t="s">
        <v>1358</v>
      </c>
      <c r="J2464" s="1261" t="s">
        <v>1359</v>
      </c>
    </row>
    <row r="2465">
      <c r="A2465" s="1261" t="s">
        <v>1355</v>
      </c>
      <c r="B2465" s="1261" t="s">
        <v>1423</v>
      </c>
      <c r="C2465" s="1261" t="s">
        <v>1364</v>
      </c>
      <c r="D2465" s="703">
        <v>20</v>
      </c>
      <c r="F2465" s="1261">
        <v>13083.610000000001</v>
      </c>
      <c r="G2465" s="1261">
        <v>12518.33</v>
      </c>
      <c r="H2465" s="1261">
        <v>0</v>
      </c>
      <c r="I2465" s="1261" t="s">
        <v>1358</v>
      </c>
      <c r="J2465" s="1261" t="s">
        <v>1359</v>
      </c>
    </row>
    <row r="2466">
      <c r="A2466" s="1261" t="s">
        <v>1355</v>
      </c>
      <c r="B2466" s="1261" t="s">
        <v>1423</v>
      </c>
      <c r="C2466" s="1261" t="s">
        <v>1368</v>
      </c>
      <c r="D2466" s="703">
        <v>64</v>
      </c>
      <c r="F2466" s="1261">
        <v>631018.66000000003</v>
      </c>
      <c r="G2466" s="1261">
        <v>190365.5</v>
      </c>
      <c r="H2466" s="1261">
        <v>0</v>
      </c>
      <c r="I2466" s="1261" t="s">
        <v>1358</v>
      </c>
      <c r="J2466" s="1261" t="s">
        <v>1359</v>
      </c>
    </row>
    <row r="2467">
      <c r="A2467" s="1261" t="s">
        <v>1360</v>
      </c>
      <c r="B2467" s="1261" t="s">
        <v>1423</v>
      </c>
      <c r="C2467" s="1261" t="s">
        <v>1368</v>
      </c>
      <c r="D2467" s="703">
        <v>15</v>
      </c>
      <c r="F2467" s="1261">
        <v>122492.92</v>
      </c>
      <c r="G2467" s="1261">
        <v>143614.92000000001</v>
      </c>
      <c r="H2467" s="1261">
        <v>0</v>
      </c>
      <c r="I2467" s="1261" t="s">
        <v>1358</v>
      </c>
      <c r="J2467" s="1261" t="s">
        <v>1359</v>
      </c>
    </row>
    <row r="2468">
      <c r="A2468" s="1261" t="s">
        <v>1355</v>
      </c>
      <c r="B2468" s="1261" t="s">
        <v>1423</v>
      </c>
      <c r="C2468" s="1261" t="s">
        <v>1370</v>
      </c>
      <c r="D2468" s="703">
        <v>96</v>
      </c>
      <c r="F2468" s="1261">
        <v>94966.220000000001</v>
      </c>
      <c r="G2468" s="1261">
        <v>3992.5999999999999</v>
      </c>
      <c r="H2468" s="1261">
        <v>0</v>
      </c>
      <c r="I2468" s="1261" t="s">
        <v>1358</v>
      </c>
      <c r="J2468" s="1261" t="s">
        <v>1359</v>
      </c>
    </row>
    <row r="2469">
      <c r="A2469" s="1261" t="s">
        <v>1360</v>
      </c>
      <c r="B2469" s="1261" t="s">
        <v>1423</v>
      </c>
      <c r="C2469" s="1261" t="s">
        <v>1367</v>
      </c>
      <c r="D2469" s="703">
        <v>16</v>
      </c>
      <c r="F2469" s="1261">
        <v>939517.69999999995</v>
      </c>
      <c r="G2469" s="1261">
        <v>175890</v>
      </c>
      <c r="H2469" s="1261">
        <v>0</v>
      </c>
      <c r="I2469" s="1261" t="s">
        <v>1358</v>
      </c>
      <c r="J2469" s="1261" t="s">
        <v>1359</v>
      </c>
    </row>
    <row r="2470">
      <c r="A2470" s="1261" t="s">
        <v>1355</v>
      </c>
      <c r="B2470" s="1261" t="s">
        <v>1423</v>
      </c>
      <c r="C2470" s="1261" t="s">
        <v>1368</v>
      </c>
      <c r="D2470" s="703">
        <v>96</v>
      </c>
      <c r="F2470" s="1261">
        <v>35573.510000000002</v>
      </c>
      <c r="G2470" s="1261">
        <v>935.80999999999995</v>
      </c>
      <c r="H2470" s="1261">
        <v>0</v>
      </c>
      <c r="I2470" s="1261" t="s">
        <v>1358</v>
      </c>
      <c r="J2470" s="1261" t="s">
        <v>1359</v>
      </c>
    </row>
    <row r="2471">
      <c r="A2471" s="1261" t="s">
        <v>1360</v>
      </c>
      <c r="B2471" s="1261" t="s">
        <v>1423</v>
      </c>
      <c r="C2471" s="1261" t="s">
        <v>1367</v>
      </c>
      <c r="D2471" s="703">
        <v>85</v>
      </c>
      <c r="F2471" s="1261">
        <v>6113004.5</v>
      </c>
      <c r="G2471" s="1261">
        <v>206629.16</v>
      </c>
      <c r="H2471" s="1261">
        <v>0</v>
      </c>
      <c r="I2471" s="1261" t="s">
        <v>1358</v>
      </c>
      <c r="J2471" s="1261" t="s">
        <v>1359</v>
      </c>
    </row>
    <row r="2472">
      <c r="A2472" s="1261" t="s">
        <v>1360</v>
      </c>
      <c r="B2472" s="1261" t="s">
        <v>1423</v>
      </c>
      <c r="C2472" s="1261" t="s">
        <v>1405</v>
      </c>
      <c r="D2472" s="703">
        <v>42</v>
      </c>
      <c r="F2472" s="1261">
        <v>5709.7399999999998</v>
      </c>
      <c r="G2472" s="1261">
        <v>30.280000000000001</v>
      </c>
      <c r="H2472" s="1261">
        <v>0</v>
      </c>
      <c r="I2472" s="1261" t="s">
        <v>1358</v>
      </c>
      <c r="J2472" s="1261" t="s">
        <v>1359</v>
      </c>
    </row>
    <row r="2473">
      <c r="A2473" s="1261" t="s">
        <v>1355</v>
      </c>
      <c r="B2473" s="1261" t="s">
        <v>1423</v>
      </c>
      <c r="C2473" s="1261" t="s">
        <v>1392</v>
      </c>
      <c r="D2473" s="703">
        <v>71</v>
      </c>
      <c r="F2473" s="1261">
        <v>631.39999999999998</v>
      </c>
      <c r="G2473" s="1261">
        <v>47.359999999999999</v>
      </c>
      <c r="H2473" s="1261">
        <v>0</v>
      </c>
      <c r="I2473" s="1261" t="s">
        <v>1358</v>
      </c>
      <c r="J2473" s="1261" t="s">
        <v>1359</v>
      </c>
    </row>
    <row r="2474">
      <c r="A2474" s="1261" t="s">
        <v>1360</v>
      </c>
      <c r="B2474" s="1261" t="s">
        <v>1423</v>
      </c>
      <c r="C2474" s="1261" t="s">
        <v>1367</v>
      </c>
      <c r="D2474" s="703">
        <v>76</v>
      </c>
      <c r="F2474" s="1261">
        <v>371305.87</v>
      </c>
      <c r="G2474" s="1261">
        <v>76319.130000000005</v>
      </c>
      <c r="H2474" s="1261">
        <v>0</v>
      </c>
      <c r="I2474" s="1261" t="s">
        <v>1358</v>
      </c>
      <c r="J2474" s="1261" t="s">
        <v>1359</v>
      </c>
    </row>
    <row r="2475">
      <c r="A2475" s="1261" t="s">
        <v>1360</v>
      </c>
      <c r="B2475" s="1261" t="s">
        <v>1423</v>
      </c>
      <c r="C2475" s="1261" t="s">
        <v>1363</v>
      </c>
      <c r="D2475" s="703">
        <v>82</v>
      </c>
      <c r="F2475" s="1261">
        <v>971.88</v>
      </c>
      <c r="G2475" s="1261">
        <v>0.10000000000000001</v>
      </c>
      <c r="H2475" s="1261">
        <v>0</v>
      </c>
      <c r="I2475" s="1261" t="s">
        <v>1358</v>
      </c>
      <c r="J2475" s="1261" t="s">
        <v>1359</v>
      </c>
    </row>
    <row r="2476">
      <c r="A2476" s="1261" t="s">
        <v>1360</v>
      </c>
      <c r="B2476" s="1261" t="s">
        <v>1423</v>
      </c>
      <c r="C2476" s="1261" t="s">
        <v>1407</v>
      </c>
      <c r="D2476" s="703">
        <v>82</v>
      </c>
      <c r="F2476" s="1261">
        <v>14216.27</v>
      </c>
      <c r="G2476" s="1261">
        <v>18.300000000000001</v>
      </c>
      <c r="H2476" s="1261">
        <v>0</v>
      </c>
      <c r="I2476" s="1261" t="s">
        <v>1358</v>
      </c>
      <c r="J2476" s="1261" t="s">
        <v>1359</v>
      </c>
    </row>
    <row r="2477">
      <c r="A2477" s="1261" t="s">
        <v>1355</v>
      </c>
      <c r="B2477" s="1261" t="s">
        <v>1423</v>
      </c>
      <c r="C2477" s="1261" t="s">
        <v>1383</v>
      </c>
      <c r="D2477" s="703">
        <v>87</v>
      </c>
      <c r="F2477" s="1261">
        <v>49695.099999999999</v>
      </c>
      <c r="G2477" s="1261">
        <v>153176.5</v>
      </c>
      <c r="H2477" s="1261">
        <v>0</v>
      </c>
      <c r="I2477" s="1261" t="s">
        <v>1358</v>
      </c>
      <c r="J2477" s="1261" t="s">
        <v>1359</v>
      </c>
    </row>
    <row r="2478">
      <c r="A2478" s="1261" t="s">
        <v>1355</v>
      </c>
      <c r="B2478" s="1261" t="s">
        <v>1423</v>
      </c>
      <c r="C2478" s="1261" t="s">
        <v>1368</v>
      </c>
      <c r="D2478" s="703">
        <v>30</v>
      </c>
      <c r="F2478" s="1261">
        <v>43439.449999999997</v>
      </c>
      <c r="G2478" s="1261">
        <v>5809.0100000000002</v>
      </c>
      <c r="H2478" s="1261">
        <v>0</v>
      </c>
      <c r="I2478" s="1261" t="s">
        <v>1358</v>
      </c>
      <c r="J2478" s="1261" t="s">
        <v>1359</v>
      </c>
    </row>
    <row r="2479">
      <c r="A2479" s="1261" t="s">
        <v>1360</v>
      </c>
      <c r="B2479" s="1261" t="s">
        <v>1423</v>
      </c>
      <c r="C2479" s="1261" t="s">
        <v>1379</v>
      </c>
      <c r="D2479" s="703">
        <v>29</v>
      </c>
      <c r="F2479" s="1261">
        <v>5566440.1699999999</v>
      </c>
      <c r="G2479" s="1261">
        <v>1873901</v>
      </c>
      <c r="H2479" s="1261">
        <v>0</v>
      </c>
      <c r="I2479" s="1261" t="s">
        <v>1358</v>
      </c>
      <c r="J2479" s="1261" t="s">
        <v>1359</v>
      </c>
    </row>
    <row r="2480">
      <c r="A2480" s="1261" t="s">
        <v>1355</v>
      </c>
      <c r="B2480" s="1261" t="s">
        <v>1423</v>
      </c>
      <c r="C2480" s="1261" t="s">
        <v>1367</v>
      </c>
      <c r="D2480" s="703">
        <v>22</v>
      </c>
      <c r="F2480" s="1261">
        <v>346837.72999999998</v>
      </c>
      <c r="G2480" s="1261">
        <v>487173.47999999998</v>
      </c>
      <c r="H2480" s="1261">
        <v>0</v>
      </c>
      <c r="I2480" s="1261" t="s">
        <v>1358</v>
      </c>
      <c r="J2480" s="1261" t="s">
        <v>1359</v>
      </c>
    </row>
    <row r="2481">
      <c r="A2481" s="1261" t="s">
        <v>1355</v>
      </c>
      <c r="B2481" s="1261" t="s">
        <v>1423</v>
      </c>
      <c r="C2481" s="1261" t="s">
        <v>1370</v>
      </c>
      <c r="D2481" s="703">
        <v>21</v>
      </c>
      <c r="F2481" s="1261">
        <v>596912.80000000005</v>
      </c>
      <c r="G2481" s="1261">
        <v>26484.049999999999</v>
      </c>
      <c r="H2481" s="1261">
        <v>0</v>
      </c>
      <c r="I2481" s="1261" t="s">
        <v>1358</v>
      </c>
      <c r="J2481" s="1261" t="s">
        <v>1359</v>
      </c>
    </row>
    <row r="2482">
      <c r="A2482" s="1261" t="s">
        <v>1360</v>
      </c>
      <c r="B2482" s="1261" t="s">
        <v>1423</v>
      </c>
      <c r="C2482" s="1261" t="s">
        <v>1364</v>
      </c>
      <c r="D2482" s="703">
        <v>53</v>
      </c>
      <c r="F2482" s="1261">
        <v>3569.77</v>
      </c>
      <c r="G2482" s="1261">
        <v>219.69</v>
      </c>
      <c r="H2482" s="1261">
        <v>0</v>
      </c>
      <c r="I2482" s="1261" t="s">
        <v>1358</v>
      </c>
      <c r="J2482" s="1261" t="s">
        <v>1359</v>
      </c>
    </row>
    <row r="2483">
      <c r="A2483" s="1261" t="s">
        <v>1360</v>
      </c>
      <c r="B2483" s="1261" t="s">
        <v>1423</v>
      </c>
      <c r="C2483" s="1261" t="s">
        <v>1382</v>
      </c>
      <c r="D2483" s="703">
        <v>38</v>
      </c>
      <c r="F2483" s="1261">
        <v>101921.62</v>
      </c>
      <c r="G2483" s="1261">
        <v>2415.4400000000001</v>
      </c>
      <c r="H2483" s="1261">
        <v>0</v>
      </c>
      <c r="I2483" s="1261" t="s">
        <v>1358</v>
      </c>
      <c r="J2483" s="1261" t="s">
        <v>1359</v>
      </c>
    </row>
    <row r="2484">
      <c r="A2484" s="1261" t="s">
        <v>1360</v>
      </c>
      <c r="B2484" s="1261" t="s">
        <v>1423</v>
      </c>
      <c r="C2484" s="1261" t="s">
        <v>1367</v>
      </c>
      <c r="D2484" s="703">
        <v>63</v>
      </c>
      <c r="F2484" s="1261">
        <v>235901.39999999999</v>
      </c>
      <c r="G2484" s="1261">
        <v>9683.0599999999995</v>
      </c>
      <c r="H2484" s="1261">
        <v>0</v>
      </c>
      <c r="I2484" s="1261" t="s">
        <v>1358</v>
      </c>
      <c r="J2484" s="1261" t="s">
        <v>1359</v>
      </c>
    </row>
    <row r="2485">
      <c r="A2485" s="1261" t="s">
        <v>1360</v>
      </c>
      <c r="B2485" s="1261" t="s">
        <v>1423</v>
      </c>
      <c r="C2485" s="1261" t="s">
        <v>1385</v>
      </c>
      <c r="D2485" s="703">
        <v>39</v>
      </c>
      <c r="F2485" s="1261">
        <v>88684.809999999998</v>
      </c>
      <c r="G2485" s="1261">
        <v>19922.759999999998</v>
      </c>
      <c r="H2485" s="1261">
        <v>0</v>
      </c>
      <c r="I2485" s="1261" t="s">
        <v>1358</v>
      </c>
      <c r="J2485" s="1261" t="s">
        <v>1359</v>
      </c>
    </row>
    <row r="2486">
      <c r="A2486" s="1261" t="s">
        <v>1360</v>
      </c>
      <c r="B2486" s="1261" t="s">
        <v>1423</v>
      </c>
      <c r="C2486" s="1261" t="s">
        <v>1368</v>
      </c>
      <c r="D2486" s="703">
        <v>6</v>
      </c>
      <c r="F2486" s="1261">
        <v>61296</v>
      </c>
      <c r="G2486" s="1261">
        <v>15818</v>
      </c>
      <c r="H2486" s="1261">
        <v>0</v>
      </c>
      <c r="I2486" s="1261" t="s">
        <v>1358</v>
      </c>
      <c r="J2486" s="1261" t="s">
        <v>1359</v>
      </c>
    </row>
    <row r="2487">
      <c r="A2487" s="1261" t="s">
        <v>1360</v>
      </c>
      <c r="B2487" s="1261" t="s">
        <v>1423</v>
      </c>
      <c r="C2487" s="1261" t="s">
        <v>1412</v>
      </c>
      <c r="D2487" s="703">
        <v>11</v>
      </c>
      <c r="F2487" s="1261">
        <v>584660.94999999995</v>
      </c>
      <c r="G2487" s="1261">
        <v>577000</v>
      </c>
      <c r="H2487" s="1261">
        <v>0</v>
      </c>
      <c r="I2487" s="1261" t="s">
        <v>1358</v>
      </c>
      <c r="J2487" s="1261" t="s">
        <v>1359</v>
      </c>
    </row>
    <row r="2488">
      <c r="A2488" s="1261" t="s">
        <v>1360</v>
      </c>
      <c r="B2488" s="1261" t="s">
        <v>1423</v>
      </c>
      <c r="C2488" s="1261" t="s">
        <v>1379</v>
      </c>
      <c r="D2488" s="703">
        <v>42</v>
      </c>
      <c r="F2488" s="1261">
        <v>39264.709999999999</v>
      </c>
      <c r="G2488" s="1261">
        <v>504.47000000000003</v>
      </c>
      <c r="H2488" s="1261">
        <v>0</v>
      </c>
      <c r="I2488" s="1261" t="s">
        <v>1358</v>
      </c>
      <c r="J2488" s="1261" t="s">
        <v>1359</v>
      </c>
    </row>
    <row r="2489">
      <c r="A2489" s="1261" t="s">
        <v>1355</v>
      </c>
      <c r="B2489" s="1261" t="s">
        <v>1423</v>
      </c>
      <c r="C2489" s="1261" t="s">
        <v>1379</v>
      </c>
      <c r="D2489" s="703">
        <v>85</v>
      </c>
      <c r="F2489" s="1261">
        <v>109037.27</v>
      </c>
      <c r="G2489" s="1261">
        <v>23.5</v>
      </c>
      <c r="H2489" s="1261">
        <v>0</v>
      </c>
      <c r="I2489" s="1261" t="s">
        <v>1358</v>
      </c>
      <c r="J2489" s="1261" t="s">
        <v>1359</v>
      </c>
    </row>
    <row r="2490">
      <c r="A2490" s="1261" t="s">
        <v>1355</v>
      </c>
      <c r="B2490" s="1261" t="s">
        <v>1423</v>
      </c>
      <c r="C2490" s="1261" t="s">
        <v>1381</v>
      </c>
      <c r="D2490" s="703">
        <v>71</v>
      </c>
      <c r="F2490" s="1261">
        <v>4201.2600000000002</v>
      </c>
      <c r="G2490" s="1261">
        <v>134.44</v>
      </c>
      <c r="H2490" s="1261">
        <v>0</v>
      </c>
      <c r="I2490" s="1261" t="s">
        <v>1358</v>
      </c>
      <c r="J2490" s="1261" t="s">
        <v>1359</v>
      </c>
    </row>
    <row r="2491">
      <c r="A2491" s="1261" t="s">
        <v>1355</v>
      </c>
      <c r="B2491" s="1261" t="s">
        <v>1423</v>
      </c>
      <c r="C2491" s="1261" t="s">
        <v>1400</v>
      </c>
      <c r="D2491" s="703">
        <v>18</v>
      </c>
      <c r="F2491" s="1261">
        <v>4220.6300000000001</v>
      </c>
      <c r="G2491" s="1261">
        <v>2001</v>
      </c>
      <c r="H2491" s="1261">
        <v>0</v>
      </c>
      <c r="I2491" s="1261" t="s">
        <v>1358</v>
      </c>
      <c r="J2491" s="1261" t="s">
        <v>1359</v>
      </c>
    </row>
    <row r="2492">
      <c r="A2492" s="1261" t="s">
        <v>1360</v>
      </c>
      <c r="B2492" s="1261" t="s">
        <v>1423</v>
      </c>
      <c r="C2492" s="1261" t="s">
        <v>1433</v>
      </c>
      <c r="D2492" s="703">
        <v>85</v>
      </c>
      <c r="F2492" s="1261">
        <v>32541.98</v>
      </c>
      <c r="G2492" s="1261">
        <v>8.4100000000000001</v>
      </c>
      <c r="H2492" s="1261">
        <v>0</v>
      </c>
      <c r="I2492" s="1261" t="s">
        <v>1358</v>
      </c>
      <c r="J2492" s="1261" t="s">
        <v>1359</v>
      </c>
    </row>
    <row r="2493">
      <c r="A2493" s="1261" t="s">
        <v>1360</v>
      </c>
      <c r="B2493" s="1261" t="s">
        <v>1423</v>
      </c>
      <c r="C2493" s="1261" t="s">
        <v>1374</v>
      </c>
      <c r="D2493" s="703">
        <v>61</v>
      </c>
      <c r="F2493" s="1261">
        <v>2561.0799999999999</v>
      </c>
      <c r="G2493" s="1261">
        <v>9.2400000000000002</v>
      </c>
      <c r="H2493" s="1261">
        <v>0</v>
      </c>
      <c r="I2493" s="1261" t="s">
        <v>1358</v>
      </c>
      <c r="J2493" s="1261" t="s">
        <v>1359</v>
      </c>
    </row>
    <row r="2494">
      <c r="A2494" s="1261" t="s">
        <v>1360</v>
      </c>
      <c r="B2494" s="1261" t="s">
        <v>1423</v>
      </c>
      <c r="C2494" s="1261" t="s">
        <v>1382</v>
      </c>
      <c r="D2494" s="703">
        <v>95</v>
      </c>
      <c r="F2494" s="1261">
        <v>25865.59</v>
      </c>
      <c r="G2494" s="1261">
        <v>332.99000000000001</v>
      </c>
      <c r="H2494" s="1261">
        <v>0</v>
      </c>
      <c r="I2494" s="1261" t="s">
        <v>1358</v>
      </c>
      <c r="J2494" s="1261" t="s">
        <v>1359</v>
      </c>
    </row>
    <row r="2495">
      <c r="A2495" s="1261" t="s">
        <v>1355</v>
      </c>
      <c r="B2495" s="1261" t="s">
        <v>1423</v>
      </c>
      <c r="C2495" s="1261" t="s">
        <v>1379</v>
      </c>
      <c r="D2495" s="703">
        <v>44</v>
      </c>
      <c r="F2495" s="1261">
        <v>21423.400000000001</v>
      </c>
      <c r="G2495" s="1261">
        <v>22115.580000000002</v>
      </c>
      <c r="H2495" s="1261">
        <v>0</v>
      </c>
      <c r="I2495" s="1261" t="s">
        <v>1358</v>
      </c>
      <c r="J2495" s="1261" t="s">
        <v>1359</v>
      </c>
    </row>
    <row r="2496">
      <c r="A2496" s="1261" t="s">
        <v>1355</v>
      </c>
      <c r="B2496" s="1261" t="s">
        <v>1423</v>
      </c>
      <c r="C2496" s="1261" t="s">
        <v>1422</v>
      </c>
      <c r="D2496" s="703">
        <v>85</v>
      </c>
      <c r="F2496" s="1261">
        <v>1094664.3700000001</v>
      </c>
      <c r="G2496" s="1261">
        <v>1508.3099999999999</v>
      </c>
      <c r="H2496" s="1261">
        <v>0</v>
      </c>
      <c r="I2496" s="1261" t="s">
        <v>1358</v>
      </c>
      <c r="J2496" s="1261" t="s">
        <v>1359</v>
      </c>
    </row>
    <row r="2497">
      <c r="A2497" s="1261" t="s">
        <v>1355</v>
      </c>
      <c r="B2497" s="1261" t="s">
        <v>1423</v>
      </c>
      <c r="C2497" s="1261" t="s">
        <v>1368</v>
      </c>
      <c r="D2497" s="703">
        <v>70</v>
      </c>
      <c r="F2497" s="1261">
        <v>5474.71</v>
      </c>
      <c r="G2497" s="1261">
        <v>567.47000000000003</v>
      </c>
      <c r="H2497" s="1261">
        <v>0</v>
      </c>
      <c r="I2497" s="1261" t="s">
        <v>1358</v>
      </c>
      <c r="J2497" s="1261" t="s">
        <v>1359</v>
      </c>
    </row>
    <row r="2498">
      <c r="A2498" s="1261" t="s">
        <v>1355</v>
      </c>
      <c r="B2498" s="1261" t="s">
        <v>1423</v>
      </c>
      <c r="C2498" s="1261" t="s">
        <v>1379</v>
      </c>
      <c r="D2498" s="703">
        <v>7</v>
      </c>
      <c r="F2498" s="1261">
        <v>21290.639999999999</v>
      </c>
      <c r="G2498" s="1261">
        <v>152.31999999999999</v>
      </c>
      <c r="H2498" s="1261">
        <v>0</v>
      </c>
      <c r="I2498" s="1261" t="s">
        <v>1358</v>
      </c>
      <c r="J2498" s="1261" t="s">
        <v>1359</v>
      </c>
    </row>
    <row r="2499">
      <c r="A2499" s="1261" t="s">
        <v>1360</v>
      </c>
      <c r="B2499" s="1261" t="s">
        <v>1423</v>
      </c>
      <c r="C2499" s="1261" t="s">
        <v>1446</v>
      </c>
      <c r="D2499" s="703">
        <v>85</v>
      </c>
      <c r="F2499" s="1261">
        <v>2301.7800000000002</v>
      </c>
      <c r="G2499" s="1261">
        <v>0.33000000000000002</v>
      </c>
      <c r="H2499" s="1261">
        <v>0</v>
      </c>
      <c r="I2499" s="1261" t="s">
        <v>1358</v>
      </c>
      <c r="J2499" s="1261" t="s">
        <v>1359</v>
      </c>
    </row>
    <row r="2500">
      <c r="A2500" s="1261" t="s">
        <v>1355</v>
      </c>
      <c r="B2500" s="1261" t="s">
        <v>1423</v>
      </c>
      <c r="C2500" s="1261" t="s">
        <v>1379</v>
      </c>
      <c r="D2500" s="703">
        <v>23</v>
      </c>
      <c r="F2500" s="1261">
        <v>401.25999999999999</v>
      </c>
      <c r="G2500" s="1261">
        <v>21</v>
      </c>
      <c r="H2500" s="1261">
        <v>0</v>
      </c>
      <c r="I2500" s="1261" t="s">
        <v>1358</v>
      </c>
      <c r="J2500" s="1261" t="s">
        <v>1359</v>
      </c>
    </row>
    <row r="2501">
      <c r="A2501" s="1261" t="s">
        <v>1360</v>
      </c>
      <c r="B2501" s="1261" t="s">
        <v>1423</v>
      </c>
      <c r="C2501" s="1261" t="s">
        <v>1391</v>
      </c>
      <c r="D2501" s="703">
        <v>18</v>
      </c>
      <c r="F2501" s="1261">
        <v>202329.48999999999</v>
      </c>
      <c r="G2501" s="1261">
        <v>60500</v>
      </c>
      <c r="H2501" s="1261">
        <v>0</v>
      </c>
      <c r="I2501" s="1261" t="s">
        <v>1358</v>
      </c>
      <c r="J2501" s="1261" t="s">
        <v>1359</v>
      </c>
    </row>
    <row r="2502">
      <c r="A2502" s="1261" t="s">
        <v>1355</v>
      </c>
      <c r="B2502" s="1261" t="s">
        <v>1423</v>
      </c>
      <c r="C2502" s="1261" t="s">
        <v>1377</v>
      </c>
      <c r="D2502" s="703">
        <v>49</v>
      </c>
      <c r="F2502" s="1261">
        <v>643.86000000000001</v>
      </c>
      <c r="G2502" s="1261">
        <v>0.97999999999999998</v>
      </c>
      <c r="H2502" s="1261">
        <v>0</v>
      </c>
      <c r="I2502" s="1261" t="s">
        <v>1358</v>
      </c>
      <c r="J2502" s="1261" t="s">
        <v>1359</v>
      </c>
    </row>
    <row r="2503">
      <c r="A2503" s="1261" t="s">
        <v>1355</v>
      </c>
      <c r="B2503" s="1261" t="s">
        <v>1423</v>
      </c>
      <c r="C2503" s="1261" t="s">
        <v>1398</v>
      </c>
      <c r="D2503" s="703">
        <v>85</v>
      </c>
      <c r="F2503" s="1261">
        <v>3361.0500000000002</v>
      </c>
      <c r="G2503" s="1261">
        <v>5.9199999999999999</v>
      </c>
      <c r="H2503" s="1261">
        <v>0</v>
      </c>
      <c r="I2503" s="1261" t="s">
        <v>1358</v>
      </c>
      <c r="J2503" s="1261" t="s">
        <v>1359</v>
      </c>
    </row>
    <row r="2504">
      <c r="A2504" s="1261" t="s">
        <v>1360</v>
      </c>
      <c r="B2504" s="1261" t="s">
        <v>1423</v>
      </c>
      <c r="C2504" s="1261" t="s">
        <v>1363</v>
      </c>
      <c r="D2504" s="703">
        <v>85</v>
      </c>
      <c r="F2504" s="1261">
        <v>802.83000000000004</v>
      </c>
      <c r="G2504" s="1261">
        <v>0.25</v>
      </c>
      <c r="H2504" s="1261">
        <v>0</v>
      </c>
      <c r="I2504" s="1261" t="s">
        <v>1358</v>
      </c>
      <c r="J2504" s="1261" t="s">
        <v>1359</v>
      </c>
    </row>
    <row r="2505">
      <c r="A2505" s="1261" t="s">
        <v>1360</v>
      </c>
      <c r="B2505" s="1261" t="s">
        <v>1423</v>
      </c>
      <c r="C2505" s="1261" t="s">
        <v>1369</v>
      </c>
      <c r="D2505" s="703">
        <v>21</v>
      </c>
      <c r="F2505" s="1261">
        <v>227142.29999999999</v>
      </c>
      <c r="G2505" s="1261">
        <v>16394.400000000001</v>
      </c>
      <c r="H2505" s="1261">
        <v>0</v>
      </c>
      <c r="I2505" s="1261" t="s">
        <v>1358</v>
      </c>
      <c r="J2505" s="1261" t="s">
        <v>1359</v>
      </c>
    </row>
    <row r="2506">
      <c r="A2506" s="1261" t="s">
        <v>1355</v>
      </c>
      <c r="B2506" s="1261" t="s">
        <v>1423</v>
      </c>
      <c r="C2506" s="1261" t="s">
        <v>1367</v>
      </c>
      <c r="D2506" s="703">
        <v>95</v>
      </c>
      <c r="F2506" s="1261">
        <v>90360.830000000002</v>
      </c>
      <c r="G2506" s="1261">
        <v>920</v>
      </c>
      <c r="H2506" s="1261">
        <v>0</v>
      </c>
      <c r="I2506" s="1261" t="s">
        <v>1358</v>
      </c>
      <c r="J2506" s="1261" t="s">
        <v>1359</v>
      </c>
    </row>
    <row r="2507">
      <c r="A2507" s="1261" t="s">
        <v>1355</v>
      </c>
      <c r="B2507" s="1261" t="s">
        <v>1423</v>
      </c>
      <c r="C2507" s="1261" t="s">
        <v>1365</v>
      </c>
      <c r="D2507" s="703">
        <v>85</v>
      </c>
      <c r="F2507" s="1261">
        <v>15656.08</v>
      </c>
      <c r="G2507" s="1261">
        <v>1.9199999999999999</v>
      </c>
      <c r="H2507" s="1261">
        <v>0</v>
      </c>
      <c r="I2507" s="1261" t="s">
        <v>1358</v>
      </c>
      <c r="J2507" s="1261" t="s">
        <v>1359</v>
      </c>
    </row>
    <row r="2508">
      <c r="A2508" s="1261" t="s">
        <v>1355</v>
      </c>
      <c r="B2508" s="1261" t="s">
        <v>1423</v>
      </c>
      <c r="C2508" s="1261" t="s">
        <v>1400</v>
      </c>
      <c r="D2508" s="703">
        <v>12</v>
      </c>
      <c r="F2508" s="1261">
        <v>391.64999999999998</v>
      </c>
      <c r="G2508" s="1261">
        <v>20.879999999999999</v>
      </c>
      <c r="H2508" s="1261">
        <v>0</v>
      </c>
      <c r="I2508" s="1261" t="s">
        <v>1358</v>
      </c>
      <c r="J2508" s="1261" t="s">
        <v>1359</v>
      </c>
    </row>
    <row r="2509">
      <c r="A2509" s="1261" t="s">
        <v>1355</v>
      </c>
      <c r="B2509" s="1261" t="s">
        <v>1423</v>
      </c>
      <c r="C2509" s="1261" t="s">
        <v>1375</v>
      </c>
      <c r="D2509" s="703">
        <v>44</v>
      </c>
      <c r="F2509" s="1261">
        <v>125413.91</v>
      </c>
      <c r="G2509" s="1261">
        <v>77212.910000000003</v>
      </c>
      <c r="H2509" s="1261">
        <v>0</v>
      </c>
      <c r="I2509" s="1261" t="s">
        <v>1358</v>
      </c>
      <c r="J2509" s="1261" t="s">
        <v>1359</v>
      </c>
    </row>
    <row r="2510">
      <c r="A2510" s="1261" t="s">
        <v>1360</v>
      </c>
      <c r="B2510" s="1261" t="s">
        <v>1423</v>
      </c>
      <c r="C2510" s="1261" t="s">
        <v>1422</v>
      </c>
      <c r="D2510" s="703">
        <v>63</v>
      </c>
      <c r="F2510" s="1261">
        <v>2209.5599999999999</v>
      </c>
      <c r="G2510" s="1261">
        <v>25</v>
      </c>
      <c r="H2510" s="1261">
        <v>0</v>
      </c>
      <c r="I2510" s="1261" t="s">
        <v>1358</v>
      </c>
      <c r="J2510" s="1261" t="s">
        <v>1359</v>
      </c>
    </row>
    <row r="2511">
      <c r="A2511" s="1261" t="s">
        <v>1360</v>
      </c>
      <c r="B2511" s="1261" t="s">
        <v>1423</v>
      </c>
      <c r="C2511" s="1261" t="s">
        <v>1422</v>
      </c>
      <c r="D2511" s="703">
        <v>37</v>
      </c>
      <c r="F2511" s="1261">
        <v>22351.75</v>
      </c>
      <c r="G2511" s="1261">
        <v>46</v>
      </c>
      <c r="H2511" s="1261">
        <v>0</v>
      </c>
      <c r="I2511" s="1261" t="s">
        <v>1358</v>
      </c>
      <c r="J2511" s="1261" t="s">
        <v>1359</v>
      </c>
    </row>
    <row r="2512">
      <c r="A2512" s="1261" t="s">
        <v>1355</v>
      </c>
      <c r="B2512" s="1261" t="s">
        <v>1423</v>
      </c>
      <c r="C2512" s="1261" t="s">
        <v>1398</v>
      </c>
      <c r="D2512" s="703">
        <v>49</v>
      </c>
      <c r="F2512" s="1261">
        <v>53.200000000000003</v>
      </c>
      <c r="G2512" s="1261">
        <v>20.710000000000001</v>
      </c>
      <c r="H2512" s="1261">
        <v>0</v>
      </c>
      <c r="I2512" s="1261" t="s">
        <v>1358</v>
      </c>
      <c r="J2512" s="1261" t="s">
        <v>1359</v>
      </c>
    </row>
    <row r="2513">
      <c r="A2513" s="1261" t="s">
        <v>1360</v>
      </c>
      <c r="B2513" s="1261" t="s">
        <v>1423</v>
      </c>
      <c r="C2513" s="1261" t="s">
        <v>1383</v>
      </c>
      <c r="D2513" s="703">
        <v>60</v>
      </c>
      <c r="F2513" s="1261">
        <v>213608.01000000001</v>
      </c>
      <c r="G2513" s="1261">
        <v>147786.25</v>
      </c>
      <c r="H2513" s="1261">
        <v>0</v>
      </c>
      <c r="I2513" s="1261" t="s">
        <v>1358</v>
      </c>
      <c r="J2513" s="1261" t="s">
        <v>1359</v>
      </c>
    </row>
    <row r="2514">
      <c r="A2514" s="1261" t="s">
        <v>1360</v>
      </c>
      <c r="B2514" s="1261" t="s">
        <v>1423</v>
      </c>
      <c r="C2514" s="1261" t="s">
        <v>1415</v>
      </c>
      <c r="D2514" s="703">
        <v>65</v>
      </c>
      <c r="F2514" s="1261">
        <v>777.79999999999995</v>
      </c>
      <c r="G2514" s="1261">
        <v>6.79</v>
      </c>
      <c r="H2514" s="1261">
        <v>0</v>
      </c>
      <c r="I2514" s="1261" t="s">
        <v>1358</v>
      </c>
      <c r="J2514" s="1261" t="s">
        <v>1359</v>
      </c>
    </row>
    <row r="2515">
      <c r="A2515" s="1261" t="s">
        <v>1355</v>
      </c>
      <c r="B2515" s="1261" t="s">
        <v>1423</v>
      </c>
      <c r="C2515" s="1261" t="s">
        <v>1398</v>
      </c>
      <c r="D2515" s="703">
        <v>63</v>
      </c>
      <c r="F2515" s="1261">
        <v>5</v>
      </c>
      <c r="G2515" s="1261">
        <v>0.56000000000000005</v>
      </c>
      <c r="H2515" s="1261">
        <v>0</v>
      </c>
      <c r="I2515" s="1261" t="s">
        <v>1358</v>
      </c>
      <c r="J2515" s="1261" t="s">
        <v>1359</v>
      </c>
    </row>
    <row r="2516">
      <c r="A2516" s="1261" t="s">
        <v>1355</v>
      </c>
      <c r="B2516" s="1261" t="s">
        <v>1423</v>
      </c>
      <c r="C2516" s="1261" t="s">
        <v>1408</v>
      </c>
      <c r="D2516" s="703">
        <v>94</v>
      </c>
      <c r="F2516" s="1261">
        <v>10277.860000000001</v>
      </c>
      <c r="G2516" s="1261">
        <v>14410</v>
      </c>
      <c r="H2516" s="1261">
        <v>0</v>
      </c>
      <c r="I2516" s="1261" t="s">
        <v>1358</v>
      </c>
      <c r="J2516" s="1261" t="s">
        <v>1359</v>
      </c>
    </row>
    <row r="2517">
      <c r="A2517" s="1261" t="s">
        <v>1355</v>
      </c>
      <c r="B2517" s="1261" t="s">
        <v>1423</v>
      </c>
      <c r="C2517" s="1261" t="s">
        <v>1363</v>
      </c>
      <c r="D2517" s="703">
        <v>24</v>
      </c>
      <c r="F2517" s="1261">
        <v>71747.050000000003</v>
      </c>
      <c r="G2517" s="1261">
        <v>241</v>
      </c>
      <c r="H2517" s="1261">
        <v>0</v>
      </c>
      <c r="I2517" s="1261" t="s">
        <v>1358</v>
      </c>
      <c r="J2517" s="1261" t="s">
        <v>1359</v>
      </c>
    </row>
    <row r="2518">
      <c r="A2518" s="1261" t="s">
        <v>1360</v>
      </c>
      <c r="B2518" s="1261" t="s">
        <v>1423</v>
      </c>
      <c r="C2518" s="1261" t="s">
        <v>1362</v>
      </c>
      <c r="D2518" s="703">
        <v>90</v>
      </c>
      <c r="F2518" s="1261">
        <v>91401.25</v>
      </c>
      <c r="G2518" s="1261">
        <v>144</v>
      </c>
      <c r="H2518" s="1261">
        <v>0</v>
      </c>
      <c r="I2518" s="1261" t="s">
        <v>1358</v>
      </c>
      <c r="J2518" s="1261" t="s">
        <v>1359</v>
      </c>
    </row>
    <row r="2519">
      <c r="A2519" s="1261" t="s">
        <v>1355</v>
      </c>
      <c r="B2519" s="1261" t="s">
        <v>1423</v>
      </c>
      <c r="C2519" s="1261" t="s">
        <v>1366</v>
      </c>
      <c r="D2519" s="703">
        <v>19</v>
      </c>
      <c r="F2519" s="1261">
        <v>13406.629999999999</v>
      </c>
      <c r="G2519" s="1261">
        <v>11645</v>
      </c>
      <c r="H2519" s="1261">
        <v>0</v>
      </c>
      <c r="I2519" s="1261" t="s">
        <v>1358</v>
      </c>
      <c r="J2519" s="1261" t="s">
        <v>1359</v>
      </c>
    </row>
    <row r="2520">
      <c r="A2520" s="1261" t="s">
        <v>1355</v>
      </c>
      <c r="B2520" s="1261" t="s">
        <v>1423</v>
      </c>
      <c r="C2520" s="1261" t="s">
        <v>1413</v>
      </c>
      <c r="D2520" s="703">
        <v>95</v>
      </c>
      <c r="F2520" s="1261">
        <v>37765.389999999999</v>
      </c>
      <c r="G2520" s="1261">
        <v>13737.6</v>
      </c>
      <c r="H2520" s="1261">
        <v>0</v>
      </c>
      <c r="I2520" s="1261" t="s">
        <v>1358</v>
      </c>
      <c r="J2520" s="1261" t="s">
        <v>1359</v>
      </c>
    </row>
    <row r="2521">
      <c r="A2521" s="1261" t="s">
        <v>1355</v>
      </c>
      <c r="B2521" s="1261" t="s">
        <v>1423</v>
      </c>
      <c r="C2521" s="1261" t="s">
        <v>1357</v>
      </c>
      <c r="D2521" s="703">
        <v>21</v>
      </c>
      <c r="F2521" s="1261">
        <v>26599.639999999999</v>
      </c>
      <c r="G2521" s="1261">
        <v>243.59999999999999</v>
      </c>
      <c r="H2521" s="1261">
        <v>0</v>
      </c>
      <c r="I2521" s="1261" t="s">
        <v>1358</v>
      </c>
      <c r="J2521" s="1261" t="s">
        <v>1359</v>
      </c>
    </row>
    <row r="2522">
      <c r="A2522" s="1261" t="s">
        <v>1355</v>
      </c>
      <c r="B2522" s="1261" t="s">
        <v>1423</v>
      </c>
      <c r="C2522" s="1261" t="s">
        <v>1368</v>
      </c>
      <c r="D2522" s="703">
        <v>25</v>
      </c>
      <c r="F2522" s="1261">
        <v>22349.75</v>
      </c>
      <c r="G2522" s="1261">
        <v>292005</v>
      </c>
      <c r="H2522" s="1261">
        <v>0</v>
      </c>
      <c r="I2522" s="1261" t="s">
        <v>1358</v>
      </c>
      <c r="J2522" s="1261" t="s">
        <v>1359</v>
      </c>
    </row>
    <row r="2523">
      <c r="A2523" s="1261" t="s">
        <v>1355</v>
      </c>
      <c r="B2523" s="1261" t="s">
        <v>1423</v>
      </c>
      <c r="C2523" s="1261" t="s">
        <v>1371</v>
      </c>
      <c r="D2523" s="703">
        <v>39</v>
      </c>
      <c r="F2523" s="1261">
        <v>18867.080000000002</v>
      </c>
      <c r="G2523" s="1261">
        <v>7403</v>
      </c>
      <c r="H2523" s="1261">
        <v>0</v>
      </c>
      <c r="I2523" s="1261" t="s">
        <v>1358</v>
      </c>
      <c r="J2523" s="1261" t="s">
        <v>1359</v>
      </c>
    </row>
    <row r="2524">
      <c r="A2524" s="1261" t="s">
        <v>1360</v>
      </c>
      <c r="B2524" s="1261" t="s">
        <v>1423</v>
      </c>
      <c r="C2524" s="1261" t="s">
        <v>1397</v>
      </c>
      <c r="D2524" s="703">
        <v>73</v>
      </c>
      <c r="F2524" s="1261">
        <v>458.92000000000002</v>
      </c>
      <c r="G2524" s="1261">
        <v>1.3400000000000001</v>
      </c>
      <c r="H2524" s="1261">
        <v>0</v>
      </c>
      <c r="I2524" s="1261" t="s">
        <v>1358</v>
      </c>
      <c r="J2524" s="1261" t="s">
        <v>1359</v>
      </c>
    </row>
    <row r="2525">
      <c r="A2525" s="1261" t="s">
        <v>1360</v>
      </c>
      <c r="B2525" s="1261" t="s">
        <v>1423</v>
      </c>
      <c r="C2525" s="1261" t="s">
        <v>1372</v>
      </c>
      <c r="D2525" s="703">
        <v>73</v>
      </c>
      <c r="F2525" s="1261">
        <v>6101.3800000000001</v>
      </c>
      <c r="G2525" s="1261">
        <v>4365.6999999999998</v>
      </c>
      <c r="H2525" s="1261">
        <v>0</v>
      </c>
      <c r="I2525" s="1261" t="s">
        <v>1358</v>
      </c>
      <c r="J2525" s="1261" t="s">
        <v>1359</v>
      </c>
    </row>
    <row r="2526">
      <c r="A2526" s="1261" t="s">
        <v>1355</v>
      </c>
      <c r="B2526" s="1261" t="s">
        <v>1423</v>
      </c>
      <c r="C2526" s="1261" t="s">
        <v>1394</v>
      </c>
      <c r="D2526" s="703">
        <v>84</v>
      </c>
      <c r="F2526" s="1261">
        <v>11479.459999999999</v>
      </c>
      <c r="G2526" s="1261">
        <v>610</v>
      </c>
      <c r="H2526" s="1261">
        <v>0</v>
      </c>
      <c r="I2526" s="1261" t="s">
        <v>1358</v>
      </c>
      <c r="J2526" s="1261" t="s">
        <v>1359</v>
      </c>
    </row>
    <row r="2527">
      <c r="A2527" s="1261" t="s">
        <v>1355</v>
      </c>
      <c r="B2527" s="1261" t="s">
        <v>1423</v>
      </c>
      <c r="C2527" s="1261" t="s">
        <v>1369</v>
      </c>
      <c r="D2527" s="703">
        <v>84</v>
      </c>
      <c r="F2527" s="1261">
        <v>5764.0699999999997</v>
      </c>
      <c r="G2527" s="1261">
        <v>0.45000000000000001</v>
      </c>
      <c r="H2527" s="1261">
        <v>0</v>
      </c>
      <c r="I2527" s="1261" t="s">
        <v>1358</v>
      </c>
      <c r="J2527" s="1261" t="s">
        <v>1359</v>
      </c>
    </row>
    <row r="2528">
      <c r="A2528" s="1261" t="s">
        <v>1360</v>
      </c>
      <c r="B2528" s="1261" t="s">
        <v>1423</v>
      </c>
      <c r="C2528" s="1261" t="s">
        <v>1364</v>
      </c>
      <c r="D2528" s="703">
        <v>21</v>
      </c>
      <c r="F2528" s="1261">
        <v>10508.93</v>
      </c>
      <c r="G2528" s="1261">
        <v>455</v>
      </c>
      <c r="H2528" s="1261">
        <v>0</v>
      </c>
      <c r="I2528" s="1261" t="s">
        <v>1358</v>
      </c>
      <c r="J2528" s="1261" t="s">
        <v>1359</v>
      </c>
    </row>
    <row r="2529">
      <c r="A2529" s="1261" t="s">
        <v>1355</v>
      </c>
      <c r="B2529" s="1261" t="s">
        <v>1423</v>
      </c>
      <c r="C2529" s="1261" t="s">
        <v>1383</v>
      </c>
      <c r="D2529" s="703">
        <v>19</v>
      </c>
      <c r="F2529" s="1261">
        <v>1650.98</v>
      </c>
      <c r="G2529" s="1261">
        <v>574.21000000000004</v>
      </c>
      <c r="H2529" s="1261">
        <v>0</v>
      </c>
      <c r="I2529" s="1261" t="s">
        <v>1358</v>
      </c>
      <c r="J2529" s="1261" t="s">
        <v>1359</v>
      </c>
    </row>
    <row r="2530">
      <c r="A2530" s="1261" t="s">
        <v>1360</v>
      </c>
      <c r="B2530" s="1261" t="s">
        <v>1423</v>
      </c>
      <c r="C2530" s="1261" t="s">
        <v>1383</v>
      </c>
      <c r="D2530" s="703">
        <v>25</v>
      </c>
      <c r="F2530" s="1261">
        <v>4679.0900000000001</v>
      </c>
      <c r="G2530" s="1261">
        <v>20000</v>
      </c>
      <c r="H2530" s="1261">
        <v>0</v>
      </c>
      <c r="I2530" s="1261" t="s">
        <v>1358</v>
      </c>
      <c r="J2530" s="1261" t="s">
        <v>1359</v>
      </c>
    </row>
    <row r="2531">
      <c r="A2531" s="1261" t="s">
        <v>1360</v>
      </c>
      <c r="B2531" s="1261" t="s">
        <v>1423</v>
      </c>
      <c r="C2531" s="1261" t="s">
        <v>1375</v>
      </c>
      <c r="D2531" s="703">
        <v>90</v>
      </c>
      <c r="F2531" s="1261">
        <v>24087.16</v>
      </c>
      <c r="G2531" s="1261">
        <v>10.93</v>
      </c>
      <c r="H2531" s="1261">
        <v>0</v>
      </c>
      <c r="I2531" s="1261" t="s">
        <v>1358</v>
      </c>
      <c r="J2531" s="1261" t="s">
        <v>1359</v>
      </c>
    </row>
    <row r="2532">
      <c r="A2532" s="1261" t="s">
        <v>1360</v>
      </c>
      <c r="B2532" s="1261" t="s">
        <v>1423</v>
      </c>
      <c r="C2532" s="1261" t="s">
        <v>1367</v>
      </c>
      <c r="D2532" s="703">
        <v>9</v>
      </c>
      <c r="F2532" s="1261">
        <v>96554.800000000003</v>
      </c>
      <c r="G2532" s="1261">
        <v>40220</v>
      </c>
      <c r="H2532" s="1261">
        <v>0</v>
      </c>
      <c r="I2532" s="1261" t="s">
        <v>1358</v>
      </c>
      <c r="J2532" s="1261" t="s">
        <v>1359</v>
      </c>
    </row>
    <row r="2533">
      <c r="A2533" s="1261" t="s">
        <v>1360</v>
      </c>
      <c r="B2533" s="1261" t="s">
        <v>1423</v>
      </c>
      <c r="C2533" s="1261" t="s">
        <v>1473</v>
      </c>
      <c r="D2533" s="703">
        <v>90</v>
      </c>
      <c r="F2533" s="1261">
        <v>21548.709999999999</v>
      </c>
      <c r="G2533" s="1261">
        <v>24.199999999999999</v>
      </c>
      <c r="H2533" s="1261">
        <v>0</v>
      </c>
      <c r="I2533" s="1261" t="s">
        <v>1358</v>
      </c>
      <c r="J2533" s="1261" t="s">
        <v>1359</v>
      </c>
    </row>
    <row r="2534">
      <c r="A2534" s="1261" t="s">
        <v>1360</v>
      </c>
      <c r="B2534" s="1261" t="s">
        <v>1423</v>
      </c>
      <c r="C2534" s="1261" t="s">
        <v>1453</v>
      </c>
      <c r="D2534" s="703">
        <v>62</v>
      </c>
      <c r="F2534" s="1261">
        <v>1093.3199999999999</v>
      </c>
      <c r="G2534" s="1261">
        <v>9.4600000000000009</v>
      </c>
      <c r="H2534" s="1261">
        <v>0</v>
      </c>
      <c r="I2534" s="1261" t="s">
        <v>1358</v>
      </c>
      <c r="J2534" s="1261" t="s">
        <v>1359</v>
      </c>
    </row>
    <row r="2535">
      <c r="A2535" s="1261" t="s">
        <v>1355</v>
      </c>
      <c r="B2535" s="1261" t="s">
        <v>1423</v>
      </c>
      <c r="C2535" s="1261" t="s">
        <v>1371</v>
      </c>
      <c r="D2535" s="703">
        <v>76</v>
      </c>
      <c r="F2535" s="1261">
        <v>4558.4200000000001</v>
      </c>
      <c r="G2535" s="1261">
        <v>1330</v>
      </c>
      <c r="H2535" s="1261">
        <v>0</v>
      </c>
      <c r="I2535" s="1261" t="s">
        <v>1358</v>
      </c>
      <c r="J2535" s="1261" t="s">
        <v>1359</v>
      </c>
    </row>
    <row r="2536">
      <c r="A2536" s="1261" t="s">
        <v>1355</v>
      </c>
      <c r="B2536" s="1261" t="s">
        <v>1423</v>
      </c>
      <c r="C2536" s="1261" t="s">
        <v>1369</v>
      </c>
      <c r="D2536" s="703">
        <v>95</v>
      </c>
      <c r="F2536" s="1261">
        <v>12240.25</v>
      </c>
      <c r="G2536" s="1261">
        <v>322</v>
      </c>
      <c r="H2536" s="1261">
        <v>0</v>
      </c>
      <c r="I2536" s="1261" t="s">
        <v>1358</v>
      </c>
      <c r="J2536" s="1261" t="s">
        <v>1359</v>
      </c>
    </row>
    <row r="2537">
      <c r="A2537" s="1261" t="s">
        <v>1355</v>
      </c>
      <c r="B2537" s="1261" t="s">
        <v>1423</v>
      </c>
      <c r="C2537" s="1261" t="s">
        <v>1366</v>
      </c>
      <c r="D2537" s="703">
        <v>96</v>
      </c>
      <c r="F2537" s="1261">
        <v>553</v>
      </c>
      <c r="G2537" s="1261">
        <v>8</v>
      </c>
      <c r="H2537" s="1261">
        <v>0</v>
      </c>
      <c r="I2537" s="1261" t="s">
        <v>1358</v>
      </c>
      <c r="J2537" s="1261" t="s">
        <v>1359</v>
      </c>
    </row>
    <row r="2538">
      <c r="A2538" s="1261" t="s">
        <v>1355</v>
      </c>
      <c r="B2538" s="1261" t="s">
        <v>1423</v>
      </c>
      <c r="C2538" s="1261" t="s">
        <v>1398</v>
      </c>
      <c r="D2538" s="703">
        <v>83</v>
      </c>
      <c r="F2538" s="1261">
        <v>190</v>
      </c>
      <c r="G2538" s="1261">
        <v>66.379999999999995</v>
      </c>
      <c r="H2538" s="1261">
        <v>0</v>
      </c>
      <c r="I2538" s="1261" t="s">
        <v>1358</v>
      </c>
      <c r="J2538" s="1261" t="s">
        <v>1359</v>
      </c>
    </row>
    <row r="2539">
      <c r="A2539" s="1261" t="s">
        <v>1355</v>
      </c>
      <c r="B2539" s="1261" t="s">
        <v>1423</v>
      </c>
      <c r="C2539" s="1261" t="s">
        <v>1446</v>
      </c>
      <c r="D2539" s="703">
        <v>90</v>
      </c>
      <c r="F2539" s="1261">
        <v>3170</v>
      </c>
      <c r="G2539" s="1261">
        <v>2.2999999999999998</v>
      </c>
      <c r="H2539" s="1261">
        <v>0</v>
      </c>
      <c r="I2539" s="1261" t="s">
        <v>1358</v>
      </c>
      <c r="J2539" s="1261" t="s">
        <v>1359</v>
      </c>
    </row>
    <row r="2540">
      <c r="A2540" s="1261" t="s">
        <v>1360</v>
      </c>
      <c r="B2540" s="1261" t="s">
        <v>1423</v>
      </c>
      <c r="C2540" s="1261" t="s">
        <v>1407</v>
      </c>
      <c r="D2540" s="703">
        <v>76</v>
      </c>
      <c r="F2540" s="1261">
        <v>17227.740000000002</v>
      </c>
      <c r="G2540" s="1261">
        <v>40.859999999999999</v>
      </c>
      <c r="H2540" s="1261">
        <v>0</v>
      </c>
      <c r="I2540" s="1261" t="s">
        <v>1358</v>
      </c>
      <c r="J2540" s="1261" t="s">
        <v>1359</v>
      </c>
    </row>
    <row r="2541">
      <c r="A2541" s="1261" t="s">
        <v>1360</v>
      </c>
      <c r="B2541" s="1261" t="s">
        <v>1423</v>
      </c>
      <c r="C2541" s="1261" t="s">
        <v>1379</v>
      </c>
      <c r="D2541" s="703">
        <v>96</v>
      </c>
      <c r="F2541" s="1261">
        <v>712.5</v>
      </c>
      <c r="G2541" s="1261">
        <v>9.9000000000000004</v>
      </c>
      <c r="H2541" s="1261">
        <v>0</v>
      </c>
      <c r="I2541" s="1261" t="s">
        <v>1358</v>
      </c>
      <c r="J2541" s="1261" t="s">
        <v>1359</v>
      </c>
    </row>
    <row r="2542">
      <c r="A2542" s="1261" t="s">
        <v>1355</v>
      </c>
      <c r="B2542" s="1261" t="s">
        <v>1423</v>
      </c>
      <c r="C2542" s="1261" t="s">
        <v>1383</v>
      </c>
      <c r="D2542" s="703">
        <v>17</v>
      </c>
      <c r="F2542" s="1261">
        <v>132.84999999999999</v>
      </c>
      <c r="G2542" s="1261">
        <v>14.25</v>
      </c>
      <c r="H2542" s="1261">
        <v>0</v>
      </c>
      <c r="I2542" s="1261" t="s">
        <v>1358</v>
      </c>
      <c r="J2542" s="1261" t="s">
        <v>1359</v>
      </c>
    </row>
    <row r="2543">
      <c r="A2543" s="1261" t="s">
        <v>1360</v>
      </c>
      <c r="B2543" s="1261" t="s">
        <v>1423</v>
      </c>
      <c r="C2543" s="1261" t="s">
        <v>1363</v>
      </c>
      <c r="D2543" s="703">
        <v>39</v>
      </c>
      <c r="F2543" s="1261">
        <v>19416.080000000002</v>
      </c>
      <c r="G2543" s="1261">
        <v>3000</v>
      </c>
      <c r="H2543" s="1261">
        <v>0</v>
      </c>
      <c r="I2543" s="1261" t="s">
        <v>1358</v>
      </c>
      <c r="J2543" s="1261" t="s">
        <v>1359</v>
      </c>
    </row>
    <row r="2544">
      <c r="A2544" s="1261" t="s">
        <v>1360</v>
      </c>
      <c r="B2544" s="1261" t="s">
        <v>1423</v>
      </c>
      <c r="C2544" s="1261" t="s">
        <v>1365</v>
      </c>
      <c r="D2544" s="703">
        <v>12</v>
      </c>
      <c r="F2544" s="1261">
        <v>46770.57</v>
      </c>
      <c r="G2544" s="1261">
        <v>38000</v>
      </c>
      <c r="H2544" s="1261">
        <v>0</v>
      </c>
      <c r="I2544" s="1261" t="s">
        <v>1358</v>
      </c>
      <c r="J2544" s="1261" t="s">
        <v>1359</v>
      </c>
    </row>
    <row r="2545">
      <c r="A2545" s="1261" t="s">
        <v>1360</v>
      </c>
      <c r="B2545" s="1261" t="s">
        <v>1423</v>
      </c>
      <c r="C2545" s="1261" t="s">
        <v>1386</v>
      </c>
      <c r="D2545" s="703">
        <v>74</v>
      </c>
      <c r="F2545" s="1261">
        <v>4274.46</v>
      </c>
      <c r="G2545" s="1261">
        <v>0.37</v>
      </c>
      <c r="H2545" s="1261">
        <v>0</v>
      </c>
      <c r="I2545" s="1261" t="s">
        <v>1358</v>
      </c>
      <c r="J2545" s="1261" t="s">
        <v>1359</v>
      </c>
    </row>
    <row r="2546">
      <c r="A2546" s="1261" t="s">
        <v>1355</v>
      </c>
      <c r="B2546" s="1261" t="s">
        <v>1423</v>
      </c>
      <c r="C2546" s="1261" t="s">
        <v>1376</v>
      </c>
      <c r="D2546" s="703">
        <v>39</v>
      </c>
      <c r="F2546" s="1261">
        <v>23.120000000000001</v>
      </c>
      <c r="G2546" s="1261">
        <v>2.6600000000000001</v>
      </c>
      <c r="H2546" s="1261">
        <v>0</v>
      </c>
      <c r="I2546" s="1261" t="s">
        <v>1358</v>
      </c>
      <c r="J2546" s="1261" t="s">
        <v>1359</v>
      </c>
    </row>
    <row r="2547">
      <c r="A2547" s="1261" t="s">
        <v>1360</v>
      </c>
      <c r="B2547" s="1261" t="s">
        <v>1423</v>
      </c>
      <c r="C2547" s="1261" t="s">
        <v>1367</v>
      </c>
      <c r="D2547" s="703">
        <v>19</v>
      </c>
      <c r="F2547" s="1261">
        <v>1174.52</v>
      </c>
      <c r="G2547" s="1261">
        <v>720</v>
      </c>
      <c r="H2547" s="1261">
        <v>0</v>
      </c>
      <c r="I2547" s="1261" t="s">
        <v>1358</v>
      </c>
      <c r="J2547" s="1261" t="s">
        <v>1359</v>
      </c>
    </row>
    <row r="2548">
      <c r="A2548" s="1261" t="s">
        <v>1355</v>
      </c>
      <c r="B2548" s="1261" t="s">
        <v>1423</v>
      </c>
      <c r="C2548" s="1261" t="s">
        <v>1372</v>
      </c>
      <c r="D2548" s="703">
        <v>49</v>
      </c>
      <c r="F2548" s="1261">
        <v>144</v>
      </c>
      <c r="G2548" s="1261">
        <v>8.9199999999999999</v>
      </c>
      <c r="H2548" s="1261">
        <v>0</v>
      </c>
      <c r="I2548" s="1261" t="s">
        <v>1358</v>
      </c>
      <c r="J2548" s="1261" t="s">
        <v>1359</v>
      </c>
    </row>
    <row r="2549">
      <c r="A2549" s="1261" t="s">
        <v>1360</v>
      </c>
      <c r="B2549" s="1261" t="s">
        <v>1423</v>
      </c>
      <c r="C2549" s="1261" t="s">
        <v>1422</v>
      </c>
      <c r="D2549" s="703">
        <v>73</v>
      </c>
      <c r="F2549" s="1261">
        <v>6384.0500000000002</v>
      </c>
      <c r="G2549" s="1261">
        <v>4.25</v>
      </c>
      <c r="H2549" s="1261">
        <v>0</v>
      </c>
      <c r="I2549" s="1261" t="s">
        <v>1358</v>
      </c>
      <c r="J2549" s="1261" t="s">
        <v>1359</v>
      </c>
    </row>
    <row r="2550">
      <c r="A2550" s="1261" t="s">
        <v>1355</v>
      </c>
      <c r="B2550" s="1261" t="s">
        <v>1423</v>
      </c>
      <c r="C2550" s="1261" t="s">
        <v>1393</v>
      </c>
      <c r="D2550" s="703">
        <v>22</v>
      </c>
      <c r="F2550" s="1261">
        <v>44.950000000000003</v>
      </c>
      <c r="G2550" s="1261">
        <v>9</v>
      </c>
      <c r="H2550" s="1261">
        <v>0</v>
      </c>
      <c r="I2550" s="1261" t="s">
        <v>1358</v>
      </c>
      <c r="J2550" s="1261" t="s">
        <v>1359</v>
      </c>
    </row>
    <row r="2551">
      <c r="A2551" s="1261" t="s">
        <v>1355</v>
      </c>
      <c r="B2551" s="1261" t="s">
        <v>1423</v>
      </c>
      <c r="C2551" s="1261" t="s">
        <v>1381</v>
      </c>
      <c r="D2551" s="703">
        <v>20</v>
      </c>
      <c r="F2551" s="1261">
        <v>18522.73</v>
      </c>
      <c r="G2551" s="1261">
        <v>15000</v>
      </c>
      <c r="H2551" s="1261">
        <v>0</v>
      </c>
      <c r="I2551" s="1261" t="s">
        <v>1358</v>
      </c>
      <c r="J2551" s="1261" t="s">
        <v>1359</v>
      </c>
    </row>
    <row r="2552">
      <c r="A2552" s="1261" t="s">
        <v>1360</v>
      </c>
      <c r="B2552" s="1261" t="s">
        <v>1423</v>
      </c>
      <c r="C2552" s="1261" t="s">
        <v>1394</v>
      </c>
      <c r="D2552" s="703">
        <v>48</v>
      </c>
      <c r="F2552" s="1261">
        <v>161.03999999999999</v>
      </c>
      <c r="G2552" s="1261">
        <v>0.40000000000000002</v>
      </c>
      <c r="H2552" s="1261">
        <v>0</v>
      </c>
      <c r="I2552" s="1261" t="s">
        <v>1358</v>
      </c>
      <c r="J2552" s="1261" t="s">
        <v>1359</v>
      </c>
    </row>
    <row r="2553">
      <c r="A2553" s="1261" t="s">
        <v>1355</v>
      </c>
      <c r="B2553" s="1261" t="s">
        <v>1423</v>
      </c>
      <c r="C2553" s="1261" t="s">
        <v>1391</v>
      </c>
      <c r="D2553" s="703">
        <v>85</v>
      </c>
      <c r="F2553" s="1261">
        <v>137612.38</v>
      </c>
      <c r="G2553" s="1261">
        <v>901</v>
      </c>
      <c r="H2553" s="1261">
        <v>0</v>
      </c>
      <c r="I2553" s="1261" t="s">
        <v>1358</v>
      </c>
      <c r="J2553" s="1261" t="s">
        <v>1359</v>
      </c>
    </row>
    <row r="2554">
      <c r="A2554" s="1261" t="s">
        <v>1355</v>
      </c>
      <c r="B2554" s="1261" t="s">
        <v>1423</v>
      </c>
      <c r="C2554" s="1261" t="s">
        <v>1376</v>
      </c>
      <c r="D2554" s="703">
        <v>49</v>
      </c>
      <c r="F2554" s="1261">
        <v>57.259999999999998</v>
      </c>
      <c r="G2554" s="1261">
        <v>11.74</v>
      </c>
      <c r="H2554" s="1261">
        <v>0</v>
      </c>
      <c r="I2554" s="1261" t="s">
        <v>1358</v>
      </c>
      <c r="J2554" s="1261" t="s">
        <v>1359</v>
      </c>
    </row>
    <row r="2555">
      <c r="A2555" s="1261" t="s">
        <v>1355</v>
      </c>
      <c r="B2555" s="1261" t="s">
        <v>1423</v>
      </c>
      <c r="C2555" s="1261" t="s">
        <v>1371</v>
      </c>
      <c r="D2555" s="703">
        <v>90</v>
      </c>
      <c r="F2555" s="1261">
        <v>2065</v>
      </c>
      <c r="G2555" s="1261">
        <v>1.2</v>
      </c>
      <c r="H2555" s="1261">
        <v>0</v>
      </c>
      <c r="I2555" s="1261" t="s">
        <v>1358</v>
      </c>
      <c r="J2555" s="1261" t="s">
        <v>1359</v>
      </c>
    </row>
    <row r="2556">
      <c r="A2556" s="1261" t="s">
        <v>1355</v>
      </c>
      <c r="B2556" s="1261" t="s">
        <v>1423</v>
      </c>
      <c r="C2556" s="1261" t="s">
        <v>1399</v>
      </c>
      <c r="D2556" s="703">
        <v>90</v>
      </c>
      <c r="F2556" s="1261">
        <v>2405</v>
      </c>
      <c r="G2556" s="1261">
        <v>1</v>
      </c>
      <c r="H2556" s="1261">
        <v>0</v>
      </c>
      <c r="I2556" s="1261" t="s">
        <v>1358</v>
      </c>
      <c r="J2556" s="1261" t="s">
        <v>1359</v>
      </c>
    </row>
    <row r="2557">
      <c r="A2557" s="1261" t="s">
        <v>1360</v>
      </c>
      <c r="B2557" s="1261" t="s">
        <v>1423</v>
      </c>
      <c r="C2557" s="1261" t="s">
        <v>1379</v>
      </c>
      <c r="D2557" s="703">
        <v>75</v>
      </c>
      <c r="F2557" s="1261">
        <v>962.63</v>
      </c>
      <c r="G2557" s="1261">
        <v>1</v>
      </c>
      <c r="H2557" s="1261">
        <v>0</v>
      </c>
      <c r="I2557" s="1261" t="s">
        <v>1358</v>
      </c>
      <c r="J2557" s="1261" t="s">
        <v>1359</v>
      </c>
    </row>
    <row r="2558">
      <c r="A2558" s="1261" t="s">
        <v>1360</v>
      </c>
      <c r="B2558" s="1261" t="s">
        <v>1423</v>
      </c>
      <c r="C2558" s="1261" t="s">
        <v>1379</v>
      </c>
      <c r="D2558" s="703">
        <v>44</v>
      </c>
      <c r="F2558" s="1261">
        <v>165.69</v>
      </c>
      <c r="G2558" s="1261">
        <v>0.25</v>
      </c>
      <c r="H2558" s="1261">
        <v>0</v>
      </c>
      <c r="I2558" s="1261" t="s">
        <v>1358</v>
      </c>
      <c r="J2558" s="1261" t="s">
        <v>1359</v>
      </c>
    </row>
    <row r="2559">
      <c r="A2559" s="1261" t="s">
        <v>1355</v>
      </c>
      <c r="B2559" s="1261" t="s">
        <v>1423</v>
      </c>
      <c r="C2559" s="1261" t="s">
        <v>1398</v>
      </c>
      <c r="D2559" s="703">
        <v>48</v>
      </c>
      <c r="F2559" s="1261">
        <v>38.5</v>
      </c>
      <c r="G2559" s="1261">
        <v>3.6299999999999999</v>
      </c>
      <c r="H2559" s="1261">
        <v>0</v>
      </c>
      <c r="I2559" s="1261" t="s">
        <v>1358</v>
      </c>
      <c r="J2559" s="1261" t="s">
        <v>1359</v>
      </c>
    </row>
    <row r="2560">
      <c r="A2560" s="1261" t="s">
        <v>1355</v>
      </c>
      <c r="B2560" s="1261" t="s">
        <v>1423</v>
      </c>
      <c r="C2560" s="1261" t="s">
        <v>1398</v>
      </c>
      <c r="D2560" s="703">
        <v>30</v>
      </c>
      <c r="F2560" s="1261">
        <v>0.29999999999999999</v>
      </c>
      <c r="G2560" s="1261">
        <v>0</v>
      </c>
      <c r="H2560" s="1261">
        <v>0</v>
      </c>
      <c r="I2560" s="1261" t="s">
        <v>1358</v>
      </c>
      <c r="J2560" s="1261" t="s">
        <v>1359</v>
      </c>
    </row>
    <row r="2561">
      <c r="A2561" s="1261" t="s">
        <v>1355</v>
      </c>
      <c r="B2561" s="1261" t="s">
        <v>1423</v>
      </c>
      <c r="C2561" s="1261" t="s">
        <v>1439</v>
      </c>
      <c r="D2561" s="703">
        <v>95</v>
      </c>
      <c r="F2561" s="1261">
        <v>9600</v>
      </c>
      <c r="G2561" s="1261">
        <v>280</v>
      </c>
      <c r="H2561" s="1261">
        <v>0</v>
      </c>
      <c r="I2561" s="1261" t="s">
        <v>1358</v>
      </c>
      <c r="J2561" s="1261" t="s">
        <v>1359</v>
      </c>
    </row>
    <row r="2562">
      <c r="A2562" s="1261" t="s">
        <v>1360</v>
      </c>
      <c r="B2562" s="1261" t="s">
        <v>1423</v>
      </c>
      <c r="C2562" s="1261" t="s">
        <v>1379</v>
      </c>
      <c r="D2562" s="703">
        <v>13</v>
      </c>
      <c r="F2562" s="1261">
        <v>107277.16</v>
      </c>
      <c r="G2562" s="1261">
        <v>3598</v>
      </c>
      <c r="H2562" s="1261">
        <v>0</v>
      </c>
      <c r="I2562" s="1261" t="s">
        <v>1358</v>
      </c>
      <c r="J2562" s="1261" t="s">
        <v>1359</v>
      </c>
    </row>
    <row r="2563">
      <c r="A2563" s="1261" t="s">
        <v>1355</v>
      </c>
      <c r="B2563" s="1261" t="s">
        <v>1423</v>
      </c>
      <c r="C2563" s="1261" t="s">
        <v>1420</v>
      </c>
      <c r="D2563" s="703">
        <v>83</v>
      </c>
      <c r="F2563" s="1261">
        <v>116.87</v>
      </c>
      <c r="G2563" s="1261">
        <v>0.20000000000000001</v>
      </c>
      <c r="H2563" s="1261">
        <v>0</v>
      </c>
      <c r="I2563" s="1261" t="s">
        <v>1358</v>
      </c>
      <c r="J2563" s="1261" t="s">
        <v>1359</v>
      </c>
    </row>
    <row r="2564">
      <c r="A2564" s="1261" t="s">
        <v>1355</v>
      </c>
      <c r="B2564" s="1261" t="s">
        <v>1423</v>
      </c>
      <c r="C2564" s="1261" t="s">
        <v>1372</v>
      </c>
      <c r="D2564" s="703">
        <v>90</v>
      </c>
      <c r="F2564" s="1261">
        <v>9440</v>
      </c>
      <c r="G2564" s="1261">
        <v>6.2999999999999998</v>
      </c>
      <c r="H2564" s="1261">
        <v>0</v>
      </c>
      <c r="I2564" s="1261" t="s">
        <v>1358</v>
      </c>
      <c r="J2564" s="1261" t="s">
        <v>1359</v>
      </c>
    </row>
    <row r="2565">
      <c r="A2565" s="1261" t="s">
        <v>1355</v>
      </c>
      <c r="B2565" s="1261" t="s">
        <v>1423</v>
      </c>
      <c r="C2565" s="1261" t="s">
        <v>1367</v>
      </c>
      <c r="D2565" s="703">
        <v>69</v>
      </c>
      <c r="F2565" s="1261">
        <v>50</v>
      </c>
      <c r="G2565" s="1261">
        <v>12.800000000000001</v>
      </c>
      <c r="H2565" s="1261">
        <v>0</v>
      </c>
      <c r="I2565" s="1261" t="s">
        <v>1358</v>
      </c>
      <c r="J2565" s="1261" t="s">
        <v>1359</v>
      </c>
    </row>
    <row r="2566">
      <c r="A2566" s="1261" t="s">
        <v>1355</v>
      </c>
      <c r="B2566" s="1261" t="s">
        <v>1423</v>
      </c>
      <c r="C2566" s="1261" t="s">
        <v>1369</v>
      </c>
      <c r="D2566" s="703">
        <v>33</v>
      </c>
      <c r="F2566" s="1261">
        <v>11769.6</v>
      </c>
      <c r="G2566" s="1261">
        <v>1080</v>
      </c>
      <c r="H2566" s="1261">
        <v>0</v>
      </c>
      <c r="I2566" s="1261" t="s">
        <v>1358</v>
      </c>
      <c r="J2566" s="1261" t="s">
        <v>1359</v>
      </c>
    </row>
    <row r="2567">
      <c r="A2567" s="1261" t="s">
        <v>1355</v>
      </c>
      <c r="B2567" s="1261" t="s">
        <v>1423</v>
      </c>
      <c r="C2567" s="1261" t="s">
        <v>1465</v>
      </c>
      <c r="D2567" s="703">
        <v>30</v>
      </c>
      <c r="F2567" s="1261">
        <v>4160</v>
      </c>
      <c r="G2567" s="1261">
        <v>0.54000000000000004</v>
      </c>
      <c r="H2567" s="1261">
        <v>0</v>
      </c>
      <c r="I2567" s="1261" t="s">
        <v>1358</v>
      </c>
      <c r="J2567" s="1261" t="s">
        <v>1359</v>
      </c>
    </row>
    <row r="2568">
      <c r="A2568" s="1261" t="s">
        <v>1360</v>
      </c>
      <c r="B2568" s="1261" t="s">
        <v>1423</v>
      </c>
      <c r="C2568" s="1261" t="s">
        <v>1415</v>
      </c>
      <c r="D2568" s="703">
        <v>63</v>
      </c>
      <c r="F2568" s="1261">
        <v>1647.8399999999999</v>
      </c>
      <c r="G2568" s="1261">
        <v>56.5</v>
      </c>
      <c r="H2568" s="1261">
        <v>0</v>
      </c>
      <c r="I2568" s="1261" t="s">
        <v>1358</v>
      </c>
      <c r="J2568" s="1261" t="s">
        <v>1359</v>
      </c>
    </row>
    <row r="2569">
      <c r="A2569" s="1261" t="s">
        <v>1360</v>
      </c>
      <c r="B2569" s="1261" t="s">
        <v>1434</v>
      </c>
      <c r="C2569" s="1261" t="s">
        <v>1431</v>
      </c>
      <c r="D2569" s="703">
        <v>62</v>
      </c>
      <c r="F2569" s="1261">
        <v>5591.04</v>
      </c>
      <c r="G2569" s="1261">
        <v>56.600000000000001</v>
      </c>
      <c r="H2569" s="1261">
        <v>0</v>
      </c>
      <c r="I2569" s="1261" t="s">
        <v>1358</v>
      </c>
      <c r="J2569" s="1261" t="s">
        <v>1359</v>
      </c>
    </row>
    <row r="2570">
      <c r="A2570" s="1261" t="s">
        <v>1355</v>
      </c>
      <c r="B2570" s="1261" t="s">
        <v>1434</v>
      </c>
      <c r="C2570" s="1261" t="s">
        <v>1397</v>
      </c>
      <c r="D2570" s="703">
        <v>95</v>
      </c>
      <c r="F2570" s="1261">
        <v>39240</v>
      </c>
      <c r="G2570" s="1261">
        <v>594</v>
      </c>
      <c r="H2570" s="1261">
        <v>0</v>
      </c>
      <c r="I2570" s="1261" t="s">
        <v>1358</v>
      </c>
      <c r="J2570" s="1261" t="s">
        <v>1359</v>
      </c>
    </row>
    <row r="2571">
      <c r="A2571" s="1261" t="s">
        <v>1355</v>
      </c>
      <c r="B2571" s="1261" t="s">
        <v>1434</v>
      </c>
      <c r="C2571" s="1261" t="s">
        <v>1410</v>
      </c>
      <c r="D2571" s="703">
        <v>95</v>
      </c>
      <c r="F2571" s="1261">
        <v>2297.54</v>
      </c>
      <c r="G2571" s="1261">
        <v>494.80000000000001</v>
      </c>
      <c r="H2571" s="1261">
        <v>0</v>
      </c>
      <c r="I2571" s="1261" t="s">
        <v>1358</v>
      </c>
      <c r="J2571" s="1261" t="s">
        <v>1359</v>
      </c>
    </row>
    <row r="2572">
      <c r="A2572" s="1261" t="s">
        <v>1355</v>
      </c>
      <c r="B2572" s="1261" t="s">
        <v>1434</v>
      </c>
      <c r="C2572" s="1261" t="s">
        <v>1364</v>
      </c>
      <c r="D2572" s="703">
        <v>49</v>
      </c>
      <c r="F2572" s="1261">
        <v>4480.8100000000004</v>
      </c>
      <c r="G2572" s="1261">
        <v>367.60000000000002</v>
      </c>
      <c r="H2572" s="1261">
        <v>0</v>
      </c>
      <c r="I2572" s="1261" t="s">
        <v>1358</v>
      </c>
      <c r="J2572" s="1261" t="s">
        <v>1359</v>
      </c>
    </row>
    <row r="2573">
      <c r="A2573" s="1261" t="s">
        <v>1360</v>
      </c>
      <c r="B2573" s="1261" t="s">
        <v>1434</v>
      </c>
      <c r="C2573" s="1261" t="s">
        <v>1367</v>
      </c>
      <c r="D2573" s="703">
        <v>62</v>
      </c>
      <c r="F2573" s="1261">
        <v>419792.47999999998</v>
      </c>
      <c r="G2573" s="1261">
        <v>10364.469999999999</v>
      </c>
      <c r="H2573" s="1261">
        <v>0</v>
      </c>
      <c r="I2573" s="1261" t="s">
        <v>1358</v>
      </c>
      <c r="J2573" s="1261" t="s">
        <v>1359</v>
      </c>
    </row>
    <row r="2574">
      <c r="A2574" s="1261" t="s">
        <v>1355</v>
      </c>
      <c r="B2574" s="1261" t="s">
        <v>1434</v>
      </c>
      <c r="C2574" s="1261" t="s">
        <v>1370</v>
      </c>
      <c r="D2574" s="703">
        <v>96</v>
      </c>
      <c r="F2574" s="1261">
        <v>46718.260000000002</v>
      </c>
      <c r="G2574" s="1261">
        <v>2007.5999999999999</v>
      </c>
      <c r="H2574" s="1261">
        <v>0</v>
      </c>
      <c r="I2574" s="1261" t="s">
        <v>1358</v>
      </c>
      <c r="J2574" s="1261" t="s">
        <v>1359</v>
      </c>
    </row>
    <row r="2575">
      <c r="A2575" s="1261" t="s">
        <v>1360</v>
      </c>
      <c r="B2575" s="1261" t="s">
        <v>1434</v>
      </c>
      <c r="C2575" s="1261" t="s">
        <v>1431</v>
      </c>
      <c r="D2575" s="703">
        <v>85</v>
      </c>
      <c r="F2575" s="1261">
        <v>953.87</v>
      </c>
      <c r="G2575" s="1261">
        <v>2.25</v>
      </c>
      <c r="H2575" s="1261">
        <v>0</v>
      </c>
      <c r="I2575" s="1261" t="s">
        <v>1358</v>
      </c>
      <c r="J2575" s="1261" t="s">
        <v>1359</v>
      </c>
    </row>
    <row r="2576">
      <c r="A2576" s="1261" t="s">
        <v>1355</v>
      </c>
      <c r="B2576" s="1261" t="s">
        <v>1434</v>
      </c>
      <c r="C2576" s="1261" t="s">
        <v>1381</v>
      </c>
      <c r="D2576" s="703">
        <v>33</v>
      </c>
      <c r="F2576" s="1261">
        <v>763.29999999999995</v>
      </c>
      <c r="G2576" s="1261">
        <v>9.4499999999999993</v>
      </c>
      <c r="H2576" s="1261">
        <v>0</v>
      </c>
      <c r="I2576" s="1261" t="s">
        <v>1358</v>
      </c>
      <c r="J2576" s="1261" t="s">
        <v>1359</v>
      </c>
    </row>
    <row r="2577">
      <c r="A2577" s="1261" t="s">
        <v>1355</v>
      </c>
      <c r="B2577" s="1261" t="s">
        <v>1434</v>
      </c>
      <c r="C2577" s="1261" t="s">
        <v>1402</v>
      </c>
      <c r="D2577" s="703">
        <v>20</v>
      </c>
      <c r="F2577" s="1261">
        <v>322.25</v>
      </c>
      <c r="G2577" s="1261">
        <v>80</v>
      </c>
      <c r="H2577" s="1261">
        <v>0</v>
      </c>
      <c r="I2577" s="1261" t="s">
        <v>1358</v>
      </c>
      <c r="J2577" s="1261" t="s">
        <v>1359</v>
      </c>
    </row>
    <row r="2578">
      <c r="A2578" s="1261" t="s">
        <v>1355</v>
      </c>
      <c r="B2578" s="1261" t="s">
        <v>1434</v>
      </c>
      <c r="C2578" s="1261" t="s">
        <v>1368</v>
      </c>
      <c r="D2578" s="703">
        <v>21</v>
      </c>
      <c r="F2578" s="1261">
        <v>278651.84999999998</v>
      </c>
      <c r="G2578" s="1261">
        <v>85237.759999999995</v>
      </c>
      <c r="H2578" s="1261">
        <v>0</v>
      </c>
      <c r="I2578" s="1261" t="s">
        <v>1358</v>
      </c>
      <c r="J2578" s="1261" t="s">
        <v>1359</v>
      </c>
    </row>
    <row r="2579">
      <c r="A2579" s="1261" t="s">
        <v>1355</v>
      </c>
      <c r="B2579" s="1261" t="s">
        <v>1434</v>
      </c>
      <c r="C2579" s="1261" t="s">
        <v>1386</v>
      </c>
      <c r="D2579" s="703">
        <v>95</v>
      </c>
      <c r="F2579" s="1261">
        <v>5700</v>
      </c>
      <c r="G2579" s="1261">
        <v>135</v>
      </c>
      <c r="H2579" s="1261">
        <v>0</v>
      </c>
      <c r="I2579" s="1261" t="s">
        <v>1358</v>
      </c>
      <c r="J2579" s="1261" t="s">
        <v>1359</v>
      </c>
    </row>
    <row r="2580">
      <c r="A2580" s="1261" t="s">
        <v>1360</v>
      </c>
      <c r="B2580" s="1261" t="s">
        <v>1434</v>
      </c>
      <c r="C2580" s="1261" t="s">
        <v>1367</v>
      </c>
      <c r="D2580" s="703">
        <v>23</v>
      </c>
      <c r="F2580" s="1261">
        <v>121330</v>
      </c>
      <c r="G2580" s="1261">
        <v>200000</v>
      </c>
      <c r="H2580" s="1261">
        <v>0</v>
      </c>
      <c r="I2580" s="1261" t="s">
        <v>1358</v>
      </c>
      <c r="J2580" s="1261" t="s">
        <v>1359</v>
      </c>
    </row>
    <row r="2581">
      <c r="A2581" s="1261" t="s">
        <v>1360</v>
      </c>
      <c r="B2581" s="1261" t="s">
        <v>1434</v>
      </c>
      <c r="C2581" s="1261" t="s">
        <v>1367</v>
      </c>
      <c r="D2581" s="703">
        <v>70</v>
      </c>
      <c r="F2581" s="1261">
        <v>51393.150000000001</v>
      </c>
      <c r="G2581" s="1261">
        <v>26502.549999999999</v>
      </c>
      <c r="H2581" s="1261">
        <v>0</v>
      </c>
      <c r="I2581" s="1261" t="s">
        <v>1358</v>
      </c>
      <c r="J2581" s="1261" t="s">
        <v>1359</v>
      </c>
    </row>
    <row r="2582">
      <c r="A2582" s="1261" t="s">
        <v>1360</v>
      </c>
      <c r="B2582" s="1261" t="s">
        <v>1434</v>
      </c>
      <c r="C2582" s="1261" t="s">
        <v>1367</v>
      </c>
      <c r="D2582" s="703">
        <v>73</v>
      </c>
      <c r="F2582" s="1261">
        <v>198124.94</v>
      </c>
      <c r="G2582" s="1261">
        <v>45422.870000000003</v>
      </c>
      <c r="H2582" s="1261">
        <v>0</v>
      </c>
      <c r="I2582" s="1261" t="s">
        <v>1358</v>
      </c>
      <c r="J2582" s="1261" t="s">
        <v>1359</v>
      </c>
    </row>
    <row r="2583">
      <c r="A2583" s="1261" t="s">
        <v>1360</v>
      </c>
      <c r="B2583" s="1261" t="s">
        <v>1434</v>
      </c>
      <c r="C2583" s="1261" t="s">
        <v>1367</v>
      </c>
      <c r="D2583" s="703">
        <v>68</v>
      </c>
      <c r="F2583" s="1261">
        <v>21938.950000000001</v>
      </c>
      <c r="G2583" s="1261">
        <v>3240.4000000000001</v>
      </c>
      <c r="H2583" s="1261">
        <v>0</v>
      </c>
      <c r="I2583" s="1261" t="s">
        <v>1358</v>
      </c>
      <c r="J2583" s="1261" t="s">
        <v>1359</v>
      </c>
    </row>
    <row r="2584">
      <c r="A2584" s="1261" t="s">
        <v>1360</v>
      </c>
      <c r="B2584" s="1261" t="s">
        <v>1434</v>
      </c>
      <c r="C2584" s="1261" t="s">
        <v>1391</v>
      </c>
      <c r="D2584" s="703">
        <v>42</v>
      </c>
      <c r="F2584" s="1261">
        <v>416.33999999999997</v>
      </c>
      <c r="G2584" s="1261">
        <v>12.1</v>
      </c>
      <c r="H2584" s="1261">
        <v>0</v>
      </c>
      <c r="I2584" s="1261" t="s">
        <v>1358</v>
      </c>
      <c r="J2584" s="1261" t="s">
        <v>1359</v>
      </c>
    </row>
    <row r="2585">
      <c r="A2585" s="1261" t="s">
        <v>1360</v>
      </c>
      <c r="B2585" s="1261" t="s">
        <v>1434</v>
      </c>
      <c r="C2585" s="1261" t="s">
        <v>1394</v>
      </c>
      <c r="D2585" s="703">
        <v>18</v>
      </c>
      <c r="F2585" s="1261">
        <v>4703736.0700000003</v>
      </c>
      <c r="G2585" s="1261">
        <v>2549875</v>
      </c>
      <c r="H2585" s="1261">
        <v>0</v>
      </c>
      <c r="I2585" s="1261" t="s">
        <v>1358</v>
      </c>
      <c r="J2585" s="1261" t="s">
        <v>1359</v>
      </c>
    </row>
    <row r="2586">
      <c r="A2586" s="1261" t="s">
        <v>1360</v>
      </c>
      <c r="B2586" s="1261" t="s">
        <v>1434</v>
      </c>
      <c r="C2586" s="1261" t="s">
        <v>1377</v>
      </c>
      <c r="D2586" s="703">
        <v>9</v>
      </c>
      <c r="F2586" s="1261">
        <v>2605.21</v>
      </c>
      <c r="G2586" s="1261">
        <v>95.450000000000003</v>
      </c>
      <c r="H2586" s="1261">
        <v>0</v>
      </c>
      <c r="I2586" s="1261" t="s">
        <v>1358</v>
      </c>
      <c r="J2586" s="1261" t="s">
        <v>1359</v>
      </c>
    </row>
    <row r="2587">
      <c r="A2587" s="1261" t="s">
        <v>1355</v>
      </c>
      <c r="B2587" s="1261" t="s">
        <v>1434</v>
      </c>
      <c r="C2587" s="1261" t="s">
        <v>1384</v>
      </c>
      <c r="D2587" s="703">
        <v>44</v>
      </c>
      <c r="F2587" s="1261">
        <v>1689121.74</v>
      </c>
      <c r="G2587" s="1261">
        <v>10297930</v>
      </c>
      <c r="H2587" s="1261">
        <v>0</v>
      </c>
      <c r="I2587" s="1261" t="s">
        <v>1358</v>
      </c>
      <c r="J2587" s="1261" t="s">
        <v>1359</v>
      </c>
    </row>
    <row r="2588">
      <c r="A2588" s="1261" t="s">
        <v>1355</v>
      </c>
      <c r="B2588" s="1261" t="s">
        <v>1434</v>
      </c>
      <c r="C2588" s="1261" t="s">
        <v>1415</v>
      </c>
      <c r="D2588" s="703">
        <v>84</v>
      </c>
      <c r="F2588" s="1261">
        <v>8828.6800000000003</v>
      </c>
      <c r="G2588" s="1261">
        <v>61.189999999999998</v>
      </c>
      <c r="H2588" s="1261">
        <v>0</v>
      </c>
      <c r="I2588" s="1261" t="s">
        <v>1358</v>
      </c>
      <c r="J2588" s="1261" t="s">
        <v>1359</v>
      </c>
    </row>
    <row r="2589">
      <c r="A2589" s="1261" t="s">
        <v>1355</v>
      </c>
      <c r="B2589" s="1261" t="s">
        <v>1434</v>
      </c>
      <c r="C2589" s="1261" t="s">
        <v>1368</v>
      </c>
      <c r="D2589" s="703">
        <v>15</v>
      </c>
      <c r="F2589" s="1261">
        <v>7277.0699999999997</v>
      </c>
      <c r="G2589" s="1261">
        <v>99.640000000000001</v>
      </c>
      <c r="H2589" s="1261">
        <v>0</v>
      </c>
      <c r="I2589" s="1261" t="s">
        <v>1358</v>
      </c>
      <c r="J2589" s="1261" t="s">
        <v>1359</v>
      </c>
    </row>
    <row r="2590">
      <c r="A2590" s="1261" t="s">
        <v>1360</v>
      </c>
      <c r="B2590" s="1261" t="s">
        <v>1434</v>
      </c>
      <c r="C2590" s="1261" t="s">
        <v>1379</v>
      </c>
      <c r="D2590" s="703">
        <v>49</v>
      </c>
      <c r="F2590" s="1261">
        <v>7.0800000000000001</v>
      </c>
      <c r="G2590" s="1261">
        <v>1.51</v>
      </c>
      <c r="H2590" s="1261">
        <v>0</v>
      </c>
      <c r="I2590" s="1261" t="s">
        <v>1358</v>
      </c>
      <c r="J2590" s="1261" t="s">
        <v>1359</v>
      </c>
    </row>
    <row r="2591">
      <c r="A2591" s="1261" t="s">
        <v>1355</v>
      </c>
      <c r="B2591" s="1261" t="s">
        <v>1434</v>
      </c>
      <c r="C2591" s="1261" t="s">
        <v>1420</v>
      </c>
      <c r="D2591" s="703">
        <v>85</v>
      </c>
      <c r="F2591" s="1261">
        <v>5160153.2400000002</v>
      </c>
      <c r="G2591" s="1261">
        <v>7936.6400000000003</v>
      </c>
      <c r="H2591" s="1261">
        <v>0</v>
      </c>
      <c r="I2591" s="1261" t="s">
        <v>1358</v>
      </c>
      <c r="J2591" s="1261" t="s">
        <v>1359</v>
      </c>
    </row>
    <row r="2592">
      <c r="A2592" s="1261" t="s">
        <v>1355</v>
      </c>
      <c r="B2592" s="1261" t="s">
        <v>1434</v>
      </c>
      <c r="C2592" s="1261" t="s">
        <v>1422</v>
      </c>
      <c r="D2592" s="703">
        <v>63</v>
      </c>
      <c r="F2592" s="1261">
        <v>1050</v>
      </c>
      <c r="G2592" s="1261">
        <v>1.3799999999999999</v>
      </c>
      <c r="H2592" s="1261">
        <v>0</v>
      </c>
      <c r="I2592" s="1261" t="s">
        <v>1358</v>
      </c>
      <c r="J2592" s="1261" t="s">
        <v>1359</v>
      </c>
    </row>
    <row r="2593">
      <c r="A2593" s="1261" t="s">
        <v>1360</v>
      </c>
      <c r="B2593" s="1261" t="s">
        <v>1434</v>
      </c>
      <c r="C2593" s="1261" t="s">
        <v>1442</v>
      </c>
      <c r="D2593" s="703">
        <v>73</v>
      </c>
      <c r="F2593" s="1261">
        <v>10479</v>
      </c>
      <c r="G2593" s="1261">
        <v>1.6799999999999999</v>
      </c>
      <c r="H2593" s="1261">
        <v>0</v>
      </c>
      <c r="I2593" s="1261" t="s">
        <v>1358</v>
      </c>
      <c r="J2593" s="1261" t="s">
        <v>1359</v>
      </c>
    </row>
    <row r="2594">
      <c r="A2594" s="1261" t="s">
        <v>1355</v>
      </c>
      <c r="B2594" s="1261" t="s">
        <v>1434</v>
      </c>
      <c r="C2594" s="1261" t="s">
        <v>1368</v>
      </c>
      <c r="D2594" s="703">
        <v>38</v>
      </c>
      <c r="F2594" s="1261">
        <v>67043.710000000006</v>
      </c>
      <c r="G2594" s="1261">
        <v>59901.07</v>
      </c>
      <c r="H2594" s="1261">
        <v>0</v>
      </c>
      <c r="I2594" s="1261" t="s">
        <v>1358</v>
      </c>
      <c r="J2594" s="1261" t="s">
        <v>1359</v>
      </c>
    </row>
    <row r="2595">
      <c r="A2595" s="1261" t="s">
        <v>1360</v>
      </c>
      <c r="B2595" s="1261" t="s">
        <v>1434</v>
      </c>
      <c r="C2595" s="1261" t="s">
        <v>1385</v>
      </c>
      <c r="D2595" s="703">
        <v>61</v>
      </c>
      <c r="F2595" s="1261">
        <v>103593.58</v>
      </c>
      <c r="G2595" s="1261">
        <v>919.16999999999996</v>
      </c>
      <c r="H2595" s="1261">
        <v>0</v>
      </c>
      <c r="I2595" s="1261" t="s">
        <v>1358</v>
      </c>
      <c r="J2595" s="1261" t="s">
        <v>1359</v>
      </c>
    </row>
    <row r="2596">
      <c r="A2596" s="1261" t="s">
        <v>1355</v>
      </c>
      <c r="B2596" s="1261" t="s">
        <v>1434</v>
      </c>
      <c r="C2596" s="1261" t="s">
        <v>1370</v>
      </c>
      <c r="D2596" s="703">
        <v>84</v>
      </c>
      <c r="F2596" s="1261">
        <v>214719.84</v>
      </c>
      <c r="G2596" s="1261">
        <v>21475.599999999999</v>
      </c>
      <c r="H2596" s="1261">
        <v>0</v>
      </c>
      <c r="I2596" s="1261" t="s">
        <v>1358</v>
      </c>
      <c r="J2596" s="1261" t="s">
        <v>1359</v>
      </c>
    </row>
    <row r="2597">
      <c r="A2597" s="1261" t="s">
        <v>1360</v>
      </c>
      <c r="B2597" s="1261" t="s">
        <v>1434</v>
      </c>
      <c r="C2597" s="1261" t="s">
        <v>1368</v>
      </c>
      <c r="D2597" s="703">
        <v>23</v>
      </c>
      <c r="F2597" s="1261">
        <v>51959.150000000001</v>
      </c>
      <c r="G2597" s="1261">
        <v>121600</v>
      </c>
      <c r="H2597" s="1261">
        <v>0</v>
      </c>
      <c r="I2597" s="1261" t="s">
        <v>1358</v>
      </c>
      <c r="J2597" s="1261" t="s">
        <v>1359</v>
      </c>
    </row>
    <row r="2598">
      <c r="A2598" s="1261" t="s">
        <v>1355</v>
      </c>
      <c r="B2598" s="1261" t="s">
        <v>1434</v>
      </c>
      <c r="C2598" s="1261" t="s">
        <v>1364</v>
      </c>
      <c r="D2598" s="703">
        <v>96</v>
      </c>
      <c r="F2598" s="1261">
        <v>889385.08999999997</v>
      </c>
      <c r="G2598" s="1261">
        <v>32392.939999999999</v>
      </c>
      <c r="H2598" s="1261">
        <v>0</v>
      </c>
      <c r="I2598" s="1261" t="s">
        <v>1358</v>
      </c>
      <c r="J2598" s="1261" t="s">
        <v>1359</v>
      </c>
    </row>
    <row r="2599">
      <c r="A2599" s="1261" t="s">
        <v>1355</v>
      </c>
      <c r="B2599" s="1261" t="s">
        <v>1434</v>
      </c>
      <c r="C2599" s="1261" t="s">
        <v>1368</v>
      </c>
      <c r="D2599" s="703">
        <v>35</v>
      </c>
      <c r="F2599" s="1261">
        <v>7126.6199999999999</v>
      </c>
      <c r="G2599" s="1261">
        <v>340.39999999999998</v>
      </c>
      <c r="H2599" s="1261">
        <v>0</v>
      </c>
      <c r="I2599" s="1261" t="s">
        <v>1358</v>
      </c>
      <c r="J2599" s="1261" t="s">
        <v>1359</v>
      </c>
    </row>
    <row r="2600">
      <c r="A2600" s="1261" t="s">
        <v>1355</v>
      </c>
      <c r="B2600" s="1261" t="s">
        <v>1434</v>
      </c>
      <c r="C2600" s="1261" t="s">
        <v>1366</v>
      </c>
      <c r="D2600" s="703">
        <v>73</v>
      </c>
      <c r="F2600" s="1261">
        <v>2604</v>
      </c>
      <c r="G2600" s="1261">
        <v>58.799999999999997</v>
      </c>
      <c r="H2600" s="1261">
        <v>0</v>
      </c>
      <c r="I2600" s="1261" t="s">
        <v>1358</v>
      </c>
      <c r="J2600" s="1261" t="s">
        <v>1359</v>
      </c>
    </row>
    <row r="2601">
      <c r="A2601" s="1261" t="s">
        <v>1360</v>
      </c>
      <c r="B2601" s="1261" t="s">
        <v>1434</v>
      </c>
      <c r="C2601" s="1261" t="s">
        <v>1368</v>
      </c>
      <c r="D2601" s="703">
        <v>25</v>
      </c>
      <c r="F2601" s="1261">
        <v>2194085.3199999998</v>
      </c>
      <c r="G2601" s="1261">
        <v>11289740.029999999</v>
      </c>
      <c r="H2601" s="1261">
        <v>0</v>
      </c>
      <c r="I2601" s="1261" t="s">
        <v>1358</v>
      </c>
      <c r="J2601" s="1261" t="s">
        <v>1359</v>
      </c>
    </row>
    <row r="2602">
      <c r="A2602" s="1261" t="s">
        <v>1355</v>
      </c>
      <c r="B2602" s="1261" t="s">
        <v>1434</v>
      </c>
      <c r="C2602" s="1261" t="s">
        <v>1383</v>
      </c>
      <c r="D2602" s="703">
        <v>11</v>
      </c>
      <c r="F2602" s="1261">
        <v>102981.2</v>
      </c>
      <c r="G2602" s="1261">
        <v>401595</v>
      </c>
      <c r="H2602" s="1261">
        <v>0</v>
      </c>
      <c r="I2602" s="1261" t="s">
        <v>1358</v>
      </c>
      <c r="J2602" s="1261" t="s">
        <v>1359</v>
      </c>
    </row>
    <row r="2603">
      <c r="A2603" s="1261" t="s">
        <v>1355</v>
      </c>
      <c r="B2603" s="1261" t="s">
        <v>1434</v>
      </c>
      <c r="C2603" s="1261" t="s">
        <v>1409</v>
      </c>
      <c r="D2603" s="703">
        <v>39</v>
      </c>
      <c r="F2603" s="1261">
        <v>80.269999999999996</v>
      </c>
      <c r="G2603" s="1261">
        <v>3.6899999999999999</v>
      </c>
      <c r="H2603" s="1261">
        <v>0</v>
      </c>
      <c r="I2603" s="1261" t="s">
        <v>1358</v>
      </c>
      <c r="J2603" s="1261" t="s">
        <v>1359</v>
      </c>
    </row>
    <row r="2604">
      <c r="A2604" s="1261" t="s">
        <v>1355</v>
      </c>
      <c r="B2604" s="1261" t="s">
        <v>1434</v>
      </c>
      <c r="C2604" s="1261" t="s">
        <v>1376</v>
      </c>
      <c r="D2604" s="703">
        <v>85</v>
      </c>
      <c r="F2604" s="1261">
        <v>2692.5</v>
      </c>
      <c r="G2604" s="1261">
        <v>4.3799999999999999</v>
      </c>
      <c r="H2604" s="1261">
        <v>0</v>
      </c>
      <c r="I2604" s="1261" t="s">
        <v>1358</v>
      </c>
      <c r="J2604" s="1261" t="s">
        <v>1359</v>
      </c>
    </row>
    <row r="2605">
      <c r="A2605" s="1261" t="s">
        <v>1360</v>
      </c>
      <c r="B2605" s="1261" t="s">
        <v>1434</v>
      </c>
      <c r="C2605" s="1261" t="s">
        <v>1368</v>
      </c>
      <c r="D2605" s="703">
        <v>19</v>
      </c>
      <c r="F2605" s="1261">
        <v>52755.599999999999</v>
      </c>
      <c r="G2605" s="1261">
        <v>33654.410000000003</v>
      </c>
      <c r="H2605" s="1261">
        <v>0</v>
      </c>
      <c r="I2605" s="1261" t="s">
        <v>1358</v>
      </c>
      <c r="J2605" s="1261" t="s">
        <v>1359</v>
      </c>
    </row>
    <row r="2606">
      <c r="A2606" s="1261" t="s">
        <v>1360</v>
      </c>
      <c r="B2606" s="1261" t="s">
        <v>1434</v>
      </c>
      <c r="C2606" s="1261" t="s">
        <v>1367</v>
      </c>
      <c r="D2606" s="703">
        <v>20</v>
      </c>
      <c r="F2606" s="1261">
        <v>1319135.6100000001</v>
      </c>
      <c r="G2606" s="1261">
        <v>1088760.7</v>
      </c>
      <c r="H2606" s="1261">
        <v>0</v>
      </c>
      <c r="I2606" s="1261" t="s">
        <v>1358</v>
      </c>
      <c r="J2606" s="1261" t="s">
        <v>1359</v>
      </c>
    </row>
    <row r="2607">
      <c r="A2607" s="1261" t="s">
        <v>1360</v>
      </c>
      <c r="B2607" s="1261" t="s">
        <v>1434</v>
      </c>
      <c r="C2607" s="1261" t="s">
        <v>1422</v>
      </c>
      <c r="D2607" s="703">
        <v>85</v>
      </c>
      <c r="F2607" s="1261">
        <v>488609.20000000001</v>
      </c>
      <c r="G2607" s="1261">
        <v>3101.8899999999999</v>
      </c>
      <c r="H2607" s="1261">
        <v>0</v>
      </c>
      <c r="I2607" s="1261" t="s">
        <v>1358</v>
      </c>
      <c r="J2607" s="1261" t="s">
        <v>1359</v>
      </c>
    </row>
    <row r="2608">
      <c r="A2608" s="1261" t="s">
        <v>1355</v>
      </c>
      <c r="B2608" s="1261" t="s">
        <v>1434</v>
      </c>
      <c r="C2608" s="1261" t="s">
        <v>1368</v>
      </c>
      <c r="D2608" s="703">
        <v>19</v>
      </c>
      <c r="F2608" s="1261">
        <v>28827.540000000001</v>
      </c>
      <c r="G2608" s="1261">
        <v>30133.400000000001</v>
      </c>
      <c r="H2608" s="1261">
        <v>0</v>
      </c>
      <c r="I2608" s="1261" t="s">
        <v>1358</v>
      </c>
      <c r="J2608" s="1261" t="s">
        <v>1359</v>
      </c>
    </row>
    <row r="2609">
      <c r="A2609" s="1261" t="s">
        <v>1360</v>
      </c>
      <c r="B2609" s="1261" t="s">
        <v>1434</v>
      </c>
      <c r="C2609" s="1261" t="s">
        <v>1367</v>
      </c>
      <c r="D2609" s="703">
        <v>13</v>
      </c>
      <c r="F2609" s="1261">
        <v>22285.509999999998</v>
      </c>
      <c r="G2609" s="1261">
        <v>520</v>
      </c>
      <c r="H2609" s="1261">
        <v>0</v>
      </c>
      <c r="I2609" s="1261" t="s">
        <v>1358</v>
      </c>
      <c r="J2609" s="1261" t="s">
        <v>1359</v>
      </c>
    </row>
    <row r="2610">
      <c r="A2610" s="1261" t="s">
        <v>1360</v>
      </c>
      <c r="B2610" s="1261" t="s">
        <v>1434</v>
      </c>
      <c r="C2610" s="1261" t="s">
        <v>1410</v>
      </c>
      <c r="D2610" s="703">
        <v>7</v>
      </c>
      <c r="F2610" s="1261">
        <v>160106.10000000001</v>
      </c>
      <c r="G2610" s="1261">
        <v>113136</v>
      </c>
      <c r="H2610" s="1261">
        <v>0</v>
      </c>
      <c r="I2610" s="1261" t="s">
        <v>1358</v>
      </c>
      <c r="J2610" s="1261" t="s">
        <v>1359</v>
      </c>
    </row>
    <row r="2611">
      <c r="A2611" s="1261" t="s">
        <v>1355</v>
      </c>
      <c r="B2611" s="1261" t="s">
        <v>1434</v>
      </c>
      <c r="C2611" s="1261" t="s">
        <v>1364</v>
      </c>
      <c r="D2611" s="703">
        <v>34</v>
      </c>
      <c r="F2611" s="1261">
        <v>6147.3199999999997</v>
      </c>
      <c r="G2611" s="1261">
        <v>536.5</v>
      </c>
      <c r="H2611" s="1261">
        <v>0</v>
      </c>
      <c r="I2611" s="1261" t="s">
        <v>1358</v>
      </c>
      <c r="J2611" s="1261" t="s">
        <v>1359</v>
      </c>
    </row>
    <row r="2612">
      <c r="A2612" s="1261" t="s">
        <v>1360</v>
      </c>
      <c r="B2612" s="1261" t="s">
        <v>1434</v>
      </c>
      <c r="C2612" s="1261" t="s">
        <v>1367</v>
      </c>
      <c r="D2612" s="703">
        <v>48</v>
      </c>
      <c r="F2612" s="1261">
        <v>151008.88</v>
      </c>
      <c r="G2612" s="1261">
        <v>85147.919999999998</v>
      </c>
      <c r="H2612" s="1261">
        <v>0</v>
      </c>
      <c r="I2612" s="1261" t="s">
        <v>1358</v>
      </c>
      <c r="J2612" s="1261" t="s">
        <v>1359</v>
      </c>
    </row>
    <row r="2613">
      <c r="A2613" s="1261" t="s">
        <v>1360</v>
      </c>
      <c r="B2613" s="1261" t="s">
        <v>1434</v>
      </c>
      <c r="C2613" s="1261" t="s">
        <v>1367</v>
      </c>
      <c r="D2613" s="703">
        <v>59</v>
      </c>
      <c r="F2613" s="1261">
        <v>50095.120000000003</v>
      </c>
      <c r="G2613" s="1261">
        <v>21928.68</v>
      </c>
      <c r="H2613" s="1261">
        <v>0</v>
      </c>
      <c r="I2613" s="1261" t="s">
        <v>1358</v>
      </c>
      <c r="J2613" s="1261" t="s">
        <v>1359</v>
      </c>
    </row>
    <row r="2614">
      <c r="A2614" s="1261" t="s">
        <v>1355</v>
      </c>
      <c r="B2614" s="1261" t="s">
        <v>1434</v>
      </c>
      <c r="C2614" s="1261" t="s">
        <v>1364</v>
      </c>
      <c r="D2614" s="703">
        <v>25</v>
      </c>
      <c r="F2614" s="1261">
        <v>21.07</v>
      </c>
      <c r="G2614" s="1261">
        <v>5</v>
      </c>
      <c r="H2614" s="1261">
        <v>0</v>
      </c>
      <c r="I2614" s="1261" t="s">
        <v>1358</v>
      </c>
      <c r="J2614" s="1261" t="s">
        <v>1359</v>
      </c>
    </row>
    <row r="2615">
      <c r="A2615" s="1261" t="s">
        <v>1360</v>
      </c>
      <c r="B2615" s="1261" t="s">
        <v>1434</v>
      </c>
      <c r="C2615" s="1261" t="s">
        <v>1383</v>
      </c>
      <c r="D2615" s="703">
        <v>8</v>
      </c>
      <c r="F2615" s="1261">
        <v>3649342.73</v>
      </c>
      <c r="G2615" s="1261">
        <v>2813716.2799999998</v>
      </c>
      <c r="H2615" s="1261">
        <v>0</v>
      </c>
      <c r="I2615" s="1261" t="s">
        <v>1358</v>
      </c>
      <c r="J2615" s="1261" t="s">
        <v>1359</v>
      </c>
    </row>
    <row r="2616">
      <c r="A2616" s="1261" t="s">
        <v>1355</v>
      </c>
      <c r="B2616" s="1261" t="s">
        <v>1434</v>
      </c>
      <c r="C2616" s="1261" t="s">
        <v>1366</v>
      </c>
      <c r="D2616" s="703">
        <v>44</v>
      </c>
      <c r="F2616" s="1261">
        <v>7397562.21</v>
      </c>
      <c r="G2616" s="1261">
        <v>65909991.840000004</v>
      </c>
      <c r="H2616" s="1261">
        <v>0</v>
      </c>
      <c r="I2616" s="1261" t="s">
        <v>1358</v>
      </c>
      <c r="J2616" s="1261" t="s">
        <v>1359</v>
      </c>
    </row>
    <row r="2617">
      <c r="A2617" s="1261" t="s">
        <v>1355</v>
      </c>
      <c r="B2617" s="1261" t="s">
        <v>1434</v>
      </c>
      <c r="C2617" s="1261" t="s">
        <v>1376</v>
      </c>
      <c r="D2617" s="703">
        <v>10</v>
      </c>
      <c r="F2617" s="1261">
        <v>404655.53999999998</v>
      </c>
      <c r="G2617" s="1261">
        <v>1454550</v>
      </c>
      <c r="H2617" s="1261">
        <v>0</v>
      </c>
      <c r="I2617" s="1261" t="s">
        <v>1358</v>
      </c>
      <c r="J2617" s="1261" t="s">
        <v>1359</v>
      </c>
    </row>
    <row r="2618">
      <c r="A2618" s="1261" t="s">
        <v>1355</v>
      </c>
      <c r="B2618" s="1261" t="s">
        <v>1434</v>
      </c>
      <c r="C2618" s="1261" t="s">
        <v>1378</v>
      </c>
      <c r="D2618" s="703">
        <v>12</v>
      </c>
      <c r="F2618" s="1261">
        <v>206747.07000000001</v>
      </c>
      <c r="G2618" s="1261">
        <v>27005</v>
      </c>
      <c r="H2618" s="1261">
        <v>0</v>
      </c>
      <c r="I2618" s="1261" t="s">
        <v>1358</v>
      </c>
      <c r="J2618" s="1261" t="s">
        <v>1359</v>
      </c>
    </row>
    <row r="2619">
      <c r="A2619" s="1261" t="s">
        <v>1355</v>
      </c>
      <c r="B2619" s="1261" t="s">
        <v>1434</v>
      </c>
      <c r="C2619" s="1261" t="s">
        <v>1364</v>
      </c>
      <c r="D2619" s="703">
        <v>71</v>
      </c>
      <c r="F2619" s="1261">
        <v>1845.3199999999999</v>
      </c>
      <c r="G2619" s="1261">
        <v>54.109999999999999</v>
      </c>
      <c r="H2619" s="1261">
        <v>0</v>
      </c>
      <c r="I2619" s="1261" t="s">
        <v>1358</v>
      </c>
      <c r="J2619" s="1261" t="s">
        <v>1359</v>
      </c>
    </row>
    <row r="2620">
      <c r="A2620" s="1261" t="s">
        <v>1360</v>
      </c>
      <c r="B2620" s="1261" t="s">
        <v>1434</v>
      </c>
      <c r="C2620" s="1261" t="s">
        <v>1365</v>
      </c>
      <c r="D2620" s="703">
        <v>62</v>
      </c>
      <c r="F2620" s="1261">
        <v>422.14999999999998</v>
      </c>
      <c r="G2620" s="1261">
        <v>5.3399999999999999</v>
      </c>
      <c r="H2620" s="1261">
        <v>0</v>
      </c>
      <c r="I2620" s="1261" t="s">
        <v>1358</v>
      </c>
      <c r="J2620" s="1261" t="s">
        <v>1359</v>
      </c>
    </row>
    <row r="2621">
      <c r="A2621" s="1261" t="s">
        <v>1360</v>
      </c>
      <c r="B2621" s="1261" t="s">
        <v>1434</v>
      </c>
      <c r="C2621" s="1261" t="s">
        <v>1378</v>
      </c>
      <c r="D2621" s="703">
        <v>76</v>
      </c>
      <c r="F2621" s="1261">
        <v>274.23000000000002</v>
      </c>
      <c r="G2621" s="1261">
        <v>5.7000000000000002</v>
      </c>
      <c r="H2621" s="1261">
        <v>0</v>
      </c>
      <c r="I2621" s="1261" t="s">
        <v>1358</v>
      </c>
      <c r="J2621" s="1261" t="s">
        <v>1359</v>
      </c>
    </row>
    <row r="2622">
      <c r="A2622" s="1261" t="s">
        <v>1360</v>
      </c>
      <c r="B2622" s="1261" t="s">
        <v>1434</v>
      </c>
      <c r="C2622" s="1261" t="s">
        <v>1368</v>
      </c>
      <c r="D2622" s="703">
        <v>9</v>
      </c>
      <c r="F2622" s="1261">
        <v>69027.470000000001</v>
      </c>
      <c r="G2622" s="1261">
        <v>12174.58</v>
      </c>
      <c r="H2622" s="1261">
        <v>0</v>
      </c>
      <c r="I2622" s="1261" t="s">
        <v>1358</v>
      </c>
      <c r="J2622" s="1261" t="s">
        <v>1359</v>
      </c>
    </row>
    <row r="2623">
      <c r="A2623" s="1261" t="s">
        <v>1360</v>
      </c>
      <c r="B2623" s="1261" t="s">
        <v>1434</v>
      </c>
      <c r="C2623" s="1261" t="s">
        <v>1401</v>
      </c>
      <c r="D2623" s="703">
        <v>61</v>
      </c>
      <c r="F2623" s="1261">
        <v>596.46000000000004</v>
      </c>
      <c r="G2623" s="1261">
        <v>2.6000000000000001</v>
      </c>
      <c r="H2623" s="1261">
        <v>0</v>
      </c>
      <c r="I2623" s="1261" t="s">
        <v>1358</v>
      </c>
      <c r="J2623" s="1261" t="s">
        <v>1359</v>
      </c>
    </row>
    <row r="2624">
      <c r="A2624" s="1261" t="s">
        <v>1355</v>
      </c>
      <c r="B2624" s="1261" t="s">
        <v>1434</v>
      </c>
      <c r="C2624" s="1261" t="s">
        <v>1371</v>
      </c>
      <c r="D2624" s="703">
        <v>2</v>
      </c>
      <c r="F2624" s="1261">
        <v>1525862.51</v>
      </c>
      <c r="G2624" s="1261">
        <v>652102.70999999996</v>
      </c>
      <c r="H2624" s="1261">
        <v>0</v>
      </c>
      <c r="I2624" s="1261" t="s">
        <v>1358</v>
      </c>
      <c r="J2624" s="1261" t="s">
        <v>1359</v>
      </c>
    </row>
    <row r="2625">
      <c r="A2625" s="1261" t="s">
        <v>1355</v>
      </c>
      <c r="B2625" s="1261" t="s">
        <v>1434</v>
      </c>
      <c r="C2625" s="1261" t="s">
        <v>1364</v>
      </c>
      <c r="D2625" s="703">
        <v>28</v>
      </c>
      <c r="F2625" s="1261">
        <v>50.990000000000002</v>
      </c>
      <c r="G2625" s="1261">
        <v>0.02</v>
      </c>
      <c r="H2625" s="1261">
        <v>0</v>
      </c>
      <c r="I2625" s="1261" t="s">
        <v>1358</v>
      </c>
      <c r="J2625" s="1261" t="s">
        <v>1359</v>
      </c>
    </row>
    <row r="2626">
      <c r="A2626" s="1261" t="s">
        <v>1360</v>
      </c>
      <c r="B2626" s="1261" t="s">
        <v>1434</v>
      </c>
      <c r="C2626" s="1261" t="s">
        <v>1367</v>
      </c>
      <c r="D2626" s="703">
        <v>69</v>
      </c>
      <c r="F2626" s="1261">
        <v>49711.209999999999</v>
      </c>
      <c r="G2626" s="1261">
        <v>9858.6299999999992</v>
      </c>
      <c r="H2626" s="1261">
        <v>0</v>
      </c>
      <c r="I2626" s="1261" t="s">
        <v>1358</v>
      </c>
      <c r="J2626" s="1261" t="s">
        <v>1359</v>
      </c>
    </row>
    <row r="2627">
      <c r="A2627" s="1261" t="s">
        <v>1355</v>
      </c>
      <c r="B2627" s="1261" t="s">
        <v>1434</v>
      </c>
      <c r="C2627" s="1261" t="s">
        <v>1424</v>
      </c>
      <c r="D2627" s="703">
        <v>44</v>
      </c>
      <c r="F2627" s="1261">
        <v>20091.720000000001</v>
      </c>
      <c r="G2627" s="1261">
        <v>21122.279999999999</v>
      </c>
      <c r="H2627" s="1261">
        <v>0</v>
      </c>
      <c r="I2627" s="1261" t="s">
        <v>1358</v>
      </c>
      <c r="J2627" s="1261" t="s">
        <v>1359</v>
      </c>
    </row>
    <row r="2628">
      <c r="A2628" s="1261" t="s">
        <v>1360</v>
      </c>
      <c r="B2628" s="1261" t="s">
        <v>1434</v>
      </c>
      <c r="C2628" s="1261" t="s">
        <v>1449</v>
      </c>
      <c r="D2628" s="703">
        <v>62</v>
      </c>
      <c r="F2628" s="1261">
        <v>17583.040000000001</v>
      </c>
      <c r="G2628" s="1261">
        <v>179.06</v>
      </c>
      <c r="H2628" s="1261">
        <v>0</v>
      </c>
      <c r="I2628" s="1261" t="s">
        <v>1358</v>
      </c>
      <c r="J2628" s="1261" t="s">
        <v>1359</v>
      </c>
    </row>
    <row r="2629">
      <c r="A2629" s="1261" t="s">
        <v>1360</v>
      </c>
      <c r="B2629" s="1261" t="s">
        <v>1434</v>
      </c>
      <c r="C2629" s="1261" t="s">
        <v>1368</v>
      </c>
      <c r="D2629" s="703">
        <v>62</v>
      </c>
      <c r="F2629" s="1261">
        <v>1305.55</v>
      </c>
      <c r="G2629" s="1261">
        <v>8.4000000000000004</v>
      </c>
      <c r="H2629" s="1261">
        <v>0</v>
      </c>
      <c r="I2629" s="1261" t="s">
        <v>1358</v>
      </c>
      <c r="J2629" s="1261" t="s">
        <v>1359</v>
      </c>
    </row>
    <row r="2630">
      <c r="A2630" s="1261" t="s">
        <v>1355</v>
      </c>
      <c r="B2630" s="1261" t="s">
        <v>1434</v>
      </c>
      <c r="C2630" s="1261" t="s">
        <v>1391</v>
      </c>
      <c r="D2630" s="703">
        <v>15</v>
      </c>
      <c r="F2630" s="1261">
        <v>1965.54</v>
      </c>
      <c r="G2630" s="1261">
        <v>13.5</v>
      </c>
      <c r="H2630" s="1261">
        <v>0</v>
      </c>
      <c r="I2630" s="1261" t="s">
        <v>1358</v>
      </c>
      <c r="J2630" s="1261" t="s">
        <v>1359</v>
      </c>
    </row>
    <row r="2631">
      <c r="A2631" s="1261" t="s">
        <v>1355</v>
      </c>
      <c r="B2631" s="1261" t="s">
        <v>1434</v>
      </c>
      <c r="C2631" s="1261" t="s">
        <v>1364</v>
      </c>
      <c r="D2631" s="703">
        <v>5</v>
      </c>
      <c r="F2631" s="1261">
        <v>194884.23000000001</v>
      </c>
      <c r="G2631" s="1261">
        <v>28910</v>
      </c>
      <c r="H2631" s="1261">
        <v>0</v>
      </c>
      <c r="I2631" s="1261" t="s">
        <v>1358</v>
      </c>
      <c r="J2631" s="1261" t="s">
        <v>1359</v>
      </c>
    </row>
    <row r="2632">
      <c r="A2632" s="1261" t="s">
        <v>1355</v>
      </c>
      <c r="B2632" s="1261" t="s">
        <v>1434</v>
      </c>
      <c r="C2632" s="1261" t="s">
        <v>1393</v>
      </c>
      <c r="D2632" s="703">
        <v>85</v>
      </c>
      <c r="F2632" s="1261">
        <v>136998.92999999999</v>
      </c>
      <c r="G2632" s="1261">
        <v>8926.1000000000004</v>
      </c>
      <c r="H2632" s="1261">
        <v>0</v>
      </c>
      <c r="I2632" s="1261" t="s">
        <v>1358</v>
      </c>
      <c r="J2632" s="1261" t="s">
        <v>1359</v>
      </c>
    </row>
    <row r="2633">
      <c r="A2633" s="1261" t="s">
        <v>1360</v>
      </c>
      <c r="B2633" s="1261" t="s">
        <v>1434</v>
      </c>
      <c r="C2633" s="1261" t="s">
        <v>1379</v>
      </c>
      <c r="D2633" s="703">
        <v>61</v>
      </c>
      <c r="F2633" s="1261">
        <v>432.17000000000002</v>
      </c>
      <c r="G2633" s="1261">
        <v>2.5499999999999998</v>
      </c>
      <c r="H2633" s="1261">
        <v>0</v>
      </c>
      <c r="I2633" s="1261" t="s">
        <v>1358</v>
      </c>
      <c r="J2633" s="1261" t="s">
        <v>1359</v>
      </c>
    </row>
    <row r="2634">
      <c r="A2634" s="1261" t="s">
        <v>1360</v>
      </c>
      <c r="B2634" s="1261" t="s">
        <v>1434</v>
      </c>
      <c r="C2634" s="1261" t="s">
        <v>1401</v>
      </c>
      <c r="D2634" s="703">
        <v>62</v>
      </c>
      <c r="F2634" s="1261">
        <v>107.19</v>
      </c>
      <c r="G2634" s="1261">
        <v>0.75</v>
      </c>
      <c r="H2634" s="1261">
        <v>0</v>
      </c>
      <c r="I2634" s="1261" t="s">
        <v>1358</v>
      </c>
      <c r="J2634" s="1261" t="s">
        <v>1359</v>
      </c>
    </row>
    <row r="2635">
      <c r="A2635" s="1261" t="s">
        <v>1355</v>
      </c>
      <c r="B2635" s="1261" t="s">
        <v>1434</v>
      </c>
      <c r="C2635" s="1261" t="s">
        <v>1369</v>
      </c>
      <c r="D2635" s="703">
        <v>85</v>
      </c>
      <c r="F2635" s="1261">
        <v>1822.73</v>
      </c>
      <c r="G2635" s="1261">
        <v>3.0099999999999998</v>
      </c>
      <c r="H2635" s="1261">
        <v>0</v>
      </c>
      <c r="I2635" s="1261" t="s">
        <v>1358</v>
      </c>
      <c r="J2635" s="1261" t="s">
        <v>1359</v>
      </c>
    </row>
    <row r="2636">
      <c r="A2636" s="1261" t="s">
        <v>1360</v>
      </c>
      <c r="B2636" s="1261" t="s">
        <v>1434</v>
      </c>
      <c r="C2636" s="1261" t="s">
        <v>1369</v>
      </c>
      <c r="D2636" s="703">
        <v>8</v>
      </c>
      <c r="F2636" s="1261">
        <v>176468.72</v>
      </c>
      <c r="G2636" s="1261">
        <v>153940</v>
      </c>
      <c r="H2636" s="1261">
        <v>0</v>
      </c>
      <c r="I2636" s="1261" t="s">
        <v>1358</v>
      </c>
      <c r="J2636" s="1261" t="s">
        <v>1359</v>
      </c>
    </row>
    <row r="2637">
      <c r="A2637" s="1261" t="s">
        <v>1355</v>
      </c>
      <c r="B2637" s="1261" t="s">
        <v>1434</v>
      </c>
      <c r="C2637" s="1261" t="s">
        <v>1409</v>
      </c>
      <c r="D2637" s="703">
        <v>90</v>
      </c>
      <c r="F2637" s="1261">
        <v>386.38</v>
      </c>
      <c r="G2637" s="1261">
        <v>211.84999999999999</v>
      </c>
      <c r="H2637" s="1261">
        <v>0</v>
      </c>
      <c r="I2637" s="1261" t="s">
        <v>1358</v>
      </c>
      <c r="J2637" s="1261" t="s">
        <v>1359</v>
      </c>
    </row>
    <row r="2638">
      <c r="A2638" s="1261" t="s">
        <v>1355</v>
      </c>
      <c r="B2638" s="1261" t="s">
        <v>1434</v>
      </c>
      <c r="C2638" s="1261" t="s">
        <v>1410</v>
      </c>
      <c r="D2638" s="703">
        <v>15</v>
      </c>
      <c r="F2638" s="1261">
        <v>1.3799999999999999</v>
      </c>
      <c r="G2638" s="1261">
        <v>4.2800000000000002</v>
      </c>
      <c r="H2638" s="1261">
        <v>0</v>
      </c>
      <c r="I2638" s="1261" t="s">
        <v>1358</v>
      </c>
      <c r="J2638" s="1261" t="s">
        <v>1359</v>
      </c>
    </row>
    <row r="2639">
      <c r="A2639" s="1261" t="s">
        <v>1355</v>
      </c>
      <c r="B2639" s="1261" t="s">
        <v>1434</v>
      </c>
      <c r="C2639" s="1261" t="s">
        <v>1368</v>
      </c>
      <c r="D2639" s="703">
        <v>86</v>
      </c>
      <c r="F2639" s="1261">
        <v>1244.53</v>
      </c>
      <c r="G2639" s="1261">
        <v>29</v>
      </c>
      <c r="H2639" s="1261">
        <v>0</v>
      </c>
      <c r="I2639" s="1261" t="s">
        <v>1358</v>
      </c>
      <c r="J2639" s="1261" t="s">
        <v>1359</v>
      </c>
    </row>
    <row r="2640">
      <c r="A2640" s="1261" t="s">
        <v>1355</v>
      </c>
      <c r="B2640" s="1261" t="s">
        <v>1434</v>
      </c>
      <c r="C2640" s="1261" t="s">
        <v>1412</v>
      </c>
      <c r="D2640" s="703">
        <v>95</v>
      </c>
      <c r="F2640" s="1261">
        <v>12841.690000000001</v>
      </c>
      <c r="G2640" s="1261">
        <v>306</v>
      </c>
      <c r="H2640" s="1261">
        <v>0</v>
      </c>
      <c r="I2640" s="1261" t="s">
        <v>1358</v>
      </c>
      <c r="J2640" s="1261" t="s">
        <v>1359</v>
      </c>
    </row>
    <row r="2641">
      <c r="A2641" s="1261" t="s">
        <v>1360</v>
      </c>
      <c r="B2641" s="1261" t="s">
        <v>1434</v>
      </c>
      <c r="C2641" s="1261" t="s">
        <v>1415</v>
      </c>
      <c r="D2641" s="703">
        <v>39</v>
      </c>
      <c r="F2641" s="1261">
        <v>21964.869999999999</v>
      </c>
      <c r="G2641" s="1261">
        <v>16498.599999999999</v>
      </c>
      <c r="H2641" s="1261">
        <v>0</v>
      </c>
      <c r="I2641" s="1261" t="s">
        <v>1358</v>
      </c>
      <c r="J2641" s="1261" t="s">
        <v>1359</v>
      </c>
    </row>
    <row r="2642">
      <c r="A2642" s="1261" t="s">
        <v>1355</v>
      </c>
      <c r="B2642" s="1261" t="s">
        <v>1434</v>
      </c>
      <c r="C2642" s="1261" t="s">
        <v>1370</v>
      </c>
      <c r="D2642" s="703">
        <v>18</v>
      </c>
      <c r="F2642" s="1261">
        <v>2526.73</v>
      </c>
      <c r="G2642" s="1261">
        <v>630.5</v>
      </c>
      <c r="H2642" s="1261">
        <v>0</v>
      </c>
      <c r="I2642" s="1261" t="s">
        <v>1358</v>
      </c>
      <c r="J2642" s="1261" t="s">
        <v>1359</v>
      </c>
    </row>
    <row r="2643">
      <c r="A2643" s="1261" t="s">
        <v>1355</v>
      </c>
      <c r="B2643" s="1261" t="s">
        <v>1434</v>
      </c>
      <c r="C2643" s="1261" t="s">
        <v>1381</v>
      </c>
      <c r="D2643" s="703">
        <v>95</v>
      </c>
      <c r="F2643" s="1261">
        <v>1988.3299999999999</v>
      </c>
      <c r="G2643" s="1261">
        <v>455.69999999999999</v>
      </c>
      <c r="H2643" s="1261">
        <v>0</v>
      </c>
      <c r="I2643" s="1261" t="s">
        <v>1358</v>
      </c>
      <c r="J2643" s="1261" t="s">
        <v>1359</v>
      </c>
    </row>
    <row r="2644">
      <c r="A2644" s="1261" t="s">
        <v>1355</v>
      </c>
      <c r="B2644" s="1261" t="s">
        <v>1434</v>
      </c>
      <c r="C2644" s="1261" t="s">
        <v>1379</v>
      </c>
      <c r="D2644" s="703">
        <v>14</v>
      </c>
      <c r="F2644" s="1261">
        <v>35422.510000000002</v>
      </c>
      <c r="G2644" s="1261">
        <v>6253.1999999999998</v>
      </c>
      <c r="H2644" s="1261">
        <v>0</v>
      </c>
      <c r="I2644" s="1261" t="s">
        <v>1358</v>
      </c>
      <c r="J2644" s="1261" t="s">
        <v>1359</v>
      </c>
    </row>
    <row r="2645">
      <c r="A2645" s="1261" t="s">
        <v>1355</v>
      </c>
      <c r="B2645" s="1261" t="s">
        <v>1434</v>
      </c>
      <c r="C2645" s="1261" t="s">
        <v>1410</v>
      </c>
      <c r="D2645" s="703">
        <v>90</v>
      </c>
      <c r="F2645" s="1261">
        <v>21439.59</v>
      </c>
      <c r="G2645" s="1261">
        <v>5.3600000000000003</v>
      </c>
      <c r="H2645" s="1261">
        <v>0</v>
      </c>
      <c r="I2645" s="1261" t="s">
        <v>1358</v>
      </c>
      <c r="J2645" s="1261" t="s">
        <v>1359</v>
      </c>
    </row>
    <row r="2646">
      <c r="A2646" s="1261" t="s">
        <v>1360</v>
      </c>
      <c r="B2646" s="1261" t="s">
        <v>1434</v>
      </c>
      <c r="C2646" s="1261" t="s">
        <v>1441</v>
      </c>
      <c r="D2646" s="703">
        <v>8</v>
      </c>
      <c r="F2646" s="1261">
        <v>407232.69</v>
      </c>
      <c r="G2646" s="1261">
        <v>344060.94</v>
      </c>
      <c r="H2646" s="1261">
        <v>0</v>
      </c>
      <c r="I2646" s="1261" t="s">
        <v>1358</v>
      </c>
      <c r="J2646" s="1261" t="s">
        <v>1359</v>
      </c>
    </row>
    <row r="2647">
      <c r="A2647" s="1261" t="s">
        <v>1355</v>
      </c>
      <c r="B2647" s="1261" t="s">
        <v>1434</v>
      </c>
      <c r="C2647" s="1261" t="s">
        <v>1401</v>
      </c>
      <c r="D2647" s="703">
        <v>84</v>
      </c>
      <c r="F2647" s="1261">
        <v>98292</v>
      </c>
      <c r="G2647" s="1261">
        <v>19629</v>
      </c>
      <c r="H2647" s="1261">
        <v>0</v>
      </c>
      <c r="I2647" s="1261" t="s">
        <v>1358</v>
      </c>
      <c r="J2647" s="1261" t="s">
        <v>1359</v>
      </c>
    </row>
    <row r="2648">
      <c r="A2648" s="1261" t="s">
        <v>1355</v>
      </c>
      <c r="B2648" s="1261" t="s">
        <v>1434</v>
      </c>
      <c r="C2648" s="1261" t="s">
        <v>1415</v>
      </c>
      <c r="D2648" s="703">
        <v>85</v>
      </c>
      <c r="F2648" s="1261">
        <v>3832.1300000000001</v>
      </c>
      <c r="G2648" s="1261">
        <v>4.6299999999999999</v>
      </c>
      <c r="H2648" s="1261">
        <v>0</v>
      </c>
      <c r="I2648" s="1261" t="s">
        <v>1358</v>
      </c>
      <c r="J2648" s="1261" t="s">
        <v>1359</v>
      </c>
    </row>
    <row r="2649">
      <c r="A2649" s="1261" t="s">
        <v>1360</v>
      </c>
      <c r="B2649" s="1261" t="s">
        <v>1434</v>
      </c>
      <c r="C2649" s="1261" t="s">
        <v>1385</v>
      </c>
      <c r="D2649" s="703">
        <v>85</v>
      </c>
      <c r="F2649" s="1261">
        <v>123.11</v>
      </c>
      <c r="G2649" s="1261">
        <v>1.1000000000000001</v>
      </c>
      <c r="H2649" s="1261">
        <v>0</v>
      </c>
      <c r="I2649" s="1261" t="s">
        <v>1358</v>
      </c>
      <c r="J2649" s="1261" t="s">
        <v>1359</v>
      </c>
    </row>
    <row r="2650">
      <c r="A2650" s="1261" t="s">
        <v>1355</v>
      </c>
      <c r="B2650" s="1261" t="s">
        <v>1434</v>
      </c>
      <c r="C2650" s="1261" t="s">
        <v>1470</v>
      </c>
      <c r="D2650" s="703">
        <v>30</v>
      </c>
      <c r="F2650" s="1261">
        <v>686</v>
      </c>
      <c r="G2650" s="1261">
        <v>0.17999999999999999</v>
      </c>
      <c r="H2650" s="1261">
        <v>0</v>
      </c>
      <c r="I2650" s="1261" t="s">
        <v>1358</v>
      </c>
      <c r="J2650" s="1261" t="s">
        <v>1359</v>
      </c>
    </row>
    <row r="2651">
      <c r="A2651" s="1261" t="s">
        <v>1360</v>
      </c>
      <c r="B2651" s="1261" t="s">
        <v>1434</v>
      </c>
      <c r="C2651" s="1261" t="s">
        <v>1373</v>
      </c>
      <c r="D2651" s="703">
        <v>40</v>
      </c>
      <c r="F2651" s="1261">
        <v>440.10000000000002</v>
      </c>
      <c r="G2651" s="1261">
        <v>0.20000000000000001</v>
      </c>
      <c r="H2651" s="1261">
        <v>0</v>
      </c>
      <c r="I2651" s="1261" t="s">
        <v>1358</v>
      </c>
      <c r="J2651" s="1261" t="s">
        <v>1359</v>
      </c>
    </row>
    <row r="2652">
      <c r="A2652" s="1261" t="s">
        <v>1355</v>
      </c>
      <c r="B2652" s="1261" t="s">
        <v>1434</v>
      </c>
      <c r="C2652" s="1261" t="s">
        <v>1371</v>
      </c>
      <c r="D2652" s="703">
        <v>15</v>
      </c>
      <c r="F2652" s="1261">
        <v>413.13</v>
      </c>
      <c r="G2652" s="1261">
        <v>23.539999999999999</v>
      </c>
      <c r="H2652" s="1261">
        <v>0</v>
      </c>
      <c r="I2652" s="1261" t="s">
        <v>1358</v>
      </c>
      <c r="J2652" s="1261" t="s">
        <v>1359</v>
      </c>
    </row>
    <row r="2653">
      <c r="A2653" s="1261" t="s">
        <v>1355</v>
      </c>
      <c r="B2653" s="1261" t="s">
        <v>1434</v>
      </c>
      <c r="C2653" s="1261" t="s">
        <v>1367</v>
      </c>
      <c r="D2653" s="703">
        <v>63</v>
      </c>
      <c r="F2653" s="1261">
        <v>1187.1900000000001</v>
      </c>
      <c r="G2653" s="1261">
        <v>75</v>
      </c>
      <c r="H2653" s="1261">
        <v>0</v>
      </c>
      <c r="I2653" s="1261" t="s">
        <v>1358</v>
      </c>
      <c r="J2653" s="1261" t="s">
        <v>1359</v>
      </c>
    </row>
    <row r="2654">
      <c r="A2654" s="1261" t="s">
        <v>1360</v>
      </c>
      <c r="B2654" s="1261" t="s">
        <v>1434</v>
      </c>
      <c r="C2654" s="1261" t="s">
        <v>1379</v>
      </c>
      <c r="D2654" s="703">
        <v>69</v>
      </c>
      <c r="F2654" s="1261">
        <v>113502.61</v>
      </c>
      <c r="G2654" s="1261">
        <v>62333</v>
      </c>
      <c r="H2654" s="1261">
        <v>0</v>
      </c>
      <c r="I2654" s="1261" t="s">
        <v>1358</v>
      </c>
      <c r="J2654" s="1261" t="s">
        <v>1359</v>
      </c>
    </row>
    <row r="2655">
      <c r="A2655" s="1261" t="s">
        <v>1355</v>
      </c>
      <c r="B2655" s="1261" t="s">
        <v>1434</v>
      </c>
      <c r="C2655" s="1261" t="s">
        <v>1366</v>
      </c>
      <c r="D2655" s="703">
        <v>28</v>
      </c>
      <c r="F2655" s="1261">
        <v>168.72999999999999</v>
      </c>
      <c r="G2655" s="1261">
        <v>0.050000000000000003</v>
      </c>
      <c r="H2655" s="1261">
        <v>0</v>
      </c>
      <c r="I2655" s="1261" t="s">
        <v>1358</v>
      </c>
      <c r="J2655" s="1261" t="s">
        <v>1359</v>
      </c>
    </row>
    <row r="2656">
      <c r="A2656" s="1261" t="s">
        <v>1355</v>
      </c>
      <c r="B2656" s="1261" t="s">
        <v>1434</v>
      </c>
      <c r="C2656" s="1261" t="s">
        <v>1379</v>
      </c>
      <c r="D2656" s="703">
        <v>8</v>
      </c>
      <c r="F2656" s="1261">
        <v>315678.42999999999</v>
      </c>
      <c r="G2656" s="1261">
        <v>18000</v>
      </c>
      <c r="H2656" s="1261">
        <v>0</v>
      </c>
      <c r="I2656" s="1261" t="s">
        <v>1358</v>
      </c>
      <c r="J2656" s="1261" t="s">
        <v>1359</v>
      </c>
    </row>
    <row r="2657">
      <c r="A2657" s="1261" t="s">
        <v>1355</v>
      </c>
      <c r="B2657" s="1261" t="s">
        <v>1434</v>
      </c>
      <c r="C2657" s="1261" t="s">
        <v>1375</v>
      </c>
      <c r="D2657" s="703">
        <v>20</v>
      </c>
      <c r="F2657" s="1261">
        <v>14588.26</v>
      </c>
      <c r="G2657" s="1261">
        <v>12000</v>
      </c>
      <c r="H2657" s="1261">
        <v>0</v>
      </c>
      <c r="I2657" s="1261" t="s">
        <v>1358</v>
      </c>
      <c r="J2657" s="1261" t="s">
        <v>1359</v>
      </c>
    </row>
    <row r="2658">
      <c r="A2658" s="1261" t="s">
        <v>1360</v>
      </c>
      <c r="B2658" s="1261" t="s">
        <v>1434</v>
      </c>
      <c r="C2658" s="1261" t="s">
        <v>1398</v>
      </c>
      <c r="D2658" s="703">
        <v>33</v>
      </c>
      <c r="F2658" s="1261">
        <v>188482.57000000001</v>
      </c>
      <c r="G2658" s="1261">
        <v>44778.169999999998</v>
      </c>
      <c r="H2658" s="1261">
        <v>0</v>
      </c>
      <c r="I2658" s="1261" t="s">
        <v>1358</v>
      </c>
      <c r="J2658" s="1261" t="s">
        <v>1359</v>
      </c>
    </row>
    <row r="2659">
      <c r="A2659" s="1261" t="s">
        <v>1355</v>
      </c>
      <c r="B2659" s="1261" t="s">
        <v>1434</v>
      </c>
      <c r="C2659" s="1261" t="s">
        <v>1379</v>
      </c>
      <c r="D2659" s="703">
        <v>7</v>
      </c>
      <c r="F2659" s="1261">
        <v>182536.75</v>
      </c>
      <c r="G2659" s="1261">
        <v>397300</v>
      </c>
      <c r="H2659" s="1261">
        <v>0</v>
      </c>
      <c r="I2659" s="1261" t="s">
        <v>1358</v>
      </c>
      <c r="J2659" s="1261" t="s">
        <v>1359</v>
      </c>
    </row>
    <row r="2660">
      <c r="A2660" s="1261" t="s">
        <v>1355</v>
      </c>
      <c r="B2660" s="1261" t="s">
        <v>1434</v>
      </c>
      <c r="C2660" s="1261" t="s">
        <v>1368</v>
      </c>
      <c r="D2660" s="703">
        <v>63</v>
      </c>
      <c r="F2660" s="1261">
        <v>2546.6100000000001</v>
      </c>
      <c r="G2660" s="1261">
        <v>45</v>
      </c>
      <c r="H2660" s="1261">
        <v>0</v>
      </c>
      <c r="I2660" s="1261" t="s">
        <v>1358</v>
      </c>
      <c r="J2660" s="1261" t="s">
        <v>1359</v>
      </c>
    </row>
    <row r="2661">
      <c r="A2661" s="1261" t="s">
        <v>1360</v>
      </c>
      <c r="B2661" s="1261" t="s">
        <v>1434</v>
      </c>
      <c r="C2661" s="1261" t="s">
        <v>1362</v>
      </c>
      <c r="D2661" s="703">
        <v>6</v>
      </c>
      <c r="F2661" s="1261">
        <v>119662.33</v>
      </c>
      <c r="G2661" s="1261">
        <v>18094</v>
      </c>
      <c r="H2661" s="1261">
        <v>0</v>
      </c>
      <c r="I2661" s="1261" t="s">
        <v>1358</v>
      </c>
      <c r="J2661" s="1261" t="s">
        <v>1359</v>
      </c>
    </row>
    <row r="2662">
      <c r="A2662" s="1261" t="s">
        <v>1360</v>
      </c>
      <c r="B2662" s="1261" t="s">
        <v>1434</v>
      </c>
      <c r="C2662" s="1261" t="s">
        <v>1397</v>
      </c>
      <c r="D2662" s="703">
        <v>68</v>
      </c>
      <c r="F2662" s="1261">
        <v>2750.5599999999999</v>
      </c>
      <c r="G2662" s="1261">
        <v>0.69999999999999996</v>
      </c>
      <c r="H2662" s="1261">
        <v>0</v>
      </c>
      <c r="I2662" s="1261" t="s">
        <v>1358</v>
      </c>
      <c r="J2662" s="1261" t="s">
        <v>1359</v>
      </c>
    </row>
    <row r="2663">
      <c r="A2663" s="1261" t="s">
        <v>1360</v>
      </c>
      <c r="B2663" s="1261" t="s">
        <v>1434</v>
      </c>
      <c r="C2663" s="1261" t="s">
        <v>1379</v>
      </c>
      <c r="D2663" s="703">
        <v>59</v>
      </c>
      <c r="F2663" s="1261">
        <v>1273.45</v>
      </c>
      <c r="G2663" s="1261">
        <v>4.3600000000000003</v>
      </c>
      <c r="H2663" s="1261">
        <v>0</v>
      </c>
      <c r="I2663" s="1261" t="s">
        <v>1358</v>
      </c>
      <c r="J2663" s="1261" t="s">
        <v>1359</v>
      </c>
    </row>
    <row r="2664">
      <c r="A2664" s="1261" t="s">
        <v>1360</v>
      </c>
      <c r="B2664" s="1261" t="s">
        <v>1434</v>
      </c>
      <c r="C2664" s="1261" t="s">
        <v>1388</v>
      </c>
      <c r="D2664" s="703">
        <v>62</v>
      </c>
      <c r="F2664" s="1261">
        <v>433.00999999999999</v>
      </c>
      <c r="G2664" s="1261">
        <v>3.1299999999999999</v>
      </c>
      <c r="H2664" s="1261">
        <v>0</v>
      </c>
      <c r="I2664" s="1261" t="s">
        <v>1358</v>
      </c>
      <c r="J2664" s="1261" t="s">
        <v>1359</v>
      </c>
    </row>
    <row r="2665">
      <c r="A2665" s="1261" t="s">
        <v>1360</v>
      </c>
      <c r="B2665" s="1261" t="s">
        <v>1434</v>
      </c>
      <c r="C2665" s="1261" t="s">
        <v>1383</v>
      </c>
      <c r="D2665" s="703">
        <v>51</v>
      </c>
      <c r="F2665" s="1261">
        <v>79628.919999999998</v>
      </c>
      <c r="G2665" s="1261">
        <v>15925.700000000001</v>
      </c>
      <c r="H2665" s="1261">
        <v>0</v>
      </c>
      <c r="I2665" s="1261" t="s">
        <v>1358</v>
      </c>
      <c r="J2665" s="1261" t="s">
        <v>1359</v>
      </c>
    </row>
    <row r="2666">
      <c r="A2666" s="1261" t="s">
        <v>1360</v>
      </c>
      <c r="B2666" s="1261" t="s">
        <v>1434</v>
      </c>
      <c r="C2666" s="1261" t="s">
        <v>1398</v>
      </c>
      <c r="D2666" s="703">
        <v>40</v>
      </c>
      <c r="F2666" s="1261">
        <v>511.33999999999997</v>
      </c>
      <c r="G2666" s="1261">
        <v>6.7999999999999998</v>
      </c>
      <c r="H2666" s="1261">
        <v>0</v>
      </c>
      <c r="I2666" s="1261" t="s">
        <v>1358</v>
      </c>
      <c r="J2666" s="1261" t="s">
        <v>1359</v>
      </c>
    </row>
    <row r="2667">
      <c r="A2667" s="1261" t="s">
        <v>1355</v>
      </c>
      <c r="B2667" s="1261" t="s">
        <v>1434</v>
      </c>
      <c r="C2667" s="1261" t="s">
        <v>1364</v>
      </c>
      <c r="D2667" s="703">
        <v>11</v>
      </c>
      <c r="F2667" s="1261">
        <v>9700.0100000000002</v>
      </c>
      <c r="G2667" s="1261">
        <v>25500</v>
      </c>
      <c r="H2667" s="1261">
        <v>0</v>
      </c>
      <c r="I2667" s="1261" t="s">
        <v>1358</v>
      </c>
      <c r="J2667" s="1261" t="s">
        <v>1359</v>
      </c>
    </row>
    <row r="2668">
      <c r="A2668" s="1261" t="s">
        <v>1355</v>
      </c>
      <c r="B2668" s="1261" t="s">
        <v>1434</v>
      </c>
      <c r="C2668" s="1261" t="s">
        <v>1367</v>
      </c>
      <c r="D2668" s="703">
        <v>20</v>
      </c>
      <c r="F2668" s="1261">
        <v>4198.8000000000002</v>
      </c>
      <c r="G2668" s="1261">
        <v>3407.52</v>
      </c>
      <c r="H2668" s="1261">
        <v>0</v>
      </c>
      <c r="I2668" s="1261" t="s">
        <v>1358</v>
      </c>
      <c r="J2668" s="1261" t="s">
        <v>1359</v>
      </c>
    </row>
    <row r="2669">
      <c r="A2669" s="1261" t="s">
        <v>1360</v>
      </c>
      <c r="B2669" s="1261" t="s">
        <v>1356</v>
      </c>
      <c r="C2669" s="1261" t="s">
        <v>1438</v>
      </c>
      <c r="D2669" s="703">
        <v>62</v>
      </c>
      <c r="F2669" s="1261">
        <v>82447.740000000005</v>
      </c>
      <c r="G2669" s="1261">
        <v>738.69000000000005</v>
      </c>
      <c r="H2669" s="1261">
        <v>0</v>
      </c>
      <c r="I2669" s="1261" t="s">
        <v>1358</v>
      </c>
      <c r="J2669" s="1261" t="s">
        <v>1359</v>
      </c>
    </row>
    <row r="2670">
      <c r="A2670" s="1261" t="s">
        <v>1360</v>
      </c>
      <c r="B2670" s="1261" t="s">
        <v>1356</v>
      </c>
      <c r="C2670" s="1261" t="s">
        <v>1364</v>
      </c>
      <c r="D2670" s="703">
        <v>53</v>
      </c>
      <c r="F2670" s="1261">
        <v>10660.389999999999</v>
      </c>
      <c r="G2670" s="1261">
        <v>642.97000000000003</v>
      </c>
      <c r="H2670" s="1261">
        <v>0</v>
      </c>
      <c r="I2670" s="1261" t="s">
        <v>1358</v>
      </c>
      <c r="J2670" s="1261" t="s">
        <v>1359</v>
      </c>
    </row>
    <row r="2671">
      <c r="A2671" s="1261" t="s">
        <v>1360</v>
      </c>
      <c r="B2671" s="1261" t="s">
        <v>1356</v>
      </c>
      <c r="C2671" s="1261" t="s">
        <v>1367</v>
      </c>
      <c r="D2671" s="703">
        <v>39</v>
      </c>
      <c r="F2671" s="1261">
        <v>311190.57000000001</v>
      </c>
      <c r="G2671" s="1261">
        <v>215854.14999999999</v>
      </c>
      <c r="H2671" s="1261">
        <v>0</v>
      </c>
      <c r="I2671" s="1261" t="s">
        <v>1358</v>
      </c>
      <c r="J2671" s="1261" t="s">
        <v>1359</v>
      </c>
    </row>
    <row r="2672">
      <c r="A2672" s="1261" t="s">
        <v>1360</v>
      </c>
      <c r="B2672" s="1261" t="s">
        <v>1356</v>
      </c>
      <c r="C2672" s="1261" t="s">
        <v>1367</v>
      </c>
      <c r="D2672" s="703">
        <v>73</v>
      </c>
      <c r="F2672" s="1261">
        <v>640252.19999999995</v>
      </c>
      <c r="G2672" s="1261">
        <v>182973.07000000001</v>
      </c>
      <c r="H2672" s="1261">
        <v>0</v>
      </c>
      <c r="I2672" s="1261" t="s">
        <v>1358</v>
      </c>
      <c r="J2672" s="1261" t="s">
        <v>1359</v>
      </c>
    </row>
    <row r="2673">
      <c r="A2673" s="1261" t="s">
        <v>1355</v>
      </c>
      <c r="B2673" s="1261" t="s">
        <v>1356</v>
      </c>
      <c r="C2673" s="1261" t="s">
        <v>1415</v>
      </c>
      <c r="D2673" s="703">
        <v>84</v>
      </c>
      <c r="F2673" s="1261">
        <v>4883.5299999999997</v>
      </c>
      <c r="G2673" s="1261">
        <v>31</v>
      </c>
      <c r="H2673" s="1261">
        <v>0</v>
      </c>
      <c r="I2673" s="1261" t="s">
        <v>1358</v>
      </c>
      <c r="J2673" s="1261" t="s">
        <v>1359</v>
      </c>
    </row>
    <row r="2674">
      <c r="A2674" s="1261" t="s">
        <v>1360</v>
      </c>
      <c r="B2674" s="1261" t="s">
        <v>1356</v>
      </c>
      <c r="C2674" s="1261" t="s">
        <v>1394</v>
      </c>
      <c r="D2674" s="703">
        <v>84</v>
      </c>
      <c r="F2674" s="1261">
        <v>1041495.55</v>
      </c>
      <c r="G2674" s="1261">
        <v>29778.400000000001</v>
      </c>
      <c r="H2674" s="1261">
        <v>0</v>
      </c>
      <c r="I2674" s="1261" t="s">
        <v>1358</v>
      </c>
      <c r="J2674" s="1261" t="s">
        <v>1359</v>
      </c>
    </row>
    <row r="2675">
      <c r="A2675" s="1261" t="s">
        <v>1355</v>
      </c>
      <c r="B2675" s="1261" t="s">
        <v>1356</v>
      </c>
      <c r="C2675" s="1261" t="s">
        <v>1415</v>
      </c>
      <c r="D2675" s="703">
        <v>85</v>
      </c>
      <c r="F2675" s="1261">
        <v>2407.4899999999998</v>
      </c>
      <c r="G2675" s="1261">
        <v>4.1600000000000001</v>
      </c>
      <c r="H2675" s="1261">
        <v>0</v>
      </c>
      <c r="I2675" s="1261" t="s">
        <v>1358</v>
      </c>
      <c r="J2675" s="1261" t="s">
        <v>1359</v>
      </c>
    </row>
    <row r="2676">
      <c r="A2676" s="1261" t="s">
        <v>1355</v>
      </c>
      <c r="B2676" s="1261" t="s">
        <v>1356</v>
      </c>
      <c r="C2676" s="1261" t="s">
        <v>1364</v>
      </c>
      <c r="D2676" s="703">
        <v>90</v>
      </c>
      <c r="F2676" s="1261">
        <v>441501.54999999999</v>
      </c>
      <c r="G2676" s="1261">
        <v>14248.469999999999</v>
      </c>
      <c r="H2676" s="1261">
        <v>0</v>
      </c>
      <c r="I2676" s="1261" t="s">
        <v>1358</v>
      </c>
      <c r="J2676" s="1261" t="s">
        <v>1359</v>
      </c>
    </row>
    <row r="2677">
      <c r="A2677" s="1261" t="s">
        <v>1355</v>
      </c>
      <c r="B2677" s="1261" t="s">
        <v>1356</v>
      </c>
      <c r="C2677" s="1261" t="s">
        <v>1384</v>
      </c>
      <c r="D2677" s="703">
        <v>85</v>
      </c>
      <c r="F2677" s="1261">
        <v>414842.37</v>
      </c>
      <c r="G2677" s="1261">
        <v>225935</v>
      </c>
      <c r="H2677" s="1261">
        <v>0</v>
      </c>
      <c r="I2677" s="1261" t="s">
        <v>1358</v>
      </c>
      <c r="J2677" s="1261" t="s">
        <v>1359</v>
      </c>
    </row>
    <row r="2678">
      <c r="A2678" s="1261" t="s">
        <v>1360</v>
      </c>
      <c r="B2678" s="1261" t="s">
        <v>1356</v>
      </c>
      <c r="C2678" s="1261" t="s">
        <v>1383</v>
      </c>
      <c r="D2678" s="703">
        <v>22</v>
      </c>
      <c r="F2678" s="1261">
        <v>1049906.9399999999</v>
      </c>
      <c r="G2678" s="1261">
        <v>1991032</v>
      </c>
      <c r="H2678" s="1261">
        <v>0</v>
      </c>
      <c r="I2678" s="1261" t="s">
        <v>1358</v>
      </c>
      <c r="J2678" s="1261" t="s">
        <v>1359</v>
      </c>
    </row>
    <row r="2679">
      <c r="A2679" s="1261" t="s">
        <v>1355</v>
      </c>
      <c r="B2679" s="1261" t="s">
        <v>1356</v>
      </c>
      <c r="C2679" s="1261" t="s">
        <v>1368</v>
      </c>
      <c r="D2679" s="703">
        <v>28</v>
      </c>
      <c r="F2679" s="1261">
        <v>58225.440000000002</v>
      </c>
      <c r="G2679" s="1261">
        <v>59112</v>
      </c>
      <c r="H2679" s="1261">
        <v>0</v>
      </c>
      <c r="I2679" s="1261" t="s">
        <v>1358</v>
      </c>
      <c r="J2679" s="1261" t="s">
        <v>1359</v>
      </c>
    </row>
    <row r="2680">
      <c r="A2680" s="1261" t="s">
        <v>1355</v>
      </c>
      <c r="B2680" s="1261" t="s">
        <v>1356</v>
      </c>
      <c r="C2680" s="1261" t="s">
        <v>1368</v>
      </c>
      <c r="D2680" s="703">
        <v>70</v>
      </c>
      <c r="F2680" s="1261">
        <v>96586.770000000004</v>
      </c>
      <c r="G2680" s="1261">
        <v>370369.62</v>
      </c>
      <c r="H2680" s="1261">
        <v>0</v>
      </c>
      <c r="I2680" s="1261" t="s">
        <v>1358</v>
      </c>
      <c r="J2680" s="1261" t="s">
        <v>1359</v>
      </c>
    </row>
    <row r="2681">
      <c r="A2681" s="1261" t="s">
        <v>1355</v>
      </c>
      <c r="B2681" s="1261" t="s">
        <v>1356</v>
      </c>
      <c r="C2681" s="1261" t="s">
        <v>1364</v>
      </c>
      <c r="D2681" s="703">
        <v>48</v>
      </c>
      <c r="F2681" s="1261">
        <v>769.91999999999996</v>
      </c>
      <c r="G2681" s="1261">
        <v>44.5</v>
      </c>
      <c r="H2681" s="1261">
        <v>0</v>
      </c>
      <c r="I2681" s="1261" t="s">
        <v>1358</v>
      </c>
      <c r="J2681" s="1261" t="s">
        <v>1359</v>
      </c>
    </row>
    <row r="2682">
      <c r="A2682" s="1261" t="s">
        <v>1360</v>
      </c>
      <c r="B2682" s="1261" t="s">
        <v>1356</v>
      </c>
      <c r="C2682" s="1261" t="s">
        <v>1379</v>
      </c>
      <c r="D2682" s="703">
        <v>76</v>
      </c>
      <c r="F2682" s="1261">
        <v>9085.8099999999995</v>
      </c>
      <c r="G2682" s="1261">
        <v>155.25</v>
      </c>
      <c r="H2682" s="1261">
        <v>0</v>
      </c>
      <c r="I2682" s="1261" t="s">
        <v>1358</v>
      </c>
      <c r="J2682" s="1261" t="s">
        <v>1359</v>
      </c>
    </row>
    <row r="2683">
      <c r="A2683" s="1261" t="s">
        <v>1360</v>
      </c>
      <c r="B2683" s="1261" t="s">
        <v>1356</v>
      </c>
      <c r="C2683" s="1261" t="s">
        <v>1397</v>
      </c>
      <c r="D2683" s="703">
        <v>73</v>
      </c>
      <c r="F2683" s="1261">
        <v>57292.790000000001</v>
      </c>
      <c r="G2683" s="1261">
        <v>13.5</v>
      </c>
      <c r="H2683" s="1261">
        <v>0</v>
      </c>
      <c r="I2683" s="1261" t="s">
        <v>1358</v>
      </c>
      <c r="J2683" s="1261" t="s">
        <v>1359</v>
      </c>
    </row>
    <row r="2684">
      <c r="A2684" s="1261" t="s">
        <v>1360</v>
      </c>
      <c r="B2684" s="1261" t="s">
        <v>1356</v>
      </c>
      <c r="C2684" s="1261" t="s">
        <v>1446</v>
      </c>
      <c r="D2684" s="703">
        <v>85</v>
      </c>
      <c r="F2684" s="1261">
        <v>4866.7399999999998</v>
      </c>
      <c r="G2684" s="1261">
        <v>31.670000000000002</v>
      </c>
      <c r="H2684" s="1261">
        <v>0</v>
      </c>
      <c r="I2684" s="1261" t="s">
        <v>1358</v>
      </c>
      <c r="J2684" s="1261" t="s">
        <v>1359</v>
      </c>
    </row>
    <row r="2685">
      <c r="A2685" s="1261" t="s">
        <v>1360</v>
      </c>
      <c r="B2685" s="1261" t="s">
        <v>1356</v>
      </c>
      <c r="C2685" s="1261" t="s">
        <v>1414</v>
      </c>
      <c r="D2685" s="703">
        <v>12</v>
      </c>
      <c r="F2685" s="1261">
        <v>13587</v>
      </c>
      <c r="G2685" s="1261">
        <v>3000</v>
      </c>
      <c r="H2685" s="1261">
        <v>0</v>
      </c>
      <c r="I2685" s="1261" t="s">
        <v>1358</v>
      </c>
      <c r="J2685" s="1261" t="s">
        <v>1359</v>
      </c>
    </row>
    <row r="2686">
      <c r="A2686" s="1261" t="s">
        <v>1355</v>
      </c>
      <c r="B2686" s="1261" t="s">
        <v>1356</v>
      </c>
      <c r="C2686" s="1261" t="s">
        <v>1397</v>
      </c>
      <c r="D2686" s="703">
        <v>27</v>
      </c>
      <c r="F2686" s="1261">
        <v>14126900.82</v>
      </c>
      <c r="G2686" s="1261">
        <v>65126705</v>
      </c>
      <c r="H2686" s="1261">
        <v>0</v>
      </c>
      <c r="I2686" s="1261" t="s">
        <v>1358</v>
      </c>
      <c r="J2686" s="1261" t="s">
        <v>1359</v>
      </c>
    </row>
    <row r="2687">
      <c r="A2687" s="1261" t="s">
        <v>1355</v>
      </c>
      <c r="B2687" s="1261" t="s">
        <v>1356</v>
      </c>
      <c r="C2687" s="1261" t="s">
        <v>1371</v>
      </c>
      <c r="D2687" s="703">
        <v>23</v>
      </c>
      <c r="F2687" s="1261">
        <v>313552.70000000001</v>
      </c>
      <c r="G2687" s="1261">
        <v>2592000</v>
      </c>
      <c r="H2687" s="1261">
        <v>0</v>
      </c>
      <c r="I2687" s="1261" t="s">
        <v>1358</v>
      </c>
      <c r="J2687" s="1261" t="s">
        <v>1359</v>
      </c>
    </row>
    <row r="2688">
      <c r="A2688" s="1261" t="s">
        <v>1355</v>
      </c>
      <c r="B2688" s="1261" t="s">
        <v>1356</v>
      </c>
      <c r="C2688" s="1261" t="s">
        <v>1368</v>
      </c>
      <c r="D2688" s="703">
        <v>39</v>
      </c>
      <c r="F2688" s="1261">
        <v>975774.01000000001</v>
      </c>
      <c r="G2688" s="1261">
        <v>679598.07999999996</v>
      </c>
      <c r="H2688" s="1261">
        <v>0</v>
      </c>
      <c r="I2688" s="1261" t="s">
        <v>1358</v>
      </c>
      <c r="J2688" s="1261" t="s">
        <v>1359</v>
      </c>
    </row>
    <row r="2689">
      <c r="A2689" s="1261" t="s">
        <v>1355</v>
      </c>
      <c r="B2689" s="1261" t="s">
        <v>1356</v>
      </c>
      <c r="C2689" s="1261" t="s">
        <v>1368</v>
      </c>
      <c r="D2689" s="703">
        <v>55</v>
      </c>
      <c r="F2689" s="1261">
        <v>2.52</v>
      </c>
      <c r="G2689" s="1261">
        <v>105</v>
      </c>
      <c r="H2689" s="1261">
        <v>0</v>
      </c>
      <c r="I2689" s="1261" t="s">
        <v>1358</v>
      </c>
      <c r="J2689" s="1261" t="s">
        <v>1359</v>
      </c>
    </row>
    <row r="2690">
      <c r="A2690" s="1261" t="s">
        <v>1360</v>
      </c>
      <c r="B2690" s="1261" t="s">
        <v>1356</v>
      </c>
      <c r="C2690" s="1261" t="s">
        <v>1376</v>
      </c>
      <c r="D2690" s="703">
        <v>73</v>
      </c>
      <c r="F2690" s="1261">
        <v>775.80999999999995</v>
      </c>
      <c r="G2690" s="1261">
        <v>0.5</v>
      </c>
      <c r="H2690" s="1261">
        <v>0</v>
      </c>
      <c r="I2690" s="1261" t="s">
        <v>1358</v>
      </c>
      <c r="J2690" s="1261" t="s">
        <v>1359</v>
      </c>
    </row>
    <row r="2691">
      <c r="A2691" s="1261" t="s">
        <v>1355</v>
      </c>
      <c r="B2691" s="1261" t="s">
        <v>1356</v>
      </c>
      <c r="C2691" s="1261" t="s">
        <v>1365</v>
      </c>
      <c r="D2691" s="703">
        <v>90</v>
      </c>
      <c r="F2691" s="1261">
        <v>3290</v>
      </c>
      <c r="G2691" s="1261">
        <v>2</v>
      </c>
      <c r="H2691" s="1261">
        <v>0</v>
      </c>
      <c r="I2691" s="1261" t="s">
        <v>1358</v>
      </c>
      <c r="J2691" s="1261" t="s">
        <v>1359</v>
      </c>
    </row>
    <row r="2692">
      <c r="A2692" s="1261" t="s">
        <v>1360</v>
      </c>
      <c r="B2692" s="1261" t="s">
        <v>1356</v>
      </c>
      <c r="C2692" s="1261" t="s">
        <v>1374</v>
      </c>
      <c r="D2692" s="703">
        <v>8</v>
      </c>
      <c r="F2692" s="1261">
        <v>220247.07000000001</v>
      </c>
      <c r="G2692" s="1261">
        <v>321270</v>
      </c>
      <c r="H2692" s="1261">
        <v>0</v>
      </c>
      <c r="I2692" s="1261" t="s">
        <v>1358</v>
      </c>
      <c r="J2692" s="1261" t="s">
        <v>1359</v>
      </c>
    </row>
    <row r="2693">
      <c r="A2693" s="1261" t="s">
        <v>1360</v>
      </c>
      <c r="B2693" s="1261" t="s">
        <v>1356</v>
      </c>
      <c r="C2693" s="1261" t="s">
        <v>1379</v>
      </c>
      <c r="D2693" s="703">
        <v>18</v>
      </c>
      <c r="F2693" s="1261">
        <v>8269471.7000000002</v>
      </c>
      <c r="G2693" s="1261">
        <v>3994000</v>
      </c>
      <c r="H2693" s="1261">
        <v>0</v>
      </c>
      <c r="I2693" s="1261" t="s">
        <v>1358</v>
      </c>
      <c r="J2693" s="1261" t="s">
        <v>1359</v>
      </c>
    </row>
    <row r="2694">
      <c r="A2694" s="1261" t="s">
        <v>1360</v>
      </c>
      <c r="B2694" s="1261" t="s">
        <v>1356</v>
      </c>
      <c r="C2694" s="1261" t="s">
        <v>1364</v>
      </c>
      <c r="D2694" s="703">
        <v>25</v>
      </c>
      <c r="F2694" s="1261">
        <v>4063.6999999999998</v>
      </c>
      <c r="G2694" s="1261">
        <v>20000</v>
      </c>
      <c r="H2694" s="1261">
        <v>0</v>
      </c>
      <c r="I2694" s="1261" t="s">
        <v>1358</v>
      </c>
      <c r="J2694" s="1261" t="s">
        <v>1359</v>
      </c>
    </row>
    <row r="2695">
      <c r="A2695" s="1261" t="s">
        <v>1355</v>
      </c>
      <c r="B2695" s="1261" t="s">
        <v>1356</v>
      </c>
      <c r="C2695" s="1261" t="s">
        <v>1370</v>
      </c>
      <c r="D2695" s="703">
        <v>84</v>
      </c>
      <c r="F2695" s="1261">
        <v>186316.20000000001</v>
      </c>
      <c r="G2695" s="1261">
        <v>16226.700000000001</v>
      </c>
      <c r="H2695" s="1261">
        <v>0</v>
      </c>
      <c r="I2695" s="1261" t="s">
        <v>1358</v>
      </c>
      <c r="J2695" s="1261" t="s">
        <v>1359</v>
      </c>
    </row>
    <row r="2696">
      <c r="A2696" s="1261" t="s">
        <v>1355</v>
      </c>
      <c r="B2696" s="1261" t="s">
        <v>1356</v>
      </c>
      <c r="C2696" s="1261" t="s">
        <v>1422</v>
      </c>
      <c r="D2696" s="703">
        <v>14</v>
      </c>
      <c r="F2696" s="1261">
        <v>540</v>
      </c>
      <c r="G2696" s="1261">
        <v>360</v>
      </c>
      <c r="H2696" s="1261">
        <v>0</v>
      </c>
      <c r="I2696" s="1261" t="s">
        <v>1358</v>
      </c>
      <c r="J2696" s="1261" t="s">
        <v>1359</v>
      </c>
    </row>
    <row r="2697">
      <c r="A2697" s="1261" t="s">
        <v>1360</v>
      </c>
      <c r="B2697" s="1261" t="s">
        <v>1356</v>
      </c>
      <c r="C2697" s="1261" t="s">
        <v>1415</v>
      </c>
      <c r="D2697" s="703">
        <v>64</v>
      </c>
      <c r="F2697" s="1261">
        <v>1199.6900000000001</v>
      </c>
      <c r="G2697" s="1261">
        <v>14.82</v>
      </c>
      <c r="H2697" s="1261">
        <v>0</v>
      </c>
      <c r="I2697" s="1261" t="s">
        <v>1358</v>
      </c>
      <c r="J2697" s="1261" t="s">
        <v>1359</v>
      </c>
    </row>
    <row r="2698">
      <c r="A2698" s="1261" t="s">
        <v>1355</v>
      </c>
      <c r="B2698" s="1261" t="s">
        <v>1356</v>
      </c>
      <c r="C2698" s="1261" t="s">
        <v>1366</v>
      </c>
      <c r="D2698" s="703">
        <v>84</v>
      </c>
      <c r="F2698" s="1261">
        <v>4301.3699999999999</v>
      </c>
      <c r="G2698" s="1261">
        <v>68.299999999999997</v>
      </c>
      <c r="H2698" s="1261">
        <v>0</v>
      </c>
      <c r="I2698" s="1261" t="s">
        <v>1358</v>
      </c>
      <c r="J2698" s="1261" t="s">
        <v>1359</v>
      </c>
    </row>
    <row r="2699">
      <c r="A2699" s="1261" t="s">
        <v>1360</v>
      </c>
      <c r="B2699" s="1261" t="s">
        <v>1356</v>
      </c>
      <c r="C2699" s="1261" t="s">
        <v>1367</v>
      </c>
      <c r="D2699" s="703">
        <v>35</v>
      </c>
      <c r="F2699" s="1261">
        <v>14020.469999999999</v>
      </c>
      <c r="G2699" s="1261">
        <v>800</v>
      </c>
      <c r="H2699" s="1261">
        <v>0</v>
      </c>
      <c r="I2699" s="1261" t="s">
        <v>1358</v>
      </c>
      <c r="J2699" s="1261" t="s">
        <v>1359</v>
      </c>
    </row>
    <row r="2700">
      <c r="A2700" s="1261" t="s">
        <v>1355</v>
      </c>
      <c r="B2700" s="1261" t="s">
        <v>1356</v>
      </c>
      <c r="C2700" s="1261" t="s">
        <v>1364</v>
      </c>
      <c r="D2700" s="703">
        <v>95</v>
      </c>
      <c r="F2700" s="1261">
        <v>42658.959999999999</v>
      </c>
      <c r="G2700" s="1261">
        <v>7625.9200000000001</v>
      </c>
      <c r="H2700" s="1261">
        <v>0</v>
      </c>
      <c r="I2700" s="1261" t="s">
        <v>1358</v>
      </c>
      <c r="J2700" s="1261" t="s">
        <v>1359</v>
      </c>
    </row>
    <row r="2701">
      <c r="A2701" s="1261" t="s">
        <v>1360</v>
      </c>
      <c r="B2701" s="1261" t="s">
        <v>1356</v>
      </c>
      <c r="C2701" s="1261" t="s">
        <v>1430</v>
      </c>
      <c r="D2701" s="703">
        <v>18</v>
      </c>
      <c r="F2701" s="1261">
        <v>3020515.2000000002</v>
      </c>
      <c r="G2701" s="1261">
        <v>1325000</v>
      </c>
      <c r="H2701" s="1261">
        <v>0</v>
      </c>
      <c r="I2701" s="1261" t="s">
        <v>1358</v>
      </c>
      <c r="J2701" s="1261" t="s">
        <v>1359</v>
      </c>
    </row>
    <row r="2702">
      <c r="A2702" s="1261" t="s">
        <v>1360</v>
      </c>
      <c r="B2702" s="1261" t="s">
        <v>1356</v>
      </c>
      <c r="C2702" s="1261" t="s">
        <v>1415</v>
      </c>
      <c r="D2702" s="703">
        <v>3</v>
      </c>
      <c r="F2702" s="1261">
        <v>6325088</v>
      </c>
      <c r="G2702" s="1261">
        <v>907200</v>
      </c>
      <c r="H2702" s="1261">
        <v>0</v>
      </c>
      <c r="I2702" s="1261" t="s">
        <v>1358</v>
      </c>
      <c r="J2702" s="1261" t="s">
        <v>1359</v>
      </c>
    </row>
    <row r="2703">
      <c r="A2703" s="1261" t="s">
        <v>1355</v>
      </c>
      <c r="B2703" s="1261" t="s">
        <v>1356</v>
      </c>
      <c r="C2703" s="1261" t="s">
        <v>1370</v>
      </c>
      <c r="D2703" s="703">
        <v>27</v>
      </c>
      <c r="F2703" s="1261">
        <v>1098592.1399999999</v>
      </c>
      <c r="G2703" s="1261">
        <v>34213100</v>
      </c>
      <c r="H2703" s="1261">
        <v>0</v>
      </c>
      <c r="I2703" s="1261" t="s">
        <v>1358</v>
      </c>
      <c r="J2703" s="1261" t="s">
        <v>1359</v>
      </c>
    </row>
    <row r="2704">
      <c r="A2704" s="1261" t="s">
        <v>1360</v>
      </c>
      <c r="B2704" s="1261" t="s">
        <v>1356</v>
      </c>
      <c r="C2704" s="1261" t="s">
        <v>1382</v>
      </c>
      <c r="D2704" s="703">
        <v>38</v>
      </c>
      <c r="F2704" s="1261">
        <v>938478.81000000006</v>
      </c>
      <c r="G2704" s="1261">
        <v>42032.5</v>
      </c>
      <c r="H2704" s="1261">
        <v>0</v>
      </c>
      <c r="I2704" s="1261" t="s">
        <v>1358</v>
      </c>
      <c r="J2704" s="1261" t="s">
        <v>1359</v>
      </c>
    </row>
    <row r="2705">
      <c r="A2705" s="1261" t="s">
        <v>1360</v>
      </c>
      <c r="B2705" s="1261" t="s">
        <v>1356</v>
      </c>
      <c r="C2705" s="1261" t="s">
        <v>1367</v>
      </c>
      <c r="D2705" s="703">
        <v>59</v>
      </c>
      <c r="F2705" s="1261">
        <v>80.219999999999999</v>
      </c>
      <c r="G2705" s="1261">
        <v>1.5</v>
      </c>
      <c r="H2705" s="1261">
        <v>0</v>
      </c>
      <c r="I2705" s="1261" t="s">
        <v>1358</v>
      </c>
      <c r="J2705" s="1261" t="s">
        <v>1359</v>
      </c>
    </row>
    <row r="2706">
      <c r="A2706" s="1261" t="s">
        <v>1360</v>
      </c>
      <c r="B2706" s="1261" t="s">
        <v>1356</v>
      </c>
      <c r="C2706" s="1261" t="s">
        <v>1386</v>
      </c>
      <c r="D2706" s="703">
        <v>90</v>
      </c>
      <c r="F2706" s="1261">
        <v>2993.5</v>
      </c>
      <c r="G2706" s="1261">
        <v>49</v>
      </c>
      <c r="H2706" s="1261">
        <v>0</v>
      </c>
      <c r="I2706" s="1261" t="s">
        <v>1358</v>
      </c>
      <c r="J2706" s="1261" t="s">
        <v>1359</v>
      </c>
    </row>
    <row r="2707">
      <c r="A2707" s="1261" t="s">
        <v>1355</v>
      </c>
      <c r="B2707" s="1261" t="s">
        <v>1356</v>
      </c>
      <c r="C2707" s="1261" t="s">
        <v>1370</v>
      </c>
      <c r="D2707" s="703">
        <v>90</v>
      </c>
      <c r="F2707" s="1261">
        <v>69226.75</v>
      </c>
      <c r="G2707" s="1261">
        <v>3073.3000000000002</v>
      </c>
      <c r="H2707" s="1261">
        <v>0</v>
      </c>
      <c r="I2707" s="1261" t="s">
        <v>1358</v>
      </c>
      <c r="J2707" s="1261" t="s">
        <v>1359</v>
      </c>
    </row>
    <row r="2708">
      <c r="A2708" s="1261" t="s">
        <v>1360</v>
      </c>
      <c r="B2708" s="1261" t="s">
        <v>1356</v>
      </c>
      <c r="C2708" s="1261" t="s">
        <v>1368</v>
      </c>
      <c r="D2708" s="703">
        <v>85</v>
      </c>
      <c r="F2708" s="1261">
        <v>111602</v>
      </c>
      <c r="G2708" s="1261">
        <v>8170.96</v>
      </c>
      <c r="H2708" s="1261">
        <v>0</v>
      </c>
      <c r="I2708" s="1261" t="s">
        <v>1358</v>
      </c>
      <c r="J2708" s="1261" t="s">
        <v>1359</v>
      </c>
    </row>
    <row r="2709">
      <c r="A2709" s="1261" t="s">
        <v>1360</v>
      </c>
      <c r="B2709" s="1261" t="s">
        <v>1356</v>
      </c>
      <c r="C2709" s="1261" t="s">
        <v>1379</v>
      </c>
      <c r="D2709" s="703">
        <v>84</v>
      </c>
      <c r="F2709" s="1261">
        <v>10999564.609999999</v>
      </c>
      <c r="G2709" s="1261">
        <v>433350.96999999997</v>
      </c>
      <c r="H2709" s="1261">
        <v>0</v>
      </c>
      <c r="I2709" s="1261" t="s">
        <v>1358</v>
      </c>
      <c r="J2709" s="1261" t="s">
        <v>1359</v>
      </c>
    </row>
    <row r="2710">
      <c r="A2710" s="1261" t="s">
        <v>1360</v>
      </c>
      <c r="B2710" s="1261" t="s">
        <v>1356</v>
      </c>
      <c r="C2710" s="1261" t="s">
        <v>1367</v>
      </c>
      <c r="D2710" s="703">
        <v>26</v>
      </c>
      <c r="F2710" s="1261">
        <v>16247.77</v>
      </c>
      <c r="G2710" s="1261">
        <v>7000</v>
      </c>
      <c r="H2710" s="1261">
        <v>0</v>
      </c>
      <c r="I2710" s="1261" t="s">
        <v>1358</v>
      </c>
      <c r="J2710" s="1261" t="s">
        <v>1359</v>
      </c>
    </row>
    <row r="2711">
      <c r="A2711" s="1261" t="s">
        <v>1355</v>
      </c>
      <c r="B2711" s="1261" t="s">
        <v>1356</v>
      </c>
      <c r="C2711" s="1261" t="s">
        <v>1427</v>
      </c>
      <c r="D2711" s="703">
        <v>90</v>
      </c>
      <c r="F2711" s="1261">
        <v>4045</v>
      </c>
      <c r="G2711" s="1261">
        <v>2.2000000000000002</v>
      </c>
      <c r="H2711" s="1261">
        <v>0</v>
      </c>
      <c r="I2711" s="1261" t="s">
        <v>1358</v>
      </c>
      <c r="J2711" s="1261" t="s">
        <v>1359</v>
      </c>
    </row>
    <row r="2712">
      <c r="A2712" s="1261" t="s">
        <v>1360</v>
      </c>
      <c r="B2712" s="1261" t="s">
        <v>1356</v>
      </c>
      <c r="C2712" s="1261" t="s">
        <v>1364</v>
      </c>
      <c r="D2712" s="703">
        <v>5</v>
      </c>
      <c r="F2712" s="1261">
        <v>3433.2800000000002</v>
      </c>
      <c r="G2712" s="1261">
        <v>44.780000000000001</v>
      </c>
      <c r="H2712" s="1261">
        <v>0</v>
      </c>
      <c r="I2712" s="1261" t="s">
        <v>1358</v>
      </c>
      <c r="J2712" s="1261" t="s">
        <v>1359</v>
      </c>
    </row>
    <row r="2713">
      <c r="A2713" s="1261" t="s">
        <v>1360</v>
      </c>
      <c r="B2713" s="1261" t="s">
        <v>1356</v>
      </c>
      <c r="C2713" s="1261" t="s">
        <v>1382</v>
      </c>
      <c r="D2713" s="703">
        <v>39</v>
      </c>
      <c r="F2713" s="1261">
        <v>16608.560000000001</v>
      </c>
      <c r="G2713" s="1261">
        <v>7971</v>
      </c>
      <c r="H2713" s="1261">
        <v>0</v>
      </c>
      <c r="I2713" s="1261" t="s">
        <v>1358</v>
      </c>
      <c r="J2713" s="1261" t="s">
        <v>1359</v>
      </c>
    </row>
    <row r="2714">
      <c r="A2714" s="1261" t="s">
        <v>1355</v>
      </c>
      <c r="B2714" s="1261" t="s">
        <v>1356</v>
      </c>
      <c r="C2714" s="1261" t="s">
        <v>1375</v>
      </c>
      <c r="D2714" s="703">
        <v>8</v>
      </c>
      <c r="F2714" s="1261">
        <v>5636.7299999999996</v>
      </c>
      <c r="G2714" s="1261">
        <v>324</v>
      </c>
      <c r="H2714" s="1261">
        <v>0</v>
      </c>
      <c r="I2714" s="1261" t="s">
        <v>1358</v>
      </c>
      <c r="J2714" s="1261" t="s">
        <v>1359</v>
      </c>
    </row>
    <row r="2715">
      <c r="A2715" s="1261" t="s">
        <v>1360</v>
      </c>
      <c r="B2715" s="1261" t="s">
        <v>1356</v>
      </c>
      <c r="C2715" s="1261" t="s">
        <v>1372</v>
      </c>
      <c r="D2715" s="703">
        <v>50</v>
      </c>
      <c r="F2715" s="1261">
        <v>6102</v>
      </c>
      <c r="G2715" s="1261">
        <v>13</v>
      </c>
      <c r="H2715" s="1261">
        <v>0</v>
      </c>
      <c r="I2715" s="1261" t="s">
        <v>1358</v>
      </c>
      <c r="J2715" s="1261" t="s">
        <v>1359</v>
      </c>
    </row>
    <row r="2716">
      <c r="A2716" s="1261" t="s">
        <v>1360</v>
      </c>
      <c r="B2716" s="1261" t="s">
        <v>1356</v>
      </c>
      <c r="C2716" s="1261" t="s">
        <v>1421</v>
      </c>
      <c r="D2716" s="703">
        <v>85</v>
      </c>
      <c r="F2716" s="1261">
        <v>11912.23</v>
      </c>
      <c r="G2716" s="1261">
        <v>43.5</v>
      </c>
      <c r="H2716" s="1261">
        <v>0</v>
      </c>
      <c r="I2716" s="1261" t="s">
        <v>1358</v>
      </c>
      <c r="J2716" s="1261" t="s">
        <v>1359</v>
      </c>
    </row>
    <row r="2717">
      <c r="A2717" s="1261" t="s">
        <v>1360</v>
      </c>
      <c r="B2717" s="1261" t="s">
        <v>1356</v>
      </c>
      <c r="C2717" s="1261" t="s">
        <v>1368</v>
      </c>
      <c r="D2717" s="703">
        <v>81</v>
      </c>
      <c r="F2717" s="1261">
        <v>10726.190000000001</v>
      </c>
      <c r="G2717" s="1261">
        <v>16.440000000000001</v>
      </c>
      <c r="H2717" s="1261">
        <v>0</v>
      </c>
      <c r="I2717" s="1261" t="s">
        <v>1358</v>
      </c>
      <c r="J2717" s="1261" t="s">
        <v>1359</v>
      </c>
    </row>
    <row r="2718">
      <c r="A2718" s="1261" t="s">
        <v>1355</v>
      </c>
      <c r="B2718" s="1261" t="s">
        <v>1356</v>
      </c>
      <c r="C2718" s="1261" t="s">
        <v>1379</v>
      </c>
      <c r="D2718" s="703">
        <v>95</v>
      </c>
      <c r="F2718" s="1261">
        <v>5609.9200000000001</v>
      </c>
      <c r="G2718" s="1261">
        <v>25.5</v>
      </c>
      <c r="H2718" s="1261">
        <v>0</v>
      </c>
      <c r="I2718" s="1261" t="s">
        <v>1358</v>
      </c>
      <c r="J2718" s="1261" t="s">
        <v>1359</v>
      </c>
    </row>
    <row r="2719">
      <c r="A2719" s="1261" t="s">
        <v>1360</v>
      </c>
      <c r="B2719" s="1261" t="s">
        <v>1356</v>
      </c>
      <c r="C2719" s="1261" t="s">
        <v>1379</v>
      </c>
      <c r="D2719" s="703">
        <v>38</v>
      </c>
      <c r="F2719" s="1261">
        <v>8260.6100000000006</v>
      </c>
      <c r="G2719" s="1261">
        <v>31400.200000000001</v>
      </c>
      <c r="H2719" s="1261">
        <v>0</v>
      </c>
      <c r="I2719" s="1261" t="s">
        <v>1358</v>
      </c>
      <c r="J2719" s="1261" t="s">
        <v>1359</v>
      </c>
    </row>
    <row r="2720">
      <c r="A2720" s="1261" t="s">
        <v>1360</v>
      </c>
      <c r="B2720" s="1261" t="s">
        <v>1356</v>
      </c>
      <c r="C2720" s="1261" t="s">
        <v>1453</v>
      </c>
      <c r="D2720" s="703">
        <v>61</v>
      </c>
      <c r="F2720" s="1261">
        <v>4231.8999999999996</v>
      </c>
      <c r="G2720" s="1261">
        <v>34.729999999999997</v>
      </c>
      <c r="H2720" s="1261">
        <v>0</v>
      </c>
      <c r="I2720" s="1261" t="s">
        <v>1358</v>
      </c>
      <c r="J2720" s="1261" t="s">
        <v>1359</v>
      </c>
    </row>
    <row r="2721">
      <c r="A2721" s="1261" t="s">
        <v>1360</v>
      </c>
      <c r="B2721" s="1261" t="s">
        <v>1356</v>
      </c>
      <c r="C2721" s="1261" t="s">
        <v>1374</v>
      </c>
      <c r="D2721" s="703">
        <v>61</v>
      </c>
      <c r="F2721" s="1261">
        <v>1274.78</v>
      </c>
      <c r="G2721" s="1261">
        <v>3.7400000000000002</v>
      </c>
      <c r="H2721" s="1261">
        <v>0</v>
      </c>
      <c r="I2721" s="1261" t="s">
        <v>1358</v>
      </c>
      <c r="J2721" s="1261" t="s">
        <v>1359</v>
      </c>
    </row>
    <row r="2722">
      <c r="A2722" s="1261" t="s">
        <v>1360</v>
      </c>
      <c r="B2722" s="1261" t="s">
        <v>1356</v>
      </c>
      <c r="C2722" s="1261" t="s">
        <v>1377</v>
      </c>
      <c r="D2722" s="703">
        <v>61</v>
      </c>
      <c r="F2722" s="1261">
        <v>1637.1300000000001</v>
      </c>
      <c r="G2722" s="1261">
        <v>18.510000000000002</v>
      </c>
      <c r="H2722" s="1261">
        <v>0</v>
      </c>
      <c r="I2722" s="1261" t="s">
        <v>1358</v>
      </c>
      <c r="J2722" s="1261" t="s">
        <v>1359</v>
      </c>
    </row>
    <row r="2723">
      <c r="A2723" s="1261" t="s">
        <v>1355</v>
      </c>
      <c r="B2723" s="1261" t="s">
        <v>1356</v>
      </c>
      <c r="C2723" s="1261" t="s">
        <v>1379</v>
      </c>
      <c r="D2723" s="703">
        <v>8</v>
      </c>
      <c r="F2723" s="1261">
        <v>234720.67000000001</v>
      </c>
      <c r="G2723" s="1261">
        <v>20750</v>
      </c>
      <c r="H2723" s="1261">
        <v>0</v>
      </c>
      <c r="I2723" s="1261" t="s">
        <v>1358</v>
      </c>
      <c r="J2723" s="1261" t="s">
        <v>1359</v>
      </c>
    </row>
    <row r="2724">
      <c r="A2724" s="1261" t="s">
        <v>1355</v>
      </c>
      <c r="B2724" s="1261" t="s">
        <v>1356</v>
      </c>
      <c r="C2724" s="1261" t="s">
        <v>1381</v>
      </c>
      <c r="D2724" s="703">
        <v>12</v>
      </c>
      <c r="F2724" s="1261">
        <v>52817.080000000002</v>
      </c>
      <c r="G2724" s="1261">
        <v>87580</v>
      </c>
      <c r="H2724" s="1261">
        <v>0</v>
      </c>
      <c r="I2724" s="1261" t="s">
        <v>1358</v>
      </c>
      <c r="J2724" s="1261" t="s">
        <v>1359</v>
      </c>
    </row>
    <row r="2725">
      <c r="A2725" s="1261" t="s">
        <v>1355</v>
      </c>
      <c r="B2725" s="1261" t="s">
        <v>1356</v>
      </c>
      <c r="C2725" s="1261" t="s">
        <v>1402</v>
      </c>
      <c r="D2725" s="703">
        <v>40</v>
      </c>
      <c r="F2725" s="1261">
        <v>151.93000000000001</v>
      </c>
      <c r="G2725" s="1261">
        <v>0.01</v>
      </c>
      <c r="H2725" s="1261">
        <v>0</v>
      </c>
      <c r="I2725" s="1261" t="s">
        <v>1358</v>
      </c>
      <c r="J2725" s="1261" t="s">
        <v>1359</v>
      </c>
    </row>
    <row r="2726">
      <c r="A2726" s="1261" t="s">
        <v>1360</v>
      </c>
      <c r="B2726" s="1261" t="s">
        <v>1356</v>
      </c>
      <c r="C2726" s="1261" t="s">
        <v>1448</v>
      </c>
      <c r="D2726" s="703">
        <v>62</v>
      </c>
      <c r="F2726" s="1261">
        <v>110211.42999999999</v>
      </c>
      <c r="G2726" s="1261">
        <v>1255.9200000000001</v>
      </c>
      <c r="H2726" s="1261">
        <v>0</v>
      </c>
      <c r="I2726" s="1261" t="s">
        <v>1358</v>
      </c>
      <c r="J2726" s="1261" t="s">
        <v>1359</v>
      </c>
    </row>
    <row r="2727">
      <c r="A2727" s="1261" t="s">
        <v>1355</v>
      </c>
      <c r="B2727" s="1261" t="s">
        <v>1356</v>
      </c>
      <c r="C2727" s="1261" t="s">
        <v>1448</v>
      </c>
      <c r="D2727" s="703">
        <v>94</v>
      </c>
      <c r="F2727" s="1261">
        <v>207.69</v>
      </c>
      <c r="G2727" s="1261">
        <v>1.6000000000000001</v>
      </c>
      <c r="H2727" s="1261">
        <v>0</v>
      </c>
      <c r="I2727" s="1261" t="s">
        <v>1358</v>
      </c>
      <c r="J2727" s="1261" t="s">
        <v>1359</v>
      </c>
    </row>
    <row r="2728">
      <c r="A2728" s="1261" t="s">
        <v>1355</v>
      </c>
      <c r="B2728" s="1261" t="s">
        <v>1356</v>
      </c>
      <c r="C2728" s="1261" t="s">
        <v>1365</v>
      </c>
      <c r="D2728" s="703">
        <v>84</v>
      </c>
      <c r="F2728" s="1261">
        <v>1406.51</v>
      </c>
      <c r="G2728" s="1261">
        <v>110</v>
      </c>
      <c r="H2728" s="1261">
        <v>0</v>
      </c>
      <c r="I2728" s="1261" t="s">
        <v>1358</v>
      </c>
      <c r="J2728" s="1261" t="s">
        <v>1359</v>
      </c>
    </row>
    <row r="2729">
      <c r="A2729" s="1261" t="s">
        <v>1355</v>
      </c>
      <c r="B2729" s="1261" t="s">
        <v>1356</v>
      </c>
      <c r="C2729" s="1261" t="s">
        <v>1420</v>
      </c>
      <c r="D2729" s="703">
        <v>85</v>
      </c>
      <c r="F2729" s="1261">
        <v>3160236.46</v>
      </c>
      <c r="G2729" s="1261">
        <v>4073.1999999999998</v>
      </c>
      <c r="H2729" s="1261">
        <v>0</v>
      </c>
      <c r="I2729" s="1261" t="s">
        <v>1358</v>
      </c>
      <c r="J2729" s="1261" t="s">
        <v>1359</v>
      </c>
    </row>
    <row r="2730">
      <c r="A2730" s="1261" t="s">
        <v>1360</v>
      </c>
      <c r="B2730" s="1261" t="s">
        <v>1356</v>
      </c>
      <c r="C2730" s="1261" t="s">
        <v>1388</v>
      </c>
      <c r="D2730" s="703">
        <v>62</v>
      </c>
      <c r="F2730" s="1261">
        <v>2470.5900000000001</v>
      </c>
      <c r="G2730" s="1261">
        <v>7.5</v>
      </c>
      <c r="H2730" s="1261">
        <v>0</v>
      </c>
      <c r="I2730" s="1261" t="s">
        <v>1358</v>
      </c>
      <c r="J2730" s="1261" t="s">
        <v>1359</v>
      </c>
    </row>
    <row r="2731">
      <c r="A2731" s="1261" t="s">
        <v>1360</v>
      </c>
      <c r="B2731" s="1261" t="s">
        <v>1356</v>
      </c>
      <c r="C2731" s="1261" t="s">
        <v>1406</v>
      </c>
      <c r="D2731" s="703">
        <v>73</v>
      </c>
      <c r="F2731" s="1261">
        <v>94466.190000000002</v>
      </c>
      <c r="G2731" s="1261">
        <v>13120</v>
      </c>
      <c r="H2731" s="1261">
        <v>0</v>
      </c>
      <c r="I2731" s="1261" t="s">
        <v>1358</v>
      </c>
      <c r="J2731" s="1261" t="s">
        <v>1359</v>
      </c>
    </row>
    <row r="2732">
      <c r="A2732" s="1261" t="s">
        <v>1355</v>
      </c>
      <c r="B2732" s="1261" t="s">
        <v>1356</v>
      </c>
      <c r="C2732" s="1261" t="s">
        <v>1449</v>
      </c>
      <c r="D2732" s="703">
        <v>90</v>
      </c>
      <c r="F2732" s="1261">
        <v>11402.4</v>
      </c>
      <c r="G2732" s="1261">
        <v>7.2000000000000002</v>
      </c>
      <c r="H2732" s="1261">
        <v>0</v>
      </c>
      <c r="I2732" s="1261" t="s">
        <v>1358</v>
      </c>
      <c r="J2732" s="1261" t="s">
        <v>1359</v>
      </c>
    </row>
    <row r="2733">
      <c r="A2733" s="1261" t="s">
        <v>1355</v>
      </c>
      <c r="B2733" s="1261" t="s">
        <v>1356</v>
      </c>
      <c r="C2733" s="1261" t="s">
        <v>1379</v>
      </c>
      <c r="D2733" s="703">
        <v>14</v>
      </c>
      <c r="F2733" s="1261">
        <v>3305.4699999999998</v>
      </c>
      <c r="G2733" s="1261">
        <v>487</v>
      </c>
      <c r="H2733" s="1261">
        <v>0</v>
      </c>
      <c r="I2733" s="1261" t="s">
        <v>1358</v>
      </c>
      <c r="J2733" s="1261" t="s">
        <v>1359</v>
      </c>
    </row>
    <row r="2734">
      <c r="A2734" s="1261" t="s">
        <v>1360</v>
      </c>
      <c r="B2734" s="1261" t="s">
        <v>1356</v>
      </c>
      <c r="C2734" s="1261" t="s">
        <v>1386</v>
      </c>
      <c r="D2734" s="703">
        <v>74</v>
      </c>
      <c r="F2734" s="1261">
        <v>20604.290000000001</v>
      </c>
      <c r="G2734" s="1261">
        <v>213.74000000000001</v>
      </c>
      <c r="H2734" s="1261">
        <v>0</v>
      </c>
      <c r="I2734" s="1261" t="s">
        <v>1358</v>
      </c>
      <c r="J2734" s="1261" t="s">
        <v>1359</v>
      </c>
    </row>
    <row r="2735">
      <c r="A2735" s="1261" t="s">
        <v>1360</v>
      </c>
      <c r="B2735" s="1261" t="s">
        <v>1356</v>
      </c>
      <c r="C2735" s="1261" t="s">
        <v>1445</v>
      </c>
      <c r="D2735" s="703">
        <v>61</v>
      </c>
      <c r="F2735" s="1261">
        <v>1020.67</v>
      </c>
      <c r="G2735" s="1261">
        <v>3.3999999999999999</v>
      </c>
      <c r="H2735" s="1261">
        <v>0</v>
      </c>
      <c r="I2735" s="1261" t="s">
        <v>1358</v>
      </c>
      <c r="J2735" s="1261" t="s">
        <v>1359</v>
      </c>
    </row>
    <row r="2736">
      <c r="A2736" s="1261" t="s">
        <v>1360</v>
      </c>
      <c r="B2736" s="1261" t="s">
        <v>1356</v>
      </c>
      <c r="C2736" s="1261" t="s">
        <v>1394</v>
      </c>
      <c r="D2736" s="703">
        <v>69</v>
      </c>
      <c r="F2736" s="1261">
        <v>25215.939999999999</v>
      </c>
      <c r="G2736" s="1261">
        <v>13786.700000000001</v>
      </c>
      <c r="H2736" s="1261">
        <v>0</v>
      </c>
      <c r="I2736" s="1261" t="s">
        <v>1358</v>
      </c>
      <c r="J2736" s="1261" t="s">
        <v>1359</v>
      </c>
    </row>
    <row r="2737">
      <c r="A2737" s="1261" t="s">
        <v>1355</v>
      </c>
      <c r="B2737" s="1261" t="s">
        <v>1356</v>
      </c>
      <c r="C2737" s="1261" t="s">
        <v>1381</v>
      </c>
      <c r="D2737" s="703">
        <v>95</v>
      </c>
      <c r="F2737" s="1261">
        <v>961.33000000000004</v>
      </c>
      <c r="G2737" s="1261">
        <v>144</v>
      </c>
      <c r="H2737" s="1261">
        <v>0</v>
      </c>
      <c r="I2737" s="1261" t="s">
        <v>1358</v>
      </c>
      <c r="J2737" s="1261" t="s">
        <v>1359</v>
      </c>
    </row>
    <row r="2738">
      <c r="A2738" s="1261" t="s">
        <v>1355</v>
      </c>
      <c r="B2738" s="1261" t="s">
        <v>1356</v>
      </c>
      <c r="C2738" s="1261" t="s">
        <v>1415</v>
      </c>
      <c r="D2738" s="703">
        <v>16</v>
      </c>
      <c r="F2738" s="1261">
        <v>2665.54</v>
      </c>
      <c r="G2738" s="1261">
        <v>297.82999999999998</v>
      </c>
      <c r="H2738" s="1261">
        <v>0</v>
      </c>
      <c r="I2738" s="1261" t="s">
        <v>1358</v>
      </c>
      <c r="J2738" s="1261" t="s">
        <v>1359</v>
      </c>
    </row>
    <row r="2739">
      <c r="A2739" s="1261" t="s">
        <v>1360</v>
      </c>
      <c r="B2739" s="1261" t="s">
        <v>1356</v>
      </c>
      <c r="C2739" s="1261" t="s">
        <v>1401</v>
      </c>
      <c r="D2739" s="703">
        <v>84</v>
      </c>
      <c r="F2739" s="1261">
        <v>1328.3</v>
      </c>
      <c r="G2739" s="1261">
        <v>1.26</v>
      </c>
      <c r="H2739" s="1261">
        <v>0</v>
      </c>
      <c r="I2739" s="1261" t="s">
        <v>1358</v>
      </c>
      <c r="J2739" s="1261" t="s">
        <v>1359</v>
      </c>
    </row>
    <row r="2740">
      <c r="A2740" s="1261" t="s">
        <v>1360</v>
      </c>
      <c r="B2740" s="1261" t="s">
        <v>1356</v>
      </c>
      <c r="C2740" s="1261" t="s">
        <v>1366</v>
      </c>
      <c r="D2740" s="703">
        <v>7</v>
      </c>
      <c r="F2740" s="1261">
        <v>94904.589999999997</v>
      </c>
      <c r="G2740" s="1261">
        <v>271186.79999999999</v>
      </c>
      <c r="H2740" s="1261">
        <v>0</v>
      </c>
      <c r="I2740" s="1261" t="s">
        <v>1358</v>
      </c>
      <c r="J2740" s="1261" t="s">
        <v>1359</v>
      </c>
    </row>
    <row r="2741">
      <c r="A2741" s="1261" t="s">
        <v>1360</v>
      </c>
      <c r="B2741" s="1261" t="s">
        <v>1356</v>
      </c>
      <c r="C2741" s="1261" t="s">
        <v>1379</v>
      </c>
      <c r="D2741" s="703">
        <v>70</v>
      </c>
      <c r="F2741" s="1261">
        <v>2418.7399999999998</v>
      </c>
      <c r="G2741" s="1261">
        <v>140.46000000000001</v>
      </c>
      <c r="H2741" s="1261">
        <v>0</v>
      </c>
      <c r="I2741" s="1261" t="s">
        <v>1358</v>
      </c>
      <c r="J2741" s="1261" t="s">
        <v>1359</v>
      </c>
    </row>
    <row r="2742">
      <c r="A2742" s="1261" t="s">
        <v>1360</v>
      </c>
      <c r="B2742" s="1261" t="s">
        <v>1356</v>
      </c>
      <c r="C2742" s="1261" t="s">
        <v>1375</v>
      </c>
      <c r="D2742" s="703">
        <v>84</v>
      </c>
      <c r="F2742" s="1261">
        <v>52548.690000000002</v>
      </c>
      <c r="G2742" s="1261">
        <v>1072</v>
      </c>
      <c r="H2742" s="1261">
        <v>0</v>
      </c>
      <c r="I2742" s="1261" t="s">
        <v>1358</v>
      </c>
      <c r="J2742" s="1261" t="s">
        <v>1359</v>
      </c>
    </row>
    <row r="2743">
      <c r="A2743" s="1261" t="s">
        <v>1360</v>
      </c>
      <c r="B2743" s="1261" t="s">
        <v>1356</v>
      </c>
      <c r="C2743" s="1261" t="s">
        <v>1442</v>
      </c>
      <c r="D2743" s="703">
        <v>39</v>
      </c>
      <c r="F2743" s="1261">
        <v>2775.4299999999998</v>
      </c>
      <c r="G2743" s="1261">
        <v>600</v>
      </c>
      <c r="H2743" s="1261">
        <v>0</v>
      </c>
      <c r="I2743" s="1261" t="s">
        <v>1358</v>
      </c>
      <c r="J2743" s="1261" t="s">
        <v>1359</v>
      </c>
    </row>
    <row r="2744">
      <c r="A2744" s="1261" t="s">
        <v>1360</v>
      </c>
      <c r="B2744" s="1261" t="s">
        <v>1356</v>
      </c>
      <c r="C2744" s="1261" t="s">
        <v>1385</v>
      </c>
      <c r="D2744" s="703">
        <v>87</v>
      </c>
      <c r="F2744" s="1261">
        <v>54271.989999999998</v>
      </c>
      <c r="G2744" s="1261">
        <v>14934.9</v>
      </c>
      <c r="H2744" s="1261">
        <v>0</v>
      </c>
      <c r="I2744" s="1261" t="s">
        <v>1358</v>
      </c>
      <c r="J2744" s="1261" t="s">
        <v>1359</v>
      </c>
    </row>
    <row r="2745">
      <c r="A2745" s="1261" t="s">
        <v>1360</v>
      </c>
      <c r="B2745" s="1261" t="s">
        <v>1356</v>
      </c>
      <c r="C2745" s="1261" t="s">
        <v>1364</v>
      </c>
      <c r="D2745" s="703">
        <v>54</v>
      </c>
      <c r="F2745" s="1261">
        <v>1290.49</v>
      </c>
      <c r="G2745" s="1261">
        <v>204</v>
      </c>
      <c r="H2745" s="1261">
        <v>0</v>
      </c>
      <c r="I2745" s="1261" t="s">
        <v>1358</v>
      </c>
      <c r="J2745" s="1261" t="s">
        <v>1359</v>
      </c>
    </row>
    <row r="2746">
      <c r="A2746" s="1261" t="s">
        <v>1360</v>
      </c>
      <c r="B2746" s="1261" t="s">
        <v>1356</v>
      </c>
      <c r="C2746" s="1261" t="s">
        <v>1363</v>
      </c>
      <c r="D2746" s="703">
        <v>76</v>
      </c>
      <c r="F2746" s="1261">
        <v>65.140000000000001</v>
      </c>
      <c r="G2746" s="1261">
        <v>0.040000000000000001</v>
      </c>
      <c r="H2746" s="1261">
        <v>0</v>
      </c>
      <c r="I2746" s="1261" t="s">
        <v>1358</v>
      </c>
      <c r="J2746" s="1261" t="s">
        <v>1359</v>
      </c>
    </row>
    <row r="2747">
      <c r="A2747" s="1261" t="s">
        <v>1360</v>
      </c>
      <c r="B2747" s="1261" t="s">
        <v>1356</v>
      </c>
      <c r="C2747" s="1261" t="s">
        <v>1460</v>
      </c>
      <c r="D2747" s="703">
        <v>73</v>
      </c>
      <c r="F2747" s="1261">
        <v>13443.389999999999</v>
      </c>
      <c r="G2747" s="1261">
        <v>671</v>
      </c>
      <c r="H2747" s="1261">
        <v>0</v>
      </c>
      <c r="I2747" s="1261" t="s">
        <v>1358</v>
      </c>
      <c r="J2747" s="1261" t="s">
        <v>1359</v>
      </c>
    </row>
    <row r="2748">
      <c r="A2748" s="1261" t="s">
        <v>1355</v>
      </c>
      <c r="B2748" s="1261" t="s">
        <v>1356</v>
      </c>
      <c r="C2748" s="1261" t="s">
        <v>1366</v>
      </c>
      <c r="D2748" s="703">
        <v>76</v>
      </c>
      <c r="F2748" s="1261">
        <v>138896.60000000001</v>
      </c>
      <c r="G2748" s="1261">
        <v>63494</v>
      </c>
      <c r="H2748" s="1261">
        <v>0</v>
      </c>
      <c r="I2748" s="1261" t="s">
        <v>1358</v>
      </c>
      <c r="J2748" s="1261" t="s">
        <v>1359</v>
      </c>
    </row>
    <row r="2749">
      <c r="A2749" s="1261" t="s">
        <v>1355</v>
      </c>
      <c r="B2749" s="1261" t="s">
        <v>1356</v>
      </c>
      <c r="C2749" s="1261" t="s">
        <v>1390</v>
      </c>
      <c r="D2749" s="703">
        <v>90</v>
      </c>
      <c r="F2749" s="1261">
        <v>27352.93</v>
      </c>
      <c r="G2749" s="1261">
        <v>66.599999999999994</v>
      </c>
      <c r="H2749" s="1261">
        <v>0</v>
      </c>
      <c r="I2749" s="1261" t="s">
        <v>1358</v>
      </c>
      <c r="J2749" s="1261" t="s">
        <v>1359</v>
      </c>
    </row>
    <row r="2750">
      <c r="A2750" s="1261" t="s">
        <v>1355</v>
      </c>
      <c r="B2750" s="1261" t="s">
        <v>1356</v>
      </c>
      <c r="C2750" s="1261" t="s">
        <v>1405</v>
      </c>
      <c r="D2750" s="703">
        <v>27</v>
      </c>
      <c r="F2750" s="1261">
        <v>172049.26999999999</v>
      </c>
      <c r="G2750" s="1261">
        <v>4816300</v>
      </c>
      <c r="H2750" s="1261">
        <v>0</v>
      </c>
      <c r="I2750" s="1261" t="s">
        <v>1358</v>
      </c>
      <c r="J2750" s="1261" t="s">
        <v>1359</v>
      </c>
    </row>
    <row r="2751">
      <c r="A2751" s="1261" t="s">
        <v>1360</v>
      </c>
      <c r="B2751" s="1261" t="s">
        <v>1356</v>
      </c>
      <c r="C2751" s="1261" t="s">
        <v>1372</v>
      </c>
      <c r="D2751" s="703">
        <v>40</v>
      </c>
      <c r="F2751" s="1261">
        <v>439.69999999999999</v>
      </c>
      <c r="G2751" s="1261">
        <v>3.1400000000000001</v>
      </c>
      <c r="H2751" s="1261">
        <v>0</v>
      </c>
      <c r="I2751" s="1261" t="s">
        <v>1358</v>
      </c>
      <c r="J2751" s="1261" t="s">
        <v>1359</v>
      </c>
    </row>
    <row r="2752">
      <c r="A2752" s="1261" t="s">
        <v>1355</v>
      </c>
      <c r="B2752" s="1261" t="s">
        <v>1356</v>
      </c>
      <c r="C2752" s="1261" t="s">
        <v>1474</v>
      </c>
      <c r="D2752" s="703">
        <v>85</v>
      </c>
      <c r="F2752" s="1261">
        <v>62085.93</v>
      </c>
      <c r="G2752" s="1261">
        <v>6570</v>
      </c>
      <c r="H2752" s="1261">
        <v>0</v>
      </c>
      <c r="I2752" s="1261" t="s">
        <v>1358</v>
      </c>
      <c r="J2752" s="1261" t="s">
        <v>1359</v>
      </c>
    </row>
    <row r="2753">
      <c r="A2753" s="1261" t="s">
        <v>1355</v>
      </c>
      <c r="B2753" s="1261" t="s">
        <v>1356</v>
      </c>
      <c r="C2753" s="1261" t="s">
        <v>1392</v>
      </c>
      <c r="D2753" s="703">
        <v>44</v>
      </c>
      <c r="F2753" s="1261">
        <v>938</v>
      </c>
      <c r="G2753" s="1261">
        <v>72</v>
      </c>
      <c r="H2753" s="1261">
        <v>0</v>
      </c>
      <c r="I2753" s="1261" t="s">
        <v>1358</v>
      </c>
      <c r="J2753" s="1261" t="s">
        <v>1359</v>
      </c>
    </row>
    <row r="2754">
      <c r="A2754" s="1261" t="s">
        <v>1355</v>
      </c>
      <c r="B2754" s="1261" t="s">
        <v>1356</v>
      </c>
      <c r="C2754" s="1261" t="s">
        <v>1415</v>
      </c>
      <c r="D2754" s="703">
        <v>49</v>
      </c>
      <c r="F2754" s="1261">
        <v>925.15999999999997</v>
      </c>
      <c r="G2754" s="1261">
        <v>32.5</v>
      </c>
      <c r="H2754" s="1261">
        <v>0</v>
      </c>
      <c r="I2754" s="1261" t="s">
        <v>1358</v>
      </c>
      <c r="J2754" s="1261" t="s">
        <v>1359</v>
      </c>
    </row>
    <row r="2755">
      <c r="A2755" s="1261" t="s">
        <v>1355</v>
      </c>
      <c r="B2755" s="1261" t="s">
        <v>1356</v>
      </c>
      <c r="C2755" s="1261" t="s">
        <v>1432</v>
      </c>
      <c r="D2755" s="703">
        <v>95</v>
      </c>
      <c r="F2755" s="1261">
        <v>4850</v>
      </c>
      <c r="G2755" s="1261">
        <v>24</v>
      </c>
      <c r="H2755" s="1261">
        <v>0</v>
      </c>
      <c r="I2755" s="1261" t="s">
        <v>1358</v>
      </c>
      <c r="J2755" s="1261" t="s">
        <v>1359</v>
      </c>
    </row>
    <row r="2756">
      <c r="A2756" s="1261" t="s">
        <v>1355</v>
      </c>
      <c r="B2756" s="1261" t="s">
        <v>1356</v>
      </c>
      <c r="C2756" s="1261" t="s">
        <v>1367</v>
      </c>
      <c r="D2756" s="703">
        <v>20</v>
      </c>
      <c r="F2756" s="1261">
        <v>9565.4899999999998</v>
      </c>
      <c r="G2756" s="1261">
        <v>4849.9200000000001</v>
      </c>
      <c r="H2756" s="1261">
        <v>0</v>
      </c>
      <c r="I2756" s="1261" t="s">
        <v>1358</v>
      </c>
      <c r="J2756" s="1261" t="s">
        <v>1359</v>
      </c>
    </row>
    <row r="2757">
      <c r="A2757" s="1261" t="s">
        <v>1360</v>
      </c>
      <c r="B2757" s="1261" t="s">
        <v>1356</v>
      </c>
      <c r="C2757" s="1261" t="s">
        <v>1364</v>
      </c>
      <c r="D2757" s="703">
        <v>44</v>
      </c>
      <c r="F2757" s="1261">
        <v>24.059999999999999</v>
      </c>
      <c r="G2757" s="1261">
        <v>5</v>
      </c>
      <c r="H2757" s="1261">
        <v>0</v>
      </c>
      <c r="I2757" s="1261" t="s">
        <v>1358</v>
      </c>
      <c r="J2757" s="1261" t="s">
        <v>1359</v>
      </c>
    </row>
    <row r="2758">
      <c r="A2758" s="1261" t="s">
        <v>1360</v>
      </c>
      <c r="B2758" s="1261" t="s">
        <v>1356</v>
      </c>
      <c r="C2758" s="1261" t="s">
        <v>1379</v>
      </c>
      <c r="D2758" s="703">
        <v>83</v>
      </c>
      <c r="F2758" s="1261">
        <v>13.630000000000001</v>
      </c>
      <c r="G2758" s="1261">
        <v>0.83999999999999997</v>
      </c>
      <c r="H2758" s="1261">
        <v>0</v>
      </c>
      <c r="I2758" s="1261" t="s">
        <v>1358</v>
      </c>
      <c r="J2758" s="1261" t="s">
        <v>1359</v>
      </c>
    </row>
    <row r="2759">
      <c r="A2759" s="1261" t="s">
        <v>1355</v>
      </c>
      <c r="B2759" s="1261" t="s">
        <v>1356</v>
      </c>
      <c r="C2759" s="1261" t="s">
        <v>1397</v>
      </c>
      <c r="D2759" s="703">
        <v>44</v>
      </c>
      <c r="F2759" s="1261">
        <v>12011.33</v>
      </c>
      <c r="G2759" s="1261">
        <v>7800</v>
      </c>
      <c r="H2759" s="1261">
        <v>0</v>
      </c>
      <c r="I2759" s="1261" t="s">
        <v>1358</v>
      </c>
      <c r="J2759" s="1261" t="s">
        <v>1359</v>
      </c>
    </row>
    <row r="2760">
      <c r="A2760" s="1261" t="s">
        <v>1360</v>
      </c>
      <c r="B2760" s="1261" t="s">
        <v>1356</v>
      </c>
      <c r="C2760" s="1261" t="s">
        <v>1365</v>
      </c>
      <c r="D2760" s="703">
        <v>90</v>
      </c>
      <c r="F2760" s="1261">
        <v>5506.1300000000001</v>
      </c>
      <c r="G2760" s="1261">
        <v>320</v>
      </c>
      <c r="H2760" s="1261">
        <v>0</v>
      </c>
      <c r="I2760" s="1261" t="s">
        <v>1358</v>
      </c>
      <c r="J2760" s="1261" t="s">
        <v>1359</v>
      </c>
    </row>
    <row r="2761">
      <c r="A2761" s="1261" t="s">
        <v>1355</v>
      </c>
      <c r="B2761" s="1261" t="s">
        <v>1403</v>
      </c>
      <c r="C2761" s="1261" t="s">
        <v>1430</v>
      </c>
      <c r="D2761" s="703">
        <v>21</v>
      </c>
      <c r="F2761" s="1261">
        <v>36890</v>
      </c>
      <c r="G2761" s="1261">
        <v>310</v>
      </c>
      <c r="H2761" s="1261">
        <v>0</v>
      </c>
      <c r="I2761" s="1261" t="s">
        <v>1358</v>
      </c>
      <c r="J2761" s="1261" t="s">
        <v>1359</v>
      </c>
    </row>
    <row r="2762">
      <c r="A2762" s="1261" t="s">
        <v>1360</v>
      </c>
      <c r="B2762" s="1261" t="s">
        <v>1403</v>
      </c>
      <c r="C2762" s="1261" t="s">
        <v>1368</v>
      </c>
      <c r="D2762" s="703">
        <v>9</v>
      </c>
      <c r="F2762" s="1261">
        <v>38426.300000000003</v>
      </c>
      <c r="G2762" s="1261">
        <v>5641.75</v>
      </c>
      <c r="H2762" s="1261">
        <v>0</v>
      </c>
      <c r="I2762" s="1261" t="s">
        <v>1358</v>
      </c>
      <c r="J2762" s="1261" t="s">
        <v>1359</v>
      </c>
    </row>
    <row r="2763">
      <c r="A2763" s="1261" t="s">
        <v>1360</v>
      </c>
      <c r="B2763" s="1261" t="s">
        <v>1403</v>
      </c>
      <c r="C2763" s="1261" t="s">
        <v>1379</v>
      </c>
      <c r="D2763" s="703">
        <v>68</v>
      </c>
      <c r="F2763" s="1261">
        <v>7799.0299999999997</v>
      </c>
      <c r="G2763" s="1261">
        <v>1501.0799999999999</v>
      </c>
      <c r="H2763" s="1261">
        <v>0</v>
      </c>
      <c r="I2763" s="1261" t="s">
        <v>1358</v>
      </c>
      <c r="J2763" s="1261" t="s">
        <v>1359</v>
      </c>
    </row>
    <row r="2764">
      <c r="A2764" s="1261" t="s">
        <v>1360</v>
      </c>
      <c r="B2764" s="1261" t="s">
        <v>1403</v>
      </c>
      <c r="C2764" s="1261" t="s">
        <v>1422</v>
      </c>
      <c r="D2764" s="703">
        <v>85</v>
      </c>
      <c r="F2764" s="1261">
        <v>337056.57000000001</v>
      </c>
      <c r="G2764" s="1261">
        <v>7903.9399999999996</v>
      </c>
      <c r="H2764" s="1261">
        <v>0</v>
      </c>
      <c r="I2764" s="1261" t="s">
        <v>1358</v>
      </c>
      <c r="J2764" s="1261" t="s">
        <v>1359</v>
      </c>
    </row>
    <row r="2765">
      <c r="A2765" s="1261" t="s">
        <v>1360</v>
      </c>
      <c r="B2765" s="1261" t="s">
        <v>1403</v>
      </c>
      <c r="C2765" s="1261" t="s">
        <v>1364</v>
      </c>
      <c r="D2765" s="703">
        <v>90</v>
      </c>
      <c r="F2765" s="1261">
        <v>342896.25</v>
      </c>
      <c r="G2765" s="1261">
        <v>3642.1599999999999</v>
      </c>
      <c r="H2765" s="1261">
        <v>0</v>
      </c>
      <c r="I2765" s="1261" t="s">
        <v>1358</v>
      </c>
      <c r="J2765" s="1261" t="s">
        <v>1359</v>
      </c>
    </row>
    <row r="2766">
      <c r="A2766" s="1261" t="s">
        <v>1355</v>
      </c>
      <c r="B2766" s="1261" t="s">
        <v>1403</v>
      </c>
      <c r="C2766" s="1261" t="s">
        <v>1368</v>
      </c>
      <c r="D2766" s="703">
        <v>90</v>
      </c>
      <c r="F2766" s="1261">
        <v>1670986.01</v>
      </c>
      <c r="G2766" s="1261">
        <v>36135.419999999998</v>
      </c>
      <c r="H2766" s="1261">
        <v>0</v>
      </c>
      <c r="I2766" s="1261" t="s">
        <v>1358</v>
      </c>
      <c r="J2766" s="1261" t="s">
        <v>1359</v>
      </c>
    </row>
    <row r="2767">
      <c r="A2767" s="1261" t="s">
        <v>1360</v>
      </c>
      <c r="B2767" s="1261" t="s">
        <v>1403</v>
      </c>
      <c r="C2767" s="1261" t="s">
        <v>1368</v>
      </c>
      <c r="D2767" s="703">
        <v>23</v>
      </c>
      <c r="F2767" s="1261">
        <v>178909.04999999999</v>
      </c>
      <c r="G2767" s="1261">
        <v>1029780</v>
      </c>
      <c r="H2767" s="1261">
        <v>0</v>
      </c>
      <c r="I2767" s="1261" t="s">
        <v>1358</v>
      </c>
      <c r="J2767" s="1261" t="s">
        <v>1359</v>
      </c>
    </row>
    <row r="2768">
      <c r="A2768" s="1261" t="s">
        <v>1355</v>
      </c>
      <c r="B2768" s="1261" t="s">
        <v>1403</v>
      </c>
      <c r="C2768" s="1261" t="s">
        <v>1424</v>
      </c>
      <c r="D2768" s="703">
        <v>27</v>
      </c>
      <c r="F2768" s="1261">
        <v>1806581.6299999999</v>
      </c>
      <c r="G2768" s="1261">
        <v>30951100</v>
      </c>
      <c r="H2768" s="1261">
        <v>0</v>
      </c>
      <c r="I2768" s="1261" t="s">
        <v>1358</v>
      </c>
      <c r="J2768" s="1261" t="s">
        <v>1359</v>
      </c>
    </row>
    <row r="2769">
      <c r="A2769" s="1261" t="s">
        <v>1355</v>
      </c>
      <c r="B2769" s="1261" t="s">
        <v>1403</v>
      </c>
      <c r="C2769" s="1261" t="s">
        <v>1367</v>
      </c>
      <c r="D2769" s="703">
        <v>27</v>
      </c>
      <c r="F2769" s="1261">
        <v>53871396.140000001</v>
      </c>
      <c r="G2769" s="1261">
        <v>126190225</v>
      </c>
      <c r="H2769" s="1261">
        <v>0</v>
      </c>
      <c r="I2769" s="1261" t="s">
        <v>1358</v>
      </c>
      <c r="J2769" s="1261" t="s">
        <v>1359</v>
      </c>
    </row>
    <row r="2770">
      <c r="A2770" s="1261" t="s">
        <v>1355</v>
      </c>
      <c r="B2770" s="1261" t="s">
        <v>1403</v>
      </c>
      <c r="C2770" s="1261" t="s">
        <v>1370</v>
      </c>
      <c r="D2770" s="703">
        <v>90</v>
      </c>
      <c r="F2770" s="1261">
        <v>59033.18</v>
      </c>
      <c r="G2770" s="1261">
        <v>2467</v>
      </c>
      <c r="H2770" s="1261">
        <v>0</v>
      </c>
      <c r="I2770" s="1261" t="s">
        <v>1358</v>
      </c>
      <c r="J2770" s="1261" t="s">
        <v>1359</v>
      </c>
    </row>
    <row r="2771">
      <c r="A2771" s="1261" t="s">
        <v>1360</v>
      </c>
      <c r="B2771" s="1261" t="s">
        <v>1403</v>
      </c>
      <c r="C2771" s="1261" t="s">
        <v>1394</v>
      </c>
      <c r="D2771" s="703">
        <v>82</v>
      </c>
      <c r="F2771" s="1261">
        <v>26147.880000000001</v>
      </c>
      <c r="G2771" s="1261">
        <v>118.64</v>
      </c>
      <c r="H2771" s="1261">
        <v>0</v>
      </c>
      <c r="I2771" s="1261" t="s">
        <v>1358</v>
      </c>
      <c r="J2771" s="1261" t="s">
        <v>1359</v>
      </c>
    </row>
    <row r="2772">
      <c r="A2772" s="1261" t="s">
        <v>1360</v>
      </c>
      <c r="B2772" s="1261" t="s">
        <v>1403</v>
      </c>
      <c r="C2772" s="1261" t="s">
        <v>1367</v>
      </c>
      <c r="D2772" s="703">
        <v>94</v>
      </c>
      <c r="F2772" s="1261">
        <v>318109.19</v>
      </c>
      <c r="G2772" s="1261">
        <v>66563.570000000007</v>
      </c>
      <c r="H2772" s="1261">
        <v>0</v>
      </c>
      <c r="I2772" s="1261" t="s">
        <v>1358</v>
      </c>
      <c r="J2772" s="1261" t="s">
        <v>1359</v>
      </c>
    </row>
    <row r="2773">
      <c r="A2773" s="1261" t="s">
        <v>1360</v>
      </c>
      <c r="B2773" s="1261" t="s">
        <v>1403</v>
      </c>
      <c r="C2773" s="1261" t="s">
        <v>1422</v>
      </c>
      <c r="D2773" s="703">
        <v>63</v>
      </c>
      <c r="F2773" s="1261">
        <v>361.35000000000002</v>
      </c>
      <c r="G2773" s="1261">
        <v>6.5999999999999996</v>
      </c>
      <c r="H2773" s="1261">
        <v>0</v>
      </c>
      <c r="I2773" s="1261" t="s">
        <v>1358</v>
      </c>
      <c r="J2773" s="1261" t="s">
        <v>1359</v>
      </c>
    </row>
    <row r="2774">
      <c r="A2774" s="1261" t="s">
        <v>1360</v>
      </c>
      <c r="B2774" s="1261" t="s">
        <v>1403</v>
      </c>
      <c r="C2774" s="1261" t="s">
        <v>1367</v>
      </c>
      <c r="D2774" s="703">
        <v>16</v>
      </c>
      <c r="F2774" s="1261">
        <v>2072943.3999999999</v>
      </c>
      <c r="G2774" s="1261">
        <v>382290</v>
      </c>
      <c r="H2774" s="1261">
        <v>0</v>
      </c>
      <c r="I2774" s="1261" t="s">
        <v>1358</v>
      </c>
      <c r="J2774" s="1261" t="s">
        <v>1359</v>
      </c>
    </row>
    <row r="2775">
      <c r="A2775" s="1261" t="s">
        <v>1360</v>
      </c>
      <c r="B2775" s="1261" t="s">
        <v>1403</v>
      </c>
      <c r="C2775" s="1261" t="s">
        <v>1370</v>
      </c>
      <c r="D2775" s="703">
        <v>28</v>
      </c>
      <c r="F2775" s="1261">
        <v>92803670.400000006</v>
      </c>
      <c r="G2775" s="1261">
        <v>949273.80000000005</v>
      </c>
      <c r="H2775" s="1261">
        <v>0</v>
      </c>
      <c r="I2775" s="1261" t="s">
        <v>1358</v>
      </c>
      <c r="J2775" s="1261" t="s">
        <v>1359</v>
      </c>
    </row>
    <row r="2776">
      <c r="A2776" s="1261" t="s">
        <v>1355</v>
      </c>
      <c r="B2776" s="1261" t="s">
        <v>1403</v>
      </c>
      <c r="C2776" s="1261" t="s">
        <v>1420</v>
      </c>
      <c r="D2776" s="703">
        <v>48</v>
      </c>
      <c r="F2776" s="1261">
        <v>2603.1300000000001</v>
      </c>
      <c r="G2776" s="1261">
        <v>9</v>
      </c>
      <c r="H2776" s="1261">
        <v>0</v>
      </c>
      <c r="I2776" s="1261" t="s">
        <v>1358</v>
      </c>
      <c r="J2776" s="1261" t="s">
        <v>1359</v>
      </c>
    </row>
    <row r="2777">
      <c r="A2777" s="1261" t="s">
        <v>1355</v>
      </c>
      <c r="B2777" s="1261" t="s">
        <v>1403</v>
      </c>
      <c r="C2777" s="1261" t="s">
        <v>1392</v>
      </c>
      <c r="D2777" s="703">
        <v>15</v>
      </c>
      <c r="F2777" s="1261">
        <v>5002.5</v>
      </c>
      <c r="G2777" s="1261">
        <v>3832.8000000000002</v>
      </c>
      <c r="H2777" s="1261">
        <v>0</v>
      </c>
      <c r="I2777" s="1261" t="s">
        <v>1358</v>
      </c>
      <c r="J2777" s="1261" t="s">
        <v>1359</v>
      </c>
    </row>
    <row r="2778">
      <c r="A2778" s="1261" t="s">
        <v>1360</v>
      </c>
      <c r="B2778" s="1261" t="s">
        <v>1403</v>
      </c>
      <c r="C2778" s="1261" t="s">
        <v>1385</v>
      </c>
      <c r="D2778" s="703">
        <v>21</v>
      </c>
      <c r="F2778" s="1261">
        <v>4244635.2999999998</v>
      </c>
      <c r="G2778" s="1261">
        <v>666504.95999999996</v>
      </c>
      <c r="H2778" s="1261">
        <v>0</v>
      </c>
      <c r="I2778" s="1261" t="s">
        <v>1358</v>
      </c>
      <c r="J2778" s="1261" t="s">
        <v>1359</v>
      </c>
    </row>
    <row r="2779">
      <c r="A2779" s="1261" t="s">
        <v>1360</v>
      </c>
      <c r="B2779" s="1261" t="s">
        <v>1403</v>
      </c>
      <c r="C2779" s="1261" t="s">
        <v>1424</v>
      </c>
      <c r="D2779" s="703">
        <v>61</v>
      </c>
      <c r="F2779" s="1261">
        <v>37892.309999999998</v>
      </c>
      <c r="G2779" s="1261">
        <v>227.94999999999999</v>
      </c>
      <c r="H2779" s="1261">
        <v>0</v>
      </c>
      <c r="I2779" s="1261" t="s">
        <v>1358</v>
      </c>
      <c r="J2779" s="1261" t="s">
        <v>1359</v>
      </c>
    </row>
    <row r="2780">
      <c r="A2780" s="1261" t="s">
        <v>1360</v>
      </c>
      <c r="B2780" s="1261" t="s">
        <v>1403</v>
      </c>
      <c r="C2780" s="1261" t="s">
        <v>1443</v>
      </c>
      <c r="D2780" s="703">
        <v>18</v>
      </c>
      <c r="F2780" s="1261">
        <v>15010984.75</v>
      </c>
      <c r="G2780" s="1261">
        <v>5522525</v>
      </c>
      <c r="H2780" s="1261">
        <v>0</v>
      </c>
      <c r="I2780" s="1261" t="s">
        <v>1358</v>
      </c>
      <c r="J2780" s="1261" t="s">
        <v>1359</v>
      </c>
    </row>
    <row r="2781">
      <c r="A2781" s="1261" t="s">
        <v>1355</v>
      </c>
      <c r="B2781" s="1261" t="s">
        <v>1403</v>
      </c>
      <c r="C2781" s="1261" t="s">
        <v>1368</v>
      </c>
      <c r="D2781" s="703">
        <v>84</v>
      </c>
      <c r="F2781" s="1261">
        <v>2166386.2000000002</v>
      </c>
      <c r="G2781" s="1261">
        <v>81223.479999999996</v>
      </c>
      <c r="H2781" s="1261">
        <v>0</v>
      </c>
      <c r="I2781" s="1261" t="s">
        <v>1358</v>
      </c>
      <c r="J2781" s="1261" t="s">
        <v>1359</v>
      </c>
    </row>
    <row r="2782">
      <c r="A2782" s="1261" t="s">
        <v>1355</v>
      </c>
      <c r="B2782" s="1261" t="s">
        <v>1403</v>
      </c>
      <c r="C2782" s="1261" t="s">
        <v>1367</v>
      </c>
      <c r="D2782" s="703">
        <v>85</v>
      </c>
      <c r="F2782" s="1261">
        <v>2903272.6800000002</v>
      </c>
      <c r="G2782" s="1261">
        <v>10242.27</v>
      </c>
      <c r="H2782" s="1261">
        <v>0</v>
      </c>
      <c r="I2782" s="1261" t="s">
        <v>1358</v>
      </c>
      <c r="J2782" s="1261" t="s">
        <v>1359</v>
      </c>
    </row>
    <row r="2783">
      <c r="A2783" s="1261" t="s">
        <v>1355</v>
      </c>
      <c r="B2783" s="1261" t="s">
        <v>1403</v>
      </c>
      <c r="C2783" s="1261" t="s">
        <v>1420</v>
      </c>
      <c r="D2783" s="703">
        <v>84</v>
      </c>
      <c r="F2783" s="1261">
        <v>48117.099999999999</v>
      </c>
      <c r="G2783" s="1261">
        <v>1200</v>
      </c>
      <c r="H2783" s="1261">
        <v>0</v>
      </c>
      <c r="I2783" s="1261" t="s">
        <v>1358</v>
      </c>
      <c r="J2783" s="1261" t="s">
        <v>1359</v>
      </c>
    </row>
    <row r="2784">
      <c r="A2784" s="1261" t="s">
        <v>1355</v>
      </c>
      <c r="B2784" s="1261" t="s">
        <v>1403</v>
      </c>
      <c r="C2784" s="1261" t="s">
        <v>1420</v>
      </c>
      <c r="D2784" s="703">
        <v>85</v>
      </c>
      <c r="F2784" s="1261">
        <v>767674.58999999997</v>
      </c>
      <c r="G2784" s="1261">
        <v>1061.5</v>
      </c>
      <c r="H2784" s="1261">
        <v>0</v>
      </c>
      <c r="I2784" s="1261" t="s">
        <v>1358</v>
      </c>
      <c r="J2784" s="1261" t="s">
        <v>1359</v>
      </c>
    </row>
    <row r="2785">
      <c r="A2785" s="1261" t="s">
        <v>1360</v>
      </c>
      <c r="B2785" s="1261" t="s">
        <v>1403</v>
      </c>
      <c r="C2785" s="1261" t="s">
        <v>1379</v>
      </c>
      <c r="D2785" s="703">
        <v>73</v>
      </c>
      <c r="F2785" s="1261">
        <v>15303.84</v>
      </c>
      <c r="G2785" s="1261">
        <v>309.22000000000003</v>
      </c>
      <c r="H2785" s="1261">
        <v>0</v>
      </c>
      <c r="I2785" s="1261" t="s">
        <v>1358</v>
      </c>
      <c r="J2785" s="1261" t="s">
        <v>1359</v>
      </c>
    </row>
    <row r="2786">
      <c r="A2786" s="1261" t="s">
        <v>1360</v>
      </c>
      <c r="B2786" s="1261" t="s">
        <v>1403</v>
      </c>
      <c r="C2786" s="1261" t="s">
        <v>1367</v>
      </c>
      <c r="D2786" s="703">
        <v>84</v>
      </c>
      <c r="F2786" s="1261">
        <v>7554241.5700000003</v>
      </c>
      <c r="G2786" s="1261">
        <v>1263088.28</v>
      </c>
      <c r="H2786" s="1261">
        <v>0</v>
      </c>
      <c r="I2786" s="1261" t="s">
        <v>1358</v>
      </c>
      <c r="J2786" s="1261" t="s">
        <v>1359</v>
      </c>
    </row>
    <row r="2787">
      <c r="A2787" s="1261" t="s">
        <v>1355</v>
      </c>
      <c r="B2787" s="1261" t="s">
        <v>1403</v>
      </c>
      <c r="C2787" s="1261" t="s">
        <v>1357</v>
      </c>
      <c r="D2787" s="703">
        <v>44</v>
      </c>
      <c r="F2787" s="1261">
        <v>1125755.0900000001</v>
      </c>
      <c r="G2787" s="1261">
        <v>4966065</v>
      </c>
      <c r="H2787" s="1261">
        <v>0</v>
      </c>
      <c r="I2787" s="1261" t="s">
        <v>1358</v>
      </c>
      <c r="J2787" s="1261" t="s">
        <v>1359</v>
      </c>
    </row>
    <row r="2788">
      <c r="A2788" s="1261" t="s">
        <v>1360</v>
      </c>
      <c r="B2788" s="1261" t="s">
        <v>1403</v>
      </c>
      <c r="C2788" s="1261" t="s">
        <v>1391</v>
      </c>
      <c r="D2788" s="703">
        <v>30</v>
      </c>
      <c r="F2788" s="1261">
        <v>14278643.82</v>
      </c>
      <c r="G2788" s="1261">
        <v>36287.099999999999</v>
      </c>
      <c r="H2788" s="1261">
        <v>0</v>
      </c>
      <c r="I2788" s="1261" t="s">
        <v>1358</v>
      </c>
      <c r="J2788" s="1261" t="s">
        <v>1359</v>
      </c>
    </row>
    <row r="2789">
      <c r="A2789" s="1261" t="s">
        <v>1355</v>
      </c>
      <c r="B2789" s="1261" t="s">
        <v>1403</v>
      </c>
      <c r="C2789" s="1261" t="s">
        <v>1366</v>
      </c>
      <c r="D2789" s="703">
        <v>20</v>
      </c>
      <c r="F2789" s="1261">
        <v>67.659999999999997</v>
      </c>
      <c r="G2789" s="1261">
        <v>6.0999999999999996</v>
      </c>
      <c r="H2789" s="1261">
        <v>0</v>
      </c>
      <c r="I2789" s="1261" t="s">
        <v>1358</v>
      </c>
      <c r="J2789" s="1261" t="s">
        <v>1359</v>
      </c>
    </row>
    <row r="2790">
      <c r="A2790" s="1261" t="s">
        <v>1360</v>
      </c>
      <c r="B2790" s="1261" t="s">
        <v>1403</v>
      </c>
      <c r="C2790" s="1261" t="s">
        <v>1379</v>
      </c>
      <c r="D2790" s="703">
        <v>38</v>
      </c>
      <c r="F2790" s="1261">
        <v>16499.77</v>
      </c>
      <c r="G2790" s="1261">
        <v>1004.7</v>
      </c>
      <c r="H2790" s="1261">
        <v>0</v>
      </c>
      <c r="I2790" s="1261" t="s">
        <v>1358</v>
      </c>
      <c r="J2790" s="1261" t="s">
        <v>1359</v>
      </c>
    </row>
    <row r="2791">
      <c r="A2791" s="1261" t="s">
        <v>1355</v>
      </c>
      <c r="B2791" s="1261" t="s">
        <v>1403</v>
      </c>
      <c r="C2791" s="1261" t="s">
        <v>1384</v>
      </c>
      <c r="D2791" s="703">
        <v>94</v>
      </c>
      <c r="F2791" s="1261">
        <v>34269.82</v>
      </c>
      <c r="G2791" s="1261">
        <v>3533.5</v>
      </c>
      <c r="H2791" s="1261">
        <v>0</v>
      </c>
      <c r="I2791" s="1261" t="s">
        <v>1358</v>
      </c>
      <c r="J2791" s="1261" t="s">
        <v>1359</v>
      </c>
    </row>
    <row r="2792">
      <c r="A2792" s="1261" t="s">
        <v>1360</v>
      </c>
      <c r="B2792" s="1261" t="s">
        <v>1403</v>
      </c>
      <c r="C2792" s="1261" t="s">
        <v>1370</v>
      </c>
      <c r="D2792" s="703">
        <v>62</v>
      </c>
      <c r="F2792" s="1261">
        <v>47895.029999999999</v>
      </c>
      <c r="G2792" s="1261">
        <v>398.83999999999997</v>
      </c>
      <c r="H2792" s="1261">
        <v>0</v>
      </c>
      <c r="I2792" s="1261" t="s">
        <v>1358</v>
      </c>
      <c r="J2792" s="1261" t="s">
        <v>1359</v>
      </c>
    </row>
    <row r="2793">
      <c r="A2793" s="1261" t="s">
        <v>1355</v>
      </c>
      <c r="B2793" s="1261" t="s">
        <v>1403</v>
      </c>
      <c r="C2793" s="1261" t="s">
        <v>1366</v>
      </c>
      <c r="D2793" s="703">
        <v>73</v>
      </c>
      <c r="F2793" s="1261">
        <v>769.88999999999999</v>
      </c>
      <c r="G2793" s="1261">
        <v>25.050000000000001</v>
      </c>
      <c r="H2793" s="1261">
        <v>0</v>
      </c>
      <c r="I2793" s="1261" t="s">
        <v>1358</v>
      </c>
      <c r="J2793" s="1261" t="s">
        <v>1359</v>
      </c>
    </row>
    <row r="2794">
      <c r="A2794" s="1261" t="s">
        <v>1360</v>
      </c>
      <c r="B2794" s="1261" t="s">
        <v>1403</v>
      </c>
      <c r="C2794" s="1261" t="s">
        <v>1364</v>
      </c>
      <c r="D2794" s="703">
        <v>94</v>
      </c>
      <c r="F2794" s="1261">
        <v>95866.289999999994</v>
      </c>
      <c r="G2794" s="1261">
        <v>78470.880000000005</v>
      </c>
      <c r="H2794" s="1261">
        <v>0</v>
      </c>
      <c r="I2794" s="1261" t="s">
        <v>1358</v>
      </c>
      <c r="J2794" s="1261" t="s">
        <v>1359</v>
      </c>
    </row>
    <row r="2795">
      <c r="A2795" s="1261" t="s">
        <v>1360</v>
      </c>
      <c r="B2795" s="1261" t="s">
        <v>1403</v>
      </c>
      <c r="C2795" s="1261" t="s">
        <v>1374</v>
      </c>
      <c r="D2795" s="703">
        <v>84</v>
      </c>
      <c r="F2795" s="1261">
        <v>22025.919999999998</v>
      </c>
      <c r="G2795" s="1261">
        <v>521</v>
      </c>
      <c r="H2795" s="1261">
        <v>0</v>
      </c>
      <c r="I2795" s="1261" t="s">
        <v>1358</v>
      </c>
      <c r="J2795" s="1261" t="s">
        <v>1359</v>
      </c>
    </row>
    <row r="2796">
      <c r="A2796" s="1261" t="s">
        <v>1360</v>
      </c>
      <c r="B2796" s="1261" t="s">
        <v>1403</v>
      </c>
      <c r="C2796" s="1261" t="s">
        <v>1367</v>
      </c>
      <c r="D2796" s="703">
        <v>76</v>
      </c>
      <c r="F2796" s="1261">
        <v>144708.22</v>
      </c>
      <c r="G2796" s="1261">
        <v>6675.04</v>
      </c>
      <c r="H2796" s="1261">
        <v>0</v>
      </c>
      <c r="I2796" s="1261" t="s">
        <v>1358</v>
      </c>
      <c r="J2796" s="1261" t="s">
        <v>1359</v>
      </c>
    </row>
    <row r="2797">
      <c r="A2797" s="1261" t="s">
        <v>1355</v>
      </c>
      <c r="B2797" s="1261" t="s">
        <v>1403</v>
      </c>
      <c r="C2797" s="1261" t="s">
        <v>1357</v>
      </c>
      <c r="D2797" s="703">
        <v>85</v>
      </c>
      <c r="F2797" s="1261">
        <v>587976.93000000005</v>
      </c>
      <c r="G2797" s="1261">
        <v>221102.54000000001</v>
      </c>
      <c r="H2797" s="1261">
        <v>0</v>
      </c>
      <c r="I2797" s="1261" t="s">
        <v>1358</v>
      </c>
      <c r="J2797" s="1261" t="s">
        <v>1359</v>
      </c>
    </row>
    <row r="2798">
      <c r="A2798" s="1261" t="s">
        <v>1355</v>
      </c>
      <c r="B2798" s="1261" t="s">
        <v>1403</v>
      </c>
      <c r="C2798" s="1261" t="s">
        <v>1382</v>
      </c>
      <c r="D2798" s="703">
        <v>85</v>
      </c>
      <c r="F2798" s="1261">
        <v>120631.7</v>
      </c>
      <c r="G2798" s="1261">
        <v>783.11000000000001</v>
      </c>
      <c r="H2798" s="1261">
        <v>0</v>
      </c>
      <c r="I2798" s="1261" t="s">
        <v>1358</v>
      </c>
      <c r="J2798" s="1261" t="s">
        <v>1359</v>
      </c>
    </row>
    <row r="2799">
      <c r="A2799" s="1261" t="s">
        <v>1360</v>
      </c>
      <c r="B2799" s="1261" t="s">
        <v>1403</v>
      </c>
      <c r="C2799" s="1261" t="s">
        <v>1364</v>
      </c>
      <c r="D2799" s="703">
        <v>69</v>
      </c>
      <c r="F2799" s="1261">
        <v>10296.76</v>
      </c>
      <c r="G2799" s="1261">
        <v>3921.6500000000001</v>
      </c>
      <c r="H2799" s="1261">
        <v>0</v>
      </c>
      <c r="I2799" s="1261" t="s">
        <v>1358</v>
      </c>
      <c r="J2799" s="1261" t="s">
        <v>1359</v>
      </c>
    </row>
    <row r="2800">
      <c r="A2800" s="1261" t="s">
        <v>1355</v>
      </c>
      <c r="B2800" s="1261" t="s">
        <v>1403</v>
      </c>
      <c r="C2800" s="1261" t="s">
        <v>1370</v>
      </c>
      <c r="D2800" s="703">
        <v>84</v>
      </c>
      <c r="F2800" s="1261">
        <v>213955.54999999999</v>
      </c>
      <c r="G2800" s="1261">
        <v>20703.200000000001</v>
      </c>
      <c r="H2800" s="1261">
        <v>0</v>
      </c>
      <c r="I2800" s="1261" t="s">
        <v>1358</v>
      </c>
      <c r="J2800" s="1261" t="s">
        <v>1359</v>
      </c>
    </row>
    <row r="2801">
      <c r="A2801" s="1261" t="s">
        <v>1360</v>
      </c>
      <c r="B2801" s="1261" t="s">
        <v>1403</v>
      </c>
      <c r="C2801" s="1261" t="s">
        <v>1445</v>
      </c>
      <c r="D2801" s="703">
        <v>62</v>
      </c>
      <c r="F2801" s="1261">
        <v>7346.5100000000002</v>
      </c>
      <c r="G2801" s="1261">
        <v>43.390000000000001</v>
      </c>
      <c r="H2801" s="1261">
        <v>0</v>
      </c>
      <c r="I2801" s="1261" t="s">
        <v>1358</v>
      </c>
      <c r="J2801" s="1261" t="s">
        <v>1359</v>
      </c>
    </row>
    <row r="2802">
      <c r="A2802" s="1261" t="s">
        <v>1360</v>
      </c>
      <c r="B2802" s="1261" t="s">
        <v>1403</v>
      </c>
      <c r="C2802" s="1261" t="s">
        <v>1385</v>
      </c>
      <c r="D2802" s="703">
        <v>62</v>
      </c>
      <c r="F2802" s="1261">
        <v>224044.06</v>
      </c>
      <c r="G2802" s="1261">
        <v>2074.7600000000002</v>
      </c>
      <c r="H2802" s="1261">
        <v>0</v>
      </c>
      <c r="I2802" s="1261" t="s">
        <v>1358</v>
      </c>
      <c r="J2802" s="1261" t="s">
        <v>1359</v>
      </c>
    </row>
    <row r="2803">
      <c r="A2803" s="1261" t="s">
        <v>1355</v>
      </c>
      <c r="B2803" s="1261" t="s">
        <v>1403</v>
      </c>
      <c r="C2803" s="1261" t="s">
        <v>1400</v>
      </c>
      <c r="D2803" s="703">
        <v>44</v>
      </c>
      <c r="F2803" s="1261">
        <v>196779</v>
      </c>
      <c r="G2803" s="1261">
        <v>725090</v>
      </c>
      <c r="H2803" s="1261">
        <v>0</v>
      </c>
      <c r="I2803" s="1261" t="s">
        <v>1358</v>
      </c>
      <c r="J2803" s="1261" t="s">
        <v>1359</v>
      </c>
    </row>
    <row r="2804">
      <c r="A2804" s="1261" t="s">
        <v>1355</v>
      </c>
      <c r="B2804" s="1261" t="s">
        <v>1403</v>
      </c>
      <c r="C2804" s="1261" t="s">
        <v>1430</v>
      </c>
      <c r="D2804" s="703">
        <v>33</v>
      </c>
      <c r="F2804" s="1261">
        <v>13506</v>
      </c>
      <c r="G2804" s="1261">
        <v>257.37</v>
      </c>
      <c r="H2804" s="1261">
        <v>0</v>
      </c>
      <c r="I2804" s="1261" t="s">
        <v>1358</v>
      </c>
      <c r="J2804" s="1261" t="s">
        <v>1359</v>
      </c>
    </row>
    <row r="2805">
      <c r="A2805" s="1261" t="s">
        <v>1355</v>
      </c>
      <c r="B2805" s="1261" t="s">
        <v>1403</v>
      </c>
      <c r="C2805" s="1261" t="s">
        <v>1364</v>
      </c>
      <c r="D2805" s="703">
        <v>96</v>
      </c>
      <c r="F2805" s="1261">
        <v>1139521.8500000001</v>
      </c>
      <c r="G2805" s="1261">
        <v>40092.639999999999</v>
      </c>
      <c r="H2805" s="1261">
        <v>0</v>
      </c>
      <c r="I2805" s="1261" t="s">
        <v>1358</v>
      </c>
      <c r="J2805" s="1261" t="s">
        <v>1359</v>
      </c>
    </row>
    <row r="2806">
      <c r="A2806" s="1261" t="s">
        <v>1355</v>
      </c>
      <c r="B2806" s="1261" t="s">
        <v>1403</v>
      </c>
      <c r="C2806" s="1261" t="s">
        <v>1368</v>
      </c>
      <c r="D2806" s="703">
        <v>64</v>
      </c>
      <c r="F2806" s="1261">
        <v>770599.32999999996</v>
      </c>
      <c r="G2806" s="1261">
        <v>245946</v>
      </c>
      <c r="H2806" s="1261">
        <v>0</v>
      </c>
      <c r="I2806" s="1261" t="s">
        <v>1358</v>
      </c>
      <c r="J2806" s="1261" t="s">
        <v>1359</v>
      </c>
    </row>
    <row r="2807">
      <c r="A2807" s="1261" t="s">
        <v>1355</v>
      </c>
      <c r="B2807" s="1261" t="s">
        <v>1403</v>
      </c>
      <c r="C2807" s="1261" t="s">
        <v>1364</v>
      </c>
      <c r="D2807" s="703">
        <v>73</v>
      </c>
      <c r="F2807" s="1261">
        <v>218652.64999999999</v>
      </c>
      <c r="G2807" s="1261">
        <v>394294.59999999998</v>
      </c>
      <c r="H2807" s="1261">
        <v>0</v>
      </c>
      <c r="I2807" s="1261" t="s">
        <v>1358</v>
      </c>
      <c r="J2807" s="1261" t="s">
        <v>1359</v>
      </c>
    </row>
    <row r="2808">
      <c r="A2808" s="1261" t="s">
        <v>1355</v>
      </c>
      <c r="B2808" s="1261" t="s">
        <v>1403</v>
      </c>
      <c r="C2808" s="1261" t="s">
        <v>1394</v>
      </c>
      <c r="D2808" s="703">
        <v>96</v>
      </c>
      <c r="F2808" s="1261">
        <v>34.780000000000001</v>
      </c>
      <c r="G2808" s="1261">
        <v>0.81000000000000005</v>
      </c>
      <c r="H2808" s="1261">
        <v>0</v>
      </c>
      <c r="I2808" s="1261" t="s">
        <v>1358</v>
      </c>
      <c r="J2808" s="1261" t="s">
        <v>1359</v>
      </c>
    </row>
    <row r="2809">
      <c r="A2809" s="1261" t="s">
        <v>1355</v>
      </c>
      <c r="B2809" s="1261" t="s">
        <v>1403</v>
      </c>
      <c r="C2809" s="1261" t="s">
        <v>1383</v>
      </c>
      <c r="D2809" s="703">
        <v>44</v>
      </c>
      <c r="F2809" s="1261">
        <v>82720831.189999998</v>
      </c>
      <c r="G2809" s="1261">
        <v>458161631.39999998</v>
      </c>
      <c r="H2809" s="1261">
        <v>0</v>
      </c>
      <c r="I2809" s="1261" t="s">
        <v>1358</v>
      </c>
      <c r="J2809" s="1261" t="s">
        <v>1359</v>
      </c>
    </row>
    <row r="2810">
      <c r="A2810" s="1261" t="s">
        <v>1360</v>
      </c>
      <c r="B2810" s="1261" t="s">
        <v>1403</v>
      </c>
      <c r="C2810" s="1261" t="s">
        <v>1375</v>
      </c>
      <c r="D2810" s="703">
        <v>73</v>
      </c>
      <c r="F2810" s="1261">
        <v>210.44999999999999</v>
      </c>
      <c r="G2810" s="1261">
        <v>20.149999999999999</v>
      </c>
      <c r="H2810" s="1261">
        <v>0</v>
      </c>
      <c r="I2810" s="1261" t="s">
        <v>1358</v>
      </c>
      <c r="J2810" s="1261" t="s">
        <v>1359</v>
      </c>
    </row>
    <row r="2811">
      <c r="A2811" s="1261" t="s">
        <v>1360</v>
      </c>
      <c r="B2811" s="1261" t="s">
        <v>1403</v>
      </c>
      <c r="C2811" s="1261" t="s">
        <v>1386</v>
      </c>
      <c r="D2811" s="703">
        <v>82</v>
      </c>
      <c r="F2811" s="1261">
        <v>11907.389999999999</v>
      </c>
      <c r="G2811" s="1261">
        <v>49.5</v>
      </c>
      <c r="H2811" s="1261">
        <v>0</v>
      </c>
      <c r="I2811" s="1261" t="s">
        <v>1358</v>
      </c>
      <c r="J2811" s="1261" t="s">
        <v>1359</v>
      </c>
    </row>
    <row r="2812">
      <c r="A2812" s="1261" t="s">
        <v>1355</v>
      </c>
      <c r="B2812" s="1261" t="s">
        <v>1403</v>
      </c>
      <c r="C2812" s="1261" t="s">
        <v>1364</v>
      </c>
      <c r="D2812" s="703">
        <v>72</v>
      </c>
      <c r="F2812" s="1261">
        <v>5013858.6799999997</v>
      </c>
      <c r="G2812" s="1261">
        <v>8052295</v>
      </c>
      <c r="H2812" s="1261">
        <v>0</v>
      </c>
      <c r="I2812" s="1261" t="s">
        <v>1358</v>
      </c>
      <c r="J2812" s="1261" t="s">
        <v>1359</v>
      </c>
    </row>
    <row r="2813">
      <c r="A2813" s="1261" t="s">
        <v>1360</v>
      </c>
      <c r="B2813" s="1261" t="s">
        <v>1403</v>
      </c>
      <c r="C2813" s="1261" t="s">
        <v>1364</v>
      </c>
      <c r="D2813" s="703">
        <v>47</v>
      </c>
      <c r="F2813" s="1261">
        <v>1324.1199999999999</v>
      </c>
      <c r="G2813" s="1261">
        <v>26</v>
      </c>
      <c r="H2813" s="1261">
        <v>0</v>
      </c>
      <c r="I2813" s="1261" t="s">
        <v>1358</v>
      </c>
      <c r="J2813" s="1261" t="s">
        <v>1359</v>
      </c>
    </row>
    <row r="2814">
      <c r="A2814" s="1261" t="s">
        <v>1360</v>
      </c>
      <c r="B2814" s="1261" t="s">
        <v>1403</v>
      </c>
      <c r="C2814" s="1261" t="s">
        <v>1367</v>
      </c>
      <c r="D2814" s="703">
        <v>42</v>
      </c>
      <c r="F2814" s="1261">
        <v>21904.509999999998</v>
      </c>
      <c r="G2814" s="1261">
        <v>1704.5999999999999</v>
      </c>
      <c r="H2814" s="1261">
        <v>0</v>
      </c>
      <c r="I2814" s="1261" t="s">
        <v>1358</v>
      </c>
      <c r="J2814" s="1261" t="s">
        <v>1359</v>
      </c>
    </row>
    <row r="2815">
      <c r="A2815" s="1261" t="s">
        <v>1360</v>
      </c>
      <c r="B2815" s="1261" t="s">
        <v>1403</v>
      </c>
      <c r="C2815" s="1261" t="s">
        <v>1415</v>
      </c>
      <c r="D2815" s="703">
        <v>65</v>
      </c>
      <c r="F2815" s="1261">
        <v>844.99000000000001</v>
      </c>
      <c r="G2815" s="1261">
        <v>11.529999999999999</v>
      </c>
      <c r="H2815" s="1261">
        <v>0</v>
      </c>
      <c r="I2815" s="1261" t="s">
        <v>1358</v>
      </c>
      <c r="J2815" s="1261" t="s">
        <v>1359</v>
      </c>
    </row>
    <row r="2816">
      <c r="A2816" s="1261" t="s">
        <v>1360</v>
      </c>
      <c r="B2816" s="1261" t="s">
        <v>1403</v>
      </c>
      <c r="C2816" s="1261" t="s">
        <v>1365</v>
      </c>
      <c r="D2816" s="703">
        <v>62</v>
      </c>
      <c r="F2816" s="1261">
        <v>5296.4899999999998</v>
      </c>
      <c r="G2816" s="1261">
        <v>24.199999999999999</v>
      </c>
      <c r="H2816" s="1261">
        <v>0</v>
      </c>
      <c r="I2816" s="1261" t="s">
        <v>1358</v>
      </c>
      <c r="J2816" s="1261" t="s">
        <v>1359</v>
      </c>
    </row>
    <row r="2817">
      <c r="A2817" s="1261" t="s">
        <v>1355</v>
      </c>
      <c r="B2817" s="1261" t="s">
        <v>1403</v>
      </c>
      <c r="C2817" s="1261" t="s">
        <v>1381</v>
      </c>
      <c r="D2817" s="703">
        <v>23</v>
      </c>
      <c r="F2817" s="1261">
        <v>27995.07</v>
      </c>
      <c r="G2817" s="1261">
        <v>264500</v>
      </c>
      <c r="H2817" s="1261">
        <v>0</v>
      </c>
      <c r="I2817" s="1261" t="s">
        <v>1358</v>
      </c>
      <c r="J2817" s="1261" t="s">
        <v>1359</v>
      </c>
    </row>
    <row r="2818">
      <c r="A2818" s="1261" t="s">
        <v>1355</v>
      </c>
      <c r="B2818" s="1261" t="s">
        <v>1403</v>
      </c>
      <c r="C2818" s="1261" t="s">
        <v>1383</v>
      </c>
      <c r="D2818" s="703">
        <v>18</v>
      </c>
      <c r="F2818" s="1261">
        <v>50.149999999999999</v>
      </c>
      <c r="G2818" s="1261">
        <v>12</v>
      </c>
      <c r="H2818" s="1261">
        <v>0</v>
      </c>
      <c r="I2818" s="1261" t="s">
        <v>1358</v>
      </c>
      <c r="J2818" s="1261" t="s">
        <v>1359</v>
      </c>
    </row>
    <row r="2819">
      <c r="A2819" s="1261" t="s">
        <v>1355</v>
      </c>
      <c r="B2819" s="1261" t="s">
        <v>1403</v>
      </c>
      <c r="C2819" s="1261" t="s">
        <v>1420</v>
      </c>
      <c r="D2819" s="703">
        <v>27</v>
      </c>
      <c r="F2819" s="1261">
        <v>226533.57000000001</v>
      </c>
      <c r="G2819" s="1261">
        <v>4165000</v>
      </c>
      <c r="H2819" s="1261">
        <v>0</v>
      </c>
      <c r="I2819" s="1261" t="s">
        <v>1358</v>
      </c>
      <c r="J2819" s="1261" t="s">
        <v>1359</v>
      </c>
    </row>
    <row r="2820">
      <c r="A2820" s="1261" t="s">
        <v>1355</v>
      </c>
      <c r="B2820" s="1261" t="s">
        <v>1403</v>
      </c>
      <c r="C2820" s="1261" t="s">
        <v>1408</v>
      </c>
      <c r="D2820" s="703">
        <v>12</v>
      </c>
      <c r="F2820" s="1261">
        <v>530.73000000000002</v>
      </c>
      <c r="G2820" s="1261">
        <v>1200</v>
      </c>
      <c r="H2820" s="1261">
        <v>0</v>
      </c>
      <c r="I2820" s="1261" t="s">
        <v>1358</v>
      </c>
      <c r="J2820" s="1261" t="s">
        <v>1359</v>
      </c>
    </row>
    <row r="2821">
      <c r="A2821" s="1261" t="s">
        <v>1360</v>
      </c>
      <c r="B2821" s="1261" t="s">
        <v>1403</v>
      </c>
      <c r="C2821" s="1261" t="s">
        <v>1370</v>
      </c>
      <c r="D2821" s="703">
        <v>61</v>
      </c>
      <c r="F2821" s="1261">
        <v>9971.8099999999995</v>
      </c>
      <c r="G2821" s="1261">
        <v>82.060000000000002</v>
      </c>
      <c r="H2821" s="1261">
        <v>0</v>
      </c>
      <c r="I2821" s="1261" t="s">
        <v>1358</v>
      </c>
      <c r="J2821" s="1261" t="s">
        <v>1359</v>
      </c>
    </row>
    <row r="2822">
      <c r="A2822" s="1261" t="s">
        <v>1360</v>
      </c>
      <c r="B2822" s="1261" t="s">
        <v>1403</v>
      </c>
      <c r="C2822" s="1261" t="s">
        <v>1451</v>
      </c>
      <c r="D2822" s="703">
        <v>15</v>
      </c>
      <c r="F2822" s="1261">
        <v>7875.5</v>
      </c>
      <c r="G2822" s="1261">
        <v>760</v>
      </c>
      <c r="H2822" s="1261">
        <v>0</v>
      </c>
      <c r="I2822" s="1261" t="s">
        <v>1358</v>
      </c>
      <c r="J2822" s="1261" t="s">
        <v>1359</v>
      </c>
    </row>
    <row r="2823">
      <c r="A2823" s="1261" t="s">
        <v>1360</v>
      </c>
      <c r="B2823" s="1261" t="s">
        <v>1403</v>
      </c>
      <c r="C2823" s="1261" t="s">
        <v>1436</v>
      </c>
      <c r="D2823" s="703">
        <v>8</v>
      </c>
      <c r="F2823" s="1261">
        <v>201107.81</v>
      </c>
      <c r="G2823" s="1261">
        <v>115968</v>
      </c>
      <c r="H2823" s="1261">
        <v>0</v>
      </c>
      <c r="I2823" s="1261" t="s">
        <v>1358</v>
      </c>
      <c r="J2823" s="1261" t="s">
        <v>1359</v>
      </c>
    </row>
    <row r="2824">
      <c r="A2824" s="1261" t="s">
        <v>1360</v>
      </c>
      <c r="B2824" s="1261" t="s">
        <v>1403</v>
      </c>
      <c r="C2824" s="1261" t="s">
        <v>1420</v>
      </c>
      <c r="D2824" s="703">
        <v>94</v>
      </c>
      <c r="F2824" s="1261">
        <v>4151.5200000000004</v>
      </c>
      <c r="G2824" s="1261">
        <v>143.68000000000001</v>
      </c>
      <c r="H2824" s="1261">
        <v>0</v>
      </c>
      <c r="I2824" s="1261" t="s">
        <v>1358</v>
      </c>
      <c r="J2824" s="1261" t="s">
        <v>1359</v>
      </c>
    </row>
    <row r="2825">
      <c r="A2825" s="1261" t="s">
        <v>1360</v>
      </c>
      <c r="B2825" s="1261" t="s">
        <v>1403</v>
      </c>
      <c r="C2825" s="1261" t="s">
        <v>1357</v>
      </c>
      <c r="D2825" s="703">
        <v>7</v>
      </c>
      <c r="F2825" s="1261">
        <v>388555.79999999999</v>
      </c>
      <c r="G2825" s="1261">
        <v>427898</v>
      </c>
      <c r="H2825" s="1261">
        <v>0</v>
      </c>
      <c r="I2825" s="1261" t="s">
        <v>1358</v>
      </c>
      <c r="J2825" s="1261" t="s">
        <v>1359</v>
      </c>
    </row>
    <row r="2826">
      <c r="A2826" s="1261" t="s">
        <v>1360</v>
      </c>
      <c r="B2826" s="1261" t="s">
        <v>1403</v>
      </c>
      <c r="C2826" s="1261" t="s">
        <v>1372</v>
      </c>
      <c r="D2826" s="703">
        <v>96</v>
      </c>
      <c r="F2826" s="1261">
        <v>250.94</v>
      </c>
      <c r="G2826" s="1261">
        <v>1.7</v>
      </c>
      <c r="H2826" s="1261">
        <v>0</v>
      </c>
      <c r="I2826" s="1261" t="s">
        <v>1358</v>
      </c>
      <c r="J2826" s="1261" t="s">
        <v>1359</v>
      </c>
    </row>
    <row r="2827">
      <c r="A2827" s="1261" t="s">
        <v>1355</v>
      </c>
      <c r="B2827" s="1261" t="s">
        <v>1403</v>
      </c>
      <c r="C2827" s="1261" t="s">
        <v>1367</v>
      </c>
      <c r="D2827" s="703">
        <v>21</v>
      </c>
      <c r="F2827" s="1261">
        <v>109239.91</v>
      </c>
      <c r="G2827" s="1261">
        <v>30367.990000000002</v>
      </c>
      <c r="H2827" s="1261">
        <v>0</v>
      </c>
      <c r="I2827" s="1261" t="s">
        <v>1358</v>
      </c>
      <c r="J2827" s="1261" t="s">
        <v>1359</v>
      </c>
    </row>
    <row r="2828">
      <c r="A2828" s="1261" t="s">
        <v>1360</v>
      </c>
      <c r="B2828" s="1261" t="s">
        <v>1403</v>
      </c>
      <c r="C2828" s="1261" t="s">
        <v>1417</v>
      </c>
      <c r="D2828" s="703">
        <v>39</v>
      </c>
      <c r="F2828" s="1261">
        <v>366408.96999999997</v>
      </c>
      <c r="G2828" s="1261">
        <v>187250</v>
      </c>
      <c r="H2828" s="1261">
        <v>0</v>
      </c>
      <c r="I2828" s="1261" t="s">
        <v>1358</v>
      </c>
      <c r="J2828" s="1261" t="s">
        <v>1359</v>
      </c>
    </row>
    <row r="2829">
      <c r="A2829" s="1261" t="s">
        <v>1360</v>
      </c>
      <c r="B2829" s="1261" t="s">
        <v>1403</v>
      </c>
      <c r="C2829" s="1261" t="s">
        <v>1372</v>
      </c>
      <c r="D2829" s="703">
        <v>40</v>
      </c>
      <c r="F2829" s="1261">
        <v>37694.07</v>
      </c>
      <c r="G2829" s="1261">
        <v>14400.84</v>
      </c>
      <c r="H2829" s="1261">
        <v>0</v>
      </c>
      <c r="I2829" s="1261" t="s">
        <v>1358</v>
      </c>
      <c r="J2829" s="1261" t="s">
        <v>1359</v>
      </c>
    </row>
    <row r="2830">
      <c r="A2830" s="1261" t="s">
        <v>1355</v>
      </c>
      <c r="B2830" s="1261" t="s">
        <v>1403</v>
      </c>
      <c r="C2830" s="1261" t="s">
        <v>1376</v>
      </c>
      <c r="D2830" s="703">
        <v>30</v>
      </c>
      <c r="F2830" s="1261">
        <v>3179136.0800000001</v>
      </c>
      <c r="G2830" s="1261">
        <v>28383.48</v>
      </c>
      <c r="H2830" s="1261">
        <v>0</v>
      </c>
      <c r="I2830" s="1261" t="s">
        <v>1358</v>
      </c>
      <c r="J2830" s="1261" t="s">
        <v>1359</v>
      </c>
    </row>
    <row r="2831">
      <c r="A2831" s="1261" t="s">
        <v>1360</v>
      </c>
      <c r="B2831" s="1261" t="s">
        <v>1403</v>
      </c>
      <c r="C2831" s="1261" t="s">
        <v>1384</v>
      </c>
      <c r="D2831" s="703">
        <v>62</v>
      </c>
      <c r="F2831" s="1261">
        <v>123786.58</v>
      </c>
      <c r="G2831" s="1261">
        <v>11879.59</v>
      </c>
      <c r="H2831" s="1261">
        <v>0</v>
      </c>
      <c r="I2831" s="1261" t="s">
        <v>1358</v>
      </c>
      <c r="J2831" s="1261" t="s">
        <v>1359</v>
      </c>
    </row>
    <row r="2832">
      <c r="A2832" s="1261" t="s">
        <v>1355</v>
      </c>
      <c r="B2832" s="1261" t="s">
        <v>1403</v>
      </c>
      <c r="C2832" s="1261" t="s">
        <v>1369</v>
      </c>
      <c r="D2832" s="703">
        <v>39</v>
      </c>
      <c r="F2832" s="1261">
        <v>306.69</v>
      </c>
      <c r="G2832" s="1261">
        <v>0.070000000000000007</v>
      </c>
      <c r="H2832" s="1261">
        <v>0</v>
      </c>
      <c r="I2832" s="1261" t="s">
        <v>1358</v>
      </c>
      <c r="J2832" s="1261" t="s">
        <v>1359</v>
      </c>
    </row>
    <row r="2833">
      <c r="A2833" s="1261" t="s">
        <v>1360</v>
      </c>
      <c r="B2833" s="1261" t="s">
        <v>1403</v>
      </c>
      <c r="C2833" s="1261" t="s">
        <v>1431</v>
      </c>
      <c r="D2833" s="703">
        <v>62</v>
      </c>
      <c r="F2833" s="1261">
        <v>6916.1300000000001</v>
      </c>
      <c r="G2833" s="1261">
        <v>98.540000000000006</v>
      </c>
      <c r="H2833" s="1261">
        <v>0</v>
      </c>
      <c r="I2833" s="1261" t="s">
        <v>1358</v>
      </c>
      <c r="J2833" s="1261" t="s">
        <v>1359</v>
      </c>
    </row>
    <row r="2834">
      <c r="A2834" s="1261" t="s">
        <v>1355</v>
      </c>
      <c r="B2834" s="1261" t="s">
        <v>1403</v>
      </c>
      <c r="C2834" s="1261" t="s">
        <v>1384</v>
      </c>
      <c r="D2834" s="703">
        <v>90</v>
      </c>
      <c r="F2834" s="1261">
        <v>4502.3299999999999</v>
      </c>
      <c r="G2834" s="1261">
        <v>122.90000000000001</v>
      </c>
      <c r="H2834" s="1261">
        <v>0</v>
      </c>
      <c r="I2834" s="1261" t="s">
        <v>1358</v>
      </c>
      <c r="J2834" s="1261" t="s">
        <v>1359</v>
      </c>
    </row>
    <row r="2835">
      <c r="A2835" s="1261" t="s">
        <v>1360</v>
      </c>
      <c r="B2835" s="1261" t="s">
        <v>1403</v>
      </c>
      <c r="C2835" s="1261" t="s">
        <v>1373</v>
      </c>
      <c r="D2835" s="703">
        <v>82</v>
      </c>
      <c r="F2835" s="1261">
        <v>801.66999999999996</v>
      </c>
      <c r="G2835" s="1261">
        <v>0.12</v>
      </c>
      <c r="H2835" s="1261">
        <v>0</v>
      </c>
      <c r="I2835" s="1261" t="s">
        <v>1358</v>
      </c>
      <c r="J2835" s="1261" t="s">
        <v>1359</v>
      </c>
    </row>
    <row r="2836">
      <c r="A2836" s="1261" t="s">
        <v>1360</v>
      </c>
      <c r="B2836" s="1261" t="s">
        <v>1403</v>
      </c>
      <c r="C2836" s="1261" t="s">
        <v>1368</v>
      </c>
      <c r="D2836" s="703">
        <v>39</v>
      </c>
      <c r="F2836" s="1261">
        <v>85505.509999999995</v>
      </c>
      <c r="G2836" s="1261">
        <v>51216.449999999997</v>
      </c>
      <c r="H2836" s="1261">
        <v>0</v>
      </c>
      <c r="I2836" s="1261" t="s">
        <v>1358</v>
      </c>
      <c r="J2836" s="1261" t="s">
        <v>1359</v>
      </c>
    </row>
    <row r="2837">
      <c r="A2837" s="1261" t="s">
        <v>1360</v>
      </c>
      <c r="B2837" s="1261" t="s">
        <v>1403</v>
      </c>
      <c r="C2837" s="1261" t="s">
        <v>1420</v>
      </c>
      <c r="D2837" s="703">
        <v>39</v>
      </c>
      <c r="F2837" s="1261">
        <v>13245.65</v>
      </c>
      <c r="G2837" s="1261">
        <v>3250</v>
      </c>
      <c r="H2837" s="1261">
        <v>0</v>
      </c>
      <c r="I2837" s="1261" t="s">
        <v>1358</v>
      </c>
      <c r="J2837" s="1261" t="s">
        <v>1359</v>
      </c>
    </row>
    <row r="2838">
      <c r="A2838" s="1261" t="s">
        <v>1360</v>
      </c>
      <c r="B2838" s="1261" t="s">
        <v>1403</v>
      </c>
      <c r="C2838" s="1261" t="s">
        <v>1365</v>
      </c>
      <c r="D2838" s="703">
        <v>13</v>
      </c>
      <c r="F2838" s="1261">
        <v>4200</v>
      </c>
      <c r="G2838" s="1261">
        <v>150</v>
      </c>
      <c r="H2838" s="1261">
        <v>0</v>
      </c>
      <c r="I2838" s="1261" t="s">
        <v>1358</v>
      </c>
      <c r="J2838" s="1261" t="s">
        <v>1359</v>
      </c>
    </row>
    <row r="2839">
      <c r="A2839" s="1261" t="s">
        <v>1360</v>
      </c>
      <c r="B2839" s="1261" t="s">
        <v>1403</v>
      </c>
      <c r="C2839" s="1261" t="s">
        <v>1379</v>
      </c>
      <c r="D2839" s="703">
        <v>74</v>
      </c>
      <c r="F2839" s="1261">
        <v>41793.989999999998</v>
      </c>
      <c r="G2839" s="1261">
        <v>70</v>
      </c>
      <c r="H2839" s="1261">
        <v>0</v>
      </c>
      <c r="I2839" s="1261" t="s">
        <v>1358</v>
      </c>
      <c r="J2839" s="1261" t="s">
        <v>1359</v>
      </c>
    </row>
    <row r="2840">
      <c r="A2840" s="1261" t="s">
        <v>1360</v>
      </c>
      <c r="B2840" s="1261" t="s">
        <v>1403</v>
      </c>
      <c r="C2840" s="1261" t="s">
        <v>1367</v>
      </c>
      <c r="D2840" s="703">
        <v>13</v>
      </c>
      <c r="F2840" s="1261">
        <v>29325</v>
      </c>
      <c r="G2840" s="1261">
        <v>875</v>
      </c>
      <c r="H2840" s="1261">
        <v>0</v>
      </c>
      <c r="I2840" s="1261" t="s">
        <v>1358</v>
      </c>
      <c r="J2840" s="1261" t="s">
        <v>1359</v>
      </c>
    </row>
    <row r="2841">
      <c r="A2841" s="1261" t="s">
        <v>1355</v>
      </c>
      <c r="B2841" s="1261" t="s">
        <v>1403</v>
      </c>
      <c r="C2841" s="1261" t="s">
        <v>1383</v>
      </c>
      <c r="D2841" s="703">
        <v>90</v>
      </c>
      <c r="F2841" s="1261">
        <v>173776.5</v>
      </c>
      <c r="G2841" s="1261">
        <v>1235.98</v>
      </c>
      <c r="H2841" s="1261">
        <v>0</v>
      </c>
      <c r="I2841" s="1261" t="s">
        <v>1358</v>
      </c>
      <c r="J2841" s="1261" t="s">
        <v>1359</v>
      </c>
    </row>
    <row r="2842">
      <c r="A2842" s="1261" t="s">
        <v>1360</v>
      </c>
      <c r="B2842" s="1261" t="s">
        <v>1403</v>
      </c>
      <c r="C2842" s="1261" t="s">
        <v>1368</v>
      </c>
      <c r="D2842" s="703">
        <v>84</v>
      </c>
      <c r="F2842" s="1261">
        <v>82849.100000000006</v>
      </c>
      <c r="G2842" s="1261">
        <v>20643.130000000001</v>
      </c>
      <c r="H2842" s="1261">
        <v>0</v>
      </c>
      <c r="I2842" s="1261" t="s">
        <v>1358</v>
      </c>
      <c r="J2842" s="1261" t="s">
        <v>1359</v>
      </c>
    </row>
    <row r="2843">
      <c r="A2843" s="1261" t="s">
        <v>1360</v>
      </c>
      <c r="B2843" s="1261" t="s">
        <v>1403</v>
      </c>
      <c r="C2843" s="1261" t="s">
        <v>1375</v>
      </c>
      <c r="D2843" s="703">
        <v>40</v>
      </c>
      <c r="F2843" s="1261">
        <v>113.69</v>
      </c>
      <c r="G2843" s="1261">
        <v>0.080000000000000002</v>
      </c>
      <c r="H2843" s="1261">
        <v>0</v>
      </c>
      <c r="I2843" s="1261" t="s">
        <v>1358</v>
      </c>
      <c r="J2843" s="1261" t="s">
        <v>1359</v>
      </c>
    </row>
    <row r="2844">
      <c r="A2844" s="1261" t="s">
        <v>1355</v>
      </c>
      <c r="B2844" s="1261" t="s">
        <v>1403</v>
      </c>
      <c r="C2844" s="1261" t="s">
        <v>1368</v>
      </c>
      <c r="D2844" s="703">
        <v>1</v>
      </c>
      <c r="E2844" s="1261" t="s">
        <v>1418</v>
      </c>
      <c r="F2844" s="1261">
        <v>259781.51000000001</v>
      </c>
      <c r="G2844" s="1261">
        <v>84269</v>
      </c>
      <c r="H2844" s="1261">
        <v>255</v>
      </c>
      <c r="I2844" s="1261" t="s">
        <v>1358</v>
      </c>
      <c r="J2844" s="1261" t="s">
        <v>1359</v>
      </c>
    </row>
    <row r="2845">
      <c r="A2845" s="1261" t="s">
        <v>1360</v>
      </c>
      <c r="B2845" s="1261" t="s">
        <v>1403</v>
      </c>
      <c r="C2845" s="1261" t="s">
        <v>1375</v>
      </c>
      <c r="D2845" s="703">
        <v>70</v>
      </c>
      <c r="F2845" s="1261">
        <v>17.5</v>
      </c>
      <c r="G2845" s="1261">
        <v>0.10000000000000001</v>
      </c>
      <c r="H2845" s="1261">
        <v>0</v>
      </c>
      <c r="I2845" s="1261" t="s">
        <v>1358</v>
      </c>
      <c r="J2845" s="1261" t="s">
        <v>1359</v>
      </c>
    </row>
    <row r="2846">
      <c r="A2846" s="1261" t="s">
        <v>1355</v>
      </c>
      <c r="B2846" s="1261" t="s">
        <v>1403</v>
      </c>
      <c r="C2846" s="1261" t="s">
        <v>1390</v>
      </c>
      <c r="D2846" s="703">
        <v>39</v>
      </c>
      <c r="F2846" s="1261">
        <v>11942.440000000001</v>
      </c>
      <c r="G2846" s="1261">
        <v>3584</v>
      </c>
      <c r="H2846" s="1261">
        <v>0</v>
      </c>
      <c r="I2846" s="1261" t="s">
        <v>1358</v>
      </c>
      <c r="J2846" s="1261" t="s">
        <v>1359</v>
      </c>
    </row>
    <row r="2847">
      <c r="A2847" s="1261" t="s">
        <v>1360</v>
      </c>
      <c r="B2847" s="1261" t="s">
        <v>1403</v>
      </c>
      <c r="C2847" s="1261" t="s">
        <v>1408</v>
      </c>
      <c r="D2847" s="703">
        <v>34</v>
      </c>
      <c r="F2847" s="1261">
        <v>186597.23999999999</v>
      </c>
      <c r="G2847" s="1261">
        <v>52850</v>
      </c>
      <c r="H2847" s="1261">
        <v>0</v>
      </c>
      <c r="I2847" s="1261" t="s">
        <v>1358</v>
      </c>
      <c r="J2847" s="1261" t="s">
        <v>1359</v>
      </c>
    </row>
    <row r="2848">
      <c r="A2848" s="1261" t="s">
        <v>1360</v>
      </c>
      <c r="B2848" s="1261" t="s">
        <v>1403</v>
      </c>
      <c r="C2848" s="1261" t="s">
        <v>1391</v>
      </c>
      <c r="D2848" s="703">
        <v>84</v>
      </c>
      <c r="F2848" s="1261">
        <v>415377.90000000002</v>
      </c>
      <c r="G2848" s="1261">
        <v>10177.6</v>
      </c>
      <c r="H2848" s="1261">
        <v>0</v>
      </c>
      <c r="I2848" s="1261" t="s">
        <v>1358</v>
      </c>
      <c r="J2848" s="1261" t="s">
        <v>1359</v>
      </c>
    </row>
    <row r="2849">
      <c r="A2849" s="1261" t="s">
        <v>1355</v>
      </c>
      <c r="B2849" s="1261" t="s">
        <v>1403</v>
      </c>
      <c r="C2849" s="1261" t="s">
        <v>1394</v>
      </c>
      <c r="D2849" s="703">
        <v>84</v>
      </c>
      <c r="F2849" s="1261">
        <v>6300</v>
      </c>
      <c r="G2849" s="1261">
        <v>400</v>
      </c>
      <c r="H2849" s="1261">
        <v>0</v>
      </c>
      <c r="I2849" s="1261" t="s">
        <v>1358</v>
      </c>
      <c r="J2849" s="1261" t="s">
        <v>1359</v>
      </c>
    </row>
    <row r="2850">
      <c r="A2850" s="1261" t="s">
        <v>1360</v>
      </c>
      <c r="B2850" s="1261" t="s">
        <v>1403</v>
      </c>
      <c r="C2850" s="1261" t="s">
        <v>1468</v>
      </c>
      <c r="D2850" s="703">
        <v>85</v>
      </c>
      <c r="F2850" s="1261">
        <v>944.5</v>
      </c>
      <c r="G2850" s="1261">
        <v>2.8999999999999999</v>
      </c>
      <c r="H2850" s="1261">
        <v>0</v>
      </c>
      <c r="I2850" s="1261" t="s">
        <v>1358</v>
      </c>
      <c r="J2850" s="1261" t="s">
        <v>1359</v>
      </c>
    </row>
    <row r="2851">
      <c r="A2851" s="1261" t="s">
        <v>1355</v>
      </c>
      <c r="B2851" s="1261" t="s">
        <v>1403</v>
      </c>
      <c r="C2851" s="1261" t="s">
        <v>1372</v>
      </c>
      <c r="D2851" s="703">
        <v>90</v>
      </c>
      <c r="F2851" s="1261">
        <v>5525</v>
      </c>
      <c r="G2851" s="1261">
        <v>4.0499999999999998</v>
      </c>
      <c r="H2851" s="1261">
        <v>0</v>
      </c>
      <c r="I2851" s="1261" t="s">
        <v>1358</v>
      </c>
      <c r="J2851" s="1261" t="s">
        <v>1359</v>
      </c>
    </row>
    <row r="2852">
      <c r="A2852" s="1261" t="s">
        <v>1360</v>
      </c>
      <c r="B2852" s="1261" t="s">
        <v>1403</v>
      </c>
      <c r="C2852" s="1261" t="s">
        <v>1466</v>
      </c>
      <c r="D2852" s="703">
        <v>61</v>
      </c>
      <c r="F2852" s="1261">
        <v>481.33999999999997</v>
      </c>
      <c r="G2852" s="1261">
        <v>7.3700000000000001</v>
      </c>
      <c r="H2852" s="1261">
        <v>0</v>
      </c>
      <c r="I2852" s="1261" t="s">
        <v>1358</v>
      </c>
      <c r="J2852" s="1261" t="s">
        <v>1359</v>
      </c>
    </row>
    <row r="2853">
      <c r="A2853" s="1261" t="s">
        <v>1360</v>
      </c>
      <c r="B2853" s="1261" t="s">
        <v>1403</v>
      </c>
      <c r="C2853" s="1261" t="s">
        <v>1385</v>
      </c>
      <c r="D2853" s="703">
        <v>38</v>
      </c>
      <c r="F2853" s="1261">
        <v>10298.370000000001</v>
      </c>
      <c r="G2853" s="1261">
        <v>25000</v>
      </c>
      <c r="H2853" s="1261">
        <v>0</v>
      </c>
      <c r="I2853" s="1261" t="s">
        <v>1358</v>
      </c>
      <c r="J2853" s="1261" t="s">
        <v>1359</v>
      </c>
    </row>
    <row r="2854">
      <c r="A2854" s="1261" t="s">
        <v>1360</v>
      </c>
      <c r="B2854" s="1261" t="s">
        <v>1403</v>
      </c>
      <c r="C2854" s="1261" t="s">
        <v>1367</v>
      </c>
      <c r="D2854" s="703">
        <v>59</v>
      </c>
      <c r="F2854" s="1261">
        <v>26969.919999999998</v>
      </c>
      <c r="G2854" s="1261">
        <v>571.41999999999996</v>
      </c>
      <c r="H2854" s="1261">
        <v>0</v>
      </c>
      <c r="I2854" s="1261" t="s">
        <v>1358</v>
      </c>
      <c r="J2854" s="1261" t="s">
        <v>1359</v>
      </c>
    </row>
    <row r="2855">
      <c r="A2855" s="1261" t="s">
        <v>1360</v>
      </c>
      <c r="B2855" s="1261" t="s">
        <v>1403</v>
      </c>
      <c r="C2855" s="1261" t="s">
        <v>1376</v>
      </c>
      <c r="D2855" s="703">
        <v>7</v>
      </c>
      <c r="F2855" s="1261">
        <v>30113.139999999999</v>
      </c>
      <c r="G2855" s="1261">
        <v>42000</v>
      </c>
      <c r="H2855" s="1261">
        <v>0</v>
      </c>
      <c r="I2855" s="1261" t="s">
        <v>1358</v>
      </c>
      <c r="J2855" s="1261" t="s">
        <v>1359</v>
      </c>
    </row>
    <row r="2856">
      <c r="A2856" s="1261" t="s">
        <v>1360</v>
      </c>
      <c r="B2856" s="1261" t="s">
        <v>1403</v>
      </c>
      <c r="C2856" s="1261" t="s">
        <v>1367</v>
      </c>
      <c r="D2856" s="703">
        <v>9</v>
      </c>
      <c r="F2856" s="1261">
        <v>1137847</v>
      </c>
      <c r="G2856" s="1261">
        <v>197600</v>
      </c>
      <c r="H2856" s="1261">
        <v>0</v>
      </c>
      <c r="I2856" s="1261" t="s">
        <v>1358</v>
      </c>
      <c r="J2856" s="1261" t="s">
        <v>1359</v>
      </c>
    </row>
    <row r="2857">
      <c r="A2857" s="1261" t="s">
        <v>1355</v>
      </c>
      <c r="B2857" s="1261" t="s">
        <v>1403</v>
      </c>
      <c r="C2857" s="1261" t="s">
        <v>1408</v>
      </c>
      <c r="D2857" s="703">
        <v>53</v>
      </c>
      <c r="F2857" s="1261">
        <v>221.00999999999999</v>
      </c>
      <c r="G2857" s="1261">
        <v>25</v>
      </c>
      <c r="H2857" s="1261">
        <v>0</v>
      </c>
      <c r="I2857" s="1261" t="s">
        <v>1358</v>
      </c>
      <c r="J2857" s="1261" t="s">
        <v>1359</v>
      </c>
    </row>
    <row r="2858">
      <c r="A2858" s="1261" t="s">
        <v>1355</v>
      </c>
      <c r="B2858" s="1261" t="s">
        <v>1403</v>
      </c>
      <c r="C2858" s="1261" t="s">
        <v>1422</v>
      </c>
      <c r="D2858" s="703">
        <v>63</v>
      </c>
      <c r="F2858" s="1261">
        <v>300</v>
      </c>
      <c r="G2858" s="1261">
        <v>0.65000000000000002</v>
      </c>
      <c r="H2858" s="1261">
        <v>0</v>
      </c>
      <c r="I2858" s="1261" t="s">
        <v>1358</v>
      </c>
      <c r="J2858" s="1261" t="s">
        <v>1359</v>
      </c>
    </row>
    <row r="2859">
      <c r="A2859" s="1261" t="s">
        <v>1355</v>
      </c>
      <c r="B2859" s="1261" t="s">
        <v>1403</v>
      </c>
      <c r="C2859" s="1261" t="s">
        <v>1422</v>
      </c>
      <c r="D2859" s="703">
        <v>34</v>
      </c>
      <c r="F2859" s="1261">
        <v>2382</v>
      </c>
      <c r="G2859" s="1261">
        <v>96.189999999999998</v>
      </c>
      <c r="H2859" s="1261">
        <v>0</v>
      </c>
      <c r="I2859" s="1261" t="s">
        <v>1358</v>
      </c>
      <c r="J2859" s="1261" t="s">
        <v>1359</v>
      </c>
    </row>
    <row r="2860">
      <c r="A2860" s="1261" t="s">
        <v>1360</v>
      </c>
      <c r="B2860" s="1261" t="s">
        <v>1403</v>
      </c>
      <c r="C2860" s="1261" t="s">
        <v>1368</v>
      </c>
      <c r="D2860" s="703">
        <v>17</v>
      </c>
      <c r="F2860" s="1261">
        <v>1427.53</v>
      </c>
      <c r="G2860" s="1261">
        <v>581.39999999999998</v>
      </c>
      <c r="H2860" s="1261">
        <v>0</v>
      </c>
      <c r="I2860" s="1261" t="s">
        <v>1358</v>
      </c>
      <c r="J2860" s="1261" t="s">
        <v>1359</v>
      </c>
    </row>
    <row r="2861">
      <c r="A2861" s="1261" t="s">
        <v>1355</v>
      </c>
      <c r="B2861" s="1261" t="s">
        <v>1403</v>
      </c>
      <c r="C2861" s="1261" t="s">
        <v>1377</v>
      </c>
      <c r="D2861" s="703">
        <v>85</v>
      </c>
      <c r="F2861" s="1261">
        <v>1178.71</v>
      </c>
      <c r="G2861" s="1261">
        <v>7.5999999999999996</v>
      </c>
      <c r="H2861" s="1261">
        <v>0</v>
      </c>
      <c r="I2861" s="1261" t="s">
        <v>1358</v>
      </c>
      <c r="J2861" s="1261" t="s">
        <v>1359</v>
      </c>
    </row>
    <row r="2862">
      <c r="A2862" s="1261" t="s">
        <v>1360</v>
      </c>
      <c r="B2862" s="1261" t="s">
        <v>1403</v>
      </c>
      <c r="C2862" s="1261" t="s">
        <v>1414</v>
      </c>
      <c r="D2862" s="703">
        <v>12</v>
      </c>
      <c r="F2862" s="1261">
        <v>17504.82</v>
      </c>
      <c r="G2862" s="1261">
        <v>3000</v>
      </c>
      <c r="H2862" s="1261">
        <v>0</v>
      </c>
      <c r="I2862" s="1261" t="s">
        <v>1358</v>
      </c>
      <c r="J2862" s="1261" t="s">
        <v>1359</v>
      </c>
    </row>
    <row r="2863">
      <c r="A2863" s="1261" t="s">
        <v>1355</v>
      </c>
      <c r="B2863" s="1261" t="s">
        <v>1403</v>
      </c>
      <c r="C2863" s="1261" t="s">
        <v>1433</v>
      </c>
      <c r="D2863" s="703">
        <v>90</v>
      </c>
      <c r="F2863" s="1261">
        <v>1840</v>
      </c>
      <c r="G2863" s="1261">
        <v>1</v>
      </c>
      <c r="H2863" s="1261">
        <v>0</v>
      </c>
      <c r="I2863" s="1261" t="s">
        <v>1358</v>
      </c>
      <c r="J2863" s="1261" t="s">
        <v>1359</v>
      </c>
    </row>
    <row r="2864">
      <c r="A2864" s="1261" t="s">
        <v>1360</v>
      </c>
      <c r="B2864" s="1261" t="s">
        <v>1403</v>
      </c>
      <c r="C2864" s="1261" t="s">
        <v>1379</v>
      </c>
      <c r="D2864" s="703">
        <v>17</v>
      </c>
      <c r="F2864" s="1261">
        <v>11914.870000000001</v>
      </c>
      <c r="G2864" s="1261">
        <v>2000</v>
      </c>
      <c r="H2864" s="1261">
        <v>0</v>
      </c>
      <c r="I2864" s="1261" t="s">
        <v>1358</v>
      </c>
      <c r="J2864" s="1261" t="s">
        <v>1359</v>
      </c>
    </row>
    <row r="2865">
      <c r="A2865" s="1261" t="s">
        <v>1360</v>
      </c>
      <c r="B2865" s="1261" t="s">
        <v>1403</v>
      </c>
      <c r="C2865" s="1261" t="s">
        <v>1421</v>
      </c>
      <c r="D2865" s="703">
        <v>85</v>
      </c>
      <c r="F2865" s="1261">
        <v>8670.3400000000001</v>
      </c>
      <c r="G2865" s="1261">
        <v>33.560000000000002</v>
      </c>
      <c r="H2865" s="1261">
        <v>0</v>
      </c>
      <c r="I2865" s="1261" t="s">
        <v>1358</v>
      </c>
      <c r="J2865" s="1261" t="s">
        <v>1359</v>
      </c>
    </row>
    <row r="2866">
      <c r="A2866" s="1261" t="s">
        <v>1360</v>
      </c>
      <c r="B2866" s="1261" t="s">
        <v>1403</v>
      </c>
      <c r="C2866" s="1261" t="s">
        <v>1385</v>
      </c>
      <c r="D2866" s="703">
        <v>39</v>
      </c>
      <c r="F2866" s="1261">
        <v>171714.20999999999</v>
      </c>
      <c r="G2866" s="1261">
        <v>38573</v>
      </c>
      <c r="H2866" s="1261">
        <v>0</v>
      </c>
      <c r="I2866" s="1261" t="s">
        <v>1358</v>
      </c>
      <c r="J2866" s="1261" t="s">
        <v>1359</v>
      </c>
    </row>
    <row r="2867">
      <c r="A2867" s="1261" t="s">
        <v>1355</v>
      </c>
      <c r="B2867" s="1261" t="s">
        <v>1403</v>
      </c>
      <c r="C2867" s="1261" t="s">
        <v>1429</v>
      </c>
      <c r="D2867" s="703">
        <v>95</v>
      </c>
      <c r="F2867" s="1261">
        <v>9044</v>
      </c>
      <c r="G2867" s="1261">
        <v>69</v>
      </c>
      <c r="H2867" s="1261">
        <v>0</v>
      </c>
      <c r="I2867" s="1261" t="s">
        <v>1358</v>
      </c>
      <c r="J2867" s="1261" t="s">
        <v>1359</v>
      </c>
    </row>
    <row r="2868">
      <c r="A2868" s="1261" t="s">
        <v>1360</v>
      </c>
      <c r="B2868" s="1261" t="s">
        <v>1403</v>
      </c>
      <c r="C2868" s="1261" t="s">
        <v>1382</v>
      </c>
      <c r="D2868" s="703">
        <v>74</v>
      </c>
      <c r="F2868" s="1261">
        <v>16213.57</v>
      </c>
      <c r="G2868" s="1261">
        <v>69</v>
      </c>
      <c r="H2868" s="1261">
        <v>0</v>
      </c>
      <c r="I2868" s="1261" t="s">
        <v>1358</v>
      </c>
      <c r="J2868" s="1261" t="s">
        <v>1359</v>
      </c>
    </row>
    <row r="2869">
      <c r="A2869" s="1261" t="s">
        <v>1360</v>
      </c>
      <c r="B2869" s="1261" t="s">
        <v>1403</v>
      </c>
      <c r="C2869" s="1261" t="s">
        <v>1377</v>
      </c>
      <c r="D2869" s="703">
        <v>9</v>
      </c>
      <c r="F2869" s="1261">
        <v>10673.33</v>
      </c>
      <c r="G2869" s="1261">
        <v>1716.6199999999999</v>
      </c>
      <c r="H2869" s="1261">
        <v>0</v>
      </c>
      <c r="I2869" s="1261" t="s">
        <v>1358</v>
      </c>
      <c r="J2869" s="1261" t="s">
        <v>1359</v>
      </c>
    </row>
    <row r="2870">
      <c r="A2870" s="1261" t="s">
        <v>1355</v>
      </c>
      <c r="B2870" s="1261" t="s">
        <v>1403</v>
      </c>
      <c r="C2870" s="1261" t="s">
        <v>1371</v>
      </c>
      <c r="D2870" s="703">
        <v>84</v>
      </c>
      <c r="F2870" s="1261">
        <v>4263.9700000000003</v>
      </c>
      <c r="G2870" s="1261">
        <v>138.40000000000001</v>
      </c>
      <c r="H2870" s="1261">
        <v>0</v>
      </c>
      <c r="I2870" s="1261" t="s">
        <v>1358</v>
      </c>
      <c r="J2870" s="1261" t="s">
        <v>1359</v>
      </c>
    </row>
    <row r="2871">
      <c r="A2871" s="1261" t="s">
        <v>1355</v>
      </c>
      <c r="B2871" s="1261" t="s">
        <v>1403</v>
      </c>
      <c r="C2871" s="1261" t="s">
        <v>1365</v>
      </c>
      <c r="D2871" s="703">
        <v>84</v>
      </c>
      <c r="F2871" s="1261">
        <v>7993</v>
      </c>
      <c r="G2871" s="1261">
        <v>348</v>
      </c>
      <c r="H2871" s="1261">
        <v>0</v>
      </c>
      <c r="I2871" s="1261" t="s">
        <v>1358</v>
      </c>
      <c r="J2871" s="1261" t="s">
        <v>1359</v>
      </c>
    </row>
    <row r="2872">
      <c r="A2872" s="1261" t="s">
        <v>1360</v>
      </c>
      <c r="B2872" s="1261" t="s">
        <v>1403</v>
      </c>
      <c r="C2872" s="1261" t="s">
        <v>1364</v>
      </c>
      <c r="D2872" s="703">
        <v>34</v>
      </c>
      <c r="F2872" s="1261">
        <v>4510.3500000000004</v>
      </c>
      <c r="G2872" s="1261">
        <v>816</v>
      </c>
      <c r="H2872" s="1261">
        <v>0</v>
      </c>
      <c r="I2872" s="1261" t="s">
        <v>1358</v>
      </c>
      <c r="J2872" s="1261" t="s">
        <v>1359</v>
      </c>
    </row>
    <row r="2873">
      <c r="A2873" s="1261" t="s">
        <v>1355</v>
      </c>
      <c r="B2873" s="1261" t="s">
        <v>1403</v>
      </c>
      <c r="C2873" s="1261" t="s">
        <v>1390</v>
      </c>
      <c r="D2873" s="703">
        <v>95</v>
      </c>
      <c r="F2873" s="1261">
        <v>7167.5100000000002</v>
      </c>
      <c r="G2873" s="1261">
        <v>150.5</v>
      </c>
      <c r="H2873" s="1261">
        <v>0</v>
      </c>
      <c r="I2873" s="1261" t="s">
        <v>1358</v>
      </c>
      <c r="J2873" s="1261" t="s">
        <v>1359</v>
      </c>
    </row>
    <row r="2874">
      <c r="A2874" s="1261" t="s">
        <v>1360</v>
      </c>
      <c r="B2874" s="1261" t="s">
        <v>1403</v>
      </c>
      <c r="C2874" s="1261" t="s">
        <v>1382</v>
      </c>
      <c r="D2874" s="703">
        <v>72</v>
      </c>
      <c r="F2874" s="1261">
        <v>13164.23</v>
      </c>
      <c r="G2874" s="1261">
        <v>273</v>
      </c>
      <c r="H2874" s="1261">
        <v>0</v>
      </c>
      <c r="I2874" s="1261" t="s">
        <v>1358</v>
      </c>
      <c r="J2874" s="1261" t="s">
        <v>1359</v>
      </c>
    </row>
    <row r="2875">
      <c r="A2875" s="1261" t="s">
        <v>1355</v>
      </c>
      <c r="B2875" s="1261" t="s">
        <v>1403</v>
      </c>
      <c r="C2875" s="1261" t="s">
        <v>1390</v>
      </c>
      <c r="D2875" s="703">
        <v>90</v>
      </c>
      <c r="F2875" s="1261">
        <v>20322.52</v>
      </c>
      <c r="G2875" s="1261">
        <v>42.719999999999999</v>
      </c>
      <c r="H2875" s="1261">
        <v>0</v>
      </c>
      <c r="I2875" s="1261" t="s">
        <v>1358</v>
      </c>
      <c r="J2875" s="1261" t="s">
        <v>1359</v>
      </c>
    </row>
    <row r="2876">
      <c r="A2876" s="1261" t="s">
        <v>1360</v>
      </c>
      <c r="B2876" s="1261" t="s">
        <v>1403</v>
      </c>
      <c r="C2876" s="1261" t="s">
        <v>1422</v>
      </c>
      <c r="D2876" s="703">
        <v>73</v>
      </c>
      <c r="F2876" s="1261">
        <v>585.30999999999995</v>
      </c>
      <c r="G2876" s="1261">
        <v>10.4</v>
      </c>
      <c r="H2876" s="1261">
        <v>0</v>
      </c>
      <c r="I2876" s="1261" t="s">
        <v>1358</v>
      </c>
      <c r="J2876" s="1261" t="s">
        <v>1359</v>
      </c>
    </row>
    <row r="2877">
      <c r="A2877" s="1261" t="s">
        <v>1360</v>
      </c>
      <c r="B2877" s="1261" t="s">
        <v>1403</v>
      </c>
      <c r="C2877" s="1261" t="s">
        <v>1378</v>
      </c>
      <c r="D2877" s="703">
        <v>84</v>
      </c>
      <c r="F2877" s="1261">
        <v>3900279.0899999999</v>
      </c>
      <c r="G2877" s="1261">
        <v>127546</v>
      </c>
      <c r="H2877" s="1261">
        <v>0</v>
      </c>
      <c r="I2877" s="1261" t="s">
        <v>1358</v>
      </c>
      <c r="J2877" s="1261" t="s">
        <v>1359</v>
      </c>
    </row>
    <row r="2878">
      <c r="A2878" s="1261" t="s">
        <v>1360</v>
      </c>
      <c r="B2878" s="1261" t="s">
        <v>1403</v>
      </c>
      <c r="C2878" s="1261" t="s">
        <v>1376</v>
      </c>
      <c r="D2878" s="703">
        <v>49</v>
      </c>
      <c r="F2878" s="1261">
        <v>5.0999999999999996</v>
      </c>
      <c r="G2878" s="1261">
        <v>0.79000000000000004</v>
      </c>
      <c r="H2878" s="1261">
        <v>0</v>
      </c>
      <c r="I2878" s="1261" t="s">
        <v>1358</v>
      </c>
      <c r="J2878" s="1261" t="s">
        <v>1359</v>
      </c>
    </row>
    <row r="2879">
      <c r="A2879" s="1261" t="s">
        <v>1360</v>
      </c>
      <c r="B2879" s="1261" t="s">
        <v>1403</v>
      </c>
      <c r="C2879" s="1261" t="s">
        <v>1399</v>
      </c>
      <c r="D2879" s="703">
        <v>85</v>
      </c>
      <c r="F2879" s="1261">
        <v>284.79000000000002</v>
      </c>
      <c r="G2879" s="1261">
        <v>8.5999999999999996</v>
      </c>
      <c r="H2879" s="1261">
        <v>0</v>
      </c>
      <c r="I2879" s="1261" t="s">
        <v>1358</v>
      </c>
      <c r="J2879" s="1261" t="s">
        <v>1359</v>
      </c>
    </row>
    <row r="2880">
      <c r="A2880" s="1261" t="s">
        <v>1355</v>
      </c>
      <c r="B2880" s="1261" t="s">
        <v>1423</v>
      </c>
      <c r="C2880" s="1261" t="s">
        <v>1364</v>
      </c>
      <c r="D2880" s="703">
        <v>17</v>
      </c>
      <c r="F2880" s="1261">
        <v>57.100000000000001</v>
      </c>
      <c r="G2880" s="1261">
        <v>3.2999999999999998</v>
      </c>
      <c r="H2880" s="1261">
        <v>0</v>
      </c>
      <c r="I2880" s="1261" t="s">
        <v>1358</v>
      </c>
      <c r="J2880" s="1261" t="s">
        <v>1359</v>
      </c>
    </row>
    <row r="2881">
      <c r="A2881" s="1261" t="s">
        <v>1360</v>
      </c>
      <c r="B2881" s="1261" t="s">
        <v>1423</v>
      </c>
      <c r="C2881" s="1261" t="s">
        <v>1383</v>
      </c>
      <c r="D2881" s="703">
        <v>8</v>
      </c>
      <c r="F2881" s="1261">
        <v>1642548.71</v>
      </c>
      <c r="G2881" s="1261">
        <v>1795198.01</v>
      </c>
      <c r="H2881" s="1261">
        <v>0</v>
      </c>
      <c r="I2881" s="1261" t="s">
        <v>1358</v>
      </c>
      <c r="J2881" s="1261" t="s">
        <v>1359</v>
      </c>
    </row>
    <row r="2882">
      <c r="A2882" s="1261" t="s">
        <v>1355</v>
      </c>
      <c r="B2882" s="1261" t="s">
        <v>1423</v>
      </c>
      <c r="C2882" s="1261" t="s">
        <v>1367</v>
      </c>
      <c r="D2882" s="703">
        <v>90</v>
      </c>
      <c r="F2882" s="1261">
        <v>35970</v>
      </c>
      <c r="G2882" s="1261">
        <v>174.19999999999999</v>
      </c>
      <c r="H2882" s="1261">
        <v>0</v>
      </c>
      <c r="I2882" s="1261" t="s">
        <v>1358</v>
      </c>
      <c r="J2882" s="1261" t="s">
        <v>1359</v>
      </c>
    </row>
    <row r="2883">
      <c r="A2883" s="1261" t="s">
        <v>1355</v>
      </c>
      <c r="B2883" s="1261" t="s">
        <v>1423</v>
      </c>
      <c r="C2883" s="1261" t="s">
        <v>1368</v>
      </c>
      <c r="D2883" s="703">
        <v>84</v>
      </c>
      <c r="F2883" s="1261">
        <v>11062775.02</v>
      </c>
      <c r="G2883" s="1261">
        <v>1334786.2</v>
      </c>
      <c r="H2883" s="1261">
        <v>0</v>
      </c>
      <c r="I2883" s="1261" t="s">
        <v>1358</v>
      </c>
      <c r="J2883" s="1261" t="s">
        <v>1359</v>
      </c>
    </row>
    <row r="2884">
      <c r="A2884" s="1261" t="s">
        <v>1355</v>
      </c>
      <c r="B2884" s="1261" t="s">
        <v>1423</v>
      </c>
      <c r="C2884" s="1261" t="s">
        <v>1371</v>
      </c>
      <c r="D2884" s="703">
        <v>2</v>
      </c>
      <c r="F2884" s="1261">
        <v>1738373.1200000001</v>
      </c>
      <c r="G2884" s="1261">
        <v>704916.5</v>
      </c>
      <c r="H2884" s="1261">
        <v>0</v>
      </c>
      <c r="I2884" s="1261" t="s">
        <v>1358</v>
      </c>
      <c r="J2884" s="1261" t="s">
        <v>1359</v>
      </c>
    </row>
    <row r="2885">
      <c r="A2885" s="1261" t="s">
        <v>1360</v>
      </c>
      <c r="B2885" s="1261" t="s">
        <v>1423</v>
      </c>
      <c r="C2885" s="1261" t="s">
        <v>1377</v>
      </c>
      <c r="D2885" s="703">
        <v>62</v>
      </c>
      <c r="F2885" s="1261">
        <v>2331.1799999999998</v>
      </c>
      <c r="G2885" s="1261">
        <v>24.280000000000001</v>
      </c>
      <c r="H2885" s="1261">
        <v>0</v>
      </c>
      <c r="I2885" s="1261" t="s">
        <v>1358</v>
      </c>
      <c r="J2885" s="1261" t="s">
        <v>1359</v>
      </c>
    </row>
    <row r="2886">
      <c r="A2886" s="1261" t="s">
        <v>1355</v>
      </c>
      <c r="B2886" s="1261" t="s">
        <v>1423</v>
      </c>
      <c r="C2886" s="1261" t="s">
        <v>1373</v>
      </c>
      <c r="D2886" s="703">
        <v>85</v>
      </c>
      <c r="F2886" s="1261">
        <v>37215.559999999998</v>
      </c>
      <c r="G2886" s="1261">
        <v>119</v>
      </c>
      <c r="H2886" s="1261">
        <v>0</v>
      </c>
      <c r="I2886" s="1261" t="s">
        <v>1358</v>
      </c>
      <c r="J2886" s="1261" t="s">
        <v>1359</v>
      </c>
    </row>
    <row r="2887">
      <c r="A2887" s="1261" t="s">
        <v>1355</v>
      </c>
      <c r="B2887" s="1261" t="s">
        <v>1423</v>
      </c>
      <c r="C2887" s="1261" t="s">
        <v>1367</v>
      </c>
      <c r="D2887" s="703">
        <v>44</v>
      </c>
      <c r="F2887" s="1261">
        <v>57427121.439999998</v>
      </c>
      <c r="G2887" s="1261">
        <v>279547689.64999998</v>
      </c>
      <c r="H2887" s="1261">
        <v>0</v>
      </c>
      <c r="I2887" s="1261" t="s">
        <v>1358</v>
      </c>
      <c r="J2887" s="1261" t="s">
        <v>1359</v>
      </c>
    </row>
    <row r="2888">
      <c r="A2888" s="1261" t="s">
        <v>1355</v>
      </c>
      <c r="B2888" s="1261" t="s">
        <v>1423</v>
      </c>
      <c r="C2888" s="1261" t="s">
        <v>1370</v>
      </c>
      <c r="D2888" s="703">
        <v>38</v>
      </c>
      <c r="F2888" s="1261">
        <v>58860.620000000003</v>
      </c>
      <c r="G2888" s="1261">
        <v>9000</v>
      </c>
      <c r="H2888" s="1261">
        <v>0</v>
      </c>
      <c r="I2888" s="1261" t="s">
        <v>1358</v>
      </c>
      <c r="J2888" s="1261" t="s">
        <v>1359</v>
      </c>
    </row>
    <row r="2889">
      <c r="A2889" s="1261" t="s">
        <v>1360</v>
      </c>
      <c r="B2889" s="1261" t="s">
        <v>1423</v>
      </c>
      <c r="C2889" s="1261" t="s">
        <v>1382</v>
      </c>
      <c r="D2889" s="703">
        <v>61</v>
      </c>
      <c r="F2889" s="1261">
        <v>56687.699999999997</v>
      </c>
      <c r="G2889" s="1261">
        <v>357.20999999999998</v>
      </c>
      <c r="H2889" s="1261">
        <v>0</v>
      </c>
      <c r="I2889" s="1261" t="s">
        <v>1358</v>
      </c>
      <c r="J2889" s="1261" t="s">
        <v>1359</v>
      </c>
    </row>
    <row r="2890">
      <c r="A2890" s="1261" t="s">
        <v>1355</v>
      </c>
      <c r="B2890" s="1261" t="s">
        <v>1423</v>
      </c>
      <c r="C2890" s="1261" t="s">
        <v>1371</v>
      </c>
      <c r="D2890" s="703">
        <v>20</v>
      </c>
      <c r="F2890" s="1261">
        <v>282239.98999999999</v>
      </c>
      <c r="G2890" s="1261">
        <v>421124.09999999998</v>
      </c>
      <c r="H2890" s="1261">
        <v>0</v>
      </c>
      <c r="I2890" s="1261" t="s">
        <v>1358</v>
      </c>
      <c r="J2890" s="1261" t="s">
        <v>1359</v>
      </c>
    </row>
    <row r="2891">
      <c r="A2891" s="1261" t="s">
        <v>1360</v>
      </c>
      <c r="B2891" s="1261" t="s">
        <v>1423</v>
      </c>
      <c r="C2891" s="1261" t="s">
        <v>1364</v>
      </c>
      <c r="D2891" s="703">
        <v>39</v>
      </c>
      <c r="F2891" s="1261">
        <v>715314.76000000001</v>
      </c>
      <c r="G2891" s="1261">
        <v>235388.75</v>
      </c>
      <c r="H2891" s="1261">
        <v>0</v>
      </c>
      <c r="I2891" s="1261" t="s">
        <v>1358</v>
      </c>
      <c r="J2891" s="1261" t="s">
        <v>1359</v>
      </c>
    </row>
    <row r="2892">
      <c r="A2892" s="1261" t="s">
        <v>1360</v>
      </c>
      <c r="B2892" s="1261" t="s">
        <v>1423</v>
      </c>
      <c r="C2892" s="1261" t="s">
        <v>1384</v>
      </c>
      <c r="D2892" s="703">
        <v>61</v>
      </c>
      <c r="F2892" s="1261">
        <v>4291.3800000000001</v>
      </c>
      <c r="G2892" s="1261">
        <v>392.89999999999998</v>
      </c>
      <c r="H2892" s="1261">
        <v>0</v>
      </c>
      <c r="I2892" s="1261" t="s">
        <v>1358</v>
      </c>
      <c r="J2892" s="1261" t="s">
        <v>1359</v>
      </c>
    </row>
    <row r="2893">
      <c r="A2893" s="1261" t="s">
        <v>1360</v>
      </c>
      <c r="B2893" s="1261" t="s">
        <v>1423</v>
      </c>
      <c r="C2893" s="1261" t="s">
        <v>1368</v>
      </c>
      <c r="D2893" s="703">
        <v>22</v>
      </c>
      <c r="F2893" s="1261">
        <v>324430.57000000001</v>
      </c>
      <c r="G2893" s="1261">
        <v>741778.28000000003</v>
      </c>
      <c r="H2893" s="1261">
        <v>0</v>
      </c>
      <c r="I2893" s="1261" t="s">
        <v>1358</v>
      </c>
      <c r="J2893" s="1261" t="s">
        <v>1359</v>
      </c>
    </row>
    <row r="2894">
      <c r="A2894" s="1261" t="s">
        <v>1360</v>
      </c>
      <c r="B2894" s="1261" t="s">
        <v>1423</v>
      </c>
      <c r="C2894" s="1261" t="s">
        <v>1392</v>
      </c>
      <c r="D2894" s="703">
        <v>28</v>
      </c>
      <c r="F2894" s="1261">
        <v>23248095</v>
      </c>
      <c r="G2894" s="1261">
        <v>355490.70000000001</v>
      </c>
      <c r="H2894" s="1261">
        <v>0</v>
      </c>
      <c r="I2894" s="1261" t="s">
        <v>1358</v>
      </c>
      <c r="J2894" s="1261" t="s">
        <v>1359</v>
      </c>
    </row>
    <row r="2895">
      <c r="A2895" s="1261" t="s">
        <v>1360</v>
      </c>
      <c r="B2895" s="1261" t="s">
        <v>1423</v>
      </c>
      <c r="C2895" s="1261" t="s">
        <v>1382</v>
      </c>
      <c r="D2895" s="703">
        <v>32</v>
      </c>
      <c r="F2895" s="1261">
        <v>20552.150000000001</v>
      </c>
      <c r="G2895" s="1261">
        <v>2690.3000000000002</v>
      </c>
      <c r="H2895" s="1261">
        <v>0</v>
      </c>
      <c r="I2895" s="1261" t="s">
        <v>1358</v>
      </c>
      <c r="J2895" s="1261" t="s">
        <v>1359</v>
      </c>
    </row>
    <row r="2896">
      <c r="A2896" s="1261" t="s">
        <v>1355</v>
      </c>
      <c r="B2896" s="1261" t="s">
        <v>1423</v>
      </c>
      <c r="C2896" s="1261" t="s">
        <v>1372</v>
      </c>
      <c r="D2896" s="703">
        <v>20</v>
      </c>
      <c r="F2896" s="1261">
        <v>1339.1600000000001</v>
      </c>
      <c r="G2896" s="1261">
        <v>462.72000000000003</v>
      </c>
      <c r="H2896" s="1261">
        <v>0</v>
      </c>
      <c r="I2896" s="1261" t="s">
        <v>1358</v>
      </c>
      <c r="J2896" s="1261" t="s">
        <v>1359</v>
      </c>
    </row>
    <row r="2897">
      <c r="A2897" s="1261" t="s">
        <v>1360</v>
      </c>
      <c r="B2897" s="1261" t="s">
        <v>1423</v>
      </c>
      <c r="C2897" s="1261" t="s">
        <v>1368</v>
      </c>
      <c r="D2897" s="703">
        <v>28</v>
      </c>
      <c r="F2897" s="1261">
        <v>174927.39000000001</v>
      </c>
      <c r="G2897" s="1261">
        <v>477350</v>
      </c>
      <c r="H2897" s="1261">
        <v>0</v>
      </c>
      <c r="I2897" s="1261" t="s">
        <v>1358</v>
      </c>
      <c r="J2897" s="1261" t="s">
        <v>1359</v>
      </c>
    </row>
    <row r="2898">
      <c r="A2898" s="1261" t="s">
        <v>1355</v>
      </c>
      <c r="B2898" s="1261" t="s">
        <v>1423</v>
      </c>
      <c r="C2898" s="1261" t="s">
        <v>1364</v>
      </c>
      <c r="D2898" s="703">
        <v>95</v>
      </c>
      <c r="F2898" s="1261">
        <v>68100.270000000004</v>
      </c>
      <c r="G2898" s="1261">
        <v>14028.32</v>
      </c>
      <c r="H2898" s="1261">
        <v>0</v>
      </c>
      <c r="I2898" s="1261" t="s">
        <v>1358</v>
      </c>
      <c r="J2898" s="1261" t="s">
        <v>1359</v>
      </c>
    </row>
    <row r="2899">
      <c r="A2899" s="1261" t="s">
        <v>1360</v>
      </c>
      <c r="B2899" s="1261" t="s">
        <v>1423</v>
      </c>
      <c r="C2899" s="1261" t="s">
        <v>1364</v>
      </c>
      <c r="D2899" s="703">
        <v>84</v>
      </c>
      <c r="F2899" s="1261">
        <v>113286.12</v>
      </c>
      <c r="G2899" s="1261">
        <v>10261.219999999999</v>
      </c>
      <c r="H2899" s="1261">
        <v>0</v>
      </c>
      <c r="I2899" s="1261" t="s">
        <v>1358</v>
      </c>
      <c r="J2899" s="1261" t="s">
        <v>1359</v>
      </c>
    </row>
    <row r="2900">
      <c r="A2900" s="1261" t="s">
        <v>1355</v>
      </c>
      <c r="B2900" s="1261" t="s">
        <v>1423</v>
      </c>
      <c r="C2900" s="1261" t="s">
        <v>1415</v>
      </c>
      <c r="D2900" s="703">
        <v>44</v>
      </c>
      <c r="F2900" s="1261">
        <v>154107.29999999999</v>
      </c>
      <c r="G2900" s="1261">
        <v>620140</v>
      </c>
      <c r="H2900" s="1261">
        <v>0</v>
      </c>
      <c r="I2900" s="1261" t="s">
        <v>1358</v>
      </c>
      <c r="J2900" s="1261" t="s">
        <v>1359</v>
      </c>
    </row>
    <row r="2901">
      <c r="A2901" s="1261" t="s">
        <v>1355</v>
      </c>
      <c r="B2901" s="1261" t="s">
        <v>1423</v>
      </c>
      <c r="C2901" s="1261" t="s">
        <v>1437</v>
      </c>
      <c r="D2901" s="703">
        <v>73</v>
      </c>
      <c r="F2901" s="1261">
        <v>67310.970000000001</v>
      </c>
      <c r="G2901" s="1261">
        <v>24697</v>
      </c>
      <c r="H2901" s="1261">
        <v>0</v>
      </c>
      <c r="I2901" s="1261" t="s">
        <v>1358</v>
      </c>
      <c r="J2901" s="1261" t="s">
        <v>1359</v>
      </c>
    </row>
    <row r="2902">
      <c r="A2902" s="1261" t="s">
        <v>1360</v>
      </c>
      <c r="B2902" s="1261" t="s">
        <v>1423</v>
      </c>
      <c r="C2902" s="1261" t="s">
        <v>1415</v>
      </c>
      <c r="D2902" s="703">
        <v>95</v>
      </c>
      <c r="F2902" s="1261">
        <v>273.19999999999999</v>
      </c>
      <c r="G2902" s="1261">
        <v>3.9100000000000001</v>
      </c>
      <c r="H2902" s="1261">
        <v>0</v>
      </c>
      <c r="I2902" s="1261" t="s">
        <v>1358</v>
      </c>
      <c r="J2902" s="1261" t="s">
        <v>1359</v>
      </c>
    </row>
    <row r="2903">
      <c r="A2903" s="1261" t="s">
        <v>1360</v>
      </c>
      <c r="B2903" s="1261" t="s">
        <v>1423</v>
      </c>
      <c r="C2903" s="1261" t="s">
        <v>1385</v>
      </c>
      <c r="D2903" s="703">
        <v>85</v>
      </c>
      <c r="F2903" s="1261">
        <v>42.119999999999997</v>
      </c>
      <c r="G2903" s="1261">
        <v>0.38</v>
      </c>
      <c r="H2903" s="1261">
        <v>0</v>
      </c>
      <c r="I2903" s="1261" t="s">
        <v>1358</v>
      </c>
      <c r="J2903" s="1261" t="s">
        <v>1359</v>
      </c>
    </row>
    <row r="2904">
      <c r="A2904" s="1261" t="s">
        <v>1360</v>
      </c>
      <c r="B2904" s="1261" t="s">
        <v>1423</v>
      </c>
      <c r="C2904" s="1261" t="s">
        <v>1385</v>
      </c>
      <c r="D2904" s="703">
        <v>61</v>
      </c>
      <c r="F2904" s="1261">
        <v>218153.37</v>
      </c>
      <c r="G2904" s="1261">
        <v>1933.54</v>
      </c>
      <c r="H2904" s="1261">
        <v>0</v>
      </c>
      <c r="I2904" s="1261" t="s">
        <v>1358</v>
      </c>
      <c r="J2904" s="1261" t="s">
        <v>1359</v>
      </c>
    </row>
    <row r="2905">
      <c r="A2905" s="1261" t="s">
        <v>1360</v>
      </c>
      <c r="B2905" s="1261" t="s">
        <v>1423</v>
      </c>
      <c r="C2905" s="1261" t="s">
        <v>1420</v>
      </c>
      <c r="D2905" s="703">
        <v>84</v>
      </c>
      <c r="F2905" s="1261">
        <v>30509.970000000001</v>
      </c>
      <c r="G2905" s="1261">
        <v>2804.0900000000001</v>
      </c>
      <c r="H2905" s="1261">
        <v>0</v>
      </c>
      <c r="I2905" s="1261" t="s">
        <v>1358</v>
      </c>
      <c r="J2905" s="1261" t="s">
        <v>1359</v>
      </c>
    </row>
    <row r="2906">
      <c r="A2906" s="1261" t="s">
        <v>1360</v>
      </c>
      <c r="B2906" s="1261" t="s">
        <v>1423</v>
      </c>
      <c r="C2906" s="1261" t="s">
        <v>1367</v>
      </c>
      <c r="D2906" s="703">
        <v>40</v>
      </c>
      <c r="F2906" s="1261">
        <v>864364.5</v>
      </c>
      <c r="G2906" s="1261">
        <v>322272.15999999997</v>
      </c>
      <c r="H2906" s="1261">
        <v>0</v>
      </c>
      <c r="I2906" s="1261" t="s">
        <v>1358</v>
      </c>
      <c r="J2906" s="1261" t="s">
        <v>1359</v>
      </c>
    </row>
    <row r="2907">
      <c r="A2907" s="1261" t="s">
        <v>1360</v>
      </c>
      <c r="B2907" s="1261" t="s">
        <v>1423</v>
      </c>
      <c r="C2907" s="1261" t="s">
        <v>1364</v>
      </c>
      <c r="D2907" s="703">
        <v>70</v>
      </c>
      <c r="F2907" s="1261">
        <v>400575.29999999999</v>
      </c>
      <c r="G2907" s="1261">
        <v>50032.199999999997</v>
      </c>
      <c r="H2907" s="1261">
        <v>0</v>
      </c>
      <c r="I2907" s="1261" t="s">
        <v>1358</v>
      </c>
      <c r="J2907" s="1261" t="s">
        <v>1359</v>
      </c>
    </row>
    <row r="2908">
      <c r="A2908" s="1261" t="s">
        <v>1355</v>
      </c>
      <c r="B2908" s="1261" t="s">
        <v>1423</v>
      </c>
      <c r="C2908" s="1261" t="s">
        <v>1383</v>
      </c>
      <c r="D2908" s="703">
        <v>94</v>
      </c>
      <c r="F2908" s="1261">
        <v>2272.25</v>
      </c>
      <c r="G2908" s="1261">
        <v>48</v>
      </c>
      <c r="H2908" s="1261">
        <v>0</v>
      </c>
      <c r="I2908" s="1261" t="s">
        <v>1358</v>
      </c>
      <c r="J2908" s="1261" t="s">
        <v>1359</v>
      </c>
    </row>
    <row r="2909">
      <c r="A2909" s="1261" t="s">
        <v>1360</v>
      </c>
      <c r="B2909" s="1261" t="s">
        <v>1423</v>
      </c>
      <c r="C2909" s="1261" t="s">
        <v>1367</v>
      </c>
      <c r="D2909" s="703">
        <v>83</v>
      </c>
      <c r="F2909" s="1261">
        <v>94964.100000000006</v>
      </c>
      <c r="G2909" s="1261">
        <v>41506.550000000003</v>
      </c>
      <c r="H2909" s="1261">
        <v>0</v>
      </c>
      <c r="I2909" s="1261" t="s">
        <v>1358</v>
      </c>
      <c r="J2909" s="1261" t="s">
        <v>1359</v>
      </c>
    </row>
    <row r="2910">
      <c r="A2910" s="1261" t="s">
        <v>1360</v>
      </c>
      <c r="B2910" s="1261" t="s">
        <v>1423</v>
      </c>
      <c r="C2910" s="1261" t="s">
        <v>1367</v>
      </c>
      <c r="D2910" s="703">
        <v>94</v>
      </c>
      <c r="F2910" s="1261">
        <v>303898.91999999998</v>
      </c>
      <c r="G2910" s="1261">
        <v>71488.050000000003</v>
      </c>
      <c r="H2910" s="1261">
        <v>0</v>
      </c>
      <c r="I2910" s="1261" t="s">
        <v>1358</v>
      </c>
      <c r="J2910" s="1261" t="s">
        <v>1359</v>
      </c>
    </row>
    <row r="2911">
      <c r="A2911" s="1261" t="s">
        <v>1355</v>
      </c>
      <c r="B2911" s="1261" t="s">
        <v>1423</v>
      </c>
      <c r="C2911" s="1261" t="s">
        <v>1368</v>
      </c>
      <c r="D2911" s="703">
        <v>29</v>
      </c>
      <c r="F2911" s="1261">
        <v>1611499.4399999999</v>
      </c>
      <c r="G2911" s="1261">
        <v>4951580</v>
      </c>
      <c r="H2911" s="1261">
        <v>0</v>
      </c>
      <c r="I2911" s="1261" t="s">
        <v>1358</v>
      </c>
      <c r="J2911" s="1261" t="s">
        <v>1359</v>
      </c>
    </row>
    <row r="2912">
      <c r="A2912" s="1261" t="s">
        <v>1355</v>
      </c>
      <c r="B2912" s="1261" t="s">
        <v>1423</v>
      </c>
      <c r="C2912" s="1261" t="s">
        <v>1383</v>
      </c>
      <c r="D2912" s="703">
        <v>44</v>
      </c>
      <c r="F2912" s="1261">
        <v>87395475.870000005</v>
      </c>
      <c r="G2912" s="1261">
        <v>504664155.17000002</v>
      </c>
      <c r="H2912" s="1261">
        <v>0</v>
      </c>
      <c r="I2912" s="1261" t="s">
        <v>1358</v>
      </c>
      <c r="J2912" s="1261" t="s">
        <v>1359</v>
      </c>
    </row>
    <row r="2913">
      <c r="A2913" s="1261" t="s">
        <v>1355</v>
      </c>
      <c r="B2913" s="1261" t="s">
        <v>1423</v>
      </c>
      <c r="C2913" s="1261" t="s">
        <v>1366</v>
      </c>
      <c r="D2913" s="703">
        <v>39</v>
      </c>
      <c r="F2913" s="1261">
        <v>747778.94999999995</v>
      </c>
      <c r="G2913" s="1261">
        <v>600097.25</v>
      </c>
      <c r="H2913" s="1261">
        <v>0</v>
      </c>
      <c r="I2913" s="1261" t="s">
        <v>1358</v>
      </c>
      <c r="J2913" s="1261" t="s">
        <v>1359</v>
      </c>
    </row>
    <row r="2914">
      <c r="A2914" s="1261" t="s">
        <v>1360</v>
      </c>
      <c r="B2914" s="1261" t="s">
        <v>1423</v>
      </c>
      <c r="C2914" s="1261" t="s">
        <v>1368</v>
      </c>
      <c r="D2914" s="703">
        <v>18</v>
      </c>
      <c r="F2914" s="1261">
        <v>214037.42000000001</v>
      </c>
      <c r="G2914" s="1261">
        <v>60003.919999999998</v>
      </c>
      <c r="H2914" s="1261">
        <v>0</v>
      </c>
      <c r="I2914" s="1261" t="s">
        <v>1358</v>
      </c>
      <c r="J2914" s="1261" t="s">
        <v>1359</v>
      </c>
    </row>
    <row r="2915">
      <c r="A2915" s="1261" t="s">
        <v>1355</v>
      </c>
      <c r="B2915" s="1261" t="s">
        <v>1423</v>
      </c>
      <c r="C2915" s="1261" t="s">
        <v>1364</v>
      </c>
      <c r="D2915" s="703">
        <v>34</v>
      </c>
      <c r="F2915" s="1261">
        <v>16260.469999999999</v>
      </c>
      <c r="G2915" s="1261">
        <v>1907.9300000000001</v>
      </c>
      <c r="H2915" s="1261">
        <v>0</v>
      </c>
      <c r="I2915" s="1261" t="s">
        <v>1358</v>
      </c>
      <c r="J2915" s="1261" t="s">
        <v>1359</v>
      </c>
    </row>
    <row r="2916">
      <c r="A2916" s="1261" t="s">
        <v>1355</v>
      </c>
      <c r="B2916" s="1261" t="s">
        <v>1423</v>
      </c>
      <c r="C2916" s="1261" t="s">
        <v>1475</v>
      </c>
      <c r="D2916" s="703">
        <v>90</v>
      </c>
      <c r="F2916" s="1261">
        <v>2340</v>
      </c>
      <c r="G2916" s="1261">
        <v>5.5</v>
      </c>
      <c r="H2916" s="1261">
        <v>0</v>
      </c>
      <c r="I2916" s="1261" t="s">
        <v>1358</v>
      </c>
      <c r="J2916" s="1261" t="s">
        <v>1359</v>
      </c>
    </row>
    <row r="2917">
      <c r="A2917" s="1261" t="s">
        <v>1355</v>
      </c>
      <c r="B2917" s="1261" t="s">
        <v>1423</v>
      </c>
      <c r="C2917" s="1261" t="s">
        <v>1364</v>
      </c>
      <c r="D2917" s="703">
        <v>63</v>
      </c>
      <c r="F2917" s="1261">
        <v>619.65999999999997</v>
      </c>
      <c r="G2917" s="1261">
        <v>23.16</v>
      </c>
      <c r="H2917" s="1261">
        <v>0</v>
      </c>
      <c r="I2917" s="1261" t="s">
        <v>1358</v>
      </c>
      <c r="J2917" s="1261" t="s">
        <v>1359</v>
      </c>
    </row>
    <row r="2918">
      <c r="A2918" s="1261" t="s">
        <v>1360</v>
      </c>
      <c r="B2918" s="1261" t="s">
        <v>1423</v>
      </c>
      <c r="C2918" s="1261" t="s">
        <v>1368</v>
      </c>
      <c r="D2918" s="703">
        <v>19</v>
      </c>
      <c r="F2918" s="1261">
        <v>80509.110000000001</v>
      </c>
      <c r="G2918" s="1261">
        <v>61949.849999999999</v>
      </c>
      <c r="H2918" s="1261">
        <v>0</v>
      </c>
      <c r="I2918" s="1261" t="s">
        <v>1358</v>
      </c>
      <c r="J2918" s="1261" t="s">
        <v>1359</v>
      </c>
    </row>
    <row r="2919">
      <c r="A2919" s="1261" t="s">
        <v>1360</v>
      </c>
      <c r="B2919" s="1261" t="s">
        <v>1423</v>
      </c>
      <c r="C2919" s="1261" t="s">
        <v>1368</v>
      </c>
      <c r="D2919" s="703">
        <v>44</v>
      </c>
      <c r="F2919" s="1261">
        <v>101.73999999999999</v>
      </c>
      <c r="G2919" s="1261">
        <v>960</v>
      </c>
      <c r="H2919" s="1261">
        <v>0</v>
      </c>
      <c r="I2919" s="1261" t="s">
        <v>1358</v>
      </c>
      <c r="J2919" s="1261" t="s">
        <v>1359</v>
      </c>
    </row>
    <row r="2920">
      <c r="A2920" s="1261" t="s">
        <v>1360</v>
      </c>
      <c r="B2920" s="1261" t="s">
        <v>1423</v>
      </c>
      <c r="C2920" s="1261" t="s">
        <v>1382</v>
      </c>
      <c r="D2920" s="703">
        <v>90</v>
      </c>
      <c r="F2920" s="1261">
        <v>18108.57</v>
      </c>
      <c r="G2920" s="1261">
        <v>148.93000000000001</v>
      </c>
      <c r="H2920" s="1261">
        <v>0</v>
      </c>
      <c r="I2920" s="1261" t="s">
        <v>1358</v>
      </c>
      <c r="J2920" s="1261" t="s">
        <v>1359</v>
      </c>
    </row>
    <row r="2921">
      <c r="A2921" s="1261" t="s">
        <v>1355</v>
      </c>
      <c r="B2921" s="1261" t="s">
        <v>1423</v>
      </c>
      <c r="C2921" s="1261" t="s">
        <v>1365</v>
      </c>
      <c r="D2921" s="703">
        <v>7</v>
      </c>
      <c r="F2921" s="1261">
        <v>389278.96000000002</v>
      </c>
      <c r="G2921" s="1261">
        <v>1586740</v>
      </c>
      <c r="H2921" s="1261">
        <v>0</v>
      </c>
      <c r="I2921" s="1261" t="s">
        <v>1358</v>
      </c>
      <c r="J2921" s="1261" t="s">
        <v>1359</v>
      </c>
    </row>
    <row r="2922">
      <c r="A2922" s="1261" t="s">
        <v>1360</v>
      </c>
      <c r="B2922" s="1261" t="s">
        <v>1423</v>
      </c>
      <c r="C2922" s="1261" t="s">
        <v>1425</v>
      </c>
      <c r="D2922" s="703">
        <v>61</v>
      </c>
      <c r="F2922" s="1261">
        <v>11078.309999999999</v>
      </c>
      <c r="G2922" s="1261">
        <v>69.420000000000002</v>
      </c>
      <c r="H2922" s="1261">
        <v>0</v>
      </c>
      <c r="I2922" s="1261" t="s">
        <v>1358</v>
      </c>
      <c r="J2922" s="1261" t="s">
        <v>1359</v>
      </c>
    </row>
    <row r="2923">
      <c r="A2923" s="1261" t="s">
        <v>1355</v>
      </c>
      <c r="B2923" s="1261" t="s">
        <v>1423</v>
      </c>
      <c r="C2923" s="1261" t="s">
        <v>1392</v>
      </c>
      <c r="D2923" s="703">
        <v>48</v>
      </c>
      <c r="F2923" s="1261">
        <v>107.68000000000001</v>
      </c>
      <c r="G2923" s="1261">
        <v>105</v>
      </c>
      <c r="H2923" s="1261">
        <v>0</v>
      </c>
      <c r="I2923" s="1261" t="s">
        <v>1358</v>
      </c>
      <c r="J2923" s="1261" t="s">
        <v>1359</v>
      </c>
    </row>
    <row r="2924">
      <c r="A2924" s="1261" t="s">
        <v>1355</v>
      </c>
      <c r="B2924" s="1261" t="s">
        <v>1423</v>
      </c>
      <c r="C2924" s="1261" t="s">
        <v>1368</v>
      </c>
      <c r="D2924" s="703">
        <v>4</v>
      </c>
      <c r="F2924" s="1261">
        <v>92.840000000000003</v>
      </c>
      <c r="G2924" s="1261">
        <v>20</v>
      </c>
      <c r="H2924" s="1261">
        <v>0</v>
      </c>
      <c r="I2924" s="1261" t="s">
        <v>1358</v>
      </c>
      <c r="J2924" s="1261" t="s">
        <v>1359</v>
      </c>
    </row>
    <row r="2925">
      <c r="A2925" s="1261" t="s">
        <v>1355</v>
      </c>
      <c r="B2925" s="1261" t="s">
        <v>1423</v>
      </c>
      <c r="C2925" s="1261" t="s">
        <v>1383</v>
      </c>
      <c r="D2925" s="703">
        <v>7</v>
      </c>
      <c r="F2925" s="1261">
        <v>11981.16</v>
      </c>
      <c r="G2925" s="1261">
        <v>20000</v>
      </c>
      <c r="H2925" s="1261">
        <v>0</v>
      </c>
      <c r="I2925" s="1261" t="s">
        <v>1358</v>
      </c>
      <c r="J2925" s="1261" t="s">
        <v>1359</v>
      </c>
    </row>
    <row r="2926">
      <c r="A2926" s="1261" t="s">
        <v>1360</v>
      </c>
      <c r="B2926" s="1261" t="s">
        <v>1423</v>
      </c>
      <c r="C2926" s="1261" t="s">
        <v>1420</v>
      </c>
      <c r="D2926" s="703">
        <v>49</v>
      </c>
      <c r="F2926" s="1261">
        <v>501.82999999999998</v>
      </c>
      <c r="G2926" s="1261">
        <v>0.90000000000000002</v>
      </c>
      <c r="H2926" s="1261">
        <v>0</v>
      </c>
      <c r="I2926" s="1261" t="s">
        <v>1358</v>
      </c>
      <c r="J2926" s="1261" t="s">
        <v>1359</v>
      </c>
    </row>
    <row r="2927">
      <c r="A2927" s="1261" t="s">
        <v>1360</v>
      </c>
      <c r="B2927" s="1261" t="s">
        <v>1423</v>
      </c>
      <c r="C2927" s="1261" t="s">
        <v>1368</v>
      </c>
      <c r="D2927" s="703">
        <v>8</v>
      </c>
      <c r="F2927" s="1261">
        <v>1422332.3400000001</v>
      </c>
      <c r="G2927" s="1261">
        <v>2093127.1000000001</v>
      </c>
      <c r="H2927" s="1261">
        <v>0</v>
      </c>
      <c r="I2927" s="1261" t="s">
        <v>1358</v>
      </c>
      <c r="J2927" s="1261" t="s">
        <v>1359</v>
      </c>
    </row>
    <row r="2928">
      <c r="A2928" s="1261" t="s">
        <v>1355</v>
      </c>
      <c r="B2928" s="1261" t="s">
        <v>1423</v>
      </c>
      <c r="C2928" s="1261" t="s">
        <v>1366</v>
      </c>
      <c r="D2928" s="703">
        <v>21</v>
      </c>
      <c r="F2928" s="1261">
        <v>21229.389999999999</v>
      </c>
      <c r="G2928" s="1261">
        <v>2175.5500000000002</v>
      </c>
      <c r="H2928" s="1261">
        <v>0</v>
      </c>
      <c r="I2928" s="1261" t="s">
        <v>1358</v>
      </c>
      <c r="J2928" s="1261" t="s">
        <v>1359</v>
      </c>
    </row>
    <row r="2929">
      <c r="A2929" s="1261" t="s">
        <v>1355</v>
      </c>
      <c r="B2929" s="1261" t="s">
        <v>1423</v>
      </c>
      <c r="C2929" s="1261" t="s">
        <v>1392</v>
      </c>
      <c r="D2929" s="703">
        <v>34</v>
      </c>
      <c r="F2929" s="1261">
        <v>8316.9699999999993</v>
      </c>
      <c r="G2929" s="1261">
        <v>1117.05</v>
      </c>
      <c r="H2929" s="1261">
        <v>0</v>
      </c>
      <c r="I2929" s="1261" t="s">
        <v>1358</v>
      </c>
      <c r="J2929" s="1261" t="s">
        <v>1359</v>
      </c>
    </row>
    <row r="2930">
      <c r="A2930" s="1261" t="s">
        <v>1355</v>
      </c>
      <c r="B2930" s="1261" t="s">
        <v>1423</v>
      </c>
      <c r="C2930" s="1261" t="s">
        <v>1375</v>
      </c>
      <c r="D2930" s="703">
        <v>12</v>
      </c>
      <c r="F2930" s="1261">
        <v>681221.29000000004</v>
      </c>
      <c r="G2930" s="1261">
        <v>959200</v>
      </c>
      <c r="H2930" s="1261">
        <v>0</v>
      </c>
      <c r="I2930" s="1261" t="s">
        <v>1358</v>
      </c>
      <c r="J2930" s="1261" t="s">
        <v>1359</v>
      </c>
    </row>
    <row r="2931">
      <c r="A2931" s="1261" t="s">
        <v>1360</v>
      </c>
      <c r="B2931" s="1261" t="s">
        <v>1423</v>
      </c>
      <c r="C2931" s="1261" t="s">
        <v>1476</v>
      </c>
      <c r="D2931" s="703">
        <v>62</v>
      </c>
      <c r="F2931" s="1261">
        <v>203.03999999999999</v>
      </c>
      <c r="G2931" s="1261">
        <v>0.95999999999999996</v>
      </c>
      <c r="H2931" s="1261">
        <v>0</v>
      </c>
      <c r="I2931" s="1261" t="s">
        <v>1358</v>
      </c>
      <c r="J2931" s="1261" t="s">
        <v>1359</v>
      </c>
    </row>
    <row r="2932">
      <c r="A2932" s="1261" t="s">
        <v>1360</v>
      </c>
      <c r="B2932" s="1261" t="s">
        <v>1423</v>
      </c>
      <c r="C2932" s="1261" t="s">
        <v>1367</v>
      </c>
      <c r="D2932" s="703">
        <v>29</v>
      </c>
      <c r="F2932" s="1261">
        <v>290595.63</v>
      </c>
      <c r="G2932" s="1261">
        <v>70968.199999999997</v>
      </c>
      <c r="H2932" s="1261">
        <v>0</v>
      </c>
      <c r="I2932" s="1261" t="s">
        <v>1358</v>
      </c>
      <c r="J2932" s="1261" t="s">
        <v>1359</v>
      </c>
    </row>
    <row r="2933">
      <c r="A2933" s="1261" t="s">
        <v>1360</v>
      </c>
      <c r="B2933" s="1261" t="s">
        <v>1423</v>
      </c>
      <c r="C2933" s="1261" t="s">
        <v>1367</v>
      </c>
      <c r="D2933" s="703">
        <v>42</v>
      </c>
      <c r="F2933" s="1261">
        <v>47284.330000000002</v>
      </c>
      <c r="G2933" s="1261">
        <v>5713.1499999999996</v>
      </c>
      <c r="H2933" s="1261">
        <v>0</v>
      </c>
      <c r="I2933" s="1261" t="s">
        <v>1358</v>
      </c>
      <c r="J2933" s="1261" t="s">
        <v>1359</v>
      </c>
    </row>
    <row r="2934">
      <c r="A2934" s="1261" t="s">
        <v>1360</v>
      </c>
      <c r="B2934" s="1261" t="s">
        <v>1423</v>
      </c>
      <c r="C2934" s="1261" t="s">
        <v>1379</v>
      </c>
      <c r="D2934" s="703">
        <v>69</v>
      </c>
      <c r="F2934" s="1261">
        <v>9695.4099999999999</v>
      </c>
      <c r="G2934" s="1261">
        <v>62.799999999999997</v>
      </c>
      <c r="H2934" s="1261">
        <v>0</v>
      </c>
      <c r="I2934" s="1261" t="s">
        <v>1358</v>
      </c>
      <c r="J2934" s="1261" t="s">
        <v>1359</v>
      </c>
    </row>
    <row r="2935">
      <c r="A2935" s="1261" t="s">
        <v>1360</v>
      </c>
      <c r="B2935" s="1261" t="s">
        <v>1423</v>
      </c>
      <c r="C2935" s="1261" t="s">
        <v>1370</v>
      </c>
      <c r="D2935" s="703">
        <v>84</v>
      </c>
      <c r="F2935" s="1261">
        <v>204824.26999999999</v>
      </c>
      <c r="G2935" s="1261">
        <v>25999.650000000001</v>
      </c>
      <c r="H2935" s="1261">
        <v>0</v>
      </c>
      <c r="I2935" s="1261" t="s">
        <v>1358</v>
      </c>
      <c r="J2935" s="1261" t="s">
        <v>1359</v>
      </c>
    </row>
    <row r="2936">
      <c r="A2936" s="1261" t="s">
        <v>1355</v>
      </c>
      <c r="B2936" s="1261" t="s">
        <v>1423</v>
      </c>
      <c r="C2936" s="1261" t="s">
        <v>1364</v>
      </c>
      <c r="D2936" s="703">
        <v>82</v>
      </c>
      <c r="F2936" s="1261">
        <v>182530.79999999999</v>
      </c>
      <c r="G2936" s="1261">
        <v>7629.29</v>
      </c>
      <c r="H2936" s="1261">
        <v>0</v>
      </c>
      <c r="I2936" s="1261" t="s">
        <v>1358</v>
      </c>
      <c r="J2936" s="1261" t="s">
        <v>1359</v>
      </c>
    </row>
    <row r="2937">
      <c r="A2937" s="1261" t="s">
        <v>1355</v>
      </c>
      <c r="B2937" s="1261" t="s">
        <v>1423</v>
      </c>
      <c r="C2937" s="1261" t="s">
        <v>1368</v>
      </c>
      <c r="D2937" s="703">
        <v>34</v>
      </c>
      <c r="F2937" s="1261">
        <v>25062.220000000001</v>
      </c>
      <c r="G2937" s="1261">
        <v>2711.4000000000001</v>
      </c>
      <c r="H2937" s="1261">
        <v>0</v>
      </c>
      <c r="I2937" s="1261" t="s">
        <v>1358</v>
      </c>
      <c r="J2937" s="1261" t="s">
        <v>1359</v>
      </c>
    </row>
    <row r="2938">
      <c r="A2938" s="1261" t="s">
        <v>1360</v>
      </c>
      <c r="B2938" s="1261" t="s">
        <v>1423</v>
      </c>
      <c r="C2938" s="1261" t="s">
        <v>1385</v>
      </c>
      <c r="D2938" s="703">
        <v>42</v>
      </c>
      <c r="F2938" s="1261">
        <v>160.53999999999999</v>
      </c>
      <c r="G2938" s="1261">
        <v>1.01</v>
      </c>
      <c r="H2938" s="1261">
        <v>0</v>
      </c>
      <c r="I2938" s="1261" t="s">
        <v>1358</v>
      </c>
      <c r="J2938" s="1261" t="s">
        <v>1359</v>
      </c>
    </row>
    <row r="2939">
      <c r="A2939" s="1261" t="s">
        <v>1360</v>
      </c>
      <c r="B2939" s="1261" t="s">
        <v>1423</v>
      </c>
      <c r="C2939" s="1261" t="s">
        <v>1415</v>
      </c>
      <c r="D2939" s="703">
        <v>8</v>
      </c>
      <c r="F2939" s="1261">
        <v>4669.2799999999997</v>
      </c>
      <c r="G2939" s="1261">
        <v>1053</v>
      </c>
      <c r="H2939" s="1261">
        <v>0</v>
      </c>
      <c r="I2939" s="1261" t="s">
        <v>1358</v>
      </c>
      <c r="J2939" s="1261" t="s">
        <v>1359</v>
      </c>
    </row>
    <row r="2940">
      <c r="A2940" s="1261" t="s">
        <v>1360</v>
      </c>
      <c r="B2940" s="1261" t="s">
        <v>1423</v>
      </c>
      <c r="C2940" s="1261" t="s">
        <v>1368</v>
      </c>
      <c r="D2940" s="703">
        <v>85</v>
      </c>
      <c r="F2940" s="1261">
        <v>390653.34000000003</v>
      </c>
      <c r="G2940" s="1261">
        <v>31288.139999999999</v>
      </c>
      <c r="H2940" s="1261">
        <v>0</v>
      </c>
      <c r="I2940" s="1261" t="s">
        <v>1358</v>
      </c>
      <c r="J2940" s="1261" t="s">
        <v>1359</v>
      </c>
    </row>
    <row r="2941">
      <c r="A2941" s="1261" t="s">
        <v>1355</v>
      </c>
      <c r="B2941" s="1261" t="s">
        <v>1423</v>
      </c>
      <c r="C2941" s="1261" t="s">
        <v>1398</v>
      </c>
      <c r="D2941" s="703">
        <v>95</v>
      </c>
      <c r="F2941" s="1261">
        <v>58950.830000000002</v>
      </c>
      <c r="G2941" s="1261">
        <v>1565.21</v>
      </c>
      <c r="H2941" s="1261">
        <v>0</v>
      </c>
      <c r="I2941" s="1261" t="s">
        <v>1358</v>
      </c>
      <c r="J2941" s="1261" t="s">
        <v>1359</v>
      </c>
    </row>
    <row r="2942">
      <c r="A2942" s="1261" t="s">
        <v>1360</v>
      </c>
      <c r="B2942" s="1261" t="s">
        <v>1423</v>
      </c>
      <c r="C2942" s="1261" t="s">
        <v>1422</v>
      </c>
      <c r="D2942" s="703">
        <v>82</v>
      </c>
      <c r="F2942" s="1261">
        <v>5322.29</v>
      </c>
      <c r="G2942" s="1261">
        <v>1.48</v>
      </c>
      <c r="H2942" s="1261">
        <v>0</v>
      </c>
      <c r="I2942" s="1261" t="s">
        <v>1358</v>
      </c>
      <c r="J2942" s="1261" t="s">
        <v>1359</v>
      </c>
    </row>
    <row r="2943">
      <c r="A2943" s="1261" t="s">
        <v>1360</v>
      </c>
      <c r="B2943" s="1261" t="s">
        <v>1423</v>
      </c>
      <c r="C2943" s="1261" t="s">
        <v>1422</v>
      </c>
      <c r="D2943" s="703">
        <v>39</v>
      </c>
      <c r="F2943" s="1261">
        <v>683138.08999999997</v>
      </c>
      <c r="G2943" s="1261">
        <v>468535.98999999999</v>
      </c>
      <c r="H2943" s="1261">
        <v>0</v>
      </c>
      <c r="I2943" s="1261" t="s">
        <v>1358</v>
      </c>
      <c r="J2943" s="1261" t="s">
        <v>1359</v>
      </c>
    </row>
    <row r="2944">
      <c r="A2944" s="1261" t="s">
        <v>1360</v>
      </c>
      <c r="B2944" s="1261" t="s">
        <v>1423</v>
      </c>
      <c r="C2944" s="1261" t="s">
        <v>1379</v>
      </c>
      <c r="D2944" s="703">
        <v>71</v>
      </c>
      <c r="F2944" s="1261">
        <v>508.06999999999999</v>
      </c>
      <c r="G2944" s="1261">
        <v>1.02</v>
      </c>
      <c r="H2944" s="1261">
        <v>0</v>
      </c>
      <c r="I2944" s="1261" t="s">
        <v>1358</v>
      </c>
      <c r="J2944" s="1261" t="s">
        <v>1359</v>
      </c>
    </row>
    <row r="2945">
      <c r="A2945" s="1261" t="s">
        <v>1355</v>
      </c>
      <c r="B2945" s="1261" t="s">
        <v>1423</v>
      </c>
      <c r="C2945" s="1261" t="s">
        <v>1364</v>
      </c>
      <c r="D2945" s="703">
        <v>70</v>
      </c>
      <c r="F2945" s="1261">
        <v>1104.5699999999999</v>
      </c>
      <c r="G2945" s="1261">
        <v>52.119999999999997</v>
      </c>
      <c r="H2945" s="1261">
        <v>0</v>
      </c>
      <c r="I2945" s="1261" t="s">
        <v>1358</v>
      </c>
      <c r="J2945" s="1261" t="s">
        <v>1359</v>
      </c>
    </row>
    <row r="2946">
      <c r="A2946" s="1261" t="s">
        <v>1360</v>
      </c>
      <c r="B2946" s="1261" t="s">
        <v>1423</v>
      </c>
      <c r="C2946" s="1261" t="s">
        <v>1375</v>
      </c>
      <c r="D2946" s="703">
        <v>82</v>
      </c>
      <c r="F2946" s="1261">
        <v>82791.460000000006</v>
      </c>
      <c r="G2946" s="1261">
        <v>205.49000000000001</v>
      </c>
      <c r="H2946" s="1261">
        <v>0</v>
      </c>
      <c r="I2946" s="1261" t="s">
        <v>1358</v>
      </c>
      <c r="J2946" s="1261" t="s">
        <v>1359</v>
      </c>
    </row>
    <row r="2947">
      <c r="A2947" s="1261" t="s">
        <v>1360</v>
      </c>
      <c r="B2947" s="1261" t="s">
        <v>1423</v>
      </c>
      <c r="C2947" s="1261" t="s">
        <v>1422</v>
      </c>
      <c r="D2947" s="703">
        <v>74</v>
      </c>
      <c r="F2947" s="1261">
        <v>4973.75</v>
      </c>
      <c r="G2947" s="1261">
        <v>4.6900000000000004</v>
      </c>
      <c r="H2947" s="1261">
        <v>0</v>
      </c>
      <c r="I2947" s="1261" t="s">
        <v>1358</v>
      </c>
      <c r="J2947" s="1261" t="s">
        <v>1359</v>
      </c>
    </row>
    <row r="2948">
      <c r="A2948" s="1261" t="s">
        <v>1355</v>
      </c>
      <c r="B2948" s="1261" t="s">
        <v>1423</v>
      </c>
      <c r="C2948" s="1261" t="s">
        <v>1433</v>
      </c>
      <c r="D2948" s="703">
        <v>85</v>
      </c>
      <c r="F2948" s="1261">
        <v>898.99000000000001</v>
      </c>
      <c r="G2948" s="1261">
        <v>1.0700000000000001</v>
      </c>
      <c r="H2948" s="1261">
        <v>0</v>
      </c>
      <c r="I2948" s="1261" t="s">
        <v>1358</v>
      </c>
      <c r="J2948" s="1261" t="s">
        <v>1359</v>
      </c>
    </row>
    <row r="2949">
      <c r="A2949" s="1261" t="s">
        <v>1360</v>
      </c>
      <c r="B2949" s="1261" t="s">
        <v>1423</v>
      </c>
      <c r="C2949" s="1261" t="s">
        <v>1365</v>
      </c>
      <c r="D2949" s="703">
        <v>85</v>
      </c>
      <c r="F2949" s="1261">
        <v>3068.1199999999999</v>
      </c>
      <c r="G2949" s="1261">
        <v>1.6000000000000001</v>
      </c>
      <c r="H2949" s="1261">
        <v>0</v>
      </c>
      <c r="I2949" s="1261" t="s">
        <v>1358</v>
      </c>
      <c r="J2949" s="1261" t="s">
        <v>1359</v>
      </c>
    </row>
    <row r="2950">
      <c r="A2950" s="1261" t="s">
        <v>1355</v>
      </c>
      <c r="B2950" s="1261" t="s">
        <v>1423</v>
      </c>
      <c r="C2950" s="1261" t="s">
        <v>1368</v>
      </c>
      <c r="D2950" s="703">
        <v>18</v>
      </c>
      <c r="F2950" s="1261">
        <v>2102.7800000000002</v>
      </c>
      <c r="G2950" s="1261">
        <v>135.47</v>
      </c>
      <c r="H2950" s="1261">
        <v>0</v>
      </c>
      <c r="I2950" s="1261" t="s">
        <v>1358</v>
      </c>
      <c r="J2950" s="1261" t="s">
        <v>1359</v>
      </c>
    </row>
    <row r="2951">
      <c r="A2951" s="1261" t="s">
        <v>1355</v>
      </c>
      <c r="B2951" s="1261" t="s">
        <v>1423</v>
      </c>
      <c r="C2951" s="1261" t="s">
        <v>1366</v>
      </c>
      <c r="D2951" s="703">
        <v>95</v>
      </c>
      <c r="F2951" s="1261">
        <v>7828.1300000000001</v>
      </c>
      <c r="G2951" s="1261">
        <v>426.5</v>
      </c>
      <c r="H2951" s="1261">
        <v>0</v>
      </c>
      <c r="I2951" s="1261" t="s">
        <v>1358</v>
      </c>
      <c r="J2951" s="1261" t="s">
        <v>1359</v>
      </c>
    </row>
    <row r="2952">
      <c r="A2952" s="1261" t="s">
        <v>1360</v>
      </c>
      <c r="B2952" s="1261" t="s">
        <v>1423</v>
      </c>
      <c r="C2952" s="1261" t="s">
        <v>1372</v>
      </c>
      <c r="D2952" s="703">
        <v>48</v>
      </c>
      <c r="F2952" s="1261">
        <v>2166.1700000000001</v>
      </c>
      <c r="G2952" s="1261">
        <v>1428</v>
      </c>
      <c r="H2952" s="1261">
        <v>0</v>
      </c>
      <c r="I2952" s="1261" t="s">
        <v>1358</v>
      </c>
      <c r="J2952" s="1261" t="s">
        <v>1359</v>
      </c>
    </row>
    <row r="2953">
      <c r="A2953" s="1261" t="s">
        <v>1355</v>
      </c>
      <c r="B2953" s="1261" t="s">
        <v>1423</v>
      </c>
      <c r="C2953" s="1261" t="s">
        <v>1437</v>
      </c>
      <c r="D2953" s="703">
        <v>44</v>
      </c>
      <c r="F2953" s="1261">
        <v>11912.629999999999</v>
      </c>
      <c r="G2953" s="1261">
        <v>125194</v>
      </c>
      <c r="H2953" s="1261">
        <v>0</v>
      </c>
      <c r="I2953" s="1261" t="s">
        <v>1358</v>
      </c>
      <c r="J2953" s="1261" t="s">
        <v>1359</v>
      </c>
    </row>
    <row r="2954">
      <c r="A2954" s="1261" t="s">
        <v>1360</v>
      </c>
      <c r="B2954" s="1261" t="s">
        <v>1423</v>
      </c>
      <c r="C2954" s="1261" t="s">
        <v>1367</v>
      </c>
      <c r="D2954" s="703">
        <v>64</v>
      </c>
      <c r="F2954" s="1261">
        <v>8908.8500000000004</v>
      </c>
      <c r="G2954" s="1261">
        <v>532.59000000000003</v>
      </c>
      <c r="H2954" s="1261">
        <v>0</v>
      </c>
      <c r="I2954" s="1261" t="s">
        <v>1358</v>
      </c>
      <c r="J2954" s="1261" t="s">
        <v>1359</v>
      </c>
    </row>
    <row r="2955">
      <c r="A2955" s="1261" t="s">
        <v>1355</v>
      </c>
      <c r="B2955" s="1261" t="s">
        <v>1423</v>
      </c>
      <c r="C2955" s="1261" t="s">
        <v>1368</v>
      </c>
      <c r="D2955" s="703">
        <v>32</v>
      </c>
      <c r="F2955" s="1261">
        <v>438.55000000000001</v>
      </c>
      <c r="G2955" s="1261">
        <v>14.800000000000001</v>
      </c>
      <c r="H2955" s="1261">
        <v>0</v>
      </c>
      <c r="I2955" s="1261" t="s">
        <v>1358</v>
      </c>
      <c r="J2955" s="1261" t="s">
        <v>1359</v>
      </c>
    </row>
    <row r="2956">
      <c r="A2956" s="1261" t="s">
        <v>1355</v>
      </c>
      <c r="B2956" s="1261" t="s">
        <v>1423</v>
      </c>
      <c r="C2956" s="1261" t="s">
        <v>1376</v>
      </c>
      <c r="D2956" s="703">
        <v>7</v>
      </c>
      <c r="F2956" s="1261">
        <v>2994221.29</v>
      </c>
      <c r="G2956" s="1261">
        <v>8809000</v>
      </c>
      <c r="H2956" s="1261">
        <v>0</v>
      </c>
      <c r="I2956" s="1261" t="s">
        <v>1358</v>
      </c>
      <c r="J2956" s="1261" t="s">
        <v>1359</v>
      </c>
    </row>
    <row r="2957">
      <c r="A2957" s="1261" t="s">
        <v>1355</v>
      </c>
      <c r="B2957" s="1261" t="s">
        <v>1423</v>
      </c>
      <c r="C2957" s="1261" t="s">
        <v>1407</v>
      </c>
      <c r="D2957" s="703">
        <v>27</v>
      </c>
      <c r="F2957" s="1261">
        <v>14784</v>
      </c>
      <c r="G2957" s="1261">
        <v>281630</v>
      </c>
      <c r="H2957" s="1261">
        <v>0</v>
      </c>
      <c r="I2957" s="1261" t="s">
        <v>1358</v>
      </c>
      <c r="J2957" s="1261" t="s">
        <v>1359</v>
      </c>
    </row>
    <row r="2958">
      <c r="A2958" s="1261" t="s">
        <v>1355</v>
      </c>
      <c r="B2958" s="1261" t="s">
        <v>1423</v>
      </c>
      <c r="C2958" s="1261" t="s">
        <v>1415</v>
      </c>
      <c r="D2958" s="703">
        <v>2</v>
      </c>
      <c r="F2958" s="1261">
        <v>25126.189999999999</v>
      </c>
      <c r="G2958" s="1261">
        <v>49420</v>
      </c>
      <c r="H2958" s="1261">
        <v>0</v>
      </c>
      <c r="I2958" s="1261" t="s">
        <v>1358</v>
      </c>
      <c r="J2958" s="1261" t="s">
        <v>1359</v>
      </c>
    </row>
    <row r="2959">
      <c r="A2959" s="1261" t="s">
        <v>1360</v>
      </c>
      <c r="B2959" s="1261" t="s">
        <v>1423</v>
      </c>
      <c r="C2959" s="1261" t="s">
        <v>1364</v>
      </c>
      <c r="D2959" s="703">
        <v>68</v>
      </c>
      <c r="F2959" s="1261">
        <v>8847.6700000000001</v>
      </c>
      <c r="G2959" s="1261">
        <v>43.799999999999997</v>
      </c>
      <c r="H2959" s="1261">
        <v>0</v>
      </c>
      <c r="I2959" s="1261" t="s">
        <v>1358</v>
      </c>
      <c r="J2959" s="1261" t="s">
        <v>1359</v>
      </c>
    </row>
    <row r="2960">
      <c r="A2960" s="1261" t="s">
        <v>1360</v>
      </c>
      <c r="B2960" s="1261" t="s">
        <v>1423</v>
      </c>
      <c r="C2960" s="1261" t="s">
        <v>1401</v>
      </c>
      <c r="D2960" s="703">
        <v>61</v>
      </c>
      <c r="F2960" s="1261">
        <v>2263.3400000000001</v>
      </c>
      <c r="G2960" s="1261">
        <v>8.0600000000000005</v>
      </c>
      <c r="H2960" s="1261">
        <v>0</v>
      </c>
      <c r="I2960" s="1261" t="s">
        <v>1358</v>
      </c>
      <c r="J2960" s="1261" t="s">
        <v>1359</v>
      </c>
    </row>
    <row r="2961">
      <c r="A2961" s="1261" t="s">
        <v>1355</v>
      </c>
      <c r="B2961" s="1261" t="s">
        <v>1423</v>
      </c>
      <c r="C2961" s="1261" t="s">
        <v>1383</v>
      </c>
      <c r="D2961" s="703">
        <v>31</v>
      </c>
      <c r="F2961" s="1261">
        <v>8704.4699999999993</v>
      </c>
      <c r="G2961" s="1261">
        <v>2272</v>
      </c>
      <c r="H2961" s="1261">
        <v>0</v>
      </c>
      <c r="I2961" s="1261" t="s">
        <v>1358</v>
      </c>
      <c r="J2961" s="1261" t="s">
        <v>1359</v>
      </c>
    </row>
    <row r="2962">
      <c r="A2962" s="1261" t="s">
        <v>1355</v>
      </c>
      <c r="B2962" s="1261" t="s">
        <v>1423</v>
      </c>
      <c r="C2962" s="1261" t="s">
        <v>1357</v>
      </c>
      <c r="D2962" s="703">
        <v>49</v>
      </c>
      <c r="F2962" s="1261">
        <v>264.45999999999998</v>
      </c>
      <c r="G2962" s="1261">
        <v>35.969999999999999</v>
      </c>
      <c r="H2962" s="1261">
        <v>0</v>
      </c>
      <c r="I2962" s="1261" t="s">
        <v>1358</v>
      </c>
      <c r="J2962" s="1261" t="s">
        <v>1359</v>
      </c>
    </row>
    <row r="2963">
      <c r="A2963" s="1261" t="s">
        <v>1355</v>
      </c>
      <c r="B2963" s="1261" t="s">
        <v>1423</v>
      </c>
      <c r="C2963" s="1261" t="s">
        <v>1374</v>
      </c>
      <c r="D2963" s="703">
        <v>90</v>
      </c>
      <c r="F2963" s="1261">
        <v>1168.05</v>
      </c>
      <c r="G2963" s="1261">
        <v>0.12</v>
      </c>
      <c r="H2963" s="1261">
        <v>0</v>
      </c>
      <c r="I2963" s="1261" t="s">
        <v>1358</v>
      </c>
      <c r="J2963" s="1261" t="s">
        <v>1359</v>
      </c>
    </row>
    <row r="2964">
      <c r="A2964" s="1261" t="s">
        <v>1355</v>
      </c>
      <c r="B2964" s="1261" t="s">
        <v>1423</v>
      </c>
      <c r="C2964" s="1261" t="s">
        <v>1370</v>
      </c>
      <c r="D2964" s="703">
        <v>82</v>
      </c>
      <c r="F2964" s="1261">
        <v>38835.32</v>
      </c>
      <c r="G2964" s="1261">
        <v>6036.3500000000004</v>
      </c>
      <c r="H2964" s="1261">
        <v>0</v>
      </c>
      <c r="I2964" s="1261" t="s">
        <v>1358</v>
      </c>
      <c r="J2964" s="1261" t="s">
        <v>1359</v>
      </c>
    </row>
    <row r="2965">
      <c r="A2965" s="1261" t="s">
        <v>1355</v>
      </c>
      <c r="B2965" s="1261" t="s">
        <v>1423</v>
      </c>
      <c r="C2965" s="1261" t="s">
        <v>1392</v>
      </c>
      <c r="D2965" s="703">
        <v>15</v>
      </c>
      <c r="F2965" s="1261">
        <v>2597.4000000000001</v>
      </c>
      <c r="G2965" s="1261">
        <v>1719</v>
      </c>
      <c r="H2965" s="1261">
        <v>0</v>
      </c>
      <c r="I2965" s="1261" t="s">
        <v>1358</v>
      </c>
      <c r="J2965" s="1261" t="s">
        <v>1359</v>
      </c>
    </row>
    <row r="2966">
      <c r="A2966" s="1261" t="s">
        <v>1355</v>
      </c>
      <c r="B2966" s="1261" t="s">
        <v>1423</v>
      </c>
      <c r="C2966" s="1261" t="s">
        <v>1376</v>
      </c>
      <c r="D2966" s="703">
        <v>84</v>
      </c>
      <c r="F2966" s="1261">
        <v>28246.080000000002</v>
      </c>
      <c r="G2966" s="1261">
        <v>1700</v>
      </c>
      <c r="H2966" s="1261">
        <v>0</v>
      </c>
      <c r="I2966" s="1261" t="s">
        <v>1358</v>
      </c>
      <c r="J2966" s="1261" t="s">
        <v>1359</v>
      </c>
    </row>
    <row r="2967">
      <c r="A2967" s="1261" t="s">
        <v>1360</v>
      </c>
      <c r="B2967" s="1261" t="s">
        <v>1423</v>
      </c>
      <c r="C2967" s="1261" t="s">
        <v>1367</v>
      </c>
      <c r="D2967" s="703">
        <v>35</v>
      </c>
      <c r="F2967" s="1261">
        <v>5362.8299999999999</v>
      </c>
      <c r="G2967" s="1261">
        <v>300</v>
      </c>
      <c r="H2967" s="1261">
        <v>0</v>
      </c>
      <c r="I2967" s="1261" t="s">
        <v>1358</v>
      </c>
      <c r="J2967" s="1261" t="s">
        <v>1359</v>
      </c>
    </row>
    <row r="2968">
      <c r="A2968" s="1261" t="s">
        <v>1355</v>
      </c>
      <c r="B2968" s="1261" t="s">
        <v>1423</v>
      </c>
      <c r="C2968" s="1261" t="s">
        <v>1364</v>
      </c>
      <c r="D2968" s="703">
        <v>56</v>
      </c>
      <c r="F2968" s="1261">
        <v>213.36000000000001</v>
      </c>
      <c r="G2968" s="1261">
        <v>0.57999999999999996</v>
      </c>
      <c r="H2968" s="1261">
        <v>0</v>
      </c>
      <c r="I2968" s="1261" t="s">
        <v>1358</v>
      </c>
      <c r="J2968" s="1261" t="s">
        <v>1359</v>
      </c>
    </row>
    <row r="2969">
      <c r="A2969" s="1261" t="s">
        <v>1355</v>
      </c>
      <c r="B2969" s="1261" t="s">
        <v>1423</v>
      </c>
      <c r="C2969" s="1261" t="s">
        <v>1459</v>
      </c>
      <c r="D2969" s="703">
        <v>84</v>
      </c>
      <c r="F2969" s="1261">
        <v>569</v>
      </c>
      <c r="G2969" s="1261">
        <v>52</v>
      </c>
      <c r="H2969" s="1261">
        <v>0</v>
      </c>
      <c r="I2969" s="1261" t="s">
        <v>1358</v>
      </c>
      <c r="J2969" s="1261" t="s">
        <v>1359</v>
      </c>
    </row>
    <row r="2970">
      <c r="A2970" s="1261" t="s">
        <v>1355</v>
      </c>
      <c r="B2970" s="1261" t="s">
        <v>1423</v>
      </c>
      <c r="C2970" s="1261" t="s">
        <v>1366</v>
      </c>
      <c r="D2970" s="703">
        <v>70</v>
      </c>
      <c r="F2970" s="1261">
        <v>77727.210000000006</v>
      </c>
      <c r="G2970" s="1261">
        <v>97231</v>
      </c>
      <c r="H2970" s="1261">
        <v>0</v>
      </c>
      <c r="I2970" s="1261" t="s">
        <v>1358</v>
      </c>
      <c r="J2970" s="1261" t="s">
        <v>1359</v>
      </c>
    </row>
    <row r="2971">
      <c r="A2971" s="1261" t="s">
        <v>1355</v>
      </c>
      <c r="B2971" s="1261" t="s">
        <v>1423</v>
      </c>
      <c r="C2971" s="1261" t="s">
        <v>1409</v>
      </c>
      <c r="D2971" s="703">
        <v>84</v>
      </c>
      <c r="F2971" s="1261">
        <v>7905.4899999999998</v>
      </c>
      <c r="G2971" s="1261">
        <v>596.15999999999997</v>
      </c>
      <c r="H2971" s="1261">
        <v>0</v>
      </c>
      <c r="I2971" s="1261" t="s">
        <v>1358</v>
      </c>
      <c r="J2971" s="1261" t="s">
        <v>1359</v>
      </c>
    </row>
    <row r="2972">
      <c r="A2972" s="1261" t="s">
        <v>1355</v>
      </c>
      <c r="B2972" s="1261" t="s">
        <v>1423</v>
      </c>
      <c r="C2972" s="1261" t="s">
        <v>1368</v>
      </c>
      <c r="D2972" s="703">
        <v>76</v>
      </c>
      <c r="F2972" s="1261">
        <v>1210.7</v>
      </c>
      <c r="G2972" s="1261">
        <v>229.66</v>
      </c>
      <c r="H2972" s="1261">
        <v>0</v>
      </c>
      <c r="I2972" s="1261" t="s">
        <v>1358</v>
      </c>
      <c r="J2972" s="1261" t="s">
        <v>1359</v>
      </c>
    </row>
    <row r="2973">
      <c r="A2973" s="1261" t="s">
        <v>1360</v>
      </c>
      <c r="B2973" s="1261" t="s">
        <v>1423</v>
      </c>
      <c r="C2973" s="1261" t="s">
        <v>1406</v>
      </c>
      <c r="D2973" s="703">
        <v>84</v>
      </c>
      <c r="F2973" s="1261">
        <v>55511.129999999997</v>
      </c>
      <c r="G2973" s="1261">
        <v>2480</v>
      </c>
      <c r="H2973" s="1261">
        <v>0</v>
      </c>
      <c r="I2973" s="1261" t="s">
        <v>1358</v>
      </c>
      <c r="J2973" s="1261" t="s">
        <v>1359</v>
      </c>
    </row>
    <row r="2974">
      <c r="A2974" s="1261" t="s">
        <v>1355</v>
      </c>
      <c r="B2974" s="1261" t="s">
        <v>1423</v>
      </c>
      <c r="C2974" s="1261" t="s">
        <v>1364</v>
      </c>
      <c r="D2974" s="703">
        <v>25</v>
      </c>
      <c r="F2974" s="1261">
        <v>97.099999999999994</v>
      </c>
      <c r="G2974" s="1261">
        <v>200</v>
      </c>
      <c r="H2974" s="1261">
        <v>0</v>
      </c>
      <c r="I2974" s="1261" t="s">
        <v>1358</v>
      </c>
      <c r="J2974" s="1261" t="s">
        <v>1359</v>
      </c>
    </row>
    <row r="2975">
      <c r="A2975" s="1261" t="s">
        <v>1360</v>
      </c>
      <c r="B2975" s="1261" t="s">
        <v>1423</v>
      </c>
      <c r="C2975" s="1261" t="s">
        <v>1364</v>
      </c>
      <c r="D2975" s="703">
        <v>8</v>
      </c>
      <c r="F2975" s="1261">
        <v>12302</v>
      </c>
      <c r="G2975" s="1261">
        <v>19600</v>
      </c>
      <c r="H2975" s="1261">
        <v>0</v>
      </c>
      <c r="I2975" s="1261" t="s">
        <v>1358</v>
      </c>
      <c r="J2975" s="1261" t="s">
        <v>1359</v>
      </c>
    </row>
    <row r="2976">
      <c r="A2976" s="1261" t="s">
        <v>1355</v>
      </c>
      <c r="B2976" s="1261" t="s">
        <v>1423</v>
      </c>
      <c r="C2976" s="1261" t="s">
        <v>1368</v>
      </c>
      <c r="D2976" s="703">
        <v>6</v>
      </c>
      <c r="F2976" s="1261">
        <v>13800</v>
      </c>
      <c r="G2976" s="1261">
        <v>2120</v>
      </c>
      <c r="H2976" s="1261">
        <v>0</v>
      </c>
      <c r="I2976" s="1261" t="s">
        <v>1358</v>
      </c>
      <c r="J2976" s="1261" t="s">
        <v>1359</v>
      </c>
    </row>
    <row r="2977">
      <c r="A2977" s="1261" t="s">
        <v>1360</v>
      </c>
      <c r="B2977" s="1261" t="s">
        <v>1423</v>
      </c>
      <c r="C2977" s="1261" t="s">
        <v>1420</v>
      </c>
      <c r="D2977" s="703">
        <v>70</v>
      </c>
      <c r="F2977" s="1261">
        <v>991.75999999999999</v>
      </c>
      <c r="G2977" s="1261">
        <v>11.5</v>
      </c>
      <c r="H2977" s="1261">
        <v>0</v>
      </c>
      <c r="I2977" s="1261" t="s">
        <v>1358</v>
      </c>
      <c r="J2977" s="1261" t="s">
        <v>1359</v>
      </c>
    </row>
    <row r="2978">
      <c r="A2978" s="1261" t="s">
        <v>1355</v>
      </c>
      <c r="B2978" s="1261" t="s">
        <v>1423</v>
      </c>
      <c r="C2978" s="1261" t="s">
        <v>1370</v>
      </c>
      <c r="D2978" s="703">
        <v>40</v>
      </c>
      <c r="F2978" s="1261">
        <v>11828.610000000001</v>
      </c>
      <c r="G2978" s="1261">
        <v>1500</v>
      </c>
      <c r="H2978" s="1261">
        <v>0</v>
      </c>
      <c r="I2978" s="1261" t="s">
        <v>1358</v>
      </c>
      <c r="J2978" s="1261" t="s">
        <v>1359</v>
      </c>
    </row>
    <row r="2979">
      <c r="A2979" s="1261" t="s">
        <v>1360</v>
      </c>
      <c r="B2979" s="1261" t="s">
        <v>1423</v>
      </c>
      <c r="C2979" s="1261" t="s">
        <v>1375</v>
      </c>
      <c r="D2979" s="703">
        <v>28</v>
      </c>
      <c r="F2979" s="1261">
        <v>13630098.1</v>
      </c>
      <c r="G2979" s="1261">
        <v>179891.89999999999</v>
      </c>
      <c r="H2979" s="1261">
        <v>0</v>
      </c>
      <c r="I2979" s="1261" t="s">
        <v>1358</v>
      </c>
      <c r="J2979" s="1261" t="s">
        <v>1359</v>
      </c>
    </row>
    <row r="2980">
      <c r="A2980" s="1261" t="s">
        <v>1360</v>
      </c>
      <c r="B2980" s="1261" t="s">
        <v>1423</v>
      </c>
      <c r="C2980" s="1261" t="s">
        <v>1422</v>
      </c>
      <c r="D2980" s="703">
        <v>38</v>
      </c>
      <c r="F2980" s="1261">
        <v>943.57000000000005</v>
      </c>
      <c r="G2980" s="1261">
        <v>3.6200000000000001</v>
      </c>
      <c r="H2980" s="1261">
        <v>0</v>
      </c>
      <c r="I2980" s="1261" t="s">
        <v>1358</v>
      </c>
      <c r="J2980" s="1261" t="s">
        <v>1359</v>
      </c>
    </row>
    <row r="2981">
      <c r="A2981" s="1261" t="s">
        <v>1355</v>
      </c>
      <c r="B2981" s="1261" t="s">
        <v>1423</v>
      </c>
      <c r="C2981" s="1261" t="s">
        <v>1375</v>
      </c>
      <c r="D2981" s="703">
        <v>21</v>
      </c>
      <c r="F2981" s="1261">
        <v>8322.5599999999995</v>
      </c>
      <c r="G2981" s="1261">
        <v>1430</v>
      </c>
      <c r="H2981" s="1261">
        <v>0</v>
      </c>
      <c r="I2981" s="1261" t="s">
        <v>1358</v>
      </c>
      <c r="J2981" s="1261" t="s">
        <v>1359</v>
      </c>
    </row>
    <row r="2982">
      <c r="A2982" s="1261" t="s">
        <v>1360</v>
      </c>
      <c r="B2982" s="1261" t="s">
        <v>1423</v>
      </c>
      <c r="C2982" s="1261" t="s">
        <v>1375</v>
      </c>
      <c r="D2982" s="703">
        <v>40</v>
      </c>
      <c r="F2982" s="1261">
        <v>106.48999999999999</v>
      </c>
      <c r="G2982" s="1261">
        <v>0.76000000000000001</v>
      </c>
      <c r="H2982" s="1261">
        <v>0</v>
      </c>
      <c r="I2982" s="1261" t="s">
        <v>1358</v>
      </c>
      <c r="J2982" s="1261" t="s">
        <v>1359</v>
      </c>
    </row>
    <row r="2983">
      <c r="A2983" s="1261" t="s">
        <v>1355</v>
      </c>
      <c r="B2983" s="1261" t="s">
        <v>1423</v>
      </c>
      <c r="C2983" s="1261" t="s">
        <v>1420</v>
      </c>
      <c r="D2983" s="703">
        <v>84</v>
      </c>
      <c r="F2983" s="1261">
        <v>892.64999999999998</v>
      </c>
      <c r="G2983" s="1261">
        <v>0.47999999999999998</v>
      </c>
      <c r="H2983" s="1261">
        <v>0</v>
      </c>
      <c r="I2983" s="1261" t="s">
        <v>1358</v>
      </c>
      <c r="J2983" s="1261" t="s">
        <v>1359</v>
      </c>
    </row>
    <row r="2984">
      <c r="A2984" s="1261" t="s">
        <v>1360</v>
      </c>
      <c r="B2984" s="1261" t="s">
        <v>1423</v>
      </c>
      <c r="C2984" s="1261" t="s">
        <v>1367</v>
      </c>
      <c r="D2984" s="703">
        <v>86</v>
      </c>
      <c r="F2984" s="1261">
        <v>3483.3699999999999</v>
      </c>
      <c r="G2984" s="1261">
        <v>3900</v>
      </c>
      <c r="H2984" s="1261">
        <v>0</v>
      </c>
      <c r="I2984" s="1261" t="s">
        <v>1358</v>
      </c>
      <c r="J2984" s="1261" t="s">
        <v>1359</v>
      </c>
    </row>
    <row r="2985">
      <c r="A2985" s="1261" t="s">
        <v>1355</v>
      </c>
      <c r="B2985" s="1261" t="s">
        <v>1423</v>
      </c>
      <c r="C2985" s="1261" t="s">
        <v>1409</v>
      </c>
      <c r="D2985" s="703">
        <v>68</v>
      </c>
      <c r="F2985" s="1261">
        <v>140.97</v>
      </c>
      <c r="G2985" s="1261">
        <v>18.239999999999998</v>
      </c>
      <c r="H2985" s="1261">
        <v>0</v>
      </c>
      <c r="I2985" s="1261" t="s">
        <v>1358</v>
      </c>
      <c r="J2985" s="1261" t="s">
        <v>1359</v>
      </c>
    </row>
    <row r="2986">
      <c r="A2986" s="1261" t="s">
        <v>1355</v>
      </c>
      <c r="B2986" s="1261" t="s">
        <v>1423</v>
      </c>
      <c r="C2986" s="1261" t="s">
        <v>1429</v>
      </c>
      <c r="D2986" s="703">
        <v>8</v>
      </c>
      <c r="F2986" s="1261">
        <v>3450</v>
      </c>
      <c r="G2986" s="1261">
        <v>50</v>
      </c>
      <c r="H2986" s="1261">
        <v>0</v>
      </c>
      <c r="I2986" s="1261" t="s">
        <v>1358</v>
      </c>
      <c r="J2986" s="1261" t="s">
        <v>1359</v>
      </c>
    </row>
    <row r="2987">
      <c r="A2987" s="1261" t="s">
        <v>1360</v>
      </c>
      <c r="B2987" s="1261" t="s">
        <v>1423</v>
      </c>
      <c r="C2987" s="1261" t="s">
        <v>1382</v>
      </c>
      <c r="D2987" s="703">
        <v>82</v>
      </c>
      <c r="F2987" s="1261">
        <v>685.34000000000003</v>
      </c>
      <c r="G2987" s="1261">
        <v>0.14000000000000001</v>
      </c>
      <c r="H2987" s="1261">
        <v>0</v>
      </c>
      <c r="I2987" s="1261" t="s">
        <v>1358</v>
      </c>
      <c r="J2987" s="1261" t="s">
        <v>1359</v>
      </c>
    </row>
    <row r="2988">
      <c r="A2988" s="1261" t="s">
        <v>1355</v>
      </c>
      <c r="B2988" s="1261" t="s">
        <v>1423</v>
      </c>
      <c r="C2988" s="1261" t="s">
        <v>1368</v>
      </c>
      <c r="D2988" s="703">
        <v>56</v>
      </c>
      <c r="F2988" s="1261">
        <v>530.65999999999997</v>
      </c>
      <c r="G2988" s="1261">
        <v>0.51000000000000001</v>
      </c>
      <c r="H2988" s="1261">
        <v>0</v>
      </c>
      <c r="I2988" s="1261" t="s">
        <v>1358</v>
      </c>
      <c r="J2988" s="1261" t="s">
        <v>1359</v>
      </c>
    </row>
    <row r="2989">
      <c r="A2989" s="1261" t="s">
        <v>1360</v>
      </c>
      <c r="B2989" s="1261" t="s">
        <v>1423</v>
      </c>
      <c r="C2989" s="1261" t="s">
        <v>1367</v>
      </c>
      <c r="D2989" s="703">
        <v>49</v>
      </c>
      <c r="F2989" s="1261">
        <v>216.53999999999999</v>
      </c>
      <c r="G2989" s="1261">
        <v>13.449999999999999</v>
      </c>
      <c r="H2989" s="1261">
        <v>0</v>
      </c>
      <c r="I2989" s="1261" t="s">
        <v>1358</v>
      </c>
      <c r="J2989" s="1261" t="s">
        <v>1359</v>
      </c>
    </row>
    <row r="2990">
      <c r="A2990" s="1261" t="s">
        <v>1355</v>
      </c>
      <c r="B2990" s="1261" t="s">
        <v>1423</v>
      </c>
      <c r="C2990" s="1261" t="s">
        <v>1401</v>
      </c>
      <c r="D2990" s="703">
        <v>20</v>
      </c>
      <c r="F2990" s="1261">
        <v>17888.889999999999</v>
      </c>
      <c r="G2990" s="1261">
        <v>15027.84</v>
      </c>
      <c r="H2990" s="1261">
        <v>0</v>
      </c>
      <c r="I2990" s="1261" t="s">
        <v>1358</v>
      </c>
      <c r="J2990" s="1261" t="s">
        <v>1359</v>
      </c>
    </row>
    <row r="2991">
      <c r="A2991" s="1261" t="s">
        <v>1355</v>
      </c>
      <c r="B2991" s="1261" t="s">
        <v>1423</v>
      </c>
      <c r="C2991" s="1261" t="s">
        <v>1422</v>
      </c>
      <c r="D2991" s="703">
        <v>90</v>
      </c>
      <c r="F2991" s="1261">
        <v>3300</v>
      </c>
      <c r="G2991" s="1261">
        <v>70</v>
      </c>
      <c r="H2991" s="1261">
        <v>0</v>
      </c>
      <c r="I2991" s="1261" t="s">
        <v>1358</v>
      </c>
      <c r="J2991" s="1261" t="s">
        <v>1359</v>
      </c>
    </row>
    <row r="2992">
      <c r="A2992" s="1261" t="s">
        <v>1355</v>
      </c>
      <c r="B2992" s="1261" t="s">
        <v>1423</v>
      </c>
      <c r="C2992" s="1261" t="s">
        <v>1396</v>
      </c>
      <c r="D2992" s="703">
        <v>30</v>
      </c>
      <c r="F2992" s="1261">
        <v>13950</v>
      </c>
      <c r="G2992" s="1261">
        <v>112.44</v>
      </c>
      <c r="H2992" s="1261">
        <v>0</v>
      </c>
      <c r="I2992" s="1261" t="s">
        <v>1358</v>
      </c>
      <c r="J2992" s="1261" t="s">
        <v>1359</v>
      </c>
    </row>
    <row r="2993">
      <c r="A2993" s="1261" t="s">
        <v>1360</v>
      </c>
      <c r="B2993" s="1261" t="s">
        <v>1423</v>
      </c>
      <c r="C2993" s="1261" t="s">
        <v>1421</v>
      </c>
      <c r="D2993" s="703">
        <v>84</v>
      </c>
      <c r="F2993" s="1261">
        <v>4164.1899999999996</v>
      </c>
      <c r="G2993" s="1261">
        <v>25.859999999999999</v>
      </c>
      <c r="H2993" s="1261">
        <v>0</v>
      </c>
      <c r="I2993" s="1261" t="s">
        <v>1358</v>
      </c>
      <c r="J2993" s="1261" t="s">
        <v>1359</v>
      </c>
    </row>
    <row r="2994">
      <c r="A2994" s="1261" t="s">
        <v>1360</v>
      </c>
      <c r="B2994" s="1261" t="s">
        <v>1423</v>
      </c>
      <c r="C2994" s="1261" t="s">
        <v>1437</v>
      </c>
      <c r="D2994" s="703">
        <v>85</v>
      </c>
      <c r="F2994" s="1261">
        <v>7133.0299999999997</v>
      </c>
      <c r="G2994" s="1261">
        <v>24.5</v>
      </c>
      <c r="H2994" s="1261">
        <v>0</v>
      </c>
      <c r="I2994" s="1261" t="s">
        <v>1358</v>
      </c>
      <c r="J2994" s="1261" t="s">
        <v>1359</v>
      </c>
    </row>
    <row r="2995">
      <c r="A2995" s="1261" t="s">
        <v>1360</v>
      </c>
      <c r="B2995" s="1261" t="s">
        <v>1423</v>
      </c>
      <c r="C2995" s="1261" t="s">
        <v>1401</v>
      </c>
      <c r="D2995" s="703">
        <v>53</v>
      </c>
      <c r="F2995" s="1261">
        <v>1056.05</v>
      </c>
      <c r="G2995" s="1261">
        <v>126.23999999999999</v>
      </c>
      <c r="H2995" s="1261">
        <v>0</v>
      </c>
      <c r="I2995" s="1261" t="s">
        <v>1358</v>
      </c>
      <c r="J2995" s="1261" t="s">
        <v>1359</v>
      </c>
    </row>
    <row r="2996">
      <c r="A2996" s="1261" t="s">
        <v>1360</v>
      </c>
      <c r="B2996" s="1261" t="s">
        <v>1423</v>
      </c>
      <c r="C2996" s="1261" t="s">
        <v>1392</v>
      </c>
      <c r="D2996" s="703">
        <v>74</v>
      </c>
      <c r="F2996" s="1261">
        <v>1044.0999999999999</v>
      </c>
      <c r="G2996" s="1261">
        <v>2.3599999999999999</v>
      </c>
      <c r="H2996" s="1261">
        <v>0</v>
      </c>
      <c r="I2996" s="1261" t="s">
        <v>1358</v>
      </c>
      <c r="J2996" s="1261" t="s">
        <v>1359</v>
      </c>
    </row>
    <row r="2997">
      <c r="A2997" s="1261" t="s">
        <v>1360</v>
      </c>
      <c r="B2997" s="1261" t="s">
        <v>1423</v>
      </c>
      <c r="C2997" s="1261" t="s">
        <v>1385</v>
      </c>
      <c r="D2997" s="703">
        <v>65</v>
      </c>
      <c r="F2997" s="1261">
        <v>1031.4400000000001</v>
      </c>
      <c r="G2997" s="1261">
        <v>8</v>
      </c>
      <c r="H2997" s="1261">
        <v>0</v>
      </c>
      <c r="I2997" s="1261" t="s">
        <v>1358</v>
      </c>
      <c r="J2997" s="1261" t="s">
        <v>1359</v>
      </c>
    </row>
    <row r="2998">
      <c r="A2998" s="1261" t="s">
        <v>1355</v>
      </c>
      <c r="B2998" s="1261" t="s">
        <v>1423</v>
      </c>
      <c r="C2998" s="1261" t="s">
        <v>1376</v>
      </c>
      <c r="D2998" s="703">
        <v>91</v>
      </c>
      <c r="F2998" s="1261">
        <v>11.01</v>
      </c>
      <c r="G2998" s="1261">
        <v>0.29999999999999999</v>
      </c>
      <c r="H2998" s="1261">
        <v>0</v>
      </c>
      <c r="I2998" s="1261" t="s">
        <v>1358</v>
      </c>
      <c r="J2998" s="1261" t="s">
        <v>1359</v>
      </c>
    </row>
    <row r="2999">
      <c r="A2999" s="1261" t="s">
        <v>1355</v>
      </c>
      <c r="B2999" s="1261" t="s">
        <v>1423</v>
      </c>
      <c r="C2999" s="1261" t="s">
        <v>1372</v>
      </c>
      <c r="D2999" s="703">
        <v>96</v>
      </c>
      <c r="F2999" s="1261">
        <v>48</v>
      </c>
      <c r="G2999" s="1261">
        <v>0.64000000000000001</v>
      </c>
      <c r="H2999" s="1261">
        <v>0</v>
      </c>
      <c r="I2999" s="1261" t="s">
        <v>1358</v>
      </c>
      <c r="J2999" s="1261" t="s">
        <v>1359</v>
      </c>
    </row>
    <row r="3000">
      <c r="A3000" s="1261" t="s">
        <v>1355</v>
      </c>
      <c r="B3000" s="1261" t="s">
        <v>1423</v>
      </c>
      <c r="C3000" s="1261" t="s">
        <v>1457</v>
      </c>
      <c r="D3000" s="703">
        <v>90</v>
      </c>
      <c r="F3000" s="1261">
        <v>30787.98</v>
      </c>
      <c r="G3000" s="1261">
        <v>25.5</v>
      </c>
      <c r="H3000" s="1261">
        <v>0</v>
      </c>
      <c r="I3000" s="1261" t="s">
        <v>1358</v>
      </c>
      <c r="J3000" s="1261" t="s">
        <v>1359</v>
      </c>
    </row>
    <row r="3001">
      <c r="A3001" s="1261" t="s">
        <v>1355</v>
      </c>
      <c r="B3001" s="1261" t="s">
        <v>1423</v>
      </c>
      <c r="C3001" s="1261" t="s">
        <v>1410</v>
      </c>
      <c r="D3001" s="703">
        <v>27</v>
      </c>
      <c r="F3001" s="1261">
        <v>120292.28</v>
      </c>
      <c r="G3001" s="1261">
        <v>3092100</v>
      </c>
      <c r="H3001" s="1261">
        <v>0</v>
      </c>
      <c r="I3001" s="1261" t="s">
        <v>1358</v>
      </c>
      <c r="J3001" s="1261" t="s">
        <v>1359</v>
      </c>
    </row>
    <row r="3002">
      <c r="A3002" s="1261" t="s">
        <v>1360</v>
      </c>
      <c r="B3002" s="1261" t="s">
        <v>1423</v>
      </c>
      <c r="C3002" s="1261" t="s">
        <v>1394</v>
      </c>
      <c r="D3002" s="703">
        <v>63</v>
      </c>
      <c r="F3002" s="1261">
        <v>293.75</v>
      </c>
      <c r="G3002" s="1261">
        <v>23.940000000000001</v>
      </c>
      <c r="H3002" s="1261">
        <v>0</v>
      </c>
      <c r="I3002" s="1261" t="s">
        <v>1358</v>
      </c>
      <c r="J3002" s="1261" t="s">
        <v>1359</v>
      </c>
    </row>
    <row r="3003">
      <c r="A3003" s="1261" t="s">
        <v>1360</v>
      </c>
      <c r="B3003" s="1261" t="s">
        <v>1423</v>
      </c>
      <c r="C3003" s="1261" t="s">
        <v>1375</v>
      </c>
      <c r="D3003" s="703">
        <v>73</v>
      </c>
      <c r="F3003" s="1261">
        <v>5618.8299999999999</v>
      </c>
      <c r="G3003" s="1261">
        <v>36.619999999999997</v>
      </c>
      <c r="H3003" s="1261">
        <v>0</v>
      </c>
      <c r="I3003" s="1261" t="s">
        <v>1358</v>
      </c>
      <c r="J3003" s="1261" t="s">
        <v>1359</v>
      </c>
    </row>
    <row r="3004">
      <c r="A3004" s="1261" t="s">
        <v>1360</v>
      </c>
      <c r="B3004" s="1261" t="s">
        <v>1423</v>
      </c>
      <c r="C3004" s="1261" t="s">
        <v>1422</v>
      </c>
      <c r="D3004" s="703">
        <v>70</v>
      </c>
      <c r="F3004" s="1261">
        <v>4129.0900000000001</v>
      </c>
      <c r="G3004" s="1261">
        <v>0.52000000000000002</v>
      </c>
      <c r="H3004" s="1261">
        <v>0</v>
      </c>
      <c r="I3004" s="1261" t="s">
        <v>1358</v>
      </c>
      <c r="J3004" s="1261" t="s">
        <v>1359</v>
      </c>
    </row>
    <row r="3005">
      <c r="A3005" s="1261" t="s">
        <v>1355</v>
      </c>
      <c r="B3005" s="1261" t="s">
        <v>1434</v>
      </c>
      <c r="C3005" s="1261" t="s">
        <v>1357</v>
      </c>
      <c r="D3005" s="703">
        <v>94</v>
      </c>
      <c r="F3005" s="1261">
        <v>88617.770000000004</v>
      </c>
      <c r="G3005" s="1261">
        <v>241039</v>
      </c>
      <c r="H3005" s="1261">
        <v>0</v>
      </c>
      <c r="I3005" s="1261" t="s">
        <v>1358</v>
      </c>
      <c r="J3005" s="1261" t="s">
        <v>1359</v>
      </c>
    </row>
    <row r="3006">
      <c r="A3006" s="1261" t="s">
        <v>1355</v>
      </c>
      <c r="B3006" s="1261" t="s">
        <v>1434</v>
      </c>
      <c r="C3006" s="1261" t="s">
        <v>1439</v>
      </c>
      <c r="D3006" s="703">
        <v>95</v>
      </c>
      <c r="F3006" s="1261">
        <v>13160</v>
      </c>
      <c r="G3006" s="1261">
        <v>376</v>
      </c>
      <c r="H3006" s="1261">
        <v>0</v>
      </c>
      <c r="I3006" s="1261" t="s">
        <v>1358</v>
      </c>
      <c r="J3006" s="1261" t="s">
        <v>1359</v>
      </c>
    </row>
    <row r="3007">
      <c r="A3007" s="1261" t="s">
        <v>1360</v>
      </c>
      <c r="B3007" s="1261" t="s">
        <v>1434</v>
      </c>
      <c r="C3007" s="1261" t="s">
        <v>1380</v>
      </c>
      <c r="D3007" s="703">
        <v>62</v>
      </c>
      <c r="F3007" s="1261">
        <v>18102.52</v>
      </c>
      <c r="G3007" s="1261">
        <v>214.97</v>
      </c>
      <c r="H3007" s="1261">
        <v>0</v>
      </c>
      <c r="I3007" s="1261" t="s">
        <v>1358</v>
      </c>
      <c r="J3007" s="1261" t="s">
        <v>1359</v>
      </c>
    </row>
    <row r="3008">
      <c r="A3008" s="1261" t="s">
        <v>1360</v>
      </c>
      <c r="B3008" s="1261" t="s">
        <v>1434</v>
      </c>
      <c r="C3008" s="1261" t="s">
        <v>1438</v>
      </c>
      <c r="D3008" s="703">
        <v>61</v>
      </c>
      <c r="F3008" s="1261">
        <v>11376.77</v>
      </c>
      <c r="G3008" s="1261">
        <v>93.239999999999995</v>
      </c>
      <c r="H3008" s="1261">
        <v>0</v>
      </c>
      <c r="I3008" s="1261" t="s">
        <v>1358</v>
      </c>
      <c r="J3008" s="1261" t="s">
        <v>1359</v>
      </c>
    </row>
    <row r="3009">
      <c r="A3009" s="1261" t="s">
        <v>1360</v>
      </c>
      <c r="B3009" s="1261" t="s">
        <v>1434</v>
      </c>
      <c r="C3009" s="1261" t="s">
        <v>1386</v>
      </c>
      <c r="D3009" s="703">
        <v>85</v>
      </c>
      <c r="F3009" s="1261">
        <v>175891.35999999999</v>
      </c>
      <c r="G3009" s="1261">
        <v>55.890000000000001</v>
      </c>
      <c r="H3009" s="1261">
        <v>0</v>
      </c>
      <c r="I3009" s="1261" t="s">
        <v>1358</v>
      </c>
      <c r="J3009" s="1261" t="s">
        <v>1359</v>
      </c>
    </row>
    <row r="3010">
      <c r="A3010" s="1261" t="s">
        <v>1355</v>
      </c>
      <c r="B3010" s="1261" t="s">
        <v>1434</v>
      </c>
      <c r="C3010" s="1261" t="s">
        <v>1368</v>
      </c>
      <c r="D3010" s="703">
        <v>94</v>
      </c>
      <c r="F3010" s="1261">
        <v>445478.96000000002</v>
      </c>
      <c r="G3010" s="1261">
        <v>107872.12</v>
      </c>
      <c r="H3010" s="1261">
        <v>0</v>
      </c>
      <c r="I3010" s="1261" t="s">
        <v>1358</v>
      </c>
      <c r="J3010" s="1261" t="s">
        <v>1359</v>
      </c>
    </row>
    <row r="3011">
      <c r="A3011" s="1261" t="s">
        <v>1355</v>
      </c>
      <c r="B3011" s="1261" t="s">
        <v>1434</v>
      </c>
      <c r="C3011" s="1261" t="s">
        <v>1371</v>
      </c>
      <c r="D3011" s="703">
        <v>21</v>
      </c>
      <c r="F3011" s="1261">
        <v>170651.54999999999</v>
      </c>
      <c r="G3011" s="1261">
        <v>88852.880000000005</v>
      </c>
      <c r="H3011" s="1261">
        <v>0</v>
      </c>
      <c r="I3011" s="1261" t="s">
        <v>1358</v>
      </c>
      <c r="J3011" s="1261" t="s">
        <v>1359</v>
      </c>
    </row>
    <row r="3012">
      <c r="A3012" s="1261" t="s">
        <v>1360</v>
      </c>
      <c r="B3012" s="1261" t="s">
        <v>1434</v>
      </c>
      <c r="C3012" s="1261" t="s">
        <v>1382</v>
      </c>
      <c r="D3012" s="703">
        <v>42</v>
      </c>
      <c r="F3012" s="1261">
        <v>8429.6000000000004</v>
      </c>
      <c r="G3012" s="1261">
        <v>30.620000000000001</v>
      </c>
      <c r="H3012" s="1261">
        <v>0</v>
      </c>
      <c r="I3012" s="1261" t="s">
        <v>1358</v>
      </c>
      <c r="J3012" s="1261" t="s">
        <v>1359</v>
      </c>
    </row>
    <row r="3013">
      <c r="A3013" s="1261" t="s">
        <v>1355</v>
      </c>
      <c r="B3013" s="1261" t="s">
        <v>1434</v>
      </c>
      <c r="C3013" s="1261" t="s">
        <v>1364</v>
      </c>
      <c r="D3013" s="703">
        <v>95</v>
      </c>
      <c r="F3013" s="1261">
        <v>42144.169999999998</v>
      </c>
      <c r="G3013" s="1261">
        <v>4081.8699999999999</v>
      </c>
      <c r="H3013" s="1261">
        <v>0</v>
      </c>
      <c r="I3013" s="1261" t="s">
        <v>1358</v>
      </c>
      <c r="J3013" s="1261" t="s">
        <v>1359</v>
      </c>
    </row>
    <row r="3014">
      <c r="A3014" s="1261" t="s">
        <v>1360</v>
      </c>
      <c r="B3014" s="1261" t="s">
        <v>1434</v>
      </c>
      <c r="C3014" s="1261" t="s">
        <v>1382</v>
      </c>
      <c r="D3014" s="703">
        <v>90</v>
      </c>
      <c r="F3014" s="1261">
        <v>40003.379999999997</v>
      </c>
      <c r="G3014" s="1261">
        <v>87</v>
      </c>
      <c r="H3014" s="1261">
        <v>0</v>
      </c>
      <c r="I3014" s="1261" t="s">
        <v>1358</v>
      </c>
      <c r="J3014" s="1261" t="s">
        <v>1359</v>
      </c>
    </row>
    <row r="3015">
      <c r="A3015" s="1261" t="s">
        <v>1360</v>
      </c>
      <c r="B3015" s="1261" t="s">
        <v>1434</v>
      </c>
      <c r="C3015" s="1261" t="s">
        <v>1364</v>
      </c>
      <c r="D3015" s="703">
        <v>84</v>
      </c>
      <c r="F3015" s="1261">
        <v>134222.10999999999</v>
      </c>
      <c r="G3015" s="1261">
        <v>19672.400000000001</v>
      </c>
      <c r="H3015" s="1261">
        <v>0</v>
      </c>
      <c r="I3015" s="1261" t="s">
        <v>1358</v>
      </c>
      <c r="J3015" s="1261" t="s">
        <v>1359</v>
      </c>
    </row>
    <row r="3016">
      <c r="A3016" s="1261" t="s">
        <v>1355</v>
      </c>
      <c r="B3016" s="1261" t="s">
        <v>1434</v>
      </c>
      <c r="C3016" s="1261" t="s">
        <v>1424</v>
      </c>
      <c r="D3016" s="703">
        <v>20</v>
      </c>
      <c r="F3016" s="1261">
        <v>8.2899999999999991</v>
      </c>
      <c r="G3016" s="1261">
        <v>1.2</v>
      </c>
      <c r="H3016" s="1261">
        <v>0</v>
      </c>
      <c r="I3016" s="1261" t="s">
        <v>1358</v>
      </c>
      <c r="J3016" s="1261" t="s">
        <v>1359</v>
      </c>
    </row>
    <row r="3017">
      <c r="A3017" s="1261" t="s">
        <v>1360</v>
      </c>
      <c r="B3017" s="1261" t="s">
        <v>1434</v>
      </c>
      <c r="C3017" s="1261" t="s">
        <v>1396</v>
      </c>
      <c r="D3017" s="703">
        <v>85</v>
      </c>
      <c r="F3017" s="1261">
        <v>1703.8599999999999</v>
      </c>
      <c r="G3017" s="1261">
        <v>3.6200000000000001</v>
      </c>
      <c r="H3017" s="1261">
        <v>0</v>
      </c>
      <c r="I3017" s="1261" t="s">
        <v>1358</v>
      </c>
      <c r="J3017" s="1261" t="s">
        <v>1359</v>
      </c>
    </row>
    <row r="3018">
      <c r="A3018" s="1261" t="s">
        <v>1355</v>
      </c>
      <c r="B3018" s="1261" t="s">
        <v>1434</v>
      </c>
      <c r="C3018" s="1261" t="s">
        <v>1368</v>
      </c>
      <c r="D3018" s="703">
        <v>82</v>
      </c>
      <c r="F3018" s="1261">
        <v>189587.19</v>
      </c>
      <c r="G3018" s="1261">
        <v>3136.5900000000001</v>
      </c>
      <c r="H3018" s="1261">
        <v>0</v>
      </c>
      <c r="I3018" s="1261" t="s">
        <v>1358</v>
      </c>
      <c r="J3018" s="1261" t="s">
        <v>1359</v>
      </c>
    </row>
    <row r="3019">
      <c r="A3019" s="1261" t="s">
        <v>1360</v>
      </c>
      <c r="B3019" s="1261" t="s">
        <v>1434</v>
      </c>
      <c r="C3019" s="1261" t="s">
        <v>1364</v>
      </c>
      <c r="D3019" s="703">
        <v>29</v>
      </c>
      <c r="F3019" s="1261">
        <v>234695.82000000001</v>
      </c>
      <c r="G3019" s="1261">
        <v>5131.5</v>
      </c>
      <c r="H3019" s="1261">
        <v>0</v>
      </c>
      <c r="I3019" s="1261" t="s">
        <v>1358</v>
      </c>
      <c r="J3019" s="1261" t="s">
        <v>1359</v>
      </c>
    </row>
    <row r="3020">
      <c r="A3020" s="1261" t="s">
        <v>1355</v>
      </c>
      <c r="B3020" s="1261" t="s">
        <v>1434</v>
      </c>
      <c r="C3020" s="1261" t="s">
        <v>1368</v>
      </c>
      <c r="D3020" s="703">
        <v>20</v>
      </c>
      <c r="F3020" s="1261">
        <v>165767.19</v>
      </c>
      <c r="G3020" s="1261">
        <v>164220.47</v>
      </c>
      <c r="H3020" s="1261">
        <v>0</v>
      </c>
      <c r="I3020" s="1261" t="s">
        <v>1358</v>
      </c>
      <c r="J3020" s="1261" t="s">
        <v>1359</v>
      </c>
    </row>
    <row r="3021">
      <c r="A3021" s="1261" t="s">
        <v>1355</v>
      </c>
      <c r="B3021" s="1261" t="s">
        <v>1434</v>
      </c>
      <c r="C3021" s="1261" t="s">
        <v>1400</v>
      </c>
      <c r="D3021" s="703">
        <v>44</v>
      </c>
      <c r="F3021" s="1261">
        <v>189602.17999999999</v>
      </c>
      <c r="G3021" s="1261">
        <v>693620</v>
      </c>
      <c r="H3021" s="1261">
        <v>0</v>
      </c>
      <c r="I3021" s="1261" t="s">
        <v>1358</v>
      </c>
      <c r="J3021" s="1261" t="s">
        <v>1359</v>
      </c>
    </row>
    <row r="3022">
      <c r="A3022" s="1261" t="s">
        <v>1355</v>
      </c>
      <c r="B3022" s="1261" t="s">
        <v>1434</v>
      </c>
      <c r="C3022" s="1261" t="s">
        <v>1357</v>
      </c>
      <c r="D3022" s="703">
        <v>44</v>
      </c>
      <c r="F3022" s="1261">
        <v>255745.59</v>
      </c>
      <c r="G3022" s="1261">
        <v>1161491</v>
      </c>
      <c r="H3022" s="1261">
        <v>0</v>
      </c>
      <c r="I3022" s="1261" t="s">
        <v>1358</v>
      </c>
      <c r="J3022" s="1261" t="s">
        <v>1359</v>
      </c>
    </row>
    <row r="3023">
      <c r="A3023" s="1261" t="s">
        <v>1360</v>
      </c>
      <c r="B3023" s="1261" t="s">
        <v>1434</v>
      </c>
      <c r="C3023" s="1261" t="s">
        <v>1375</v>
      </c>
      <c r="D3023" s="703">
        <v>82</v>
      </c>
      <c r="F3023" s="1261">
        <v>5916.71</v>
      </c>
      <c r="G3023" s="1261">
        <v>14.43</v>
      </c>
      <c r="H3023" s="1261">
        <v>0</v>
      </c>
      <c r="I3023" s="1261" t="s">
        <v>1358</v>
      </c>
      <c r="J3023" s="1261" t="s">
        <v>1359</v>
      </c>
    </row>
    <row r="3024">
      <c r="A3024" s="1261" t="s">
        <v>1360</v>
      </c>
      <c r="B3024" s="1261" t="s">
        <v>1434</v>
      </c>
      <c r="C3024" s="1261" t="s">
        <v>1367</v>
      </c>
      <c r="D3024" s="703">
        <v>84</v>
      </c>
      <c r="F3024" s="1261">
        <v>5688706.2999999998</v>
      </c>
      <c r="G3024" s="1261">
        <v>538428.26000000001</v>
      </c>
      <c r="H3024" s="1261">
        <v>0</v>
      </c>
      <c r="I3024" s="1261" t="s">
        <v>1358</v>
      </c>
      <c r="J3024" s="1261" t="s">
        <v>1359</v>
      </c>
    </row>
    <row r="3025">
      <c r="A3025" s="1261" t="s">
        <v>1355</v>
      </c>
      <c r="B3025" s="1261" t="s">
        <v>1434</v>
      </c>
      <c r="C3025" s="1261" t="s">
        <v>1368</v>
      </c>
      <c r="D3025" s="703">
        <v>30</v>
      </c>
      <c r="F3025" s="1261">
        <v>12378.6</v>
      </c>
      <c r="G3025" s="1261">
        <v>604.61000000000001</v>
      </c>
      <c r="H3025" s="1261">
        <v>0</v>
      </c>
      <c r="I3025" s="1261" t="s">
        <v>1358</v>
      </c>
      <c r="J3025" s="1261" t="s">
        <v>1359</v>
      </c>
    </row>
    <row r="3026">
      <c r="A3026" s="1261" t="s">
        <v>1360</v>
      </c>
      <c r="B3026" s="1261" t="s">
        <v>1434</v>
      </c>
      <c r="C3026" s="1261" t="s">
        <v>1422</v>
      </c>
      <c r="D3026" s="703">
        <v>37</v>
      </c>
      <c r="F3026" s="1261">
        <v>13602.74</v>
      </c>
      <c r="G3026" s="1261">
        <v>24</v>
      </c>
      <c r="H3026" s="1261">
        <v>0</v>
      </c>
      <c r="I3026" s="1261" t="s">
        <v>1358</v>
      </c>
      <c r="J3026" s="1261" t="s">
        <v>1359</v>
      </c>
    </row>
    <row r="3027">
      <c r="A3027" s="1261" t="s">
        <v>1360</v>
      </c>
      <c r="B3027" s="1261" t="s">
        <v>1434</v>
      </c>
      <c r="C3027" s="1261" t="s">
        <v>1422</v>
      </c>
      <c r="D3027" s="703">
        <v>73</v>
      </c>
      <c r="F3027" s="1261">
        <v>25124.119999999999</v>
      </c>
      <c r="G3027" s="1261">
        <v>589.98000000000002</v>
      </c>
      <c r="H3027" s="1261">
        <v>0</v>
      </c>
      <c r="I3027" s="1261" t="s">
        <v>1358</v>
      </c>
      <c r="J3027" s="1261" t="s">
        <v>1359</v>
      </c>
    </row>
    <row r="3028">
      <c r="A3028" s="1261" t="s">
        <v>1355</v>
      </c>
      <c r="B3028" s="1261" t="s">
        <v>1434</v>
      </c>
      <c r="C3028" s="1261" t="s">
        <v>1368</v>
      </c>
      <c r="D3028" s="703">
        <v>64</v>
      </c>
      <c r="F3028" s="1261">
        <v>291597.46000000002</v>
      </c>
      <c r="G3028" s="1261">
        <v>86882.130000000005</v>
      </c>
      <c r="H3028" s="1261">
        <v>0</v>
      </c>
      <c r="I3028" s="1261" t="s">
        <v>1358</v>
      </c>
      <c r="J3028" s="1261" t="s">
        <v>1359</v>
      </c>
    </row>
    <row r="3029">
      <c r="A3029" s="1261" t="s">
        <v>1360</v>
      </c>
      <c r="B3029" s="1261" t="s">
        <v>1434</v>
      </c>
      <c r="C3029" s="1261" t="s">
        <v>1391</v>
      </c>
      <c r="D3029" s="703">
        <v>39</v>
      </c>
      <c r="F3029" s="1261">
        <v>2915238.6099999999</v>
      </c>
      <c r="G3029" s="1261">
        <v>1256015</v>
      </c>
      <c r="H3029" s="1261">
        <v>0</v>
      </c>
      <c r="I3029" s="1261" t="s">
        <v>1358</v>
      </c>
      <c r="J3029" s="1261" t="s">
        <v>1359</v>
      </c>
    </row>
    <row r="3030">
      <c r="A3030" s="1261" t="s">
        <v>1360</v>
      </c>
      <c r="B3030" s="1261" t="s">
        <v>1434</v>
      </c>
      <c r="C3030" s="1261" t="s">
        <v>1407</v>
      </c>
      <c r="D3030" s="703">
        <v>61</v>
      </c>
      <c r="F3030" s="1261">
        <v>28194.91</v>
      </c>
      <c r="G3030" s="1261">
        <v>168.69</v>
      </c>
      <c r="H3030" s="1261">
        <v>0</v>
      </c>
      <c r="I3030" s="1261" t="s">
        <v>1358</v>
      </c>
      <c r="J3030" s="1261" t="s">
        <v>1359</v>
      </c>
    </row>
    <row r="3031">
      <c r="A3031" s="1261" t="s">
        <v>1360</v>
      </c>
      <c r="B3031" s="1261" t="s">
        <v>1434</v>
      </c>
      <c r="C3031" s="1261" t="s">
        <v>1425</v>
      </c>
      <c r="D3031" s="703">
        <v>61</v>
      </c>
      <c r="F3031" s="1261">
        <v>4580.1400000000003</v>
      </c>
      <c r="G3031" s="1261">
        <v>26.27</v>
      </c>
      <c r="H3031" s="1261">
        <v>0</v>
      </c>
      <c r="I3031" s="1261" t="s">
        <v>1358</v>
      </c>
      <c r="J3031" s="1261" t="s">
        <v>1359</v>
      </c>
    </row>
    <row r="3032">
      <c r="A3032" s="1261" t="s">
        <v>1360</v>
      </c>
      <c r="B3032" s="1261" t="s">
        <v>1434</v>
      </c>
      <c r="C3032" s="1261" t="s">
        <v>1379</v>
      </c>
      <c r="D3032" s="703">
        <v>38</v>
      </c>
      <c r="F3032" s="1261">
        <v>1119755.0800000001</v>
      </c>
      <c r="G3032" s="1261">
        <v>219361.01999999999</v>
      </c>
      <c r="H3032" s="1261">
        <v>0</v>
      </c>
      <c r="I3032" s="1261" t="s">
        <v>1358</v>
      </c>
      <c r="J3032" s="1261" t="s">
        <v>1359</v>
      </c>
    </row>
    <row r="3033">
      <c r="A3033" s="1261" t="s">
        <v>1355</v>
      </c>
      <c r="B3033" s="1261" t="s">
        <v>1434</v>
      </c>
      <c r="C3033" s="1261" t="s">
        <v>1377</v>
      </c>
      <c r="D3033" s="703">
        <v>27</v>
      </c>
      <c r="F3033" s="1261">
        <v>71780.600000000006</v>
      </c>
      <c r="G3033" s="1261">
        <v>543500</v>
      </c>
      <c r="H3033" s="1261">
        <v>0</v>
      </c>
      <c r="I3033" s="1261" t="s">
        <v>1358</v>
      </c>
      <c r="J3033" s="1261" t="s">
        <v>1359</v>
      </c>
    </row>
    <row r="3034">
      <c r="A3034" s="1261" t="s">
        <v>1355</v>
      </c>
      <c r="B3034" s="1261" t="s">
        <v>1434</v>
      </c>
      <c r="C3034" s="1261" t="s">
        <v>1370</v>
      </c>
      <c r="D3034" s="703">
        <v>19</v>
      </c>
      <c r="F3034" s="1261">
        <v>9140.0100000000002</v>
      </c>
      <c r="G3034" s="1261">
        <v>2299.3000000000002</v>
      </c>
      <c r="H3034" s="1261">
        <v>0</v>
      </c>
      <c r="I3034" s="1261" t="s">
        <v>1358</v>
      </c>
      <c r="J3034" s="1261" t="s">
        <v>1359</v>
      </c>
    </row>
    <row r="3035">
      <c r="A3035" s="1261" t="s">
        <v>1360</v>
      </c>
      <c r="B3035" s="1261" t="s">
        <v>1434</v>
      </c>
      <c r="C3035" s="1261" t="s">
        <v>1382</v>
      </c>
      <c r="D3035" s="703">
        <v>62</v>
      </c>
      <c r="F3035" s="1261">
        <v>22588.32</v>
      </c>
      <c r="G3035" s="1261">
        <v>131.91</v>
      </c>
      <c r="H3035" s="1261">
        <v>0</v>
      </c>
      <c r="I3035" s="1261" t="s">
        <v>1358</v>
      </c>
      <c r="J3035" s="1261" t="s">
        <v>1359</v>
      </c>
    </row>
    <row r="3036">
      <c r="A3036" s="1261" t="s">
        <v>1360</v>
      </c>
      <c r="B3036" s="1261" t="s">
        <v>1434</v>
      </c>
      <c r="C3036" s="1261" t="s">
        <v>1368</v>
      </c>
      <c r="D3036" s="703">
        <v>17</v>
      </c>
      <c r="F3036" s="1261">
        <v>125263.95</v>
      </c>
      <c r="G3036" s="1261">
        <v>103005.95</v>
      </c>
      <c r="H3036" s="1261">
        <v>0</v>
      </c>
      <c r="I3036" s="1261" t="s">
        <v>1358</v>
      </c>
      <c r="J3036" s="1261" t="s">
        <v>1359</v>
      </c>
    </row>
    <row r="3037">
      <c r="A3037" s="1261" t="s">
        <v>1360</v>
      </c>
      <c r="B3037" s="1261" t="s">
        <v>1434</v>
      </c>
      <c r="C3037" s="1261" t="s">
        <v>1379</v>
      </c>
      <c r="D3037" s="703">
        <v>21</v>
      </c>
      <c r="F3037" s="1261">
        <v>1469.1400000000001</v>
      </c>
      <c r="G3037" s="1261">
        <v>0.20000000000000001</v>
      </c>
      <c r="H3037" s="1261">
        <v>0</v>
      </c>
      <c r="I3037" s="1261" t="s">
        <v>1358</v>
      </c>
      <c r="J3037" s="1261" t="s">
        <v>1359</v>
      </c>
    </row>
    <row r="3038">
      <c r="A3038" s="1261" t="s">
        <v>1355</v>
      </c>
      <c r="B3038" s="1261" t="s">
        <v>1434</v>
      </c>
      <c r="C3038" s="1261" t="s">
        <v>1410</v>
      </c>
      <c r="D3038" s="703">
        <v>17</v>
      </c>
      <c r="F3038" s="1261">
        <v>0.29999999999999999</v>
      </c>
      <c r="G3038" s="1261">
        <v>1.8100000000000001</v>
      </c>
      <c r="H3038" s="1261">
        <v>0</v>
      </c>
      <c r="I3038" s="1261" t="s">
        <v>1358</v>
      </c>
      <c r="J3038" s="1261" t="s">
        <v>1359</v>
      </c>
    </row>
    <row r="3039">
      <c r="A3039" s="1261" t="s">
        <v>1360</v>
      </c>
      <c r="B3039" s="1261" t="s">
        <v>1434</v>
      </c>
      <c r="C3039" s="1261" t="s">
        <v>1441</v>
      </c>
      <c r="D3039" s="703">
        <v>17</v>
      </c>
      <c r="F3039" s="1261">
        <v>33790.139999999999</v>
      </c>
      <c r="G3039" s="1261">
        <v>10136.43</v>
      </c>
      <c r="H3039" s="1261">
        <v>0</v>
      </c>
      <c r="I3039" s="1261" t="s">
        <v>1358</v>
      </c>
      <c r="J3039" s="1261" t="s">
        <v>1359</v>
      </c>
    </row>
    <row r="3040">
      <c r="A3040" s="1261" t="s">
        <v>1355</v>
      </c>
      <c r="B3040" s="1261" t="s">
        <v>1434</v>
      </c>
      <c r="C3040" s="1261" t="s">
        <v>1433</v>
      </c>
      <c r="D3040" s="703">
        <v>85</v>
      </c>
      <c r="F3040" s="1261">
        <v>819.23000000000002</v>
      </c>
      <c r="G3040" s="1261">
        <v>0.80000000000000004</v>
      </c>
      <c r="H3040" s="1261">
        <v>0</v>
      </c>
      <c r="I3040" s="1261" t="s">
        <v>1358</v>
      </c>
      <c r="J3040" s="1261" t="s">
        <v>1359</v>
      </c>
    </row>
    <row r="3041">
      <c r="A3041" s="1261" t="s">
        <v>1355</v>
      </c>
      <c r="B3041" s="1261" t="s">
        <v>1434</v>
      </c>
      <c r="C3041" s="1261" t="s">
        <v>1363</v>
      </c>
      <c r="D3041" s="703">
        <v>95</v>
      </c>
      <c r="F3041" s="1261">
        <v>2922.21</v>
      </c>
      <c r="G3041" s="1261">
        <v>29.399999999999999</v>
      </c>
      <c r="H3041" s="1261">
        <v>0</v>
      </c>
      <c r="I3041" s="1261" t="s">
        <v>1358</v>
      </c>
      <c r="J3041" s="1261" t="s">
        <v>1359</v>
      </c>
    </row>
    <row r="3042">
      <c r="A3042" s="1261" t="s">
        <v>1355</v>
      </c>
      <c r="B3042" s="1261" t="s">
        <v>1434</v>
      </c>
      <c r="C3042" s="1261" t="s">
        <v>1409</v>
      </c>
      <c r="D3042" s="703">
        <v>94</v>
      </c>
      <c r="F3042" s="1261">
        <v>134870.70999999999</v>
      </c>
      <c r="G3042" s="1261">
        <v>56468.480000000003</v>
      </c>
      <c r="H3042" s="1261">
        <v>0</v>
      </c>
      <c r="I3042" s="1261" t="s">
        <v>1358</v>
      </c>
      <c r="J3042" s="1261" t="s">
        <v>1359</v>
      </c>
    </row>
    <row r="3043">
      <c r="A3043" s="1261" t="s">
        <v>1355</v>
      </c>
      <c r="B3043" s="1261" t="s">
        <v>1434</v>
      </c>
      <c r="C3043" s="1261" t="s">
        <v>1410</v>
      </c>
      <c r="D3043" s="703">
        <v>20</v>
      </c>
      <c r="F3043" s="1261">
        <v>2.25</v>
      </c>
      <c r="G3043" s="1261">
        <v>15.119999999999999</v>
      </c>
      <c r="H3043" s="1261">
        <v>0</v>
      </c>
      <c r="I3043" s="1261" t="s">
        <v>1358</v>
      </c>
      <c r="J3043" s="1261" t="s">
        <v>1359</v>
      </c>
    </row>
    <row r="3044">
      <c r="A3044" s="1261" t="s">
        <v>1360</v>
      </c>
      <c r="B3044" s="1261" t="s">
        <v>1434</v>
      </c>
      <c r="C3044" s="1261" t="s">
        <v>1383</v>
      </c>
      <c r="D3044" s="703">
        <v>60</v>
      </c>
      <c r="F3044" s="1261">
        <v>139757.34</v>
      </c>
      <c r="G3044" s="1261">
        <v>92458.889999999999</v>
      </c>
      <c r="H3044" s="1261">
        <v>0</v>
      </c>
      <c r="I3044" s="1261" t="s">
        <v>1358</v>
      </c>
      <c r="J3044" s="1261" t="s">
        <v>1359</v>
      </c>
    </row>
    <row r="3045">
      <c r="A3045" s="1261" t="s">
        <v>1360</v>
      </c>
      <c r="B3045" s="1261" t="s">
        <v>1434</v>
      </c>
      <c r="C3045" s="1261" t="s">
        <v>1401</v>
      </c>
      <c r="D3045" s="703">
        <v>12</v>
      </c>
      <c r="F3045" s="1261">
        <v>67535.190000000002</v>
      </c>
      <c r="G3045" s="1261">
        <v>80000</v>
      </c>
      <c r="H3045" s="1261">
        <v>0</v>
      </c>
      <c r="I3045" s="1261" t="s">
        <v>1358</v>
      </c>
      <c r="J3045" s="1261" t="s">
        <v>1359</v>
      </c>
    </row>
    <row r="3046">
      <c r="A3046" s="1261" t="s">
        <v>1355</v>
      </c>
      <c r="B3046" s="1261" t="s">
        <v>1434</v>
      </c>
      <c r="C3046" s="1261" t="s">
        <v>1442</v>
      </c>
      <c r="D3046" s="703">
        <v>95</v>
      </c>
      <c r="F3046" s="1261">
        <v>978.78999999999996</v>
      </c>
      <c r="G3046" s="1261">
        <v>9.8000000000000007</v>
      </c>
      <c r="H3046" s="1261">
        <v>0</v>
      </c>
      <c r="I3046" s="1261" t="s">
        <v>1358</v>
      </c>
      <c r="J3046" s="1261" t="s">
        <v>1359</v>
      </c>
    </row>
    <row r="3047">
      <c r="A3047" s="1261" t="s">
        <v>1360</v>
      </c>
      <c r="B3047" s="1261" t="s">
        <v>1434</v>
      </c>
      <c r="C3047" s="1261" t="s">
        <v>1379</v>
      </c>
      <c r="D3047" s="703">
        <v>76</v>
      </c>
      <c r="F3047" s="1261">
        <v>5844.8699999999999</v>
      </c>
      <c r="G3047" s="1261">
        <v>52.810000000000002</v>
      </c>
      <c r="H3047" s="1261">
        <v>0</v>
      </c>
      <c r="I3047" s="1261" t="s">
        <v>1358</v>
      </c>
      <c r="J3047" s="1261" t="s">
        <v>1359</v>
      </c>
    </row>
    <row r="3048">
      <c r="A3048" s="1261" t="s">
        <v>1355</v>
      </c>
      <c r="B3048" s="1261" t="s">
        <v>1434</v>
      </c>
      <c r="C3048" s="1261" t="s">
        <v>1367</v>
      </c>
      <c r="D3048" s="703">
        <v>95</v>
      </c>
      <c r="F3048" s="1261">
        <v>18553.540000000001</v>
      </c>
      <c r="G3048" s="1261">
        <v>356.60000000000002</v>
      </c>
      <c r="H3048" s="1261">
        <v>0</v>
      </c>
      <c r="I3048" s="1261" t="s">
        <v>1358</v>
      </c>
      <c r="J3048" s="1261" t="s">
        <v>1359</v>
      </c>
    </row>
    <row r="3049">
      <c r="A3049" s="1261" t="s">
        <v>1360</v>
      </c>
      <c r="B3049" s="1261" t="s">
        <v>1434</v>
      </c>
      <c r="C3049" s="1261" t="s">
        <v>1372</v>
      </c>
      <c r="D3049" s="703">
        <v>73</v>
      </c>
      <c r="F3049" s="1261">
        <v>30054.509999999998</v>
      </c>
      <c r="G3049" s="1261">
        <v>1710</v>
      </c>
      <c r="H3049" s="1261">
        <v>0</v>
      </c>
      <c r="I3049" s="1261" t="s">
        <v>1358</v>
      </c>
      <c r="J3049" s="1261" t="s">
        <v>1359</v>
      </c>
    </row>
    <row r="3050">
      <c r="A3050" s="1261" t="s">
        <v>1360</v>
      </c>
      <c r="B3050" s="1261" t="s">
        <v>1434</v>
      </c>
      <c r="C3050" s="1261" t="s">
        <v>1367</v>
      </c>
      <c r="D3050" s="703">
        <v>39</v>
      </c>
      <c r="F3050" s="1261">
        <v>2307739.7000000002</v>
      </c>
      <c r="G3050" s="1261">
        <v>1337376.98</v>
      </c>
      <c r="H3050" s="1261">
        <v>0</v>
      </c>
      <c r="I3050" s="1261" t="s">
        <v>1358</v>
      </c>
      <c r="J3050" s="1261" t="s">
        <v>1359</v>
      </c>
    </row>
    <row r="3051">
      <c r="A3051" s="1261" t="s">
        <v>1355</v>
      </c>
      <c r="B3051" s="1261" t="s">
        <v>1434</v>
      </c>
      <c r="C3051" s="1261" t="s">
        <v>1368</v>
      </c>
      <c r="D3051" s="703">
        <v>16</v>
      </c>
      <c r="F3051" s="1261">
        <v>142438.47</v>
      </c>
      <c r="G3051" s="1261">
        <v>50449.879999999997</v>
      </c>
      <c r="H3051" s="1261">
        <v>0</v>
      </c>
      <c r="I3051" s="1261" t="s">
        <v>1358</v>
      </c>
      <c r="J3051" s="1261" t="s">
        <v>1359</v>
      </c>
    </row>
    <row r="3052">
      <c r="A3052" s="1261" t="s">
        <v>1360</v>
      </c>
      <c r="B3052" s="1261" t="s">
        <v>1434</v>
      </c>
      <c r="C3052" s="1261" t="s">
        <v>1382</v>
      </c>
      <c r="D3052" s="703">
        <v>61</v>
      </c>
      <c r="F3052" s="1261">
        <v>24591.900000000001</v>
      </c>
      <c r="G3052" s="1261">
        <v>194.05000000000001</v>
      </c>
      <c r="H3052" s="1261">
        <v>0</v>
      </c>
      <c r="I3052" s="1261" t="s">
        <v>1358</v>
      </c>
      <c r="J3052" s="1261" t="s">
        <v>1359</v>
      </c>
    </row>
    <row r="3053">
      <c r="A3053" s="1261" t="s">
        <v>1355</v>
      </c>
      <c r="B3053" s="1261" t="s">
        <v>1434</v>
      </c>
      <c r="C3053" s="1261" t="s">
        <v>1370</v>
      </c>
      <c r="D3053" s="703">
        <v>21</v>
      </c>
      <c r="F3053" s="1261">
        <v>381698.09999999998</v>
      </c>
      <c r="G3053" s="1261">
        <v>14403.049999999999</v>
      </c>
      <c r="H3053" s="1261">
        <v>0</v>
      </c>
      <c r="I3053" s="1261" t="s">
        <v>1358</v>
      </c>
      <c r="J3053" s="1261" t="s">
        <v>1359</v>
      </c>
    </row>
    <row r="3054">
      <c r="A3054" s="1261" t="s">
        <v>1355</v>
      </c>
      <c r="B3054" s="1261" t="s">
        <v>1434</v>
      </c>
      <c r="C3054" s="1261" t="s">
        <v>1362</v>
      </c>
      <c r="D3054" s="703">
        <v>20</v>
      </c>
      <c r="F3054" s="1261">
        <v>15371.66</v>
      </c>
      <c r="G3054" s="1261">
        <v>12000</v>
      </c>
      <c r="H3054" s="1261">
        <v>0</v>
      </c>
      <c r="I3054" s="1261" t="s">
        <v>1358</v>
      </c>
      <c r="J3054" s="1261" t="s">
        <v>1359</v>
      </c>
    </row>
    <row r="3055">
      <c r="A3055" s="1261" t="s">
        <v>1360</v>
      </c>
      <c r="B3055" s="1261" t="s">
        <v>1434</v>
      </c>
      <c r="C3055" s="1261" t="s">
        <v>1362</v>
      </c>
      <c r="D3055" s="703">
        <v>73</v>
      </c>
      <c r="F3055" s="1261">
        <v>798.27999999999997</v>
      </c>
      <c r="G3055" s="1261">
        <v>690</v>
      </c>
      <c r="H3055" s="1261">
        <v>0</v>
      </c>
      <c r="I3055" s="1261" t="s">
        <v>1358</v>
      </c>
      <c r="J3055" s="1261" t="s">
        <v>1359</v>
      </c>
    </row>
    <row r="3056">
      <c r="A3056" s="1261" t="s">
        <v>1360</v>
      </c>
      <c r="B3056" s="1261" t="s">
        <v>1434</v>
      </c>
      <c r="C3056" s="1261" t="s">
        <v>1362</v>
      </c>
      <c r="D3056" s="703">
        <v>62</v>
      </c>
      <c r="F3056" s="1261">
        <v>67046.229999999996</v>
      </c>
      <c r="G3056" s="1261">
        <v>611.22000000000003</v>
      </c>
      <c r="H3056" s="1261">
        <v>0</v>
      </c>
      <c r="I3056" s="1261" t="s">
        <v>1358</v>
      </c>
      <c r="J3056" s="1261" t="s">
        <v>1359</v>
      </c>
    </row>
    <row r="3057">
      <c r="A3057" s="1261" t="s">
        <v>1360</v>
      </c>
      <c r="B3057" s="1261" t="s">
        <v>1434</v>
      </c>
      <c r="C3057" s="1261" t="s">
        <v>1399</v>
      </c>
      <c r="D3057" s="703">
        <v>44</v>
      </c>
      <c r="F3057" s="1261">
        <v>12809.620000000001</v>
      </c>
      <c r="G3057" s="1261">
        <v>22974.02</v>
      </c>
      <c r="H3057" s="1261">
        <v>0</v>
      </c>
      <c r="I3057" s="1261" t="s">
        <v>1358</v>
      </c>
      <c r="J3057" s="1261" t="s">
        <v>1359</v>
      </c>
    </row>
    <row r="3058">
      <c r="A3058" s="1261" t="s">
        <v>1355</v>
      </c>
      <c r="B3058" s="1261" t="s">
        <v>1434</v>
      </c>
      <c r="C3058" s="1261" t="s">
        <v>1366</v>
      </c>
      <c r="D3058" s="703">
        <v>90</v>
      </c>
      <c r="F3058" s="1261">
        <v>22100.240000000002</v>
      </c>
      <c r="G3058" s="1261">
        <v>312.44</v>
      </c>
      <c r="H3058" s="1261">
        <v>0</v>
      </c>
      <c r="I3058" s="1261" t="s">
        <v>1358</v>
      </c>
      <c r="J3058" s="1261" t="s">
        <v>1359</v>
      </c>
    </row>
    <row r="3059">
      <c r="A3059" s="1261" t="s">
        <v>1355</v>
      </c>
      <c r="B3059" s="1261" t="s">
        <v>1434</v>
      </c>
      <c r="C3059" s="1261" t="s">
        <v>1364</v>
      </c>
      <c r="D3059" s="703">
        <v>69</v>
      </c>
      <c r="F3059" s="1261">
        <v>2447.1999999999998</v>
      </c>
      <c r="G3059" s="1261">
        <v>259</v>
      </c>
      <c r="H3059" s="1261">
        <v>0</v>
      </c>
      <c r="I3059" s="1261" t="s">
        <v>1358</v>
      </c>
      <c r="J3059" s="1261" t="s">
        <v>1359</v>
      </c>
    </row>
    <row r="3060">
      <c r="A3060" s="1261" t="s">
        <v>1360</v>
      </c>
      <c r="B3060" s="1261" t="s">
        <v>1434</v>
      </c>
      <c r="C3060" s="1261" t="s">
        <v>1430</v>
      </c>
      <c r="D3060" s="703">
        <v>18</v>
      </c>
      <c r="F3060" s="1261">
        <v>2992829</v>
      </c>
      <c r="G3060" s="1261">
        <v>671675</v>
      </c>
      <c r="H3060" s="1261">
        <v>0</v>
      </c>
      <c r="I3060" s="1261" t="s">
        <v>1358</v>
      </c>
      <c r="J3060" s="1261" t="s">
        <v>1359</v>
      </c>
    </row>
    <row r="3061">
      <c r="A3061" s="1261" t="s">
        <v>1360</v>
      </c>
      <c r="B3061" s="1261" t="s">
        <v>1434</v>
      </c>
      <c r="C3061" s="1261" t="s">
        <v>1430</v>
      </c>
      <c r="D3061" s="703">
        <v>29</v>
      </c>
      <c r="F3061" s="1261">
        <v>110700</v>
      </c>
      <c r="G3061" s="1261">
        <v>54000</v>
      </c>
      <c r="H3061" s="1261">
        <v>0</v>
      </c>
      <c r="I3061" s="1261" t="s">
        <v>1358</v>
      </c>
      <c r="J3061" s="1261" t="s">
        <v>1359</v>
      </c>
    </row>
    <row r="3062">
      <c r="A3062" s="1261" t="s">
        <v>1360</v>
      </c>
      <c r="B3062" s="1261" t="s">
        <v>1434</v>
      </c>
      <c r="C3062" s="1261" t="s">
        <v>1382</v>
      </c>
      <c r="D3062" s="703">
        <v>38</v>
      </c>
      <c r="F3062" s="1261">
        <v>655565.18999999994</v>
      </c>
      <c r="G3062" s="1261">
        <v>9299.2800000000007</v>
      </c>
      <c r="H3062" s="1261">
        <v>0</v>
      </c>
      <c r="I3062" s="1261" t="s">
        <v>1358</v>
      </c>
      <c r="J3062" s="1261" t="s">
        <v>1359</v>
      </c>
    </row>
    <row r="3063">
      <c r="A3063" s="1261" t="s">
        <v>1355</v>
      </c>
      <c r="B3063" s="1261" t="s">
        <v>1434</v>
      </c>
      <c r="C3063" s="1261" t="s">
        <v>1368</v>
      </c>
      <c r="D3063" s="703">
        <v>25</v>
      </c>
      <c r="F3063" s="1261">
        <v>2996.4499999999998</v>
      </c>
      <c r="G3063" s="1261">
        <v>620000</v>
      </c>
      <c r="H3063" s="1261">
        <v>0</v>
      </c>
      <c r="I3063" s="1261" t="s">
        <v>1358</v>
      </c>
      <c r="J3063" s="1261" t="s">
        <v>1359</v>
      </c>
    </row>
    <row r="3064">
      <c r="A3064" s="1261" t="s">
        <v>1360</v>
      </c>
      <c r="B3064" s="1261" t="s">
        <v>1434</v>
      </c>
      <c r="C3064" s="1261" t="s">
        <v>1379</v>
      </c>
      <c r="D3064" s="703">
        <v>94</v>
      </c>
      <c r="F3064" s="1261">
        <v>26.75</v>
      </c>
      <c r="G3064" s="1261">
        <v>8.5</v>
      </c>
      <c r="H3064" s="1261">
        <v>0</v>
      </c>
      <c r="I3064" s="1261" t="s">
        <v>1358</v>
      </c>
      <c r="J3064" s="1261" t="s">
        <v>1359</v>
      </c>
    </row>
    <row r="3065">
      <c r="A3065" s="1261" t="s">
        <v>1355</v>
      </c>
      <c r="B3065" s="1261" t="s">
        <v>1434</v>
      </c>
      <c r="C3065" s="1261" t="s">
        <v>1367</v>
      </c>
      <c r="D3065" s="703">
        <v>21</v>
      </c>
      <c r="F3065" s="1261">
        <v>3045.6300000000001</v>
      </c>
      <c r="G3065" s="1261">
        <v>77.599999999999994</v>
      </c>
      <c r="H3065" s="1261">
        <v>0</v>
      </c>
      <c r="I3065" s="1261" t="s">
        <v>1358</v>
      </c>
      <c r="J3065" s="1261" t="s">
        <v>1359</v>
      </c>
    </row>
    <row r="3066">
      <c r="A3066" s="1261" t="s">
        <v>1360</v>
      </c>
      <c r="B3066" s="1261" t="s">
        <v>1434</v>
      </c>
      <c r="C3066" s="1261" t="s">
        <v>1422</v>
      </c>
      <c r="D3066" s="703">
        <v>40</v>
      </c>
      <c r="F3066" s="1261">
        <v>144.47</v>
      </c>
      <c r="G3066" s="1261">
        <v>0.82999999999999996</v>
      </c>
      <c r="H3066" s="1261">
        <v>0</v>
      </c>
      <c r="I3066" s="1261" t="s">
        <v>1358</v>
      </c>
      <c r="J3066" s="1261" t="s">
        <v>1359</v>
      </c>
    </row>
    <row r="3067">
      <c r="A3067" s="1261" t="s">
        <v>1355</v>
      </c>
      <c r="B3067" s="1261" t="s">
        <v>1434</v>
      </c>
      <c r="C3067" s="1261" t="s">
        <v>1424</v>
      </c>
      <c r="D3067" s="703">
        <v>33</v>
      </c>
      <c r="F3067" s="1261">
        <v>1290.6600000000001</v>
      </c>
      <c r="G3067" s="1261">
        <v>174.72</v>
      </c>
      <c r="H3067" s="1261">
        <v>0</v>
      </c>
      <c r="I3067" s="1261" t="s">
        <v>1358</v>
      </c>
      <c r="J3067" s="1261" t="s">
        <v>1359</v>
      </c>
    </row>
    <row r="3068">
      <c r="A3068" s="1261" t="s">
        <v>1360</v>
      </c>
      <c r="B3068" s="1261" t="s">
        <v>1434</v>
      </c>
      <c r="C3068" s="1261" t="s">
        <v>1385</v>
      </c>
      <c r="D3068" s="703">
        <v>84</v>
      </c>
      <c r="F3068" s="1261">
        <v>204580.47</v>
      </c>
      <c r="G3068" s="1261">
        <v>12249.690000000001</v>
      </c>
      <c r="H3068" s="1261">
        <v>0</v>
      </c>
      <c r="I3068" s="1261" t="s">
        <v>1358</v>
      </c>
      <c r="J3068" s="1261" t="s">
        <v>1359</v>
      </c>
    </row>
    <row r="3069">
      <c r="A3069" s="1261" t="s">
        <v>1360</v>
      </c>
      <c r="B3069" s="1261" t="s">
        <v>1434</v>
      </c>
      <c r="C3069" s="1261" t="s">
        <v>1374</v>
      </c>
      <c r="D3069" s="703">
        <v>61</v>
      </c>
      <c r="F3069" s="1261">
        <v>1906.8800000000001</v>
      </c>
      <c r="G3069" s="1261">
        <v>6.1500000000000004</v>
      </c>
      <c r="H3069" s="1261">
        <v>0</v>
      </c>
      <c r="I3069" s="1261" t="s">
        <v>1358</v>
      </c>
      <c r="J3069" s="1261" t="s">
        <v>1359</v>
      </c>
    </row>
    <row r="3070">
      <c r="A3070" s="1261" t="s">
        <v>1355</v>
      </c>
      <c r="B3070" s="1261" t="s">
        <v>1434</v>
      </c>
      <c r="C3070" s="1261" t="s">
        <v>1364</v>
      </c>
      <c r="D3070" s="703">
        <v>74</v>
      </c>
      <c r="F3070" s="1261">
        <v>38441.150000000001</v>
      </c>
      <c r="G3070" s="1261">
        <v>10603.120000000001</v>
      </c>
      <c r="H3070" s="1261">
        <v>0</v>
      </c>
      <c r="I3070" s="1261" t="s">
        <v>1358</v>
      </c>
      <c r="J3070" s="1261" t="s">
        <v>1359</v>
      </c>
    </row>
    <row r="3071">
      <c r="A3071" s="1261" t="s">
        <v>1355</v>
      </c>
      <c r="B3071" s="1261" t="s">
        <v>1434</v>
      </c>
      <c r="C3071" s="1261" t="s">
        <v>1364</v>
      </c>
      <c r="D3071" s="703">
        <v>17</v>
      </c>
      <c r="F3071" s="1261">
        <v>8.5899999999999999</v>
      </c>
      <c r="G3071" s="1261">
        <v>2</v>
      </c>
      <c r="H3071" s="1261">
        <v>0</v>
      </c>
      <c r="I3071" s="1261" t="s">
        <v>1358</v>
      </c>
      <c r="J3071" s="1261" t="s">
        <v>1359</v>
      </c>
    </row>
    <row r="3072">
      <c r="A3072" s="1261" t="s">
        <v>1355</v>
      </c>
      <c r="B3072" s="1261" t="s">
        <v>1434</v>
      </c>
      <c r="C3072" s="1261" t="s">
        <v>1376</v>
      </c>
      <c r="D3072" s="703">
        <v>12</v>
      </c>
      <c r="F3072" s="1261">
        <v>304640.03000000003</v>
      </c>
      <c r="G3072" s="1261">
        <v>400000</v>
      </c>
      <c r="H3072" s="1261">
        <v>0</v>
      </c>
      <c r="I3072" s="1261" t="s">
        <v>1358</v>
      </c>
      <c r="J3072" s="1261" t="s">
        <v>1359</v>
      </c>
    </row>
    <row r="3073">
      <c r="A3073" s="1261" t="s">
        <v>1355</v>
      </c>
      <c r="B3073" s="1261" t="s">
        <v>1434</v>
      </c>
      <c r="C3073" s="1261" t="s">
        <v>1401</v>
      </c>
      <c r="D3073" s="703">
        <v>95</v>
      </c>
      <c r="F3073" s="1261">
        <v>4122.21</v>
      </c>
      <c r="G3073" s="1261">
        <v>95</v>
      </c>
      <c r="H3073" s="1261">
        <v>0</v>
      </c>
      <c r="I3073" s="1261" t="s">
        <v>1358</v>
      </c>
      <c r="J3073" s="1261" t="s">
        <v>1359</v>
      </c>
    </row>
    <row r="3074">
      <c r="A3074" s="1261" t="s">
        <v>1360</v>
      </c>
      <c r="B3074" s="1261" t="s">
        <v>1434</v>
      </c>
      <c r="C3074" s="1261" t="s">
        <v>1381</v>
      </c>
      <c r="D3074" s="703">
        <v>8</v>
      </c>
      <c r="F3074" s="1261">
        <v>149606.5</v>
      </c>
      <c r="G3074" s="1261">
        <v>140044</v>
      </c>
      <c r="H3074" s="1261">
        <v>0</v>
      </c>
      <c r="I3074" s="1261" t="s">
        <v>1358</v>
      </c>
      <c r="J3074" s="1261" t="s">
        <v>1359</v>
      </c>
    </row>
    <row r="3075">
      <c r="A3075" s="1261" t="s">
        <v>1355</v>
      </c>
      <c r="B3075" s="1261" t="s">
        <v>1434</v>
      </c>
      <c r="C3075" s="1261" t="s">
        <v>1424</v>
      </c>
      <c r="D3075" s="703">
        <v>21</v>
      </c>
      <c r="F3075" s="1261">
        <v>20929.299999999999</v>
      </c>
      <c r="G3075" s="1261">
        <v>911.55999999999995</v>
      </c>
      <c r="H3075" s="1261">
        <v>0</v>
      </c>
      <c r="I3075" s="1261" t="s">
        <v>1358</v>
      </c>
      <c r="J3075" s="1261" t="s">
        <v>1359</v>
      </c>
    </row>
    <row r="3076">
      <c r="A3076" s="1261" t="s">
        <v>1360</v>
      </c>
      <c r="B3076" s="1261" t="s">
        <v>1434</v>
      </c>
      <c r="C3076" s="1261" t="s">
        <v>1393</v>
      </c>
      <c r="D3076" s="703">
        <v>62</v>
      </c>
      <c r="F3076" s="1261">
        <v>2070.8800000000001</v>
      </c>
      <c r="G3076" s="1261">
        <v>7.79</v>
      </c>
      <c r="H3076" s="1261">
        <v>0</v>
      </c>
      <c r="I3076" s="1261" t="s">
        <v>1358</v>
      </c>
      <c r="J3076" s="1261" t="s">
        <v>1359</v>
      </c>
    </row>
    <row r="3077">
      <c r="A3077" s="1261" t="s">
        <v>1360</v>
      </c>
      <c r="B3077" s="1261" t="s">
        <v>1434</v>
      </c>
      <c r="C3077" s="1261" t="s">
        <v>1417</v>
      </c>
      <c r="D3077" s="703">
        <v>84</v>
      </c>
      <c r="F3077" s="1261">
        <v>255103.54000000001</v>
      </c>
      <c r="G3077" s="1261">
        <v>4445</v>
      </c>
      <c r="H3077" s="1261">
        <v>0</v>
      </c>
      <c r="I3077" s="1261" t="s">
        <v>1358</v>
      </c>
      <c r="J3077" s="1261" t="s">
        <v>1359</v>
      </c>
    </row>
    <row r="3078">
      <c r="A3078" s="1261" t="s">
        <v>1355</v>
      </c>
      <c r="B3078" s="1261" t="s">
        <v>1434</v>
      </c>
      <c r="C3078" s="1261" t="s">
        <v>1379</v>
      </c>
      <c r="D3078" s="703">
        <v>21</v>
      </c>
      <c r="F3078" s="1261">
        <v>5621.0699999999997</v>
      </c>
      <c r="G3078" s="1261">
        <v>69.5</v>
      </c>
      <c r="H3078" s="1261">
        <v>0</v>
      </c>
      <c r="I3078" s="1261" t="s">
        <v>1358</v>
      </c>
      <c r="J3078" s="1261" t="s">
        <v>1359</v>
      </c>
    </row>
    <row r="3079">
      <c r="A3079" s="1261" t="s">
        <v>1355</v>
      </c>
      <c r="B3079" s="1261" t="s">
        <v>1434</v>
      </c>
      <c r="C3079" s="1261" t="s">
        <v>1422</v>
      </c>
      <c r="D3079" s="703">
        <v>22</v>
      </c>
      <c r="F3079" s="1261">
        <v>500</v>
      </c>
      <c r="G3079" s="1261">
        <v>458.19999999999999</v>
      </c>
      <c r="H3079" s="1261">
        <v>0</v>
      </c>
      <c r="I3079" s="1261" t="s">
        <v>1358</v>
      </c>
      <c r="J3079" s="1261" t="s">
        <v>1359</v>
      </c>
    </row>
    <row r="3080">
      <c r="A3080" s="1261" t="s">
        <v>1360</v>
      </c>
      <c r="B3080" s="1261" t="s">
        <v>1434</v>
      </c>
      <c r="C3080" s="1261" t="s">
        <v>1379</v>
      </c>
      <c r="D3080" s="703">
        <v>72</v>
      </c>
      <c r="F3080" s="1261">
        <v>2438.8699999999999</v>
      </c>
      <c r="G3080" s="1261">
        <v>623.12</v>
      </c>
      <c r="H3080" s="1261">
        <v>0</v>
      </c>
      <c r="I3080" s="1261" t="s">
        <v>1358</v>
      </c>
      <c r="J3080" s="1261" t="s">
        <v>1359</v>
      </c>
    </row>
    <row r="3081">
      <c r="A3081" s="1261" t="s">
        <v>1360</v>
      </c>
      <c r="B3081" s="1261" t="s">
        <v>1434</v>
      </c>
      <c r="C3081" s="1261" t="s">
        <v>1379</v>
      </c>
      <c r="D3081" s="703">
        <v>74</v>
      </c>
      <c r="F3081" s="1261">
        <v>10765.709999999999</v>
      </c>
      <c r="G3081" s="1261">
        <v>35.670000000000002</v>
      </c>
      <c r="H3081" s="1261">
        <v>0</v>
      </c>
      <c r="I3081" s="1261" t="s">
        <v>1358</v>
      </c>
      <c r="J3081" s="1261" t="s">
        <v>1359</v>
      </c>
    </row>
    <row r="3082">
      <c r="A3082" s="1261" t="s">
        <v>1355</v>
      </c>
      <c r="B3082" s="1261" t="s">
        <v>1434</v>
      </c>
      <c r="C3082" s="1261" t="s">
        <v>1367</v>
      </c>
      <c r="D3082" s="703">
        <v>9</v>
      </c>
      <c r="F3082" s="1261">
        <v>76.379999999999995</v>
      </c>
      <c r="G3082" s="1261">
        <v>3.1000000000000001</v>
      </c>
      <c r="H3082" s="1261">
        <v>0</v>
      </c>
      <c r="I3082" s="1261" t="s">
        <v>1358</v>
      </c>
      <c r="J3082" s="1261" t="s">
        <v>1359</v>
      </c>
    </row>
    <row r="3083">
      <c r="A3083" s="1261" t="s">
        <v>1355</v>
      </c>
      <c r="B3083" s="1261" t="s">
        <v>1434</v>
      </c>
      <c r="C3083" s="1261" t="s">
        <v>1432</v>
      </c>
      <c r="D3083" s="703">
        <v>27</v>
      </c>
      <c r="F3083" s="1261">
        <v>3289082.71</v>
      </c>
      <c r="G3083" s="1261">
        <v>6406413</v>
      </c>
      <c r="H3083" s="1261">
        <v>0</v>
      </c>
      <c r="I3083" s="1261" t="s">
        <v>1358</v>
      </c>
      <c r="J3083" s="1261" t="s">
        <v>1359</v>
      </c>
    </row>
    <row r="3084">
      <c r="A3084" s="1261" t="s">
        <v>1360</v>
      </c>
      <c r="B3084" s="1261" t="s">
        <v>1434</v>
      </c>
      <c r="C3084" s="1261" t="s">
        <v>1373</v>
      </c>
      <c r="D3084" s="703">
        <v>82</v>
      </c>
      <c r="F3084" s="1261">
        <v>166.24000000000001</v>
      </c>
      <c r="G3084" s="1261">
        <v>0.080000000000000002</v>
      </c>
      <c r="H3084" s="1261">
        <v>0</v>
      </c>
      <c r="I3084" s="1261" t="s">
        <v>1358</v>
      </c>
      <c r="J3084" s="1261" t="s">
        <v>1359</v>
      </c>
    </row>
    <row r="3085">
      <c r="A3085" s="1261" t="s">
        <v>1360</v>
      </c>
      <c r="B3085" s="1261" t="s">
        <v>1434</v>
      </c>
      <c r="C3085" s="1261" t="s">
        <v>1366</v>
      </c>
      <c r="D3085" s="703">
        <v>33</v>
      </c>
      <c r="F3085" s="1261">
        <v>3250.0900000000001</v>
      </c>
      <c r="G3085" s="1261">
        <v>120</v>
      </c>
      <c r="H3085" s="1261">
        <v>0</v>
      </c>
      <c r="I3085" s="1261" t="s">
        <v>1358</v>
      </c>
      <c r="J3085" s="1261" t="s">
        <v>1359</v>
      </c>
    </row>
    <row r="3086">
      <c r="A3086" s="1261" t="s">
        <v>1355</v>
      </c>
      <c r="B3086" s="1261" t="s">
        <v>1434</v>
      </c>
      <c r="C3086" s="1261" t="s">
        <v>1375</v>
      </c>
      <c r="D3086" s="703">
        <v>7</v>
      </c>
      <c r="F3086" s="1261">
        <v>11665.34</v>
      </c>
      <c r="G3086" s="1261">
        <v>22000</v>
      </c>
      <c r="H3086" s="1261">
        <v>0</v>
      </c>
      <c r="I3086" s="1261" t="s">
        <v>1358</v>
      </c>
      <c r="J3086" s="1261" t="s">
        <v>1359</v>
      </c>
    </row>
    <row r="3087">
      <c r="A3087" s="1261" t="s">
        <v>1355</v>
      </c>
      <c r="B3087" s="1261" t="s">
        <v>1434</v>
      </c>
      <c r="C3087" s="1261" t="s">
        <v>1422</v>
      </c>
      <c r="D3087" s="703">
        <v>15</v>
      </c>
      <c r="F3087" s="1261">
        <v>3290.3000000000002</v>
      </c>
      <c r="G3087" s="1261">
        <v>2591.6100000000001</v>
      </c>
      <c r="H3087" s="1261">
        <v>0</v>
      </c>
      <c r="I3087" s="1261" t="s">
        <v>1358</v>
      </c>
      <c r="J3087" s="1261" t="s">
        <v>1359</v>
      </c>
    </row>
    <row r="3088">
      <c r="A3088" s="1261" t="s">
        <v>1360</v>
      </c>
      <c r="B3088" s="1261" t="s">
        <v>1434</v>
      </c>
      <c r="C3088" s="1261" t="s">
        <v>1376</v>
      </c>
      <c r="D3088" s="703">
        <v>40</v>
      </c>
      <c r="F3088" s="1261">
        <v>3770.8400000000001</v>
      </c>
      <c r="G3088" s="1261">
        <v>6.7999999999999998</v>
      </c>
      <c r="H3088" s="1261">
        <v>0</v>
      </c>
      <c r="I3088" s="1261" t="s">
        <v>1358</v>
      </c>
      <c r="J3088" s="1261" t="s">
        <v>1359</v>
      </c>
    </row>
    <row r="3089">
      <c r="A3089" s="1261" t="s">
        <v>1360</v>
      </c>
      <c r="B3089" s="1261" t="s">
        <v>1434</v>
      </c>
      <c r="C3089" s="1261" t="s">
        <v>1453</v>
      </c>
      <c r="D3089" s="703">
        <v>62</v>
      </c>
      <c r="F3089" s="1261">
        <v>1187.3699999999999</v>
      </c>
      <c r="G3089" s="1261">
        <v>10.199999999999999</v>
      </c>
      <c r="H3089" s="1261">
        <v>0</v>
      </c>
      <c r="I3089" s="1261" t="s">
        <v>1358</v>
      </c>
      <c r="J3089" s="1261" t="s">
        <v>1359</v>
      </c>
    </row>
    <row r="3090">
      <c r="A3090" s="1261" t="s">
        <v>1355</v>
      </c>
      <c r="B3090" s="1261" t="s">
        <v>1434</v>
      </c>
      <c r="C3090" s="1261" t="s">
        <v>1397</v>
      </c>
      <c r="D3090" s="703">
        <v>18</v>
      </c>
      <c r="F3090" s="1261">
        <v>748.66999999999996</v>
      </c>
      <c r="G3090" s="1261">
        <v>19.829999999999998</v>
      </c>
      <c r="H3090" s="1261">
        <v>0</v>
      </c>
      <c r="I3090" s="1261" t="s">
        <v>1358</v>
      </c>
      <c r="J3090" s="1261" t="s">
        <v>1359</v>
      </c>
    </row>
    <row r="3091">
      <c r="A3091" s="1261" t="s">
        <v>1355</v>
      </c>
      <c r="B3091" s="1261" t="s">
        <v>1434</v>
      </c>
      <c r="C3091" s="1261" t="s">
        <v>1362</v>
      </c>
      <c r="D3091" s="703">
        <v>85</v>
      </c>
      <c r="F3091" s="1261">
        <v>848.79999999999995</v>
      </c>
      <c r="G3091" s="1261">
        <v>1.5</v>
      </c>
      <c r="H3091" s="1261">
        <v>0</v>
      </c>
      <c r="I3091" s="1261" t="s">
        <v>1358</v>
      </c>
      <c r="J3091" s="1261" t="s">
        <v>1359</v>
      </c>
    </row>
    <row r="3092">
      <c r="A3092" s="1261" t="s">
        <v>1355</v>
      </c>
      <c r="B3092" s="1261" t="s">
        <v>1434</v>
      </c>
      <c r="C3092" s="1261" t="s">
        <v>1379</v>
      </c>
      <c r="D3092" s="703">
        <v>20</v>
      </c>
      <c r="F3092" s="1261">
        <v>7331.3800000000001</v>
      </c>
      <c r="G3092" s="1261">
        <v>4931.6800000000003</v>
      </c>
      <c r="H3092" s="1261">
        <v>0</v>
      </c>
      <c r="I3092" s="1261" t="s">
        <v>1358</v>
      </c>
      <c r="J3092" s="1261" t="s">
        <v>1359</v>
      </c>
    </row>
    <row r="3093">
      <c r="A3093" s="1261" t="s">
        <v>1360</v>
      </c>
      <c r="B3093" s="1261" t="s">
        <v>1434</v>
      </c>
      <c r="C3093" s="1261" t="s">
        <v>1365</v>
      </c>
      <c r="D3093" s="703">
        <v>84</v>
      </c>
      <c r="F3093" s="1261">
        <v>700</v>
      </c>
      <c r="G3093" s="1261">
        <v>15</v>
      </c>
      <c r="H3093" s="1261">
        <v>0</v>
      </c>
      <c r="I3093" s="1261" t="s">
        <v>1358</v>
      </c>
      <c r="J3093" s="1261" t="s">
        <v>1359</v>
      </c>
    </row>
    <row r="3094">
      <c r="A3094" s="1261" t="s">
        <v>1355</v>
      </c>
      <c r="B3094" s="1261" t="s">
        <v>1434</v>
      </c>
      <c r="C3094" s="1261" t="s">
        <v>1429</v>
      </c>
      <c r="D3094" s="703">
        <v>95</v>
      </c>
      <c r="F3094" s="1261">
        <v>3800</v>
      </c>
      <c r="G3094" s="1261">
        <v>49</v>
      </c>
      <c r="H3094" s="1261">
        <v>0</v>
      </c>
      <c r="I3094" s="1261" t="s">
        <v>1358</v>
      </c>
      <c r="J3094" s="1261" t="s">
        <v>1359</v>
      </c>
    </row>
    <row r="3095">
      <c r="A3095" s="1261" t="s">
        <v>1360</v>
      </c>
      <c r="B3095" s="1261" t="s">
        <v>1434</v>
      </c>
      <c r="C3095" s="1261" t="s">
        <v>1424</v>
      </c>
      <c r="D3095" s="703">
        <v>90</v>
      </c>
      <c r="F3095" s="1261">
        <v>59.270000000000003</v>
      </c>
      <c r="G3095" s="1261">
        <v>0.29999999999999999</v>
      </c>
      <c r="H3095" s="1261">
        <v>0</v>
      </c>
      <c r="I3095" s="1261" t="s">
        <v>1358</v>
      </c>
      <c r="J3095" s="1261" t="s">
        <v>1359</v>
      </c>
    </row>
    <row r="3096">
      <c r="A3096" s="1261" t="s">
        <v>1360</v>
      </c>
      <c r="B3096" s="1261" t="s">
        <v>1434</v>
      </c>
      <c r="C3096" s="1261" t="s">
        <v>1420</v>
      </c>
      <c r="D3096" s="703">
        <v>84</v>
      </c>
      <c r="F3096" s="1261">
        <v>29867.75</v>
      </c>
      <c r="G3096" s="1261">
        <v>98.799999999999997</v>
      </c>
      <c r="H3096" s="1261">
        <v>0</v>
      </c>
      <c r="I3096" s="1261" t="s">
        <v>1358</v>
      </c>
      <c r="J3096" s="1261" t="s">
        <v>1359</v>
      </c>
    </row>
    <row r="3097">
      <c r="A3097" s="1261" t="s">
        <v>1355</v>
      </c>
      <c r="B3097" s="1261" t="s">
        <v>1434</v>
      </c>
      <c r="C3097" s="1261" t="s">
        <v>1430</v>
      </c>
      <c r="D3097" s="703">
        <v>22</v>
      </c>
      <c r="F3097" s="1261">
        <v>3064.5</v>
      </c>
      <c r="G3097" s="1261">
        <v>466.69999999999999</v>
      </c>
      <c r="H3097" s="1261">
        <v>0</v>
      </c>
      <c r="I3097" s="1261" t="s">
        <v>1358</v>
      </c>
      <c r="J3097" s="1261" t="s">
        <v>1359</v>
      </c>
    </row>
    <row r="3098">
      <c r="A3098" s="1261" t="s">
        <v>1360</v>
      </c>
      <c r="B3098" s="1261" t="s">
        <v>1434</v>
      </c>
      <c r="C3098" s="1261" t="s">
        <v>1412</v>
      </c>
      <c r="D3098" s="703">
        <v>85</v>
      </c>
      <c r="F3098" s="1261">
        <v>697.48000000000002</v>
      </c>
      <c r="G3098" s="1261">
        <v>0.20000000000000001</v>
      </c>
      <c r="H3098" s="1261">
        <v>0</v>
      </c>
      <c r="I3098" s="1261" t="s">
        <v>1358</v>
      </c>
      <c r="J3098" s="1261" t="s">
        <v>1359</v>
      </c>
    </row>
    <row r="3099">
      <c r="A3099" s="1261" t="s">
        <v>1360</v>
      </c>
      <c r="B3099" s="1261" t="s">
        <v>1434</v>
      </c>
      <c r="C3099" s="1261" t="s">
        <v>1407</v>
      </c>
      <c r="D3099" s="703">
        <v>73</v>
      </c>
      <c r="F3099" s="1261">
        <v>10239.360000000001</v>
      </c>
      <c r="G3099" s="1261">
        <v>38.119999999999997</v>
      </c>
      <c r="H3099" s="1261">
        <v>0</v>
      </c>
      <c r="I3099" s="1261" t="s">
        <v>1358</v>
      </c>
      <c r="J3099" s="1261" t="s">
        <v>1359</v>
      </c>
    </row>
    <row r="3100">
      <c r="A3100" s="1261" t="s">
        <v>1360</v>
      </c>
      <c r="B3100" s="1261" t="s">
        <v>1434</v>
      </c>
      <c r="C3100" s="1261" t="s">
        <v>1397</v>
      </c>
      <c r="D3100" s="703">
        <v>84</v>
      </c>
      <c r="F3100" s="1261">
        <v>15.119999999999999</v>
      </c>
      <c r="G3100" s="1261">
        <v>0.20999999999999999</v>
      </c>
      <c r="H3100" s="1261">
        <v>0</v>
      </c>
      <c r="I3100" s="1261" t="s">
        <v>1358</v>
      </c>
      <c r="J3100" s="1261" t="s">
        <v>1359</v>
      </c>
    </row>
    <row r="3101">
      <c r="A3101" s="1261" t="s">
        <v>1355</v>
      </c>
      <c r="B3101" s="1261" t="s">
        <v>1434</v>
      </c>
      <c r="C3101" s="1261" t="s">
        <v>1383</v>
      </c>
      <c r="D3101" s="703">
        <v>15</v>
      </c>
      <c r="F3101" s="1261">
        <v>1416.74</v>
      </c>
      <c r="G3101" s="1261">
        <v>907.20000000000005</v>
      </c>
      <c r="H3101" s="1261">
        <v>0</v>
      </c>
      <c r="I3101" s="1261" t="s">
        <v>1358</v>
      </c>
      <c r="J3101" s="1261" t="s">
        <v>1359</v>
      </c>
    </row>
    <row r="3102">
      <c r="A3102" s="1261" t="s">
        <v>1360</v>
      </c>
      <c r="B3102" s="1261" t="s">
        <v>1434</v>
      </c>
      <c r="C3102" s="1261" t="s">
        <v>1368</v>
      </c>
      <c r="D3102" s="703">
        <v>4</v>
      </c>
      <c r="F3102" s="1261">
        <v>12.699999999999999</v>
      </c>
      <c r="G3102" s="1261">
        <v>3</v>
      </c>
      <c r="H3102" s="1261">
        <v>0</v>
      </c>
      <c r="I3102" s="1261" t="s">
        <v>1358</v>
      </c>
      <c r="J3102" s="1261" t="s">
        <v>1359</v>
      </c>
    </row>
    <row r="3103">
      <c r="A3103" s="1261" t="s">
        <v>1355</v>
      </c>
      <c r="B3103" s="1261" t="s">
        <v>1434</v>
      </c>
      <c r="C3103" s="1261" t="s">
        <v>1386</v>
      </c>
      <c r="D3103" s="703">
        <v>90</v>
      </c>
      <c r="F3103" s="1261">
        <v>3690</v>
      </c>
      <c r="G3103" s="1261">
        <v>0.69999999999999996</v>
      </c>
      <c r="H3103" s="1261">
        <v>0</v>
      </c>
      <c r="I3103" s="1261" t="s">
        <v>1358</v>
      </c>
      <c r="J3103" s="1261" t="s">
        <v>1359</v>
      </c>
    </row>
    <row r="3104">
      <c r="A3104" s="1261" t="s">
        <v>1355</v>
      </c>
      <c r="B3104" s="1261" t="s">
        <v>1434</v>
      </c>
      <c r="C3104" s="1261" t="s">
        <v>1397</v>
      </c>
      <c r="D3104" s="703">
        <v>17</v>
      </c>
      <c r="F3104" s="1261">
        <v>281.41000000000003</v>
      </c>
      <c r="G3104" s="1261">
        <v>8.5099999999999998</v>
      </c>
      <c r="H3104" s="1261">
        <v>0</v>
      </c>
      <c r="I3104" s="1261" t="s">
        <v>1358</v>
      </c>
      <c r="J3104" s="1261" t="s">
        <v>1359</v>
      </c>
    </row>
    <row r="3105">
      <c r="A3105" s="1261" t="s">
        <v>1355</v>
      </c>
      <c r="B3105" s="1261" t="s">
        <v>1434</v>
      </c>
      <c r="C3105" s="1261" t="s">
        <v>1379</v>
      </c>
      <c r="D3105" s="703">
        <v>19</v>
      </c>
      <c r="F3105" s="1261">
        <v>88.579999999999998</v>
      </c>
      <c r="G3105" s="1261">
        <v>11.1</v>
      </c>
      <c r="H3105" s="1261">
        <v>0</v>
      </c>
      <c r="I3105" s="1261" t="s">
        <v>1358</v>
      </c>
      <c r="J3105" s="1261" t="s">
        <v>1359</v>
      </c>
    </row>
    <row r="3106">
      <c r="A3106" s="1261" t="s">
        <v>1360</v>
      </c>
      <c r="B3106" s="1261" t="s">
        <v>1434</v>
      </c>
      <c r="C3106" s="1261" t="s">
        <v>1398</v>
      </c>
      <c r="D3106" s="703">
        <v>73</v>
      </c>
      <c r="F3106" s="1261">
        <v>77.989999999999995</v>
      </c>
      <c r="G3106" s="1261">
        <v>1.04</v>
      </c>
      <c r="H3106" s="1261">
        <v>0</v>
      </c>
      <c r="I3106" s="1261" t="s">
        <v>1358</v>
      </c>
      <c r="J3106" s="1261" t="s">
        <v>1359</v>
      </c>
    </row>
    <row r="3107">
      <c r="A3107" s="1261" t="s">
        <v>1355</v>
      </c>
      <c r="B3107" s="1261" t="s">
        <v>1356</v>
      </c>
      <c r="C3107" s="1261" t="s">
        <v>1372</v>
      </c>
      <c r="D3107" s="703">
        <v>27</v>
      </c>
      <c r="F3107" s="1261">
        <v>8551082.1699999999</v>
      </c>
      <c r="G3107" s="1261">
        <v>47184411</v>
      </c>
      <c r="H3107" s="1261">
        <v>0</v>
      </c>
      <c r="I3107" s="1261" t="s">
        <v>1358</v>
      </c>
      <c r="J3107" s="1261" t="s">
        <v>1359</v>
      </c>
    </row>
    <row r="3108">
      <c r="A3108" s="1261" t="s">
        <v>1360</v>
      </c>
      <c r="B3108" s="1261" t="s">
        <v>1356</v>
      </c>
      <c r="C3108" s="1261" t="s">
        <v>1412</v>
      </c>
      <c r="D3108" s="703">
        <v>11</v>
      </c>
      <c r="F3108" s="1261">
        <v>757014.06000000006</v>
      </c>
      <c r="G3108" s="1261">
        <v>980000</v>
      </c>
      <c r="H3108" s="1261">
        <v>0</v>
      </c>
      <c r="I3108" s="1261" t="s">
        <v>1358</v>
      </c>
      <c r="J3108" s="1261" t="s">
        <v>1359</v>
      </c>
    </row>
    <row r="3109">
      <c r="A3109" s="1261" t="s">
        <v>1360</v>
      </c>
      <c r="B3109" s="1261" t="s">
        <v>1356</v>
      </c>
      <c r="C3109" s="1261" t="s">
        <v>1449</v>
      </c>
      <c r="D3109" s="703">
        <v>61</v>
      </c>
      <c r="F3109" s="1261">
        <v>920.44000000000005</v>
      </c>
      <c r="G3109" s="1261">
        <v>7.3799999999999999</v>
      </c>
      <c r="H3109" s="1261">
        <v>0</v>
      </c>
      <c r="I3109" s="1261" t="s">
        <v>1358</v>
      </c>
      <c r="J3109" s="1261" t="s">
        <v>1359</v>
      </c>
    </row>
    <row r="3110">
      <c r="A3110" s="1261" t="s">
        <v>1360</v>
      </c>
      <c r="B3110" s="1261" t="s">
        <v>1356</v>
      </c>
      <c r="C3110" s="1261" t="s">
        <v>1388</v>
      </c>
      <c r="D3110" s="703">
        <v>38</v>
      </c>
      <c r="F3110" s="1261">
        <v>3897.4699999999998</v>
      </c>
      <c r="G3110" s="1261">
        <v>0.5</v>
      </c>
      <c r="H3110" s="1261">
        <v>0</v>
      </c>
      <c r="I3110" s="1261" t="s">
        <v>1358</v>
      </c>
      <c r="J3110" s="1261" t="s">
        <v>1359</v>
      </c>
    </row>
    <row r="3111">
      <c r="A3111" s="1261" t="s">
        <v>1355</v>
      </c>
      <c r="B3111" s="1261" t="s">
        <v>1356</v>
      </c>
      <c r="C3111" s="1261" t="s">
        <v>1364</v>
      </c>
      <c r="D3111" s="703">
        <v>49</v>
      </c>
      <c r="F3111" s="1261">
        <v>34301.129999999997</v>
      </c>
      <c r="G3111" s="1261">
        <v>2021.4200000000001</v>
      </c>
      <c r="H3111" s="1261">
        <v>0</v>
      </c>
      <c r="I3111" s="1261" t="s">
        <v>1358</v>
      </c>
      <c r="J3111" s="1261" t="s">
        <v>1359</v>
      </c>
    </row>
    <row r="3112">
      <c r="A3112" s="1261" t="s">
        <v>1360</v>
      </c>
      <c r="B3112" s="1261" t="s">
        <v>1356</v>
      </c>
      <c r="C3112" s="1261" t="s">
        <v>1364</v>
      </c>
      <c r="D3112" s="703">
        <v>85</v>
      </c>
      <c r="F3112" s="1261">
        <v>100933.96000000001</v>
      </c>
      <c r="G3112" s="1261">
        <v>23235</v>
      </c>
      <c r="H3112" s="1261">
        <v>0</v>
      </c>
      <c r="I3112" s="1261" t="s">
        <v>1358</v>
      </c>
      <c r="J3112" s="1261" t="s">
        <v>1359</v>
      </c>
    </row>
    <row r="3113">
      <c r="A3113" s="1261" t="s">
        <v>1360</v>
      </c>
      <c r="B3113" s="1261" t="s">
        <v>1356</v>
      </c>
      <c r="C3113" s="1261" t="s">
        <v>1379</v>
      </c>
      <c r="D3113" s="703">
        <v>82</v>
      </c>
      <c r="F3113" s="1261">
        <v>506456.71000000002</v>
      </c>
      <c r="G3113" s="1261">
        <v>1303.5</v>
      </c>
      <c r="H3113" s="1261">
        <v>0</v>
      </c>
      <c r="I3113" s="1261" t="s">
        <v>1358</v>
      </c>
      <c r="J3113" s="1261" t="s">
        <v>1359</v>
      </c>
    </row>
    <row r="3114">
      <c r="A3114" s="1261" t="s">
        <v>1355</v>
      </c>
      <c r="B3114" s="1261" t="s">
        <v>1356</v>
      </c>
      <c r="C3114" s="1261" t="s">
        <v>1366</v>
      </c>
      <c r="D3114" s="703">
        <v>70</v>
      </c>
      <c r="F3114" s="1261">
        <v>152.49000000000001</v>
      </c>
      <c r="G3114" s="1261">
        <v>0.20999999999999999</v>
      </c>
      <c r="H3114" s="1261">
        <v>0</v>
      </c>
      <c r="I3114" s="1261" t="s">
        <v>1358</v>
      </c>
      <c r="J3114" s="1261" t="s">
        <v>1359</v>
      </c>
    </row>
    <row r="3115">
      <c r="A3115" s="1261" t="s">
        <v>1360</v>
      </c>
      <c r="B3115" s="1261" t="s">
        <v>1356</v>
      </c>
      <c r="C3115" s="1261" t="s">
        <v>1396</v>
      </c>
      <c r="D3115" s="703">
        <v>85</v>
      </c>
      <c r="F3115" s="1261">
        <v>6510.79</v>
      </c>
      <c r="G3115" s="1261">
        <v>5.2400000000000002</v>
      </c>
      <c r="H3115" s="1261">
        <v>0</v>
      </c>
      <c r="I3115" s="1261" t="s">
        <v>1358</v>
      </c>
      <c r="J3115" s="1261" t="s">
        <v>1359</v>
      </c>
    </row>
    <row r="3116">
      <c r="A3116" s="1261" t="s">
        <v>1355</v>
      </c>
      <c r="B3116" s="1261" t="s">
        <v>1356</v>
      </c>
      <c r="C3116" s="1261" t="s">
        <v>1368</v>
      </c>
      <c r="D3116" s="703">
        <v>87</v>
      </c>
      <c r="F3116" s="1261">
        <v>1429425.97</v>
      </c>
      <c r="G3116" s="1261">
        <v>88632.809999999998</v>
      </c>
      <c r="H3116" s="1261">
        <v>0</v>
      </c>
      <c r="I3116" s="1261" t="s">
        <v>1358</v>
      </c>
      <c r="J3116" s="1261" t="s">
        <v>1359</v>
      </c>
    </row>
    <row r="3117">
      <c r="A3117" s="1261" t="s">
        <v>1360</v>
      </c>
      <c r="B3117" s="1261" t="s">
        <v>1356</v>
      </c>
      <c r="C3117" s="1261" t="s">
        <v>1379</v>
      </c>
      <c r="D3117" s="703">
        <v>15</v>
      </c>
      <c r="F3117" s="1261">
        <v>59762.949999999997</v>
      </c>
      <c r="G3117" s="1261">
        <v>19925</v>
      </c>
      <c r="H3117" s="1261">
        <v>0</v>
      </c>
      <c r="I3117" s="1261" t="s">
        <v>1358</v>
      </c>
      <c r="J3117" s="1261" t="s">
        <v>1359</v>
      </c>
    </row>
    <row r="3118">
      <c r="A3118" s="1261" t="s">
        <v>1360</v>
      </c>
      <c r="B3118" s="1261" t="s">
        <v>1356</v>
      </c>
      <c r="C3118" s="1261" t="s">
        <v>1367</v>
      </c>
      <c r="D3118" s="703">
        <v>29</v>
      </c>
      <c r="F3118" s="1261">
        <v>508868.48999999999</v>
      </c>
      <c r="G3118" s="1261">
        <v>216320</v>
      </c>
      <c r="H3118" s="1261">
        <v>0</v>
      </c>
      <c r="I3118" s="1261" t="s">
        <v>1358</v>
      </c>
      <c r="J3118" s="1261" t="s">
        <v>1359</v>
      </c>
    </row>
    <row r="3119">
      <c r="A3119" s="1261" t="s">
        <v>1355</v>
      </c>
      <c r="B3119" s="1261" t="s">
        <v>1356</v>
      </c>
      <c r="C3119" s="1261" t="s">
        <v>1369</v>
      </c>
      <c r="D3119" s="703">
        <v>20</v>
      </c>
      <c r="F3119" s="1261">
        <v>96698.970000000001</v>
      </c>
      <c r="G3119" s="1261">
        <v>15920</v>
      </c>
      <c r="H3119" s="1261">
        <v>0</v>
      </c>
      <c r="I3119" s="1261" t="s">
        <v>1358</v>
      </c>
      <c r="J3119" s="1261" t="s">
        <v>1359</v>
      </c>
    </row>
    <row r="3120">
      <c r="A3120" s="1261" t="s">
        <v>1360</v>
      </c>
      <c r="B3120" s="1261" t="s">
        <v>1356</v>
      </c>
      <c r="C3120" s="1261" t="s">
        <v>1417</v>
      </c>
      <c r="D3120" s="703">
        <v>39</v>
      </c>
      <c r="F3120" s="1261">
        <v>407092.20000000001</v>
      </c>
      <c r="G3120" s="1261">
        <v>221100</v>
      </c>
      <c r="H3120" s="1261">
        <v>0</v>
      </c>
      <c r="I3120" s="1261" t="s">
        <v>1358</v>
      </c>
      <c r="J3120" s="1261" t="s">
        <v>1359</v>
      </c>
    </row>
    <row r="3121">
      <c r="A3121" s="1261" t="s">
        <v>1355</v>
      </c>
      <c r="B3121" s="1261" t="s">
        <v>1356</v>
      </c>
      <c r="C3121" s="1261" t="s">
        <v>1371</v>
      </c>
      <c r="D3121" s="703">
        <v>22</v>
      </c>
      <c r="F3121" s="1261">
        <v>42728.199999999997</v>
      </c>
      <c r="G3121" s="1261">
        <v>95131</v>
      </c>
      <c r="H3121" s="1261">
        <v>0</v>
      </c>
      <c r="I3121" s="1261" t="s">
        <v>1358</v>
      </c>
      <c r="J3121" s="1261" t="s">
        <v>1359</v>
      </c>
    </row>
    <row r="3122">
      <c r="A3122" s="1261" t="s">
        <v>1355</v>
      </c>
      <c r="B3122" s="1261" t="s">
        <v>1356</v>
      </c>
      <c r="C3122" s="1261" t="s">
        <v>1365</v>
      </c>
      <c r="D3122" s="703">
        <v>85</v>
      </c>
      <c r="F3122" s="1261">
        <v>28199.450000000001</v>
      </c>
      <c r="G3122" s="1261">
        <v>165.81999999999999</v>
      </c>
      <c r="H3122" s="1261">
        <v>0</v>
      </c>
      <c r="I3122" s="1261" t="s">
        <v>1358</v>
      </c>
      <c r="J3122" s="1261" t="s">
        <v>1359</v>
      </c>
    </row>
    <row r="3123">
      <c r="A3123" s="1261" t="s">
        <v>1360</v>
      </c>
      <c r="B3123" s="1261" t="s">
        <v>1356</v>
      </c>
      <c r="C3123" s="1261" t="s">
        <v>1468</v>
      </c>
      <c r="D3123" s="703">
        <v>85</v>
      </c>
      <c r="F3123" s="1261">
        <v>462.92000000000002</v>
      </c>
      <c r="G3123" s="1261">
        <v>1.3</v>
      </c>
      <c r="H3123" s="1261">
        <v>0</v>
      </c>
      <c r="I3123" s="1261" t="s">
        <v>1358</v>
      </c>
      <c r="J3123" s="1261" t="s">
        <v>1359</v>
      </c>
    </row>
    <row r="3124">
      <c r="A3124" s="1261" t="s">
        <v>1360</v>
      </c>
      <c r="B3124" s="1261" t="s">
        <v>1356</v>
      </c>
      <c r="C3124" s="1261" t="s">
        <v>1368</v>
      </c>
      <c r="D3124" s="703">
        <v>72</v>
      </c>
      <c r="F3124" s="1261">
        <v>15906995.189999999</v>
      </c>
      <c r="G3124" s="1261">
        <v>31290530</v>
      </c>
      <c r="H3124" s="1261">
        <v>0</v>
      </c>
      <c r="I3124" s="1261" t="s">
        <v>1358</v>
      </c>
      <c r="J3124" s="1261" t="s">
        <v>1359</v>
      </c>
    </row>
    <row r="3125">
      <c r="A3125" s="1261" t="s">
        <v>1355</v>
      </c>
      <c r="B3125" s="1261" t="s">
        <v>1356</v>
      </c>
      <c r="C3125" s="1261" t="s">
        <v>1370</v>
      </c>
      <c r="D3125" s="703">
        <v>96</v>
      </c>
      <c r="F3125" s="1261">
        <v>74838.720000000001</v>
      </c>
      <c r="G3125" s="1261">
        <v>2924.0999999999999</v>
      </c>
      <c r="H3125" s="1261">
        <v>0</v>
      </c>
      <c r="I3125" s="1261" t="s">
        <v>1358</v>
      </c>
      <c r="J3125" s="1261" t="s">
        <v>1359</v>
      </c>
    </row>
    <row r="3126">
      <c r="A3126" s="1261" t="s">
        <v>1360</v>
      </c>
      <c r="B3126" s="1261" t="s">
        <v>1356</v>
      </c>
      <c r="C3126" s="1261" t="s">
        <v>1383</v>
      </c>
      <c r="D3126" s="703">
        <v>20</v>
      </c>
      <c r="F3126" s="1261">
        <v>211087.87</v>
      </c>
      <c r="G3126" s="1261">
        <v>181972.29999999999</v>
      </c>
      <c r="H3126" s="1261">
        <v>0</v>
      </c>
      <c r="I3126" s="1261" t="s">
        <v>1358</v>
      </c>
      <c r="J3126" s="1261" t="s">
        <v>1359</v>
      </c>
    </row>
    <row r="3127">
      <c r="A3127" s="1261" t="s">
        <v>1355</v>
      </c>
      <c r="B3127" s="1261" t="s">
        <v>1356</v>
      </c>
      <c r="C3127" s="1261" t="s">
        <v>1371</v>
      </c>
      <c r="D3127" s="703">
        <v>85</v>
      </c>
      <c r="F3127" s="1261">
        <v>2398923.6200000001</v>
      </c>
      <c r="G3127" s="1261">
        <v>568016.77000000002</v>
      </c>
      <c r="H3127" s="1261">
        <v>0</v>
      </c>
      <c r="I3127" s="1261" t="s">
        <v>1358</v>
      </c>
      <c r="J3127" s="1261" t="s">
        <v>1359</v>
      </c>
    </row>
    <row r="3128">
      <c r="A3128" s="1261" t="s">
        <v>1355</v>
      </c>
      <c r="B3128" s="1261" t="s">
        <v>1356</v>
      </c>
      <c r="C3128" s="1261" t="s">
        <v>1381</v>
      </c>
      <c r="D3128" s="703">
        <v>10</v>
      </c>
      <c r="F3128" s="1261">
        <v>1609814.7</v>
      </c>
      <c r="G3128" s="1261">
        <v>10326140</v>
      </c>
      <c r="H3128" s="1261">
        <v>0</v>
      </c>
      <c r="I3128" s="1261" t="s">
        <v>1358</v>
      </c>
      <c r="J3128" s="1261" t="s">
        <v>1359</v>
      </c>
    </row>
    <row r="3129">
      <c r="A3129" s="1261" t="s">
        <v>1360</v>
      </c>
      <c r="B3129" s="1261" t="s">
        <v>1356</v>
      </c>
      <c r="C3129" s="1261" t="s">
        <v>1368</v>
      </c>
      <c r="D3129" s="703">
        <v>8</v>
      </c>
      <c r="F3129" s="1261">
        <v>526649.97999999998</v>
      </c>
      <c r="G3129" s="1261">
        <v>1242690</v>
      </c>
      <c r="H3129" s="1261">
        <v>0</v>
      </c>
      <c r="I3129" s="1261" t="s">
        <v>1358</v>
      </c>
      <c r="J3129" s="1261" t="s">
        <v>1359</v>
      </c>
    </row>
    <row r="3130">
      <c r="A3130" s="1261" t="s">
        <v>1360</v>
      </c>
      <c r="B3130" s="1261" t="s">
        <v>1356</v>
      </c>
      <c r="C3130" s="1261" t="s">
        <v>1364</v>
      </c>
      <c r="D3130" s="703">
        <v>32</v>
      </c>
      <c r="F3130" s="1261">
        <v>33134.199999999997</v>
      </c>
      <c r="G3130" s="1261">
        <v>150</v>
      </c>
      <c r="H3130" s="1261">
        <v>0</v>
      </c>
      <c r="I3130" s="1261" t="s">
        <v>1358</v>
      </c>
      <c r="J3130" s="1261" t="s">
        <v>1359</v>
      </c>
    </row>
    <row r="3131">
      <c r="A3131" s="1261" t="s">
        <v>1360</v>
      </c>
      <c r="B3131" s="1261" t="s">
        <v>1356</v>
      </c>
      <c r="C3131" s="1261" t="s">
        <v>1393</v>
      </c>
      <c r="D3131" s="703">
        <v>85</v>
      </c>
      <c r="F3131" s="1261">
        <v>18948.200000000001</v>
      </c>
      <c r="G3131" s="1261">
        <v>247.63999999999999</v>
      </c>
      <c r="H3131" s="1261">
        <v>0</v>
      </c>
      <c r="I3131" s="1261" t="s">
        <v>1358</v>
      </c>
      <c r="J3131" s="1261" t="s">
        <v>1359</v>
      </c>
    </row>
    <row r="3132">
      <c r="A3132" s="1261" t="s">
        <v>1360</v>
      </c>
      <c r="B3132" s="1261" t="s">
        <v>1356</v>
      </c>
      <c r="C3132" s="1261" t="s">
        <v>1430</v>
      </c>
      <c r="D3132" s="703">
        <v>85</v>
      </c>
      <c r="F3132" s="1261">
        <v>44160.919999999998</v>
      </c>
      <c r="G3132" s="1261">
        <v>164.94999999999999</v>
      </c>
      <c r="H3132" s="1261">
        <v>0</v>
      </c>
      <c r="I3132" s="1261" t="s">
        <v>1358</v>
      </c>
      <c r="J3132" s="1261" t="s">
        <v>1359</v>
      </c>
    </row>
    <row r="3133">
      <c r="A3133" s="1261" t="s">
        <v>1360</v>
      </c>
      <c r="B3133" s="1261" t="s">
        <v>1356</v>
      </c>
      <c r="C3133" s="1261" t="s">
        <v>1449</v>
      </c>
      <c r="D3133" s="703">
        <v>8</v>
      </c>
      <c r="F3133" s="1261">
        <v>278444.97999999998</v>
      </c>
      <c r="G3133" s="1261">
        <v>287850.59999999998</v>
      </c>
      <c r="H3133" s="1261">
        <v>0</v>
      </c>
      <c r="I3133" s="1261" t="s">
        <v>1358</v>
      </c>
      <c r="J3133" s="1261" t="s">
        <v>1359</v>
      </c>
    </row>
    <row r="3134">
      <c r="A3134" s="1261" t="s">
        <v>1360</v>
      </c>
      <c r="B3134" s="1261" t="s">
        <v>1356</v>
      </c>
      <c r="C3134" s="1261" t="s">
        <v>1385</v>
      </c>
      <c r="D3134" s="703">
        <v>8</v>
      </c>
      <c r="F3134" s="1261">
        <v>575568.94999999995</v>
      </c>
      <c r="G3134" s="1261">
        <v>753540</v>
      </c>
      <c r="H3134" s="1261">
        <v>0</v>
      </c>
      <c r="I3134" s="1261" t="s">
        <v>1358</v>
      </c>
      <c r="J3134" s="1261" t="s">
        <v>1359</v>
      </c>
    </row>
    <row r="3135">
      <c r="A3135" s="1261" t="s">
        <v>1360</v>
      </c>
      <c r="B3135" s="1261" t="s">
        <v>1356</v>
      </c>
      <c r="C3135" s="1261" t="s">
        <v>1398</v>
      </c>
      <c r="D3135" s="703">
        <v>96</v>
      </c>
      <c r="F3135" s="1261">
        <v>22749.110000000001</v>
      </c>
      <c r="G3135" s="1261">
        <v>1551.6199999999999</v>
      </c>
      <c r="H3135" s="1261">
        <v>0</v>
      </c>
      <c r="I3135" s="1261" t="s">
        <v>1358</v>
      </c>
      <c r="J3135" s="1261" t="s">
        <v>1359</v>
      </c>
    </row>
    <row r="3136">
      <c r="A3136" s="1261" t="s">
        <v>1355</v>
      </c>
      <c r="B3136" s="1261" t="s">
        <v>1356</v>
      </c>
      <c r="C3136" s="1261" t="s">
        <v>1364</v>
      </c>
      <c r="D3136" s="703">
        <v>96</v>
      </c>
      <c r="F3136" s="1261">
        <v>1054966.7</v>
      </c>
      <c r="G3136" s="1261">
        <v>37416.099999999999</v>
      </c>
      <c r="H3136" s="1261">
        <v>0</v>
      </c>
      <c r="I3136" s="1261" t="s">
        <v>1358</v>
      </c>
      <c r="J3136" s="1261" t="s">
        <v>1359</v>
      </c>
    </row>
    <row r="3137">
      <c r="A3137" s="1261" t="s">
        <v>1360</v>
      </c>
      <c r="B3137" s="1261" t="s">
        <v>1356</v>
      </c>
      <c r="C3137" s="1261" t="s">
        <v>1379</v>
      </c>
      <c r="D3137" s="703">
        <v>21</v>
      </c>
      <c r="F3137" s="1261">
        <v>1595.0599999999999</v>
      </c>
      <c r="G3137" s="1261">
        <v>0.23999999999999999</v>
      </c>
      <c r="H3137" s="1261">
        <v>0</v>
      </c>
      <c r="I3137" s="1261" t="s">
        <v>1358</v>
      </c>
      <c r="J3137" s="1261" t="s">
        <v>1359</v>
      </c>
    </row>
    <row r="3138">
      <c r="A3138" s="1261" t="s">
        <v>1360</v>
      </c>
      <c r="B3138" s="1261" t="s">
        <v>1356</v>
      </c>
      <c r="C3138" s="1261" t="s">
        <v>1367</v>
      </c>
      <c r="D3138" s="703">
        <v>42</v>
      </c>
      <c r="F3138" s="1261">
        <v>3358.0500000000002</v>
      </c>
      <c r="G3138" s="1261">
        <v>102.09</v>
      </c>
      <c r="H3138" s="1261">
        <v>0</v>
      </c>
      <c r="I3138" s="1261" t="s">
        <v>1358</v>
      </c>
      <c r="J3138" s="1261" t="s">
        <v>1359</v>
      </c>
    </row>
    <row r="3139">
      <c r="A3139" s="1261" t="s">
        <v>1355</v>
      </c>
      <c r="B3139" s="1261" t="s">
        <v>1356</v>
      </c>
      <c r="C3139" s="1261" t="s">
        <v>1370</v>
      </c>
      <c r="D3139" s="703">
        <v>39</v>
      </c>
      <c r="F3139" s="1261">
        <v>75655.470000000001</v>
      </c>
      <c r="G3139" s="1261">
        <v>16759</v>
      </c>
      <c r="H3139" s="1261">
        <v>0</v>
      </c>
      <c r="I3139" s="1261" t="s">
        <v>1358</v>
      </c>
      <c r="J3139" s="1261" t="s">
        <v>1359</v>
      </c>
    </row>
    <row r="3140">
      <c r="A3140" s="1261" t="s">
        <v>1355</v>
      </c>
      <c r="B3140" s="1261" t="s">
        <v>1356</v>
      </c>
      <c r="C3140" s="1261" t="s">
        <v>1368</v>
      </c>
      <c r="D3140" s="703">
        <v>42</v>
      </c>
      <c r="F3140" s="1261">
        <v>33387.790000000001</v>
      </c>
      <c r="G3140" s="1261">
        <v>2755.3000000000002</v>
      </c>
      <c r="H3140" s="1261">
        <v>0</v>
      </c>
      <c r="I3140" s="1261" t="s">
        <v>1358</v>
      </c>
      <c r="J3140" s="1261" t="s">
        <v>1359</v>
      </c>
    </row>
    <row r="3141">
      <c r="A3141" s="1261" t="s">
        <v>1355</v>
      </c>
      <c r="B3141" s="1261" t="s">
        <v>1356</v>
      </c>
      <c r="C3141" s="1261" t="s">
        <v>1364</v>
      </c>
      <c r="D3141" s="703">
        <v>72</v>
      </c>
      <c r="F3141" s="1261">
        <v>12358.030000000001</v>
      </c>
      <c r="G3141" s="1261">
        <v>18212.400000000001</v>
      </c>
      <c r="H3141" s="1261">
        <v>0</v>
      </c>
      <c r="I3141" s="1261" t="s">
        <v>1358</v>
      </c>
      <c r="J3141" s="1261" t="s">
        <v>1359</v>
      </c>
    </row>
    <row r="3142">
      <c r="A3142" s="1261" t="s">
        <v>1360</v>
      </c>
      <c r="B3142" s="1261" t="s">
        <v>1356</v>
      </c>
      <c r="C3142" s="1261" t="s">
        <v>1379</v>
      </c>
      <c r="D3142" s="703">
        <v>81</v>
      </c>
      <c r="F3142" s="1261">
        <v>3988.3600000000001</v>
      </c>
      <c r="G3142" s="1261">
        <v>41.82</v>
      </c>
      <c r="H3142" s="1261">
        <v>0</v>
      </c>
      <c r="I3142" s="1261" t="s">
        <v>1358</v>
      </c>
      <c r="J3142" s="1261" t="s">
        <v>1359</v>
      </c>
    </row>
    <row r="3143">
      <c r="A3143" s="1261" t="s">
        <v>1360</v>
      </c>
      <c r="B3143" s="1261" t="s">
        <v>1356</v>
      </c>
      <c r="C3143" s="1261" t="s">
        <v>1367</v>
      </c>
      <c r="D3143" s="703">
        <v>95</v>
      </c>
      <c r="F3143" s="1261">
        <v>321107.51000000001</v>
      </c>
      <c r="G3143" s="1261">
        <v>35353.699999999997</v>
      </c>
      <c r="H3143" s="1261">
        <v>0</v>
      </c>
      <c r="I3143" s="1261" t="s">
        <v>1358</v>
      </c>
      <c r="J3143" s="1261" t="s">
        <v>1359</v>
      </c>
    </row>
    <row r="3144">
      <c r="A3144" s="1261" t="s">
        <v>1355</v>
      </c>
      <c r="B3144" s="1261" t="s">
        <v>1356</v>
      </c>
      <c r="C3144" s="1261" t="s">
        <v>1381</v>
      </c>
      <c r="D3144" s="703">
        <v>90</v>
      </c>
      <c r="F3144" s="1261">
        <v>6207.6000000000004</v>
      </c>
      <c r="G3144" s="1261">
        <v>162.59999999999999</v>
      </c>
      <c r="H3144" s="1261">
        <v>0</v>
      </c>
      <c r="I3144" s="1261" t="s">
        <v>1358</v>
      </c>
      <c r="J3144" s="1261" t="s">
        <v>1359</v>
      </c>
    </row>
    <row r="3145">
      <c r="A3145" s="1261" t="s">
        <v>1355</v>
      </c>
      <c r="B3145" s="1261" t="s">
        <v>1356</v>
      </c>
      <c r="C3145" s="1261" t="s">
        <v>1372</v>
      </c>
      <c r="D3145" s="703">
        <v>21</v>
      </c>
      <c r="F3145" s="1261">
        <v>120728.92</v>
      </c>
      <c r="G3145" s="1261">
        <v>1485.2</v>
      </c>
      <c r="H3145" s="1261">
        <v>0</v>
      </c>
      <c r="I3145" s="1261" t="s">
        <v>1358</v>
      </c>
      <c r="J3145" s="1261" t="s">
        <v>1359</v>
      </c>
    </row>
    <row r="3146">
      <c r="A3146" s="1261" t="s">
        <v>1360</v>
      </c>
      <c r="B3146" s="1261" t="s">
        <v>1356</v>
      </c>
      <c r="C3146" s="1261" t="s">
        <v>1368</v>
      </c>
      <c r="D3146" s="703">
        <v>21</v>
      </c>
      <c r="F3146" s="1261">
        <v>52327.559999999998</v>
      </c>
      <c r="G3146" s="1261">
        <v>113060</v>
      </c>
      <c r="H3146" s="1261">
        <v>0</v>
      </c>
      <c r="I3146" s="1261" t="s">
        <v>1358</v>
      </c>
      <c r="J3146" s="1261" t="s">
        <v>1359</v>
      </c>
    </row>
    <row r="3147">
      <c r="A3147" s="1261" t="s">
        <v>1360</v>
      </c>
      <c r="B3147" s="1261" t="s">
        <v>1356</v>
      </c>
      <c r="C3147" s="1261" t="s">
        <v>1399</v>
      </c>
      <c r="D3147" s="703">
        <v>18</v>
      </c>
      <c r="F3147" s="1261">
        <v>7045392.7599999998</v>
      </c>
      <c r="G3147" s="1261">
        <v>1903750</v>
      </c>
      <c r="H3147" s="1261">
        <v>0</v>
      </c>
      <c r="I3147" s="1261" t="s">
        <v>1358</v>
      </c>
      <c r="J3147" s="1261" t="s">
        <v>1359</v>
      </c>
    </row>
    <row r="3148">
      <c r="A3148" s="1261" t="s">
        <v>1360</v>
      </c>
      <c r="B3148" s="1261" t="s">
        <v>1356</v>
      </c>
      <c r="C3148" s="1261" t="s">
        <v>1419</v>
      </c>
      <c r="D3148" s="703">
        <v>85</v>
      </c>
      <c r="F3148" s="1261">
        <v>2521.5500000000002</v>
      </c>
      <c r="G3148" s="1261">
        <v>7.3799999999999999</v>
      </c>
      <c r="H3148" s="1261">
        <v>0</v>
      </c>
      <c r="I3148" s="1261" t="s">
        <v>1358</v>
      </c>
      <c r="J3148" s="1261" t="s">
        <v>1359</v>
      </c>
    </row>
    <row r="3149">
      <c r="A3149" s="1261" t="s">
        <v>1355</v>
      </c>
      <c r="B3149" s="1261" t="s">
        <v>1356</v>
      </c>
      <c r="C3149" s="1261" t="s">
        <v>1368</v>
      </c>
      <c r="D3149" s="703">
        <v>56</v>
      </c>
      <c r="F3149" s="1261">
        <v>24</v>
      </c>
      <c r="G3149" s="1261">
        <v>0.040000000000000001</v>
      </c>
      <c r="H3149" s="1261">
        <v>0</v>
      </c>
      <c r="I3149" s="1261" t="s">
        <v>1358</v>
      </c>
      <c r="J3149" s="1261" t="s">
        <v>1359</v>
      </c>
    </row>
    <row r="3150">
      <c r="A3150" s="1261" t="s">
        <v>1355</v>
      </c>
      <c r="B3150" s="1261" t="s">
        <v>1356</v>
      </c>
      <c r="C3150" s="1261" t="s">
        <v>1368</v>
      </c>
      <c r="D3150" s="703">
        <v>13</v>
      </c>
      <c r="F3150" s="1261">
        <v>13365.139999999999</v>
      </c>
      <c r="G3150" s="1261">
        <v>85</v>
      </c>
      <c r="H3150" s="1261">
        <v>0</v>
      </c>
      <c r="I3150" s="1261" t="s">
        <v>1358</v>
      </c>
      <c r="J3150" s="1261" t="s">
        <v>1359</v>
      </c>
    </row>
    <row r="3151">
      <c r="A3151" s="1261" t="s">
        <v>1355</v>
      </c>
      <c r="B3151" s="1261" t="s">
        <v>1356</v>
      </c>
      <c r="C3151" s="1261" t="s">
        <v>1376</v>
      </c>
      <c r="D3151" s="703">
        <v>30</v>
      </c>
      <c r="F3151" s="1261">
        <v>1434505.24</v>
      </c>
      <c r="G3151" s="1261">
        <v>13253.58</v>
      </c>
      <c r="H3151" s="1261">
        <v>0</v>
      </c>
      <c r="I3151" s="1261" t="s">
        <v>1358</v>
      </c>
      <c r="J3151" s="1261" t="s">
        <v>1359</v>
      </c>
    </row>
    <row r="3152">
      <c r="A3152" s="1261" t="s">
        <v>1360</v>
      </c>
      <c r="B3152" s="1261" t="s">
        <v>1356</v>
      </c>
      <c r="C3152" s="1261" t="s">
        <v>1394</v>
      </c>
      <c r="D3152" s="703">
        <v>94</v>
      </c>
      <c r="F3152" s="1261">
        <v>222.88999999999999</v>
      </c>
      <c r="G3152" s="1261">
        <v>26.73</v>
      </c>
      <c r="H3152" s="1261">
        <v>0</v>
      </c>
      <c r="I3152" s="1261" t="s">
        <v>1358</v>
      </c>
      <c r="J3152" s="1261" t="s">
        <v>1359</v>
      </c>
    </row>
    <row r="3153">
      <c r="A3153" s="1261" t="s">
        <v>1360</v>
      </c>
      <c r="B3153" s="1261" t="s">
        <v>1356</v>
      </c>
      <c r="C3153" s="1261" t="s">
        <v>1382</v>
      </c>
      <c r="D3153" s="703">
        <v>84</v>
      </c>
      <c r="F3153" s="1261">
        <v>3846431.5699999998</v>
      </c>
      <c r="G3153" s="1261">
        <v>180689.75</v>
      </c>
      <c r="H3153" s="1261">
        <v>0</v>
      </c>
      <c r="I3153" s="1261" t="s">
        <v>1358</v>
      </c>
      <c r="J3153" s="1261" t="s">
        <v>1359</v>
      </c>
    </row>
    <row r="3154">
      <c r="A3154" s="1261" t="s">
        <v>1355</v>
      </c>
      <c r="B3154" s="1261" t="s">
        <v>1356</v>
      </c>
      <c r="C3154" s="1261" t="s">
        <v>1369</v>
      </c>
      <c r="D3154" s="703">
        <v>7</v>
      </c>
      <c r="F3154" s="1261">
        <v>409526.16999999998</v>
      </c>
      <c r="G3154" s="1261">
        <v>12533</v>
      </c>
      <c r="H3154" s="1261">
        <v>0</v>
      </c>
      <c r="I3154" s="1261" t="s">
        <v>1358</v>
      </c>
      <c r="J3154" s="1261" t="s">
        <v>1359</v>
      </c>
    </row>
    <row r="3155">
      <c r="A3155" s="1261" t="s">
        <v>1360</v>
      </c>
      <c r="B3155" s="1261" t="s">
        <v>1356</v>
      </c>
      <c r="C3155" s="1261" t="s">
        <v>1366</v>
      </c>
      <c r="D3155" s="703">
        <v>12</v>
      </c>
      <c r="F3155" s="1261">
        <v>47.350000000000001</v>
      </c>
      <c r="G3155" s="1261">
        <v>10</v>
      </c>
      <c r="H3155" s="1261">
        <v>0</v>
      </c>
      <c r="I3155" s="1261" t="s">
        <v>1358</v>
      </c>
      <c r="J3155" s="1261" t="s">
        <v>1359</v>
      </c>
    </row>
    <row r="3156">
      <c r="A3156" s="1261" t="s">
        <v>1355</v>
      </c>
      <c r="B3156" s="1261" t="s">
        <v>1356</v>
      </c>
      <c r="C3156" s="1261" t="s">
        <v>1378</v>
      </c>
      <c r="D3156" s="703">
        <v>8</v>
      </c>
      <c r="F3156" s="1261">
        <v>39904.400000000001</v>
      </c>
      <c r="G3156" s="1261">
        <v>20000</v>
      </c>
      <c r="H3156" s="1261">
        <v>0</v>
      </c>
      <c r="I3156" s="1261" t="s">
        <v>1358</v>
      </c>
      <c r="J3156" s="1261" t="s">
        <v>1359</v>
      </c>
    </row>
    <row r="3157">
      <c r="A3157" s="1261" t="s">
        <v>1360</v>
      </c>
      <c r="B3157" s="1261" t="s">
        <v>1356</v>
      </c>
      <c r="C3157" s="1261" t="s">
        <v>1364</v>
      </c>
      <c r="D3157" s="703">
        <v>35</v>
      </c>
      <c r="F3157" s="1261">
        <v>75339.449999999997</v>
      </c>
      <c r="G3157" s="1261">
        <v>594</v>
      </c>
      <c r="H3157" s="1261">
        <v>0</v>
      </c>
      <c r="I3157" s="1261" t="s">
        <v>1358</v>
      </c>
      <c r="J3157" s="1261" t="s">
        <v>1359</v>
      </c>
    </row>
    <row r="3158">
      <c r="A3158" s="1261" t="s">
        <v>1360</v>
      </c>
      <c r="B3158" s="1261" t="s">
        <v>1356</v>
      </c>
      <c r="C3158" s="1261" t="s">
        <v>1422</v>
      </c>
      <c r="D3158" s="703">
        <v>84</v>
      </c>
      <c r="F3158" s="1261">
        <v>204992.34</v>
      </c>
      <c r="G3158" s="1261">
        <v>357.25</v>
      </c>
      <c r="H3158" s="1261">
        <v>0</v>
      </c>
      <c r="I3158" s="1261" t="s">
        <v>1358</v>
      </c>
      <c r="J3158" s="1261" t="s">
        <v>1359</v>
      </c>
    </row>
    <row r="3159">
      <c r="A3159" s="1261" t="s">
        <v>1360</v>
      </c>
      <c r="B3159" s="1261" t="s">
        <v>1356</v>
      </c>
      <c r="C3159" s="1261" t="s">
        <v>1378</v>
      </c>
      <c r="D3159" s="703">
        <v>84</v>
      </c>
      <c r="F3159" s="1261">
        <v>2456242.6499999999</v>
      </c>
      <c r="G3159" s="1261">
        <v>54060</v>
      </c>
      <c r="H3159" s="1261">
        <v>0</v>
      </c>
      <c r="I3159" s="1261" t="s">
        <v>1358</v>
      </c>
      <c r="J3159" s="1261" t="s">
        <v>1359</v>
      </c>
    </row>
    <row r="3160">
      <c r="A3160" s="1261" t="s">
        <v>1360</v>
      </c>
      <c r="B3160" s="1261" t="s">
        <v>1356</v>
      </c>
      <c r="C3160" s="1261" t="s">
        <v>1368</v>
      </c>
      <c r="D3160" s="703">
        <v>4</v>
      </c>
      <c r="F3160" s="1261">
        <v>24662.77</v>
      </c>
      <c r="G3160" s="1261">
        <v>40400</v>
      </c>
      <c r="H3160" s="1261">
        <v>0</v>
      </c>
      <c r="I3160" s="1261" t="s">
        <v>1358</v>
      </c>
      <c r="J3160" s="1261" t="s">
        <v>1359</v>
      </c>
    </row>
    <row r="3161">
      <c r="A3161" s="1261" t="s">
        <v>1360</v>
      </c>
      <c r="B3161" s="1261" t="s">
        <v>1356</v>
      </c>
      <c r="C3161" s="1261" t="s">
        <v>1379</v>
      </c>
      <c r="D3161" s="703">
        <v>17</v>
      </c>
      <c r="F3161" s="1261">
        <v>11245.6</v>
      </c>
      <c r="G3161" s="1261">
        <v>2000</v>
      </c>
      <c r="H3161" s="1261">
        <v>0</v>
      </c>
      <c r="I3161" s="1261" t="s">
        <v>1358</v>
      </c>
      <c r="J3161" s="1261" t="s">
        <v>1359</v>
      </c>
    </row>
    <row r="3162">
      <c r="A3162" s="1261" t="s">
        <v>1355</v>
      </c>
      <c r="B3162" s="1261" t="s">
        <v>1356</v>
      </c>
      <c r="C3162" s="1261" t="s">
        <v>1383</v>
      </c>
      <c r="D3162" s="703">
        <v>84</v>
      </c>
      <c r="F3162" s="1261">
        <v>13179.33</v>
      </c>
      <c r="G3162" s="1261">
        <v>9.0500000000000007</v>
      </c>
      <c r="H3162" s="1261">
        <v>0</v>
      </c>
      <c r="I3162" s="1261" t="s">
        <v>1358</v>
      </c>
      <c r="J3162" s="1261" t="s">
        <v>1359</v>
      </c>
    </row>
    <row r="3163">
      <c r="A3163" s="1261" t="s">
        <v>1355</v>
      </c>
      <c r="B3163" s="1261" t="s">
        <v>1356</v>
      </c>
      <c r="C3163" s="1261" t="s">
        <v>1407</v>
      </c>
      <c r="D3163" s="703">
        <v>90</v>
      </c>
      <c r="F3163" s="1261">
        <v>2303.0300000000002</v>
      </c>
      <c r="G3163" s="1261">
        <v>1.8999999999999999</v>
      </c>
      <c r="H3163" s="1261">
        <v>0</v>
      </c>
      <c r="I3163" s="1261" t="s">
        <v>1358</v>
      </c>
      <c r="J3163" s="1261" t="s">
        <v>1359</v>
      </c>
    </row>
    <row r="3164">
      <c r="A3164" s="1261" t="s">
        <v>1360</v>
      </c>
      <c r="B3164" s="1261" t="s">
        <v>1356</v>
      </c>
      <c r="C3164" s="1261" t="s">
        <v>1370</v>
      </c>
      <c r="D3164" s="703">
        <v>73</v>
      </c>
      <c r="F3164" s="1261">
        <v>9433.3700000000008</v>
      </c>
      <c r="G3164" s="1261">
        <v>1150</v>
      </c>
      <c r="H3164" s="1261">
        <v>0</v>
      </c>
      <c r="I3164" s="1261" t="s">
        <v>1358</v>
      </c>
      <c r="J3164" s="1261" t="s">
        <v>1359</v>
      </c>
    </row>
    <row r="3165">
      <c r="A3165" s="1261" t="s">
        <v>1360</v>
      </c>
      <c r="B3165" s="1261" t="s">
        <v>1356</v>
      </c>
      <c r="C3165" s="1261" t="s">
        <v>1362</v>
      </c>
      <c r="D3165" s="703">
        <v>82</v>
      </c>
      <c r="F3165" s="1261">
        <v>7449.4799999999996</v>
      </c>
      <c r="G3165" s="1261">
        <v>78.799999999999997</v>
      </c>
      <c r="H3165" s="1261">
        <v>0</v>
      </c>
      <c r="I3165" s="1261" t="s">
        <v>1358</v>
      </c>
      <c r="J3165" s="1261" t="s">
        <v>1359</v>
      </c>
    </row>
    <row r="3166">
      <c r="A3166" s="1261" t="s">
        <v>1355</v>
      </c>
      <c r="B3166" s="1261" t="s">
        <v>1356</v>
      </c>
      <c r="C3166" s="1261" t="s">
        <v>1409</v>
      </c>
      <c r="D3166" s="703">
        <v>84</v>
      </c>
      <c r="F3166" s="1261">
        <v>7839.4799999999996</v>
      </c>
      <c r="G3166" s="1261">
        <v>909</v>
      </c>
      <c r="H3166" s="1261">
        <v>0</v>
      </c>
      <c r="I3166" s="1261" t="s">
        <v>1358</v>
      </c>
      <c r="J3166" s="1261" t="s">
        <v>1359</v>
      </c>
    </row>
    <row r="3167">
      <c r="A3167" s="1261" t="s">
        <v>1360</v>
      </c>
      <c r="B3167" s="1261" t="s">
        <v>1356</v>
      </c>
      <c r="C3167" s="1261" t="s">
        <v>1368</v>
      </c>
      <c r="D3167" s="703">
        <v>19</v>
      </c>
      <c r="F3167" s="1261">
        <v>6477.71</v>
      </c>
      <c r="G3167" s="1261">
        <v>9156</v>
      </c>
      <c r="H3167" s="1261">
        <v>0</v>
      </c>
      <c r="I3167" s="1261" t="s">
        <v>1358</v>
      </c>
      <c r="J3167" s="1261" t="s">
        <v>1359</v>
      </c>
    </row>
    <row r="3168">
      <c r="A3168" s="1261" t="s">
        <v>1360</v>
      </c>
      <c r="B3168" s="1261" t="s">
        <v>1356</v>
      </c>
      <c r="C3168" s="1261" t="s">
        <v>1379</v>
      </c>
      <c r="D3168" s="703">
        <v>62</v>
      </c>
      <c r="F3168" s="1261">
        <v>6008.0200000000004</v>
      </c>
      <c r="G3168" s="1261">
        <v>47.649999999999999</v>
      </c>
      <c r="H3168" s="1261">
        <v>0</v>
      </c>
      <c r="I3168" s="1261" t="s">
        <v>1358</v>
      </c>
      <c r="J3168" s="1261" t="s">
        <v>1359</v>
      </c>
    </row>
    <row r="3169">
      <c r="A3169" s="1261" t="s">
        <v>1360</v>
      </c>
      <c r="B3169" s="1261" t="s">
        <v>1356</v>
      </c>
      <c r="C3169" s="1261" t="s">
        <v>1425</v>
      </c>
      <c r="D3169" s="703">
        <v>61</v>
      </c>
      <c r="F3169" s="1261">
        <v>2673.5700000000002</v>
      </c>
      <c r="G3169" s="1261">
        <v>12.220000000000001</v>
      </c>
      <c r="H3169" s="1261">
        <v>0</v>
      </c>
      <c r="I3169" s="1261" t="s">
        <v>1358</v>
      </c>
      <c r="J3169" s="1261" t="s">
        <v>1359</v>
      </c>
    </row>
    <row r="3170">
      <c r="A3170" s="1261" t="s">
        <v>1355</v>
      </c>
      <c r="B3170" s="1261" t="s">
        <v>1356</v>
      </c>
      <c r="C3170" s="1261" t="s">
        <v>1362</v>
      </c>
      <c r="D3170" s="703">
        <v>90</v>
      </c>
      <c r="F3170" s="1261">
        <v>9308.9699999999993</v>
      </c>
      <c r="G3170" s="1261">
        <v>11.34</v>
      </c>
      <c r="H3170" s="1261">
        <v>0</v>
      </c>
      <c r="I3170" s="1261" t="s">
        <v>1358</v>
      </c>
      <c r="J3170" s="1261" t="s">
        <v>1359</v>
      </c>
    </row>
    <row r="3171">
      <c r="A3171" s="1261" t="s">
        <v>1360</v>
      </c>
      <c r="B3171" s="1261" t="s">
        <v>1356</v>
      </c>
      <c r="C3171" s="1261" t="s">
        <v>1368</v>
      </c>
      <c r="D3171" s="703">
        <v>9</v>
      </c>
      <c r="F3171" s="1261">
        <v>5801.0900000000001</v>
      </c>
      <c r="G3171" s="1261">
        <v>1058.9000000000001</v>
      </c>
      <c r="H3171" s="1261">
        <v>0</v>
      </c>
      <c r="I3171" s="1261" t="s">
        <v>1358</v>
      </c>
      <c r="J3171" s="1261" t="s">
        <v>1359</v>
      </c>
    </row>
    <row r="3172">
      <c r="A3172" s="1261" t="s">
        <v>1355</v>
      </c>
      <c r="B3172" s="1261" t="s">
        <v>1356</v>
      </c>
      <c r="C3172" s="1261" t="s">
        <v>1364</v>
      </c>
      <c r="D3172" s="703">
        <v>25</v>
      </c>
      <c r="F3172" s="1261">
        <v>1602.5</v>
      </c>
      <c r="G3172" s="1261">
        <v>247.75</v>
      </c>
      <c r="H3172" s="1261">
        <v>0</v>
      </c>
      <c r="I3172" s="1261" t="s">
        <v>1358</v>
      </c>
      <c r="J3172" s="1261" t="s">
        <v>1359</v>
      </c>
    </row>
    <row r="3173">
      <c r="A3173" s="1261" t="s">
        <v>1355</v>
      </c>
      <c r="B3173" s="1261" t="s">
        <v>1356</v>
      </c>
      <c r="C3173" s="1261" t="s">
        <v>1362</v>
      </c>
      <c r="D3173" s="703">
        <v>33</v>
      </c>
      <c r="F3173" s="1261">
        <v>8267.6499999999996</v>
      </c>
      <c r="G3173" s="1261">
        <v>470.75999999999999</v>
      </c>
      <c r="H3173" s="1261">
        <v>0</v>
      </c>
      <c r="I3173" s="1261" t="s">
        <v>1358</v>
      </c>
      <c r="J3173" s="1261" t="s">
        <v>1359</v>
      </c>
    </row>
    <row r="3174">
      <c r="A3174" s="1261" t="s">
        <v>1360</v>
      </c>
      <c r="B3174" s="1261" t="s">
        <v>1356</v>
      </c>
      <c r="C3174" s="1261" t="s">
        <v>1414</v>
      </c>
      <c r="D3174" s="703">
        <v>61</v>
      </c>
      <c r="F3174" s="1261">
        <v>6384.4499999999998</v>
      </c>
      <c r="G3174" s="1261">
        <v>107.84999999999999</v>
      </c>
      <c r="H3174" s="1261">
        <v>0</v>
      </c>
      <c r="I3174" s="1261" t="s">
        <v>1358</v>
      </c>
      <c r="J3174" s="1261" t="s">
        <v>1359</v>
      </c>
    </row>
    <row r="3175">
      <c r="A3175" s="1261" t="s">
        <v>1360</v>
      </c>
      <c r="B3175" s="1261" t="s">
        <v>1356</v>
      </c>
      <c r="C3175" s="1261" t="s">
        <v>1397</v>
      </c>
      <c r="D3175" s="703">
        <v>83</v>
      </c>
      <c r="F3175" s="1261">
        <v>38036.989999999998</v>
      </c>
      <c r="G3175" s="1261">
        <v>210</v>
      </c>
      <c r="H3175" s="1261">
        <v>0</v>
      </c>
      <c r="I3175" s="1261" t="s">
        <v>1358</v>
      </c>
      <c r="J3175" s="1261" t="s">
        <v>1359</v>
      </c>
    </row>
    <row r="3176">
      <c r="A3176" s="1261" t="s">
        <v>1355</v>
      </c>
      <c r="B3176" s="1261" t="s">
        <v>1356</v>
      </c>
      <c r="C3176" s="1261" t="s">
        <v>1447</v>
      </c>
      <c r="D3176" s="703">
        <v>85</v>
      </c>
      <c r="F3176" s="1261">
        <v>5005.1400000000003</v>
      </c>
      <c r="G3176" s="1261">
        <v>610</v>
      </c>
      <c r="H3176" s="1261">
        <v>0</v>
      </c>
      <c r="I3176" s="1261" t="s">
        <v>1358</v>
      </c>
      <c r="J3176" s="1261" t="s">
        <v>1359</v>
      </c>
    </row>
    <row r="3177">
      <c r="A3177" s="1261" t="s">
        <v>1360</v>
      </c>
      <c r="B3177" s="1261" t="s">
        <v>1356</v>
      </c>
      <c r="C3177" s="1261" t="s">
        <v>1385</v>
      </c>
      <c r="D3177" s="703">
        <v>73</v>
      </c>
      <c r="F3177" s="1261">
        <v>1302.54</v>
      </c>
      <c r="G3177" s="1261">
        <v>30.670000000000002</v>
      </c>
      <c r="H3177" s="1261">
        <v>0</v>
      </c>
      <c r="I3177" s="1261" t="s">
        <v>1358</v>
      </c>
      <c r="J3177" s="1261" t="s">
        <v>1359</v>
      </c>
    </row>
    <row r="3178">
      <c r="A3178" s="1261" t="s">
        <v>1360</v>
      </c>
      <c r="B3178" s="1261" t="s">
        <v>1356</v>
      </c>
      <c r="C3178" s="1261" t="s">
        <v>1370</v>
      </c>
      <c r="D3178" s="703">
        <v>28</v>
      </c>
      <c r="F3178" s="1261">
        <v>130113000</v>
      </c>
      <c r="G3178" s="1261">
        <v>1221846.2</v>
      </c>
      <c r="H3178" s="1261">
        <v>0</v>
      </c>
      <c r="I3178" s="1261" t="s">
        <v>1358</v>
      </c>
      <c r="J3178" s="1261" t="s">
        <v>1359</v>
      </c>
    </row>
    <row r="3179">
      <c r="A3179" s="1261" t="s">
        <v>1355</v>
      </c>
      <c r="B3179" s="1261" t="s">
        <v>1356</v>
      </c>
      <c r="C3179" s="1261" t="s">
        <v>1438</v>
      </c>
      <c r="D3179" s="703">
        <v>64</v>
      </c>
      <c r="F3179" s="1261">
        <v>16159.65</v>
      </c>
      <c r="G3179" s="1261">
        <v>1389</v>
      </c>
      <c r="H3179" s="1261">
        <v>0</v>
      </c>
      <c r="I3179" s="1261" t="s">
        <v>1358</v>
      </c>
      <c r="J3179" s="1261" t="s">
        <v>1359</v>
      </c>
    </row>
    <row r="3180">
      <c r="A3180" s="1261" t="s">
        <v>1360</v>
      </c>
      <c r="B3180" s="1261" t="s">
        <v>1356</v>
      </c>
      <c r="C3180" s="1261" t="s">
        <v>1420</v>
      </c>
      <c r="D3180" s="703">
        <v>49</v>
      </c>
      <c r="F3180" s="1261">
        <v>27.030000000000001</v>
      </c>
      <c r="G3180" s="1261">
        <v>12.67</v>
      </c>
      <c r="H3180" s="1261">
        <v>0</v>
      </c>
      <c r="I3180" s="1261" t="s">
        <v>1358</v>
      </c>
      <c r="J3180" s="1261" t="s">
        <v>1359</v>
      </c>
    </row>
    <row r="3181">
      <c r="A3181" s="1261" t="s">
        <v>1355</v>
      </c>
      <c r="B3181" s="1261" t="s">
        <v>1356</v>
      </c>
      <c r="C3181" s="1261" t="s">
        <v>1402</v>
      </c>
      <c r="D3181" s="703">
        <v>95</v>
      </c>
      <c r="F3181" s="1261">
        <v>2000</v>
      </c>
      <c r="G3181" s="1261">
        <v>128</v>
      </c>
      <c r="H3181" s="1261">
        <v>0</v>
      </c>
      <c r="I3181" s="1261" t="s">
        <v>1358</v>
      </c>
      <c r="J3181" s="1261" t="s">
        <v>1359</v>
      </c>
    </row>
    <row r="3182">
      <c r="A3182" s="1261" t="s">
        <v>1355</v>
      </c>
      <c r="B3182" s="1261" t="s">
        <v>1356</v>
      </c>
      <c r="C3182" s="1261" t="s">
        <v>1366</v>
      </c>
      <c r="D3182" s="703">
        <v>18</v>
      </c>
      <c r="F3182" s="1261">
        <v>98.519999999999996</v>
      </c>
      <c r="G3182" s="1261">
        <v>11.5</v>
      </c>
      <c r="H3182" s="1261">
        <v>0</v>
      </c>
      <c r="I3182" s="1261" t="s">
        <v>1358</v>
      </c>
      <c r="J3182" s="1261" t="s">
        <v>1359</v>
      </c>
    </row>
    <row r="3183">
      <c r="A3183" s="1261" t="s">
        <v>1360</v>
      </c>
      <c r="B3183" s="1261" t="s">
        <v>1356</v>
      </c>
      <c r="C3183" s="1261" t="s">
        <v>1424</v>
      </c>
      <c r="D3183" s="703">
        <v>61</v>
      </c>
      <c r="F3183" s="1261">
        <v>11882.139999999999</v>
      </c>
      <c r="G3183" s="1261">
        <v>80.640000000000001</v>
      </c>
      <c r="H3183" s="1261">
        <v>0</v>
      </c>
      <c r="I3183" s="1261" t="s">
        <v>1358</v>
      </c>
      <c r="J3183" s="1261" t="s">
        <v>1359</v>
      </c>
    </row>
    <row r="3184">
      <c r="A3184" s="1261" t="s">
        <v>1355</v>
      </c>
      <c r="B3184" s="1261" t="s">
        <v>1356</v>
      </c>
      <c r="C3184" s="1261" t="s">
        <v>1422</v>
      </c>
      <c r="D3184" s="703">
        <v>13</v>
      </c>
      <c r="F3184" s="1261">
        <v>125.34</v>
      </c>
      <c r="G3184" s="1261">
        <v>1</v>
      </c>
      <c r="H3184" s="1261">
        <v>0</v>
      </c>
      <c r="I3184" s="1261" t="s">
        <v>1358</v>
      </c>
      <c r="J3184" s="1261" t="s">
        <v>1359</v>
      </c>
    </row>
    <row r="3185">
      <c r="A3185" s="1261" t="s">
        <v>1355</v>
      </c>
      <c r="B3185" s="1261" t="s">
        <v>1356</v>
      </c>
      <c r="C3185" s="1261" t="s">
        <v>1367</v>
      </c>
      <c r="D3185" s="703">
        <v>49</v>
      </c>
      <c r="F3185" s="1261">
        <v>388.08999999999997</v>
      </c>
      <c r="G3185" s="1261">
        <v>89.659999999999997</v>
      </c>
      <c r="H3185" s="1261">
        <v>0</v>
      </c>
      <c r="I3185" s="1261" t="s">
        <v>1358</v>
      </c>
      <c r="J3185" s="1261" t="s">
        <v>1359</v>
      </c>
    </row>
    <row r="3186">
      <c r="A3186" s="1261" t="s">
        <v>1360</v>
      </c>
      <c r="B3186" s="1261" t="s">
        <v>1356</v>
      </c>
      <c r="C3186" s="1261" t="s">
        <v>1422</v>
      </c>
      <c r="D3186" s="703">
        <v>40</v>
      </c>
      <c r="F3186" s="1261">
        <v>4969</v>
      </c>
      <c r="G3186" s="1261">
        <v>7.9299999999999997</v>
      </c>
      <c r="H3186" s="1261">
        <v>0</v>
      </c>
      <c r="I3186" s="1261" t="s">
        <v>1358</v>
      </c>
      <c r="J3186" s="1261" t="s">
        <v>1359</v>
      </c>
    </row>
    <row r="3187">
      <c r="A3187" s="1261" t="s">
        <v>1355</v>
      </c>
      <c r="B3187" s="1261" t="s">
        <v>1356</v>
      </c>
      <c r="C3187" s="1261" t="s">
        <v>1368</v>
      </c>
      <c r="D3187" s="703">
        <v>75</v>
      </c>
      <c r="F3187" s="1261">
        <v>335.44999999999999</v>
      </c>
      <c r="G3187" s="1261">
        <v>20</v>
      </c>
      <c r="H3187" s="1261">
        <v>0</v>
      </c>
      <c r="I3187" s="1261" t="s">
        <v>1358</v>
      </c>
      <c r="J3187" s="1261" t="s">
        <v>1359</v>
      </c>
    </row>
    <row r="3188">
      <c r="A3188" s="1261" t="s">
        <v>1360</v>
      </c>
      <c r="B3188" s="1261" t="s">
        <v>1356</v>
      </c>
      <c r="C3188" s="1261" t="s">
        <v>1376</v>
      </c>
      <c r="D3188" s="703">
        <v>1</v>
      </c>
      <c r="E3188" s="1261" t="s">
        <v>1418</v>
      </c>
      <c r="F3188" s="1261">
        <v>1070489.49</v>
      </c>
      <c r="G3188" s="1261">
        <v>229372</v>
      </c>
      <c r="H3188" s="1261">
        <v>455</v>
      </c>
      <c r="I3188" s="1261" t="s">
        <v>1358</v>
      </c>
      <c r="J3188" s="1261" t="s">
        <v>1359</v>
      </c>
    </row>
    <row r="3189">
      <c r="A3189" s="1261" t="s">
        <v>1360</v>
      </c>
      <c r="B3189" s="1261" t="s">
        <v>1356</v>
      </c>
      <c r="C3189" s="1261" t="s">
        <v>1415</v>
      </c>
      <c r="D3189" s="703">
        <v>20</v>
      </c>
      <c r="F3189" s="1261">
        <v>51435.279999999999</v>
      </c>
      <c r="G3189" s="1261">
        <v>101538</v>
      </c>
      <c r="H3189" s="1261">
        <v>0</v>
      </c>
      <c r="I3189" s="1261" t="s">
        <v>1358</v>
      </c>
      <c r="J3189" s="1261" t="s">
        <v>1359</v>
      </c>
    </row>
    <row r="3190">
      <c r="A3190" s="1261" t="s">
        <v>1360</v>
      </c>
      <c r="B3190" s="1261" t="s">
        <v>1356</v>
      </c>
      <c r="C3190" s="1261" t="s">
        <v>1368</v>
      </c>
      <c r="D3190" s="703">
        <v>23</v>
      </c>
      <c r="F3190" s="1261">
        <v>15061.559999999999</v>
      </c>
      <c r="G3190" s="1261">
        <v>94690</v>
      </c>
      <c r="H3190" s="1261">
        <v>0</v>
      </c>
      <c r="I3190" s="1261" t="s">
        <v>1358</v>
      </c>
      <c r="J3190" s="1261" t="s">
        <v>1359</v>
      </c>
    </row>
    <row r="3191">
      <c r="A3191" s="1261" t="s">
        <v>1360</v>
      </c>
      <c r="B3191" s="1261" t="s">
        <v>1356</v>
      </c>
      <c r="C3191" s="1261" t="s">
        <v>1382</v>
      </c>
      <c r="D3191" s="703">
        <v>74</v>
      </c>
      <c r="F3191" s="1261">
        <v>8471.7000000000007</v>
      </c>
      <c r="G3191" s="1261">
        <v>1.6599999999999999</v>
      </c>
      <c r="H3191" s="1261">
        <v>0</v>
      </c>
      <c r="I3191" s="1261" t="s">
        <v>1358</v>
      </c>
      <c r="J3191" s="1261" t="s">
        <v>1359</v>
      </c>
    </row>
    <row r="3192">
      <c r="A3192" s="1261" t="s">
        <v>1355</v>
      </c>
      <c r="B3192" s="1261" t="s">
        <v>1356</v>
      </c>
      <c r="C3192" s="1261" t="s">
        <v>1371</v>
      </c>
      <c r="D3192" s="703">
        <v>12</v>
      </c>
      <c r="F3192" s="1261">
        <v>280086.20000000001</v>
      </c>
      <c r="G3192" s="1261">
        <v>852722</v>
      </c>
      <c r="H3192" s="1261">
        <v>0</v>
      </c>
      <c r="I3192" s="1261" t="s">
        <v>1358</v>
      </c>
      <c r="J3192" s="1261" t="s">
        <v>1359</v>
      </c>
    </row>
    <row r="3193">
      <c r="A3193" s="1261" t="s">
        <v>1360</v>
      </c>
      <c r="B3193" s="1261" t="s">
        <v>1356</v>
      </c>
      <c r="C3193" s="1261" t="s">
        <v>1361</v>
      </c>
      <c r="D3193" s="703">
        <v>61</v>
      </c>
      <c r="F3193" s="1261">
        <v>673.75999999999999</v>
      </c>
      <c r="G3193" s="1261">
        <v>3.9700000000000002</v>
      </c>
      <c r="H3193" s="1261">
        <v>0</v>
      </c>
      <c r="I3193" s="1261" t="s">
        <v>1358</v>
      </c>
      <c r="J3193" s="1261" t="s">
        <v>1359</v>
      </c>
    </row>
    <row r="3194">
      <c r="A3194" s="1261" t="s">
        <v>1360</v>
      </c>
      <c r="B3194" s="1261" t="s">
        <v>1356</v>
      </c>
      <c r="C3194" s="1261" t="s">
        <v>1431</v>
      </c>
      <c r="D3194" s="703">
        <v>61</v>
      </c>
      <c r="F3194" s="1261">
        <v>701.92999999999995</v>
      </c>
      <c r="G3194" s="1261">
        <v>2.6000000000000001</v>
      </c>
      <c r="H3194" s="1261">
        <v>0</v>
      </c>
      <c r="I3194" s="1261" t="s">
        <v>1358</v>
      </c>
      <c r="J3194" s="1261" t="s">
        <v>1359</v>
      </c>
    </row>
    <row r="3195">
      <c r="A3195" s="1261" t="s">
        <v>1355</v>
      </c>
      <c r="B3195" s="1261" t="s">
        <v>1356</v>
      </c>
      <c r="C3195" s="1261" t="s">
        <v>1372</v>
      </c>
      <c r="D3195" s="703">
        <v>12</v>
      </c>
      <c r="F3195" s="1261">
        <v>36202.959999999999</v>
      </c>
      <c r="G3195" s="1261">
        <v>14523.5</v>
      </c>
      <c r="H3195" s="1261">
        <v>0</v>
      </c>
      <c r="I3195" s="1261" t="s">
        <v>1358</v>
      </c>
      <c r="J3195" s="1261" t="s">
        <v>1359</v>
      </c>
    </row>
    <row r="3196">
      <c r="A3196" s="1261" t="s">
        <v>1355</v>
      </c>
      <c r="B3196" s="1261" t="s">
        <v>1356</v>
      </c>
      <c r="C3196" s="1261" t="s">
        <v>1394</v>
      </c>
      <c r="D3196" s="703">
        <v>27</v>
      </c>
      <c r="F3196" s="1261">
        <v>1471123.6299999999</v>
      </c>
      <c r="G3196" s="1261">
        <v>17940532</v>
      </c>
      <c r="H3196" s="1261">
        <v>0</v>
      </c>
      <c r="I3196" s="1261" t="s">
        <v>1358</v>
      </c>
      <c r="J3196" s="1261" t="s">
        <v>1359</v>
      </c>
    </row>
    <row r="3197">
      <c r="A3197" s="1261" t="s">
        <v>1360</v>
      </c>
      <c r="B3197" s="1261" t="s">
        <v>1356</v>
      </c>
      <c r="C3197" s="1261" t="s">
        <v>1408</v>
      </c>
      <c r="D3197" s="703">
        <v>90</v>
      </c>
      <c r="F3197" s="1261">
        <v>133037.79000000001</v>
      </c>
      <c r="G3197" s="1261">
        <v>148</v>
      </c>
      <c r="H3197" s="1261">
        <v>0</v>
      </c>
      <c r="I3197" s="1261" t="s">
        <v>1358</v>
      </c>
      <c r="J3197" s="1261" t="s">
        <v>1359</v>
      </c>
    </row>
    <row r="3198">
      <c r="A3198" s="1261" t="s">
        <v>1360</v>
      </c>
      <c r="B3198" s="1261" t="s">
        <v>1356</v>
      </c>
      <c r="C3198" s="1261" t="s">
        <v>1372</v>
      </c>
      <c r="D3198" s="703">
        <v>27</v>
      </c>
      <c r="F3198" s="1261">
        <v>203572.84</v>
      </c>
      <c r="G3198" s="1261">
        <v>56189.889999999999</v>
      </c>
      <c r="H3198" s="1261">
        <v>0</v>
      </c>
      <c r="I3198" s="1261" t="s">
        <v>1358</v>
      </c>
      <c r="J3198" s="1261" t="s">
        <v>1359</v>
      </c>
    </row>
    <row r="3199">
      <c r="A3199" s="1261" t="s">
        <v>1355</v>
      </c>
      <c r="B3199" s="1261" t="s">
        <v>1356</v>
      </c>
      <c r="C3199" s="1261" t="s">
        <v>1365</v>
      </c>
      <c r="D3199" s="703">
        <v>32</v>
      </c>
      <c r="F3199" s="1261">
        <v>1014.23</v>
      </c>
      <c r="G3199" s="1261">
        <v>15</v>
      </c>
      <c r="H3199" s="1261">
        <v>0</v>
      </c>
      <c r="I3199" s="1261" t="s">
        <v>1358</v>
      </c>
      <c r="J3199" s="1261" t="s">
        <v>1359</v>
      </c>
    </row>
    <row r="3200">
      <c r="A3200" s="1261" t="s">
        <v>1360</v>
      </c>
      <c r="B3200" s="1261" t="s">
        <v>1356</v>
      </c>
      <c r="C3200" s="1261" t="s">
        <v>1415</v>
      </c>
      <c r="D3200" s="703">
        <v>61</v>
      </c>
      <c r="F3200" s="1261">
        <v>20235.759999999998</v>
      </c>
      <c r="G3200" s="1261">
        <v>483.02999999999997</v>
      </c>
      <c r="H3200" s="1261">
        <v>0</v>
      </c>
      <c r="I3200" s="1261" t="s">
        <v>1358</v>
      </c>
      <c r="J3200" s="1261" t="s">
        <v>1359</v>
      </c>
    </row>
    <row r="3201">
      <c r="A3201" s="1261" t="s">
        <v>1360</v>
      </c>
      <c r="B3201" s="1261" t="s">
        <v>1356</v>
      </c>
      <c r="C3201" s="1261" t="s">
        <v>1394</v>
      </c>
      <c r="D3201" s="703">
        <v>86</v>
      </c>
      <c r="F3201" s="1261">
        <v>2409.6799999999998</v>
      </c>
      <c r="G3201" s="1261">
        <v>2230</v>
      </c>
      <c r="H3201" s="1261">
        <v>0</v>
      </c>
      <c r="I3201" s="1261" t="s">
        <v>1358</v>
      </c>
      <c r="J3201" s="1261" t="s">
        <v>1359</v>
      </c>
    </row>
    <row r="3202">
      <c r="A3202" s="1261" t="s">
        <v>1355</v>
      </c>
      <c r="B3202" s="1261" t="s">
        <v>1356</v>
      </c>
      <c r="C3202" s="1261" t="s">
        <v>1373</v>
      </c>
      <c r="D3202" s="703">
        <v>82</v>
      </c>
      <c r="F3202" s="1261">
        <v>23.969999999999999</v>
      </c>
      <c r="G3202" s="1261">
        <v>1.3999999999999999</v>
      </c>
      <c r="H3202" s="1261">
        <v>0</v>
      </c>
      <c r="I3202" s="1261" t="s">
        <v>1358</v>
      </c>
      <c r="J3202" s="1261" t="s">
        <v>1359</v>
      </c>
    </row>
    <row r="3203">
      <c r="A3203" s="1261" t="s">
        <v>1360</v>
      </c>
      <c r="B3203" s="1261" t="s">
        <v>1356</v>
      </c>
      <c r="C3203" s="1261" t="s">
        <v>1379</v>
      </c>
      <c r="D3203" s="703">
        <v>74</v>
      </c>
      <c r="F3203" s="1261">
        <v>1.0600000000000001</v>
      </c>
      <c r="G3203" s="1261">
        <v>0.050000000000000003</v>
      </c>
      <c r="H3203" s="1261">
        <v>0</v>
      </c>
      <c r="I3203" s="1261" t="s">
        <v>1358</v>
      </c>
      <c r="J3203" s="1261" t="s">
        <v>1359</v>
      </c>
    </row>
    <row r="3204">
      <c r="A3204" s="1261" t="s">
        <v>1360</v>
      </c>
      <c r="B3204" s="1261" t="s">
        <v>1356</v>
      </c>
      <c r="C3204" s="1261" t="s">
        <v>1376</v>
      </c>
      <c r="D3204" s="703">
        <v>40</v>
      </c>
      <c r="F3204" s="1261">
        <v>1139.6600000000001</v>
      </c>
      <c r="G3204" s="1261">
        <v>0.27000000000000002</v>
      </c>
      <c r="H3204" s="1261">
        <v>0</v>
      </c>
      <c r="I3204" s="1261" t="s">
        <v>1358</v>
      </c>
      <c r="J3204" s="1261" t="s">
        <v>1359</v>
      </c>
    </row>
    <row r="3205">
      <c r="A3205" s="1261" t="s">
        <v>1355</v>
      </c>
      <c r="B3205" s="1261" t="s">
        <v>1356</v>
      </c>
      <c r="C3205" s="1261" t="s">
        <v>1379</v>
      </c>
      <c r="D3205" s="703">
        <v>76</v>
      </c>
      <c r="F3205" s="1261">
        <v>8234.7399999999998</v>
      </c>
      <c r="G3205" s="1261">
        <v>7.9400000000000004</v>
      </c>
      <c r="H3205" s="1261">
        <v>0</v>
      </c>
      <c r="I3205" s="1261" t="s">
        <v>1358</v>
      </c>
      <c r="J3205" s="1261" t="s">
        <v>1359</v>
      </c>
    </row>
    <row r="3206">
      <c r="A3206" s="1261" t="s">
        <v>1355</v>
      </c>
      <c r="B3206" s="1261" t="s">
        <v>1356</v>
      </c>
      <c r="C3206" s="1261" t="s">
        <v>1370</v>
      </c>
      <c r="D3206" s="703">
        <v>48</v>
      </c>
      <c r="F3206" s="1261">
        <v>379.38</v>
      </c>
      <c r="G3206" s="1261">
        <v>44.399999999999999</v>
      </c>
      <c r="H3206" s="1261">
        <v>0</v>
      </c>
      <c r="I3206" s="1261" t="s">
        <v>1358</v>
      </c>
      <c r="J3206" s="1261" t="s">
        <v>1359</v>
      </c>
    </row>
    <row r="3207">
      <c r="A3207" s="1261" t="s">
        <v>1360</v>
      </c>
      <c r="B3207" s="1261" t="s">
        <v>1356</v>
      </c>
      <c r="C3207" s="1261" t="s">
        <v>1364</v>
      </c>
      <c r="D3207" s="703">
        <v>82</v>
      </c>
      <c r="F3207" s="1261">
        <v>398.44</v>
      </c>
      <c r="G3207" s="1261">
        <v>0.34999999999999998</v>
      </c>
      <c r="H3207" s="1261">
        <v>0</v>
      </c>
      <c r="I3207" s="1261" t="s">
        <v>1358</v>
      </c>
      <c r="J3207" s="1261" t="s">
        <v>1359</v>
      </c>
    </row>
    <row r="3208">
      <c r="A3208" s="1261" t="s">
        <v>1355</v>
      </c>
      <c r="B3208" s="1261" t="s">
        <v>1356</v>
      </c>
      <c r="C3208" s="1261" t="s">
        <v>1420</v>
      </c>
      <c r="D3208" s="703">
        <v>84</v>
      </c>
      <c r="F3208" s="1261">
        <v>4760</v>
      </c>
      <c r="G3208" s="1261">
        <v>125</v>
      </c>
      <c r="H3208" s="1261">
        <v>0</v>
      </c>
      <c r="I3208" s="1261" t="s">
        <v>1358</v>
      </c>
      <c r="J3208" s="1261" t="s">
        <v>1359</v>
      </c>
    </row>
    <row r="3209">
      <c r="A3209" s="1261" t="s">
        <v>1360</v>
      </c>
      <c r="B3209" s="1261" t="s">
        <v>1356</v>
      </c>
      <c r="C3209" s="1261" t="s">
        <v>1397</v>
      </c>
      <c r="D3209" s="703">
        <v>63</v>
      </c>
      <c r="F3209" s="1261">
        <v>4744.4099999999999</v>
      </c>
      <c r="G3209" s="1261">
        <v>49</v>
      </c>
      <c r="H3209" s="1261">
        <v>0</v>
      </c>
      <c r="I3209" s="1261" t="s">
        <v>1358</v>
      </c>
      <c r="J3209" s="1261" t="s">
        <v>1359</v>
      </c>
    </row>
    <row r="3210">
      <c r="A3210" s="1261" t="s">
        <v>1355</v>
      </c>
      <c r="B3210" s="1261" t="s">
        <v>1356</v>
      </c>
      <c r="C3210" s="1261" t="s">
        <v>1463</v>
      </c>
      <c r="D3210" s="703">
        <v>85</v>
      </c>
      <c r="F3210" s="1261">
        <v>4850</v>
      </c>
      <c r="G3210" s="1261">
        <v>6.75</v>
      </c>
      <c r="H3210" s="1261">
        <v>0</v>
      </c>
      <c r="I3210" s="1261" t="s">
        <v>1358</v>
      </c>
      <c r="J3210" s="1261" t="s">
        <v>1359</v>
      </c>
    </row>
    <row r="3211">
      <c r="A3211" s="1261" t="s">
        <v>1360</v>
      </c>
      <c r="B3211" s="1261" t="s">
        <v>1356</v>
      </c>
      <c r="C3211" s="1261" t="s">
        <v>1442</v>
      </c>
      <c r="D3211" s="703">
        <v>18</v>
      </c>
      <c r="F3211" s="1261">
        <v>356226.48999999999</v>
      </c>
      <c r="G3211" s="1261">
        <v>59520</v>
      </c>
      <c r="H3211" s="1261">
        <v>0</v>
      </c>
      <c r="I3211" s="1261" t="s">
        <v>1358</v>
      </c>
      <c r="J3211" s="1261" t="s">
        <v>1359</v>
      </c>
    </row>
    <row r="3212">
      <c r="A3212" s="1261" t="s">
        <v>1360</v>
      </c>
      <c r="B3212" s="1261" t="s">
        <v>1356</v>
      </c>
      <c r="C3212" s="1261" t="s">
        <v>1392</v>
      </c>
      <c r="D3212" s="703">
        <v>90</v>
      </c>
      <c r="F3212" s="1261">
        <v>38293.959999999999</v>
      </c>
      <c r="G3212" s="1261">
        <v>9</v>
      </c>
      <c r="H3212" s="1261">
        <v>0</v>
      </c>
      <c r="I3212" s="1261" t="s">
        <v>1358</v>
      </c>
      <c r="J3212" s="1261" t="s">
        <v>1359</v>
      </c>
    </row>
    <row r="3213">
      <c r="A3213" s="1261" t="s">
        <v>1355</v>
      </c>
      <c r="B3213" s="1261" t="s">
        <v>1356</v>
      </c>
      <c r="C3213" s="1261" t="s">
        <v>1368</v>
      </c>
      <c r="D3213" s="703">
        <v>59</v>
      </c>
      <c r="F3213" s="1261">
        <v>2680.48</v>
      </c>
      <c r="G3213" s="1261">
        <v>700</v>
      </c>
      <c r="H3213" s="1261">
        <v>0</v>
      </c>
      <c r="I3213" s="1261" t="s">
        <v>1358</v>
      </c>
      <c r="J3213" s="1261" t="s">
        <v>1359</v>
      </c>
    </row>
    <row r="3214">
      <c r="A3214" s="1261" t="s">
        <v>1355</v>
      </c>
      <c r="B3214" s="1261" t="s">
        <v>1356</v>
      </c>
      <c r="C3214" s="1261" t="s">
        <v>1369</v>
      </c>
      <c r="D3214" s="703">
        <v>94</v>
      </c>
      <c r="F3214" s="1261">
        <v>3734.5100000000002</v>
      </c>
      <c r="G3214" s="1261">
        <v>19000</v>
      </c>
      <c r="H3214" s="1261">
        <v>0</v>
      </c>
      <c r="I3214" s="1261" t="s">
        <v>1358</v>
      </c>
      <c r="J3214" s="1261" t="s">
        <v>1359</v>
      </c>
    </row>
    <row r="3215">
      <c r="A3215" s="1261" t="s">
        <v>1360</v>
      </c>
      <c r="B3215" s="1261" t="s">
        <v>1356</v>
      </c>
      <c r="C3215" s="1261" t="s">
        <v>1415</v>
      </c>
      <c r="D3215" s="703">
        <v>96</v>
      </c>
      <c r="F3215" s="1261">
        <v>74.310000000000002</v>
      </c>
      <c r="G3215" s="1261">
        <v>0.75</v>
      </c>
      <c r="H3215" s="1261">
        <v>0</v>
      </c>
      <c r="I3215" s="1261" t="s">
        <v>1358</v>
      </c>
      <c r="J3215" s="1261" t="s">
        <v>1359</v>
      </c>
    </row>
    <row r="3216">
      <c r="A3216" s="1261" t="s">
        <v>1360</v>
      </c>
      <c r="B3216" s="1261" t="s">
        <v>1356</v>
      </c>
      <c r="C3216" s="1261" t="s">
        <v>1462</v>
      </c>
      <c r="D3216" s="703">
        <v>61</v>
      </c>
      <c r="F3216" s="1261">
        <v>1320.1300000000001</v>
      </c>
      <c r="G3216" s="1261">
        <v>7.0800000000000001</v>
      </c>
      <c r="H3216" s="1261">
        <v>0</v>
      </c>
      <c r="I3216" s="1261" t="s">
        <v>1358</v>
      </c>
      <c r="J3216" s="1261" t="s">
        <v>1359</v>
      </c>
    </row>
    <row r="3217">
      <c r="A3217" s="1261" t="s">
        <v>1360</v>
      </c>
      <c r="B3217" s="1261" t="s">
        <v>1356</v>
      </c>
      <c r="C3217" s="1261" t="s">
        <v>1406</v>
      </c>
      <c r="D3217" s="703">
        <v>85</v>
      </c>
      <c r="F3217" s="1261">
        <v>66042.389999999999</v>
      </c>
      <c r="G3217" s="1261">
        <v>570</v>
      </c>
      <c r="H3217" s="1261">
        <v>0</v>
      </c>
      <c r="I3217" s="1261" t="s">
        <v>1358</v>
      </c>
      <c r="J3217" s="1261" t="s">
        <v>1359</v>
      </c>
    </row>
    <row r="3218">
      <c r="A3218" s="1261" t="s">
        <v>1360</v>
      </c>
      <c r="B3218" s="1261" t="s">
        <v>1403</v>
      </c>
      <c r="C3218" s="1261" t="s">
        <v>1368</v>
      </c>
      <c r="D3218" s="703">
        <v>22</v>
      </c>
      <c r="F3218" s="1261">
        <v>354224.25</v>
      </c>
      <c r="G3218" s="1261">
        <v>841539.87</v>
      </c>
      <c r="H3218" s="1261">
        <v>0</v>
      </c>
      <c r="I3218" s="1261" t="s">
        <v>1358</v>
      </c>
      <c r="J3218" s="1261" t="s">
        <v>1359</v>
      </c>
    </row>
    <row r="3219">
      <c r="A3219" s="1261" t="s">
        <v>1360</v>
      </c>
      <c r="B3219" s="1261" t="s">
        <v>1403</v>
      </c>
      <c r="C3219" s="1261" t="s">
        <v>1362</v>
      </c>
      <c r="D3219" s="703">
        <v>19</v>
      </c>
      <c r="F3219" s="1261">
        <v>5961002.0800000001</v>
      </c>
      <c r="G3219" s="1261">
        <v>3468855.2400000002</v>
      </c>
      <c r="H3219" s="1261">
        <v>0</v>
      </c>
      <c r="I3219" s="1261" t="s">
        <v>1358</v>
      </c>
      <c r="J3219" s="1261" t="s">
        <v>1359</v>
      </c>
    </row>
    <row r="3220">
      <c r="A3220" s="1261" t="s">
        <v>1355</v>
      </c>
      <c r="B3220" s="1261" t="s">
        <v>1403</v>
      </c>
      <c r="C3220" s="1261" t="s">
        <v>1372</v>
      </c>
      <c r="D3220" s="703">
        <v>21</v>
      </c>
      <c r="F3220" s="1261">
        <v>78569.580000000002</v>
      </c>
      <c r="G3220" s="1261">
        <v>1071.0999999999999</v>
      </c>
      <c r="H3220" s="1261">
        <v>0</v>
      </c>
      <c r="I3220" s="1261" t="s">
        <v>1358</v>
      </c>
      <c r="J3220" s="1261" t="s">
        <v>1359</v>
      </c>
    </row>
    <row r="3221">
      <c r="A3221" s="1261" t="s">
        <v>1360</v>
      </c>
      <c r="B3221" s="1261" t="s">
        <v>1403</v>
      </c>
      <c r="C3221" s="1261" t="s">
        <v>1369</v>
      </c>
      <c r="D3221" s="703">
        <v>8</v>
      </c>
      <c r="F3221" s="1261">
        <v>116293.10000000001</v>
      </c>
      <c r="G3221" s="1261">
        <v>60000</v>
      </c>
      <c r="H3221" s="1261">
        <v>0</v>
      </c>
      <c r="I3221" s="1261" t="s">
        <v>1358</v>
      </c>
      <c r="J3221" s="1261" t="s">
        <v>1359</v>
      </c>
    </row>
    <row r="3222">
      <c r="A3222" s="1261" t="s">
        <v>1360</v>
      </c>
      <c r="B3222" s="1261" t="s">
        <v>1403</v>
      </c>
      <c r="C3222" s="1261" t="s">
        <v>1383</v>
      </c>
      <c r="D3222" s="703">
        <v>8</v>
      </c>
      <c r="F3222" s="1261">
        <v>839905.35999999999</v>
      </c>
      <c r="G3222" s="1261">
        <v>733188.82999999996</v>
      </c>
      <c r="H3222" s="1261">
        <v>0</v>
      </c>
      <c r="I3222" s="1261" t="s">
        <v>1358</v>
      </c>
      <c r="J3222" s="1261" t="s">
        <v>1359</v>
      </c>
    </row>
    <row r="3223">
      <c r="A3223" s="1261" t="s">
        <v>1355</v>
      </c>
      <c r="B3223" s="1261" t="s">
        <v>1403</v>
      </c>
      <c r="C3223" s="1261" t="s">
        <v>1368</v>
      </c>
      <c r="D3223" s="703">
        <v>7</v>
      </c>
      <c r="F3223" s="1261">
        <v>4641.7600000000002</v>
      </c>
      <c r="G3223" s="1261">
        <v>16224</v>
      </c>
      <c r="H3223" s="1261">
        <v>0</v>
      </c>
      <c r="I3223" s="1261" t="s">
        <v>1358</v>
      </c>
      <c r="J3223" s="1261" t="s">
        <v>1359</v>
      </c>
    </row>
    <row r="3224">
      <c r="A3224" s="1261" t="s">
        <v>1355</v>
      </c>
      <c r="B3224" s="1261" t="s">
        <v>1403</v>
      </c>
      <c r="C3224" s="1261" t="s">
        <v>1370</v>
      </c>
      <c r="D3224" s="703">
        <v>85</v>
      </c>
      <c r="F3224" s="1261">
        <v>301026.67999999999</v>
      </c>
      <c r="G3224" s="1261">
        <v>57902.779999999999</v>
      </c>
      <c r="H3224" s="1261">
        <v>0</v>
      </c>
      <c r="I3224" s="1261" t="s">
        <v>1358</v>
      </c>
      <c r="J3224" s="1261" t="s">
        <v>1359</v>
      </c>
    </row>
    <row r="3225">
      <c r="A3225" s="1261" t="s">
        <v>1355</v>
      </c>
      <c r="B3225" s="1261" t="s">
        <v>1403</v>
      </c>
      <c r="C3225" s="1261" t="s">
        <v>1375</v>
      </c>
      <c r="D3225" s="703">
        <v>85</v>
      </c>
      <c r="F3225" s="1261">
        <v>220196.47</v>
      </c>
      <c r="G3225" s="1261">
        <v>3191.6300000000001</v>
      </c>
      <c r="H3225" s="1261">
        <v>0</v>
      </c>
      <c r="I3225" s="1261" t="s">
        <v>1358</v>
      </c>
      <c r="J3225" s="1261" t="s">
        <v>1359</v>
      </c>
    </row>
    <row r="3226">
      <c r="A3226" s="1261" t="s">
        <v>1360</v>
      </c>
      <c r="B3226" s="1261" t="s">
        <v>1403</v>
      </c>
      <c r="C3226" s="1261" t="s">
        <v>1412</v>
      </c>
      <c r="D3226" s="703">
        <v>11</v>
      </c>
      <c r="F3226" s="1261">
        <v>1007005.02</v>
      </c>
      <c r="G3226" s="1261">
        <v>1220000</v>
      </c>
      <c r="H3226" s="1261">
        <v>0</v>
      </c>
      <c r="I3226" s="1261" t="s">
        <v>1358</v>
      </c>
      <c r="J3226" s="1261" t="s">
        <v>1359</v>
      </c>
    </row>
    <row r="3227">
      <c r="A3227" s="1261" t="s">
        <v>1355</v>
      </c>
      <c r="B3227" s="1261" t="s">
        <v>1403</v>
      </c>
      <c r="C3227" s="1261" t="s">
        <v>1368</v>
      </c>
      <c r="D3227" s="703">
        <v>29</v>
      </c>
      <c r="F3227" s="1261">
        <v>2900394.6299999999</v>
      </c>
      <c r="G3227" s="1261">
        <v>9254681.0999999996</v>
      </c>
      <c r="H3227" s="1261">
        <v>0</v>
      </c>
      <c r="I3227" s="1261" t="s">
        <v>1358</v>
      </c>
      <c r="J3227" s="1261" t="s">
        <v>1359</v>
      </c>
    </row>
    <row r="3228">
      <c r="A3228" s="1261" t="s">
        <v>1355</v>
      </c>
      <c r="B3228" s="1261" t="s">
        <v>1403</v>
      </c>
      <c r="C3228" s="1261" t="s">
        <v>1362</v>
      </c>
      <c r="D3228" s="703">
        <v>12</v>
      </c>
      <c r="F3228" s="1261">
        <v>303.31</v>
      </c>
      <c r="G3228" s="1261">
        <v>11.07</v>
      </c>
      <c r="H3228" s="1261">
        <v>0</v>
      </c>
      <c r="I3228" s="1261" t="s">
        <v>1358</v>
      </c>
      <c r="J3228" s="1261" t="s">
        <v>1359</v>
      </c>
    </row>
    <row r="3229">
      <c r="A3229" s="1261" t="s">
        <v>1360</v>
      </c>
      <c r="B3229" s="1261" t="s">
        <v>1403</v>
      </c>
      <c r="C3229" s="1261" t="s">
        <v>1368</v>
      </c>
      <c r="D3229" s="703">
        <v>63</v>
      </c>
      <c r="F3229" s="1261">
        <v>4803.6599999999999</v>
      </c>
      <c r="G3229" s="1261">
        <v>1375</v>
      </c>
      <c r="H3229" s="1261">
        <v>0</v>
      </c>
      <c r="I3229" s="1261" t="s">
        <v>1358</v>
      </c>
      <c r="J3229" s="1261" t="s">
        <v>1359</v>
      </c>
    </row>
    <row r="3230">
      <c r="A3230" s="1261" t="s">
        <v>1355</v>
      </c>
      <c r="B3230" s="1261" t="s">
        <v>1403</v>
      </c>
      <c r="C3230" s="1261" t="s">
        <v>1401</v>
      </c>
      <c r="D3230" s="703">
        <v>39</v>
      </c>
      <c r="F3230" s="1261">
        <v>200206.51000000001</v>
      </c>
      <c r="G3230" s="1261">
        <v>170000</v>
      </c>
      <c r="H3230" s="1261">
        <v>0</v>
      </c>
      <c r="I3230" s="1261" t="s">
        <v>1358</v>
      </c>
      <c r="J3230" s="1261" t="s">
        <v>1359</v>
      </c>
    </row>
    <row r="3231">
      <c r="A3231" s="1261" t="s">
        <v>1355</v>
      </c>
      <c r="B3231" s="1261" t="s">
        <v>1403</v>
      </c>
      <c r="C3231" s="1261" t="s">
        <v>1386</v>
      </c>
      <c r="D3231" s="703">
        <v>15</v>
      </c>
      <c r="F3231" s="1261">
        <v>501623.81</v>
      </c>
      <c r="G3231" s="1261">
        <v>5360</v>
      </c>
      <c r="H3231" s="1261">
        <v>0</v>
      </c>
      <c r="I3231" s="1261" t="s">
        <v>1358</v>
      </c>
      <c r="J3231" s="1261" t="s">
        <v>1359</v>
      </c>
    </row>
    <row r="3232">
      <c r="A3232" s="1261" t="s">
        <v>1355</v>
      </c>
      <c r="B3232" s="1261" t="s">
        <v>1403</v>
      </c>
      <c r="C3232" s="1261" t="s">
        <v>1381</v>
      </c>
      <c r="D3232" s="703">
        <v>39</v>
      </c>
      <c r="F3232" s="1261">
        <v>492.97000000000003</v>
      </c>
      <c r="G3232" s="1261">
        <v>12.9</v>
      </c>
      <c r="H3232" s="1261">
        <v>0</v>
      </c>
      <c r="I3232" s="1261" t="s">
        <v>1358</v>
      </c>
      <c r="J3232" s="1261" t="s">
        <v>1359</v>
      </c>
    </row>
    <row r="3233">
      <c r="A3233" s="1261" t="s">
        <v>1355</v>
      </c>
      <c r="B3233" s="1261" t="s">
        <v>1403</v>
      </c>
      <c r="C3233" s="1261" t="s">
        <v>1362</v>
      </c>
      <c r="D3233" s="703">
        <v>39</v>
      </c>
      <c r="F3233" s="1261">
        <v>2724734.2000000002</v>
      </c>
      <c r="G3233" s="1261">
        <v>2422501.5</v>
      </c>
      <c r="H3233" s="1261">
        <v>0</v>
      </c>
      <c r="I3233" s="1261" t="s">
        <v>1358</v>
      </c>
      <c r="J3233" s="1261" t="s">
        <v>1359</v>
      </c>
    </row>
    <row r="3234">
      <c r="A3234" s="1261" t="s">
        <v>1355</v>
      </c>
      <c r="B3234" s="1261" t="s">
        <v>1403</v>
      </c>
      <c r="C3234" s="1261" t="s">
        <v>1366</v>
      </c>
      <c r="D3234" s="703">
        <v>64</v>
      </c>
      <c r="F3234" s="1261">
        <v>2302289.5800000001</v>
      </c>
      <c r="G3234" s="1261">
        <v>842489</v>
      </c>
      <c r="H3234" s="1261">
        <v>0</v>
      </c>
      <c r="I3234" s="1261" t="s">
        <v>1358</v>
      </c>
      <c r="J3234" s="1261" t="s">
        <v>1359</v>
      </c>
    </row>
    <row r="3235">
      <c r="A3235" s="1261" t="s">
        <v>1355</v>
      </c>
      <c r="B3235" s="1261" t="s">
        <v>1403</v>
      </c>
      <c r="C3235" s="1261" t="s">
        <v>1393</v>
      </c>
      <c r="D3235" s="703">
        <v>44</v>
      </c>
      <c r="F3235" s="1261">
        <v>44270.279999999999</v>
      </c>
      <c r="G3235" s="1261">
        <v>140117</v>
      </c>
      <c r="H3235" s="1261">
        <v>0</v>
      </c>
      <c r="I3235" s="1261" t="s">
        <v>1358</v>
      </c>
      <c r="J3235" s="1261" t="s">
        <v>1359</v>
      </c>
    </row>
    <row r="3236">
      <c r="A3236" s="1261" t="s">
        <v>1360</v>
      </c>
      <c r="B3236" s="1261" t="s">
        <v>1403</v>
      </c>
      <c r="C3236" s="1261" t="s">
        <v>1367</v>
      </c>
      <c r="D3236" s="703">
        <v>61</v>
      </c>
      <c r="F3236" s="1261">
        <v>228793.07999999999</v>
      </c>
      <c r="G3236" s="1261">
        <v>1862.6300000000001</v>
      </c>
      <c r="H3236" s="1261">
        <v>0</v>
      </c>
      <c r="I3236" s="1261" t="s">
        <v>1358</v>
      </c>
      <c r="J3236" s="1261" t="s">
        <v>1359</v>
      </c>
    </row>
    <row r="3237">
      <c r="A3237" s="1261" t="s">
        <v>1360</v>
      </c>
      <c r="B3237" s="1261" t="s">
        <v>1403</v>
      </c>
      <c r="C3237" s="1261" t="s">
        <v>1382</v>
      </c>
      <c r="D3237" s="703">
        <v>62</v>
      </c>
      <c r="F3237" s="1261">
        <v>43950.309999999998</v>
      </c>
      <c r="G3237" s="1261">
        <v>147.59</v>
      </c>
      <c r="H3237" s="1261">
        <v>0</v>
      </c>
      <c r="I3237" s="1261" t="s">
        <v>1358</v>
      </c>
      <c r="J3237" s="1261" t="s">
        <v>1359</v>
      </c>
    </row>
    <row r="3238">
      <c r="A3238" s="1261" t="s">
        <v>1355</v>
      </c>
      <c r="B3238" s="1261" t="s">
        <v>1403</v>
      </c>
      <c r="C3238" s="1261" t="s">
        <v>1422</v>
      </c>
      <c r="D3238" s="703">
        <v>44</v>
      </c>
      <c r="F3238" s="1261">
        <v>51178.379999999997</v>
      </c>
      <c r="G3238" s="1261">
        <v>4028.9699999999998</v>
      </c>
      <c r="H3238" s="1261">
        <v>0</v>
      </c>
      <c r="I3238" s="1261" t="s">
        <v>1358</v>
      </c>
      <c r="J3238" s="1261" t="s">
        <v>1359</v>
      </c>
    </row>
    <row r="3239">
      <c r="A3239" s="1261" t="s">
        <v>1360</v>
      </c>
      <c r="B3239" s="1261" t="s">
        <v>1403</v>
      </c>
      <c r="C3239" s="1261" t="s">
        <v>1382</v>
      </c>
      <c r="D3239" s="703">
        <v>39</v>
      </c>
      <c r="F3239" s="1261">
        <v>194122.76999999999</v>
      </c>
      <c r="G3239" s="1261">
        <v>21816.290000000001</v>
      </c>
      <c r="H3239" s="1261">
        <v>0</v>
      </c>
      <c r="I3239" s="1261" t="s">
        <v>1358</v>
      </c>
      <c r="J3239" s="1261" t="s">
        <v>1359</v>
      </c>
    </row>
    <row r="3240">
      <c r="A3240" s="1261" t="s">
        <v>1355</v>
      </c>
      <c r="B3240" s="1261" t="s">
        <v>1403</v>
      </c>
      <c r="C3240" s="1261" t="s">
        <v>1368</v>
      </c>
      <c r="D3240" s="703">
        <v>17</v>
      </c>
      <c r="F3240" s="1261">
        <v>4213.9499999999998</v>
      </c>
      <c r="G3240" s="1261">
        <v>226.5</v>
      </c>
      <c r="H3240" s="1261">
        <v>0</v>
      </c>
      <c r="I3240" s="1261" t="s">
        <v>1358</v>
      </c>
      <c r="J3240" s="1261" t="s">
        <v>1359</v>
      </c>
    </row>
    <row r="3241">
      <c r="A3241" s="1261" t="s">
        <v>1360</v>
      </c>
      <c r="B3241" s="1261" t="s">
        <v>1403</v>
      </c>
      <c r="C3241" s="1261" t="s">
        <v>1379</v>
      </c>
      <c r="D3241" s="703">
        <v>84</v>
      </c>
      <c r="F3241" s="1261">
        <v>4902624.0099999998</v>
      </c>
      <c r="G3241" s="1261">
        <v>362145.60999999999</v>
      </c>
      <c r="H3241" s="1261">
        <v>0</v>
      </c>
      <c r="I3241" s="1261" t="s">
        <v>1358</v>
      </c>
      <c r="J3241" s="1261" t="s">
        <v>1359</v>
      </c>
    </row>
    <row r="3242">
      <c r="A3242" s="1261" t="s">
        <v>1360</v>
      </c>
      <c r="B3242" s="1261" t="s">
        <v>1403</v>
      </c>
      <c r="C3242" s="1261" t="s">
        <v>1386</v>
      </c>
      <c r="D3242" s="703">
        <v>84</v>
      </c>
      <c r="F3242" s="1261">
        <v>260627.60999999999</v>
      </c>
      <c r="G3242" s="1261">
        <v>19321.119999999999</v>
      </c>
      <c r="H3242" s="1261">
        <v>0</v>
      </c>
      <c r="I3242" s="1261" t="s">
        <v>1358</v>
      </c>
      <c r="J3242" s="1261" t="s">
        <v>1359</v>
      </c>
    </row>
    <row r="3243">
      <c r="A3243" s="1261" t="s">
        <v>1355</v>
      </c>
      <c r="B3243" s="1261" t="s">
        <v>1403</v>
      </c>
      <c r="C3243" s="1261" t="s">
        <v>1420</v>
      </c>
      <c r="D3243" s="703">
        <v>90</v>
      </c>
      <c r="F3243" s="1261">
        <v>6387</v>
      </c>
      <c r="G3243" s="1261">
        <v>1.4299999999999999</v>
      </c>
      <c r="H3243" s="1261">
        <v>0</v>
      </c>
      <c r="I3243" s="1261" t="s">
        <v>1358</v>
      </c>
      <c r="J3243" s="1261" t="s">
        <v>1359</v>
      </c>
    </row>
    <row r="3244">
      <c r="A3244" s="1261" t="s">
        <v>1360</v>
      </c>
      <c r="B3244" s="1261" t="s">
        <v>1403</v>
      </c>
      <c r="C3244" s="1261" t="s">
        <v>1420</v>
      </c>
      <c r="D3244" s="703">
        <v>84</v>
      </c>
      <c r="F3244" s="1261">
        <v>144594.41</v>
      </c>
      <c r="G3244" s="1261">
        <v>26952.139999999999</v>
      </c>
      <c r="H3244" s="1261">
        <v>0</v>
      </c>
      <c r="I3244" s="1261" t="s">
        <v>1358</v>
      </c>
      <c r="J3244" s="1261" t="s">
        <v>1359</v>
      </c>
    </row>
    <row r="3245">
      <c r="A3245" s="1261" t="s">
        <v>1355</v>
      </c>
      <c r="B3245" s="1261" t="s">
        <v>1403</v>
      </c>
      <c r="C3245" s="1261" t="s">
        <v>1424</v>
      </c>
      <c r="D3245" s="703">
        <v>84</v>
      </c>
      <c r="F3245" s="1261">
        <v>5548.04</v>
      </c>
      <c r="G3245" s="1261">
        <v>369</v>
      </c>
      <c r="H3245" s="1261">
        <v>0</v>
      </c>
      <c r="I3245" s="1261" t="s">
        <v>1358</v>
      </c>
      <c r="J3245" s="1261" t="s">
        <v>1359</v>
      </c>
    </row>
    <row r="3246">
      <c r="A3246" s="1261" t="s">
        <v>1360</v>
      </c>
      <c r="B3246" s="1261" t="s">
        <v>1403</v>
      </c>
      <c r="C3246" s="1261" t="s">
        <v>1364</v>
      </c>
      <c r="D3246" s="703">
        <v>84</v>
      </c>
      <c r="F3246" s="1261">
        <v>297076.21999999997</v>
      </c>
      <c r="G3246" s="1261">
        <v>44791.059999999998</v>
      </c>
      <c r="H3246" s="1261">
        <v>0</v>
      </c>
      <c r="I3246" s="1261" t="s">
        <v>1358</v>
      </c>
      <c r="J3246" s="1261" t="s">
        <v>1359</v>
      </c>
    </row>
    <row r="3247">
      <c r="A3247" s="1261" t="s">
        <v>1355</v>
      </c>
      <c r="B3247" s="1261" t="s">
        <v>1403</v>
      </c>
      <c r="C3247" s="1261" t="s">
        <v>1364</v>
      </c>
      <c r="D3247" s="703">
        <v>84</v>
      </c>
      <c r="F3247" s="1261">
        <v>1211533.4299999999</v>
      </c>
      <c r="G3247" s="1261">
        <v>130115.92</v>
      </c>
      <c r="H3247" s="1261">
        <v>0</v>
      </c>
      <c r="I3247" s="1261" t="s">
        <v>1358</v>
      </c>
      <c r="J3247" s="1261" t="s">
        <v>1359</v>
      </c>
    </row>
    <row r="3248">
      <c r="A3248" s="1261" t="s">
        <v>1360</v>
      </c>
      <c r="B3248" s="1261" t="s">
        <v>1403</v>
      </c>
      <c r="C3248" s="1261" t="s">
        <v>1364</v>
      </c>
      <c r="D3248" s="703">
        <v>56</v>
      </c>
      <c r="F3248" s="1261">
        <v>21143.740000000002</v>
      </c>
      <c r="G3248" s="1261">
        <v>1500</v>
      </c>
      <c r="H3248" s="1261">
        <v>0</v>
      </c>
      <c r="I3248" s="1261" t="s">
        <v>1358</v>
      </c>
      <c r="J3248" s="1261" t="s">
        <v>1359</v>
      </c>
    </row>
    <row r="3249">
      <c r="A3249" s="1261" t="s">
        <v>1360</v>
      </c>
      <c r="B3249" s="1261" t="s">
        <v>1403</v>
      </c>
      <c r="C3249" s="1261" t="s">
        <v>1430</v>
      </c>
      <c r="D3249" s="703">
        <v>90</v>
      </c>
      <c r="F3249" s="1261">
        <v>95428.5</v>
      </c>
      <c r="G3249" s="1261">
        <v>47.200000000000003</v>
      </c>
      <c r="H3249" s="1261">
        <v>0</v>
      </c>
      <c r="I3249" s="1261" t="s">
        <v>1358</v>
      </c>
      <c r="J3249" s="1261" t="s">
        <v>1359</v>
      </c>
    </row>
    <row r="3250">
      <c r="A3250" s="1261" t="s">
        <v>1355</v>
      </c>
      <c r="B3250" s="1261" t="s">
        <v>1403</v>
      </c>
      <c r="C3250" s="1261" t="s">
        <v>1410</v>
      </c>
      <c r="D3250" s="703">
        <v>90</v>
      </c>
      <c r="F3250" s="1261">
        <v>9500</v>
      </c>
      <c r="G3250" s="1261">
        <v>0.45000000000000001</v>
      </c>
      <c r="H3250" s="1261">
        <v>0</v>
      </c>
      <c r="I3250" s="1261" t="s">
        <v>1358</v>
      </c>
      <c r="J3250" s="1261" t="s">
        <v>1359</v>
      </c>
    </row>
    <row r="3251">
      <c r="A3251" s="1261" t="s">
        <v>1360</v>
      </c>
      <c r="B3251" s="1261" t="s">
        <v>1403</v>
      </c>
      <c r="C3251" s="1261" t="s">
        <v>1367</v>
      </c>
      <c r="D3251" s="703">
        <v>72</v>
      </c>
      <c r="F3251" s="1261">
        <v>146036.29999999999</v>
      </c>
      <c r="G3251" s="1261">
        <v>64471.82</v>
      </c>
      <c r="H3251" s="1261">
        <v>0</v>
      </c>
      <c r="I3251" s="1261" t="s">
        <v>1358</v>
      </c>
      <c r="J3251" s="1261" t="s">
        <v>1359</v>
      </c>
    </row>
    <row r="3252">
      <c r="A3252" s="1261" t="s">
        <v>1355</v>
      </c>
      <c r="B3252" s="1261" t="s">
        <v>1403</v>
      </c>
      <c r="C3252" s="1261" t="s">
        <v>1379</v>
      </c>
      <c r="D3252" s="703">
        <v>84</v>
      </c>
      <c r="F3252" s="1261">
        <v>2938.23</v>
      </c>
      <c r="G3252" s="1261">
        <v>165</v>
      </c>
      <c r="H3252" s="1261">
        <v>0</v>
      </c>
      <c r="I3252" s="1261" t="s">
        <v>1358</v>
      </c>
      <c r="J3252" s="1261" t="s">
        <v>1359</v>
      </c>
    </row>
    <row r="3253">
      <c r="A3253" s="1261" t="s">
        <v>1355</v>
      </c>
      <c r="B3253" s="1261" t="s">
        <v>1403</v>
      </c>
      <c r="C3253" s="1261" t="s">
        <v>1371</v>
      </c>
      <c r="D3253" s="703">
        <v>69</v>
      </c>
      <c r="F3253" s="1261">
        <v>219528</v>
      </c>
      <c r="G3253" s="1261">
        <v>2151968</v>
      </c>
      <c r="H3253" s="1261">
        <v>0</v>
      </c>
      <c r="I3253" s="1261" t="s">
        <v>1358</v>
      </c>
      <c r="J3253" s="1261" t="s">
        <v>1359</v>
      </c>
    </row>
    <row r="3254">
      <c r="A3254" s="1261" t="s">
        <v>1360</v>
      </c>
      <c r="B3254" s="1261" t="s">
        <v>1403</v>
      </c>
      <c r="C3254" s="1261" t="s">
        <v>1426</v>
      </c>
      <c r="D3254" s="703">
        <v>18</v>
      </c>
      <c r="F3254" s="1261">
        <v>18268729.93</v>
      </c>
      <c r="G3254" s="1261">
        <v>4982964.4400000004</v>
      </c>
      <c r="H3254" s="1261">
        <v>0</v>
      </c>
      <c r="I3254" s="1261" t="s">
        <v>1358</v>
      </c>
      <c r="J3254" s="1261" t="s">
        <v>1359</v>
      </c>
    </row>
    <row r="3255">
      <c r="A3255" s="1261" t="s">
        <v>1355</v>
      </c>
      <c r="B3255" s="1261" t="s">
        <v>1403</v>
      </c>
      <c r="C3255" s="1261" t="s">
        <v>1369</v>
      </c>
      <c r="D3255" s="703">
        <v>33</v>
      </c>
      <c r="F3255" s="1261">
        <v>5428.1199999999999</v>
      </c>
      <c r="G3255" s="1261">
        <v>610</v>
      </c>
      <c r="H3255" s="1261">
        <v>0</v>
      </c>
      <c r="I3255" s="1261" t="s">
        <v>1358</v>
      </c>
      <c r="J3255" s="1261" t="s">
        <v>1359</v>
      </c>
    </row>
    <row r="3256">
      <c r="A3256" s="1261" t="s">
        <v>1360</v>
      </c>
      <c r="B3256" s="1261" t="s">
        <v>1403</v>
      </c>
      <c r="C3256" s="1261" t="s">
        <v>1368</v>
      </c>
      <c r="D3256" s="703">
        <v>21</v>
      </c>
      <c r="F3256" s="1261">
        <v>121685.69</v>
      </c>
      <c r="G3256" s="1261">
        <v>156348</v>
      </c>
      <c r="H3256" s="1261">
        <v>0</v>
      </c>
      <c r="I3256" s="1261" t="s">
        <v>1358</v>
      </c>
      <c r="J3256" s="1261" t="s">
        <v>1359</v>
      </c>
    </row>
    <row r="3257">
      <c r="A3257" s="1261" t="s">
        <v>1360</v>
      </c>
      <c r="B3257" s="1261" t="s">
        <v>1403</v>
      </c>
      <c r="C3257" s="1261" t="s">
        <v>1383</v>
      </c>
      <c r="D3257" s="703">
        <v>22</v>
      </c>
      <c r="F3257" s="1261">
        <v>1522835.3799999999</v>
      </c>
      <c r="G3257" s="1261">
        <v>2676744</v>
      </c>
      <c r="H3257" s="1261">
        <v>0</v>
      </c>
      <c r="I3257" s="1261" t="s">
        <v>1358</v>
      </c>
      <c r="J3257" s="1261" t="s">
        <v>1359</v>
      </c>
    </row>
    <row r="3258">
      <c r="A3258" s="1261" t="s">
        <v>1355</v>
      </c>
      <c r="B3258" s="1261" t="s">
        <v>1403</v>
      </c>
      <c r="C3258" s="1261" t="s">
        <v>1367</v>
      </c>
      <c r="D3258" s="703">
        <v>8</v>
      </c>
      <c r="F3258" s="1261">
        <v>528282.20999999996</v>
      </c>
      <c r="G3258" s="1261">
        <v>2274513.1000000001</v>
      </c>
      <c r="H3258" s="1261">
        <v>0</v>
      </c>
      <c r="I3258" s="1261" t="s">
        <v>1358</v>
      </c>
      <c r="J3258" s="1261" t="s">
        <v>1359</v>
      </c>
    </row>
    <row r="3259">
      <c r="A3259" s="1261" t="s">
        <v>1355</v>
      </c>
      <c r="B3259" s="1261" t="s">
        <v>1403</v>
      </c>
      <c r="C3259" s="1261" t="s">
        <v>1368</v>
      </c>
      <c r="D3259" s="703">
        <v>22</v>
      </c>
      <c r="F3259" s="1261">
        <v>2263866.3199999998</v>
      </c>
      <c r="G3259" s="1261">
        <v>4532193.0199999996</v>
      </c>
      <c r="H3259" s="1261">
        <v>0</v>
      </c>
      <c r="I3259" s="1261" t="s">
        <v>1358</v>
      </c>
      <c r="J3259" s="1261" t="s">
        <v>1359</v>
      </c>
    </row>
    <row r="3260">
      <c r="A3260" s="1261" t="s">
        <v>1355</v>
      </c>
      <c r="B3260" s="1261" t="s">
        <v>1403</v>
      </c>
      <c r="C3260" s="1261" t="s">
        <v>1422</v>
      </c>
      <c r="D3260" s="703">
        <v>95</v>
      </c>
      <c r="F3260" s="1261">
        <v>24202.220000000001</v>
      </c>
      <c r="G3260" s="1261">
        <v>436.5</v>
      </c>
      <c r="H3260" s="1261">
        <v>0</v>
      </c>
      <c r="I3260" s="1261" t="s">
        <v>1358</v>
      </c>
      <c r="J3260" s="1261" t="s">
        <v>1359</v>
      </c>
    </row>
    <row r="3261">
      <c r="A3261" s="1261" t="s">
        <v>1355</v>
      </c>
      <c r="B3261" s="1261" t="s">
        <v>1403</v>
      </c>
      <c r="C3261" s="1261" t="s">
        <v>1368</v>
      </c>
      <c r="D3261" s="703">
        <v>19</v>
      </c>
      <c r="F3261" s="1261">
        <v>37073.349999999999</v>
      </c>
      <c r="G3261" s="1261">
        <v>45532.720000000001</v>
      </c>
      <c r="H3261" s="1261">
        <v>0</v>
      </c>
      <c r="I3261" s="1261" t="s">
        <v>1358</v>
      </c>
      <c r="J3261" s="1261" t="s">
        <v>1359</v>
      </c>
    </row>
    <row r="3262">
      <c r="A3262" s="1261" t="s">
        <v>1360</v>
      </c>
      <c r="B3262" s="1261" t="s">
        <v>1403</v>
      </c>
      <c r="C3262" s="1261" t="s">
        <v>1391</v>
      </c>
      <c r="D3262" s="703">
        <v>18</v>
      </c>
      <c r="F3262" s="1261">
        <v>210263.23999999999</v>
      </c>
      <c r="G3262" s="1261">
        <v>60500</v>
      </c>
      <c r="H3262" s="1261">
        <v>0</v>
      </c>
      <c r="I3262" s="1261" t="s">
        <v>1358</v>
      </c>
      <c r="J3262" s="1261" t="s">
        <v>1359</v>
      </c>
    </row>
    <row r="3263">
      <c r="A3263" s="1261" t="s">
        <v>1355</v>
      </c>
      <c r="B3263" s="1261" t="s">
        <v>1403</v>
      </c>
      <c r="C3263" s="1261" t="s">
        <v>1370</v>
      </c>
      <c r="D3263" s="703">
        <v>39</v>
      </c>
      <c r="F3263" s="1261">
        <v>85740.899999999994</v>
      </c>
      <c r="G3263" s="1261">
        <v>20030.599999999999</v>
      </c>
      <c r="H3263" s="1261">
        <v>0</v>
      </c>
      <c r="I3263" s="1261" t="s">
        <v>1358</v>
      </c>
      <c r="J3263" s="1261" t="s">
        <v>1359</v>
      </c>
    </row>
    <row r="3264">
      <c r="A3264" s="1261" t="s">
        <v>1360</v>
      </c>
      <c r="B3264" s="1261" t="s">
        <v>1403</v>
      </c>
      <c r="C3264" s="1261" t="s">
        <v>1383</v>
      </c>
      <c r="D3264" s="703">
        <v>60</v>
      </c>
      <c r="F3264" s="1261">
        <v>179999.98000000001</v>
      </c>
      <c r="G3264" s="1261">
        <v>127501.60000000001</v>
      </c>
      <c r="H3264" s="1261">
        <v>0</v>
      </c>
      <c r="I3264" s="1261" t="s">
        <v>1358</v>
      </c>
      <c r="J3264" s="1261" t="s">
        <v>1359</v>
      </c>
    </row>
    <row r="3265">
      <c r="A3265" s="1261" t="s">
        <v>1360</v>
      </c>
      <c r="B3265" s="1261" t="s">
        <v>1403</v>
      </c>
      <c r="C3265" s="1261" t="s">
        <v>1372</v>
      </c>
      <c r="D3265" s="703">
        <v>84</v>
      </c>
      <c r="F3265" s="1261">
        <v>363243.88</v>
      </c>
      <c r="G3265" s="1261">
        <v>21654.080000000002</v>
      </c>
      <c r="H3265" s="1261">
        <v>0</v>
      </c>
      <c r="I3265" s="1261" t="s">
        <v>1358</v>
      </c>
      <c r="J3265" s="1261" t="s">
        <v>1359</v>
      </c>
    </row>
    <row r="3266">
      <c r="A3266" s="1261" t="s">
        <v>1360</v>
      </c>
      <c r="B3266" s="1261" t="s">
        <v>1403</v>
      </c>
      <c r="C3266" s="1261" t="s">
        <v>1368</v>
      </c>
      <c r="D3266" s="703">
        <v>15</v>
      </c>
      <c r="F3266" s="1261">
        <v>69841.020000000004</v>
      </c>
      <c r="G3266" s="1261">
        <v>85488.830000000002</v>
      </c>
      <c r="H3266" s="1261">
        <v>0</v>
      </c>
      <c r="I3266" s="1261" t="s">
        <v>1358</v>
      </c>
      <c r="J3266" s="1261" t="s">
        <v>1359</v>
      </c>
    </row>
    <row r="3267">
      <c r="A3267" s="1261" t="s">
        <v>1360</v>
      </c>
      <c r="B3267" s="1261" t="s">
        <v>1403</v>
      </c>
      <c r="C3267" s="1261" t="s">
        <v>1365</v>
      </c>
      <c r="D3267" s="703">
        <v>61</v>
      </c>
      <c r="F3267" s="1261">
        <v>22329.689999999999</v>
      </c>
      <c r="G3267" s="1261">
        <v>201.47</v>
      </c>
      <c r="H3267" s="1261">
        <v>0</v>
      </c>
      <c r="I3267" s="1261" t="s">
        <v>1358</v>
      </c>
      <c r="J3267" s="1261" t="s">
        <v>1359</v>
      </c>
    </row>
    <row r="3268">
      <c r="A3268" s="1261" t="s">
        <v>1355</v>
      </c>
      <c r="B3268" s="1261" t="s">
        <v>1403</v>
      </c>
      <c r="C3268" s="1261" t="s">
        <v>1364</v>
      </c>
      <c r="D3268" s="703">
        <v>15</v>
      </c>
      <c r="F3268" s="1261">
        <v>1864.52</v>
      </c>
      <c r="G3268" s="1261">
        <v>28</v>
      </c>
      <c r="H3268" s="1261">
        <v>0</v>
      </c>
      <c r="I3268" s="1261" t="s">
        <v>1358</v>
      </c>
      <c r="J3268" s="1261" t="s">
        <v>1359</v>
      </c>
    </row>
    <row r="3269">
      <c r="A3269" s="1261" t="s">
        <v>1355</v>
      </c>
      <c r="B3269" s="1261" t="s">
        <v>1403</v>
      </c>
      <c r="C3269" s="1261" t="s">
        <v>1389</v>
      </c>
      <c r="D3269" s="703">
        <v>44</v>
      </c>
      <c r="F3269" s="1261">
        <v>2302628.0600000001</v>
      </c>
      <c r="G3269" s="1261">
        <v>7686440</v>
      </c>
      <c r="H3269" s="1261">
        <v>0</v>
      </c>
      <c r="I3269" s="1261" t="s">
        <v>1358</v>
      </c>
      <c r="J3269" s="1261" t="s">
        <v>1359</v>
      </c>
    </row>
    <row r="3270">
      <c r="A3270" s="1261" t="s">
        <v>1360</v>
      </c>
      <c r="B3270" s="1261" t="s">
        <v>1403</v>
      </c>
      <c r="C3270" s="1261" t="s">
        <v>1372</v>
      </c>
      <c r="D3270" s="703">
        <v>48</v>
      </c>
      <c r="F3270" s="1261">
        <v>1565.8399999999999</v>
      </c>
      <c r="G3270" s="1261">
        <v>1054</v>
      </c>
      <c r="H3270" s="1261">
        <v>0</v>
      </c>
      <c r="I3270" s="1261" t="s">
        <v>1358</v>
      </c>
      <c r="J3270" s="1261" t="s">
        <v>1359</v>
      </c>
    </row>
    <row r="3271">
      <c r="A3271" s="1261" t="s">
        <v>1355</v>
      </c>
      <c r="B3271" s="1261" t="s">
        <v>1403</v>
      </c>
      <c r="C3271" s="1261" t="s">
        <v>1367</v>
      </c>
      <c r="D3271" s="703">
        <v>44</v>
      </c>
      <c r="F3271" s="1261">
        <v>64240505.93</v>
      </c>
      <c r="G3271" s="1261">
        <v>313619986</v>
      </c>
      <c r="H3271" s="1261">
        <v>0</v>
      </c>
      <c r="I3271" s="1261" t="s">
        <v>1358</v>
      </c>
      <c r="J3271" s="1261" t="s">
        <v>1359</v>
      </c>
    </row>
    <row r="3272">
      <c r="A3272" s="1261" t="s">
        <v>1355</v>
      </c>
      <c r="B3272" s="1261" t="s">
        <v>1403</v>
      </c>
      <c r="C3272" s="1261" t="s">
        <v>1375</v>
      </c>
      <c r="D3272" s="703">
        <v>44</v>
      </c>
      <c r="F3272" s="1261">
        <v>376569.39000000001</v>
      </c>
      <c r="G3272" s="1261">
        <v>154630</v>
      </c>
      <c r="H3272" s="1261">
        <v>0</v>
      </c>
      <c r="I3272" s="1261" t="s">
        <v>1358</v>
      </c>
      <c r="J3272" s="1261" t="s">
        <v>1359</v>
      </c>
    </row>
    <row r="3273">
      <c r="A3273" s="1261" t="s">
        <v>1355</v>
      </c>
      <c r="B3273" s="1261" t="s">
        <v>1403</v>
      </c>
      <c r="C3273" s="1261" t="s">
        <v>1381</v>
      </c>
      <c r="D3273" s="703">
        <v>21</v>
      </c>
      <c r="F3273" s="1261">
        <v>8551.0699999999997</v>
      </c>
      <c r="G3273" s="1261">
        <v>258.69999999999999</v>
      </c>
      <c r="H3273" s="1261">
        <v>0</v>
      </c>
      <c r="I3273" s="1261" t="s">
        <v>1358</v>
      </c>
      <c r="J3273" s="1261" t="s">
        <v>1359</v>
      </c>
    </row>
    <row r="3274">
      <c r="A3274" s="1261" t="s">
        <v>1355</v>
      </c>
      <c r="B3274" s="1261" t="s">
        <v>1403</v>
      </c>
      <c r="C3274" s="1261" t="s">
        <v>1371</v>
      </c>
      <c r="D3274" s="703">
        <v>44</v>
      </c>
      <c r="F3274" s="1261">
        <v>53373.57</v>
      </c>
      <c r="G3274" s="1261">
        <v>199550</v>
      </c>
      <c r="H3274" s="1261">
        <v>0</v>
      </c>
      <c r="I3274" s="1261" t="s">
        <v>1358</v>
      </c>
      <c r="J3274" s="1261" t="s">
        <v>1359</v>
      </c>
    </row>
    <row r="3275">
      <c r="A3275" s="1261" t="s">
        <v>1360</v>
      </c>
      <c r="B3275" s="1261" t="s">
        <v>1403</v>
      </c>
      <c r="C3275" s="1261" t="s">
        <v>1367</v>
      </c>
      <c r="D3275" s="703">
        <v>58</v>
      </c>
      <c r="F3275" s="1261">
        <v>791.57000000000005</v>
      </c>
      <c r="G3275" s="1261">
        <v>136</v>
      </c>
      <c r="H3275" s="1261">
        <v>0</v>
      </c>
      <c r="I3275" s="1261" t="s">
        <v>1358</v>
      </c>
      <c r="J3275" s="1261" t="s">
        <v>1359</v>
      </c>
    </row>
    <row r="3276">
      <c r="A3276" s="1261" t="s">
        <v>1360</v>
      </c>
      <c r="B3276" s="1261" t="s">
        <v>1403</v>
      </c>
      <c r="C3276" s="1261" t="s">
        <v>1415</v>
      </c>
      <c r="D3276" s="703">
        <v>94</v>
      </c>
      <c r="F3276" s="1261">
        <v>2096.3899999999999</v>
      </c>
      <c r="G3276" s="1261">
        <v>85.579999999999998</v>
      </c>
      <c r="H3276" s="1261">
        <v>0</v>
      </c>
      <c r="I3276" s="1261" t="s">
        <v>1358</v>
      </c>
      <c r="J3276" s="1261" t="s">
        <v>1359</v>
      </c>
    </row>
    <row r="3277">
      <c r="A3277" s="1261" t="s">
        <v>1355</v>
      </c>
      <c r="B3277" s="1261" t="s">
        <v>1403</v>
      </c>
      <c r="C3277" s="1261" t="s">
        <v>1396</v>
      </c>
      <c r="D3277" s="703">
        <v>95</v>
      </c>
      <c r="F3277" s="1261">
        <v>4580</v>
      </c>
      <c r="G3277" s="1261">
        <v>23.5</v>
      </c>
      <c r="H3277" s="1261">
        <v>0</v>
      </c>
      <c r="I3277" s="1261" t="s">
        <v>1358</v>
      </c>
      <c r="J3277" s="1261" t="s">
        <v>1359</v>
      </c>
    </row>
    <row r="3278">
      <c r="A3278" s="1261" t="s">
        <v>1355</v>
      </c>
      <c r="B3278" s="1261" t="s">
        <v>1403</v>
      </c>
      <c r="C3278" s="1261" t="s">
        <v>1381</v>
      </c>
      <c r="D3278" s="703">
        <v>12</v>
      </c>
      <c r="F3278" s="1261">
        <v>56029.370000000003</v>
      </c>
      <c r="G3278" s="1261">
        <v>78598</v>
      </c>
      <c r="H3278" s="1261">
        <v>0</v>
      </c>
      <c r="I3278" s="1261" t="s">
        <v>1358</v>
      </c>
      <c r="J3278" s="1261" t="s">
        <v>1359</v>
      </c>
    </row>
    <row r="3279">
      <c r="A3279" s="1261" t="s">
        <v>1360</v>
      </c>
      <c r="B3279" s="1261" t="s">
        <v>1403</v>
      </c>
      <c r="C3279" s="1261" t="s">
        <v>1362</v>
      </c>
      <c r="D3279" s="703">
        <v>85</v>
      </c>
      <c r="F3279" s="1261">
        <v>13229.290000000001</v>
      </c>
      <c r="G3279" s="1261">
        <v>179.40000000000001</v>
      </c>
      <c r="H3279" s="1261">
        <v>0</v>
      </c>
      <c r="I3279" s="1261" t="s">
        <v>1358</v>
      </c>
      <c r="J3279" s="1261" t="s">
        <v>1359</v>
      </c>
    </row>
    <row r="3280">
      <c r="A3280" s="1261" t="s">
        <v>1360</v>
      </c>
      <c r="B3280" s="1261" t="s">
        <v>1403</v>
      </c>
      <c r="C3280" s="1261" t="s">
        <v>1368</v>
      </c>
      <c r="D3280" s="703">
        <v>28</v>
      </c>
      <c r="F3280" s="1261">
        <v>437404.83000000002</v>
      </c>
      <c r="G3280" s="1261">
        <v>790921</v>
      </c>
      <c r="H3280" s="1261">
        <v>0</v>
      </c>
      <c r="I3280" s="1261" t="s">
        <v>1358</v>
      </c>
      <c r="J3280" s="1261" t="s">
        <v>1359</v>
      </c>
    </row>
    <row r="3281">
      <c r="A3281" s="1261" t="s">
        <v>1355</v>
      </c>
      <c r="B3281" s="1261" t="s">
        <v>1403</v>
      </c>
      <c r="C3281" s="1261" t="s">
        <v>1383</v>
      </c>
      <c r="D3281" s="703">
        <v>49</v>
      </c>
      <c r="F3281" s="1261">
        <v>129.72</v>
      </c>
      <c r="G3281" s="1261">
        <v>30.690000000000001</v>
      </c>
      <c r="H3281" s="1261">
        <v>0</v>
      </c>
      <c r="I3281" s="1261" t="s">
        <v>1358</v>
      </c>
      <c r="J3281" s="1261" t="s">
        <v>1359</v>
      </c>
    </row>
    <row r="3282">
      <c r="A3282" s="1261" t="s">
        <v>1355</v>
      </c>
      <c r="B3282" s="1261" t="s">
        <v>1403</v>
      </c>
      <c r="C3282" s="1261" t="s">
        <v>1383</v>
      </c>
      <c r="D3282" s="703">
        <v>64</v>
      </c>
      <c r="F3282" s="1261">
        <v>214560.10000000001</v>
      </c>
      <c r="G3282" s="1261">
        <v>74968</v>
      </c>
      <c r="H3282" s="1261">
        <v>0</v>
      </c>
      <c r="I3282" s="1261" t="s">
        <v>1358</v>
      </c>
      <c r="J3282" s="1261" t="s">
        <v>1359</v>
      </c>
    </row>
    <row r="3283">
      <c r="A3283" s="1261" t="s">
        <v>1360</v>
      </c>
      <c r="B3283" s="1261" t="s">
        <v>1403</v>
      </c>
      <c r="C3283" s="1261" t="s">
        <v>1367</v>
      </c>
      <c r="D3283" s="703">
        <v>71</v>
      </c>
      <c r="F3283" s="1261">
        <v>1614.3199999999999</v>
      </c>
      <c r="G3283" s="1261">
        <v>112.90000000000001</v>
      </c>
      <c r="H3283" s="1261">
        <v>0</v>
      </c>
      <c r="I3283" s="1261" t="s">
        <v>1358</v>
      </c>
      <c r="J3283" s="1261" t="s">
        <v>1359</v>
      </c>
    </row>
    <row r="3284">
      <c r="A3284" s="1261" t="s">
        <v>1360</v>
      </c>
      <c r="B3284" s="1261" t="s">
        <v>1403</v>
      </c>
      <c r="C3284" s="1261" t="s">
        <v>1385</v>
      </c>
      <c r="D3284" s="703">
        <v>61</v>
      </c>
      <c r="F3284" s="1261">
        <v>188176.13</v>
      </c>
      <c r="G3284" s="1261">
        <v>1522.1500000000001</v>
      </c>
      <c r="H3284" s="1261">
        <v>0</v>
      </c>
      <c r="I3284" s="1261" t="s">
        <v>1358</v>
      </c>
      <c r="J3284" s="1261" t="s">
        <v>1359</v>
      </c>
    </row>
    <row r="3285">
      <c r="A3285" s="1261" t="s">
        <v>1355</v>
      </c>
      <c r="B3285" s="1261" t="s">
        <v>1403</v>
      </c>
      <c r="C3285" s="1261" t="s">
        <v>1368</v>
      </c>
      <c r="D3285" s="703">
        <v>27</v>
      </c>
      <c r="F3285" s="1261">
        <v>1583199.6299999999</v>
      </c>
      <c r="G3285" s="1261">
        <v>13223619.74</v>
      </c>
      <c r="H3285" s="1261">
        <v>0</v>
      </c>
      <c r="I3285" s="1261" t="s">
        <v>1358</v>
      </c>
      <c r="J3285" s="1261" t="s">
        <v>1359</v>
      </c>
    </row>
    <row r="3286">
      <c r="A3286" s="1261" t="s">
        <v>1360</v>
      </c>
      <c r="B3286" s="1261" t="s">
        <v>1403</v>
      </c>
      <c r="C3286" s="1261" t="s">
        <v>1433</v>
      </c>
      <c r="D3286" s="703">
        <v>35</v>
      </c>
      <c r="F3286" s="1261">
        <v>177200</v>
      </c>
      <c r="G3286" s="1261">
        <v>20000</v>
      </c>
      <c r="H3286" s="1261">
        <v>0</v>
      </c>
      <c r="I3286" s="1261" t="s">
        <v>1358</v>
      </c>
      <c r="J3286" s="1261" t="s">
        <v>1359</v>
      </c>
    </row>
    <row r="3287">
      <c r="A3287" s="1261" t="s">
        <v>1360</v>
      </c>
      <c r="B3287" s="1261" t="s">
        <v>1403</v>
      </c>
      <c r="C3287" s="1261" t="s">
        <v>1441</v>
      </c>
      <c r="D3287" s="703">
        <v>8</v>
      </c>
      <c r="F3287" s="1261">
        <v>160153</v>
      </c>
      <c r="G3287" s="1261">
        <v>139134</v>
      </c>
      <c r="H3287" s="1261">
        <v>0</v>
      </c>
      <c r="I3287" s="1261" t="s">
        <v>1358</v>
      </c>
      <c r="J3287" s="1261" t="s">
        <v>1359</v>
      </c>
    </row>
    <row r="3288">
      <c r="A3288" s="1261" t="s">
        <v>1360</v>
      </c>
      <c r="B3288" s="1261" t="s">
        <v>1403</v>
      </c>
      <c r="C3288" s="1261" t="s">
        <v>1362</v>
      </c>
      <c r="D3288" s="703">
        <v>84</v>
      </c>
      <c r="F3288" s="1261">
        <v>63171.349999999999</v>
      </c>
      <c r="G3288" s="1261">
        <v>4560</v>
      </c>
      <c r="H3288" s="1261">
        <v>0</v>
      </c>
      <c r="I3288" s="1261" t="s">
        <v>1358</v>
      </c>
      <c r="J3288" s="1261" t="s">
        <v>1359</v>
      </c>
    </row>
    <row r="3289">
      <c r="A3289" s="1261" t="s">
        <v>1360</v>
      </c>
      <c r="B3289" s="1261" t="s">
        <v>1403</v>
      </c>
      <c r="C3289" s="1261" t="s">
        <v>1382</v>
      </c>
      <c r="D3289" s="703">
        <v>84</v>
      </c>
      <c r="F3289" s="1261">
        <v>2148786.6600000001</v>
      </c>
      <c r="G3289" s="1261">
        <v>135901.23000000001</v>
      </c>
      <c r="H3289" s="1261">
        <v>0</v>
      </c>
      <c r="I3289" s="1261" t="s">
        <v>1358</v>
      </c>
      <c r="J3289" s="1261" t="s">
        <v>1359</v>
      </c>
    </row>
    <row r="3290">
      <c r="A3290" s="1261" t="s">
        <v>1360</v>
      </c>
      <c r="B3290" s="1261" t="s">
        <v>1403</v>
      </c>
      <c r="C3290" s="1261" t="s">
        <v>1382</v>
      </c>
      <c r="D3290" s="703">
        <v>85</v>
      </c>
      <c r="F3290" s="1261">
        <v>2361661.79</v>
      </c>
      <c r="G3290" s="1261">
        <v>1686.97</v>
      </c>
      <c r="H3290" s="1261">
        <v>0</v>
      </c>
      <c r="I3290" s="1261" t="s">
        <v>1358</v>
      </c>
      <c r="J3290" s="1261" t="s">
        <v>1359</v>
      </c>
    </row>
    <row r="3291">
      <c r="A3291" s="1261" t="s">
        <v>1360</v>
      </c>
      <c r="B3291" s="1261" t="s">
        <v>1403</v>
      </c>
      <c r="C3291" s="1261" t="s">
        <v>1382</v>
      </c>
      <c r="D3291" s="703">
        <v>50</v>
      </c>
      <c r="F3291" s="1261">
        <v>1389.3399999999999</v>
      </c>
      <c r="G3291" s="1261">
        <v>6.5</v>
      </c>
      <c r="H3291" s="1261">
        <v>0</v>
      </c>
      <c r="I3291" s="1261" t="s">
        <v>1358</v>
      </c>
      <c r="J3291" s="1261" t="s">
        <v>1359</v>
      </c>
    </row>
    <row r="3292">
      <c r="A3292" s="1261" t="s">
        <v>1360</v>
      </c>
      <c r="B3292" s="1261" t="s">
        <v>1403</v>
      </c>
      <c r="C3292" s="1261" t="s">
        <v>1379</v>
      </c>
      <c r="D3292" s="703">
        <v>13</v>
      </c>
      <c r="F3292" s="1261">
        <v>109656.58</v>
      </c>
      <c r="G3292" s="1261">
        <v>3560</v>
      </c>
      <c r="H3292" s="1261">
        <v>0</v>
      </c>
      <c r="I3292" s="1261" t="s">
        <v>1358</v>
      </c>
      <c r="J3292" s="1261" t="s">
        <v>1359</v>
      </c>
    </row>
    <row r="3293">
      <c r="A3293" s="1261" t="s">
        <v>1360</v>
      </c>
      <c r="B3293" s="1261" t="s">
        <v>1403</v>
      </c>
      <c r="C3293" s="1261" t="s">
        <v>1447</v>
      </c>
      <c r="D3293" s="703">
        <v>62</v>
      </c>
      <c r="F3293" s="1261">
        <v>9834.9699999999993</v>
      </c>
      <c r="G3293" s="1261">
        <v>92.239999999999995</v>
      </c>
      <c r="H3293" s="1261">
        <v>0</v>
      </c>
      <c r="I3293" s="1261" t="s">
        <v>1358</v>
      </c>
      <c r="J3293" s="1261" t="s">
        <v>1359</v>
      </c>
    </row>
    <row r="3294">
      <c r="A3294" s="1261" t="s">
        <v>1355</v>
      </c>
      <c r="B3294" s="1261" t="s">
        <v>1403</v>
      </c>
      <c r="C3294" s="1261" t="s">
        <v>1370</v>
      </c>
      <c r="D3294" s="703">
        <v>73</v>
      </c>
      <c r="F3294" s="1261">
        <v>809.61000000000001</v>
      </c>
      <c r="G3294" s="1261">
        <v>606</v>
      </c>
      <c r="H3294" s="1261">
        <v>0</v>
      </c>
      <c r="I3294" s="1261" t="s">
        <v>1358</v>
      </c>
      <c r="J3294" s="1261" t="s">
        <v>1359</v>
      </c>
    </row>
    <row r="3295">
      <c r="A3295" s="1261" t="s">
        <v>1360</v>
      </c>
      <c r="B3295" s="1261" t="s">
        <v>1403</v>
      </c>
      <c r="C3295" s="1261" t="s">
        <v>1383</v>
      </c>
      <c r="D3295" s="703">
        <v>61</v>
      </c>
      <c r="F3295" s="1261">
        <v>129247</v>
      </c>
      <c r="G3295" s="1261">
        <v>11122</v>
      </c>
      <c r="H3295" s="1261">
        <v>0</v>
      </c>
      <c r="I3295" s="1261" t="s">
        <v>1358</v>
      </c>
      <c r="J3295" s="1261" t="s">
        <v>1359</v>
      </c>
    </row>
    <row r="3296">
      <c r="A3296" s="1261" t="s">
        <v>1355</v>
      </c>
      <c r="B3296" s="1261" t="s">
        <v>1403</v>
      </c>
      <c r="C3296" s="1261" t="s">
        <v>1366</v>
      </c>
      <c r="D3296" s="703">
        <v>82</v>
      </c>
      <c r="F3296" s="1261">
        <v>37134.230000000003</v>
      </c>
      <c r="G3296" s="1261">
        <v>1071.3399999999999</v>
      </c>
      <c r="H3296" s="1261">
        <v>0</v>
      </c>
      <c r="I3296" s="1261" t="s">
        <v>1358</v>
      </c>
      <c r="J3296" s="1261" t="s">
        <v>1359</v>
      </c>
    </row>
    <row r="3297">
      <c r="A3297" s="1261" t="s">
        <v>1360</v>
      </c>
      <c r="B3297" s="1261" t="s">
        <v>1403</v>
      </c>
      <c r="C3297" s="1261" t="s">
        <v>1408</v>
      </c>
      <c r="D3297" s="703">
        <v>90</v>
      </c>
      <c r="F3297" s="1261">
        <v>66923.710000000006</v>
      </c>
      <c r="G3297" s="1261">
        <v>12.289999999999999</v>
      </c>
      <c r="H3297" s="1261">
        <v>0</v>
      </c>
      <c r="I3297" s="1261" t="s">
        <v>1358</v>
      </c>
      <c r="J3297" s="1261" t="s">
        <v>1359</v>
      </c>
    </row>
    <row r="3298">
      <c r="A3298" s="1261" t="s">
        <v>1355</v>
      </c>
      <c r="B3298" s="1261" t="s">
        <v>1403</v>
      </c>
      <c r="C3298" s="1261" t="s">
        <v>1368</v>
      </c>
      <c r="D3298" s="703">
        <v>69</v>
      </c>
      <c r="F3298" s="1261">
        <v>6392.2700000000004</v>
      </c>
      <c r="G3298" s="1261">
        <v>41</v>
      </c>
      <c r="H3298" s="1261">
        <v>0</v>
      </c>
      <c r="I3298" s="1261" t="s">
        <v>1358</v>
      </c>
      <c r="J3298" s="1261" t="s">
        <v>1359</v>
      </c>
    </row>
    <row r="3299">
      <c r="A3299" s="1261" t="s">
        <v>1360</v>
      </c>
      <c r="B3299" s="1261" t="s">
        <v>1403</v>
      </c>
      <c r="C3299" s="1261" t="s">
        <v>1431</v>
      </c>
      <c r="D3299" s="703">
        <v>85</v>
      </c>
      <c r="F3299" s="1261">
        <v>272.42000000000002</v>
      </c>
      <c r="G3299" s="1261">
        <v>0.20999999999999999</v>
      </c>
      <c r="H3299" s="1261">
        <v>0</v>
      </c>
      <c r="I3299" s="1261" t="s">
        <v>1358</v>
      </c>
      <c r="J3299" s="1261" t="s">
        <v>1359</v>
      </c>
    </row>
    <row r="3300">
      <c r="A3300" s="1261" t="s">
        <v>1355</v>
      </c>
      <c r="B3300" s="1261" t="s">
        <v>1403</v>
      </c>
      <c r="C3300" s="1261" t="s">
        <v>1367</v>
      </c>
      <c r="D3300" s="703">
        <v>95</v>
      </c>
      <c r="F3300" s="1261">
        <v>106131.39</v>
      </c>
      <c r="G3300" s="1261">
        <v>527</v>
      </c>
      <c r="H3300" s="1261">
        <v>0</v>
      </c>
      <c r="I3300" s="1261" t="s">
        <v>1358</v>
      </c>
      <c r="J3300" s="1261" t="s">
        <v>1359</v>
      </c>
    </row>
    <row r="3301">
      <c r="A3301" s="1261" t="s">
        <v>1360</v>
      </c>
      <c r="B3301" s="1261" t="s">
        <v>1403</v>
      </c>
      <c r="C3301" s="1261" t="s">
        <v>1379</v>
      </c>
      <c r="D3301" s="703">
        <v>40</v>
      </c>
      <c r="F3301" s="1261">
        <v>15008.309999999999</v>
      </c>
      <c r="G3301" s="1261">
        <v>96.239999999999995</v>
      </c>
      <c r="H3301" s="1261">
        <v>0</v>
      </c>
      <c r="I3301" s="1261" t="s">
        <v>1358</v>
      </c>
      <c r="J3301" s="1261" t="s">
        <v>1359</v>
      </c>
    </row>
    <row r="3302">
      <c r="A3302" s="1261" t="s">
        <v>1355</v>
      </c>
      <c r="B3302" s="1261" t="s">
        <v>1403</v>
      </c>
      <c r="C3302" s="1261" t="s">
        <v>1362</v>
      </c>
      <c r="D3302" s="703">
        <v>15</v>
      </c>
      <c r="F3302" s="1261">
        <v>1566.47</v>
      </c>
      <c r="G3302" s="1261">
        <v>87.599999999999994</v>
      </c>
      <c r="H3302" s="1261">
        <v>0</v>
      </c>
      <c r="I3302" s="1261" t="s">
        <v>1358</v>
      </c>
      <c r="J3302" s="1261" t="s">
        <v>1359</v>
      </c>
    </row>
    <row r="3303">
      <c r="A3303" s="1261" t="s">
        <v>1360</v>
      </c>
      <c r="B3303" s="1261" t="s">
        <v>1403</v>
      </c>
      <c r="C3303" s="1261" t="s">
        <v>1368</v>
      </c>
      <c r="D3303" s="703">
        <v>6</v>
      </c>
      <c r="F3303" s="1261">
        <v>20413.060000000001</v>
      </c>
      <c r="G3303" s="1261">
        <v>13803</v>
      </c>
      <c r="H3303" s="1261">
        <v>0</v>
      </c>
      <c r="I3303" s="1261" t="s">
        <v>1358</v>
      </c>
      <c r="J3303" s="1261" t="s">
        <v>1359</v>
      </c>
    </row>
    <row r="3304">
      <c r="A3304" s="1261" t="s">
        <v>1355</v>
      </c>
      <c r="B3304" s="1261" t="s">
        <v>1403</v>
      </c>
      <c r="C3304" s="1261" t="s">
        <v>1368</v>
      </c>
      <c r="D3304" s="703">
        <v>59</v>
      </c>
      <c r="F3304" s="1261">
        <v>3614.9400000000001</v>
      </c>
      <c r="G3304" s="1261">
        <v>512</v>
      </c>
      <c r="H3304" s="1261">
        <v>0</v>
      </c>
      <c r="I3304" s="1261" t="s">
        <v>1358</v>
      </c>
      <c r="J3304" s="1261" t="s">
        <v>1359</v>
      </c>
    </row>
    <row r="3305">
      <c r="A3305" s="1261" t="s">
        <v>1355</v>
      </c>
      <c r="B3305" s="1261" t="s">
        <v>1403</v>
      </c>
      <c r="C3305" s="1261" t="s">
        <v>1415</v>
      </c>
      <c r="D3305" s="703">
        <v>90</v>
      </c>
      <c r="F3305" s="1261">
        <v>1033836.04</v>
      </c>
      <c r="G3305" s="1261">
        <v>955.55999999999995</v>
      </c>
      <c r="H3305" s="1261">
        <v>0</v>
      </c>
      <c r="I3305" s="1261" t="s">
        <v>1358</v>
      </c>
      <c r="J3305" s="1261" t="s">
        <v>1359</v>
      </c>
    </row>
    <row r="3306">
      <c r="A3306" s="1261" t="s">
        <v>1355</v>
      </c>
      <c r="B3306" s="1261" t="s">
        <v>1403</v>
      </c>
      <c r="C3306" s="1261" t="s">
        <v>1369</v>
      </c>
      <c r="D3306" s="703">
        <v>40</v>
      </c>
      <c r="F3306" s="1261">
        <v>61.299999999999997</v>
      </c>
      <c r="G3306" s="1261">
        <v>0.02</v>
      </c>
      <c r="H3306" s="1261">
        <v>0</v>
      </c>
      <c r="I3306" s="1261" t="s">
        <v>1358</v>
      </c>
      <c r="J3306" s="1261" t="s">
        <v>1359</v>
      </c>
    </row>
    <row r="3307">
      <c r="A3307" s="1261" t="s">
        <v>1360</v>
      </c>
      <c r="B3307" s="1261" t="s">
        <v>1403</v>
      </c>
      <c r="C3307" s="1261" t="s">
        <v>1422</v>
      </c>
      <c r="D3307" s="703">
        <v>74</v>
      </c>
      <c r="F3307" s="1261">
        <v>3065.8099999999999</v>
      </c>
      <c r="G3307" s="1261">
        <v>15.119999999999999</v>
      </c>
      <c r="H3307" s="1261">
        <v>0</v>
      </c>
      <c r="I3307" s="1261" t="s">
        <v>1358</v>
      </c>
      <c r="J3307" s="1261" t="s">
        <v>1359</v>
      </c>
    </row>
    <row r="3308">
      <c r="A3308" s="1261" t="s">
        <v>1355</v>
      </c>
      <c r="B3308" s="1261" t="s">
        <v>1403</v>
      </c>
      <c r="C3308" s="1261" t="s">
        <v>1391</v>
      </c>
      <c r="D3308" s="703">
        <v>95</v>
      </c>
      <c r="F3308" s="1261">
        <v>6000</v>
      </c>
      <c r="G3308" s="1261">
        <v>140</v>
      </c>
      <c r="H3308" s="1261">
        <v>0</v>
      </c>
      <c r="I3308" s="1261" t="s">
        <v>1358</v>
      </c>
      <c r="J3308" s="1261" t="s">
        <v>1359</v>
      </c>
    </row>
    <row r="3309">
      <c r="A3309" s="1261" t="s">
        <v>1360</v>
      </c>
      <c r="B3309" s="1261" t="s">
        <v>1403</v>
      </c>
      <c r="C3309" s="1261" t="s">
        <v>1368</v>
      </c>
      <c r="D3309" s="703">
        <v>81</v>
      </c>
      <c r="F3309" s="1261">
        <v>8557.5300000000007</v>
      </c>
      <c r="G3309" s="1261">
        <v>12.52</v>
      </c>
      <c r="H3309" s="1261">
        <v>0</v>
      </c>
      <c r="I3309" s="1261" t="s">
        <v>1358</v>
      </c>
      <c r="J3309" s="1261" t="s">
        <v>1359</v>
      </c>
    </row>
    <row r="3310">
      <c r="A3310" s="1261" t="s">
        <v>1355</v>
      </c>
      <c r="B3310" s="1261" t="s">
        <v>1403</v>
      </c>
      <c r="C3310" s="1261" t="s">
        <v>1370</v>
      </c>
      <c r="D3310" s="703">
        <v>40</v>
      </c>
      <c r="F3310" s="1261">
        <v>12366.440000000001</v>
      </c>
      <c r="G3310" s="1261">
        <v>3000</v>
      </c>
      <c r="H3310" s="1261">
        <v>0</v>
      </c>
      <c r="I3310" s="1261" t="s">
        <v>1358</v>
      </c>
      <c r="J3310" s="1261" t="s">
        <v>1359</v>
      </c>
    </row>
    <row r="3311">
      <c r="A3311" s="1261" t="s">
        <v>1355</v>
      </c>
      <c r="B3311" s="1261" t="s">
        <v>1403</v>
      </c>
      <c r="C3311" s="1261" t="s">
        <v>1379</v>
      </c>
      <c r="D3311" s="703">
        <v>39</v>
      </c>
      <c r="F3311" s="1261">
        <v>13584.23</v>
      </c>
      <c r="G3311" s="1261">
        <v>1308</v>
      </c>
      <c r="H3311" s="1261">
        <v>0</v>
      </c>
      <c r="I3311" s="1261" t="s">
        <v>1358</v>
      </c>
      <c r="J3311" s="1261" t="s">
        <v>1359</v>
      </c>
    </row>
    <row r="3312">
      <c r="A3312" s="1261" t="s">
        <v>1355</v>
      </c>
      <c r="B3312" s="1261" t="s">
        <v>1403</v>
      </c>
      <c r="C3312" s="1261" t="s">
        <v>1396</v>
      </c>
      <c r="D3312" s="703">
        <v>94</v>
      </c>
      <c r="F3312" s="1261">
        <v>1401.5599999999999</v>
      </c>
      <c r="G3312" s="1261">
        <v>27.640000000000001</v>
      </c>
      <c r="H3312" s="1261">
        <v>0</v>
      </c>
      <c r="I3312" s="1261" t="s">
        <v>1358</v>
      </c>
      <c r="J3312" s="1261" t="s">
        <v>1359</v>
      </c>
    </row>
    <row r="3313">
      <c r="A3313" s="1261" t="s">
        <v>1355</v>
      </c>
      <c r="B3313" s="1261" t="s">
        <v>1403</v>
      </c>
      <c r="C3313" s="1261" t="s">
        <v>1392</v>
      </c>
      <c r="D3313" s="703">
        <v>95</v>
      </c>
      <c r="F3313" s="1261">
        <v>11031.879999999999</v>
      </c>
      <c r="G3313" s="1261">
        <v>210</v>
      </c>
      <c r="H3313" s="1261">
        <v>0</v>
      </c>
      <c r="I3313" s="1261" t="s">
        <v>1358</v>
      </c>
      <c r="J3313" s="1261" t="s">
        <v>1359</v>
      </c>
    </row>
    <row r="3314">
      <c r="A3314" s="1261" t="s">
        <v>1355</v>
      </c>
      <c r="B3314" s="1261" t="s">
        <v>1403</v>
      </c>
      <c r="C3314" s="1261" t="s">
        <v>1375</v>
      </c>
      <c r="D3314" s="703">
        <v>21</v>
      </c>
      <c r="F3314" s="1261">
        <v>8662.3400000000001</v>
      </c>
      <c r="G3314" s="1261">
        <v>100</v>
      </c>
      <c r="H3314" s="1261">
        <v>0</v>
      </c>
      <c r="I3314" s="1261" t="s">
        <v>1358</v>
      </c>
      <c r="J3314" s="1261" t="s">
        <v>1359</v>
      </c>
    </row>
    <row r="3315">
      <c r="A3315" s="1261" t="s">
        <v>1355</v>
      </c>
      <c r="B3315" s="1261" t="s">
        <v>1403</v>
      </c>
      <c r="C3315" s="1261" t="s">
        <v>1477</v>
      </c>
      <c r="D3315" s="703">
        <v>90</v>
      </c>
      <c r="F3315" s="1261">
        <v>12377.129999999999</v>
      </c>
      <c r="G3315" s="1261">
        <v>8.3000000000000007</v>
      </c>
      <c r="H3315" s="1261">
        <v>0</v>
      </c>
      <c r="I3315" s="1261" t="s">
        <v>1358</v>
      </c>
      <c r="J3315" s="1261" t="s">
        <v>1359</v>
      </c>
    </row>
    <row r="3316">
      <c r="A3316" s="1261" t="s">
        <v>1355</v>
      </c>
      <c r="B3316" s="1261" t="s">
        <v>1403</v>
      </c>
      <c r="C3316" s="1261" t="s">
        <v>1430</v>
      </c>
      <c r="D3316" s="703">
        <v>95</v>
      </c>
      <c r="F3316" s="1261">
        <v>9600</v>
      </c>
      <c r="G3316" s="1261">
        <v>280</v>
      </c>
      <c r="H3316" s="1261">
        <v>0</v>
      </c>
      <c r="I3316" s="1261" t="s">
        <v>1358</v>
      </c>
      <c r="J3316" s="1261" t="s">
        <v>1359</v>
      </c>
    </row>
    <row r="3317">
      <c r="A3317" s="1261" t="s">
        <v>1360</v>
      </c>
      <c r="B3317" s="1261" t="s">
        <v>1403</v>
      </c>
      <c r="C3317" s="1261" t="s">
        <v>1388</v>
      </c>
      <c r="D3317" s="703">
        <v>38</v>
      </c>
      <c r="F3317" s="1261">
        <v>11984.870000000001</v>
      </c>
      <c r="G3317" s="1261">
        <v>1.3100000000000001</v>
      </c>
      <c r="H3317" s="1261">
        <v>0</v>
      </c>
      <c r="I3317" s="1261" t="s">
        <v>1358</v>
      </c>
      <c r="J3317" s="1261" t="s">
        <v>1359</v>
      </c>
    </row>
    <row r="3318">
      <c r="A3318" s="1261" t="s">
        <v>1360</v>
      </c>
      <c r="B3318" s="1261" t="s">
        <v>1403</v>
      </c>
      <c r="C3318" s="1261" t="s">
        <v>1385</v>
      </c>
      <c r="D3318" s="703">
        <v>84</v>
      </c>
      <c r="F3318" s="1261">
        <v>636257.67000000004</v>
      </c>
      <c r="G3318" s="1261">
        <v>34661.540000000001</v>
      </c>
      <c r="H3318" s="1261">
        <v>0</v>
      </c>
      <c r="I3318" s="1261" t="s">
        <v>1358</v>
      </c>
      <c r="J3318" s="1261" t="s">
        <v>1359</v>
      </c>
    </row>
    <row r="3319">
      <c r="A3319" s="1261" t="s">
        <v>1355</v>
      </c>
      <c r="B3319" s="1261" t="s">
        <v>1403</v>
      </c>
      <c r="C3319" s="1261" t="s">
        <v>1420</v>
      </c>
      <c r="D3319" s="703">
        <v>76</v>
      </c>
      <c r="F3319" s="1261">
        <v>2176.0700000000002</v>
      </c>
      <c r="G3319" s="1261">
        <v>2</v>
      </c>
      <c r="H3319" s="1261">
        <v>0</v>
      </c>
      <c r="I3319" s="1261" t="s">
        <v>1358</v>
      </c>
      <c r="J3319" s="1261" t="s">
        <v>1359</v>
      </c>
    </row>
    <row r="3320">
      <c r="A3320" s="1261" t="s">
        <v>1360</v>
      </c>
      <c r="B3320" s="1261" t="s">
        <v>1403</v>
      </c>
      <c r="C3320" s="1261" t="s">
        <v>1379</v>
      </c>
      <c r="D3320" s="703">
        <v>28</v>
      </c>
      <c r="F3320" s="1261">
        <v>982.67999999999995</v>
      </c>
      <c r="G3320" s="1261">
        <v>20</v>
      </c>
      <c r="H3320" s="1261">
        <v>0</v>
      </c>
      <c r="I3320" s="1261" t="s">
        <v>1358</v>
      </c>
      <c r="J3320" s="1261" t="s">
        <v>1359</v>
      </c>
    </row>
    <row r="3321">
      <c r="A3321" s="1261" t="s">
        <v>1355</v>
      </c>
      <c r="B3321" s="1261" t="s">
        <v>1403</v>
      </c>
      <c r="C3321" s="1261" t="s">
        <v>1409</v>
      </c>
      <c r="D3321" s="703">
        <v>84</v>
      </c>
      <c r="F3321" s="1261">
        <v>42100.279999999999</v>
      </c>
      <c r="G3321" s="1261">
        <v>2612</v>
      </c>
      <c r="H3321" s="1261">
        <v>0</v>
      </c>
      <c r="I3321" s="1261" t="s">
        <v>1358</v>
      </c>
      <c r="J3321" s="1261" t="s">
        <v>1359</v>
      </c>
    </row>
    <row r="3322">
      <c r="A3322" s="1261" t="s">
        <v>1360</v>
      </c>
      <c r="B3322" s="1261" t="s">
        <v>1403</v>
      </c>
      <c r="C3322" s="1261" t="s">
        <v>1363</v>
      </c>
      <c r="D3322" s="703">
        <v>90</v>
      </c>
      <c r="F3322" s="1261">
        <v>52653.93</v>
      </c>
      <c r="G3322" s="1261">
        <v>189</v>
      </c>
      <c r="H3322" s="1261">
        <v>0</v>
      </c>
      <c r="I3322" s="1261" t="s">
        <v>1358</v>
      </c>
      <c r="J3322" s="1261" t="s">
        <v>1359</v>
      </c>
    </row>
    <row r="3323">
      <c r="A3323" s="1261" t="s">
        <v>1355</v>
      </c>
      <c r="B3323" s="1261" t="s">
        <v>1403</v>
      </c>
      <c r="C3323" s="1261" t="s">
        <v>1366</v>
      </c>
      <c r="D3323" s="703">
        <v>71</v>
      </c>
      <c r="F3323" s="1261">
        <v>69.299999999999997</v>
      </c>
      <c r="G3323" s="1261">
        <v>2</v>
      </c>
      <c r="H3323" s="1261">
        <v>0</v>
      </c>
      <c r="I3323" s="1261" t="s">
        <v>1358</v>
      </c>
      <c r="J3323" s="1261" t="s">
        <v>1359</v>
      </c>
    </row>
    <row r="3324">
      <c r="A3324" s="1261" t="s">
        <v>1355</v>
      </c>
      <c r="B3324" s="1261" t="s">
        <v>1403</v>
      </c>
      <c r="C3324" s="1261" t="s">
        <v>1367</v>
      </c>
      <c r="D3324" s="703">
        <v>49</v>
      </c>
      <c r="F3324" s="1261">
        <v>2041.24</v>
      </c>
      <c r="G3324" s="1261">
        <v>300</v>
      </c>
      <c r="H3324" s="1261">
        <v>0</v>
      </c>
      <c r="I3324" s="1261" t="s">
        <v>1358</v>
      </c>
      <c r="J3324" s="1261" t="s">
        <v>1359</v>
      </c>
    </row>
    <row r="3325">
      <c r="A3325" s="1261" t="s">
        <v>1355</v>
      </c>
      <c r="B3325" s="1261" t="s">
        <v>1403</v>
      </c>
      <c r="C3325" s="1261" t="s">
        <v>1374</v>
      </c>
      <c r="D3325" s="703">
        <v>21</v>
      </c>
      <c r="F3325" s="1261">
        <v>11457.280000000001</v>
      </c>
      <c r="G3325" s="1261">
        <v>260.30000000000001</v>
      </c>
      <c r="H3325" s="1261">
        <v>0</v>
      </c>
      <c r="I3325" s="1261" t="s">
        <v>1358</v>
      </c>
      <c r="J3325" s="1261" t="s">
        <v>1359</v>
      </c>
    </row>
    <row r="3326">
      <c r="A3326" s="1261" t="s">
        <v>1355</v>
      </c>
      <c r="B3326" s="1261" t="s">
        <v>1403</v>
      </c>
      <c r="C3326" s="1261" t="s">
        <v>1430</v>
      </c>
      <c r="D3326" s="703">
        <v>20</v>
      </c>
      <c r="F3326" s="1261">
        <v>34540</v>
      </c>
      <c r="G3326" s="1261">
        <v>6800</v>
      </c>
      <c r="H3326" s="1261">
        <v>0</v>
      </c>
      <c r="I3326" s="1261" t="s">
        <v>1358</v>
      </c>
      <c r="J3326" s="1261" t="s">
        <v>1359</v>
      </c>
    </row>
    <row r="3327">
      <c r="A3327" s="1261" t="s">
        <v>1360</v>
      </c>
      <c r="B3327" s="1261" t="s">
        <v>1403</v>
      </c>
      <c r="C3327" s="1261" t="s">
        <v>1453</v>
      </c>
      <c r="D3327" s="703">
        <v>38</v>
      </c>
      <c r="F3327" s="1261">
        <v>2586.8499999999999</v>
      </c>
      <c r="G3327" s="1261">
        <v>3000</v>
      </c>
      <c r="H3327" s="1261">
        <v>0</v>
      </c>
      <c r="I3327" s="1261" t="s">
        <v>1358</v>
      </c>
      <c r="J3327" s="1261" t="s">
        <v>1359</v>
      </c>
    </row>
    <row r="3328">
      <c r="A3328" s="1261" t="s">
        <v>1355</v>
      </c>
      <c r="B3328" s="1261" t="s">
        <v>1403</v>
      </c>
      <c r="C3328" s="1261" t="s">
        <v>1396</v>
      </c>
      <c r="D3328" s="703">
        <v>90</v>
      </c>
      <c r="F3328" s="1261">
        <v>1550</v>
      </c>
      <c r="G3328" s="1261">
        <v>1</v>
      </c>
      <c r="H3328" s="1261">
        <v>0</v>
      </c>
      <c r="I3328" s="1261" t="s">
        <v>1358</v>
      </c>
      <c r="J3328" s="1261" t="s">
        <v>1359</v>
      </c>
    </row>
    <row r="3329">
      <c r="A3329" s="1261" t="s">
        <v>1355</v>
      </c>
      <c r="B3329" s="1261" t="s">
        <v>1403</v>
      </c>
      <c r="C3329" s="1261" t="s">
        <v>1367</v>
      </c>
      <c r="D3329" s="703">
        <v>96</v>
      </c>
      <c r="F3329" s="1261">
        <v>510.50999999999999</v>
      </c>
      <c r="G3329" s="1261">
        <v>5</v>
      </c>
      <c r="H3329" s="1261">
        <v>0</v>
      </c>
      <c r="I3329" s="1261" t="s">
        <v>1358</v>
      </c>
      <c r="J3329" s="1261" t="s">
        <v>1359</v>
      </c>
    </row>
    <row r="3330">
      <c r="A3330" s="1261" t="s">
        <v>1355</v>
      </c>
      <c r="B3330" s="1261" t="s">
        <v>1403</v>
      </c>
      <c r="C3330" s="1261" t="s">
        <v>1368</v>
      </c>
      <c r="D3330" s="703">
        <v>13</v>
      </c>
      <c r="F3330" s="1261">
        <v>8232.8299999999999</v>
      </c>
      <c r="G3330" s="1261">
        <v>70</v>
      </c>
      <c r="H3330" s="1261">
        <v>0</v>
      </c>
      <c r="I3330" s="1261" t="s">
        <v>1358</v>
      </c>
      <c r="J3330" s="1261" t="s">
        <v>1359</v>
      </c>
    </row>
    <row r="3331">
      <c r="A3331" s="1261" t="s">
        <v>1360</v>
      </c>
      <c r="B3331" s="1261" t="s">
        <v>1403</v>
      </c>
      <c r="C3331" s="1261" t="s">
        <v>1362</v>
      </c>
      <c r="D3331" s="703">
        <v>40</v>
      </c>
      <c r="F3331" s="1261">
        <v>14.869999999999999</v>
      </c>
      <c r="G3331" s="1261">
        <v>0.56000000000000005</v>
      </c>
      <c r="H3331" s="1261">
        <v>0</v>
      </c>
      <c r="I3331" s="1261" t="s">
        <v>1358</v>
      </c>
      <c r="J3331" s="1261" t="s">
        <v>1359</v>
      </c>
    </row>
    <row r="3332">
      <c r="A3332" s="1261" t="s">
        <v>1355</v>
      </c>
      <c r="B3332" s="1261" t="s">
        <v>1403</v>
      </c>
      <c r="C3332" s="1261" t="s">
        <v>1376</v>
      </c>
      <c r="D3332" s="703">
        <v>49</v>
      </c>
      <c r="F3332" s="1261">
        <v>0.12</v>
      </c>
      <c r="G3332" s="1261">
        <v>8</v>
      </c>
      <c r="H3332" s="1261">
        <v>0</v>
      </c>
      <c r="I3332" s="1261" t="s">
        <v>1358</v>
      </c>
      <c r="J3332" s="1261" t="s">
        <v>1359</v>
      </c>
    </row>
    <row r="3333">
      <c r="A3333" s="1261" t="s">
        <v>1355</v>
      </c>
      <c r="B3333" s="1261" t="s">
        <v>1403</v>
      </c>
      <c r="C3333" s="1261" t="s">
        <v>1369</v>
      </c>
      <c r="D3333" s="703">
        <v>74</v>
      </c>
      <c r="F3333" s="1261">
        <v>94.510000000000005</v>
      </c>
      <c r="G3333" s="1261">
        <v>0.22</v>
      </c>
      <c r="H3333" s="1261">
        <v>0</v>
      </c>
      <c r="I3333" s="1261" t="s">
        <v>1358</v>
      </c>
      <c r="J3333" s="1261" t="s">
        <v>1359</v>
      </c>
    </row>
    <row r="3334">
      <c r="A3334" s="1261" t="s">
        <v>1355</v>
      </c>
      <c r="B3334" s="1261" t="s">
        <v>1403</v>
      </c>
      <c r="C3334" s="1261" t="s">
        <v>1415</v>
      </c>
      <c r="D3334" s="703">
        <v>76</v>
      </c>
      <c r="F3334" s="1261">
        <v>310</v>
      </c>
      <c r="G3334" s="1261">
        <v>80</v>
      </c>
      <c r="H3334" s="1261">
        <v>0</v>
      </c>
      <c r="I3334" s="1261" t="s">
        <v>1358</v>
      </c>
      <c r="J3334" s="1261" t="s">
        <v>1359</v>
      </c>
    </row>
    <row r="3335">
      <c r="A3335" s="1261" t="s">
        <v>1360</v>
      </c>
      <c r="B3335" s="1261" t="s">
        <v>1403</v>
      </c>
      <c r="C3335" s="1261" t="s">
        <v>1385</v>
      </c>
      <c r="D3335" s="703">
        <v>73</v>
      </c>
      <c r="F3335" s="1261">
        <v>1491.8900000000001</v>
      </c>
      <c r="G3335" s="1261">
        <v>955</v>
      </c>
      <c r="H3335" s="1261">
        <v>0</v>
      </c>
      <c r="I3335" s="1261" t="s">
        <v>1358</v>
      </c>
      <c r="J3335" s="1261" t="s">
        <v>1359</v>
      </c>
    </row>
    <row r="3336">
      <c r="A3336" s="1261" t="s">
        <v>1355</v>
      </c>
      <c r="B3336" s="1261" t="s">
        <v>1423</v>
      </c>
      <c r="C3336" s="1261" t="s">
        <v>1368</v>
      </c>
      <c r="D3336" s="703">
        <v>62</v>
      </c>
      <c r="F3336" s="1261">
        <v>110.8</v>
      </c>
      <c r="G3336" s="1261">
        <v>1.2</v>
      </c>
      <c r="H3336" s="1261">
        <v>0</v>
      </c>
      <c r="I3336" s="1261" t="s">
        <v>1358</v>
      </c>
      <c r="J3336" s="1261" t="s">
        <v>1359</v>
      </c>
    </row>
    <row r="3337">
      <c r="A3337" s="1261" t="s">
        <v>1360</v>
      </c>
      <c r="B3337" s="1261" t="s">
        <v>1423</v>
      </c>
      <c r="C3337" s="1261" t="s">
        <v>1467</v>
      </c>
      <c r="D3337" s="703">
        <v>62</v>
      </c>
      <c r="F3337" s="1261">
        <v>5520.75</v>
      </c>
      <c r="G3337" s="1261">
        <v>52.170000000000002</v>
      </c>
      <c r="H3337" s="1261">
        <v>0</v>
      </c>
      <c r="I3337" s="1261" t="s">
        <v>1358</v>
      </c>
      <c r="J3337" s="1261" t="s">
        <v>1359</v>
      </c>
    </row>
    <row r="3338">
      <c r="A3338" s="1261" t="s">
        <v>1355</v>
      </c>
      <c r="B3338" s="1261" t="s">
        <v>1423</v>
      </c>
      <c r="C3338" s="1261" t="s">
        <v>1383</v>
      </c>
      <c r="D3338" s="703">
        <v>62</v>
      </c>
      <c r="F3338" s="1261">
        <v>179.84999999999999</v>
      </c>
      <c r="G3338" s="1261">
        <v>1.3999999999999999</v>
      </c>
      <c r="H3338" s="1261">
        <v>0</v>
      </c>
      <c r="I3338" s="1261" t="s">
        <v>1358</v>
      </c>
      <c r="J3338" s="1261" t="s">
        <v>1359</v>
      </c>
    </row>
    <row r="3339">
      <c r="A3339" s="1261" t="s">
        <v>1360</v>
      </c>
      <c r="B3339" s="1261" t="s">
        <v>1423</v>
      </c>
      <c r="C3339" s="1261" t="s">
        <v>1436</v>
      </c>
      <c r="D3339" s="703">
        <v>62</v>
      </c>
      <c r="F3339" s="1261">
        <v>26951.59</v>
      </c>
      <c r="G3339" s="1261">
        <v>182.03999999999999</v>
      </c>
      <c r="H3339" s="1261">
        <v>0</v>
      </c>
      <c r="I3339" s="1261" t="s">
        <v>1358</v>
      </c>
      <c r="J3339" s="1261" t="s">
        <v>1359</v>
      </c>
    </row>
    <row r="3340">
      <c r="A3340" s="1261" t="s">
        <v>1355</v>
      </c>
      <c r="B3340" s="1261" t="s">
        <v>1423</v>
      </c>
      <c r="C3340" s="1261" t="s">
        <v>1367</v>
      </c>
      <c r="D3340" s="703">
        <v>85</v>
      </c>
      <c r="F3340" s="1261">
        <v>1058048.6499999999</v>
      </c>
      <c r="G3340" s="1261">
        <v>2980.0300000000002</v>
      </c>
      <c r="H3340" s="1261">
        <v>0</v>
      </c>
      <c r="I3340" s="1261" t="s">
        <v>1358</v>
      </c>
      <c r="J3340" s="1261" t="s">
        <v>1359</v>
      </c>
    </row>
    <row r="3341">
      <c r="A3341" s="1261" t="s">
        <v>1360</v>
      </c>
      <c r="B3341" s="1261" t="s">
        <v>1423</v>
      </c>
      <c r="C3341" s="1261" t="s">
        <v>1408</v>
      </c>
      <c r="D3341" s="703">
        <v>38</v>
      </c>
      <c r="F3341" s="1261">
        <v>108420.24000000001</v>
      </c>
      <c r="G3341" s="1261">
        <v>42000</v>
      </c>
      <c r="H3341" s="1261">
        <v>0</v>
      </c>
      <c r="I3341" s="1261" t="s">
        <v>1358</v>
      </c>
      <c r="J3341" s="1261" t="s">
        <v>1359</v>
      </c>
    </row>
    <row r="3342">
      <c r="A3342" s="1261" t="s">
        <v>1355</v>
      </c>
      <c r="B3342" s="1261" t="s">
        <v>1423</v>
      </c>
      <c r="C3342" s="1261" t="s">
        <v>1432</v>
      </c>
      <c r="D3342" s="703">
        <v>27</v>
      </c>
      <c r="F3342" s="1261">
        <v>2995807.3300000001</v>
      </c>
      <c r="G3342" s="1261">
        <v>6106106</v>
      </c>
      <c r="H3342" s="1261">
        <v>0</v>
      </c>
      <c r="I3342" s="1261" t="s">
        <v>1358</v>
      </c>
      <c r="J3342" s="1261" t="s">
        <v>1359</v>
      </c>
    </row>
    <row r="3343">
      <c r="A3343" s="1261" t="s">
        <v>1360</v>
      </c>
      <c r="B3343" s="1261" t="s">
        <v>1423</v>
      </c>
      <c r="C3343" s="1261" t="s">
        <v>1364</v>
      </c>
      <c r="D3343" s="703">
        <v>37</v>
      </c>
      <c r="F3343" s="1261">
        <v>3606.5900000000001</v>
      </c>
      <c r="G3343" s="1261">
        <v>4.0999999999999996</v>
      </c>
      <c r="H3343" s="1261">
        <v>0</v>
      </c>
      <c r="I3343" s="1261" t="s">
        <v>1358</v>
      </c>
      <c r="J3343" s="1261" t="s">
        <v>1359</v>
      </c>
    </row>
    <row r="3344">
      <c r="A3344" s="1261" t="s">
        <v>1355</v>
      </c>
      <c r="B3344" s="1261" t="s">
        <v>1423</v>
      </c>
      <c r="C3344" s="1261" t="s">
        <v>1357</v>
      </c>
      <c r="D3344" s="703">
        <v>39</v>
      </c>
      <c r="F3344" s="1261">
        <v>45529.849999999999</v>
      </c>
      <c r="G3344" s="1261">
        <v>20000</v>
      </c>
      <c r="H3344" s="1261">
        <v>0</v>
      </c>
      <c r="I3344" s="1261" t="s">
        <v>1358</v>
      </c>
      <c r="J3344" s="1261" t="s">
        <v>1359</v>
      </c>
    </row>
    <row r="3345">
      <c r="A3345" s="1261" t="s">
        <v>1360</v>
      </c>
      <c r="B3345" s="1261" t="s">
        <v>1423</v>
      </c>
      <c r="C3345" s="1261" t="s">
        <v>1364</v>
      </c>
      <c r="D3345" s="703">
        <v>35</v>
      </c>
      <c r="F3345" s="1261">
        <v>48774.5</v>
      </c>
      <c r="G3345" s="1261">
        <v>605</v>
      </c>
      <c r="H3345" s="1261">
        <v>0</v>
      </c>
      <c r="I3345" s="1261" t="s">
        <v>1358</v>
      </c>
      <c r="J3345" s="1261" t="s">
        <v>1359</v>
      </c>
    </row>
    <row r="3346">
      <c r="A3346" s="1261" t="s">
        <v>1360</v>
      </c>
      <c r="B3346" s="1261" t="s">
        <v>1423</v>
      </c>
      <c r="C3346" s="1261" t="s">
        <v>1364</v>
      </c>
      <c r="D3346" s="703">
        <v>20</v>
      </c>
      <c r="F3346" s="1261">
        <v>323966.76000000001</v>
      </c>
      <c r="G3346" s="1261">
        <v>880801</v>
      </c>
      <c r="H3346" s="1261">
        <v>0</v>
      </c>
      <c r="I3346" s="1261" t="s">
        <v>1358</v>
      </c>
      <c r="J3346" s="1261" t="s">
        <v>1359</v>
      </c>
    </row>
    <row r="3347">
      <c r="A3347" s="1261" t="s">
        <v>1355</v>
      </c>
      <c r="B3347" s="1261" t="s">
        <v>1423</v>
      </c>
      <c r="C3347" s="1261" t="s">
        <v>1368</v>
      </c>
      <c r="D3347" s="703">
        <v>27</v>
      </c>
      <c r="F3347" s="1261">
        <v>1564710.55</v>
      </c>
      <c r="G3347" s="1261">
        <v>15803818.619999999</v>
      </c>
      <c r="H3347" s="1261">
        <v>0</v>
      </c>
      <c r="I3347" s="1261" t="s">
        <v>1358</v>
      </c>
      <c r="J3347" s="1261" t="s">
        <v>1359</v>
      </c>
    </row>
    <row r="3348">
      <c r="A3348" s="1261" t="s">
        <v>1360</v>
      </c>
      <c r="B3348" s="1261" t="s">
        <v>1423</v>
      </c>
      <c r="C3348" s="1261" t="s">
        <v>1397</v>
      </c>
      <c r="D3348" s="703">
        <v>68</v>
      </c>
      <c r="F3348" s="1261">
        <v>9713.0799999999999</v>
      </c>
      <c r="G3348" s="1261">
        <v>40.049999999999997</v>
      </c>
      <c r="H3348" s="1261">
        <v>0</v>
      </c>
      <c r="I3348" s="1261" t="s">
        <v>1358</v>
      </c>
      <c r="J3348" s="1261" t="s">
        <v>1359</v>
      </c>
    </row>
    <row r="3349">
      <c r="A3349" s="1261" t="s">
        <v>1360</v>
      </c>
      <c r="B3349" s="1261" t="s">
        <v>1423</v>
      </c>
      <c r="C3349" s="1261" t="s">
        <v>1462</v>
      </c>
      <c r="D3349" s="703">
        <v>61</v>
      </c>
      <c r="F3349" s="1261">
        <v>2612.7600000000002</v>
      </c>
      <c r="G3349" s="1261">
        <v>27.18</v>
      </c>
      <c r="H3349" s="1261">
        <v>0</v>
      </c>
      <c r="I3349" s="1261" t="s">
        <v>1358</v>
      </c>
      <c r="J3349" s="1261" t="s">
        <v>1359</v>
      </c>
    </row>
    <row r="3350">
      <c r="A3350" s="1261" t="s">
        <v>1355</v>
      </c>
      <c r="B3350" s="1261" t="s">
        <v>1423</v>
      </c>
      <c r="C3350" s="1261" t="s">
        <v>1402</v>
      </c>
      <c r="D3350" s="703">
        <v>95</v>
      </c>
      <c r="F3350" s="1261">
        <v>22719.830000000002</v>
      </c>
      <c r="G3350" s="1261">
        <v>220</v>
      </c>
      <c r="H3350" s="1261">
        <v>0</v>
      </c>
      <c r="I3350" s="1261" t="s">
        <v>1358</v>
      </c>
      <c r="J3350" s="1261" t="s">
        <v>1359</v>
      </c>
    </row>
    <row r="3351">
      <c r="A3351" s="1261" t="s">
        <v>1360</v>
      </c>
      <c r="B3351" s="1261" t="s">
        <v>1423</v>
      </c>
      <c r="C3351" s="1261" t="s">
        <v>1379</v>
      </c>
      <c r="D3351" s="703">
        <v>73</v>
      </c>
      <c r="F3351" s="1261">
        <v>387116.71999999997</v>
      </c>
      <c r="G3351" s="1261">
        <v>15539.43</v>
      </c>
      <c r="H3351" s="1261">
        <v>0</v>
      </c>
      <c r="I3351" s="1261" t="s">
        <v>1358</v>
      </c>
      <c r="J3351" s="1261" t="s">
        <v>1359</v>
      </c>
    </row>
    <row r="3352">
      <c r="A3352" s="1261" t="s">
        <v>1360</v>
      </c>
      <c r="B3352" s="1261" t="s">
        <v>1423</v>
      </c>
      <c r="C3352" s="1261" t="s">
        <v>1397</v>
      </c>
      <c r="D3352" s="703">
        <v>85</v>
      </c>
      <c r="F3352" s="1261">
        <v>69950</v>
      </c>
      <c r="G3352" s="1261">
        <v>91.459999999999994</v>
      </c>
      <c r="H3352" s="1261">
        <v>0</v>
      </c>
      <c r="I3352" s="1261" t="s">
        <v>1358</v>
      </c>
      <c r="J3352" s="1261" t="s">
        <v>1359</v>
      </c>
    </row>
    <row r="3353">
      <c r="A3353" s="1261" t="s">
        <v>1360</v>
      </c>
      <c r="B3353" s="1261" t="s">
        <v>1423</v>
      </c>
      <c r="C3353" s="1261" t="s">
        <v>1367</v>
      </c>
      <c r="D3353" s="703">
        <v>87</v>
      </c>
      <c r="F3353" s="1261">
        <v>4075739</v>
      </c>
      <c r="G3353" s="1261">
        <v>2289414.8700000001</v>
      </c>
      <c r="H3353" s="1261">
        <v>0</v>
      </c>
      <c r="I3353" s="1261" t="s">
        <v>1358</v>
      </c>
      <c r="J3353" s="1261" t="s">
        <v>1359</v>
      </c>
    </row>
    <row r="3354">
      <c r="A3354" s="1261" t="s">
        <v>1355</v>
      </c>
      <c r="B3354" s="1261" t="s">
        <v>1423</v>
      </c>
      <c r="C3354" s="1261" t="s">
        <v>1364</v>
      </c>
      <c r="D3354" s="703">
        <v>15</v>
      </c>
      <c r="F3354" s="1261">
        <v>103.48999999999999</v>
      </c>
      <c r="G3354" s="1261">
        <v>10</v>
      </c>
      <c r="H3354" s="1261">
        <v>0</v>
      </c>
      <c r="I3354" s="1261" t="s">
        <v>1358</v>
      </c>
      <c r="J3354" s="1261" t="s">
        <v>1359</v>
      </c>
    </row>
    <row r="3355">
      <c r="A3355" s="1261" t="s">
        <v>1355</v>
      </c>
      <c r="B3355" s="1261" t="s">
        <v>1423</v>
      </c>
      <c r="C3355" s="1261" t="s">
        <v>1368</v>
      </c>
      <c r="D3355" s="703">
        <v>74</v>
      </c>
      <c r="F3355" s="1261">
        <v>19215.869999999999</v>
      </c>
      <c r="G3355" s="1261">
        <v>1849.9200000000001</v>
      </c>
      <c r="H3355" s="1261">
        <v>0</v>
      </c>
      <c r="I3355" s="1261" t="s">
        <v>1358</v>
      </c>
      <c r="J3355" s="1261" t="s">
        <v>1359</v>
      </c>
    </row>
    <row r="3356">
      <c r="A3356" s="1261" t="s">
        <v>1360</v>
      </c>
      <c r="B3356" s="1261" t="s">
        <v>1423</v>
      </c>
      <c r="C3356" s="1261" t="s">
        <v>1415</v>
      </c>
      <c r="D3356" s="703">
        <v>62</v>
      </c>
      <c r="F3356" s="1261">
        <v>124058.61</v>
      </c>
      <c r="G3356" s="1261">
        <v>1378</v>
      </c>
      <c r="H3356" s="1261">
        <v>0</v>
      </c>
      <c r="I3356" s="1261" t="s">
        <v>1358</v>
      </c>
      <c r="J3356" s="1261" t="s">
        <v>1359</v>
      </c>
    </row>
    <row r="3357">
      <c r="A3357" s="1261" t="s">
        <v>1355</v>
      </c>
      <c r="B3357" s="1261" t="s">
        <v>1423</v>
      </c>
      <c r="C3357" s="1261" t="s">
        <v>1398</v>
      </c>
      <c r="D3357" s="703">
        <v>73</v>
      </c>
      <c r="F3357" s="1261">
        <v>10</v>
      </c>
      <c r="G3357" s="1261">
        <v>1.3500000000000001</v>
      </c>
      <c r="H3357" s="1261">
        <v>0</v>
      </c>
      <c r="I3357" s="1261" t="s">
        <v>1358</v>
      </c>
      <c r="J3357" s="1261" t="s">
        <v>1359</v>
      </c>
    </row>
    <row r="3358">
      <c r="A3358" s="1261" t="s">
        <v>1355</v>
      </c>
      <c r="B3358" s="1261" t="s">
        <v>1423</v>
      </c>
      <c r="C3358" s="1261" t="s">
        <v>1459</v>
      </c>
      <c r="D3358" s="703">
        <v>82</v>
      </c>
      <c r="F3358" s="1261">
        <v>30</v>
      </c>
      <c r="G3358" s="1261">
        <v>15</v>
      </c>
      <c r="H3358" s="1261">
        <v>0</v>
      </c>
      <c r="I3358" s="1261" t="s">
        <v>1358</v>
      </c>
      <c r="J3358" s="1261" t="s">
        <v>1359</v>
      </c>
    </row>
    <row r="3359">
      <c r="A3359" s="1261" t="s">
        <v>1355</v>
      </c>
      <c r="B3359" s="1261" t="s">
        <v>1423</v>
      </c>
      <c r="C3359" s="1261" t="s">
        <v>1420</v>
      </c>
      <c r="D3359" s="703">
        <v>85</v>
      </c>
      <c r="F3359" s="1261">
        <v>4045522.8999999999</v>
      </c>
      <c r="G3359" s="1261">
        <v>6181.2700000000004</v>
      </c>
      <c r="H3359" s="1261">
        <v>0</v>
      </c>
      <c r="I3359" s="1261" t="s">
        <v>1358</v>
      </c>
      <c r="J3359" s="1261" t="s">
        <v>1359</v>
      </c>
    </row>
    <row r="3360">
      <c r="A3360" s="1261" t="s">
        <v>1360</v>
      </c>
      <c r="B3360" s="1261" t="s">
        <v>1423</v>
      </c>
      <c r="C3360" s="1261" t="s">
        <v>1367</v>
      </c>
      <c r="D3360" s="703">
        <v>74</v>
      </c>
      <c r="F3360" s="1261">
        <v>15340.639999999999</v>
      </c>
      <c r="G3360" s="1261">
        <v>388.13999999999999</v>
      </c>
      <c r="H3360" s="1261">
        <v>0</v>
      </c>
      <c r="I3360" s="1261" t="s">
        <v>1358</v>
      </c>
      <c r="J3360" s="1261" t="s">
        <v>1359</v>
      </c>
    </row>
    <row r="3361">
      <c r="A3361" s="1261" t="s">
        <v>1355</v>
      </c>
      <c r="B3361" s="1261" t="s">
        <v>1423</v>
      </c>
      <c r="C3361" s="1261" t="s">
        <v>1364</v>
      </c>
      <c r="D3361" s="703">
        <v>61</v>
      </c>
      <c r="F3361" s="1261">
        <v>17152.990000000002</v>
      </c>
      <c r="G3361" s="1261">
        <v>4168.8000000000002</v>
      </c>
      <c r="H3361" s="1261">
        <v>0</v>
      </c>
      <c r="I3361" s="1261" t="s">
        <v>1358</v>
      </c>
      <c r="J3361" s="1261" t="s">
        <v>1359</v>
      </c>
    </row>
    <row r="3362">
      <c r="A3362" s="1261" t="s">
        <v>1360</v>
      </c>
      <c r="B3362" s="1261" t="s">
        <v>1423</v>
      </c>
      <c r="C3362" s="1261" t="s">
        <v>1372</v>
      </c>
      <c r="D3362" s="703">
        <v>84</v>
      </c>
      <c r="F3362" s="1261">
        <v>83612.770000000004</v>
      </c>
      <c r="G3362" s="1261">
        <v>2526.7199999999998</v>
      </c>
      <c r="H3362" s="1261">
        <v>0</v>
      </c>
      <c r="I3362" s="1261" t="s">
        <v>1358</v>
      </c>
      <c r="J3362" s="1261" t="s">
        <v>1359</v>
      </c>
    </row>
    <row r="3363">
      <c r="A3363" s="1261" t="s">
        <v>1355</v>
      </c>
      <c r="B3363" s="1261" t="s">
        <v>1423</v>
      </c>
      <c r="C3363" s="1261" t="s">
        <v>1424</v>
      </c>
      <c r="D3363" s="703">
        <v>95</v>
      </c>
      <c r="F3363" s="1261">
        <v>3392.1399999999999</v>
      </c>
      <c r="G3363" s="1261">
        <v>29.600000000000001</v>
      </c>
      <c r="H3363" s="1261">
        <v>0</v>
      </c>
      <c r="I3363" s="1261" t="s">
        <v>1358</v>
      </c>
      <c r="J3363" s="1261" t="s">
        <v>1359</v>
      </c>
    </row>
    <row r="3364">
      <c r="A3364" s="1261" t="s">
        <v>1355</v>
      </c>
      <c r="B3364" s="1261" t="s">
        <v>1423</v>
      </c>
      <c r="C3364" s="1261" t="s">
        <v>1368</v>
      </c>
      <c r="D3364" s="703">
        <v>95</v>
      </c>
      <c r="F3364" s="1261">
        <v>269559.71999999997</v>
      </c>
      <c r="G3364" s="1261">
        <v>69595.660000000003</v>
      </c>
      <c r="H3364" s="1261">
        <v>0</v>
      </c>
      <c r="I3364" s="1261" t="s">
        <v>1358</v>
      </c>
      <c r="J3364" s="1261" t="s">
        <v>1359</v>
      </c>
    </row>
    <row r="3365">
      <c r="A3365" s="1261" t="s">
        <v>1355</v>
      </c>
      <c r="B3365" s="1261" t="s">
        <v>1423</v>
      </c>
      <c r="C3365" s="1261" t="s">
        <v>1371</v>
      </c>
      <c r="D3365" s="703">
        <v>15</v>
      </c>
      <c r="F3365" s="1261">
        <v>1824.03</v>
      </c>
      <c r="G3365" s="1261">
        <v>20</v>
      </c>
      <c r="H3365" s="1261">
        <v>0</v>
      </c>
      <c r="I3365" s="1261" t="s">
        <v>1358</v>
      </c>
      <c r="J3365" s="1261" t="s">
        <v>1359</v>
      </c>
    </row>
    <row r="3366">
      <c r="A3366" s="1261" t="s">
        <v>1355</v>
      </c>
      <c r="B3366" s="1261" t="s">
        <v>1423</v>
      </c>
      <c r="C3366" s="1261" t="s">
        <v>1364</v>
      </c>
      <c r="D3366" s="703">
        <v>21</v>
      </c>
      <c r="F3366" s="1261">
        <v>132233.78</v>
      </c>
      <c r="G3366" s="1261">
        <v>22812.509999999998</v>
      </c>
      <c r="H3366" s="1261">
        <v>0</v>
      </c>
      <c r="I3366" s="1261" t="s">
        <v>1358</v>
      </c>
      <c r="J3366" s="1261" t="s">
        <v>1359</v>
      </c>
    </row>
    <row r="3367">
      <c r="A3367" s="1261" t="s">
        <v>1360</v>
      </c>
      <c r="B3367" s="1261" t="s">
        <v>1423</v>
      </c>
      <c r="C3367" s="1261" t="s">
        <v>1397</v>
      </c>
      <c r="D3367" s="703">
        <v>38</v>
      </c>
      <c r="F3367" s="1261">
        <v>352678.13</v>
      </c>
      <c r="G3367" s="1261">
        <v>930.79999999999995</v>
      </c>
      <c r="H3367" s="1261">
        <v>0</v>
      </c>
      <c r="I3367" s="1261" t="s">
        <v>1358</v>
      </c>
      <c r="J3367" s="1261" t="s">
        <v>1359</v>
      </c>
    </row>
    <row r="3368">
      <c r="A3368" s="1261" t="s">
        <v>1355</v>
      </c>
      <c r="B3368" s="1261" t="s">
        <v>1423</v>
      </c>
      <c r="C3368" s="1261" t="s">
        <v>1383</v>
      </c>
      <c r="D3368" s="703">
        <v>21</v>
      </c>
      <c r="F3368" s="1261">
        <v>34886.339999999997</v>
      </c>
      <c r="G3368" s="1261">
        <v>7937.04</v>
      </c>
      <c r="H3368" s="1261">
        <v>0</v>
      </c>
      <c r="I3368" s="1261" t="s">
        <v>1358</v>
      </c>
      <c r="J3368" s="1261" t="s">
        <v>1359</v>
      </c>
    </row>
    <row r="3369">
      <c r="A3369" s="1261" t="s">
        <v>1360</v>
      </c>
      <c r="B3369" s="1261" t="s">
        <v>1423</v>
      </c>
      <c r="C3369" s="1261" t="s">
        <v>1376</v>
      </c>
      <c r="D3369" s="703">
        <v>7</v>
      </c>
      <c r="F3369" s="1261">
        <v>62356.860000000001</v>
      </c>
      <c r="G3369" s="1261">
        <v>51000</v>
      </c>
      <c r="H3369" s="1261">
        <v>0</v>
      </c>
      <c r="I3369" s="1261" t="s">
        <v>1358</v>
      </c>
      <c r="J3369" s="1261" t="s">
        <v>1359</v>
      </c>
    </row>
    <row r="3370">
      <c r="A3370" s="1261" t="s">
        <v>1360</v>
      </c>
      <c r="B3370" s="1261" t="s">
        <v>1423</v>
      </c>
      <c r="C3370" s="1261" t="s">
        <v>1364</v>
      </c>
      <c r="D3370" s="703">
        <v>29</v>
      </c>
      <c r="F3370" s="1261">
        <v>324073.40999999997</v>
      </c>
      <c r="G3370" s="1261">
        <v>4928.3999999999996</v>
      </c>
      <c r="H3370" s="1261">
        <v>0</v>
      </c>
      <c r="I3370" s="1261" t="s">
        <v>1358</v>
      </c>
      <c r="J3370" s="1261" t="s">
        <v>1359</v>
      </c>
    </row>
    <row r="3371">
      <c r="A3371" s="1261" t="s">
        <v>1355</v>
      </c>
      <c r="B3371" s="1261" t="s">
        <v>1423</v>
      </c>
      <c r="C3371" s="1261" t="s">
        <v>1368</v>
      </c>
      <c r="D3371" s="703">
        <v>90</v>
      </c>
      <c r="F3371" s="1261">
        <v>1637049.9299999999</v>
      </c>
      <c r="G3371" s="1261">
        <v>36600.139999999999</v>
      </c>
      <c r="H3371" s="1261">
        <v>0</v>
      </c>
      <c r="I3371" s="1261" t="s">
        <v>1358</v>
      </c>
      <c r="J3371" s="1261" t="s">
        <v>1359</v>
      </c>
    </row>
    <row r="3372">
      <c r="A3372" s="1261" t="s">
        <v>1360</v>
      </c>
      <c r="B3372" s="1261" t="s">
        <v>1423</v>
      </c>
      <c r="C3372" s="1261" t="s">
        <v>1386</v>
      </c>
      <c r="D3372" s="703">
        <v>68</v>
      </c>
      <c r="F3372" s="1261">
        <v>247.87</v>
      </c>
      <c r="G3372" s="1261">
        <v>0.17999999999999999</v>
      </c>
      <c r="H3372" s="1261">
        <v>0</v>
      </c>
      <c r="I3372" s="1261" t="s">
        <v>1358</v>
      </c>
      <c r="J3372" s="1261" t="s">
        <v>1359</v>
      </c>
    </row>
    <row r="3373">
      <c r="A3373" s="1261" t="s">
        <v>1360</v>
      </c>
      <c r="B3373" s="1261" t="s">
        <v>1423</v>
      </c>
      <c r="C3373" s="1261" t="s">
        <v>1368</v>
      </c>
      <c r="D3373" s="703">
        <v>70</v>
      </c>
      <c r="F3373" s="1261">
        <v>14761.879999999999</v>
      </c>
      <c r="G3373" s="1261">
        <v>795.39999999999998</v>
      </c>
      <c r="H3373" s="1261">
        <v>0</v>
      </c>
      <c r="I3373" s="1261" t="s">
        <v>1358</v>
      </c>
      <c r="J3373" s="1261" t="s">
        <v>1359</v>
      </c>
    </row>
    <row r="3374">
      <c r="A3374" s="1261" t="s">
        <v>1360</v>
      </c>
      <c r="B3374" s="1261" t="s">
        <v>1423</v>
      </c>
      <c r="C3374" s="1261" t="s">
        <v>1364</v>
      </c>
      <c r="D3374" s="703">
        <v>62</v>
      </c>
      <c r="F3374" s="1261">
        <v>7122.9099999999999</v>
      </c>
      <c r="G3374" s="1261">
        <v>74.549999999999997</v>
      </c>
      <c r="H3374" s="1261">
        <v>0</v>
      </c>
      <c r="I3374" s="1261" t="s">
        <v>1358</v>
      </c>
      <c r="J3374" s="1261" t="s">
        <v>1359</v>
      </c>
    </row>
    <row r="3375">
      <c r="A3375" s="1261" t="s">
        <v>1360</v>
      </c>
      <c r="B3375" s="1261" t="s">
        <v>1423</v>
      </c>
      <c r="C3375" s="1261" t="s">
        <v>1368</v>
      </c>
      <c r="D3375" s="703">
        <v>76</v>
      </c>
      <c r="F3375" s="1261">
        <v>122855.49000000001</v>
      </c>
      <c r="G3375" s="1261">
        <v>58968</v>
      </c>
      <c r="H3375" s="1261">
        <v>0</v>
      </c>
      <c r="I3375" s="1261" t="s">
        <v>1358</v>
      </c>
      <c r="J3375" s="1261" t="s">
        <v>1359</v>
      </c>
    </row>
    <row r="3376">
      <c r="A3376" s="1261" t="s">
        <v>1355</v>
      </c>
      <c r="B3376" s="1261" t="s">
        <v>1423</v>
      </c>
      <c r="C3376" s="1261" t="s">
        <v>1368</v>
      </c>
      <c r="D3376" s="703">
        <v>83</v>
      </c>
      <c r="F3376" s="1261">
        <v>191163.39000000001</v>
      </c>
      <c r="G3376" s="1261">
        <v>172633.5</v>
      </c>
      <c r="H3376" s="1261">
        <v>0</v>
      </c>
      <c r="I3376" s="1261" t="s">
        <v>1358</v>
      </c>
      <c r="J3376" s="1261" t="s">
        <v>1359</v>
      </c>
    </row>
    <row r="3377">
      <c r="A3377" s="1261" t="s">
        <v>1355</v>
      </c>
      <c r="B3377" s="1261" t="s">
        <v>1423</v>
      </c>
      <c r="C3377" s="1261" t="s">
        <v>1364</v>
      </c>
      <c r="D3377" s="703">
        <v>44</v>
      </c>
      <c r="F3377" s="1261">
        <v>4841.2299999999996</v>
      </c>
      <c r="G3377" s="1261">
        <v>186.18000000000001</v>
      </c>
      <c r="H3377" s="1261">
        <v>0</v>
      </c>
      <c r="I3377" s="1261" t="s">
        <v>1358</v>
      </c>
      <c r="J3377" s="1261" t="s">
        <v>1359</v>
      </c>
    </row>
    <row r="3378">
      <c r="A3378" s="1261" t="s">
        <v>1355</v>
      </c>
      <c r="B3378" s="1261" t="s">
        <v>1423</v>
      </c>
      <c r="C3378" s="1261" t="s">
        <v>1415</v>
      </c>
      <c r="D3378" s="703">
        <v>90</v>
      </c>
      <c r="F3378" s="1261">
        <v>5375</v>
      </c>
      <c r="G3378" s="1261">
        <v>7.5</v>
      </c>
      <c r="H3378" s="1261">
        <v>0</v>
      </c>
      <c r="I3378" s="1261" t="s">
        <v>1358</v>
      </c>
      <c r="J3378" s="1261" t="s">
        <v>1359</v>
      </c>
    </row>
    <row r="3379">
      <c r="A3379" s="1261" t="s">
        <v>1360</v>
      </c>
      <c r="B3379" s="1261" t="s">
        <v>1423</v>
      </c>
      <c r="C3379" s="1261" t="s">
        <v>1438</v>
      </c>
      <c r="D3379" s="703">
        <v>62</v>
      </c>
      <c r="F3379" s="1261">
        <v>62823.769999999997</v>
      </c>
      <c r="G3379" s="1261">
        <v>558.55999999999995</v>
      </c>
      <c r="H3379" s="1261">
        <v>0</v>
      </c>
      <c r="I3379" s="1261" t="s">
        <v>1358</v>
      </c>
      <c r="J3379" s="1261" t="s">
        <v>1359</v>
      </c>
    </row>
    <row r="3380">
      <c r="A3380" s="1261" t="s">
        <v>1360</v>
      </c>
      <c r="B3380" s="1261" t="s">
        <v>1423</v>
      </c>
      <c r="C3380" s="1261" t="s">
        <v>1379</v>
      </c>
      <c r="D3380" s="703">
        <v>85</v>
      </c>
      <c r="F3380" s="1261">
        <v>428020.37</v>
      </c>
      <c r="G3380" s="1261">
        <v>3729.2199999999998</v>
      </c>
      <c r="H3380" s="1261">
        <v>0</v>
      </c>
      <c r="I3380" s="1261" t="s">
        <v>1358</v>
      </c>
      <c r="J3380" s="1261" t="s">
        <v>1359</v>
      </c>
    </row>
    <row r="3381">
      <c r="A3381" s="1261" t="s">
        <v>1360</v>
      </c>
      <c r="B3381" s="1261" t="s">
        <v>1423</v>
      </c>
      <c r="C3381" s="1261" t="s">
        <v>1367</v>
      </c>
      <c r="D3381" s="703">
        <v>8</v>
      </c>
      <c r="F3381" s="1261">
        <v>2688771.8799999999</v>
      </c>
      <c r="G3381" s="1261">
        <v>3726312.3300000001</v>
      </c>
      <c r="H3381" s="1261">
        <v>0</v>
      </c>
      <c r="I3381" s="1261" t="s">
        <v>1358</v>
      </c>
      <c r="J3381" s="1261" t="s">
        <v>1359</v>
      </c>
    </row>
    <row r="3382">
      <c r="A3382" s="1261" t="s">
        <v>1355</v>
      </c>
      <c r="B3382" s="1261" t="s">
        <v>1423</v>
      </c>
      <c r="C3382" s="1261" t="s">
        <v>1381</v>
      </c>
      <c r="D3382" s="703">
        <v>94</v>
      </c>
      <c r="F3382" s="1261">
        <v>558.62</v>
      </c>
      <c r="G3382" s="1261">
        <v>44</v>
      </c>
      <c r="H3382" s="1261">
        <v>0</v>
      </c>
      <c r="I3382" s="1261" t="s">
        <v>1358</v>
      </c>
      <c r="J3382" s="1261" t="s">
        <v>1359</v>
      </c>
    </row>
    <row r="3383">
      <c r="A3383" s="1261" t="s">
        <v>1355</v>
      </c>
      <c r="B3383" s="1261" t="s">
        <v>1423</v>
      </c>
      <c r="C3383" s="1261" t="s">
        <v>1368</v>
      </c>
      <c r="D3383" s="703">
        <v>28</v>
      </c>
      <c r="F3383" s="1261">
        <v>82717.5</v>
      </c>
      <c r="G3383" s="1261">
        <v>64625.089999999997</v>
      </c>
      <c r="H3383" s="1261">
        <v>0</v>
      </c>
      <c r="I3383" s="1261" t="s">
        <v>1358</v>
      </c>
      <c r="J3383" s="1261" t="s">
        <v>1359</v>
      </c>
    </row>
    <row r="3384">
      <c r="A3384" s="1261" t="s">
        <v>1360</v>
      </c>
      <c r="B3384" s="1261" t="s">
        <v>1423</v>
      </c>
      <c r="C3384" s="1261" t="s">
        <v>1407</v>
      </c>
      <c r="D3384" s="703">
        <v>42</v>
      </c>
      <c r="F3384" s="1261">
        <v>2894.77</v>
      </c>
      <c r="G3384" s="1261">
        <v>3.7599999999999998</v>
      </c>
      <c r="H3384" s="1261">
        <v>0</v>
      </c>
      <c r="I3384" s="1261" t="s">
        <v>1358</v>
      </c>
      <c r="J3384" s="1261" t="s">
        <v>1359</v>
      </c>
    </row>
    <row r="3385">
      <c r="A3385" s="1261" t="s">
        <v>1360</v>
      </c>
      <c r="B3385" s="1261" t="s">
        <v>1423</v>
      </c>
      <c r="C3385" s="1261" t="s">
        <v>1382</v>
      </c>
      <c r="D3385" s="703">
        <v>34</v>
      </c>
      <c r="F3385" s="1261">
        <v>90736.309999999998</v>
      </c>
      <c r="G3385" s="1261">
        <v>20705.400000000001</v>
      </c>
      <c r="H3385" s="1261">
        <v>0</v>
      </c>
      <c r="I3385" s="1261" t="s">
        <v>1358</v>
      </c>
      <c r="J3385" s="1261" t="s">
        <v>1359</v>
      </c>
    </row>
    <row r="3386">
      <c r="A3386" s="1261" t="s">
        <v>1360</v>
      </c>
      <c r="B3386" s="1261" t="s">
        <v>1423</v>
      </c>
      <c r="C3386" s="1261" t="s">
        <v>1367</v>
      </c>
      <c r="D3386" s="703">
        <v>44</v>
      </c>
      <c r="F3386" s="1261">
        <v>83277.380000000005</v>
      </c>
      <c r="G3386" s="1261">
        <v>52994.970000000001</v>
      </c>
      <c r="H3386" s="1261">
        <v>0</v>
      </c>
      <c r="I3386" s="1261" t="s">
        <v>1358</v>
      </c>
      <c r="J3386" s="1261" t="s">
        <v>1359</v>
      </c>
    </row>
    <row r="3387">
      <c r="A3387" s="1261" t="s">
        <v>1360</v>
      </c>
      <c r="B3387" s="1261" t="s">
        <v>1423</v>
      </c>
      <c r="C3387" s="1261" t="s">
        <v>1382</v>
      </c>
      <c r="D3387" s="703">
        <v>63</v>
      </c>
      <c r="F3387" s="1261">
        <v>104737.19</v>
      </c>
      <c r="G3387" s="1261">
        <v>2570.1399999999999</v>
      </c>
      <c r="H3387" s="1261">
        <v>0</v>
      </c>
      <c r="I3387" s="1261" t="s">
        <v>1358</v>
      </c>
      <c r="J3387" s="1261" t="s">
        <v>1359</v>
      </c>
    </row>
    <row r="3388">
      <c r="A3388" s="1261" t="s">
        <v>1355</v>
      </c>
      <c r="B3388" s="1261" t="s">
        <v>1423</v>
      </c>
      <c r="C3388" s="1261" t="s">
        <v>1386</v>
      </c>
      <c r="D3388" s="703">
        <v>15</v>
      </c>
      <c r="F3388" s="1261">
        <v>516802.29999999999</v>
      </c>
      <c r="G3388" s="1261">
        <v>5640</v>
      </c>
      <c r="H3388" s="1261">
        <v>0</v>
      </c>
      <c r="I3388" s="1261" t="s">
        <v>1358</v>
      </c>
      <c r="J3388" s="1261" t="s">
        <v>1359</v>
      </c>
    </row>
    <row r="3389">
      <c r="A3389" s="1261" t="s">
        <v>1360</v>
      </c>
      <c r="B3389" s="1261" t="s">
        <v>1423</v>
      </c>
      <c r="C3389" s="1261" t="s">
        <v>1380</v>
      </c>
      <c r="D3389" s="703">
        <v>62</v>
      </c>
      <c r="F3389" s="1261">
        <v>24057.93</v>
      </c>
      <c r="G3389" s="1261">
        <v>293.22000000000003</v>
      </c>
      <c r="H3389" s="1261">
        <v>0</v>
      </c>
      <c r="I3389" s="1261" t="s">
        <v>1358</v>
      </c>
      <c r="J3389" s="1261" t="s">
        <v>1359</v>
      </c>
    </row>
    <row r="3390">
      <c r="A3390" s="1261" t="s">
        <v>1360</v>
      </c>
      <c r="B3390" s="1261" t="s">
        <v>1423</v>
      </c>
      <c r="C3390" s="1261" t="s">
        <v>1365</v>
      </c>
      <c r="D3390" s="703">
        <v>42</v>
      </c>
      <c r="F3390" s="1261">
        <v>15120.77</v>
      </c>
      <c r="G3390" s="1261">
        <v>119.75</v>
      </c>
      <c r="H3390" s="1261">
        <v>0</v>
      </c>
      <c r="I3390" s="1261" t="s">
        <v>1358</v>
      </c>
      <c r="J3390" s="1261" t="s">
        <v>1359</v>
      </c>
    </row>
    <row r="3391">
      <c r="A3391" s="1261" t="s">
        <v>1355</v>
      </c>
      <c r="B3391" s="1261" t="s">
        <v>1423</v>
      </c>
      <c r="C3391" s="1261" t="s">
        <v>1379</v>
      </c>
      <c r="D3391" s="703">
        <v>90</v>
      </c>
      <c r="F3391" s="1261">
        <v>140815.20000000001</v>
      </c>
      <c r="G3391" s="1261">
        <v>88.349999999999994</v>
      </c>
      <c r="H3391" s="1261">
        <v>0</v>
      </c>
      <c r="I3391" s="1261" t="s">
        <v>1358</v>
      </c>
      <c r="J3391" s="1261" t="s">
        <v>1359</v>
      </c>
    </row>
    <row r="3392">
      <c r="A3392" s="1261" t="s">
        <v>1360</v>
      </c>
      <c r="B3392" s="1261" t="s">
        <v>1423</v>
      </c>
      <c r="C3392" s="1261" t="s">
        <v>1367</v>
      </c>
      <c r="D3392" s="703">
        <v>72</v>
      </c>
      <c r="F3392" s="1261">
        <v>40797.889999999999</v>
      </c>
      <c r="G3392" s="1261">
        <v>6533.9399999999996</v>
      </c>
      <c r="H3392" s="1261">
        <v>0</v>
      </c>
      <c r="I3392" s="1261" t="s">
        <v>1358</v>
      </c>
      <c r="J3392" s="1261" t="s">
        <v>1359</v>
      </c>
    </row>
    <row r="3393">
      <c r="A3393" s="1261" t="s">
        <v>1360</v>
      </c>
      <c r="B3393" s="1261" t="s">
        <v>1423</v>
      </c>
      <c r="C3393" s="1261" t="s">
        <v>1397</v>
      </c>
      <c r="D3393" s="703">
        <v>48</v>
      </c>
      <c r="F3393" s="1261">
        <v>3017.1500000000001</v>
      </c>
      <c r="G3393" s="1261">
        <v>3.2400000000000002</v>
      </c>
      <c r="H3393" s="1261">
        <v>0</v>
      </c>
      <c r="I3393" s="1261" t="s">
        <v>1358</v>
      </c>
      <c r="J3393" s="1261" t="s">
        <v>1359</v>
      </c>
    </row>
    <row r="3394">
      <c r="A3394" s="1261" t="s">
        <v>1355</v>
      </c>
      <c r="B3394" s="1261" t="s">
        <v>1423</v>
      </c>
      <c r="C3394" s="1261" t="s">
        <v>1370</v>
      </c>
      <c r="D3394" s="703">
        <v>84</v>
      </c>
      <c r="F3394" s="1261">
        <v>379733.14000000001</v>
      </c>
      <c r="G3394" s="1261">
        <v>37319.199999999997</v>
      </c>
      <c r="H3394" s="1261">
        <v>0</v>
      </c>
      <c r="I3394" s="1261" t="s">
        <v>1358</v>
      </c>
      <c r="J3394" s="1261" t="s">
        <v>1359</v>
      </c>
    </row>
    <row r="3395">
      <c r="A3395" s="1261" t="s">
        <v>1360</v>
      </c>
      <c r="B3395" s="1261" t="s">
        <v>1423</v>
      </c>
      <c r="C3395" s="1261" t="s">
        <v>1370</v>
      </c>
      <c r="D3395" s="703">
        <v>62</v>
      </c>
      <c r="F3395" s="1261">
        <v>19069.279999999999</v>
      </c>
      <c r="G3395" s="1261">
        <v>141.43000000000001</v>
      </c>
      <c r="H3395" s="1261">
        <v>0</v>
      </c>
      <c r="I3395" s="1261" t="s">
        <v>1358</v>
      </c>
      <c r="J3395" s="1261" t="s">
        <v>1359</v>
      </c>
    </row>
    <row r="3396">
      <c r="A3396" s="1261" t="s">
        <v>1355</v>
      </c>
      <c r="B3396" s="1261" t="s">
        <v>1423</v>
      </c>
      <c r="C3396" s="1261" t="s">
        <v>1379</v>
      </c>
      <c r="D3396" s="703">
        <v>95</v>
      </c>
      <c r="F3396" s="1261">
        <v>8697.1499999999996</v>
      </c>
      <c r="G3396" s="1261">
        <v>92.200000000000003</v>
      </c>
      <c r="H3396" s="1261">
        <v>0</v>
      </c>
      <c r="I3396" s="1261" t="s">
        <v>1358</v>
      </c>
      <c r="J3396" s="1261" t="s">
        <v>1359</v>
      </c>
    </row>
    <row r="3397">
      <c r="A3397" s="1261" t="s">
        <v>1355</v>
      </c>
      <c r="B3397" s="1261" t="s">
        <v>1423</v>
      </c>
      <c r="C3397" s="1261" t="s">
        <v>1422</v>
      </c>
      <c r="D3397" s="703">
        <v>95</v>
      </c>
      <c r="F3397" s="1261">
        <v>33649.860000000001</v>
      </c>
      <c r="G3397" s="1261">
        <v>763.20000000000005</v>
      </c>
      <c r="H3397" s="1261">
        <v>0</v>
      </c>
      <c r="I3397" s="1261" t="s">
        <v>1358</v>
      </c>
      <c r="J3397" s="1261" t="s">
        <v>1359</v>
      </c>
    </row>
    <row r="3398">
      <c r="A3398" s="1261" t="s">
        <v>1355</v>
      </c>
      <c r="B3398" s="1261" t="s">
        <v>1423</v>
      </c>
      <c r="C3398" s="1261" t="s">
        <v>1398</v>
      </c>
      <c r="D3398" s="703">
        <v>96</v>
      </c>
      <c r="F3398" s="1261">
        <v>4</v>
      </c>
      <c r="G3398" s="1261">
        <v>0.14999999999999999</v>
      </c>
      <c r="H3398" s="1261">
        <v>0</v>
      </c>
      <c r="I3398" s="1261" t="s">
        <v>1358</v>
      </c>
      <c r="J3398" s="1261" t="s">
        <v>1359</v>
      </c>
    </row>
    <row r="3399">
      <c r="A3399" s="1261" t="s">
        <v>1355</v>
      </c>
      <c r="B3399" s="1261" t="s">
        <v>1423</v>
      </c>
      <c r="C3399" s="1261" t="s">
        <v>1390</v>
      </c>
      <c r="D3399" s="703">
        <v>85</v>
      </c>
      <c r="F3399" s="1261">
        <v>14313.52</v>
      </c>
      <c r="G3399" s="1261">
        <v>634</v>
      </c>
      <c r="H3399" s="1261">
        <v>0</v>
      </c>
      <c r="I3399" s="1261" t="s">
        <v>1358</v>
      </c>
      <c r="J3399" s="1261" t="s">
        <v>1359</v>
      </c>
    </row>
    <row r="3400">
      <c r="A3400" s="1261" t="s">
        <v>1355</v>
      </c>
      <c r="B3400" s="1261" t="s">
        <v>1423</v>
      </c>
      <c r="C3400" s="1261" t="s">
        <v>1362</v>
      </c>
      <c r="D3400" s="703">
        <v>22</v>
      </c>
      <c r="F3400" s="1261">
        <v>8051.9499999999998</v>
      </c>
      <c r="G3400" s="1261">
        <v>1365.3900000000001</v>
      </c>
      <c r="H3400" s="1261">
        <v>0</v>
      </c>
      <c r="I3400" s="1261" t="s">
        <v>1358</v>
      </c>
      <c r="J3400" s="1261" t="s">
        <v>1359</v>
      </c>
    </row>
    <row r="3401">
      <c r="A3401" s="1261" t="s">
        <v>1355</v>
      </c>
      <c r="B3401" s="1261" t="s">
        <v>1423</v>
      </c>
      <c r="C3401" s="1261" t="s">
        <v>1367</v>
      </c>
      <c r="D3401" s="703">
        <v>49</v>
      </c>
      <c r="F3401" s="1261">
        <v>49.409999999999997</v>
      </c>
      <c r="G3401" s="1261">
        <v>69.799999999999997</v>
      </c>
      <c r="H3401" s="1261">
        <v>0</v>
      </c>
      <c r="I3401" s="1261" t="s">
        <v>1358</v>
      </c>
      <c r="J3401" s="1261" t="s">
        <v>1359</v>
      </c>
    </row>
    <row r="3402">
      <c r="A3402" s="1261" t="s">
        <v>1360</v>
      </c>
      <c r="B3402" s="1261" t="s">
        <v>1423</v>
      </c>
      <c r="C3402" s="1261" t="s">
        <v>1391</v>
      </c>
      <c r="D3402" s="703">
        <v>40</v>
      </c>
      <c r="F3402" s="1261">
        <v>3229.1999999999998</v>
      </c>
      <c r="G3402" s="1261">
        <v>0.46000000000000002</v>
      </c>
      <c r="H3402" s="1261">
        <v>0</v>
      </c>
      <c r="I3402" s="1261" t="s">
        <v>1358</v>
      </c>
      <c r="J3402" s="1261" t="s">
        <v>1359</v>
      </c>
    </row>
    <row r="3403">
      <c r="A3403" s="1261" t="s">
        <v>1355</v>
      </c>
      <c r="B3403" s="1261" t="s">
        <v>1423</v>
      </c>
      <c r="C3403" s="1261" t="s">
        <v>1370</v>
      </c>
      <c r="D3403" s="703">
        <v>72</v>
      </c>
      <c r="F3403" s="1261">
        <v>34479.080000000002</v>
      </c>
      <c r="G3403" s="1261">
        <v>41186</v>
      </c>
      <c r="H3403" s="1261">
        <v>0</v>
      </c>
      <c r="I3403" s="1261" t="s">
        <v>1358</v>
      </c>
      <c r="J3403" s="1261" t="s">
        <v>1359</v>
      </c>
    </row>
    <row r="3404">
      <c r="A3404" s="1261" t="s">
        <v>1360</v>
      </c>
      <c r="B3404" s="1261" t="s">
        <v>1423</v>
      </c>
      <c r="C3404" s="1261" t="s">
        <v>1436</v>
      </c>
      <c r="D3404" s="703">
        <v>61</v>
      </c>
      <c r="F3404" s="1261">
        <v>1926.5</v>
      </c>
      <c r="G3404" s="1261">
        <v>8.7699999999999996</v>
      </c>
      <c r="H3404" s="1261">
        <v>0</v>
      </c>
      <c r="I3404" s="1261" t="s">
        <v>1358</v>
      </c>
      <c r="J3404" s="1261" t="s">
        <v>1359</v>
      </c>
    </row>
    <row r="3405">
      <c r="A3405" s="1261" t="s">
        <v>1355</v>
      </c>
      <c r="B3405" s="1261" t="s">
        <v>1423</v>
      </c>
      <c r="C3405" s="1261" t="s">
        <v>1368</v>
      </c>
      <c r="D3405" s="703">
        <v>10</v>
      </c>
      <c r="F3405" s="1261">
        <v>762381.5</v>
      </c>
      <c r="G3405" s="1261">
        <v>4741000</v>
      </c>
      <c r="H3405" s="1261">
        <v>0</v>
      </c>
      <c r="I3405" s="1261" t="s">
        <v>1358</v>
      </c>
      <c r="J3405" s="1261" t="s">
        <v>1359</v>
      </c>
    </row>
    <row r="3406">
      <c r="A3406" s="1261" t="s">
        <v>1360</v>
      </c>
      <c r="B3406" s="1261" t="s">
        <v>1423</v>
      </c>
      <c r="C3406" s="1261" t="s">
        <v>1386</v>
      </c>
      <c r="D3406" s="703">
        <v>90</v>
      </c>
      <c r="F3406" s="1261">
        <v>295.77999999999997</v>
      </c>
      <c r="G3406" s="1261">
        <v>2.8999999999999999</v>
      </c>
      <c r="H3406" s="1261">
        <v>0</v>
      </c>
      <c r="I3406" s="1261" t="s">
        <v>1358</v>
      </c>
      <c r="J3406" s="1261" t="s">
        <v>1359</v>
      </c>
    </row>
    <row r="3407">
      <c r="A3407" s="1261" t="s">
        <v>1355</v>
      </c>
      <c r="B3407" s="1261" t="s">
        <v>1423</v>
      </c>
      <c r="C3407" s="1261" t="s">
        <v>1397</v>
      </c>
      <c r="D3407" s="703">
        <v>95</v>
      </c>
      <c r="F3407" s="1261">
        <v>27350</v>
      </c>
      <c r="G3407" s="1261">
        <v>447</v>
      </c>
      <c r="H3407" s="1261">
        <v>0</v>
      </c>
      <c r="I3407" s="1261" t="s">
        <v>1358</v>
      </c>
      <c r="J3407" s="1261" t="s">
        <v>1359</v>
      </c>
    </row>
    <row r="3408">
      <c r="A3408" s="1261" t="s">
        <v>1355</v>
      </c>
      <c r="B3408" s="1261" t="s">
        <v>1423</v>
      </c>
      <c r="C3408" s="1261" t="s">
        <v>1415</v>
      </c>
      <c r="D3408" s="703">
        <v>73</v>
      </c>
      <c r="F3408" s="1261">
        <v>270</v>
      </c>
      <c r="G3408" s="1261">
        <v>10</v>
      </c>
      <c r="H3408" s="1261">
        <v>0</v>
      </c>
      <c r="I3408" s="1261" t="s">
        <v>1358</v>
      </c>
      <c r="J3408" s="1261" t="s">
        <v>1359</v>
      </c>
    </row>
    <row r="3409">
      <c r="A3409" s="1261" t="s">
        <v>1360</v>
      </c>
      <c r="B3409" s="1261" t="s">
        <v>1423</v>
      </c>
      <c r="C3409" s="1261" t="s">
        <v>1364</v>
      </c>
      <c r="D3409" s="703">
        <v>19</v>
      </c>
      <c r="F3409" s="1261">
        <v>296581.45000000001</v>
      </c>
      <c r="G3409" s="1261">
        <v>247488</v>
      </c>
      <c r="H3409" s="1261">
        <v>0</v>
      </c>
      <c r="I3409" s="1261" t="s">
        <v>1358</v>
      </c>
      <c r="J3409" s="1261" t="s">
        <v>1359</v>
      </c>
    </row>
    <row r="3410">
      <c r="A3410" s="1261" t="s">
        <v>1360</v>
      </c>
      <c r="B3410" s="1261" t="s">
        <v>1423</v>
      </c>
      <c r="C3410" s="1261" t="s">
        <v>1437</v>
      </c>
      <c r="D3410" s="703">
        <v>39</v>
      </c>
      <c r="F3410" s="1261">
        <v>53435.699999999997</v>
      </c>
      <c r="G3410" s="1261">
        <v>44000</v>
      </c>
      <c r="H3410" s="1261">
        <v>0</v>
      </c>
      <c r="I3410" s="1261" t="s">
        <v>1358</v>
      </c>
      <c r="J3410" s="1261" t="s">
        <v>1359</v>
      </c>
    </row>
    <row r="3411">
      <c r="A3411" s="1261" t="s">
        <v>1355</v>
      </c>
      <c r="B3411" s="1261" t="s">
        <v>1423</v>
      </c>
      <c r="C3411" s="1261" t="s">
        <v>1376</v>
      </c>
      <c r="D3411" s="703">
        <v>10</v>
      </c>
      <c r="F3411" s="1261">
        <v>577488.28000000003</v>
      </c>
      <c r="G3411" s="1261">
        <v>2023549</v>
      </c>
      <c r="H3411" s="1261">
        <v>0</v>
      </c>
      <c r="I3411" s="1261" t="s">
        <v>1358</v>
      </c>
      <c r="J3411" s="1261" t="s">
        <v>1359</v>
      </c>
    </row>
    <row r="3412">
      <c r="A3412" s="1261" t="s">
        <v>1355</v>
      </c>
      <c r="B3412" s="1261" t="s">
        <v>1423</v>
      </c>
      <c r="C3412" s="1261" t="s">
        <v>1362</v>
      </c>
      <c r="D3412" s="703">
        <v>13</v>
      </c>
      <c r="F3412" s="1261">
        <v>6606.8599999999997</v>
      </c>
      <c r="G3412" s="1261">
        <v>224</v>
      </c>
      <c r="H3412" s="1261">
        <v>0</v>
      </c>
      <c r="I3412" s="1261" t="s">
        <v>1358</v>
      </c>
      <c r="J3412" s="1261" t="s">
        <v>1359</v>
      </c>
    </row>
    <row r="3413">
      <c r="A3413" s="1261" t="s">
        <v>1360</v>
      </c>
      <c r="B3413" s="1261" t="s">
        <v>1423</v>
      </c>
      <c r="C3413" s="1261" t="s">
        <v>1379</v>
      </c>
      <c r="D3413" s="703">
        <v>94</v>
      </c>
      <c r="F3413" s="1261">
        <v>84862.380000000005</v>
      </c>
      <c r="G3413" s="1261">
        <v>14471.549999999999</v>
      </c>
      <c r="H3413" s="1261">
        <v>0</v>
      </c>
      <c r="I3413" s="1261" t="s">
        <v>1358</v>
      </c>
      <c r="J3413" s="1261" t="s">
        <v>1359</v>
      </c>
    </row>
    <row r="3414">
      <c r="A3414" s="1261" t="s">
        <v>1360</v>
      </c>
      <c r="B3414" s="1261" t="s">
        <v>1423</v>
      </c>
      <c r="C3414" s="1261" t="s">
        <v>1370</v>
      </c>
      <c r="D3414" s="703">
        <v>28</v>
      </c>
      <c r="F3414" s="1261">
        <v>126754336.27</v>
      </c>
      <c r="G3414" s="1261">
        <v>1507296.3999999999</v>
      </c>
      <c r="H3414" s="1261">
        <v>0</v>
      </c>
      <c r="I3414" s="1261" t="s">
        <v>1358</v>
      </c>
      <c r="J3414" s="1261" t="s">
        <v>1359</v>
      </c>
    </row>
    <row r="3415">
      <c r="A3415" s="1261" t="s">
        <v>1355</v>
      </c>
      <c r="B3415" s="1261" t="s">
        <v>1423</v>
      </c>
      <c r="C3415" s="1261" t="s">
        <v>1398</v>
      </c>
      <c r="D3415" s="703">
        <v>58</v>
      </c>
      <c r="F3415" s="1261">
        <v>1</v>
      </c>
      <c r="G3415" s="1261">
        <v>0.080000000000000002</v>
      </c>
      <c r="H3415" s="1261">
        <v>0</v>
      </c>
      <c r="I3415" s="1261" t="s">
        <v>1358</v>
      </c>
      <c r="J3415" s="1261" t="s">
        <v>1359</v>
      </c>
    </row>
    <row r="3416">
      <c r="A3416" s="1261" t="s">
        <v>1360</v>
      </c>
      <c r="B3416" s="1261" t="s">
        <v>1423</v>
      </c>
      <c r="C3416" s="1261" t="s">
        <v>1367</v>
      </c>
      <c r="D3416" s="703">
        <v>33</v>
      </c>
      <c r="F3416" s="1261">
        <v>900</v>
      </c>
      <c r="G3416" s="1261">
        <v>300</v>
      </c>
      <c r="H3416" s="1261">
        <v>0</v>
      </c>
      <c r="I3416" s="1261" t="s">
        <v>1358</v>
      </c>
      <c r="J3416" s="1261" t="s">
        <v>1359</v>
      </c>
    </row>
    <row r="3417">
      <c r="A3417" s="1261" t="s">
        <v>1360</v>
      </c>
      <c r="B3417" s="1261" t="s">
        <v>1423</v>
      </c>
      <c r="C3417" s="1261" t="s">
        <v>1376</v>
      </c>
      <c r="D3417" s="703">
        <v>86</v>
      </c>
      <c r="F3417" s="1261">
        <v>3159.0999999999999</v>
      </c>
      <c r="G3417" s="1261">
        <v>3480</v>
      </c>
      <c r="H3417" s="1261">
        <v>0</v>
      </c>
      <c r="I3417" s="1261" t="s">
        <v>1358</v>
      </c>
      <c r="J3417" s="1261" t="s">
        <v>1359</v>
      </c>
    </row>
    <row r="3418">
      <c r="A3418" s="1261" t="s">
        <v>1355</v>
      </c>
      <c r="B3418" s="1261" t="s">
        <v>1423</v>
      </c>
      <c r="C3418" s="1261" t="s">
        <v>1388</v>
      </c>
      <c r="D3418" s="703">
        <v>95</v>
      </c>
      <c r="F3418" s="1261">
        <v>1272.0599999999999</v>
      </c>
      <c r="G3418" s="1261">
        <v>10</v>
      </c>
      <c r="H3418" s="1261">
        <v>0</v>
      </c>
      <c r="I3418" s="1261" t="s">
        <v>1358</v>
      </c>
      <c r="J3418" s="1261" t="s">
        <v>1359</v>
      </c>
    </row>
    <row r="3419">
      <c r="A3419" s="1261" t="s">
        <v>1360</v>
      </c>
      <c r="B3419" s="1261" t="s">
        <v>1423</v>
      </c>
      <c r="C3419" s="1261" t="s">
        <v>1379</v>
      </c>
      <c r="D3419" s="703">
        <v>30</v>
      </c>
      <c r="F3419" s="1261">
        <v>1492.48</v>
      </c>
      <c r="G3419" s="1261">
        <v>4.4500000000000002</v>
      </c>
      <c r="H3419" s="1261">
        <v>0</v>
      </c>
      <c r="I3419" s="1261" t="s">
        <v>1358</v>
      </c>
      <c r="J3419" s="1261" t="s">
        <v>1359</v>
      </c>
    </row>
    <row r="3420">
      <c r="A3420" s="1261" t="s">
        <v>1360</v>
      </c>
      <c r="B3420" s="1261" t="s">
        <v>1423</v>
      </c>
      <c r="C3420" s="1261" t="s">
        <v>1368</v>
      </c>
      <c r="D3420" s="703">
        <v>12</v>
      </c>
      <c r="F3420" s="1261">
        <v>14481.780000000001</v>
      </c>
      <c r="G3420" s="1261">
        <v>24000</v>
      </c>
      <c r="H3420" s="1261">
        <v>0</v>
      </c>
      <c r="I3420" s="1261" t="s">
        <v>1358</v>
      </c>
      <c r="J3420" s="1261" t="s">
        <v>1359</v>
      </c>
    </row>
    <row r="3421">
      <c r="A3421" s="1261" t="s">
        <v>1360</v>
      </c>
      <c r="B3421" s="1261" t="s">
        <v>1423</v>
      </c>
      <c r="C3421" s="1261" t="s">
        <v>1372</v>
      </c>
      <c r="D3421" s="703">
        <v>90</v>
      </c>
      <c r="F3421" s="1261">
        <v>85312.429999999993</v>
      </c>
      <c r="G3421" s="1261">
        <v>159.74000000000001</v>
      </c>
      <c r="H3421" s="1261">
        <v>0</v>
      </c>
      <c r="I3421" s="1261" t="s">
        <v>1358</v>
      </c>
      <c r="J3421" s="1261" t="s">
        <v>1359</v>
      </c>
    </row>
    <row r="3422">
      <c r="A3422" s="1261" t="s">
        <v>1355</v>
      </c>
      <c r="B3422" s="1261" t="s">
        <v>1423</v>
      </c>
      <c r="C3422" s="1261" t="s">
        <v>1371</v>
      </c>
      <c r="D3422" s="703">
        <v>69</v>
      </c>
      <c r="F3422" s="1261">
        <v>516085.15999999997</v>
      </c>
      <c r="G3422" s="1261">
        <v>4960128</v>
      </c>
      <c r="H3422" s="1261">
        <v>0</v>
      </c>
      <c r="I3422" s="1261" t="s">
        <v>1358</v>
      </c>
      <c r="J3422" s="1261" t="s">
        <v>1359</v>
      </c>
    </row>
    <row r="3423">
      <c r="A3423" s="1261" t="s">
        <v>1355</v>
      </c>
      <c r="B3423" s="1261" t="s">
        <v>1423</v>
      </c>
      <c r="C3423" s="1261" t="s">
        <v>1368</v>
      </c>
      <c r="D3423" s="703">
        <v>92</v>
      </c>
      <c r="F3423" s="1261">
        <v>3702.54</v>
      </c>
      <c r="G3423" s="1261">
        <v>34.299999999999997</v>
      </c>
      <c r="H3423" s="1261">
        <v>0</v>
      </c>
      <c r="I3423" s="1261" t="s">
        <v>1358</v>
      </c>
      <c r="J3423" s="1261" t="s">
        <v>1359</v>
      </c>
    </row>
    <row r="3424">
      <c r="A3424" s="1261" t="s">
        <v>1360</v>
      </c>
      <c r="B3424" s="1261" t="s">
        <v>1423</v>
      </c>
      <c r="C3424" s="1261" t="s">
        <v>1433</v>
      </c>
      <c r="D3424" s="703">
        <v>35</v>
      </c>
      <c r="F3424" s="1261">
        <v>88600</v>
      </c>
      <c r="G3424" s="1261">
        <v>10000</v>
      </c>
      <c r="H3424" s="1261">
        <v>0</v>
      </c>
      <c r="I3424" s="1261" t="s">
        <v>1358</v>
      </c>
      <c r="J3424" s="1261" t="s">
        <v>1359</v>
      </c>
    </row>
    <row r="3425">
      <c r="A3425" s="1261" t="s">
        <v>1355</v>
      </c>
      <c r="B3425" s="1261" t="s">
        <v>1423</v>
      </c>
      <c r="C3425" s="1261" t="s">
        <v>1357</v>
      </c>
      <c r="D3425" s="703">
        <v>15</v>
      </c>
      <c r="F3425" s="1261">
        <v>7077.2399999999998</v>
      </c>
      <c r="G3425" s="1261">
        <v>1243</v>
      </c>
      <c r="H3425" s="1261">
        <v>0</v>
      </c>
      <c r="I3425" s="1261" t="s">
        <v>1358</v>
      </c>
      <c r="J3425" s="1261" t="s">
        <v>1359</v>
      </c>
    </row>
    <row r="3426">
      <c r="A3426" s="1261" t="s">
        <v>1360</v>
      </c>
      <c r="B3426" s="1261" t="s">
        <v>1423</v>
      </c>
      <c r="C3426" s="1261" t="s">
        <v>1431</v>
      </c>
      <c r="D3426" s="703">
        <v>62</v>
      </c>
      <c r="F3426" s="1261">
        <v>12272.92</v>
      </c>
      <c r="G3426" s="1261">
        <v>126.67</v>
      </c>
      <c r="H3426" s="1261">
        <v>0</v>
      </c>
      <c r="I3426" s="1261" t="s">
        <v>1358</v>
      </c>
      <c r="J3426" s="1261" t="s">
        <v>1359</v>
      </c>
    </row>
    <row r="3427">
      <c r="A3427" s="1261" t="s">
        <v>1355</v>
      </c>
      <c r="B3427" s="1261" t="s">
        <v>1423</v>
      </c>
      <c r="C3427" s="1261" t="s">
        <v>1368</v>
      </c>
      <c r="D3427" s="703">
        <v>9</v>
      </c>
      <c r="F3427" s="1261">
        <v>504.16000000000003</v>
      </c>
      <c r="G3427" s="1261">
        <v>129</v>
      </c>
      <c r="H3427" s="1261">
        <v>0</v>
      </c>
      <c r="I3427" s="1261" t="s">
        <v>1358</v>
      </c>
      <c r="J3427" s="1261" t="s">
        <v>1359</v>
      </c>
    </row>
    <row r="3428">
      <c r="A3428" s="1261" t="s">
        <v>1360</v>
      </c>
      <c r="B3428" s="1261" t="s">
        <v>1423</v>
      </c>
      <c r="C3428" s="1261" t="s">
        <v>1368</v>
      </c>
      <c r="D3428" s="703">
        <v>1</v>
      </c>
      <c r="E3428" s="1261" t="s">
        <v>1418</v>
      </c>
      <c r="F3428" s="1261">
        <v>181715.92999999999</v>
      </c>
      <c r="G3428" s="1261">
        <v>40377</v>
      </c>
      <c r="H3428" s="1261">
        <v>115</v>
      </c>
      <c r="I3428" s="1261" t="s">
        <v>1358</v>
      </c>
      <c r="J3428" s="1261" t="s">
        <v>1359</v>
      </c>
    </row>
    <row r="3429">
      <c r="A3429" s="1261" t="s">
        <v>1355</v>
      </c>
      <c r="B3429" s="1261" t="s">
        <v>1423</v>
      </c>
      <c r="C3429" s="1261" t="s">
        <v>1371</v>
      </c>
      <c r="D3429" s="703">
        <v>75</v>
      </c>
      <c r="F3429" s="1261">
        <v>26676.150000000001</v>
      </c>
      <c r="G3429" s="1261">
        <v>798.20000000000005</v>
      </c>
      <c r="H3429" s="1261">
        <v>0</v>
      </c>
      <c r="I3429" s="1261" t="s">
        <v>1358</v>
      </c>
      <c r="J3429" s="1261" t="s">
        <v>1359</v>
      </c>
    </row>
    <row r="3430">
      <c r="A3430" s="1261" t="s">
        <v>1360</v>
      </c>
      <c r="B3430" s="1261" t="s">
        <v>1423</v>
      </c>
      <c r="C3430" s="1261" t="s">
        <v>1391</v>
      </c>
      <c r="D3430" s="703">
        <v>70</v>
      </c>
      <c r="F3430" s="1261">
        <v>333462.37</v>
      </c>
      <c r="G3430" s="1261">
        <v>91894.589999999997</v>
      </c>
      <c r="H3430" s="1261">
        <v>0</v>
      </c>
      <c r="I3430" s="1261" t="s">
        <v>1358</v>
      </c>
      <c r="J3430" s="1261" t="s">
        <v>1359</v>
      </c>
    </row>
    <row r="3431">
      <c r="A3431" s="1261" t="s">
        <v>1360</v>
      </c>
      <c r="B3431" s="1261" t="s">
        <v>1423</v>
      </c>
      <c r="C3431" s="1261" t="s">
        <v>1364</v>
      </c>
      <c r="D3431" s="703">
        <v>73</v>
      </c>
      <c r="F3431" s="1261">
        <v>4273.1700000000001</v>
      </c>
      <c r="G3431" s="1261">
        <v>26.719999999999999</v>
      </c>
      <c r="H3431" s="1261">
        <v>0</v>
      </c>
      <c r="I3431" s="1261" t="s">
        <v>1358</v>
      </c>
      <c r="J3431" s="1261" t="s">
        <v>1359</v>
      </c>
    </row>
    <row r="3432">
      <c r="A3432" s="1261" t="s">
        <v>1360</v>
      </c>
      <c r="B3432" s="1261" t="s">
        <v>1423</v>
      </c>
      <c r="C3432" s="1261" t="s">
        <v>1365</v>
      </c>
      <c r="D3432" s="703">
        <v>29</v>
      </c>
      <c r="F3432" s="1261">
        <v>49287.489999999998</v>
      </c>
      <c r="G3432" s="1261">
        <v>6</v>
      </c>
      <c r="H3432" s="1261">
        <v>0</v>
      </c>
      <c r="I3432" s="1261" t="s">
        <v>1358</v>
      </c>
      <c r="J3432" s="1261" t="s">
        <v>1359</v>
      </c>
    </row>
    <row r="3433">
      <c r="A3433" s="1261" t="s">
        <v>1360</v>
      </c>
      <c r="B3433" s="1261" t="s">
        <v>1423</v>
      </c>
      <c r="C3433" s="1261" t="s">
        <v>1430</v>
      </c>
      <c r="D3433" s="703">
        <v>90</v>
      </c>
      <c r="F3433" s="1261">
        <v>82534.360000000001</v>
      </c>
      <c r="G3433" s="1261">
        <v>42.869999999999997</v>
      </c>
      <c r="H3433" s="1261">
        <v>0</v>
      </c>
      <c r="I3433" s="1261" t="s">
        <v>1358</v>
      </c>
      <c r="J3433" s="1261" t="s">
        <v>1359</v>
      </c>
    </row>
    <row r="3434">
      <c r="A3434" s="1261" t="s">
        <v>1360</v>
      </c>
      <c r="B3434" s="1261" t="s">
        <v>1423</v>
      </c>
      <c r="C3434" s="1261" t="s">
        <v>1397</v>
      </c>
      <c r="D3434" s="703">
        <v>90</v>
      </c>
      <c r="F3434" s="1261">
        <v>585072.44999999995</v>
      </c>
      <c r="G3434" s="1261">
        <v>3700.3099999999999</v>
      </c>
      <c r="H3434" s="1261">
        <v>0</v>
      </c>
      <c r="I3434" s="1261" t="s">
        <v>1358</v>
      </c>
      <c r="J3434" s="1261" t="s">
        <v>1359</v>
      </c>
    </row>
    <row r="3435">
      <c r="A3435" s="1261" t="s">
        <v>1360</v>
      </c>
      <c r="B3435" s="1261" t="s">
        <v>1423</v>
      </c>
      <c r="C3435" s="1261" t="s">
        <v>1442</v>
      </c>
      <c r="D3435" s="703">
        <v>84</v>
      </c>
      <c r="F3435" s="1261">
        <v>865652.23999999999</v>
      </c>
      <c r="G3435" s="1261">
        <v>62458</v>
      </c>
      <c r="H3435" s="1261">
        <v>0</v>
      </c>
      <c r="I3435" s="1261" t="s">
        <v>1358</v>
      </c>
      <c r="J3435" s="1261" t="s">
        <v>1359</v>
      </c>
    </row>
    <row r="3436">
      <c r="A3436" s="1261" t="s">
        <v>1355</v>
      </c>
      <c r="B3436" s="1261" t="s">
        <v>1423</v>
      </c>
      <c r="C3436" s="1261" t="s">
        <v>1377</v>
      </c>
      <c r="D3436" s="703">
        <v>84</v>
      </c>
      <c r="F3436" s="1261">
        <v>7225</v>
      </c>
      <c r="G3436" s="1261">
        <v>105</v>
      </c>
      <c r="H3436" s="1261">
        <v>0</v>
      </c>
      <c r="I3436" s="1261" t="s">
        <v>1358</v>
      </c>
      <c r="J3436" s="1261" t="s">
        <v>1359</v>
      </c>
    </row>
    <row r="3437">
      <c r="A3437" s="1261" t="s">
        <v>1360</v>
      </c>
      <c r="B3437" s="1261" t="s">
        <v>1423</v>
      </c>
      <c r="C3437" s="1261" t="s">
        <v>1444</v>
      </c>
      <c r="D3437" s="703">
        <v>85</v>
      </c>
      <c r="F3437" s="1261">
        <v>195.62</v>
      </c>
      <c r="G3437" s="1261">
        <v>0.040000000000000001</v>
      </c>
      <c r="H3437" s="1261">
        <v>0</v>
      </c>
      <c r="I3437" s="1261" t="s">
        <v>1358</v>
      </c>
      <c r="J3437" s="1261" t="s">
        <v>1359</v>
      </c>
    </row>
    <row r="3438">
      <c r="A3438" s="1261" t="s">
        <v>1355</v>
      </c>
      <c r="B3438" s="1261" t="s">
        <v>1423</v>
      </c>
      <c r="C3438" s="1261" t="s">
        <v>1398</v>
      </c>
      <c r="D3438" s="703">
        <v>62</v>
      </c>
      <c r="F3438" s="1261">
        <v>140</v>
      </c>
      <c r="G3438" s="1261">
        <v>2.5499999999999998</v>
      </c>
      <c r="H3438" s="1261">
        <v>0</v>
      </c>
      <c r="I3438" s="1261" t="s">
        <v>1358</v>
      </c>
      <c r="J3438" s="1261" t="s">
        <v>1359</v>
      </c>
    </row>
    <row r="3439">
      <c r="A3439" s="1261" t="s">
        <v>1360</v>
      </c>
      <c r="B3439" s="1261" t="s">
        <v>1423</v>
      </c>
      <c r="C3439" s="1261" t="s">
        <v>1357</v>
      </c>
      <c r="D3439" s="703">
        <v>20</v>
      </c>
      <c r="F3439" s="1261">
        <v>70200</v>
      </c>
      <c r="G3439" s="1261">
        <v>156000</v>
      </c>
      <c r="H3439" s="1261">
        <v>0</v>
      </c>
      <c r="I3439" s="1261" t="s">
        <v>1358</v>
      </c>
      <c r="J3439" s="1261" t="s">
        <v>1359</v>
      </c>
    </row>
    <row r="3440">
      <c r="A3440" s="1261" t="s">
        <v>1355</v>
      </c>
      <c r="B3440" s="1261" t="s">
        <v>1423</v>
      </c>
      <c r="C3440" s="1261" t="s">
        <v>1397</v>
      </c>
      <c r="D3440" s="703">
        <v>20</v>
      </c>
      <c r="F3440" s="1261">
        <v>1030</v>
      </c>
      <c r="G3440" s="1261">
        <v>102.2</v>
      </c>
      <c r="H3440" s="1261">
        <v>0</v>
      </c>
      <c r="I3440" s="1261" t="s">
        <v>1358</v>
      </c>
      <c r="J3440" s="1261" t="s">
        <v>1359</v>
      </c>
    </row>
    <row r="3441">
      <c r="A3441" s="1261" t="s">
        <v>1355</v>
      </c>
      <c r="B3441" s="1261" t="s">
        <v>1423</v>
      </c>
      <c r="C3441" s="1261" t="s">
        <v>1398</v>
      </c>
      <c r="D3441" s="703">
        <v>61</v>
      </c>
      <c r="F3441" s="1261">
        <v>490</v>
      </c>
      <c r="G3441" s="1261">
        <v>22.399999999999999</v>
      </c>
      <c r="H3441" s="1261">
        <v>0</v>
      </c>
      <c r="I3441" s="1261" t="s">
        <v>1358</v>
      </c>
      <c r="J3441" s="1261" t="s">
        <v>1359</v>
      </c>
    </row>
    <row r="3442">
      <c r="A3442" s="1261" t="s">
        <v>1355</v>
      </c>
      <c r="B3442" s="1261" t="s">
        <v>1423</v>
      </c>
      <c r="C3442" s="1261" t="s">
        <v>1367</v>
      </c>
      <c r="D3442" s="703">
        <v>94</v>
      </c>
      <c r="F3442" s="1261">
        <v>8916.1200000000008</v>
      </c>
      <c r="G3442" s="1261">
        <v>502.64999999999998</v>
      </c>
      <c r="H3442" s="1261">
        <v>0</v>
      </c>
      <c r="I3442" s="1261" t="s">
        <v>1358</v>
      </c>
      <c r="J3442" s="1261" t="s">
        <v>1359</v>
      </c>
    </row>
    <row r="3443">
      <c r="A3443" s="1261" t="s">
        <v>1355</v>
      </c>
      <c r="B3443" s="1261" t="s">
        <v>1423</v>
      </c>
      <c r="C3443" s="1261" t="s">
        <v>1379</v>
      </c>
      <c r="D3443" s="703">
        <v>28</v>
      </c>
      <c r="F3443" s="1261">
        <v>20350.799999999999</v>
      </c>
      <c r="G3443" s="1261">
        <v>0.94999999999999996</v>
      </c>
      <c r="H3443" s="1261">
        <v>0</v>
      </c>
      <c r="I3443" s="1261" t="s">
        <v>1358</v>
      </c>
      <c r="J3443" s="1261" t="s">
        <v>1359</v>
      </c>
    </row>
    <row r="3444">
      <c r="A3444" s="1261" t="s">
        <v>1360</v>
      </c>
      <c r="B3444" s="1261" t="s">
        <v>1423</v>
      </c>
      <c r="C3444" s="1261" t="s">
        <v>1446</v>
      </c>
      <c r="D3444" s="703">
        <v>39</v>
      </c>
      <c r="F3444" s="1261">
        <v>2211.5</v>
      </c>
      <c r="G3444" s="1261">
        <v>0.40000000000000002</v>
      </c>
      <c r="H3444" s="1261">
        <v>0</v>
      </c>
      <c r="I3444" s="1261" t="s">
        <v>1358</v>
      </c>
      <c r="J3444" s="1261" t="s">
        <v>1359</v>
      </c>
    </row>
    <row r="3445">
      <c r="A3445" s="1261" t="s">
        <v>1360</v>
      </c>
      <c r="B3445" s="1261" t="s">
        <v>1423</v>
      </c>
      <c r="C3445" s="1261" t="s">
        <v>1364</v>
      </c>
      <c r="D3445" s="703">
        <v>28</v>
      </c>
      <c r="F3445" s="1261">
        <v>3826</v>
      </c>
      <c r="G3445" s="1261">
        <v>150</v>
      </c>
      <c r="H3445" s="1261">
        <v>0</v>
      </c>
      <c r="I3445" s="1261" t="s">
        <v>1358</v>
      </c>
      <c r="J3445" s="1261" t="s">
        <v>1359</v>
      </c>
    </row>
    <row r="3446">
      <c r="A3446" s="1261" t="s">
        <v>1360</v>
      </c>
      <c r="B3446" s="1261" t="s">
        <v>1423</v>
      </c>
      <c r="C3446" s="1261" t="s">
        <v>1388</v>
      </c>
      <c r="D3446" s="703">
        <v>40</v>
      </c>
      <c r="F3446" s="1261">
        <v>9.0399999999999991</v>
      </c>
      <c r="G3446" s="1261">
        <v>0.5</v>
      </c>
      <c r="H3446" s="1261">
        <v>0</v>
      </c>
      <c r="I3446" s="1261" t="s">
        <v>1358</v>
      </c>
      <c r="J3446" s="1261" t="s">
        <v>1359</v>
      </c>
    </row>
    <row r="3447">
      <c r="A3447" s="1261" t="s">
        <v>1360</v>
      </c>
      <c r="B3447" s="1261" t="s">
        <v>1423</v>
      </c>
      <c r="C3447" s="1261" t="s">
        <v>1422</v>
      </c>
      <c r="D3447" s="703">
        <v>61</v>
      </c>
      <c r="F3447" s="1261">
        <v>112.33</v>
      </c>
      <c r="G3447" s="1261">
        <v>1.4399999999999999</v>
      </c>
      <c r="H3447" s="1261">
        <v>0</v>
      </c>
      <c r="I3447" s="1261" t="s">
        <v>1358</v>
      </c>
      <c r="J3447" s="1261" t="s">
        <v>1359</v>
      </c>
    </row>
    <row r="3448">
      <c r="A3448" s="1261" t="s">
        <v>1360</v>
      </c>
      <c r="B3448" s="1261" t="s">
        <v>1423</v>
      </c>
      <c r="C3448" s="1261" t="s">
        <v>1397</v>
      </c>
      <c r="D3448" s="703">
        <v>84</v>
      </c>
      <c r="F3448" s="1261">
        <v>674.92999999999995</v>
      </c>
      <c r="G3448" s="1261">
        <v>1.0700000000000001</v>
      </c>
      <c r="H3448" s="1261">
        <v>0</v>
      </c>
      <c r="I3448" s="1261" t="s">
        <v>1358</v>
      </c>
      <c r="J3448" s="1261" t="s">
        <v>1359</v>
      </c>
    </row>
    <row r="3449">
      <c r="A3449" s="1261" t="s">
        <v>1360</v>
      </c>
      <c r="B3449" s="1261" t="s">
        <v>1423</v>
      </c>
      <c r="C3449" s="1261" t="s">
        <v>1445</v>
      </c>
      <c r="D3449" s="703">
        <v>61</v>
      </c>
      <c r="F3449" s="1261">
        <v>1830.5999999999999</v>
      </c>
      <c r="G3449" s="1261">
        <v>11.49</v>
      </c>
      <c r="H3449" s="1261">
        <v>0</v>
      </c>
      <c r="I3449" s="1261" t="s">
        <v>1358</v>
      </c>
      <c r="J3449" s="1261" t="s">
        <v>1359</v>
      </c>
    </row>
    <row r="3450">
      <c r="A3450" s="1261" t="s">
        <v>1360</v>
      </c>
      <c r="B3450" s="1261" t="s">
        <v>1423</v>
      </c>
      <c r="C3450" s="1261" t="s">
        <v>1368</v>
      </c>
      <c r="D3450" s="703">
        <v>23</v>
      </c>
      <c r="F3450" s="1261">
        <v>8145.6899999999996</v>
      </c>
      <c r="G3450" s="1261">
        <v>41310</v>
      </c>
      <c r="H3450" s="1261">
        <v>0</v>
      </c>
      <c r="I3450" s="1261" t="s">
        <v>1358</v>
      </c>
      <c r="J3450" s="1261" t="s">
        <v>1359</v>
      </c>
    </row>
    <row r="3451">
      <c r="A3451" s="1261" t="s">
        <v>1360</v>
      </c>
      <c r="B3451" s="1261" t="s">
        <v>1423</v>
      </c>
      <c r="C3451" s="1261" t="s">
        <v>1367</v>
      </c>
      <c r="D3451" s="703">
        <v>32</v>
      </c>
      <c r="F3451" s="1261">
        <v>42515</v>
      </c>
      <c r="G3451" s="1261">
        <v>33487.18</v>
      </c>
      <c r="H3451" s="1261">
        <v>0</v>
      </c>
      <c r="I3451" s="1261" t="s">
        <v>1358</v>
      </c>
      <c r="J3451" s="1261" t="s">
        <v>1359</v>
      </c>
    </row>
    <row r="3452">
      <c r="A3452" s="1261" t="s">
        <v>1360</v>
      </c>
      <c r="B3452" s="1261" t="s">
        <v>1423</v>
      </c>
      <c r="C3452" s="1261" t="s">
        <v>1364</v>
      </c>
      <c r="D3452" s="703">
        <v>34</v>
      </c>
      <c r="F3452" s="1261">
        <v>742.47000000000003</v>
      </c>
      <c r="G3452" s="1261">
        <v>500</v>
      </c>
      <c r="H3452" s="1261">
        <v>0</v>
      </c>
      <c r="I3452" s="1261" t="s">
        <v>1358</v>
      </c>
      <c r="J3452" s="1261" t="s">
        <v>1359</v>
      </c>
    </row>
    <row r="3453">
      <c r="A3453" s="1261" t="s">
        <v>1360</v>
      </c>
      <c r="B3453" s="1261" t="s">
        <v>1423</v>
      </c>
      <c r="C3453" s="1261" t="s">
        <v>1442</v>
      </c>
      <c r="D3453" s="703">
        <v>49</v>
      </c>
      <c r="F3453" s="1261">
        <v>0.45000000000000001</v>
      </c>
      <c r="G3453" s="1261">
        <v>0.089999999999999997</v>
      </c>
      <c r="H3453" s="1261">
        <v>0</v>
      </c>
      <c r="I3453" s="1261" t="s">
        <v>1358</v>
      </c>
      <c r="J3453" s="1261" t="s">
        <v>1359</v>
      </c>
    </row>
    <row r="3454">
      <c r="A3454" s="1261" t="s">
        <v>1355</v>
      </c>
      <c r="B3454" s="1261" t="s">
        <v>1423</v>
      </c>
      <c r="C3454" s="1261" t="s">
        <v>1410</v>
      </c>
      <c r="D3454" s="703">
        <v>85</v>
      </c>
      <c r="F3454" s="1261">
        <v>23866.25</v>
      </c>
      <c r="G3454" s="1261">
        <v>111</v>
      </c>
      <c r="H3454" s="1261">
        <v>0</v>
      </c>
      <c r="I3454" s="1261" t="s">
        <v>1358</v>
      </c>
      <c r="J3454" s="1261" t="s">
        <v>1359</v>
      </c>
    </row>
    <row r="3455">
      <c r="A3455" s="1261" t="s">
        <v>1355</v>
      </c>
      <c r="B3455" s="1261" t="s">
        <v>1423</v>
      </c>
      <c r="C3455" s="1261" t="s">
        <v>1376</v>
      </c>
      <c r="D3455" s="703">
        <v>83</v>
      </c>
      <c r="F3455" s="1261">
        <v>14.32</v>
      </c>
      <c r="G3455" s="1261">
        <v>4.1600000000000001</v>
      </c>
      <c r="H3455" s="1261">
        <v>0</v>
      </c>
      <c r="I3455" s="1261" t="s">
        <v>1358</v>
      </c>
      <c r="J3455" s="1261" t="s">
        <v>1359</v>
      </c>
    </row>
    <row r="3456">
      <c r="A3456" s="1261" t="s">
        <v>1355</v>
      </c>
      <c r="B3456" s="1261" t="s">
        <v>1423</v>
      </c>
      <c r="C3456" s="1261" t="s">
        <v>1399</v>
      </c>
      <c r="D3456" s="703">
        <v>85</v>
      </c>
      <c r="F3456" s="1261">
        <v>1576.05</v>
      </c>
      <c r="G3456" s="1261">
        <v>2.5</v>
      </c>
      <c r="H3456" s="1261">
        <v>0</v>
      </c>
      <c r="I3456" s="1261" t="s">
        <v>1358</v>
      </c>
      <c r="J3456" s="1261" t="s">
        <v>1359</v>
      </c>
    </row>
    <row r="3457">
      <c r="A3457" s="1261" t="s">
        <v>1360</v>
      </c>
      <c r="B3457" s="1261" t="s">
        <v>1434</v>
      </c>
      <c r="C3457" s="1261" t="s">
        <v>1420</v>
      </c>
      <c r="D3457" s="703">
        <v>85</v>
      </c>
      <c r="F3457" s="1261">
        <v>8296.4200000000001</v>
      </c>
      <c r="G3457" s="1261">
        <v>2.73</v>
      </c>
      <c r="H3457" s="1261">
        <v>0</v>
      </c>
      <c r="I3457" s="1261" t="s">
        <v>1358</v>
      </c>
      <c r="J3457" s="1261" t="s">
        <v>1359</v>
      </c>
    </row>
    <row r="3458">
      <c r="A3458" s="1261" t="s">
        <v>1360</v>
      </c>
      <c r="B3458" s="1261" t="s">
        <v>1434</v>
      </c>
      <c r="C3458" s="1261" t="s">
        <v>1456</v>
      </c>
      <c r="D3458" s="703">
        <v>62</v>
      </c>
      <c r="F3458" s="1261">
        <v>22390.950000000001</v>
      </c>
      <c r="G3458" s="1261">
        <v>200.84999999999999</v>
      </c>
      <c r="H3458" s="1261">
        <v>0</v>
      </c>
      <c r="I3458" s="1261" t="s">
        <v>1358</v>
      </c>
      <c r="J3458" s="1261" t="s">
        <v>1359</v>
      </c>
    </row>
    <row r="3459">
      <c r="A3459" s="1261" t="s">
        <v>1355</v>
      </c>
      <c r="B3459" s="1261" t="s">
        <v>1434</v>
      </c>
      <c r="C3459" s="1261" t="s">
        <v>1366</v>
      </c>
      <c r="D3459" s="703">
        <v>85</v>
      </c>
      <c r="F3459" s="1261">
        <v>2357196.5299999998</v>
      </c>
      <c r="G3459" s="1261">
        <v>467855.59999999998</v>
      </c>
      <c r="H3459" s="1261">
        <v>0</v>
      </c>
      <c r="I3459" s="1261" t="s">
        <v>1358</v>
      </c>
      <c r="J3459" s="1261" t="s">
        <v>1359</v>
      </c>
    </row>
    <row r="3460">
      <c r="A3460" s="1261" t="s">
        <v>1360</v>
      </c>
      <c r="B3460" s="1261" t="s">
        <v>1434</v>
      </c>
      <c r="C3460" s="1261" t="s">
        <v>1407</v>
      </c>
      <c r="D3460" s="703">
        <v>84</v>
      </c>
      <c r="F3460" s="1261">
        <v>101.72</v>
      </c>
      <c r="G3460" s="1261">
        <v>0.20000000000000001</v>
      </c>
      <c r="H3460" s="1261">
        <v>0</v>
      </c>
      <c r="I3460" s="1261" t="s">
        <v>1358</v>
      </c>
      <c r="J3460" s="1261" t="s">
        <v>1359</v>
      </c>
    </row>
    <row r="3461">
      <c r="A3461" s="1261" t="s">
        <v>1360</v>
      </c>
      <c r="B3461" s="1261" t="s">
        <v>1434</v>
      </c>
      <c r="C3461" s="1261" t="s">
        <v>1380</v>
      </c>
      <c r="D3461" s="703">
        <v>61</v>
      </c>
      <c r="F3461" s="1261">
        <v>20247.110000000001</v>
      </c>
      <c r="G3461" s="1261">
        <v>253.47</v>
      </c>
      <c r="H3461" s="1261">
        <v>0</v>
      </c>
      <c r="I3461" s="1261" t="s">
        <v>1358</v>
      </c>
      <c r="J3461" s="1261" t="s">
        <v>1359</v>
      </c>
    </row>
    <row r="3462">
      <c r="A3462" s="1261" t="s">
        <v>1360</v>
      </c>
      <c r="B3462" s="1261" t="s">
        <v>1434</v>
      </c>
      <c r="C3462" s="1261" t="s">
        <v>1364</v>
      </c>
      <c r="D3462" s="703">
        <v>54</v>
      </c>
      <c r="F3462" s="1261">
        <v>72490.899999999994</v>
      </c>
      <c r="G3462" s="1261">
        <v>49270.639999999999</v>
      </c>
      <c r="H3462" s="1261">
        <v>0</v>
      </c>
      <c r="I3462" s="1261" t="s">
        <v>1358</v>
      </c>
      <c r="J3462" s="1261" t="s">
        <v>1359</v>
      </c>
    </row>
    <row r="3463">
      <c r="A3463" s="1261" t="s">
        <v>1355</v>
      </c>
      <c r="B3463" s="1261" t="s">
        <v>1434</v>
      </c>
      <c r="C3463" s="1261" t="s">
        <v>1364</v>
      </c>
      <c r="D3463" s="703">
        <v>84</v>
      </c>
      <c r="F3463" s="1261">
        <v>903065.67000000004</v>
      </c>
      <c r="G3463" s="1261">
        <v>61314.279999999999</v>
      </c>
      <c r="H3463" s="1261">
        <v>0</v>
      </c>
      <c r="I3463" s="1261" t="s">
        <v>1358</v>
      </c>
      <c r="J3463" s="1261" t="s">
        <v>1359</v>
      </c>
    </row>
    <row r="3464">
      <c r="A3464" s="1261" t="s">
        <v>1355</v>
      </c>
      <c r="B3464" s="1261" t="s">
        <v>1434</v>
      </c>
      <c r="C3464" s="1261" t="s">
        <v>1386</v>
      </c>
      <c r="D3464" s="703">
        <v>85</v>
      </c>
      <c r="F3464" s="1261">
        <v>140456.72</v>
      </c>
      <c r="G3464" s="1261">
        <v>189.56999999999999</v>
      </c>
      <c r="H3464" s="1261">
        <v>0</v>
      </c>
      <c r="I3464" s="1261" t="s">
        <v>1358</v>
      </c>
      <c r="J3464" s="1261" t="s">
        <v>1359</v>
      </c>
    </row>
    <row r="3465">
      <c r="A3465" s="1261" t="s">
        <v>1360</v>
      </c>
      <c r="B3465" s="1261" t="s">
        <v>1423</v>
      </c>
      <c r="C3465" s="1261" t="s">
        <v>1408</v>
      </c>
      <c r="D3465" s="703">
        <v>42</v>
      </c>
      <c r="F3465" s="1261">
        <v>1953.45</v>
      </c>
      <c r="G3465" s="1261">
        <v>11.039999999999999</v>
      </c>
      <c r="H3465" s="1261">
        <v>0</v>
      </c>
      <c r="I3465" s="1261" t="s">
        <v>1358</v>
      </c>
      <c r="J3465" s="1261" t="s">
        <v>1359</v>
      </c>
    </row>
    <row r="3466">
      <c r="A3466" s="1261" t="s">
        <v>1360</v>
      </c>
      <c r="B3466" s="1261" t="s">
        <v>1434</v>
      </c>
      <c r="C3466" s="1261" t="s">
        <v>1412</v>
      </c>
      <c r="D3466" s="703">
        <v>11</v>
      </c>
      <c r="F3466" s="1261">
        <v>1143116.6299999999</v>
      </c>
      <c r="G3466" s="1261">
        <v>1343000</v>
      </c>
      <c r="H3466" s="1261">
        <v>0</v>
      </c>
      <c r="I3466" s="1261" t="s">
        <v>1358</v>
      </c>
      <c r="J3466" s="1261" t="s">
        <v>1359</v>
      </c>
    </row>
    <row r="3467">
      <c r="A3467" s="1261" t="s">
        <v>1355</v>
      </c>
      <c r="B3467" s="1261" t="s">
        <v>1434</v>
      </c>
      <c r="C3467" s="1261" t="s">
        <v>1378</v>
      </c>
      <c r="D3467" s="703">
        <v>8</v>
      </c>
      <c r="F3467" s="1261">
        <v>4216.5900000000001</v>
      </c>
      <c r="G3467" s="1261">
        <v>560</v>
      </c>
      <c r="H3467" s="1261">
        <v>0</v>
      </c>
      <c r="I3467" s="1261" t="s">
        <v>1358</v>
      </c>
      <c r="J3467" s="1261" t="s">
        <v>1359</v>
      </c>
    </row>
    <row r="3468">
      <c r="A3468" s="1261" t="s">
        <v>1360</v>
      </c>
      <c r="B3468" s="1261" t="s">
        <v>1434</v>
      </c>
      <c r="C3468" s="1261" t="s">
        <v>1427</v>
      </c>
      <c r="D3468" s="703">
        <v>18</v>
      </c>
      <c r="F3468" s="1261">
        <v>93.939999999999998</v>
      </c>
      <c r="G3468" s="1261">
        <v>25</v>
      </c>
      <c r="H3468" s="1261">
        <v>0</v>
      </c>
      <c r="I3468" s="1261" t="s">
        <v>1358</v>
      </c>
      <c r="J3468" s="1261" t="s">
        <v>1359</v>
      </c>
    </row>
    <row r="3469">
      <c r="A3469" s="1261" t="s">
        <v>1355</v>
      </c>
      <c r="B3469" s="1261" t="s">
        <v>1434</v>
      </c>
      <c r="C3469" s="1261" t="s">
        <v>1368</v>
      </c>
      <c r="D3469" s="703">
        <v>6</v>
      </c>
      <c r="F3469" s="1261">
        <v>14500</v>
      </c>
      <c r="G3469" s="1261">
        <v>1440</v>
      </c>
      <c r="H3469" s="1261">
        <v>0</v>
      </c>
      <c r="I3469" s="1261" t="s">
        <v>1358</v>
      </c>
      <c r="J3469" s="1261" t="s">
        <v>1359</v>
      </c>
    </row>
    <row r="3470">
      <c r="A3470" s="1261" t="s">
        <v>1355</v>
      </c>
      <c r="B3470" s="1261" t="s">
        <v>1434</v>
      </c>
      <c r="C3470" s="1261" t="s">
        <v>1410</v>
      </c>
      <c r="D3470" s="703">
        <v>85</v>
      </c>
      <c r="F3470" s="1261">
        <v>17762.060000000001</v>
      </c>
      <c r="G3470" s="1261">
        <v>4.5700000000000003</v>
      </c>
      <c r="H3470" s="1261">
        <v>0</v>
      </c>
      <c r="I3470" s="1261" t="s">
        <v>1358</v>
      </c>
      <c r="J3470" s="1261" t="s">
        <v>1359</v>
      </c>
    </row>
    <row r="3471">
      <c r="A3471" s="1261" t="s">
        <v>1360</v>
      </c>
      <c r="B3471" s="1261" t="s">
        <v>1434</v>
      </c>
      <c r="C3471" s="1261" t="s">
        <v>1414</v>
      </c>
      <c r="D3471" s="703">
        <v>12</v>
      </c>
      <c r="F3471" s="1261">
        <v>17580.130000000001</v>
      </c>
      <c r="G3471" s="1261">
        <v>3000</v>
      </c>
      <c r="H3471" s="1261">
        <v>0</v>
      </c>
      <c r="I3471" s="1261" t="s">
        <v>1358</v>
      </c>
      <c r="J3471" s="1261" t="s">
        <v>1359</v>
      </c>
    </row>
    <row r="3472">
      <c r="A3472" s="1261" t="s">
        <v>1355</v>
      </c>
      <c r="B3472" s="1261" t="s">
        <v>1434</v>
      </c>
      <c r="C3472" s="1261" t="s">
        <v>1383</v>
      </c>
      <c r="D3472" s="703">
        <v>82</v>
      </c>
      <c r="F3472" s="1261">
        <v>69464.240000000005</v>
      </c>
      <c r="G3472" s="1261">
        <v>564.5</v>
      </c>
      <c r="H3472" s="1261">
        <v>0</v>
      </c>
      <c r="I3472" s="1261" t="s">
        <v>1358</v>
      </c>
      <c r="J3472" s="1261" t="s">
        <v>1359</v>
      </c>
    </row>
    <row r="3473">
      <c r="A3473" s="1261" t="s">
        <v>1355</v>
      </c>
      <c r="B3473" s="1261" t="s">
        <v>1434</v>
      </c>
      <c r="C3473" s="1261" t="s">
        <v>1422</v>
      </c>
      <c r="D3473" s="703">
        <v>85</v>
      </c>
      <c r="F3473" s="1261">
        <v>439622.92999999999</v>
      </c>
      <c r="G3473" s="1261">
        <v>610.09000000000003</v>
      </c>
      <c r="H3473" s="1261">
        <v>0</v>
      </c>
      <c r="I3473" s="1261" t="s">
        <v>1358</v>
      </c>
      <c r="J3473" s="1261" t="s">
        <v>1359</v>
      </c>
    </row>
    <row r="3474">
      <c r="A3474" s="1261" t="s">
        <v>1355</v>
      </c>
      <c r="B3474" s="1261" t="s">
        <v>1434</v>
      </c>
      <c r="C3474" s="1261" t="s">
        <v>1367</v>
      </c>
      <c r="D3474" s="703">
        <v>39</v>
      </c>
      <c r="F3474" s="1261">
        <v>32.399999999999999</v>
      </c>
      <c r="G3474" s="1261">
        <v>6</v>
      </c>
      <c r="H3474" s="1261">
        <v>0</v>
      </c>
      <c r="I3474" s="1261" t="s">
        <v>1358</v>
      </c>
      <c r="J3474" s="1261" t="s">
        <v>1359</v>
      </c>
    </row>
    <row r="3475">
      <c r="A3475" s="1261" t="s">
        <v>1355</v>
      </c>
      <c r="B3475" s="1261" t="s">
        <v>1434</v>
      </c>
      <c r="C3475" s="1261" t="s">
        <v>1370</v>
      </c>
      <c r="D3475" s="703">
        <v>20</v>
      </c>
      <c r="F3475" s="1261">
        <v>657.22000000000003</v>
      </c>
      <c r="G3475" s="1261">
        <v>116.7</v>
      </c>
      <c r="H3475" s="1261">
        <v>0</v>
      </c>
      <c r="I3475" s="1261" t="s">
        <v>1358</v>
      </c>
      <c r="J3475" s="1261" t="s">
        <v>1359</v>
      </c>
    </row>
    <row r="3476">
      <c r="A3476" s="1261" t="s">
        <v>1355</v>
      </c>
      <c r="B3476" s="1261" t="s">
        <v>1434</v>
      </c>
      <c r="C3476" s="1261" t="s">
        <v>1370</v>
      </c>
      <c r="D3476" s="703">
        <v>73</v>
      </c>
      <c r="F3476" s="1261">
        <v>50591.760000000002</v>
      </c>
      <c r="G3476" s="1261">
        <v>23</v>
      </c>
      <c r="H3476" s="1261">
        <v>0</v>
      </c>
      <c r="I3476" s="1261" t="s">
        <v>1358</v>
      </c>
      <c r="J3476" s="1261" t="s">
        <v>1359</v>
      </c>
    </row>
    <row r="3477">
      <c r="A3477" s="1261" t="s">
        <v>1355</v>
      </c>
      <c r="B3477" s="1261" t="s">
        <v>1434</v>
      </c>
      <c r="C3477" s="1261" t="s">
        <v>1368</v>
      </c>
      <c r="D3477" s="703">
        <v>69</v>
      </c>
      <c r="F3477" s="1261">
        <v>950.52999999999997</v>
      </c>
      <c r="G3477" s="1261">
        <v>9.5</v>
      </c>
      <c r="H3477" s="1261">
        <v>0</v>
      </c>
      <c r="I3477" s="1261" t="s">
        <v>1358</v>
      </c>
      <c r="J3477" s="1261" t="s">
        <v>1359</v>
      </c>
    </row>
    <row r="3478">
      <c r="A3478" s="1261" t="s">
        <v>1355</v>
      </c>
      <c r="B3478" s="1261" t="s">
        <v>1434</v>
      </c>
      <c r="C3478" s="1261" t="s">
        <v>1367</v>
      </c>
      <c r="D3478" s="703">
        <v>22</v>
      </c>
      <c r="F3478" s="1261">
        <v>202210.23999999999</v>
      </c>
      <c r="G3478" s="1261">
        <v>377837.89000000001</v>
      </c>
      <c r="H3478" s="1261">
        <v>0</v>
      </c>
      <c r="I3478" s="1261" t="s">
        <v>1358</v>
      </c>
      <c r="J3478" s="1261" t="s">
        <v>1359</v>
      </c>
    </row>
    <row r="3479">
      <c r="A3479" s="1261" t="s">
        <v>1360</v>
      </c>
      <c r="B3479" s="1261" t="s">
        <v>1434</v>
      </c>
      <c r="C3479" s="1261" t="s">
        <v>1372</v>
      </c>
      <c r="D3479" s="703">
        <v>90</v>
      </c>
      <c r="F3479" s="1261">
        <v>2939.6900000000001</v>
      </c>
      <c r="G3479" s="1261">
        <v>10.1</v>
      </c>
      <c r="H3479" s="1261">
        <v>0</v>
      </c>
      <c r="I3479" s="1261" t="s">
        <v>1358</v>
      </c>
      <c r="J3479" s="1261" t="s">
        <v>1359</v>
      </c>
    </row>
    <row r="3480">
      <c r="A3480" s="1261" t="s">
        <v>1360</v>
      </c>
      <c r="B3480" s="1261" t="s">
        <v>1434</v>
      </c>
      <c r="C3480" s="1261" t="s">
        <v>1367</v>
      </c>
      <c r="D3480" s="703">
        <v>82</v>
      </c>
      <c r="F3480" s="1261">
        <v>169827.72</v>
      </c>
      <c r="G3480" s="1261">
        <v>11879.65</v>
      </c>
      <c r="H3480" s="1261">
        <v>0</v>
      </c>
      <c r="I3480" s="1261" t="s">
        <v>1358</v>
      </c>
      <c r="J3480" s="1261" t="s">
        <v>1359</v>
      </c>
    </row>
    <row r="3481">
      <c r="A3481" s="1261" t="s">
        <v>1360</v>
      </c>
      <c r="B3481" s="1261" t="s">
        <v>1434</v>
      </c>
      <c r="C3481" s="1261" t="s">
        <v>1422</v>
      </c>
      <c r="D3481" s="703">
        <v>68</v>
      </c>
      <c r="F3481" s="1261">
        <v>4775.7799999999997</v>
      </c>
      <c r="G3481" s="1261">
        <v>1.0600000000000001</v>
      </c>
      <c r="H3481" s="1261">
        <v>0</v>
      </c>
      <c r="I3481" s="1261" t="s">
        <v>1358</v>
      </c>
      <c r="J3481" s="1261" t="s">
        <v>1359</v>
      </c>
    </row>
    <row r="3482">
      <c r="A3482" s="1261" t="s">
        <v>1360</v>
      </c>
      <c r="B3482" s="1261" t="s">
        <v>1434</v>
      </c>
      <c r="C3482" s="1261" t="s">
        <v>1385</v>
      </c>
      <c r="D3482" s="703">
        <v>62</v>
      </c>
      <c r="F3482" s="1261">
        <v>117306.17999999999</v>
      </c>
      <c r="G3482" s="1261">
        <v>1006.3</v>
      </c>
      <c r="H3482" s="1261">
        <v>0</v>
      </c>
      <c r="I3482" s="1261" t="s">
        <v>1358</v>
      </c>
      <c r="J3482" s="1261" t="s">
        <v>1359</v>
      </c>
    </row>
    <row r="3483">
      <c r="A3483" s="1261" t="s">
        <v>1355</v>
      </c>
      <c r="B3483" s="1261" t="s">
        <v>1434</v>
      </c>
      <c r="C3483" s="1261" t="s">
        <v>1372</v>
      </c>
      <c r="D3483" s="703">
        <v>84</v>
      </c>
      <c r="F3483" s="1261">
        <v>3208.8800000000001</v>
      </c>
      <c r="G3483" s="1261">
        <v>66</v>
      </c>
      <c r="H3483" s="1261">
        <v>0</v>
      </c>
      <c r="I3483" s="1261" t="s">
        <v>1358</v>
      </c>
      <c r="J3483" s="1261" t="s">
        <v>1359</v>
      </c>
    </row>
    <row r="3484">
      <c r="A3484" s="1261" t="s">
        <v>1360</v>
      </c>
      <c r="B3484" s="1261" t="s">
        <v>1434</v>
      </c>
      <c r="C3484" s="1261" t="s">
        <v>1365</v>
      </c>
      <c r="D3484" s="703">
        <v>35</v>
      </c>
      <c r="F3484" s="1261">
        <v>525675</v>
      </c>
      <c r="G3484" s="1261">
        <v>60425</v>
      </c>
      <c r="H3484" s="1261">
        <v>0</v>
      </c>
      <c r="I3484" s="1261" t="s">
        <v>1358</v>
      </c>
      <c r="J3484" s="1261" t="s">
        <v>1359</v>
      </c>
    </row>
    <row r="3485">
      <c r="A3485" s="1261" t="s">
        <v>1360</v>
      </c>
      <c r="B3485" s="1261" t="s">
        <v>1434</v>
      </c>
      <c r="C3485" s="1261" t="s">
        <v>1382</v>
      </c>
      <c r="D3485" s="703">
        <v>32</v>
      </c>
      <c r="F3485" s="1261">
        <v>26856.369999999999</v>
      </c>
      <c r="G3485" s="1261">
        <v>6009.1899999999996</v>
      </c>
      <c r="H3485" s="1261">
        <v>0</v>
      </c>
      <c r="I3485" s="1261" t="s">
        <v>1358</v>
      </c>
      <c r="J3485" s="1261" t="s">
        <v>1359</v>
      </c>
    </row>
    <row r="3486">
      <c r="A3486" s="1261" t="s">
        <v>1360</v>
      </c>
      <c r="B3486" s="1261" t="s">
        <v>1434</v>
      </c>
      <c r="C3486" s="1261" t="s">
        <v>1367</v>
      </c>
      <c r="D3486" s="703">
        <v>4</v>
      </c>
      <c r="F3486" s="1261">
        <v>2250</v>
      </c>
      <c r="G3486" s="1261">
        <v>50</v>
      </c>
      <c r="H3486" s="1261">
        <v>0</v>
      </c>
      <c r="I3486" s="1261" t="s">
        <v>1358</v>
      </c>
      <c r="J3486" s="1261" t="s">
        <v>1359</v>
      </c>
    </row>
    <row r="3487">
      <c r="A3487" s="1261" t="s">
        <v>1355</v>
      </c>
      <c r="B3487" s="1261" t="s">
        <v>1434</v>
      </c>
      <c r="C3487" s="1261" t="s">
        <v>1368</v>
      </c>
      <c r="D3487" s="703">
        <v>90</v>
      </c>
      <c r="F3487" s="1261">
        <v>719174.52000000002</v>
      </c>
      <c r="G3487" s="1261">
        <v>21149.490000000002</v>
      </c>
      <c r="H3487" s="1261">
        <v>0</v>
      </c>
      <c r="I3487" s="1261" t="s">
        <v>1358</v>
      </c>
      <c r="J3487" s="1261" t="s">
        <v>1359</v>
      </c>
    </row>
    <row r="3488">
      <c r="A3488" s="1261" t="s">
        <v>1360</v>
      </c>
      <c r="B3488" s="1261" t="s">
        <v>1434</v>
      </c>
      <c r="C3488" s="1261" t="s">
        <v>1364</v>
      </c>
      <c r="D3488" s="703">
        <v>20</v>
      </c>
      <c r="F3488" s="1261">
        <v>149024</v>
      </c>
      <c r="G3488" s="1261">
        <v>374566</v>
      </c>
      <c r="H3488" s="1261">
        <v>0</v>
      </c>
      <c r="I3488" s="1261" t="s">
        <v>1358</v>
      </c>
      <c r="J3488" s="1261" t="s">
        <v>1359</v>
      </c>
    </row>
    <row r="3489">
      <c r="A3489" s="1261" t="s">
        <v>1355</v>
      </c>
      <c r="B3489" s="1261" t="s">
        <v>1434</v>
      </c>
      <c r="C3489" s="1261" t="s">
        <v>1379</v>
      </c>
      <c r="D3489" s="703">
        <v>34</v>
      </c>
      <c r="F3489" s="1261">
        <v>465.44999999999999</v>
      </c>
      <c r="G3489" s="1261">
        <v>22</v>
      </c>
      <c r="H3489" s="1261">
        <v>0</v>
      </c>
      <c r="I3489" s="1261" t="s">
        <v>1358</v>
      </c>
      <c r="J3489" s="1261" t="s">
        <v>1359</v>
      </c>
    </row>
    <row r="3490">
      <c r="A3490" s="1261" t="s">
        <v>1355</v>
      </c>
      <c r="B3490" s="1261" t="s">
        <v>1434</v>
      </c>
      <c r="C3490" s="1261" t="s">
        <v>1364</v>
      </c>
      <c r="D3490" s="703">
        <v>33</v>
      </c>
      <c r="F3490" s="1261">
        <v>81683.440000000002</v>
      </c>
      <c r="G3490" s="1261">
        <v>10396.440000000001</v>
      </c>
      <c r="H3490" s="1261">
        <v>0</v>
      </c>
      <c r="I3490" s="1261" t="s">
        <v>1358</v>
      </c>
      <c r="J3490" s="1261" t="s">
        <v>1359</v>
      </c>
    </row>
    <row r="3491">
      <c r="A3491" s="1261" t="s">
        <v>1355</v>
      </c>
      <c r="B3491" s="1261" t="s">
        <v>1434</v>
      </c>
      <c r="C3491" s="1261" t="s">
        <v>1369</v>
      </c>
      <c r="D3491" s="703">
        <v>21</v>
      </c>
      <c r="F3491" s="1261">
        <v>34995.669999999998</v>
      </c>
      <c r="G3491" s="1261">
        <v>434.22000000000003</v>
      </c>
      <c r="H3491" s="1261">
        <v>0</v>
      </c>
      <c r="I3491" s="1261" t="s">
        <v>1358</v>
      </c>
      <c r="J3491" s="1261" t="s">
        <v>1359</v>
      </c>
    </row>
    <row r="3492">
      <c r="A3492" s="1261" t="s">
        <v>1355</v>
      </c>
      <c r="B3492" s="1261" t="s">
        <v>1434</v>
      </c>
      <c r="C3492" s="1261" t="s">
        <v>1368</v>
      </c>
      <c r="D3492" s="703">
        <v>85</v>
      </c>
      <c r="F3492" s="1261">
        <v>5833242.4400000004</v>
      </c>
      <c r="G3492" s="1261">
        <v>1252412.3</v>
      </c>
      <c r="H3492" s="1261">
        <v>0</v>
      </c>
      <c r="I3492" s="1261" t="s">
        <v>1358</v>
      </c>
      <c r="J3492" s="1261" t="s">
        <v>1359</v>
      </c>
    </row>
    <row r="3493">
      <c r="A3493" s="1261" t="s">
        <v>1360</v>
      </c>
      <c r="B3493" s="1261" t="s">
        <v>1434</v>
      </c>
      <c r="C3493" s="1261" t="s">
        <v>1442</v>
      </c>
      <c r="D3493" s="703">
        <v>48</v>
      </c>
      <c r="F3493" s="1261">
        <v>25.390000000000001</v>
      </c>
      <c r="G3493" s="1261">
        <v>17</v>
      </c>
      <c r="H3493" s="1261">
        <v>0</v>
      </c>
      <c r="I3493" s="1261" t="s">
        <v>1358</v>
      </c>
      <c r="J3493" s="1261" t="s">
        <v>1359</v>
      </c>
    </row>
    <row r="3494">
      <c r="A3494" s="1261" t="s">
        <v>1360</v>
      </c>
      <c r="B3494" s="1261" t="s">
        <v>1434</v>
      </c>
      <c r="C3494" s="1261" t="s">
        <v>1379</v>
      </c>
      <c r="D3494" s="703">
        <v>42</v>
      </c>
      <c r="F3494" s="1261">
        <v>16479.77</v>
      </c>
      <c r="G3494" s="1261">
        <v>142.06</v>
      </c>
      <c r="H3494" s="1261">
        <v>0</v>
      </c>
      <c r="I3494" s="1261" t="s">
        <v>1358</v>
      </c>
      <c r="J3494" s="1261" t="s">
        <v>1359</v>
      </c>
    </row>
    <row r="3495">
      <c r="A3495" s="1261" t="s">
        <v>1355</v>
      </c>
      <c r="B3495" s="1261" t="s">
        <v>1434</v>
      </c>
      <c r="C3495" s="1261" t="s">
        <v>1364</v>
      </c>
      <c r="D3495" s="703">
        <v>32</v>
      </c>
      <c r="F3495" s="1261">
        <v>257.68000000000001</v>
      </c>
      <c r="G3495" s="1261">
        <v>16</v>
      </c>
      <c r="H3495" s="1261">
        <v>0</v>
      </c>
      <c r="I3495" s="1261" t="s">
        <v>1358</v>
      </c>
      <c r="J3495" s="1261" t="s">
        <v>1359</v>
      </c>
    </row>
    <row r="3496">
      <c r="A3496" s="1261" t="s">
        <v>1355</v>
      </c>
      <c r="B3496" s="1261" t="s">
        <v>1434</v>
      </c>
      <c r="C3496" s="1261" t="s">
        <v>1364</v>
      </c>
      <c r="D3496" s="703">
        <v>44</v>
      </c>
      <c r="F3496" s="1261">
        <v>18956.639999999999</v>
      </c>
      <c r="G3496" s="1261">
        <v>228032.45000000001</v>
      </c>
      <c r="H3496" s="1261">
        <v>0</v>
      </c>
      <c r="I3496" s="1261" t="s">
        <v>1358</v>
      </c>
      <c r="J3496" s="1261" t="s">
        <v>1359</v>
      </c>
    </row>
    <row r="3497">
      <c r="A3497" s="1261" t="s">
        <v>1360</v>
      </c>
      <c r="B3497" s="1261" t="s">
        <v>1434</v>
      </c>
      <c r="C3497" s="1261" t="s">
        <v>1382</v>
      </c>
      <c r="D3497" s="703">
        <v>91</v>
      </c>
      <c r="F3497" s="1261">
        <v>466.07999999999998</v>
      </c>
      <c r="G3497" s="1261">
        <v>17.199999999999999</v>
      </c>
      <c r="H3497" s="1261">
        <v>0</v>
      </c>
      <c r="I3497" s="1261" t="s">
        <v>1358</v>
      </c>
      <c r="J3497" s="1261" t="s">
        <v>1359</v>
      </c>
    </row>
    <row r="3498">
      <c r="A3498" s="1261" t="s">
        <v>1355</v>
      </c>
      <c r="B3498" s="1261" t="s">
        <v>1434</v>
      </c>
      <c r="C3498" s="1261" t="s">
        <v>1370</v>
      </c>
      <c r="D3498" s="703">
        <v>39</v>
      </c>
      <c r="F3498" s="1261">
        <v>40402.330000000002</v>
      </c>
      <c r="G3498" s="1261">
        <v>10587.6</v>
      </c>
      <c r="H3498" s="1261">
        <v>0</v>
      </c>
      <c r="I3498" s="1261" t="s">
        <v>1358</v>
      </c>
      <c r="J3498" s="1261" t="s">
        <v>1359</v>
      </c>
    </row>
    <row r="3499">
      <c r="A3499" s="1261" t="s">
        <v>1360</v>
      </c>
      <c r="B3499" s="1261" t="s">
        <v>1434</v>
      </c>
      <c r="C3499" s="1261" t="s">
        <v>1362</v>
      </c>
      <c r="D3499" s="703">
        <v>85</v>
      </c>
      <c r="F3499" s="1261">
        <v>22777.970000000001</v>
      </c>
      <c r="G3499" s="1261">
        <v>20.34</v>
      </c>
      <c r="H3499" s="1261">
        <v>0</v>
      </c>
      <c r="I3499" s="1261" t="s">
        <v>1358</v>
      </c>
      <c r="J3499" s="1261" t="s">
        <v>1359</v>
      </c>
    </row>
    <row r="3500">
      <c r="A3500" s="1261" t="s">
        <v>1360</v>
      </c>
      <c r="B3500" s="1261" t="s">
        <v>1434</v>
      </c>
      <c r="C3500" s="1261" t="s">
        <v>1399</v>
      </c>
      <c r="D3500" s="703">
        <v>18</v>
      </c>
      <c r="F3500" s="1261">
        <v>1851445.8</v>
      </c>
      <c r="G3500" s="1261">
        <v>730000</v>
      </c>
      <c r="H3500" s="1261">
        <v>0</v>
      </c>
      <c r="I3500" s="1261" t="s">
        <v>1358</v>
      </c>
      <c r="J3500" s="1261" t="s">
        <v>1359</v>
      </c>
    </row>
    <row r="3501">
      <c r="A3501" s="1261" t="s">
        <v>1355</v>
      </c>
      <c r="B3501" s="1261" t="s">
        <v>1434</v>
      </c>
      <c r="C3501" s="1261" t="s">
        <v>1375</v>
      </c>
      <c r="D3501" s="703">
        <v>15</v>
      </c>
      <c r="F3501" s="1261">
        <v>185253.39000000001</v>
      </c>
      <c r="G3501" s="1261">
        <v>1940</v>
      </c>
      <c r="H3501" s="1261">
        <v>0</v>
      </c>
      <c r="I3501" s="1261" t="s">
        <v>1358</v>
      </c>
      <c r="J3501" s="1261" t="s">
        <v>1359</v>
      </c>
    </row>
    <row r="3502">
      <c r="A3502" s="1261" t="s">
        <v>1355</v>
      </c>
      <c r="B3502" s="1261" t="s">
        <v>1434</v>
      </c>
      <c r="C3502" s="1261" t="s">
        <v>1368</v>
      </c>
      <c r="D3502" s="703">
        <v>40</v>
      </c>
      <c r="F3502" s="1261">
        <v>17346.43</v>
      </c>
      <c r="G3502" s="1261">
        <v>7075.5100000000002</v>
      </c>
      <c r="H3502" s="1261">
        <v>0</v>
      </c>
      <c r="I3502" s="1261" t="s">
        <v>1358</v>
      </c>
      <c r="J3502" s="1261" t="s">
        <v>1359</v>
      </c>
    </row>
    <row r="3503">
      <c r="A3503" s="1261" t="s">
        <v>1360</v>
      </c>
      <c r="B3503" s="1261" t="s">
        <v>1434</v>
      </c>
      <c r="C3503" s="1261" t="s">
        <v>1422</v>
      </c>
      <c r="D3503" s="703">
        <v>30</v>
      </c>
      <c r="F3503" s="1261">
        <v>508088</v>
      </c>
      <c r="G3503" s="1261">
        <v>7385</v>
      </c>
      <c r="H3503" s="1261">
        <v>0</v>
      </c>
      <c r="I3503" s="1261" t="s">
        <v>1358</v>
      </c>
      <c r="J3503" s="1261" t="s">
        <v>1359</v>
      </c>
    </row>
    <row r="3504">
      <c r="A3504" s="1261" t="s">
        <v>1360</v>
      </c>
      <c r="B3504" s="1261" t="s">
        <v>1434</v>
      </c>
      <c r="C3504" s="1261" t="s">
        <v>1372</v>
      </c>
      <c r="D3504" s="703">
        <v>85</v>
      </c>
      <c r="F3504" s="1261">
        <v>153021.84</v>
      </c>
      <c r="G3504" s="1261">
        <v>7902.5799999999999</v>
      </c>
      <c r="H3504" s="1261">
        <v>0</v>
      </c>
      <c r="I3504" s="1261" t="s">
        <v>1358</v>
      </c>
      <c r="J3504" s="1261" t="s">
        <v>1359</v>
      </c>
    </row>
    <row r="3505">
      <c r="A3505" s="1261" t="s">
        <v>1360</v>
      </c>
      <c r="B3505" s="1261" t="s">
        <v>1434</v>
      </c>
      <c r="C3505" s="1261" t="s">
        <v>1383</v>
      </c>
      <c r="D3505" s="703">
        <v>7</v>
      </c>
      <c r="F3505" s="1261">
        <v>296711.35999999999</v>
      </c>
      <c r="G3505" s="1261">
        <v>287427.06</v>
      </c>
      <c r="H3505" s="1261">
        <v>0</v>
      </c>
      <c r="I3505" s="1261" t="s">
        <v>1358</v>
      </c>
      <c r="J3505" s="1261" t="s">
        <v>1359</v>
      </c>
    </row>
    <row r="3506">
      <c r="A3506" s="1261" t="s">
        <v>1355</v>
      </c>
      <c r="B3506" s="1261" t="s">
        <v>1434</v>
      </c>
      <c r="C3506" s="1261" t="s">
        <v>1367</v>
      </c>
      <c r="D3506" s="703">
        <v>38</v>
      </c>
      <c r="F3506" s="1261">
        <v>496784.40999999997</v>
      </c>
      <c r="G3506" s="1261">
        <v>1219.4000000000001</v>
      </c>
      <c r="H3506" s="1261">
        <v>0</v>
      </c>
      <c r="I3506" s="1261" t="s">
        <v>1358</v>
      </c>
      <c r="J3506" s="1261" t="s">
        <v>1359</v>
      </c>
    </row>
    <row r="3507">
      <c r="A3507" s="1261" t="s">
        <v>1355</v>
      </c>
      <c r="B3507" s="1261" t="s">
        <v>1434</v>
      </c>
      <c r="C3507" s="1261" t="s">
        <v>1424</v>
      </c>
      <c r="D3507" s="703">
        <v>95</v>
      </c>
      <c r="F3507" s="1261">
        <v>1008.88</v>
      </c>
      <c r="G3507" s="1261">
        <v>9.8000000000000007</v>
      </c>
      <c r="H3507" s="1261">
        <v>0</v>
      </c>
      <c r="I3507" s="1261" t="s">
        <v>1358</v>
      </c>
      <c r="J3507" s="1261" t="s">
        <v>1359</v>
      </c>
    </row>
    <row r="3508">
      <c r="A3508" s="1261" t="s">
        <v>1360</v>
      </c>
      <c r="B3508" s="1261" t="s">
        <v>1434</v>
      </c>
      <c r="C3508" s="1261" t="s">
        <v>1357</v>
      </c>
      <c r="D3508" s="703">
        <v>8</v>
      </c>
      <c r="F3508" s="1261">
        <v>375570.90000000002</v>
      </c>
      <c r="G3508" s="1261">
        <v>202525.85000000001</v>
      </c>
      <c r="H3508" s="1261">
        <v>0</v>
      </c>
      <c r="I3508" s="1261" t="s">
        <v>1358</v>
      </c>
      <c r="J3508" s="1261" t="s">
        <v>1359</v>
      </c>
    </row>
    <row r="3509">
      <c r="A3509" s="1261" t="s">
        <v>1360</v>
      </c>
      <c r="B3509" s="1261" t="s">
        <v>1434</v>
      </c>
      <c r="C3509" s="1261" t="s">
        <v>1410</v>
      </c>
      <c r="D3509" s="703">
        <v>73</v>
      </c>
      <c r="F3509" s="1261">
        <v>1299.4200000000001</v>
      </c>
      <c r="G3509" s="1261">
        <v>3.75</v>
      </c>
      <c r="H3509" s="1261">
        <v>0</v>
      </c>
      <c r="I3509" s="1261" t="s">
        <v>1358</v>
      </c>
      <c r="J3509" s="1261" t="s">
        <v>1359</v>
      </c>
    </row>
    <row r="3510">
      <c r="A3510" s="1261" t="s">
        <v>1360</v>
      </c>
      <c r="B3510" s="1261" t="s">
        <v>1434</v>
      </c>
      <c r="C3510" s="1261" t="s">
        <v>1364</v>
      </c>
      <c r="D3510" s="703">
        <v>39</v>
      </c>
      <c r="F3510" s="1261">
        <v>613179.22999999998</v>
      </c>
      <c r="G3510" s="1261">
        <v>277157.95000000001</v>
      </c>
      <c r="H3510" s="1261">
        <v>0</v>
      </c>
      <c r="I3510" s="1261" t="s">
        <v>1358</v>
      </c>
      <c r="J3510" s="1261" t="s">
        <v>1359</v>
      </c>
    </row>
    <row r="3511">
      <c r="A3511" s="1261" t="s">
        <v>1360</v>
      </c>
      <c r="B3511" s="1261" t="s">
        <v>1434</v>
      </c>
      <c r="C3511" s="1261" t="s">
        <v>1368</v>
      </c>
      <c r="D3511" s="703">
        <v>70</v>
      </c>
      <c r="F3511" s="1261">
        <v>12399.68</v>
      </c>
      <c r="G3511" s="1261">
        <v>709.10000000000002</v>
      </c>
      <c r="H3511" s="1261">
        <v>0</v>
      </c>
      <c r="I3511" s="1261" t="s">
        <v>1358</v>
      </c>
      <c r="J3511" s="1261" t="s">
        <v>1359</v>
      </c>
    </row>
    <row r="3512">
      <c r="A3512" s="1261" t="s">
        <v>1355</v>
      </c>
      <c r="B3512" s="1261" t="s">
        <v>1434</v>
      </c>
      <c r="C3512" s="1261" t="s">
        <v>1422</v>
      </c>
      <c r="D3512" s="703">
        <v>44</v>
      </c>
      <c r="F3512" s="1261">
        <v>178.80000000000001</v>
      </c>
      <c r="G3512" s="1261">
        <v>11.92</v>
      </c>
      <c r="H3512" s="1261">
        <v>0</v>
      </c>
      <c r="I3512" s="1261" t="s">
        <v>1358</v>
      </c>
      <c r="J3512" s="1261" t="s">
        <v>1359</v>
      </c>
    </row>
    <row r="3513">
      <c r="A3513" s="1261" t="s">
        <v>1360</v>
      </c>
      <c r="B3513" s="1261" t="s">
        <v>1434</v>
      </c>
      <c r="C3513" s="1261" t="s">
        <v>1379</v>
      </c>
      <c r="D3513" s="703">
        <v>90</v>
      </c>
      <c r="F3513" s="1261">
        <v>350596.69</v>
      </c>
      <c r="G3513" s="1261">
        <v>553.88</v>
      </c>
      <c r="H3513" s="1261">
        <v>0</v>
      </c>
      <c r="I3513" s="1261" t="s">
        <v>1358</v>
      </c>
      <c r="J3513" s="1261" t="s">
        <v>1359</v>
      </c>
    </row>
    <row r="3514">
      <c r="A3514" s="1261" t="s">
        <v>1355</v>
      </c>
      <c r="B3514" s="1261" t="s">
        <v>1434</v>
      </c>
      <c r="C3514" s="1261" t="s">
        <v>1421</v>
      </c>
      <c r="D3514" s="703">
        <v>85</v>
      </c>
      <c r="F3514" s="1261">
        <v>7399</v>
      </c>
      <c r="G3514" s="1261">
        <v>0.02</v>
      </c>
      <c r="H3514" s="1261">
        <v>0</v>
      </c>
      <c r="I3514" s="1261" t="s">
        <v>1358</v>
      </c>
      <c r="J3514" s="1261" t="s">
        <v>1359</v>
      </c>
    </row>
    <row r="3515">
      <c r="A3515" s="1261" t="s">
        <v>1355</v>
      </c>
      <c r="B3515" s="1261" t="s">
        <v>1434</v>
      </c>
      <c r="C3515" s="1261" t="s">
        <v>1381</v>
      </c>
      <c r="D3515" s="703">
        <v>85</v>
      </c>
      <c r="F3515" s="1261">
        <v>2045.29</v>
      </c>
      <c r="G3515" s="1261">
        <v>20</v>
      </c>
      <c r="H3515" s="1261">
        <v>0</v>
      </c>
      <c r="I3515" s="1261" t="s">
        <v>1358</v>
      </c>
      <c r="J3515" s="1261" t="s">
        <v>1359</v>
      </c>
    </row>
    <row r="3516">
      <c r="A3516" s="1261" t="s">
        <v>1355</v>
      </c>
      <c r="B3516" s="1261" t="s">
        <v>1434</v>
      </c>
      <c r="C3516" s="1261" t="s">
        <v>1364</v>
      </c>
      <c r="D3516" s="703">
        <v>61</v>
      </c>
      <c r="F3516" s="1261">
        <v>73175.440000000002</v>
      </c>
      <c r="G3516" s="1261">
        <v>21335</v>
      </c>
      <c r="H3516" s="1261">
        <v>0</v>
      </c>
      <c r="I3516" s="1261" t="s">
        <v>1358</v>
      </c>
      <c r="J3516" s="1261" t="s">
        <v>1359</v>
      </c>
    </row>
    <row r="3517">
      <c r="A3517" s="1261" t="s">
        <v>1355</v>
      </c>
      <c r="B3517" s="1261" t="s">
        <v>1434</v>
      </c>
      <c r="C3517" s="1261" t="s">
        <v>1383</v>
      </c>
      <c r="D3517" s="703">
        <v>85</v>
      </c>
      <c r="F3517" s="1261">
        <v>106940.67</v>
      </c>
      <c r="G3517" s="1261">
        <v>16730</v>
      </c>
      <c r="H3517" s="1261">
        <v>0</v>
      </c>
      <c r="I3517" s="1261" t="s">
        <v>1358</v>
      </c>
      <c r="J3517" s="1261" t="s">
        <v>1359</v>
      </c>
    </row>
    <row r="3518">
      <c r="A3518" s="1261" t="s">
        <v>1360</v>
      </c>
      <c r="B3518" s="1261" t="s">
        <v>1434</v>
      </c>
      <c r="C3518" s="1261" t="s">
        <v>1385</v>
      </c>
      <c r="D3518" s="703">
        <v>12</v>
      </c>
      <c r="F3518" s="1261">
        <v>490858.62</v>
      </c>
      <c r="G3518" s="1261">
        <v>219995</v>
      </c>
      <c r="H3518" s="1261">
        <v>0</v>
      </c>
      <c r="I3518" s="1261" t="s">
        <v>1358</v>
      </c>
      <c r="J3518" s="1261" t="s">
        <v>1359</v>
      </c>
    </row>
    <row r="3519">
      <c r="A3519" s="1261" t="s">
        <v>1360</v>
      </c>
      <c r="B3519" s="1261" t="s">
        <v>1434</v>
      </c>
      <c r="C3519" s="1261" t="s">
        <v>1444</v>
      </c>
      <c r="D3519" s="703">
        <v>39</v>
      </c>
      <c r="F3519" s="1261">
        <v>36962.690000000002</v>
      </c>
      <c r="G3519" s="1261">
        <v>8.6999999999999993</v>
      </c>
      <c r="H3519" s="1261">
        <v>0</v>
      </c>
      <c r="I3519" s="1261" t="s">
        <v>1358</v>
      </c>
      <c r="J3519" s="1261" t="s">
        <v>1359</v>
      </c>
    </row>
    <row r="3520">
      <c r="A3520" s="1261" t="s">
        <v>1360</v>
      </c>
      <c r="B3520" s="1261" t="s">
        <v>1434</v>
      </c>
      <c r="C3520" s="1261" t="s">
        <v>1379</v>
      </c>
      <c r="D3520" s="703">
        <v>85</v>
      </c>
      <c r="F3520" s="1261">
        <v>94128.389999999999</v>
      </c>
      <c r="G3520" s="1261">
        <v>405.24000000000001</v>
      </c>
      <c r="H3520" s="1261">
        <v>0</v>
      </c>
      <c r="I3520" s="1261" t="s">
        <v>1358</v>
      </c>
      <c r="J3520" s="1261" t="s">
        <v>1359</v>
      </c>
    </row>
    <row r="3521">
      <c r="A3521" s="1261" t="s">
        <v>1355</v>
      </c>
      <c r="B3521" s="1261" t="s">
        <v>1434</v>
      </c>
      <c r="C3521" s="1261" t="s">
        <v>1400</v>
      </c>
      <c r="D3521" s="703">
        <v>21</v>
      </c>
      <c r="F3521" s="1261">
        <v>1626.6199999999999</v>
      </c>
      <c r="G3521" s="1261">
        <v>1000</v>
      </c>
      <c r="H3521" s="1261">
        <v>0</v>
      </c>
      <c r="I3521" s="1261" t="s">
        <v>1358</v>
      </c>
      <c r="J3521" s="1261" t="s">
        <v>1359</v>
      </c>
    </row>
    <row r="3522">
      <c r="A3522" s="1261" t="s">
        <v>1355</v>
      </c>
      <c r="B3522" s="1261" t="s">
        <v>1434</v>
      </c>
      <c r="C3522" s="1261" t="s">
        <v>1362</v>
      </c>
      <c r="D3522" s="703">
        <v>44</v>
      </c>
      <c r="F3522" s="1261">
        <v>21389.150000000001</v>
      </c>
      <c r="G3522" s="1261">
        <v>58960</v>
      </c>
      <c r="H3522" s="1261">
        <v>0</v>
      </c>
      <c r="I3522" s="1261" t="s">
        <v>1358</v>
      </c>
      <c r="J3522" s="1261" t="s">
        <v>1359</v>
      </c>
    </row>
    <row r="3523">
      <c r="A3523" s="1261" t="s">
        <v>1360</v>
      </c>
      <c r="B3523" s="1261" t="s">
        <v>1434</v>
      </c>
      <c r="C3523" s="1261" t="s">
        <v>1382</v>
      </c>
      <c r="D3523" s="703">
        <v>84</v>
      </c>
      <c r="F3523" s="1261">
        <v>1656609.01</v>
      </c>
      <c r="G3523" s="1261">
        <v>102250.95</v>
      </c>
      <c r="H3523" s="1261">
        <v>0</v>
      </c>
      <c r="I3523" s="1261" t="s">
        <v>1358</v>
      </c>
      <c r="J3523" s="1261" t="s">
        <v>1359</v>
      </c>
    </row>
    <row r="3524">
      <c r="A3524" s="1261" t="s">
        <v>1355</v>
      </c>
      <c r="B3524" s="1261" t="s">
        <v>1434</v>
      </c>
      <c r="C3524" s="1261" t="s">
        <v>1367</v>
      </c>
      <c r="D3524" s="703">
        <v>82</v>
      </c>
      <c r="F3524" s="1261">
        <v>5475.1099999999997</v>
      </c>
      <c r="G3524" s="1261">
        <v>9</v>
      </c>
      <c r="H3524" s="1261">
        <v>0</v>
      </c>
      <c r="I3524" s="1261" t="s">
        <v>1358</v>
      </c>
      <c r="J3524" s="1261" t="s">
        <v>1359</v>
      </c>
    </row>
    <row r="3525">
      <c r="A3525" s="1261" t="s">
        <v>1360</v>
      </c>
      <c r="B3525" s="1261" t="s">
        <v>1434</v>
      </c>
      <c r="C3525" s="1261" t="s">
        <v>1362</v>
      </c>
      <c r="D3525" s="703">
        <v>90</v>
      </c>
      <c r="F3525" s="1261">
        <v>85749.919999999998</v>
      </c>
      <c r="G3525" s="1261">
        <v>146.84999999999999</v>
      </c>
      <c r="H3525" s="1261">
        <v>0</v>
      </c>
      <c r="I3525" s="1261" t="s">
        <v>1358</v>
      </c>
      <c r="J3525" s="1261" t="s">
        <v>1359</v>
      </c>
    </row>
    <row r="3526">
      <c r="A3526" s="1261" t="s">
        <v>1360</v>
      </c>
      <c r="B3526" s="1261" t="s">
        <v>1434</v>
      </c>
      <c r="C3526" s="1261" t="s">
        <v>1379</v>
      </c>
      <c r="D3526" s="703">
        <v>68</v>
      </c>
      <c r="F3526" s="1261">
        <v>22451.939999999999</v>
      </c>
      <c r="G3526" s="1261">
        <v>7545.3999999999996</v>
      </c>
      <c r="H3526" s="1261">
        <v>0</v>
      </c>
      <c r="I3526" s="1261" t="s">
        <v>1358</v>
      </c>
      <c r="J3526" s="1261" t="s">
        <v>1359</v>
      </c>
    </row>
    <row r="3527">
      <c r="A3527" s="1261" t="s">
        <v>1355</v>
      </c>
      <c r="B3527" s="1261" t="s">
        <v>1434</v>
      </c>
      <c r="C3527" s="1261" t="s">
        <v>1420</v>
      </c>
      <c r="D3527" s="703">
        <v>90</v>
      </c>
      <c r="F3527" s="1261">
        <v>4300</v>
      </c>
      <c r="G3527" s="1261">
        <v>2.2000000000000002</v>
      </c>
      <c r="H3527" s="1261">
        <v>0</v>
      </c>
      <c r="I3527" s="1261" t="s">
        <v>1358</v>
      </c>
      <c r="J3527" s="1261" t="s">
        <v>1359</v>
      </c>
    </row>
    <row r="3528">
      <c r="A3528" s="1261" t="s">
        <v>1360</v>
      </c>
      <c r="B3528" s="1261" t="s">
        <v>1434</v>
      </c>
      <c r="C3528" s="1261" t="s">
        <v>1422</v>
      </c>
      <c r="D3528" s="703">
        <v>81</v>
      </c>
      <c r="F3528" s="1261">
        <v>2998.4400000000001</v>
      </c>
      <c r="G3528" s="1261">
        <v>10.199999999999999</v>
      </c>
      <c r="H3528" s="1261">
        <v>0</v>
      </c>
      <c r="I3528" s="1261" t="s">
        <v>1358</v>
      </c>
      <c r="J3528" s="1261" t="s">
        <v>1359</v>
      </c>
    </row>
    <row r="3529">
      <c r="A3529" s="1261" t="s">
        <v>1360</v>
      </c>
      <c r="B3529" s="1261" t="s">
        <v>1434</v>
      </c>
      <c r="C3529" s="1261" t="s">
        <v>1399</v>
      </c>
      <c r="D3529" s="703">
        <v>61</v>
      </c>
      <c r="F3529" s="1261">
        <v>1301.5</v>
      </c>
      <c r="G3529" s="1261">
        <v>13.57</v>
      </c>
      <c r="H3529" s="1261">
        <v>0</v>
      </c>
      <c r="I3529" s="1261" t="s">
        <v>1358</v>
      </c>
      <c r="J3529" s="1261" t="s">
        <v>1359</v>
      </c>
    </row>
    <row r="3530">
      <c r="A3530" s="1261" t="s">
        <v>1355</v>
      </c>
      <c r="B3530" s="1261" t="s">
        <v>1434</v>
      </c>
      <c r="C3530" s="1261" t="s">
        <v>1401</v>
      </c>
      <c r="D3530" s="703">
        <v>44</v>
      </c>
      <c r="F3530" s="1261">
        <v>14137.049999999999</v>
      </c>
      <c r="G3530" s="1261">
        <v>43000</v>
      </c>
      <c r="H3530" s="1261">
        <v>0</v>
      </c>
      <c r="I3530" s="1261" t="s">
        <v>1358</v>
      </c>
      <c r="J3530" s="1261" t="s">
        <v>1359</v>
      </c>
    </row>
    <row r="3531">
      <c r="A3531" s="1261" t="s">
        <v>1360</v>
      </c>
      <c r="B3531" s="1261" t="s">
        <v>1434</v>
      </c>
      <c r="C3531" s="1261" t="s">
        <v>1408</v>
      </c>
      <c r="D3531" s="703">
        <v>39</v>
      </c>
      <c r="F3531" s="1261">
        <v>4286.4200000000001</v>
      </c>
      <c r="G3531" s="1261">
        <v>285.17000000000002</v>
      </c>
      <c r="H3531" s="1261">
        <v>0</v>
      </c>
      <c r="I3531" s="1261" t="s">
        <v>1358</v>
      </c>
      <c r="J3531" s="1261" t="s">
        <v>1359</v>
      </c>
    </row>
    <row r="3532">
      <c r="A3532" s="1261" t="s">
        <v>1355</v>
      </c>
      <c r="B3532" s="1261" t="s">
        <v>1434</v>
      </c>
      <c r="C3532" s="1261" t="s">
        <v>1383</v>
      </c>
      <c r="D3532" s="703">
        <v>73</v>
      </c>
      <c r="F3532" s="1261">
        <v>7379.7299999999996</v>
      </c>
      <c r="G3532" s="1261">
        <v>194.90000000000001</v>
      </c>
      <c r="H3532" s="1261">
        <v>0</v>
      </c>
      <c r="I3532" s="1261" t="s">
        <v>1358</v>
      </c>
      <c r="J3532" s="1261" t="s">
        <v>1359</v>
      </c>
    </row>
    <row r="3533">
      <c r="A3533" s="1261" t="s">
        <v>1360</v>
      </c>
      <c r="B3533" s="1261" t="s">
        <v>1434</v>
      </c>
      <c r="C3533" s="1261" t="s">
        <v>1367</v>
      </c>
      <c r="D3533" s="703">
        <v>54</v>
      </c>
      <c r="F3533" s="1261">
        <v>44219.629999999997</v>
      </c>
      <c r="G3533" s="1261">
        <v>26464</v>
      </c>
      <c r="H3533" s="1261">
        <v>0</v>
      </c>
      <c r="I3533" s="1261" t="s">
        <v>1358</v>
      </c>
      <c r="J3533" s="1261" t="s">
        <v>1359</v>
      </c>
    </row>
    <row r="3534">
      <c r="A3534" s="1261" t="s">
        <v>1355</v>
      </c>
      <c r="B3534" s="1261" t="s">
        <v>1434</v>
      </c>
      <c r="C3534" s="1261" t="s">
        <v>1410</v>
      </c>
      <c r="D3534" s="703">
        <v>49</v>
      </c>
      <c r="F3534" s="1261">
        <v>0.02</v>
      </c>
      <c r="G3534" s="1261">
        <v>1.5</v>
      </c>
      <c r="H3534" s="1261">
        <v>0</v>
      </c>
      <c r="I3534" s="1261" t="s">
        <v>1358</v>
      </c>
      <c r="J3534" s="1261" t="s">
        <v>1359</v>
      </c>
    </row>
    <row r="3535">
      <c r="A3535" s="1261" t="s">
        <v>1355</v>
      </c>
      <c r="B3535" s="1261" t="s">
        <v>1434</v>
      </c>
      <c r="C3535" s="1261" t="s">
        <v>1367</v>
      </c>
      <c r="D3535" s="703">
        <v>11</v>
      </c>
      <c r="F3535" s="1261">
        <v>47161.93</v>
      </c>
      <c r="G3535" s="1261">
        <v>129136</v>
      </c>
      <c r="H3535" s="1261">
        <v>0</v>
      </c>
      <c r="I3535" s="1261" t="s">
        <v>1358</v>
      </c>
      <c r="J3535" s="1261" t="s">
        <v>1359</v>
      </c>
    </row>
    <row r="3536">
      <c r="A3536" s="1261" t="s">
        <v>1355</v>
      </c>
      <c r="B3536" s="1261" t="s">
        <v>1434</v>
      </c>
      <c r="C3536" s="1261" t="s">
        <v>1362</v>
      </c>
      <c r="D3536" s="703">
        <v>94</v>
      </c>
      <c r="F3536" s="1261">
        <v>51607.650000000001</v>
      </c>
      <c r="G3536" s="1261">
        <v>91400</v>
      </c>
      <c r="H3536" s="1261">
        <v>0</v>
      </c>
      <c r="I3536" s="1261" t="s">
        <v>1358</v>
      </c>
      <c r="J3536" s="1261" t="s">
        <v>1359</v>
      </c>
    </row>
    <row r="3537">
      <c r="A3537" s="1261" t="s">
        <v>1355</v>
      </c>
      <c r="B3537" s="1261" t="s">
        <v>1434</v>
      </c>
      <c r="C3537" s="1261" t="s">
        <v>1420</v>
      </c>
      <c r="D3537" s="703">
        <v>34</v>
      </c>
      <c r="F3537" s="1261">
        <v>714.62</v>
      </c>
      <c r="G3537" s="1261">
        <v>40.390000000000001</v>
      </c>
      <c r="H3537" s="1261">
        <v>0</v>
      </c>
      <c r="I3537" s="1261" t="s">
        <v>1358</v>
      </c>
      <c r="J3537" s="1261" t="s">
        <v>1359</v>
      </c>
    </row>
    <row r="3538">
      <c r="A3538" s="1261" t="s">
        <v>1355</v>
      </c>
      <c r="B3538" s="1261" t="s">
        <v>1434</v>
      </c>
      <c r="C3538" s="1261" t="s">
        <v>1379</v>
      </c>
      <c r="D3538" s="703">
        <v>32</v>
      </c>
      <c r="F3538" s="1261">
        <v>22.550000000000001</v>
      </c>
      <c r="G3538" s="1261">
        <v>0.40000000000000002</v>
      </c>
      <c r="H3538" s="1261">
        <v>0</v>
      </c>
      <c r="I3538" s="1261" t="s">
        <v>1358</v>
      </c>
      <c r="J3538" s="1261" t="s">
        <v>1359</v>
      </c>
    </row>
    <row r="3539">
      <c r="A3539" s="1261" t="s">
        <v>1355</v>
      </c>
      <c r="B3539" s="1261" t="s">
        <v>1434</v>
      </c>
      <c r="C3539" s="1261" t="s">
        <v>1371</v>
      </c>
      <c r="D3539" s="703">
        <v>27</v>
      </c>
      <c r="F3539" s="1261">
        <v>28164.98</v>
      </c>
      <c r="G3539" s="1261">
        <v>124098</v>
      </c>
      <c r="H3539" s="1261">
        <v>0</v>
      </c>
      <c r="I3539" s="1261" t="s">
        <v>1358</v>
      </c>
      <c r="J3539" s="1261" t="s">
        <v>1359</v>
      </c>
    </row>
    <row r="3540">
      <c r="A3540" s="1261" t="s">
        <v>1360</v>
      </c>
      <c r="B3540" s="1261" t="s">
        <v>1434</v>
      </c>
      <c r="C3540" s="1261" t="s">
        <v>1386</v>
      </c>
      <c r="D3540" s="703">
        <v>39</v>
      </c>
      <c r="F3540" s="1261">
        <v>396.26999999999998</v>
      </c>
      <c r="G3540" s="1261">
        <v>4.0099999999999998</v>
      </c>
      <c r="H3540" s="1261">
        <v>0</v>
      </c>
      <c r="I3540" s="1261" t="s">
        <v>1358</v>
      </c>
      <c r="J3540" s="1261" t="s">
        <v>1359</v>
      </c>
    </row>
    <row r="3541">
      <c r="A3541" s="1261" t="s">
        <v>1355</v>
      </c>
      <c r="B3541" s="1261" t="s">
        <v>1434</v>
      </c>
      <c r="C3541" s="1261" t="s">
        <v>1379</v>
      </c>
      <c r="D3541" s="703">
        <v>85</v>
      </c>
      <c r="F3541" s="1261">
        <v>35337.419999999998</v>
      </c>
      <c r="G3541" s="1261">
        <v>0.67000000000000004</v>
      </c>
      <c r="H3541" s="1261">
        <v>0</v>
      </c>
      <c r="I3541" s="1261" t="s">
        <v>1358</v>
      </c>
      <c r="J3541" s="1261" t="s">
        <v>1359</v>
      </c>
    </row>
    <row r="3542">
      <c r="A3542" s="1261" t="s">
        <v>1355</v>
      </c>
      <c r="B3542" s="1261" t="s">
        <v>1434</v>
      </c>
      <c r="C3542" s="1261" t="s">
        <v>1380</v>
      </c>
      <c r="D3542" s="703">
        <v>90</v>
      </c>
      <c r="F3542" s="1261">
        <v>170</v>
      </c>
      <c r="G3542" s="1261">
        <v>10.9</v>
      </c>
      <c r="H3542" s="1261">
        <v>0</v>
      </c>
      <c r="I3542" s="1261" t="s">
        <v>1358</v>
      </c>
      <c r="J3542" s="1261" t="s">
        <v>1359</v>
      </c>
    </row>
    <row r="3543">
      <c r="A3543" s="1261" t="s">
        <v>1355</v>
      </c>
      <c r="B3543" s="1261" t="s">
        <v>1434</v>
      </c>
      <c r="C3543" s="1261" t="s">
        <v>1397</v>
      </c>
      <c r="D3543" s="703">
        <v>27</v>
      </c>
      <c r="F3543" s="1261">
        <v>1026039.3100000001</v>
      </c>
      <c r="G3543" s="1261">
        <v>4005199</v>
      </c>
      <c r="H3543" s="1261">
        <v>0</v>
      </c>
      <c r="I3543" s="1261" t="s">
        <v>1358</v>
      </c>
      <c r="J3543" s="1261" t="s">
        <v>1359</v>
      </c>
    </row>
    <row r="3544">
      <c r="A3544" s="1261" t="s">
        <v>1360</v>
      </c>
      <c r="B3544" s="1261" t="s">
        <v>1434</v>
      </c>
      <c r="C3544" s="1261" t="s">
        <v>1364</v>
      </c>
      <c r="D3544" s="703">
        <v>5</v>
      </c>
      <c r="F3544" s="1261">
        <v>4432</v>
      </c>
      <c r="G3544" s="1261">
        <v>50</v>
      </c>
      <c r="H3544" s="1261">
        <v>0</v>
      </c>
      <c r="I3544" s="1261" t="s">
        <v>1358</v>
      </c>
      <c r="J3544" s="1261" t="s">
        <v>1359</v>
      </c>
    </row>
    <row r="3545">
      <c r="A3545" s="1261" t="s">
        <v>1355</v>
      </c>
      <c r="B3545" s="1261" t="s">
        <v>1434</v>
      </c>
      <c r="C3545" s="1261" t="s">
        <v>1400</v>
      </c>
      <c r="D3545" s="703">
        <v>8</v>
      </c>
      <c r="F3545" s="1261">
        <v>2734.0999999999999</v>
      </c>
      <c r="G3545" s="1261">
        <v>92</v>
      </c>
      <c r="H3545" s="1261">
        <v>0</v>
      </c>
      <c r="I3545" s="1261" t="s">
        <v>1358</v>
      </c>
      <c r="J3545" s="1261" t="s">
        <v>1359</v>
      </c>
    </row>
    <row r="3546">
      <c r="A3546" s="1261" t="s">
        <v>1360</v>
      </c>
      <c r="B3546" s="1261" t="s">
        <v>1434</v>
      </c>
      <c r="C3546" s="1261" t="s">
        <v>1367</v>
      </c>
      <c r="D3546" s="703">
        <v>44</v>
      </c>
      <c r="F3546" s="1261">
        <v>868.92999999999995</v>
      </c>
      <c r="G3546" s="1261">
        <v>521.5</v>
      </c>
      <c r="H3546" s="1261">
        <v>0</v>
      </c>
      <c r="I3546" s="1261" t="s">
        <v>1358</v>
      </c>
      <c r="J3546" s="1261" t="s">
        <v>1359</v>
      </c>
    </row>
    <row r="3547">
      <c r="A3547" s="1261" t="s">
        <v>1355</v>
      </c>
      <c r="B3547" s="1261" t="s">
        <v>1434</v>
      </c>
      <c r="C3547" s="1261" t="s">
        <v>1383</v>
      </c>
      <c r="D3547" s="703">
        <v>65</v>
      </c>
      <c r="F3547" s="1261">
        <v>28.239999999999998</v>
      </c>
      <c r="G3547" s="1261">
        <v>0.20999999999999999</v>
      </c>
      <c r="H3547" s="1261">
        <v>0</v>
      </c>
      <c r="I3547" s="1261" t="s">
        <v>1358</v>
      </c>
      <c r="J3547" s="1261" t="s">
        <v>1359</v>
      </c>
    </row>
    <row r="3548">
      <c r="A3548" s="1261" t="s">
        <v>1355</v>
      </c>
      <c r="B3548" s="1261" t="s">
        <v>1434</v>
      </c>
      <c r="C3548" s="1261" t="s">
        <v>1368</v>
      </c>
      <c r="D3548" s="703">
        <v>31</v>
      </c>
      <c r="F3548" s="1261">
        <v>2273.5500000000002</v>
      </c>
      <c r="G3548" s="1261">
        <v>850</v>
      </c>
      <c r="H3548" s="1261">
        <v>0</v>
      </c>
      <c r="I3548" s="1261" t="s">
        <v>1358</v>
      </c>
      <c r="J3548" s="1261" t="s">
        <v>1359</v>
      </c>
    </row>
    <row r="3549">
      <c r="A3549" s="1261" t="s">
        <v>1360</v>
      </c>
      <c r="B3549" s="1261" t="s">
        <v>1434</v>
      </c>
      <c r="C3549" s="1261" t="s">
        <v>1405</v>
      </c>
      <c r="D3549" s="703">
        <v>61</v>
      </c>
      <c r="F3549" s="1261">
        <v>129.34999999999999</v>
      </c>
      <c r="G3549" s="1261">
        <v>2.7000000000000002</v>
      </c>
      <c r="H3549" s="1261">
        <v>0</v>
      </c>
      <c r="I3549" s="1261" t="s">
        <v>1358</v>
      </c>
      <c r="J3549" s="1261" t="s">
        <v>1359</v>
      </c>
    </row>
    <row r="3550">
      <c r="A3550" s="1261" t="s">
        <v>1360</v>
      </c>
      <c r="B3550" s="1261" t="s">
        <v>1434</v>
      </c>
      <c r="C3550" s="1261" t="s">
        <v>1398</v>
      </c>
      <c r="D3550" s="703">
        <v>84</v>
      </c>
      <c r="F3550" s="1261">
        <v>337471.47999999998</v>
      </c>
      <c r="G3550" s="1261">
        <v>10862.15</v>
      </c>
      <c r="H3550" s="1261">
        <v>0</v>
      </c>
      <c r="I3550" s="1261" t="s">
        <v>1358</v>
      </c>
      <c r="J3550" s="1261" t="s">
        <v>1359</v>
      </c>
    </row>
    <row r="3551">
      <c r="A3551" s="1261" t="s">
        <v>1360</v>
      </c>
      <c r="B3551" s="1261" t="s">
        <v>1434</v>
      </c>
      <c r="C3551" s="1261" t="s">
        <v>1394</v>
      </c>
      <c r="D3551" s="703">
        <v>84</v>
      </c>
      <c r="F3551" s="1261">
        <v>302527.46999999997</v>
      </c>
      <c r="G3551" s="1261">
        <v>7124.1599999999999</v>
      </c>
      <c r="H3551" s="1261">
        <v>0</v>
      </c>
      <c r="I3551" s="1261" t="s">
        <v>1358</v>
      </c>
      <c r="J3551" s="1261" t="s">
        <v>1359</v>
      </c>
    </row>
    <row r="3552">
      <c r="A3552" s="1261" t="s">
        <v>1360</v>
      </c>
      <c r="B3552" s="1261" t="s">
        <v>1434</v>
      </c>
      <c r="C3552" s="1261" t="s">
        <v>1385</v>
      </c>
      <c r="D3552" s="703">
        <v>83</v>
      </c>
      <c r="F3552" s="1261">
        <v>71.560000000000002</v>
      </c>
      <c r="G3552" s="1261">
        <v>5.5</v>
      </c>
      <c r="H3552" s="1261">
        <v>0</v>
      </c>
      <c r="I3552" s="1261" t="s">
        <v>1358</v>
      </c>
      <c r="J3552" s="1261" t="s">
        <v>1359</v>
      </c>
    </row>
    <row r="3553">
      <c r="A3553" s="1261" t="s">
        <v>1355</v>
      </c>
      <c r="B3553" s="1261" t="s">
        <v>1434</v>
      </c>
      <c r="C3553" s="1261" t="s">
        <v>1368</v>
      </c>
      <c r="D3553" s="703">
        <v>32</v>
      </c>
      <c r="F3553" s="1261">
        <v>964.24000000000001</v>
      </c>
      <c r="G3553" s="1261">
        <v>226</v>
      </c>
      <c r="H3553" s="1261">
        <v>0</v>
      </c>
      <c r="I3553" s="1261" t="s">
        <v>1358</v>
      </c>
      <c r="J3553" s="1261" t="s">
        <v>1359</v>
      </c>
    </row>
    <row r="3554">
      <c r="A3554" s="1261" t="s">
        <v>1355</v>
      </c>
      <c r="B3554" s="1261" t="s">
        <v>1434</v>
      </c>
      <c r="C3554" s="1261" t="s">
        <v>1390</v>
      </c>
      <c r="D3554" s="703">
        <v>85</v>
      </c>
      <c r="F3554" s="1261">
        <v>3355.0799999999999</v>
      </c>
      <c r="G3554" s="1261">
        <v>150</v>
      </c>
      <c r="H3554" s="1261">
        <v>0</v>
      </c>
      <c r="I3554" s="1261" t="s">
        <v>1358</v>
      </c>
      <c r="J3554" s="1261" t="s">
        <v>1359</v>
      </c>
    </row>
    <row r="3555">
      <c r="A3555" s="1261" t="s">
        <v>1360</v>
      </c>
      <c r="B3555" s="1261" t="s">
        <v>1434</v>
      </c>
      <c r="C3555" s="1261" t="s">
        <v>1391</v>
      </c>
      <c r="D3555" s="703">
        <v>90</v>
      </c>
      <c r="F3555" s="1261">
        <v>11799.860000000001</v>
      </c>
      <c r="G3555" s="1261">
        <v>73</v>
      </c>
      <c r="H3555" s="1261">
        <v>0</v>
      </c>
      <c r="I3555" s="1261" t="s">
        <v>1358</v>
      </c>
      <c r="J3555" s="1261" t="s">
        <v>1359</v>
      </c>
    </row>
    <row r="3556">
      <c r="A3556" s="1261" t="s">
        <v>1360</v>
      </c>
      <c r="B3556" s="1261" t="s">
        <v>1434</v>
      </c>
      <c r="C3556" s="1261" t="s">
        <v>1397</v>
      </c>
      <c r="D3556" s="703">
        <v>90</v>
      </c>
      <c r="F3556" s="1261">
        <v>582.32000000000005</v>
      </c>
      <c r="G3556" s="1261">
        <v>0.34000000000000002</v>
      </c>
      <c r="H3556" s="1261">
        <v>0</v>
      </c>
      <c r="I3556" s="1261" t="s">
        <v>1358</v>
      </c>
      <c r="J3556" s="1261" t="s">
        <v>1359</v>
      </c>
    </row>
    <row r="3557">
      <c r="A3557" s="1261" t="s">
        <v>1360</v>
      </c>
      <c r="B3557" s="1261" t="s">
        <v>1434</v>
      </c>
      <c r="C3557" s="1261" t="s">
        <v>1391</v>
      </c>
      <c r="D3557" s="703">
        <v>74</v>
      </c>
      <c r="F3557" s="1261">
        <v>1954.8199999999999</v>
      </c>
      <c r="G3557" s="1261">
        <v>0.089999999999999997</v>
      </c>
      <c r="H3557" s="1261">
        <v>0</v>
      </c>
      <c r="I3557" s="1261" t="s">
        <v>1358</v>
      </c>
      <c r="J3557" s="1261" t="s">
        <v>1359</v>
      </c>
    </row>
    <row r="3558">
      <c r="A3558" s="1261" t="s">
        <v>1360</v>
      </c>
      <c r="B3558" s="1261" t="s">
        <v>1434</v>
      </c>
      <c r="C3558" s="1261" t="s">
        <v>1378</v>
      </c>
      <c r="D3558" s="703">
        <v>39</v>
      </c>
      <c r="F3558" s="1261">
        <v>816.29999999999995</v>
      </c>
      <c r="G3558" s="1261">
        <v>10.1</v>
      </c>
      <c r="H3558" s="1261">
        <v>0</v>
      </c>
      <c r="I3558" s="1261" t="s">
        <v>1358</v>
      </c>
      <c r="J3558" s="1261" t="s">
        <v>1359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5" workbookViewId="0">
      <selection activeCell="F213" activeCellId="0" sqref="F213"/>
    </sheetView>
  </sheetViews>
  <sheetFormatPr defaultRowHeight="14.25"/>
  <cols>
    <col bestFit="1" customWidth="1" min="1" max="1" width="11.85546875"/>
    <col bestFit="1" customWidth="1" min="2" max="2" width="59.5703125"/>
    <col bestFit="1" customWidth="1" min="3" max="3" width="14"/>
    <col bestFit="1" customWidth="1" min="4" max="6" width="14.140625"/>
    <col bestFit="1" customWidth="1" min="8" max="8" width="11.85546875"/>
    <col bestFit="1" customWidth="1" min="9" max="9" width="59.5703125"/>
    <col bestFit="1" customWidth="1" min="10" max="13" width="14"/>
  </cols>
  <sheetData>
    <row r="1">
      <c r="A1" t="s">
        <v>1355</v>
      </c>
      <c r="B1" t="s">
        <v>1478</v>
      </c>
      <c r="C1">
        <v>2017</v>
      </c>
      <c r="D1">
        <v>2018</v>
      </c>
      <c r="E1">
        <v>2019</v>
      </c>
      <c r="F1">
        <v>2020</v>
      </c>
      <c r="H1" t="s">
        <v>1355</v>
      </c>
      <c r="I1" t="s">
        <v>1479</v>
      </c>
      <c r="J1">
        <v>2017</v>
      </c>
      <c r="K1">
        <v>2018</v>
      </c>
      <c r="L1">
        <v>2019</v>
      </c>
      <c r="M1">
        <v>2020</v>
      </c>
    </row>
    <row r="2">
      <c r="A2" t="s">
        <v>1253</v>
      </c>
      <c r="B2" t="s">
        <v>1254</v>
      </c>
      <c r="C2" s="1259">
        <f>SUMIFS('Данные ТСВТ (ФТС)'!$F:$F,'Данные ТСВТ (ФТС)'!$B:$B,'ЭКС ИМП ТО ФАКТ'!C$1,'Данные ТСВТ (ФТС)'!$A:$A,'ЭКС ИМП ТО ФАКТ'!$A$1,'Данные ТСВТ (ФТС)'!$D:$D,"&lt;25")</f>
        <v>9817363.0599999987</v>
      </c>
      <c r="D2" s="1259">
        <f>SUMIFS('Данные ТСВТ (ФТС)'!$F:$F,'Данные ТСВТ (ФТС)'!$B:$B,'ЭКС ИМП ТО ФАКТ'!D$1,'Данные ТСВТ (ФТС)'!$A:$A,'ЭКС ИМП ТО ФАКТ'!$A$1,'Данные ТСВТ (ФТС)'!$D:$D,"&lt;25")</f>
        <v>12277036.130000001</v>
      </c>
      <c r="E2" s="1259">
        <f>SUMIFS('Данные ТСВТ (ФТС)'!$F:$F,'Данные ТСВТ (ФТС)'!$B:$B,'ЭКС ИМП ТО ФАКТ'!E$1,'Данные ТСВТ (ФТС)'!$A:$A,'ЭКС ИМП ТО ФАКТ'!$A$1,'Данные ТСВТ (ФТС)'!$D:$D,"&lt;25")</f>
        <v>24371151.310000002</v>
      </c>
      <c r="F2" s="1259">
        <f>SUMIFS('Данные ТСВТ (ФТС)'!$F:$F,'Данные ТСВТ (ФТС)'!$B:$B,'ЭКС ИМП ТО ФАКТ'!F$1,'Данные ТСВТ (ФТС)'!$A:$A,'ЭКС ИМП ТО ФАКТ'!$A$1,'Данные ТСВТ (ФТС)'!$D:$D,"&lt;25")</f>
        <v>30500553.790000007</v>
      </c>
      <c r="H2" t="s">
        <v>1253</v>
      </c>
      <c r="I2" t="s">
        <v>1254</v>
      </c>
      <c r="J2" s="1259">
        <f>SUMIFS('Данные ТСВТ (ФТС)'!$G:$G,'Данные ТСВТ (ФТС)'!$B:$B,'ЭКС ИМП ТО ФАКТ'!J$1,'Данные ТСВТ (ФТС)'!$A:$A,'ЭКС ИМП ТО ФАКТ'!$H$1,'Данные ТСВТ (ФТС)'!$D:$D,"&lt;25")</f>
        <v>22082408.829999998</v>
      </c>
      <c r="K2" s="1259">
        <f>SUMIFS('Данные ТСВТ (ФТС)'!$G:$G,'Данные ТСВТ (ФТС)'!$B:$B,'ЭКС ИМП ТО ФАКТ'!K$1,'Данные ТСВТ (ФТС)'!$A:$A,'ЭКС ИМП ТО ФАКТ'!$A$1,'Данные ТСВТ (ФТС)'!$D:$D,"&lt;25")</f>
        <v>31513550.40000001</v>
      </c>
      <c r="L2" s="1259">
        <f>SUMIFS('Данные ТСВТ (ФТС)'!$G:$G,'Данные ТСВТ (ФТС)'!$B:$B,'ЭКС ИМП ТО ФАКТ'!L$1,'Данные ТСВТ (ФТС)'!$A:$A,'ЭКС ИМП ТО ФАКТ'!$A$1,'Данные ТСВТ (ФТС)'!$D:$D,"&lt;25")</f>
        <v>49550273.070000008</v>
      </c>
      <c r="M2" s="1259">
        <f>SUMIFS('Данные ТСВТ (ФТС)'!$G:$G,'Данные ТСВТ (ФТС)'!$B:$B,'ЭКС ИМП ТО ФАКТ'!M$1,'Данные ТСВТ (ФТС)'!$A:$A,'ЭКС ИМП ТО ФАКТ'!$A$1,'Данные ТСВТ (ФТС)'!$D:$D,"&lt;25")</f>
        <v>39842763.410000011</v>
      </c>
    </row>
    <row r="3">
      <c r="A3" t="s">
        <v>1255</v>
      </c>
      <c r="B3" t="s">
        <v>1256</v>
      </c>
      <c r="C3" s="1259">
        <f>SUMIFS('Данные ТСВТ (ФТС)'!$F:$F,'Данные ТСВТ (ФТС)'!$B:$B,'ЭКС ИМП ТО ФАКТ'!C$1,'Данные ТСВТ (ФТС)'!$A:$A,'ЭКС ИМП ТО ФАКТ'!$A$1,'Данные ТСВТ (ФТС)'!$D:$D,"&gt;24",'Данные ТСВТ (ФТС)'!$D:$D,"&lt;28")</f>
        <v>77487920.019999996</v>
      </c>
      <c r="D3" s="1259">
        <f>SUMIFS('Данные ТСВТ (ФТС)'!$F:$F,'Данные ТСВТ (ФТС)'!$B:$B,'ЭКС ИМП ТО ФАКТ'!D$1,'Данные ТСВТ (ФТС)'!$A:$A,'ЭКС ИМП ТО ФАКТ'!$A$1,'Данные ТСВТ (ФТС)'!$D:$D,"&gt;24",'Данные ТСВТ (ФТС)'!$D:$D,"&lt;28")</f>
        <v>65036829.219999999</v>
      </c>
      <c r="E3" s="1259">
        <f>SUMIFS('Данные ТСВТ (ФТС)'!$F:$F,'Данные ТСВТ (ФТС)'!$B:$B,'ЭКС ИМП ТО ФАКТ'!E$1,'Данные ТСВТ (ФТС)'!$A:$A,'ЭКС ИМП ТО ФАКТ'!$A$1,'Данные ТСВТ (ФТС)'!$D:$D,"&gt;24",'Данные ТСВТ (ФТС)'!$D:$D,"&lt;28")</f>
        <v>54103158.159999996</v>
      </c>
      <c r="F3" s="1259">
        <f>SUMIFS('Данные ТСВТ (ФТС)'!$F:$F,'Данные ТСВТ (ФТС)'!$B:$B,'ЭКС ИМП ТО ФАКТ'!F$1,'Данные ТСВТ (ФТС)'!$A:$A,'ЭКС ИМП ТО ФАКТ'!$A$1,'Данные ТСВТ (ФТС)'!$D:$D,"&gt;24",'Данные ТСВТ (ФТС)'!$D:$D,"&lt;28")</f>
        <v>35001562.160000004</v>
      </c>
      <c r="H3" t="s">
        <v>1255</v>
      </c>
      <c r="I3" t="s">
        <v>1256</v>
      </c>
      <c r="J3" s="1259">
        <f>SUMIFS('Данные ТСВТ (ФТС)'!$G:$G,'Данные ТСВТ (ФТС)'!$B:$B,'ЭКС ИМП ТО ФАКТ'!J$1,'Данные ТСВТ (ФТС)'!$A:$A,'ЭКС ИМП ТО ФАКТ'!$A$1,'Данные ТСВТ (ФТС)'!$D:$D,"&gt;24",'Данные ТСВТ (ФТС)'!$D:$D,"&lt;28")</f>
        <v>408409549.40999997</v>
      </c>
      <c r="K3" s="1259">
        <f>SUMIFS('Данные ТСВТ (ФТС)'!$G:$G,'Данные ТСВТ (ФТС)'!$B:$B,'ЭКС ИМП ТО ФАКТ'!K$1,'Данные ТСВТ (ФТС)'!$A:$A,'ЭКС ИМП ТО ФАКТ'!$A$1,'Данные ТСВТ (ФТС)'!$D:$D,"&gt;24",'Данные ТСВТ (ФТС)'!$D:$D,"&lt;28")</f>
        <v>278365807.74000001</v>
      </c>
      <c r="L3" s="1259">
        <f>SUMIFS('Данные ТСВТ (ФТС)'!$G:$G,'Данные ТСВТ (ФТС)'!$B:$B,'ЭКС ИМП ТО ФАКТ'!L$1,'Данные ТСВТ (ФТС)'!$A:$A,'ЭКС ИМП ТО ФАКТ'!$A$1,'Данные ТСВТ (ФТС)'!$D:$D,"&gt;24",'Данные ТСВТ (ФТС)'!$D:$D,"&lt;28")</f>
        <v>251680963.62</v>
      </c>
      <c r="M3" s="1259">
        <f>SUMIFS('Данные ТСВТ (ФТС)'!$G:$G,'Данные ТСВТ (ФТС)'!$B:$B,'ЭКС ИМП ТО ФАКТ'!M$1,'Данные ТСВТ (ФТС)'!$A:$A,'ЭКС ИМП ТО ФАКТ'!$A$1,'Данные ТСВТ (ФТС)'!$D:$D,"&gt;24",'Данные ТСВТ (ФТС)'!$D:$D,"&lt;28")</f>
        <v>204774448</v>
      </c>
    </row>
    <row r="4">
      <c r="A4" t="s">
        <v>1259</v>
      </c>
      <c r="B4" t="s">
        <v>1260</v>
      </c>
      <c r="C4" s="1259">
        <f>SUMIFS('Данные ТСВТ (ФТС)'!$F:$F,'Данные ТСВТ (ФТС)'!$B:$B,'ЭКС ИМП ТО ФАКТ'!C$1,'Данные ТСВТ (ФТС)'!$A:$A,'ЭКС ИМП ТО ФАКТ'!$A$1,'Данные ТСВТ (ФТС)'!$D:$D,"&gt;27",'Данные ТСВТ (ФТС)'!$D:$D,"&lt;41")</f>
        <v>10191644.560000002</v>
      </c>
      <c r="D4" s="1259">
        <f>SUMIFS('Данные ТСВТ (ФТС)'!$F:$F,'Данные ТСВТ (ФТС)'!$B:$B,'ЭКС ИМП ТО ФАКТ'!D$1,'Данные ТСВТ (ФТС)'!$A:$A,'ЭКС ИМП ТО ФАКТ'!$A$1,'Данные ТСВТ (ФТС)'!$D:$D,"&gt;27",'Данные ТСВТ (ФТС)'!$D:$D,"&lt;41")</f>
        <v>26543562.720000003</v>
      </c>
      <c r="E4" s="1259">
        <f>SUMIFS('Данные ТСВТ (ФТС)'!$F:$F,'Данные ТСВТ (ФТС)'!$B:$B,'ЭКС ИМП ТО ФАКТ'!E$1,'Данные ТСВТ (ФТС)'!$A:$A,'ЭКС ИМП ТО ФАКТ'!$A$1,'Данные ТСВТ (ФТС)'!$D:$D,"&gt;27",'Данные ТСВТ (ФТС)'!$D:$D,"&lt;41")</f>
        <v>17239589.52999999</v>
      </c>
      <c r="F4" s="1259">
        <f>SUMIFS('Данные ТСВТ (ФТС)'!$F:$F,'Данные ТСВТ (ФТС)'!$B:$B,'ЭКС ИМП ТО ФАКТ'!F$1,'Данные ТСВТ (ФТС)'!$A:$A,'ЭКС ИМП ТО ФАКТ'!$A$1,'Данные ТСВТ (ФТС)'!$D:$D,"&gt;27",'Данные ТСВТ (ФТС)'!$D:$D,"&lt;41")</f>
        <v>9972851.6400000043</v>
      </c>
      <c r="H4" t="s">
        <v>1259</v>
      </c>
      <c r="I4" t="s">
        <v>1260</v>
      </c>
      <c r="J4" s="1259">
        <f>SUMIFS('Данные ТСВТ (ФТС)'!$G:$G,'Данные ТСВТ (ФТС)'!$B:$B,'ЭКС ИМП ТО ФАКТ'!J$1,'Данные ТСВТ (ФТС)'!$A:$A,'ЭКС ИМП ТО ФАКТ'!$A$1,'Данные ТСВТ (ФТС)'!$D:$D,"&gt;27",'Данные ТСВТ (ФТС)'!$D:$D,"&lt;41")</f>
        <v>15588885.93</v>
      </c>
      <c r="K4" s="1259">
        <f>SUMIFS('Данные ТСВТ (ФТС)'!$G:$G,'Данные ТСВТ (ФТС)'!$B:$B,'ЭКС ИМП ТО ФАКТ'!K$1,'Данные ТСВТ (ФТС)'!$A:$A,'ЭКС ИМП ТО ФАКТ'!$A$1,'Данные ТСВТ (ФТС)'!$D:$D,"&gt;27",'Данные ТСВТ (ФТС)'!$D:$D,"&lt;41")</f>
        <v>27661561.529999997</v>
      </c>
      <c r="L4" s="1259">
        <f>SUMIFS('Данные ТСВТ (ФТС)'!$G:$G,'Данные ТСВТ (ФТС)'!$B:$B,'ЭКС ИМП ТО ФАКТ'!L$1,'Данные ТСВТ (ФТС)'!$A:$A,'ЭКС ИМП ТО ФАКТ'!$A$1,'Данные ТСВТ (ФТС)'!$D:$D,"&gt;27",'Данные ТСВТ (ФТС)'!$D:$D,"&lt;41")</f>
        <v>16113744.009999998</v>
      </c>
      <c r="M4" s="1259">
        <f>SUMIFS('Данные ТСВТ (ФТС)'!$G:$G,'Данные ТСВТ (ФТС)'!$B:$B,'ЭКС ИМП ТО ФАКТ'!M$1,'Данные ТСВТ (ФТС)'!$A:$A,'ЭКС ИМП ТО ФАКТ'!$A$1,'Данные ТСВТ (ФТС)'!$D:$D,"&gt;27",'Данные ТСВТ (ФТС)'!$D:$D,"&lt;41")</f>
        <v>8872994.8699999992</v>
      </c>
    </row>
    <row r="5">
      <c r="A5" t="s">
        <v>1261</v>
      </c>
      <c r="B5" t="s">
        <v>1262</v>
      </c>
      <c r="C5" s="1259">
        <f>SUMIFS('Данные ТСВТ (ФТС)'!$F:$F,'Данные ТСВТ (ФТС)'!$B:$B,'ЭКС ИМП ТО ФАКТ'!C$1,'Данные ТСВТ (ФТС)'!$A:$A,'ЭКС ИМП ТО ФАКТ'!$A$1,'Данные ТСВТ (ФТС)'!$D:$D,"&gt;40",'Данные ТСВТ (ФТС)'!$D:$D,"&lt;44")</f>
        <v>34492.150000000001</v>
      </c>
      <c r="D5" s="1259">
        <f>SUMIFS('Данные ТСВТ (ФТС)'!$F:$F,'Данные ТСВТ (ФТС)'!$B:$B,'ЭКС ИМП ТО ФАКТ'!D$1,'Данные ТСВТ (ФТС)'!$A:$A,'ЭКС ИМП ТО ФАКТ'!$A$1,'Данные ТСВТ (ФТС)'!$D:$D,"&gt;40",'Данные ТСВТ (ФТС)'!$D:$D,"&lt;44")</f>
        <v>14144.300000000001</v>
      </c>
      <c r="E5" s="1259">
        <f>SUMIFS('Данные ТСВТ (ФТС)'!$F:$F,'Данные ТСВТ (ФТС)'!$B:$B,'ЭКС ИМП ТО ФАКТ'!E$1,'Данные ТСВТ (ФТС)'!$A:$A,'ЭКС ИМП ТО ФАКТ'!$A$1,'Данные ТСВТ (ФТС)'!$D:$D,"&gt;40",'Данные ТСВТ (ФТС)'!$D:$D,"&lt;44")</f>
        <v>18729.310000000001</v>
      </c>
      <c r="F5" s="1259">
        <f>SUMIFS('Данные ТСВТ (ФТС)'!$F:$F,'Данные ТСВТ (ФТС)'!$B:$B,'ЭКС ИМП ТО ФАКТ'!F$1,'Данные ТСВТ (ФТС)'!$A:$A,'ЭКС ИМП ТО ФАКТ'!$A$1,'Данные ТСВТ (ФТС)'!$D:$D,"&gt;40",'Данные ТСВТ (ФТС)'!$D:$D,"&lt;44")</f>
        <v>27399.68</v>
      </c>
      <c r="H5" t="s">
        <v>1261</v>
      </c>
      <c r="I5" t="s">
        <v>1262</v>
      </c>
      <c r="J5" s="1259">
        <f>SUMIFS('Данные ТСВТ (ФТС)'!$G:$G,'Данные ТСВТ (ФТС)'!$B:$B,'ЭКС ИМП ТО ФАКТ'!J$1,'Данные ТСВТ (ФТС)'!$A:$A,'ЭКС ИМП ТО ФАКТ'!$A$1,'Данные ТСВТ (ФТС)'!$D:$D,"&gt;40",'Данные ТСВТ (ФТС)'!$D:$D,"&lt;44")</f>
        <v>2769.7200000000003</v>
      </c>
      <c r="K5" s="1259">
        <f>SUMIFS('Данные ТСВТ (ФТС)'!$G:$G,'Данные ТСВТ (ФТС)'!$B:$B,'ЭКС ИМП ТО ФАКТ'!K$1,'Данные ТСВТ (ФТС)'!$A:$A,'ЭКС ИМП ТО ФАКТ'!$A$1,'Данные ТСВТ (ФТС)'!$D:$D,"&gt;40",'Данные ТСВТ (ФТС)'!$D:$D,"&lt;44")</f>
        <v>1251.8900000000001</v>
      </c>
      <c r="L5" s="1259">
        <f>SUMIFS('Данные ТСВТ (ФТС)'!$G:$G,'Данные ТСВТ (ФТС)'!$B:$B,'ЭКС ИМП ТО ФАКТ'!L$1,'Данные ТСВТ (ФТС)'!$A:$A,'ЭКС ИМП ТО ФАКТ'!$A$1,'Данные ТСВТ (ФТС)'!$D:$D,"&gt;40",'Данные ТСВТ (ФТС)'!$D:$D,"&lt;44")</f>
        <v>1648.9100000000001</v>
      </c>
      <c r="M5" s="1259">
        <f>SUMIFS('Данные ТСВТ (ФТС)'!$G:$G,'Данные ТСВТ (ФТС)'!$B:$B,'ЭКС ИМП ТО ФАКТ'!M$1,'Данные ТСВТ (ФТС)'!$A:$A,'ЭКС ИМП ТО ФАКТ'!$A$1,'Данные ТСВТ (ФТС)'!$D:$D,"&gt;40",'Данные ТСВТ (ФТС)'!$D:$D,"&lt;44")</f>
        <v>1196.0699999999999</v>
      </c>
    </row>
    <row r="6">
      <c r="A6" t="s">
        <v>1263</v>
      </c>
      <c r="B6" t="s">
        <v>1264</v>
      </c>
      <c r="C6" s="1259">
        <f>SUMIFS('Данные ТСВТ (ФТС)'!$F:$F,'Данные ТСВТ (ФТС)'!$B:$B,'ЭКС ИМП ТО ФАКТ'!C$1,'Данные ТСВТ (ФТС)'!$A:$A,'ЭКС ИМП ТО ФАКТ'!$A$1,'Данные ТСВТ (ФТС)'!$D:$D,"&gt;43",'Данные ТСВТ (ФТС)'!$D:$D,"&lt;50")</f>
        <v>115383876.56000002</v>
      </c>
      <c r="D6" s="1259">
        <f>SUMIFS('Данные ТСВТ (ФТС)'!$F:$F,'Данные ТСВТ (ФТС)'!$B:$B,'ЭКС ИМП ТО ФАКТ'!D$1,'Данные ТСВТ (ФТС)'!$A:$A,'ЭКС ИМП ТО ФАКТ'!$A$1,'Данные ТСВТ (ФТС)'!$D:$D,"&gt;43",'Данные ТСВТ (ФТС)'!$D:$D,"&lt;50")</f>
        <v>177183113.06999999</v>
      </c>
      <c r="E6" s="1259">
        <f>SUMIFS('Данные ТСВТ (ФТС)'!$F:$F,'Данные ТСВТ (ФТС)'!$B:$B,'ЭКС ИМП ТО ФАКТ'!E$1,'Данные ТСВТ (ФТС)'!$A:$A,'ЭКС ИМП ТО ФАКТ'!$A$1,'Данные ТСВТ (ФТС)'!$D:$D,"&gt;43",'Данные ТСВТ (ФТС)'!$D:$D,"&lt;50")</f>
        <v>175817145.22999999</v>
      </c>
      <c r="F6" s="1259">
        <f>SUMIFS('Данные ТСВТ (ФТС)'!$F:$F,'Данные ТСВТ (ФТС)'!$B:$B,'ЭКС ИМП ТО ФАКТ'!F$1,'Данные ТСВТ (ФТС)'!$A:$A,'ЭКС ИМП ТО ФАКТ'!$A$1,'Данные ТСВТ (ФТС)'!$D:$D,"&gt;43",'Данные ТСВТ (ФТС)'!$D:$D,"&lt;50")</f>
        <v>116037400.08000001</v>
      </c>
      <c r="H6" t="s">
        <v>1263</v>
      </c>
      <c r="I6" t="s">
        <v>1264</v>
      </c>
      <c r="J6" s="1259">
        <f>SUMIFS('Данные ТСВТ (ФТС)'!$G:$G,'Данные ТСВТ (ФТС)'!$B:$B,'ЭКС ИМП ТО ФАКТ'!J$1,'Данные ТСВТ (ФТС)'!$A:$A,'ЭКС ИМП ТО ФАКТ'!$A$1,'Данные ТСВТ (ФТС)'!$D:$D,"&gt;43",'Данные ТСВТ (ФТС)'!$D:$D,"&lt;50")</f>
        <v>628911359.31999993</v>
      </c>
      <c r="K6" s="1259">
        <f>SUMIFS('Данные ТСВТ (ФТС)'!$G:$G,'Данные ТСВТ (ФТС)'!$B:$B,'ЭКС ИМП ТО ФАКТ'!K$1,'Данные ТСВТ (ФТС)'!$A:$A,'ЭКС ИМП ТО ФАКТ'!$A$1,'Данные ТСВТ (ФТС)'!$D:$D,"&gt;43",'Данные ТСВТ (ФТС)'!$D:$D,"&lt;50")</f>
        <v>908274540.68000007</v>
      </c>
      <c r="L6" s="1259">
        <f>SUMIFS('Данные ТСВТ (ФТС)'!$G:$G,'Данные ТСВТ (ФТС)'!$B:$B,'ЭКС ИМП ТО ФАКТ'!L$1,'Данные ТСВТ (ФТС)'!$A:$A,'ЭКС ИМП ТО ФАКТ'!$A$1,'Данные ТСВТ (ФТС)'!$D:$D,"&gt;43",'Данные ТСВТ (ФТС)'!$D:$D,"&lt;50")</f>
        <v>935630295.38999999</v>
      </c>
      <c r="M6" s="1259">
        <f>SUMIFS('Данные ТСВТ (ФТС)'!$G:$G,'Данные ТСВТ (ФТС)'!$B:$B,'ЭКС ИМП ТО ФАКТ'!M$1,'Данные ТСВТ (ФТС)'!$A:$A,'ЭКС ИМП ТО ФАКТ'!$A$1,'Данные ТСВТ (ФТС)'!$D:$D,"&gt;43",'Данные ТСВТ (ФТС)'!$D:$D,"&lt;50")</f>
        <v>710364065.34000003</v>
      </c>
    </row>
    <row r="7">
      <c r="A7" t="s">
        <v>1265</v>
      </c>
      <c r="B7" t="s">
        <v>1266</v>
      </c>
      <c r="C7" s="1259">
        <f>SUMIFS('Данные ТСВТ (ФТС)'!$F:$F,'Данные ТСВТ (ФТС)'!$B:$B,'ЭКС ИМП ТО ФАКТ'!C$1,'Данные ТСВТ (ФТС)'!$A:$A,'ЭКС ИМП ТО ФАКТ'!$A$1,'Данные ТСВТ (ФТС)'!$D:$D,"&gt;49",'Данные ТСВТ (ФТС)'!$D:$D,"&lt;68")</f>
        <v>3400207.1999999993</v>
      </c>
      <c r="D7" s="1259">
        <f>SUMIFS('Данные ТСВТ (ФТС)'!$F:$F,'Данные ТСВТ (ФТС)'!$B:$B,'ЭКС ИМП ТО ФАКТ'!D$1,'Данные ТСВТ (ФТС)'!$A:$A,'ЭКС ИМП ТО ФАКТ'!$A$1,'Данные ТСВТ (ФТС)'!$D:$D,"&gt;49",'Данные ТСВТ (ФТС)'!$D:$D,"&lt;68")</f>
        <v>3332053.04</v>
      </c>
      <c r="E7" s="1259">
        <f>SUMIFS('Данные ТСВТ (ФТС)'!$F:$F,'Данные ТСВТ (ФТС)'!$B:$B,'ЭКС ИМП ТО ФАКТ'!E$1,'Данные ТСВТ (ФТС)'!$A:$A,'ЭКС ИМП ТО ФАКТ'!$A$1,'Данные ТСВТ (ФТС)'!$D:$D,"&gt;49",'Данные ТСВТ (ФТС)'!$D:$D,"&lt;68")</f>
        <v>3012511.4000000008</v>
      </c>
      <c r="F7" s="1259">
        <f>SUMIFS('Данные ТСВТ (ФТС)'!$F:$F,'Данные ТСВТ (ФТС)'!$B:$B,'ЭКС ИМП ТО ФАКТ'!F$1,'Данные ТСВТ (ФТС)'!$A:$A,'ЭКС ИМП ТО ФАКТ'!$A$1,'Данные ТСВТ (ФТС)'!$D:$D,"&gt;49",'Данные ТСВТ (ФТС)'!$D:$D,"&lt;68")</f>
        <v>2039452.4999999998</v>
      </c>
      <c r="H7" t="s">
        <v>1265</v>
      </c>
      <c r="I7" t="s">
        <v>1266</v>
      </c>
      <c r="J7" s="1259">
        <f>SUMIFS('Данные ТСВТ (ФТС)'!$G:$G,'Данные ТСВТ (ФТС)'!$B:$B,'ЭКС ИМП ТО ФАКТ'!J$1,'Данные ТСВТ (ФТС)'!$A:$A,'ЭКС ИМП ТО ФАКТ'!$A$1,'Данные ТСВТ (ФТС)'!$D:$D,"&gt;49",'Данные ТСВТ (ФТС)'!$D:$D,"&lt;68")</f>
        <v>1151521.0800000001</v>
      </c>
      <c r="K7" s="1259">
        <f>SUMIFS('Данные ТСВТ (ФТС)'!$G:$G,'Данные ТСВТ (ФТС)'!$B:$B,'ЭКС ИМП ТО ФАКТ'!K$1,'Данные ТСВТ (ФТС)'!$A:$A,'ЭКС ИМП ТО ФАКТ'!$A$1,'Данные ТСВТ (ФТС)'!$D:$D,"&gt;49",'Данные ТСВТ (ФТС)'!$D:$D,"&lt;68")</f>
        <v>1165487.97</v>
      </c>
      <c r="L7" s="1259">
        <f>SUMIFS('Данные ТСВТ (ФТС)'!$G:$G,'Данные ТСВТ (ФТС)'!$B:$B,'ЭКС ИМП ТО ФАКТ'!L$1,'Данные ТСВТ (ФТС)'!$A:$A,'ЭКС ИМП ТО ФАКТ'!$A$1,'Данные ТСВТ (ФТС)'!$D:$D,"&gt;49",'Данные ТСВТ (ФТС)'!$D:$D,"&lt;68")</f>
        <v>1042077.1000000001</v>
      </c>
      <c r="M7" s="1259">
        <f>SUMIFS('Данные ТСВТ (ФТС)'!$G:$G,'Данные ТСВТ (ФТС)'!$B:$B,'ЭКС ИМП ТО ФАКТ'!M$1,'Данные ТСВТ (ФТС)'!$A:$A,'ЭКС ИМП ТО ФАКТ'!$A$1,'Данные ТСВТ (ФТС)'!$D:$D,"&gt;49",'Данные ТСВТ (ФТС)'!$D:$D,"&lt;68")</f>
        <v>727635.70999999996</v>
      </c>
    </row>
    <row r="8">
      <c r="A8" t="s">
        <v>1280</v>
      </c>
      <c r="B8" t="s">
        <v>1281</v>
      </c>
      <c r="C8" s="1259">
        <f>SUMIFS('Данные ТСВТ (ФТС)'!$F:$F,'Данные ТСВТ (ФТС)'!$B:$B,'ЭКС ИМП ТО ФАКТ'!C$1,'Данные ТСВТ (ФТС)'!$A:$A,'ЭКС ИМП ТО ФАКТ'!$A$1,'Данные ТСВТ (ФТС)'!$D:$D,"&gt;70",'Данные ТСВТ (ФТС)'!$D:$D,"&lt;84")</f>
        <v>1525695.5999999999</v>
      </c>
      <c r="D8" s="1259">
        <f>SUMIFS('Данные ТСВТ (ФТС)'!$F:$F,'Данные ТСВТ (ФТС)'!$B:$B,'ЭКС ИМП ТО ФАКТ'!D$1,'Данные ТСВТ (ФТС)'!$A:$A,'ЭКС ИМП ТО ФАКТ'!$A$1,'Данные ТСВТ (ФТС)'!$D:$D,"&gt;70",'Данные ТСВТ (ФТС)'!$D:$D,"&lt;84")</f>
        <v>7724086.2300000004</v>
      </c>
      <c r="E8" s="1259">
        <f>SUMIFS('Данные ТСВТ (ФТС)'!$F:$F,'Данные ТСВТ (ФТС)'!$B:$B,'ЭКС ИМП ТО ФАКТ'!E$1,'Данные ТСВТ (ФТС)'!$A:$A,'ЭКС ИМП ТО ФАКТ'!$A$1,'Данные ТСВТ (ФТС)'!$D:$D,"&gt;70",'Данные ТСВТ (ФТС)'!$D:$D,"&lt;84")</f>
        <v>2223568.0299999998</v>
      </c>
      <c r="F8" s="1259">
        <f>SUMIFS('Данные ТСВТ (ФТС)'!$F:$F,'Данные ТСВТ (ФТС)'!$B:$B,'ЭКС ИМП ТО ФАКТ'!F$1,'Данные ТСВТ (ФТС)'!$A:$A,'ЭКС ИМП ТО ФАКТ'!$A$1,'Данные ТСВТ (ФТС)'!$D:$D,"&gt;70",'Данные ТСВТ (ФТС)'!$D:$D,"&lt;84")</f>
        <v>1050559.7499999998</v>
      </c>
      <c r="H8" t="s">
        <v>1280</v>
      </c>
      <c r="I8" t="s">
        <v>1281</v>
      </c>
      <c r="J8" s="1259">
        <f>SUMIFS('Данные ТСВТ (ФТС)'!$G:$G,'Данные ТСВТ (ФТС)'!$B:$B,'ЭКС ИМП ТО ФАКТ'!J$1,'Данные ТСВТ (ФТС)'!$A:$A,'ЭКС ИМП ТО ФАКТ'!$A$1,'Данные ТСВТ (ФТС)'!$D:$D,"&gt;70",'Данные ТСВТ (ФТС)'!$D:$D,"&lt;84")</f>
        <v>321203.59000000014</v>
      </c>
      <c r="K8" s="1259">
        <f>SUMIFS('Данные ТСВТ (ФТС)'!$G:$G,'Данные ТСВТ (ФТС)'!$B:$B,'ЭКС ИМП ТО ФАКТ'!K$1,'Данные ТСВТ (ФТС)'!$A:$A,'ЭКС ИМП ТО ФАКТ'!$A$1,'Данные ТСВТ (ФТС)'!$D:$D,"&gt;70",'Данные ТСВТ (ФТС)'!$D:$D,"&lt;84")</f>
        <v>9864148.3300000001</v>
      </c>
      <c r="L8" s="1259">
        <f>SUMIFS('Данные ТСВТ (ФТС)'!$G:$G,'Данные ТСВТ (ФТС)'!$B:$B,'ЭКС ИМП ТО ФАКТ'!L$1,'Данные ТСВТ (ФТС)'!$A:$A,'ЭКС ИМП ТО ФАКТ'!$A$1,'Данные ТСВТ (ФТС)'!$D:$D,"&gt;70",'Данные ТСВТ (ФТС)'!$D:$D,"&lt;84")</f>
        <v>1633834.6499999999</v>
      </c>
      <c r="M8" s="1259">
        <f>SUMIFS('Данные ТСВТ (ФТС)'!$G:$G,'Данные ТСВТ (ФТС)'!$B:$B,'ЭКС ИМП ТО ФАКТ'!M$1,'Данные ТСВТ (ФТС)'!$A:$A,'ЭКС ИМП ТО ФАКТ'!$A$1,'Данные ТСВТ (ФТС)'!$D:$D,"&gt;70",'Данные ТСВТ (ФТС)'!$D:$D,"&lt;84")</f>
        <v>235565.00999999995</v>
      </c>
    </row>
    <row r="9">
      <c r="A9" t="s">
        <v>1267</v>
      </c>
      <c r="B9" t="s">
        <v>1268</v>
      </c>
      <c r="C9" s="1259">
        <f>SUMIFS('Данные ТСВТ (ФТС)'!$F:$F,'Данные ТСВТ (ФТС)'!$B:$B,'ЭКС ИМП ТО ФАКТ'!C$1,'Данные ТСВТ (ФТС)'!$A:$A,'ЭКС ИМП ТО ФАКТ'!$A$1,'Данные ТСВТ (ФТС)'!$D:$D,"71")</f>
        <v>8062.8999999999996</v>
      </c>
      <c r="D9" s="1259">
        <f>SUMIFS('Данные ТСВТ (ФТС)'!$F:$F,'Данные ТСВТ (ФТС)'!$B:$B,'ЭКС ИМП ТО ФАКТ'!D$1,'Данные ТСВТ (ФТС)'!$A:$A,'ЭКС ИМП ТО ФАКТ'!$A$1,'Данные ТСВТ (ФТС)'!$D:$D,"71")</f>
        <v>14392.369999999999</v>
      </c>
      <c r="E9" s="1259">
        <f>SUMIFS('Данные ТСВТ (ФТС)'!$F:$F,'Данные ТСВТ (ФТС)'!$B:$B,'ЭКС ИМП ТО ФАКТ'!E$1,'Данные ТСВТ (ФТС)'!$A:$A,'ЭКС ИМП ТО ФАКТ'!$A$1,'Данные ТСВТ (ФТС)'!$D:$D,"71")</f>
        <v>22743.079999999994</v>
      </c>
      <c r="F9" s="1259">
        <f>SUMIFS('Данные ТСВТ (ФТС)'!$F:$F,'Данные ТСВТ (ФТС)'!$B:$B,'ЭКС ИМП ТО ФАКТ'!F$1,'Данные ТСВТ (ФТС)'!$A:$A,'ЭКС ИМП ТО ФАКТ'!$A$1,'Данные ТСВТ (ФТС)'!$D:$D,"71")</f>
        <v>6602.6099999999997</v>
      </c>
      <c r="H9" t="s">
        <v>1267</v>
      </c>
      <c r="I9" t="s">
        <v>1268</v>
      </c>
      <c r="J9" s="1259">
        <f>SUMIFS('Данные ТСВТ (ФТС)'!$G:$G,'Данные ТСВТ (ФТС)'!$B:$B,'ЭКС ИМП ТО ФАКТ'!J$1,'Данные ТСВТ (ФТС)'!$A:$A,'ЭКС ИМП ТО ФАКТ'!$A$1,'Данные ТСВТ (ФТС)'!$D:$D,"71")</f>
        <v>215.12</v>
      </c>
      <c r="K9" s="1259">
        <f>SUMIFS('Данные ТСВТ (ФТС)'!$G:$G,'Данные ТСВТ (ФТС)'!$B:$B,'ЭКС ИМП ТО ФАКТ'!K$1,'Данные ТСВТ (ФТС)'!$A:$A,'ЭКС ИМП ТО ФАКТ'!$A$1,'Данные ТСВТ (ФТС)'!$D:$D,"71")</f>
        <v>355.63999999999999</v>
      </c>
      <c r="L9" s="1259">
        <f>SUMIFS('Данные ТСВТ (ФТС)'!$G:$G,'Данные ТСВТ (ФТС)'!$B:$B,'ЭКС ИМП ТО ФАКТ'!L$1,'Данные ТСВТ (ФТС)'!$A:$A,'ЭКС ИМП ТО ФАКТ'!$A$1,'Данные ТСВТ (ФТС)'!$D:$D,"71")</f>
        <v>625.74000000000001</v>
      </c>
      <c r="M9" s="1259">
        <f>SUMIFS('Данные ТСВТ (ФТС)'!$G:$G,'Данные ТСВТ (ФТС)'!$B:$B,'ЭКС ИМП ТО ФАКТ'!M$1,'Данные ТСВТ (ФТС)'!$A:$A,'ЭКС ИМП ТО ФАКТ'!$A$1,'Данные ТСВТ (ФТС)'!$D:$D,"71")</f>
        <v>179.99000000000001</v>
      </c>
    </row>
    <row r="10">
      <c r="A10" t="s">
        <v>1269</v>
      </c>
      <c r="B10" t="s">
        <v>1270</v>
      </c>
      <c r="C10" s="1259">
        <f>SUMIFS('Данные ТСВТ (ФТС)'!$F:$F,'Данные ТСВТ (ФТС)'!$B:$B,'ЭКС ИМП ТО ФАКТ'!C$1,'Данные ТСВТ (ФТС)'!$A:$A,'ЭКС ИМП ТО ФАКТ'!$A$1,'Данные ТСВТ (ФТС)'!$D:$D,"&gt;71",'Данные ТСВТ (ФТС)'!$D:$D,"&lt;84")</f>
        <v>1517632.7</v>
      </c>
      <c r="D10" s="1259">
        <f>SUMIFS('Данные ТСВТ (ФТС)'!$F:$F,'Данные ТСВТ (ФТС)'!$B:$B,'ЭКС ИМП ТО ФАКТ'!D$1,'Данные ТСВТ (ФТС)'!$A:$A,'ЭКС ИМП ТО ФАКТ'!$A$1,'Данные ТСВТ (ФТС)'!$D:$D,"&gt;71",'Данные ТСВТ (ФТС)'!$D:$D,"&lt;84")</f>
        <v>7709693.8600000003</v>
      </c>
      <c r="E10" s="1259">
        <f>SUMIFS('Данные ТСВТ (ФТС)'!$F:$F,'Данные ТСВТ (ФТС)'!$B:$B,'ЭКС ИМП ТО ФАКТ'!E$1,'Данные ТСВТ (ФТС)'!$A:$A,'ЭКС ИМП ТО ФАКТ'!$A$1,'Данные ТСВТ (ФТС)'!$D:$D,"&gt;71",'Данные ТСВТ (ФТС)'!$D:$D,"&lt;84")</f>
        <v>2200824.9500000002</v>
      </c>
      <c r="F10" s="1259">
        <f>SUMIFS('Данные ТСВТ (ФТС)'!$F:$F,'Данные ТСВТ (ФТС)'!$B:$B,'ЭКС ИМП ТО ФАКТ'!F$1,'Данные ТСВТ (ФТС)'!$A:$A,'ЭКС ИМП ТО ФАКТ'!$A$1,'Данные ТСВТ (ФТС)'!$D:$D,"&gt;71",'Данные ТСВТ (ФТС)'!$D:$D,"&lt;84")</f>
        <v>1043957.1399999999</v>
      </c>
      <c r="H10" t="s">
        <v>1269</v>
      </c>
      <c r="I10" t="s">
        <v>1270</v>
      </c>
      <c r="J10" s="1259">
        <f>SUMIFS('Данные ТСВТ (ФТС)'!$G:$G,'Данные ТСВТ (ФТС)'!$B:$B,'ЭКС ИМП ТО ФАКТ'!J$1,'Данные ТСВТ (ФТС)'!$A:$A,'ЭКС ИМП ТО ФАКТ'!$A$1,'Данные ТСВТ (ФТС)'!$D:$D,"&gt;71",'Данные ТСВТ (ФТС)'!$D:$D,"&lt;84")</f>
        <v>320988.47000000009</v>
      </c>
      <c r="K10" s="1259">
        <f>SUMIFS('Данные ТСВТ (ФТС)'!$G:$G,'Данные ТСВТ (ФТС)'!$B:$B,'ЭКС ИМП ТО ФАКТ'!K$1,'Данные ТСВТ (ФТС)'!$A:$A,'ЭКС ИМП ТО ФАКТ'!$A$1,'Данные ТСВТ (ФТС)'!$D:$D,"&gt;71",'Данные ТСВТ (ФТС)'!$D:$D,"&lt;84")</f>
        <v>9863792.6899999995</v>
      </c>
      <c r="L10" s="1259">
        <f>SUMIFS('Данные ТСВТ (ФТС)'!$G:$G,'Данные ТСВТ (ФТС)'!$B:$B,'ЭКС ИМП ТО ФАКТ'!L$1,'Данные ТСВТ (ФТС)'!$A:$A,'ЭКС ИМП ТО ФАКТ'!$A$1,'Данные ТСВТ (ФТС)'!$D:$D,"&gt;71",'Данные ТСВТ (ФТС)'!$D:$D,"&lt;84")</f>
        <v>1633208.9099999999</v>
      </c>
      <c r="M10" s="1259">
        <f>SUMIFS('Данные ТСВТ (ФТС)'!$G:$G,'Данные ТСВТ (ФТС)'!$B:$B,'ЭКС ИМП ТО ФАКТ'!M$1,'Данные ТСВТ (ФТС)'!$A:$A,'ЭКС ИМП ТО ФАКТ'!$A$1,'Данные ТСВТ (ФТС)'!$D:$D,"&gt;71",'Данные ТСВТ (ФТС)'!$D:$D,"&lt;84")</f>
        <v>235385.01999999996</v>
      </c>
    </row>
    <row r="11">
      <c r="A11" t="s">
        <v>1271</v>
      </c>
      <c r="B11" t="s">
        <v>1272</v>
      </c>
      <c r="C11" s="1259">
        <f>SUMIFS('Данные ТСВТ (ФТС)'!$F:$F,'Данные ТСВТ (ФТС)'!$B:$B,'ЭКС ИМП ТО ФАКТ'!C$1,'Данные ТСВТ (ФТС)'!$A:$A,'ЭКС ИМП ТО ФАКТ'!$A$1,'Данные ТСВТ (ФТС)'!$D:$D,"&gt;83",'Данные ТСВТ (ФТС)'!$D:$D,"&lt;91")</f>
        <v>34418399.07</v>
      </c>
      <c r="D11" s="1259">
        <f>SUMIFS('Данные ТСВТ (ФТС)'!$F:$F,'Данные ТСВТ (ФТС)'!$B:$B,'ЭКС ИМП ТО ФАКТ'!D$1,'Данные ТСВТ (ФТС)'!$A:$A,'ЭКС ИМП ТО ФАКТ'!$A$1,'Данные ТСВТ (ФТС)'!$D:$D,"&gt;83",'Данные ТСВТ (ФТС)'!$D:$D,"&lt;91")</f>
        <v>39325930.780000001</v>
      </c>
      <c r="E11" s="1259">
        <f>SUMIFS('Данные ТСВТ (ФТС)'!$F:$F,'Данные ТСВТ (ФТС)'!$B:$B,'ЭКС ИМП ТО ФАКТ'!E$1,'Данные ТСВТ (ФТС)'!$A:$A,'ЭКС ИМП ТО ФАКТ'!$A$1,'Данные ТСВТ (ФТС)'!$D:$D,"&gt;83",'Данные ТСВТ (ФТС)'!$D:$D,"&lt;91")</f>
        <v>44180217.519999996</v>
      </c>
      <c r="F11" s="1259">
        <f>SUMIFS('Данные ТСВТ (ФТС)'!$F:$F,'Данные ТСВТ (ФТС)'!$B:$B,'ЭКС ИМП ТО ФАКТ'!F$1,'Данные ТСВТ (ФТС)'!$A:$A,'ЭКС ИМП ТО ФАКТ'!$A$1,'Данные ТСВТ (ФТС)'!$D:$D,"&gt;83",'Данные ТСВТ (ФТС)'!$D:$D,"&lt;91")</f>
        <v>28338898.169999998</v>
      </c>
      <c r="H11" t="s">
        <v>1271</v>
      </c>
      <c r="I11" t="s">
        <v>1272</v>
      </c>
      <c r="J11" s="1259">
        <f>SUMIFS('Данные ТСВТ (ФТС)'!$G:$G,'Данные ТСВТ (ФТС)'!$B:$B,'ЭКС ИМП ТО ФАКТ'!J$1,'Данные ТСВТ (ФТС)'!$A:$A,'ЭКС ИМП ТО ФАКТ'!$A$1,'Данные ТСВТ (ФТС)'!$D:$D,"&gt;83",'Данные ТСВТ (ФТС)'!$D:$D,"&lt;91")</f>
        <v>3316713.2999999998</v>
      </c>
      <c r="K11" s="1259">
        <f>SUMIFS('Данные ТСВТ (ФТС)'!$G:$G,'Данные ТСВТ (ФТС)'!$B:$B,'ЭКС ИМП ТО ФАКТ'!K$1,'Данные ТСВТ (ФТС)'!$A:$A,'ЭКС ИМП ТО ФАКТ'!$A$1,'Данные ТСВТ (ФТС)'!$D:$D,"&gt;83",'Данные ТСВТ (ФТС)'!$D:$D,"&lt;91")</f>
        <v>4220610.7399999993</v>
      </c>
      <c r="L11" s="1259">
        <f>SUMIFS('Данные ТСВТ (ФТС)'!$G:$G,'Данные ТСВТ (ФТС)'!$B:$B,'ЭКС ИМП ТО ФАКТ'!L$1,'Данные ТСВТ (ФТС)'!$A:$A,'ЭКС ИМП ТО ФАКТ'!$A$1,'Данные ТСВТ (ФТС)'!$D:$D,"&gt;83",'Данные ТСВТ (ФТС)'!$D:$D,"&lt;91")</f>
        <v>5232532.8800000008</v>
      </c>
      <c r="M11" s="1259">
        <f>SUMIFS('Данные ТСВТ (ФТС)'!$G:$G,'Данные ТСВТ (ФТС)'!$B:$B,'ЭКС ИМП ТО ФАКТ'!M$1,'Данные ТСВТ (ФТС)'!$A:$A,'ЭКС ИМП ТО ФАКТ'!$A$1,'Данные ТСВТ (ФТС)'!$D:$D,"&gt;83",'Данные ТСВТ (ФТС)'!$D:$D,"&lt;91")</f>
        <v>3626127.9499999993</v>
      </c>
    </row>
    <row r="12">
      <c r="A12" t="s">
        <v>1273</v>
      </c>
      <c r="B12" t="s">
        <v>1274</v>
      </c>
      <c r="C12" s="1259">
        <f>SUMIFS('Данные ТСВТ (ФТС)'!$F:$F,'Данные ТСВТ (ФТС)'!$B:$B,'ЭКС ИМП ТО ФАКТ'!C$1,'Данные ТСВТ (ФТС)'!$A:$A,'ЭКС ИМП ТО ФАКТ'!$A$1,'Данные ТСВТ (ФТС)'!$D:$D,"&gt;67",'Данные ТСВТ (ФТС)'!$D:$D,"&lt;71")+SUMIFS('Данные ТСВТ (ФТС)'!$F:$F,'Данные ТСВТ (ФТС)'!$B:$B,'ЭКС ИМП ТО ФАКТ'!C$1,'Данные ТСВТ (ФТС)'!$A:$A,'ЭКС ИМП ТО ФАКТ'!$A$1,'Данные ТСВТ (ФТС)'!$D:$D,"&gt;90",'Данные ТСВТ (ФТС)'!$D:$D,"&lt;98")</f>
        <v>3554648.8899999997</v>
      </c>
      <c r="D12" s="1259">
        <f>SUMIFS('Данные ТСВТ (ФТС)'!$F:$F,'Данные ТСВТ (ФТС)'!$B:$B,'ЭКС ИМП ТО ФАКТ'!D$1,'Данные ТСВТ (ФТС)'!$A:$A,'ЭКС ИМП ТО ФАКТ'!$A$1,'Данные ТСВТ (ФТС)'!$D:$D,"&gt;67",'Данные ТСВТ (ФТС)'!$D:$D,"&lt;71")+SUMIFS('Данные ТСВТ (ФТС)'!$F:$F,'Данные ТСВТ (ФТС)'!$B:$B,'ЭКС ИМП ТО ФАКТ'!D$1,'Данные ТСВТ (ФТС)'!$A:$A,'ЭКС ИМП ТО ФАКТ'!$A$1,'Данные ТСВТ (ФТС)'!$D:$D,"&gt;90",'Данные ТСВТ (ФТС)'!$D:$D,"&lt;98")</f>
        <v>3767130.2600000002</v>
      </c>
      <c r="E12" s="1259">
        <f>SUMIFS('Данные ТСВТ (ФТС)'!$F:$F,'Данные ТСВТ (ФТС)'!$B:$B,'ЭКС ИМП ТО ФАКТ'!E$1,'Данные ТСВТ (ФТС)'!$A:$A,'ЭКС ИМП ТО ФАКТ'!$A$1,'Данные ТСВТ (ФТС)'!$D:$D,"&gt;67",'Данные ТСВТ (ФТС)'!$D:$D,"&lt;71")+SUMIFS('Данные ТСВТ (ФТС)'!$F:$F,'Данные ТСВТ (ФТС)'!$B:$B,'ЭКС ИМП ТО ФАКТ'!E$1,'Данные ТСВТ (ФТС)'!$A:$A,'ЭКС ИМП ТО ФАКТ'!$A$1,'Данные ТСВТ (ФТС)'!$D:$D,"&gt;90",'Данные ТСВТ (ФТС)'!$D:$D,"&lt;98")</f>
        <v>4429275.0099999998</v>
      </c>
      <c r="F12" s="1259">
        <f>SUMIFS('Данные ТСВТ (ФТС)'!$F:$F,'Данные ТСВТ (ФТС)'!$B:$B,'ЭКС ИМП ТО ФАКТ'!F$1,'Данные ТСВТ (ФТС)'!$A:$A,'ЭКС ИМП ТО ФАКТ'!$A$1,'Данные ТСВТ (ФТС)'!$D:$D,"&gt;67",'Данные ТСВТ (ФТС)'!$D:$D,"&lt;71")+SUMIFS('Данные ТСВТ (ФТС)'!$F:$F,'Данные ТСВТ (ФТС)'!$B:$B,'ЭКС ИМП ТО ФАКТ'!F$1,'Данные ТСВТ (ФТС)'!$A:$A,'ЭКС ИМП ТО ФАКТ'!$A$1,'Данные ТСВТ (ФТС)'!$D:$D,"&gt;90",'Данные ТСВТ (ФТС)'!$D:$D,"&lt;98")</f>
        <v>3147233.3999999999</v>
      </c>
      <c r="H12" t="s">
        <v>1273</v>
      </c>
      <c r="I12" t="s">
        <v>1274</v>
      </c>
      <c r="J12" s="1259">
        <f>SUMIFS('Данные ТСВТ (ФТС)'!$G:$G,'Данные ТСВТ (ФТС)'!$B:$B,'ЭКС ИМП ТО ФАКТ'!J$1,'Данные ТСВТ (ФТС)'!$A:$A,'ЭКС ИМП ТО ФАКТ'!$A$1,'Данные ТСВТ (ФТС)'!$D:$D,"&gt;67",'Данные ТСВТ (ФТС)'!$D:$D,"&lt;71")+SUMIFS('Данные ТСВТ (ФТС)'!$G:$G,'Данные ТСВТ (ФТС)'!$B:$B,'ЭКС ИМП ТО ФАКТ'!J$1,'Данные ТСВТ (ФТС)'!$A:$A,'ЭКС ИМП ТО ФАКТ'!$A$1,'Данные ТСВТ (ФТС)'!$D:$D,"&gt;90",'Данные ТСВТ (ФТС)'!$D:$D,"&lt;98")</f>
        <v>3366650.9000000004</v>
      </c>
      <c r="K12" s="1259">
        <f>SUMIFS('Данные ТСВТ (ФТС)'!$G:$G,'Данные ТСВТ (ФТС)'!$B:$B,'ЭКС ИМП ТО ФАКТ'!K$1,'Данные ТСВТ (ФТС)'!$A:$A,'ЭКС ИМП ТО ФАКТ'!$A$1,'Данные ТСВТ (ФТС)'!$D:$D,"&gt;67",'Данные ТСВТ (ФТС)'!$D:$D,"&lt;71")+SUMIFS('Данные ТСВТ (ФТС)'!$G:$G,'Данные ТСВТ (ФТС)'!$B:$B,'ЭКС ИМП ТО ФАКТ'!K$1,'Данные ТСВТ (ФТС)'!$A:$A,'ЭКС ИМП ТО ФАКТ'!$A$1,'Данные ТСВТ (ФТС)'!$D:$D,"&gt;90",'Данные ТСВТ (ФТС)'!$D:$D,"&lt;98")</f>
        <v>3056471.8000000003</v>
      </c>
      <c r="L12" s="1259">
        <f>SUMIFS('Данные ТСВТ (ФТС)'!$G:$G,'Данные ТСВТ (ФТС)'!$B:$B,'ЭКС ИМП ТО ФАКТ'!L$1,'Данные ТСВТ (ФТС)'!$A:$A,'ЭКС ИМП ТО ФАКТ'!$A$1,'Данные ТСВТ (ФТС)'!$D:$D,"&gt;67",'Данные ТСВТ (ФТС)'!$D:$D,"&lt;71")+SUMIFS('Данные ТСВТ (ФТС)'!$G:$G,'Данные ТСВТ (ФТС)'!$B:$B,'ЭКС ИМП ТО ФАКТ'!L$1,'Данные ТСВТ (ФТС)'!$A:$A,'ЭКС ИМП ТО ФАКТ'!$A$1,'Данные ТСВТ (ФТС)'!$D:$D,"&gt;90",'Данные ТСВТ (ФТС)'!$D:$D,"&lt;98")</f>
        <v>5831763.7899999991</v>
      </c>
      <c r="M12" s="1259">
        <f>SUMIFS('Данные ТСВТ (ФТС)'!$G:$G,'Данные ТСВТ (ФТС)'!$B:$B,'ЭКС ИМП ТО ФАКТ'!M$1,'Данные ТСВТ (ФТС)'!$A:$A,'ЭКС ИМП ТО ФАКТ'!$A$1,'Данные ТСВТ (ФТС)'!$D:$D,"&gt;67",'Данные ТСВТ (ФТС)'!$D:$D,"&lt;71")+SUMIFS('Данные ТСВТ (ФТС)'!$G:$G,'Данные ТСВТ (ФТС)'!$B:$B,'ЭКС ИМП ТО ФАКТ'!M$1,'Данные ТСВТ (ФТС)'!$A:$A,'ЭКС ИМП ТО ФАКТ'!$A$1,'Данные ТСВТ (ФТС)'!$D:$D,"&gt;90",'Данные ТСВТ (ФТС)'!$D:$D,"&lt;98")</f>
        <v>6833594.6900000004</v>
      </c>
    </row>
    <row r="14">
      <c r="A14" t="s">
        <v>1360</v>
      </c>
      <c r="B14" t="s">
        <v>1478</v>
      </c>
      <c r="C14">
        <v>2017</v>
      </c>
      <c r="D14">
        <v>2018</v>
      </c>
      <c r="E14">
        <v>2019</v>
      </c>
      <c r="F14">
        <v>2020</v>
      </c>
      <c r="H14" t="s">
        <v>1360</v>
      </c>
      <c r="I14" t="s">
        <v>1479</v>
      </c>
      <c r="J14">
        <v>2017</v>
      </c>
      <c r="K14">
        <v>2018</v>
      </c>
      <c r="L14">
        <v>2019</v>
      </c>
      <c r="M14">
        <v>2020</v>
      </c>
    </row>
    <row r="15">
      <c r="A15" t="s">
        <v>1253</v>
      </c>
      <c r="B15" t="s">
        <v>1254</v>
      </c>
      <c r="C15" s="1259">
        <f>SUMIFS('Данные ТСВТ (ФТС)'!$F:$F,'Данные ТСВТ (ФТС)'!$B:$B,'ЭКС ИМП ТО ФАКТ'!C$1,'Данные ТСВТ (ФТС)'!$A:$A,'ЭКС ИМП ТО ФАКТ'!$A$14,'Данные ТСВТ (ФТС)'!$D:$D,"&lt;25")</f>
        <v>81142269.610000014</v>
      </c>
      <c r="D15" s="1259">
        <f>SUMIFS('Данные ТСВТ (ФТС)'!$F:$F,'Данные ТСВТ (ФТС)'!$B:$B,'ЭКС ИМП ТО ФАКТ'!D$1,'Данные ТСВТ (ФТС)'!$A:$A,'ЭКС ИМП ТО ФАКТ'!$A$14,'Данные ТСВТ (ФТС)'!$D:$D,"&lt;25")</f>
        <v>119344012.16999997</v>
      </c>
      <c r="E15" s="1259">
        <f>SUMIFS('Данные ТСВТ (ФТС)'!$F:$F,'Данные ТСВТ (ФТС)'!$B:$B,'ЭКС ИМП ТО ФАКТ'!E$1,'Данные ТСВТ (ФТС)'!$A:$A,'ЭКС ИМП ТО ФАКТ'!$A$14,'Данные ТСВТ (ФТС)'!$D:$D,"&lt;25")</f>
        <v>118498466.25999999</v>
      </c>
      <c r="F15" s="1259">
        <f>SUMIFS('Данные ТСВТ (ФТС)'!$F:$F,'Данные ТСВТ (ФТС)'!$B:$B,'ЭКС ИМП ТО ФАКТ'!F$1,'Данные ТСВТ (ФТС)'!$A:$A,'ЭКС ИМП ТО ФАКТ'!$A$14,'Данные ТСВТ (ФТС)'!$D:$D,"&lt;25")</f>
        <v>96027618.779999986</v>
      </c>
      <c r="H15" t="s">
        <v>1253</v>
      </c>
      <c r="I15" t="s">
        <v>1254</v>
      </c>
      <c r="J15" s="1259">
        <f>SUMIFS('Данные ТСВТ (ФТС)'!$G:$G,'Данные ТСВТ (ФТС)'!$B:$B,'ЭКС ИМП ТО ФАКТ'!J$1,'Данные ТСВТ (ФТС)'!$A:$A,'ЭКС ИМП ТО ФАКТ'!$A$14,'Данные ТСВТ (ФТС)'!$D:$D,"&lt;25")</f>
        <v>42313975.869999997</v>
      </c>
      <c r="K15" s="1259">
        <f>SUMIFS('Данные ТСВТ (ФТС)'!$G:$G,'Данные ТСВТ (ФТС)'!$B:$B,'ЭКС ИМП ТО ФАКТ'!K$1,'Данные ТСВТ (ФТС)'!$A:$A,'ЭКС ИМП ТО ФАКТ'!$A$14,'Данные ТСВТ (ФТС)'!$D:$D,"&lt;25")</f>
        <v>67293051.329999998</v>
      </c>
      <c r="L15" s="1259">
        <f>SUMIFS('Данные ТСВТ (ФТС)'!$G:$G,'Данные ТСВТ (ФТС)'!$B:$B,'ЭКС ИМП ТО ФАКТ'!L$1,'Данные ТСВТ (ФТС)'!$A:$A,'ЭКС ИМП ТО ФАКТ'!$A$14,'Данные ТСВТ (ФТС)'!$D:$D,"&lt;25")</f>
        <v>72035057.530000016</v>
      </c>
      <c r="M15" s="1259">
        <f>SUMIFS('Данные ТСВТ (ФТС)'!$G:$G,'Данные ТСВТ (ФТС)'!$B:$B,'ЭКС ИМП ТО ФАКТ'!M$1,'Данные ТСВТ (ФТС)'!$A:$A,'ЭКС ИМП ТО ФАКТ'!$A$14,'Данные ТСВТ (ФТС)'!$D:$D,"&lt;25")</f>
        <v>64063068.49000001</v>
      </c>
    </row>
    <row r="16">
      <c r="A16" t="s">
        <v>1255</v>
      </c>
      <c r="B16" t="s">
        <v>1256</v>
      </c>
      <c r="C16" s="1259">
        <f>SUMIFS('Данные ТСВТ (ФТС)'!$F:$F,'Данные ТСВТ (ФТС)'!$B:$B,'ЭКС ИМП ТО ФАКТ'!C$1,'Данные ТСВТ (ФТС)'!$A:$A,'ЭКС ИМП ТО ФАКТ'!$A$14,'Данные ТСВТ (ФТС)'!$D:$D,"&gt;24",'Данные ТСВТ (ФТС)'!$D:$D,"&lt;28")</f>
        <v>3407193.9100000006</v>
      </c>
      <c r="D16" s="1259">
        <f>SUMIFS('Данные ТСВТ (ФТС)'!$F:$F,'Данные ТСВТ (ФТС)'!$B:$B,'ЭКС ИМП ТО ФАКТ'!D$1,'Данные ТСВТ (ФТС)'!$A:$A,'ЭКС ИМП ТО ФАКТ'!$A$14,'Данные ТСВТ (ФТС)'!$D:$D,"&gt;24",'Данные ТСВТ (ФТС)'!$D:$D,"&lt;28")</f>
        <v>3500029.9100000001</v>
      </c>
      <c r="E16" s="1259">
        <f>SUMIFS('Данные ТСВТ (ФТС)'!$F:$F,'Данные ТСВТ (ФТС)'!$B:$B,'ЭКС ИМП ТО ФАКТ'!E$1,'Данные ТСВТ (ФТС)'!$A:$A,'ЭКС ИМП ТО ФАКТ'!$A$14,'Данные ТСВТ (ФТС)'!$D:$D,"&gt;24",'Данные ТСВТ (ФТС)'!$D:$D,"&lt;28")</f>
        <v>4433694.5800000001</v>
      </c>
      <c r="F16" s="1259">
        <f>SUMIFS('Данные ТСВТ (ФТС)'!$F:$F,'Данные ТСВТ (ФТС)'!$B:$B,'ЭКС ИМП ТО ФАКТ'!F$1,'Данные ТСВТ (ФТС)'!$A:$A,'ЭКС ИМП ТО ФАКТ'!$A$14,'Данные ТСВТ (ФТС)'!$D:$D,"&gt;24",'Данные ТСВТ (ФТС)'!$D:$D,"&lt;28")</f>
        <v>3714010.9199999999</v>
      </c>
      <c r="H16" t="s">
        <v>1255</v>
      </c>
      <c r="I16" t="s">
        <v>1256</v>
      </c>
      <c r="J16" s="1259">
        <f>SUMIFS('Данные ТСВТ (ФТС)'!$G:$G,'Данные ТСВТ (ФТС)'!$B:$B,'ЭКС ИМП ТО ФАКТ'!J$1,'Данные ТСВТ (ФТС)'!$A:$A,'ЭКС ИМП ТО ФАКТ'!$A$14,'Данные ТСВТ (ФТС)'!$D:$D,"&gt;24",'Данные ТСВТ (ФТС)'!$D:$D,"&lt;28")</f>
        <v>16005792.390000001</v>
      </c>
      <c r="K16" s="1259">
        <f>SUMIFS('Данные ТСВТ (ФТС)'!$G:$G,'Данные ТСВТ (ФТС)'!$B:$B,'ЭКС ИМП ТО ФАКТ'!K$1,'Данные ТСВТ (ФТС)'!$A:$A,'ЭКС ИМП ТО ФАКТ'!$A$14,'Данные ТСВТ (ФТС)'!$D:$D,"&gt;24",'Данные ТСВТ (ФТС)'!$D:$D,"&lt;28")</f>
        <v>15870111.060000001</v>
      </c>
      <c r="L16" s="1259">
        <f>SUMIFS('Данные ТСВТ (ФТС)'!$G:$G,'Данные ТСВТ (ФТС)'!$B:$B,'ЭКС ИМП ТО ФАКТ'!L$1,'Данные ТСВТ (ФТС)'!$A:$A,'ЭКС ИМП ТО ФАКТ'!$A$14,'Данные ТСВТ (ФТС)'!$D:$D,"&gt;24",'Данные ТСВТ (ФТС)'!$D:$D,"&lt;28")</f>
        <v>18780775.399999999</v>
      </c>
      <c r="M16" s="1259">
        <f>SUMIFS('Данные ТСВТ (ФТС)'!$G:$G,'Данные ТСВТ (ФТС)'!$B:$B,'ЭКС ИМП ТО ФАКТ'!M$1,'Данные ТСВТ (ФТС)'!$A:$A,'ЭКС ИМП ТО ФАКТ'!$A$14,'Данные ТСВТ (ФТС)'!$D:$D,"&gt;24",'Данные ТСВТ (ФТС)'!$D:$D,"&lt;28")</f>
        <v>15922108.029999999</v>
      </c>
    </row>
    <row r="17">
      <c r="A17" t="s">
        <v>1259</v>
      </c>
      <c r="B17" t="s">
        <v>1260</v>
      </c>
      <c r="C17" s="1259">
        <f>SUMIFS('Данные ТСВТ (ФТС)'!$F:$F,'Данные ТСВТ (ФТС)'!$B:$B,'ЭКС ИМП ТО ФАКТ'!C$1,'Данные ТСВТ (ФТС)'!$A:$A,'ЭКС ИМП ТО ФАКТ'!$A$14,'Данные ТСВТ (ФТС)'!$D:$D,"&gt;27",'Данные ТСВТ (ФТС)'!$D:$D,"&lt;41")</f>
        <v>170228450.44000003</v>
      </c>
      <c r="D17" s="1259">
        <f>SUMIFS('Данные ТСВТ (ФТС)'!$F:$F,'Данные ТСВТ (ФТС)'!$B:$B,'ЭКС ИМП ТО ФАКТ'!D$1,'Данные ТСВТ (ФТС)'!$A:$A,'ЭКС ИМП ТО ФАКТ'!$A$14,'Данные ТСВТ (ФТС)'!$D:$D,"&gt;27",'Данные ТСВТ (ФТС)'!$D:$D,"&lt;41")</f>
        <v>128233146.85999998</v>
      </c>
      <c r="E17" s="1259">
        <f>SUMIFS('Данные ТСВТ (ФТС)'!$F:$F,'Данные ТСВТ (ФТС)'!$B:$B,'ЭКС ИМП ТО ФАКТ'!E$1,'Данные ТСВТ (ФТС)'!$A:$A,'ЭКС ИМП ТО ФАКТ'!$A$14,'Данные ТСВТ (ФТС)'!$D:$D,"&gt;27",'Данные ТСВТ (ФТС)'!$D:$D,"&lt;41")</f>
        <v>198746303.73999998</v>
      </c>
      <c r="F17" s="1259">
        <f>SUMIFS('Данные ТСВТ (ФТС)'!$F:$F,'Данные ТСВТ (ФТС)'!$B:$B,'ЭКС ИМП ТО ФАКТ'!F$1,'Данные ТСВТ (ФТС)'!$A:$A,'ЭКС ИМП ТО ФАКТ'!$A$14,'Данные ТСВТ (ФТС)'!$D:$D,"&gt;27",'Данные ТСВТ (ФТС)'!$D:$D,"&lt;41")</f>
        <v>68816455.280000016</v>
      </c>
      <c r="H17" t="s">
        <v>1259</v>
      </c>
      <c r="I17" t="s">
        <v>1260</v>
      </c>
      <c r="J17" s="1259">
        <f>SUMIFS('Данные ТСВТ (ФТС)'!$G:$G,'Данные ТСВТ (ФТС)'!$B:$B,'ЭКС ИМП ТО ФАКТ'!J$1,'Данные ТСВТ (ФТС)'!$A:$A,'ЭКС ИМП ТО ФАКТ'!$A$14,'Данные ТСВТ (ФТС)'!$D:$D,"&gt;27",'Данные ТСВТ (ФТС)'!$D:$D,"&lt;41")</f>
        <v>6021442.9000000004</v>
      </c>
      <c r="K17" s="1259">
        <f>SUMIFS('Данные ТСВТ (ФТС)'!$G:$G,'Данные ТСВТ (ФТС)'!$B:$B,'ЭКС ИМП ТО ФАКТ'!K$1,'Данные ТСВТ (ФТС)'!$A:$A,'ЭКС ИМП ТО ФАКТ'!$A$14,'Данные ТСВТ (ФТС)'!$D:$D,"&gt;27",'Данные ТСВТ (ФТС)'!$D:$D,"&lt;41")</f>
        <v>9104842.2799999993</v>
      </c>
      <c r="L17" s="1259">
        <f>SUMIFS('Данные ТСВТ (ФТС)'!$G:$G,'Данные ТСВТ (ФТС)'!$B:$B,'ЭКС ИМП ТО ФАКТ'!L$1,'Данные ТСВТ (ФТС)'!$A:$A,'ЭКС ИМП ТО ФАКТ'!$A$14,'Данные ТСВТ (ФТС)'!$D:$D,"&gt;27",'Данные ТСВТ (ФТС)'!$D:$D,"&lt;41")</f>
        <v>11118614.159999998</v>
      </c>
      <c r="M17" s="1259">
        <f>SUMIFS('Данные ТСВТ (ФТС)'!$G:$G,'Данные ТСВТ (ФТС)'!$B:$B,'ЭКС ИМП ТО ФАКТ'!M$1,'Данные ТСВТ (ФТС)'!$A:$A,'ЭКС ИМП ТО ФАКТ'!$A$14,'Данные ТСВТ (ФТС)'!$D:$D,"&gt;27",'Данные ТСВТ (ФТС)'!$D:$D,"&lt;41")</f>
        <v>7694517.2999999998</v>
      </c>
    </row>
    <row r="18">
      <c r="A18" t="s">
        <v>1261</v>
      </c>
      <c r="B18" t="s">
        <v>1262</v>
      </c>
      <c r="C18" s="1259">
        <f>SUMIFS('Данные ТСВТ (ФТС)'!$F:$F,'Данные ТСВТ (ФТС)'!$B:$B,'ЭКС ИМП ТО ФАКТ'!C$1,'Данные ТСВТ (ФТС)'!$A:$A,'ЭКС ИМП ТО ФАКТ'!$A$14,'Данные ТСВТ (ФТС)'!$D:$D,"&gt;40",'Данные ТСВТ (ФТС)'!$D:$D,"&lt;44")</f>
        <v>45892.290000000008</v>
      </c>
      <c r="D18" s="1259">
        <f>SUMIFS('Данные ТСВТ (ФТС)'!$F:$F,'Данные ТСВТ (ФТС)'!$B:$B,'ЭКС ИМП ТО ФАКТ'!D$1,'Данные ТСВТ (ФТС)'!$A:$A,'ЭКС ИМП ТО ФАКТ'!$A$14,'Данные ТСВТ (ФТС)'!$D:$D,"&gt;40",'Данные ТСВТ (ФТС)'!$D:$D,"&lt;44")</f>
        <v>164262.53000000003</v>
      </c>
      <c r="E18" s="1259">
        <f>SUMIFS('Данные ТСВТ (ФТС)'!$F:$F,'Данные ТСВТ (ФТС)'!$B:$B,'ЭКС ИМП ТО ФАКТ'!E$1,'Данные ТСВТ (ФТС)'!$A:$A,'ЭКС ИМП ТО ФАКТ'!$A$14,'Данные ТСВТ (ФТС)'!$D:$D,"&gt;40",'Данные ТСВТ (ФТС)'!$D:$D,"&lt;44")</f>
        <v>244307.11999999997</v>
      </c>
      <c r="F18" s="1259">
        <f>SUMIFS('Данные ТСВТ (ФТС)'!$F:$F,'Данные ТСВТ (ФТС)'!$B:$B,'ЭКС ИМП ТО ФАКТ'!F$1,'Данные ТСВТ (ФТС)'!$A:$A,'ЭКС ИМП ТО ФАКТ'!$A$14,'Данные ТСВТ (ФТС)'!$D:$D,"&gt;40",'Данные ТСВТ (ФТС)'!$D:$D,"&lt;44")</f>
        <v>117482.73000000001</v>
      </c>
      <c r="H18" t="s">
        <v>1261</v>
      </c>
      <c r="I18" t="s">
        <v>1262</v>
      </c>
      <c r="J18" s="1259">
        <f>SUMIFS('Данные ТСВТ (ФТС)'!$G:$G,'Данные ТСВТ (ФТС)'!$B:$B,'ЭКС ИМП ТО ФАКТ'!J$1,'Данные ТСВТ (ФТС)'!$A:$A,'ЭКС ИМП ТО ФАКТ'!$A$14,'Данные ТСВТ (ФТС)'!$D:$D,"&gt;40",'Данные ТСВТ (ФТС)'!$D:$D,"&lt;44")</f>
        <v>619.38</v>
      </c>
      <c r="K18" s="1259">
        <f>SUMIFS('Данные ТСВТ (ФТС)'!$G:$G,'Данные ТСВТ (ФТС)'!$B:$B,'ЭКС ИМП ТО ФАКТ'!K$1,'Данные ТСВТ (ФТС)'!$A:$A,'ЭКС ИМП ТО ФАКТ'!$A$14,'Данные ТСВТ (ФТС)'!$D:$D,"&gt;40",'Данные ТСВТ (ФТС)'!$D:$D,"&lt;44")</f>
        <v>2531.8999999999996</v>
      </c>
      <c r="L18" s="1259">
        <f>SUMIFS('Данные ТСВТ (ФТС)'!$G:$G,'Данные ТСВТ (ФТС)'!$B:$B,'ЭКС ИМП ТО ФАКТ'!L$1,'Данные ТСВТ (ФТС)'!$A:$A,'ЭКС ИМП ТО ФАКТ'!$A$14,'Данные ТСВТ (ФТС)'!$D:$D,"&gt;40",'Данные ТСВТ (ФТС)'!$D:$D,"&lt;44")</f>
        <v>7015.0900000000001</v>
      </c>
      <c r="M18" s="1259">
        <f>SUMIFS('Данные ТСВТ (ФТС)'!$G:$G,'Данные ТСВТ (ФТС)'!$B:$B,'ЭКС ИМП ТО ФАКТ'!M$1,'Данные ТСВТ (ФТС)'!$A:$A,'ЭКС ИМП ТО ФАКТ'!$A$14,'Данные ТСВТ (ФТС)'!$D:$D,"&gt;40",'Данные ТСВТ (ФТС)'!$D:$D,"&lt;44")</f>
        <v>3463.0699999999997</v>
      </c>
    </row>
    <row r="19">
      <c r="A19" t="s">
        <v>1263</v>
      </c>
      <c r="B19" t="s">
        <v>1264</v>
      </c>
      <c r="C19" s="1259">
        <f>SUMIFS('Данные ТСВТ (ФТС)'!$F:$F,'Данные ТСВТ (ФТС)'!$B:$B,'ЭКС ИМП ТО ФАКТ'!C$1,'Данные ТСВТ (ФТС)'!$A:$A,'ЭКС ИМП ТО ФАКТ'!$A$14,'Данные ТСВТ (ФТС)'!$D:$D,"&gt;43",'Данные ТСВТ (ФТС)'!$D:$D,"&lt;50")</f>
        <v>23053.469999999998</v>
      </c>
      <c r="D19" s="1259">
        <f>SUMIFS('Данные ТСВТ (ФТС)'!$F:$F,'Данные ТСВТ (ФТС)'!$B:$B,'ЭКС ИМП ТО ФАКТ'!D$1,'Данные ТСВТ (ФТС)'!$A:$A,'ЭКС ИМП ТО ФАКТ'!$A$14,'Данные ТСВТ (ФТС)'!$D:$D,"&gt;43",'Данные ТСВТ (ФТС)'!$D:$D,"&lt;50")</f>
        <v>152587.57999999999</v>
      </c>
      <c r="E19" s="1259">
        <f>SUMIFS('Данные ТСВТ (ФТС)'!$F:$F,'Данные ТСВТ (ФТС)'!$B:$B,'ЭКС ИМП ТО ФАКТ'!E$1,'Данные ТСВТ (ФТС)'!$A:$A,'ЭКС ИМП ТО ФАКТ'!$A$14,'Данные ТСВТ (ФТС)'!$D:$D,"&gt;43",'Данные ТСВТ (ФТС)'!$D:$D,"&lt;50")</f>
        <v>289054.13000000006</v>
      </c>
      <c r="F19" s="1259">
        <f>SUMIFS('Данные ТСВТ (ФТС)'!$F:$F,'Данные ТСВТ (ФТС)'!$B:$B,'ЭКС ИМП ТО ФАКТ'!F$1,'Данные ТСВТ (ФТС)'!$A:$A,'ЭКС ИМП ТО ФАКТ'!$A$14,'Данные ТСВТ (ФТС)'!$D:$D,"&gt;43",'Данные ТСВТ (ФТС)'!$D:$D,"&lt;50")</f>
        <v>185506.61000000002</v>
      </c>
      <c r="H19" t="s">
        <v>1263</v>
      </c>
      <c r="I19" t="s">
        <v>1264</v>
      </c>
      <c r="J19" s="1259">
        <f>SUMIFS('Данные ТСВТ (ФТС)'!$G:$G,'Данные ТСВТ (ФТС)'!$B:$B,'ЭКС ИМП ТО ФАКТ'!J$1,'Данные ТСВТ (ФТС)'!$A:$A,'ЭКС ИМП ТО ФАКТ'!$A$14,'Данные ТСВТ (ФТС)'!$D:$D,"&gt;43",'Данные ТСВТ (ФТС)'!$D:$D,"&lt;50")</f>
        <v>2438.5699999999997</v>
      </c>
      <c r="K19" s="1259">
        <f>SUMIFS('Данные ТСВТ (ФТС)'!$G:$G,'Данные ТСВТ (ФТС)'!$B:$B,'ЭКС ИМП ТО ФАКТ'!K$1,'Данные ТСВТ (ФТС)'!$A:$A,'ЭКС ИМП ТО ФАКТ'!$A$14,'Данные ТСВТ (ФТС)'!$D:$D,"&gt;43",'Данные ТСВТ (ФТС)'!$D:$D,"&lt;50")</f>
        <v>75110.410000000003</v>
      </c>
      <c r="L19" s="1259">
        <f>SUMIFS('Данные ТСВТ (ФТС)'!$G:$G,'Данные ТСВТ (ФТС)'!$B:$B,'ЭКС ИМП ТО ФАКТ'!L$1,'Данные ТСВТ (ФТС)'!$A:$A,'ЭКС ИМП ТО ФАКТ'!$A$14,'Данные ТСВТ (ФТС)'!$D:$D,"&gt;43",'Данные ТСВТ (ФТС)'!$D:$D,"&lt;50")</f>
        <v>198355.56999999998</v>
      </c>
      <c r="M19" s="1259">
        <f>SUMIFS('Данные ТСВТ (ФТС)'!$G:$G,'Данные ТСВТ (ФТС)'!$B:$B,'ЭКС ИМП ТО ФАКТ'!M$1,'Данные ТСВТ (ФТС)'!$A:$A,'ЭКС ИМП ТО ФАКТ'!$A$14,'Данные ТСВТ (ФТС)'!$D:$D,"&gt;43",'Данные ТСВТ (ФТС)'!$D:$D,"&lt;50")</f>
        <v>116952.60000000001</v>
      </c>
    </row>
    <row r="20">
      <c r="A20" t="s">
        <v>1265</v>
      </c>
      <c r="B20" t="s">
        <v>1266</v>
      </c>
      <c r="C20" s="1259">
        <f>SUMIFS('Данные ТСВТ (ФТС)'!$F:$F,'Данные ТСВТ (ФТС)'!$B:$B,'ЭКС ИМП ТО ФАКТ'!C$1,'Данные ТСВТ (ФТС)'!$A:$A,'ЭКС ИМП ТО ФАКТ'!$A$14,'Данные ТСВТ (ФТС)'!$D:$D,"&gt;49",'Данные ТСВТ (ФТС)'!$D:$D,"&lt;68")</f>
        <v>2567821.7599999993</v>
      </c>
      <c r="D20" s="1259">
        <f>SUMIFS('Данные ТСВТ (ФТС)'!$F:$F,'Данные ТСВТ (ФТС)'!$B:$B,'ЭКС ИМП ТО ФАКТ'!D$1,'Данные ТСВТ (ФТС)'!$A:$A,'ЭКС ИМП ТО ФАКТ'!$A$14,'Данные ТСВТ (ФТС)'!$D:$D,"&gt;49",'Данные ТСВТ (ФТС)'!$D:$D,"&lt;68")</f>
        <v>3763523.0600000001</v>
      </c>
      <c r="E20" s="1259">
        <f>SUMIFS('Данные ТСВТ (ФТС)'!$F:$F,'Данные ТСВТ (ФТС)'!$B:$B,'ЭКС ИМП ТО ФАКТ'!E$1,'Данные ТСВТ (ФТС)'!$A:$A,'ЭКС ИМП ТО ФАКТ'!$A$14,'Данные ТСВТ (ФТС)'!$D:$D,"&gt;49",'Данные ТСВТ (ФТС)'!$D:$D,"&lt;68")</f>
        <v>3625273.0099999993</v>
      </c>
      <c r="F20" s="1259">
        <f>SUMIFS('Данные ТСВТ (ФТС)'!$F:$F,'Данные ТСВТ (ФТС)'!$B:$B,'ЭКС ИМП ТО ФАКТ'!F$1,'Данные ТСВТ (ФТС)'!$A:$A,'ЭКС ИМП ТО ФАКТ'!$A$14,'Данные ТСВТ (ФТС)'!$D:$D,"&gt;49",'Данные ТСВТ (ФТС)'!$D:$D,"&lt;68")</f>
        <v>3052656.5099999998</v>
      </c>
      <c r="H20" t="s">
        <v>1265</v>
      </c>
      <c r="I20" t="s">
        <v>1266</v>
      </c>
      <c r="J20" s="1259">
        <f>SUMIFS('Данные ТСВТ (ФТС)'!$G:$G,'Данные ТСВТ (ФТС)'!$B:$B,'ЭКС ИМП ТО ФАКТ'!J$1,'Данные ТСВТ (ФТС)'!$A:$A,'ЭКС ИМП ТО ФАКТ'!$A$14,'Данные ТСВТ (ФТС)'!$D:$D,"&gt;49",'Данные ТСВТ (ФТС)'!$D:$D,"&lt;68")</f>
        <v>79659.880000000034</v>
      </c>
      <c r="K20" s="1259">
        <f>SUMIFS('Данные ТСВТ (ФТС)'!$G:$G,'Данные ТСВТ (ФТС)'!$B:$B,'ЭКС ИМП ТО ФАКТ'!K$1,'Данные ТСВТ (ФТС)'!$A:$A,'ЭКС ИМП ТО ФАКТ'!$A$14,'Данные ТСВТ (ФТС)'!$D:$D,"&gt;49",'Данные ТСВТ (ФТС)'!$D:$D,"&lt;68")</f>
        <v>368376.72999999998</v>
      </c>
      <c r="L20" s="1259">
        <f>SUMIFS('Данные ТСВТ (ФТС)'!$G:$G,'Данные ТСВТ (ФТС)'!$B:$B,'ЭКС ИМП ТО ФАКТ'!L$1,'Данные ТСВТ (ФТС)'!$A:$A,'ЭКС ИМП ТО ФАКТ'!$A$14,'Данные ТСВТ (ФТС)'!$D:$D,"&gt;49",'Данные ТСВТ (ФТС)'!$D:$D,"&lt;68")</f>
        <v>393285.02999999997</v>
      </c>
      <c r="M20" s="1259">
        <f>SUMIFS('Данные ТСВТ (ФТС)'!$G:$G,'Данные ТСВТ (ФТС)'!$B:$B,'ЭКС ИМП ТО ФАКТ'!M$1,'Данные ТСВТ (ФТС)'!$A:$A,'ЭКС ИМП ТО ФАКТ'!$A$14,'Данные ТСВТ (ФТС)'!$D:$D,"&gt;49",'Данные ТСВТ (ФТС)'!$D:$D,"&lt;68")</f>
        <v>292128.17000000004</v>
      </c>
    </row>
    <row r="21">
      <c r="A21" t="s">
        <v>1280</v>
      </c>
      <c r="B21" t="s">
        <v>1281</v>
      </c>
      <c r="C21" s="1259">
        <f>SUMIFS('Данные ТСВТ (ФТС)'!$F:$F,'Данные ТСВТ (ФТС)'!$B:$B,'ЭКС ИМП ТО ФАКТ'!C$1,'Данные ТСВТ (ФТС)'!$A:$A,'ЭКС ИМП ТО ФАКТ'!$A$14,'Данные ТСВТ (ФТС)'!$D:$D,"&gt;70",'Данные ТСВТ (ФТС)'!$D:$D,"&lt;84")</f>
        <v>18963884.939999998</v>
      </c>
      <c r="D21" s="1259">
        <f>SUMIFS('Данные ТСВТ (ФТС)'!$F:$F,'Данные ТСВТ (ФТС)'!$B:$B,'ЭКС ИМП ТО ФАКТ'!D$1,'Данные ТСВТ (ФТС)'!$A:$A,'ЭКС ИМП ТО ФАКТ'!$A$14,'Данные ТСВТ (ФТС)'!$D:$D,"&gt;70",'Данные ТСВТ (ФТС)'!$D:$D,"&lt;84")</f>
        <v>19212736.220000003</v>
      </c>
      <c r="E21" s="1259">
        <f>SUMIFS('Данные ТСВТ (ФТС)'!$F:$F,'Данные ТСВТ (ФТС)'!$B:$B,'ЭКС ИМП ТО ФАКТ'!E$1,'Данные ТСВТ (ФТС)'!$A:$A,'ЭКС ИМП ТО ФАКТ'!$A$14,'Данные ТСВТ (ФТС)'!$D:$D,"&gt;70",'Данные ТСВТ (ФТС)'!$D:$D,"&lt;84")</f>
        <v>3418804.4000000004</v>
      </c>
      <c r="F21" s="1259">
        <f>SUMIFS('Данные ТСВТ (ФТС)'!$F:$F,'Данные ТСВТ (ФТС)'!$B:$B,'ЭКС ИМП ТО ФАКТ'!F$1,'Данные ТСВТ (ФТС)'!$A:$A,'ЭКС ИМП ТО ФАКТ'!$A$14,'Данные ТСВТ (ФТС)'!$D:$D,"&gt;70",'Данные ТСВТ (ФТС)'!$D:$D,"&lt;84")</f>
        <v>1573868.3100000003</v>
      </c>
      <c r="H21" t="s">
        <v>1280</v>
      </c>
      <c r="I21" t="s">
        <v>1281</v>
      </c>
      <c r="J21" s="1259">
        <f>SUMIFS('Данные ТСВТ (ФТС)'!$G:$G,'Данные ТСВТ (ФТС)'!$B:$B,'ЭКС ИМП ТО ФАКТ'!J$1,'Данные ТСВТ (ФТС)'!$A:$A,'ЭКС ИМП ТО ФАКТ'!$A$14,'Данные ТСВТ (ФТС)'!$D:$D,"&gt;70",'Данные ТСВТ (ФТС)'!$D:$D,"&lt;84")</f>
        <v>31665846.700000007</v>
      </c>
      <c r="K21" s="1259">
        <f>SUMIFS('Данные ТСВТ (ФТС)'!$G:$G,'Данные ТСВТ (ФТС)'!$B:$B,'ЭКС ИМП ТО ФАКТ'!K$1,'Данные ТСВТ (ФТС)'!$A:$A,'ЭКС ИМП ТО ФАКТ'!$A$14,'Данные ТСВТ (ФТС)'!$D:$D,"&gt;70",'Данные ТСВТ (ФТС)'!$D:$D,"&lt;84")</f>
        <v>29003819.929999996</v>
      </c>
      <c r="L21" s="1259">
        <f>SUMIFS('Данные ТСВТ (ФТС)'!$G:$G,'Данные ТСВТ (ФТС)'!$B:$B,'ЭКС ИМП ТО ФАКТ'!L$1,'Данные ТСВТ (ФТС)'!$A:$A,'ЭКС ИМП ТО ФАКТ'!$A$14,'Данные ТСВТ (ФТС)'!$D:$D,"&gt;70",'Данные ТСВТ (ФТС)'!$D:$D,"&lt;84")</f>
        <v>816222.5199999999</v>
      </c>
      <c r="M21" s="1259">
        <f>SUMIFS('Данные ТСВТ (ФТС)'!$G:$G,'Данные ТСВТ (ФТС)'!$B:$B,'ЭКС ИМП ТО ФАКТ'!M$1,'Данные ТСВТ (ФТС)'!$A:$A,'ЭКС ИМП ТО ФАКТ'!$A$14,'Данные ТСВТ (ФТС)'!$D:$D,"&gt;70",'Данные ТСВТ (ФТС)'!$D:$D,"&lt;84")</f>
        <v>236722.75999999995</v>
      </c>
    </row>
    <row r="22">
      <c r="A22" t="s">
        <v>1267</v>
      </c>
      <c r="B22" t="s">
        <v>1268</v>
      </c>
      <c r="C22" s="1259">
        <f>SUMIFS('Данные ТСВТ (ФТС)'!$F:$F,'Данные ТСВТ (ФТС)'!$B:$B,'ЭКС ИМП ТО ФАКТ'!C$1,'Данные ТСВТ (ФТС)'!$A:$A,'ЭКС ИМП ТО ФАКТ'!$A$14,'Данные ТСВТ (ФТС)'!$D:$D,"71")</f>
        <v>37546</v>
      </c>
      <c r="D22" s="1259">
        <f>SUMIFS('Данные ТСВТ (ФТС)'!$F:$F,'Данные ТСВТ (ФТС)'!$B:$B,'ЭКС ИМП ТО ФАКТ'!D$1,'Данные ТСВТ (ФТС)'!$A:$A,'ЭКС ИМП ТО ФАКТ'!$A$14,'Данные ТСВТ (ФТС)'!$D:$D,"71")</f>
        <v>1614.3199999999999</v>
      </c>
      <c r="E22" s="1259">
        <f>SUMIFS('Данные ТСВТ (ФТС)'!$F:$F,'Данные ТСВТ (ФТС)'!$B:$B,'ЭКС ИМП ТО ФАКТ'!E$1,'Данные ТСВТ (ФТС)'!$A:$A,'ЭКС ИМП ТО ФАКТ'!$A$14,'Данные ТСВТ (ФТС)'!$D:$D,"71")</f>
        <v>19469.73</v>
      </c>
      <c r="F22" s="1259">
        <f>SUMIFS('Данные ТСВТ (ФТС)'!$F:$F,'Данные ТСВТ (ФТС)'!$B:$B,'ЭКС ИМП ТО ФАКТ'!F$1,'Данные ТСВТ (ФТС)'!$A:$A,'ЭКС ИМП ТО ФАКТ'!$A$14,'Данные ТСВТ (ФТС)'!$D:$D,"71")</f>
        <v>8664.3099999999995</v>
      </c>
      <c r="H22" t="s">
        <v>1267</v>
      </c>
      <c r="I22" t="s">
        <v>1268</v>
      </c>
      <c r="J22" s="1259">
        <f>SUMIFS('Данные ТСВТ (ФТС)'!$G:$G,'Данные ТСВТ (ФТС)'!$B:$B,'ЭКС ИМП ТО ФАКТ'!J$1,'Данные ТСВТ (ФТС)'!$A:$A,'ЭКС ИМП ТО ФАКТ'!$A$14,'Данные ТСВТ (ФТС)'!$D:$D,"71")</f>
        <v>4.2599999999999998</v>
      </c>
      <c r="K22" s="1259">
        <f>SUMIFS('Данные ТСВТ (ФТС)'!$G:$G,'Данные ТСВТ (ФТС)'!$B:$B,'ЭКС ИМП ТО ФАКТ'!K$1,'Данные ТСВТ (ФТС)'!$A:$A,'ЭКС ИМП ТО ФАКТ'!$A$14,'Данные ТСВТ (ФТС)'!$D:$D,"71")</f>
        <v>112.90000000000001</v>
      </c>
      <c r="L22" s="1259">
        <f>SUMIFS('Данные ТСВТ (ФТС)'!$G:$G,'Данные ТСВТ (ФТС)'!$B:$B,'ЭКС ИМП ТО ФАКТ'!L$1,'Данные ТСВТ (ФТС)'!$A:$A,'ЭКС ИМП ТО ФАКТ'!$A$14,'Данные ТСВТ (ФТС)'!$D:$D,"71")</f>
        <v>308.29999999999995</v>
      </c>
      <c r="M22" s="1259">
        <f>SUMIFS('Данные ТСВТ (ФТС)'!$G:$G,'Данные ТСВТ (ФТС)'!$B:$B,'ЭКС ИМП ТО ФАКТ'!M$1,'Данные ТСВТ (ФТС)'!$A:$A,'ЭКС ИМП ТО ФАКТ'!$A$14,'Данные ТСВТ (ФТС)'!$D:$D,"71")</f>
        <v>183.61000000000001</v>
      </c>
    </row>
    <row r="23">
      <c r="A23" t="s">
        <v>1269</v>
      </c>
      <c r="B23" t="s">
        <v>1270</v>
      </c>
      <c r="C23" s="1259">
        <f>SUMIFS('Данные ТСВТ (ФТС)'!$F:$F,'Данные ТСВТ (ФТС)'!$B:$B,'ЭКС ИМП ТО ФАКТ'!C$1,'Данные ТСВТ (ФТС)'!$A:$A,'ЭКС ИМП ТО ФАКТ'!$A$14,'Данные ТСВТ (ФТС)'!$D:$D,"&gt;71",'Данные ТСВТ (ФТС)'!$D:$D,"&lt;84")</f>
        <v>18926338.939999998</v>
      </c>
      <c r="D23" s="1259">
        <f>SUMIFS('Данные ТСВТ (ФТС)'!$F:$F,'Данные ТСВТ (ФТС)'!$B:$B,'ЭКС ИМП ТО ФАКТ'!D$1,'Данные ТСВТ (ФТС)'!$A:$A,'ЭКС ИМП ТО ФАКТ'!$A$14,'Данные ТСВТ (ФТС)'!$D:$D,"&gt;71",'Данные ТСВТ (ФТС)'!$D:$D,"&lt;84")</f>
        <v>19211121.900000002</v>
      </c>
      <c r="E23" s="1259">
        <f>SUMIFS('Данные ТСВТ (ФТС)'!$F:$F,'Данные ТСВТ (ФТС)'!$B:$B,'ЭКС ИМП ТО ФАКТ'!E$1,'Данные ТСВТ (ФТС)'!$A:$A,'ЭКС ИМП ТО ФАКТ'!$A$14,'Данные ТСВТ (ФТС)'!$D:$D,"&gt;71",'Данные ТСВТ (ФТС)'!$D:$D,"&lt;84")</f>
        <v>3399334.6699999999</v>
      </c>
      <c r="F23" s="1259">
        <f>SUMIFS('Данные ТСВТ (ФТС)'!$F:$F,'Данные ТСВТ (ФТС)'!$B:$B,'ЭКС ИМП ТО ФАКТ'!F$1,'Данные ТСВТ (ФТС)'!$A:$A,'ЭКС ИМП ТО ФАКТ'!$A$14,'Данные ТСВТ (ФТС)'!$D:$D,"&gt;71",'Данные ТСВТ (ФТС)'!$D:$D,"&lt;84")</f>
        <v>1565204.0000000002</v>
      </c>
      <c r="H23" t="s">
        <v>1269</v>
      </c>
      <c r="I23" t="s">
        <v>1270</v>
      </c>
      <c r="J23" s="1259">
        <f>SUMIFS('Данные ТСВТ (ФТС)'!$G:$G,'Данные ТСВТ (ФТС)'!$B:$B,'ЭКС ИМП ТО ФАКТ'!J$1,'Данные ТСВТ (ФТС)'!$A:$A,'ЭКС ИМП ТО ФАКТ'!$A$14,'Данные ТСВТ (ФТС)'!$D:$D,"&gt;71",'Данные ТСВТ (ФТС)'!$D:$D,"&lt;84")</f>
        <v>31665842.440000005</v>
      </c>
      <c r="K23" s="1259">
        <f>SUMIFS('Данные ТСВТ (ФТС)'!$G:$G,'Данные ТСВТ (ФТС)'!$B:$B,'ЭКС ИМП ТО ФАКТ'!K$1,'Данные ТСВТ (ФТС)'!$A:$A,'ЭКС ИМП ТО ФАКТ'!$A$14,'Данные ТСВТ (ФТС)'!$D:$D,"&gt;71",'Данные ТСВТ (ФТС)'!$D:$D,"&lt;84")</f>
        <v>29003707.029999997</v>
      </c>
      <c r="L23" s="1259">
        <f>SUMIFS('Данные ТСВТ (ФТС)'!$G:$G,'Данные ТСВТ (ФТС)'!$B:$B,'ЭКС ИМП ТО ФАКТ'!L$1,'Данные ТСВТ (ФТС)'!$A:$A,'ЭКС ИМП ТО ФАКТ'!$A$14,'Данные ТСВТ (ФТС)'!$D:$D,"&gt;71",'Данные ТСВТ (ФТС)'!$D:$D,"&lt;84")</f>
        <v>815914.21999999986</v>
      </c>
      <c r="M23" s="1259">
        <f>SUMIFS('Данные ТСВТ (ФТС)'!$G:$G,'Данные ТСВТ (ФТС)'!$B:$B,'ЭКС ИМП ТО ФАКТ'!M$1,'Данные ТСВТ (ФТС)'!$A:$A,'ЭКС ИМП ТО ФАКТ'!$A$14,'Данные ТСВТ (ФТС)'!$D:$D,"&gt;71",'Данные ТСВТ (ФТС)'!$D:$D,"&lt;84")</f>
        <v>236539.14999999997</v>
      </c>
    </row>
    <row r="24">
      <c r="A24" t="s">
        <v>1271</v>
      </c>
      <c r="B24" t="s">
        <v>1272</v>
      </c>
      <c r="C24" s="1259">
        <f>SUMIFS('Данные ТСВТ (ФТС)'!$F:$F,'Данные ТСВТ (ФТС)'!$B:$B,'ЭКС ИМП ТО ФАКТ'!C$1,'Данные ТСВТ (ФТС)'!$A:$A,'ЭКС ИМП ТО ФАКТ'!$A$14,'Данные ТСВТ (ФТС)'!$D:$D,"&gt;83",'Данные ТСВТ (ФТС)'!$D:$D,"&lt;91")</f>
        <v>41099297.960000008</v>
      </c>
      <c r="D24" s="1259">
        <f>SUMIFS('Данные ТСВТ (ФТС)'!$F:$F,'Данные ТСВТ (ФТС)'!$B:$B,'ЭКС ИМП ТО ФАКТ'!D$1,'Данные ТСВТ (ФТС)'!$A:$A,'ЭКС ИМП ТО ФАКТ'!$A$14,'Данные ТСВТ (ФТС)'!$D:$D,"&gt;83",'Данные ТСВТ (ФТС)'!$D:$D,"&lt;91")</f>
        <v>49228040.190000005</v>
      </c>
      <c r="E24" s="1259">
        <f>SUMIFS('Данные ТСВТ (ФТС)'!$F:$F,'Данные ТСВТ (ФТС)'!$B:$B,'ЭКС ИМП ТО ФАКТ'!E$1,'Данные ТСВТ (ФТС)'!$A:$A,'ЭКС ИМП ТО ФАКТ'!$A$14,'Данные ТСВТ (ФТС)'!$D:$D,"&gt;83",'Данные ТСВТ (ФТС)'!$D:$D,"&lt;91")</f>
        <v>55407042.18999999</v>
      </c>
      <c r="F24" s="1259">
        <f>SUMIFS('Данные ТСВТ (ФТС)'!$F:$F,'Данные ТСВТ (ФТС)'!$B:$B,'ЭКС ИМП ТО ФАКТ'!F$1,'Данные ТСВТ (ФТС)'!$A:$A,'ЭКС ИМП ТО ФАКТ'!$A$14,'Данные ТСВТ (ФТС)'!$D:$D,"&gt;83",'Данные ТСВТ (ФТС)'!$D:$D,"&lt;91")</f>
        <v>30534728.050000001</v>
      </c>
      <c r="H24" t="s">
        <v>1271</v>
      </c>
      <c r="I24" t="s">
        <v>1272</v>
      </c>
      <c r="J24" s="1259">
        <f>SUMIFS('Данные ТСВТ (ФТС)'!$G:$G,'Данные ТСВТ (ФТС)'!$B:$B,'ЭКС ИМП ТО ФАКТ'!J$1,'Данные ТСВТ (ФТС)'!$A:$A,'ЭКС ИМП ТО ФАКТ'!$A$14,'Данные ТСВТ (ФТС)'!$D:$D,"&gt;83",'Данные ТСВТ (ФТС)'!$D:$D,"&lt;91")</f>
        <v>3434767.71</v>
      </c>
      <c r="K24" s="1259">
        <f>SUMIFS('Данные ТСВТ (ФТС)'!$G:$G,'Данные ТСВТ (ФТС)'!$B:$B,'ЭКС ИМП ТО ФАКТ'!K$1,'Данные ТСВТ (ФТС)'!$A:$A,'ЭКС ИМП ТО ФАКТ'!$A$14,'Данные ТСВТ (ФТС)'!$D:$D,"&gt;83",'Данные ТСВТ (ФТС)'!$D:$D,"&lt;91")</f>
        <v>5017744.919999999</v>
      </c>
      <c r="L24" s="1259">
        <f>SUMIFS('Данные ТСВТ (ФТС)'!$G:$G,'Данные ТСВТ (ФТС)'!$B:$B,'ЭКС ИМП ТО ФАКТ'!L$1,'Данные ТСВТ (ФТС)'!$A:$A,'ЭКС ИМП ТО ФАКТ'!$A$14,'Данные ТСВТ (ФТС)'!$D:$D,"&gt;83",'Данные ТСВТ (ФТС)'!$D:$D,"&lt;91")</f>
        <v>5532226.1400000015</v>
      </c>
      <c r="M24" s="1259">
        <f>SUMIFS('Данные ТСВТ (ФТС)'!$G:$G,'Данные ТСВТ (ФТС)'!$B:$B,'ЭКС ИМП ТО ФАКТ'!M$1,'Данные ТСВТ (ФТС)'!$A:$A,'ЭКС ИМП ТО ФАКТ'!$A$14,'Данные ТСВТ (ФТС)'!$D:$D,"&gt;83",'Данные ТСВТ (ФТС)'!$D:$D,"&lt;91")</f>
        <v>3734849.2200000011</v>
      </c>
    </row>
    <row r="25">
      <c r="A25" t="s">
        <v>1273</v>
      </c>
      <c r="B25" t="s">
        <v>1274</v>
      </c>
      <c r="C25" s="1259">
        <f>SUMIFS('Данные ТСВТ (ФТС)'!$F:$F,'Данные ТСВТ (ФТС)'!$B:$B,'ЭКС ИМП ТО ФАКТ'!C$1,'Данные ТСВТ (ФТС)'!$A:$A,'ЭКС ИМП ТО ФАКТ'!$A$14,'Данные ТСВТ (ФТС)'!$D:$D,"&gt;67",'Данные ТСВТ (ФТС)'!$D:$D,"&lt;71")+SUMIFS('Данные ТСВТ (ФТС)'!$F:$F,'Данные ТСВТ (ФТС)'!$B:$B,'ЭКС ИМП ТО ФАКТ'!C$1,'Данные ТСВТ (ФТС)'!$A:$A,'ЭКС ИМП ТО ФАКТ'!$A$14,'Данные ТСВТ (ФТС)'!$D:$D,"&gt;90",'Данные ТСВТ (ФТС)'!$D:$D,"&lt;98")</f>
        <v>2166755.4399999999</v>
      </c>
      <c r="D25" s="1259">
        <f>SUMIFS('Данные ТСВТ (ФТС)'!$F:$F,'Данные ТСВТ (ФТС)'!$B:$B,'ЭКС ИМП ТО ФАКТ'!D$1,'Данные ТСВТ (ФТС)'!$A:$A,'ЭКС ИМП ТО ФАКТ'!$A$14,'Данные ТСВТ (ФТС)'!$D:$D,"&gt;67",'Данные ТСВТ (ФТС)'!$D:$D,"&lt;71")+SUMIFS('Данные ТСВТ (ФТС)'!$F:$F,'Данные ТСВТ (ФТС)'!$B:$B,'ЭКС ИМП ТО ФАКТ'!D$1,'Данные ТСВТ (ФТС)'!$A:$A,'ЭКС ИМП ТО ФАКТ'!$A$14,'Данные ТСВТ (ФТС)'!$D:$D,"&gt;90",'Данные ТСВТ (ФТС)'!$D:$D,"&lt;98")</f>
        <v>2445225.3399999999</v>
      </c>
      <c r="E25" s="1259">
        <f>SUMIFS('Данные ТСВТ (ФТС)'!$F:$F,'Данные ТСВТ (ФТС)'!$B:$B,'ЭКС ИМП ТО ФАКТ'!E$1,'Данные ТСВТ (ФТС)'!$A:$A,'ЭКС ИМП ТО ФАКТ'!$A$14,'Данные ТСВТ (ФТС)'!$D:$D,"&gt;67",'Данные ТСВТ (ФТС)'!$D:$D,"&lt;71")+SUMIFS('Данные ТСВТ (ФТС)'!$F:$F,'Данные ТСВТ (ФТС)'!$B:$B,'ЭКС ИМП ТО ФАКТ'!E$1,'Данные ТСВТ (ФТС)'!$A:$A,'ЭКС ИМП ТО ФАКТ'!$A$14,'Данные ТСВТ (ФТС)'!$D:$D,"&gt;90",'Данные ТСВТ (ФТС)'!$D:$D,"&lt;98")</f>
        <v>2878748.5099999998</v>
      </c>
      <c r="F25" s="1259">
        <f>SUMIFS('Данные ТСВТ (ФТС)'!$F:$F,'Данные ТСВТ (ФТС)'!$B:$B,'ЭКС ИМП ТО ФАКТ'!F$1,'Данные ТСВТ (ФТС)'!$A:$A,'ЭКС ИМП ТО ФАКТ'!$A$14,'Данные ТСВТ (ФТС)'!$D:$D,"&gt;67",'Данные ТСВТ (ФТС)'!$D:$D,"&lt;71")+SUMIFS('Данные ТСВТ (ФТС)'!$F:$F,'Данные ТСВТ (ФТС)'!$B:$B,'ЭКС ИМП ТО ФАКТ'!F$1,'Данные ТСВТ (ФТС)'!$A:$A,'ЭКС ИМП ТО ФАКТ'!$A$14,'Данные ТСВТ (ФТС)'!$D:$D,"&gt;90",'Данные ТСВТ (ФТС)'!$D:$D,"&lt;98")</f>
        <v>1658566.1499999999</v>
      </c>
      <c r="H25" t="s">
        <v>1273</v>
      </c>
      <c r="I25" t="s">
        <v>1274</v>
      </c>
      <c r="J25" s="1259">
        <f>SUMIFS('Данные ТСВТ (ФТС)'!$G:$G,'Данные ТСВТ (ФТС)'!$B:$B,'ЭКС ИМП ТО ФАКТ'!J$1,'Данные ТСВТ (ФТС)'!$A:$A,'ЭКС ИМП ТО ФАКТ'!$A$14,'Данные ТСВТ (ФТС)'!$D:$D,"&gt;67",'Данные ТСВТ (ФТС)'!$D:$D,"&lt;71")+SUMIFS('Данные ТСВТ (ФТС)'!$G:$G,'Данные ТСВТ (ФТС)'!$B:$B,'ЭКС ИМП ТО ФАКТ'!J$1,'Данные ТСВТ (ФТС)'!$A:$A,'ЭКС ИМП ТО ФАКТ'!$A$14,'Данные ТСВТ (ФТС)'!$D:$D,"&gt;90",'Данные ТСВТ (ФТС)'!$D:$D,"&lt;98")</f>
        <v>443791.25</v>
      </c>
      <c r="K25" s="1259">
        <f>SUMIFS('Данные ТСВТ (ФТС)'!$G:$G,'Данные ТСВТ (ФТС)'!$B:$B,'ЭКС ИМП ТО ФАКТ'!K$1,'Данные ТСВТ (ФТС)'!$A:$A,'ЭКС ИМП ТО ФАКТ'!$A$14,'Данные ТСВТ (ФТС)'!$D:$D,"&gt;67",'Данные ТСВТ (ФТС)'!$D:$D,"&lt;71")+SUMIFS('Данные ТСВТ (ФТС)'!$G:$G,'Данные ТСВТ (ФТС)'!$B:$B,'ЭКС ИМП ТО ФАКТ'!K$1,'Данные ТСВТ (ФТС)'!$A:$A,'ЭКС ИМП ТО ФАКТ'!$A$14,'Данные ТСВТ (ФТС)'!$D:$D,"&gt;90",'Данные ТСВТ (ФТС)'!$D:$D,"&lt;98")</f>
        <v>825625.53000000003</v>
      </c>
      <c r="L25" s="1259">
        <f>SUMIFS('Данные ТСВТ (ФТС)'!$G:$G,'Данные ТСВТ (ФТС)'!$B:$B,'ЭКС ИМП ТО ФАКТ'!L$1,'Данные ТСВТ (ФТС)'!$A:$A,'ЭКС ИМП ТО ФАКТ'!$A$14,'Данные ТСВТ (ФТС)'!$D:$D,"&gt;67",'Данные ТСВТ (ФТС)'!$D:$D,"&lt;71")+SUMIFS('Данные ТСВТ (ФТС)'!$G:$G,'Данные ТСВТ (ФТС)'!$B:$B,'ЭКС ИМП ТО ФАКТ'!L$1,'Данные ТСВТ (ФТС)'!$A:$A,'ЭКС ИМП ТО ФАКТ'!$A$14,'Данные ТСВТ (ФТС)'!$D:$D,"&gt;90",'Данные ТСВТ (ФТС)'!$D:$D,"&lt;98")</f>
        <v>697473.18999999994</v>
      </c>
      <c r="M25" s="1259">
        <f>SUMIFS('Данные ТСВТ (ФТС)'!$G:$G,'Данные ТСВТ (ФТС)'!$B:$B,'ЭКС ИМП ТО ФАКТ'!M$1,'Данные ТСВТ (ФТС)'!$A:$A,'ЭКС ИМП ТО ФАКТ'!$A$14,'Данные ТСВТ (ФТС)'!$D:$D,"&gt;67",'Данные ТСВТ (ФТС)'!$D:$D,"&lt;71")+SUMIFS('Данные ТСВТ (ФТС)'!$G:$G,'Данные ТСВТ (ФТС)'!$B:$B,'ЭКС ИМП ТО ФАКТ'!M$1,'Данные ТСВТ (ФТС)'!$A:$A,'ЭКС ИМП ТО ФАКТ'!$A$14,'Данные ТСВТ (ФТС)'!$D:$D,"&gt;90",'Данные ТСВТ (ФТС)'!$D:$D,"&lt;98")</f>
        <v>1346735.5599999996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cols>
    <col customWidth="1" min="1" max="1" width="45.5703125"/>
    <col customWidth="1" min="2" max="3" style="1" width="10.28515625"/>
    <col min="9" max="10" style="1" width="9.140625"/>
    <col bestFit="1" customWidth="1" min="11" max="11" style="1" width="10"/>
    <col min="12" max="13" style="1" width="9.140625"/>
    <col customWidth="1" min="15" max="15" width="45.140625"/>
  </cols>
  <sheetData>
    <row r="1">
      <c r="B1" s="8">
        <v>2019</v>
      </c>
      <c r="C1" s="8" t="s">
        <v>1480</v>
      </c>
      <c r="D1" s="8" t="s">
        <v>1481</v>
      </c>
      <c r="E1" s="8">
        <v>2021</v>
      </c>
      <c r="F1" s="8">
        <v>2022</v>
      </c>
      <c r="G1" s="8">
        <v>2023</v>
      </c>
      <c r="H1" s="8">
        <v>2024</v>
      </c>
      <c r="I1" s="8">
        <v>2025</v>
      </c>
      <c r="J1" s="8">
        <v>2026</v>
      </c>
      <c r="K1" s="8">
        <v>2027</v>
      </c>
      <c r="L1" s="8">
        <v>2028</v>
      </c>
      <c r="M1" s="8">
        <v>2029</v>
      </c>
      <c r="N1" s="8">
        <v>2030</v>
      </c>
      <c r="O1" s="8"/>
    </row>
    <row r="2" ht="24" customHeight="1">
      <c r="A2" s="1262" t="s">
        <v>1482</v>
      </c>
      <c r="B2" s="1263"/>
      <c r="C2" s="1263">
        <v>145.59999999999999</v>
      </c>
      <c r="D2" s="1263"/>
      <c r="E2" s="1263">
        <v>151.40000000000001</v>
      </c>
      <c r="F2" s="1263">
        <v>153.90000000000001</v>
      </c>
      <c r="G2" s="1263">
        <v>156.40000000000001</v>
      </c>
      <c r="H2" s="1263">
        <v>158.80000000000001</v>
      </c>
      <c r="I2" s="1263"/>
      <c r="J2" s="1263"/>
      <c r="K2" s="1263"/>
      <c r="L2" s="1263"/>
      <c r="M2" s="1263"/>
      <c r="N2" s="1263">
        <v>173.09999999999999</v>
      </c>
      <c r="O2" s="1264" t="s">
        <v>469</v>
      </c>
    </row>
    <row r="3" ht="28.5" customHeight="1">
      <c r="A3" s="1265"/>
      <c r="B3" s="1263">
        <v>133.90000000000001</v>
      </c>
      <c r="C3" s="1263">
        <v>135.80000000000001</v>
      </c>
      <c r="D3" s="1263"/>
      <c r="E3" s="1263">
        <v>141.19999999999999</v>
      </c>
      <c r="F3" s="1263">
        <v>146.90000000000001</v>
      </c>
      <c r="G3" s="1263">
        <v>152.69999999999999</v>
      </c>
      <c r="H3" s="1263">
        <v>158.80000000000001</v>
      </c>
      <c r="I3" s="1263"/>
      <c r="J3" s="1263"/>
      <c r="K3" s="1263"/>
      <c r="L3" s="1263"/>
      <c r="M3" s="1263"/>
      <c r="N3" s="1263"/>
      <c r="O3" s="1264" t="s">
        <v>1483</v>
      </c>
    </row>
    <row r="4">
      <c r="A4" s="1262" t="s">
        <v>1484</v>
      </c>
      <c r="B4" s="1263"/>
      <c r="C4" s="1266">
        <v>100</v>
      </c>
      <c r="D4" s="1266"/>
      <c r="E4" s="1266">
        <v>103.8</v>
      </c>
      <c r="F4" s="1266">
        <v>107.2</v>
      </c>
      <c r="G4" s="1266">
        <v>110.59999999999999</v>
      </c>
      <c r="H4" s="1266">
        <v>113.90000000000001</v>
      </c>
      <c r="I4" s="1267"/>
      <c r="J4" s="1267"/>
      <c r="K4" s="1267"/>
      <c r="L4" s="1267"/>
      <c r="M4" s="1267"/>
      <c r="N4" s="1266">
        <v>135.59999999999999</v>
      </c>
      <c r="O4" s="1264" t="s">
        <v>1485</v>
      </c>
    </row>
    <row r="5" s="1" customFormat="1">
      <c r="A5" s="1268"/>
      <c r="B5" s="1263"/>
      <c r="C5" s="1263"/>
      <c r="D5" s="1263"/>
      <c r="E5" s="1263">
        <v>103.09999999999999</v>
      </c>
      <c r="F5" s="1263">
        <v>107.8</v>
      </c>
      <c r="G5" s="1263">
        <v>112.3</v>
      </c>
      <c r="H5" s="1263">
        <v>117.2</v>
      </c>
      <c r="I5" s="10"/>
      <c r="J5" s="10"/>
      <c r="K5" s="10"/>
      <c r="L5" s="10"/>
      <c r="M5" s="10"/>
      <c r="N5" s="1263">
        <v>170</v>
      </c>
      <c r="O5" s="1264" t="s">
        <v>469</v>
      </c>
    </row>
    <row r="6">
      <c r="A6" s="1265"/>
      <c r="B6" s="1263"/>
      <c r="C6" s="1263">
        <v>100</v>
      </c>
      <c r="D6" s="1263"/>
      <c r="E6" s="1263">
        <v>101.40000000000001</v>
      </c>
      <c r="F6" s="1263">
        <v>103.90000000000001</v>
      </c>
      <c r="G6" s="1263">
        <v>107.59999999999999</v>
      </c>
      <c r="H6" s="1263">
        <v>112.5</v>
      </c>
      <c r="I6" s="10">
        <v>118</v>
      </c>
      <c r="J6" s="10">
        <v>124.2</v>
      </c>
      <c r="K6" s="10">
        <v>131</v>
      </c>
      <c r="L6" s="10">
        <v>138.59999999999999</v>
      </c>
      <c r="M6" s="10">
        <v>147.59999999999999</v>
      </c>
      <c r="N6" s="1263">
        <v>158.40000000000001</v>
      </c>
      <c r="O6" s="1264" t="s">
        <v>1483</v>
      </c>
    </row>
    <row r="7" ht="22.5">
      <c r="A7" s="1264" t="s">
        <v>1486</v>
      </c>
      <c r="B7" s="1263"/>
      <c r="C7" s="1263">
        <v>84.069999999999993</v>
      </c>
      <c r="D7" s="1263"/>
      <c r="E7" s="1263">
        <v>66.890000000000001</v>
      </c>
      <c r="F7" s="1263">
        <v>66.939999999999998</v>
      </c>
      <c r="G7" s="1263">
        <v>83.680000000000007</v>
      </c>
      <c r="H7" s="1263">
        <v>83.829999999999998</v>
      </c>
      <c r="I7" s="1263">
        <v>83.829999999999998</v>
      </c>
      <c r="J7" s="1263">
        <v>83.829999999999998</v>
      </c>
      <c r="K7" s="1263">
        <v>83.829999999999998</v>
      </c>
      <c r="L7" s="1263">
        <v>83.829999999999998</v>
      </c>
      <c r="M7" s="1263">
        <v>83.829999999999998</v>
      </c>
      <c r="N7" s="1263">
        <v>100</v>
      </c>
      <c r="O7" s="1264" t="s">
        <v>1487</v>
      </c>
    </row>
    <row r="8" ht="31.5">
      <c r="A8" s="1264" t="s">
        <v>1488</v>
      </c>
      <c r="B8" s="1263">
        <v>4.4000000000000004</v>
      </c>
      <c r="C8" s="1263">
        <v>7.2999999999999998</v>
      </c>
      <c r="D8" s="1263"/>
      <c r="E8" s="1263">
        <v>7.2999999999999998</v>
      </c>
      <c r="F8" s="1263">
        <v>19.300000000000001</v>
      </c>
      <c r="G8" s="1263">
        <v>21.5</v>
      </c>
      <c r="H8" s="1263">
        <v>22.300000000000001</v>
      </c>
      <c r="I8" s="1264"/>
      <c r="J8" s="1264"/>
      <c r="K8" s="1264"/>
      <c r="L8" s="1264"/>
      <c r="M8" s="1264"/>
      <c r="N8" s="1264"/>
      <c r="O8" s="1265" t="s">
        <v>1489</v>
      </c>
    </row>
    <row r="9" ht="23.25" customHeight="1">
      <c r="A9" s="1269" t="s">
        <v>1490</v>
      </c>
      <c r="B9" s="1270"/>
      <c r="C9" s="1270"/>
      <c r="D9" s="1270"/>
      <c r="E9" s="1270">
        <v>102.09999999999999</v>
      </c>
      <c r="F9" s="1270">
        <v>102.2</v>
      </c>
      <c r="G9" s="1270">
        <v>102.3</v>
      </c>
      <c r="H9" s="1270">
        <v>102.40000000000001</v>
      </c>
      <c r="I9" s="1270">
        <v>102.40000000000001</v>
      </c>
      <c r="J9" s="1270">
        <v>102.40000000000001</v>
      </c>
      <c r="K9" s="1270"/>
      <c r="L9" s="1270"/>
      <c r="M9" s="1270"/>
      <c r="N9" s="1270"/>
      <c r="O9" s="1271" t="s">
        <v>1491</v>
      </c>
      <c r="P9" t="s">
        <v>1492</v>
      </c>
    </row>
    <row r="10">
      <c r="A10" s="1272"/>
      <c r="B10" s="1270"/>
      <c r="C10" s="1270"/>
      <c r="D10" s="1270"/>
      <c r="E10" s="1270">
        <f t="shared" ref="E10:J10" si="596">E9/100</f>
        <v>1.0209999999999999</v>
      </c>
      <c r="F10" s="1270">
        <f t="shared" si="596"/>
        <v>1.022</v>
      </c>
      <c r="G10" s="1270">
        <f t="shared" si="596"/>
        <v>1.0229999999999999</v>
      </c>
      <c r="H10" s="1270">
        <f t="shared" si="596"/>
        <v>1.024</v>
      </c>
      <c r="I10" s="1270">
        <f t="shared" si="596"/>
        <v>1.024</v>
      </c>
      <c r="J10" s="1270">
        <f t="shared" si="596"/>
        <v>1.024</v>
      </c>
      <c r="K10" s="1270">
        <f>GEOMEAN(E10:J10)</f>
        <v>1.0229993480028441</v>
      </c>
      <c r="L10" s="1270"/>
      <c r="M10" s="1270"/>
      <c r="N10" s="1270"/>
      <c r="O10" s="1273"/>
    </row>
    <row r="11" ht="31.5">
      <c r="A11" s="1264" t="s">
        <v>1493</v>
      </c>
      <c r="B11" s="1263">
        <v>43</v>
      </c>
      <c r="C11" s="1263"/>
      <c r="D11" s="1263">
        <v>42.100000000000001</v>
      </c>
      <c r="E11" s="1263">
        <v>42.200000000000003</v>
      </c>
      <c r="F11" s="1263">
        <v>42.299999999999997</v>
      </c>
      <c r="G11" s="1263">
        <v>42.399999999999999</v>
      </c>
      <c r="H11" s="1263">
        <v>42.399999999999999</v>
      </c>
      <c r="I11" s="1263">
        <v>42.399999999999999</v>
      </c>
      <c r="J11" s="1263">
        <v>42.700000000000003</v>
      </c>
      <c r="K11" s="1263"/>
      <c r="L11" s="1263"/>
      <c r="M11" s="1263"/>
      <c r="N11" s="1263"/>
      <c r="O11" s="1274" t="s">
        <v>1494</v>
      </c>
    </row>
    <row r="12" ht="63">
      <c r="A12" s="1264" t="s">
        <v>1495</v>
      </c>
      <c r="B12" s="1263"/>
      <c r="C12" s="1263"/>
      <c r="D12" s="1275"/>
      <c r="E12" s="1263">
        <v>3.7999999999999998</v>
      </c>
      <c r="F12" s="1263">
        <v>3.8999999999999999</v>
      </c>
      <c r="G12" s="1263">
        <v>4</v>
      </c>
      <c r="H12" s="1263">
        <v>4.4000000000000004</v>
      </c>
      <c r="I12" s="1263"/>
      <c r="J12" s="1263"/>
      <c r="K12" s="1263"/>
      <c r="L12" s="1263"/>
      <c r="M12" s="1263"/>
      <c r="N12" s="1263"/>
      <c r="O12" s="1276" t="s">
        <v>1496</v>
      </c>
    </row>
  </sheetData>
  <mergeCells count="4">
    <mergeCell ref="A2:A3"/>
    <mergeCell ref="A4:A6"/>
    <mergeCell ref="A9:A10"/>
    <mergeCell ref="O9:O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3" activeCellId="0" sqref="J13"/>
    </sheetView>
  </sheetViews>
  <sheetFormatPr defaultColWidth="9.140625" defaultRowHeight="14.25"/>
  <cols>
    <col customWidth="1" min="1" max="1" style="237" width="34"/>
    <col customWidth="1" min="2" max="2" style="237" width="21.5703125"/>
    <col customWidth="1" min="3" max="4" style="237" width="10.5703125"/>
    <col min="5" max="14" style="237" width="9.140625"/>
    <col customWidth="1" min="15" max="15" style="237" width="52.28515625"/>
    <col min="16" max="16384" style="237" width="9.140625"/>
  </cols>
  <sheetData>
    <row r="2">
      <c r="A2" s="292" t="s">
        <v>464</v>
      </c>
    </row>
    <row r="5">
      <c r="A5" s="293" t="s">
        <v>465</v>
      </c>
      <c r="B5" s="294"/>
      <c r="C5" s="295" t="s">
        <v>160</v>
      </c>
      <c r="D5" s="295" t="s">
        <v>161</v>
      </c>
      <c r="E5" s="295" t="s">
        <v>4</v>
      </c>
      <c r="F5" s="295"/>
      <c r="G5" s="295"/>
      <c r="H5" s="295"/>
      <c r="I5" s="295"/>
      <c r="J5" s="295"/>
      <c r="K5" s="295"/>
      <c r="L5" s="295"/>
      <c r="M5" s="295"/>
      <c r="N5" s="295"/>
      <c r="O5" s="296" t="s">
        <v>466</v>
      </c>
    </row>
    <row r="6">
      <c r="A6" s="297"/>
      <c r="B6" s="294" t="s">
        <v>467</v>
      </c>
      <c r="C6" s="295">
        <v>2019</v>
      </c>
      <c r="D6" s="295">
        <v>2020</v>
      </c>
      <c r="E6" s="295">
        <v>2021</v>
      </c>
      <c r="F6" s="295">
        <v>2022</v>
      </c>
      <c r="G6" s="295">
        <v>2023</v>
      </c>
      <c r="H6" s="295">
        <v>2024</v>
      </c>
      <c r="I6" s="295">
        <v>2025</v>
      </c>
      <c r="J6" s="295">
        <v>2026</v>
      </c>
      <c r="K6" s="295">
        <v>2027</v>
      </c>
      <c r="L6" s="295">
        <v>2028</v>
      </c>
      <c r="M6" s="295">
        <v>2029</v>
      </c>
      <c r="N6" s="295">
        <v>2030</v>
      </c>
      <c r="O6" s="296"/>
    </row>
    <row r="7" ht="15" customHeight="1">
      <c r="A7" s="298" t="s">
        <v>468</v>
      </c>
      <c r="B7" s="299" t="s">
        <v>469</v>
      </c>
      <c r="C7" s="300"/>
      <c r="D7" s="300">
        <v>-7.0999999999999996</v>
      </c>
      <c r="E7" s="300">
        <v>-1.3</v>
      </c>
      <c r="F7" s="300">
        <v>-1.3999999999999999</v>
      </c>
      <c r="G7" s="300">
        <v>-1.1000000000000001</v>
      </c>
      <c r="H7" s="300">
        <v>-0.90000000000000002</v>
      </c>
      <c r="I7" s="300"/>
      <c r="J7" s="300"/>
      <c r="K7" s="300"/>
      <c r="L7" s="300"/>
      <c r="M7" s="300"/>
      <c r="N7" s="300">
        <v>-0.5</v>
      </c>
      <c r="O7" s="298" t="s">
        <v>470</v>
      </c>
    </row>
    <row r="8">
      <c r="A8" s="301"/>
      <c r="B8" s="302">
        <v>474</v>
      </c>
      <c r="C8" s="300"/>
      <c r="D8" s="300">
        <v>-2.5</v>
      </c>
      <c r="E8" s="300">
        <v>-1.8999999999999999</v>
      </c>
      <c r="F8" s="300">
        <v>-1.5</v>
      </c>
      <c r="G8" s="300">
        <v>-0.90000000000000002</v>
      </c>
      <c r="H8" s="300">
        <v>-0.69999999999999996</v>
      </c>
      <c r="I8" s="300">
        <v>-0.69999999999999996</v>
      </c>
      <c r="J8" s="300">
        <v>-0.80000000000000004</v>
      </c>
      <c r="K8" s="300">
        <v>-0.59999999999999998</v>
      </c>
      <c r="L8" s="300">
        <v>-0.59999999999999998</v>
      </c>
      <c r="M8" s="300">
        <v>-0.29999999999999999</v>
      </c>
      <c r="N8" s="300">
        <v>0.20000000000000001</v>
      </c>
      <c r="O8" s="301"/>
    </row>
    <row r="9">
      <c r="A9" s="301"/>
      <c r="B9" s="302" t="s">
        <v>471</v>
      </c>
      <c r="C9" s="300"/>
      <c r="D9" s="294">
        <f t="shared" ref="D9:D10" si="320">1072.4-1079.3</f>
        <v>-6.8999999999998636</v>
      </c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1"/>
    </row>
    <row r="10">
      <c r="A10" s="301"/>
      <c r="B10" s="299" t="s">
        <v>472</v>
      </c>
      <c r="C10" s="300">
        <f>1079.3-1077.4</f>
        <v>1.8999999999998636</v>
      </c>
      <c r="D10" s="294">
        <f t="shared" si="320"/>
        <v>-6.8999999999998636</v>
      </c>
      <c r="E10" s="300">
        <f>1070.5-1072.4</f>
        <v>-1.9000000000000909</v>
      </c>
      <c r="F10" s="300">
        <f>1070.3-1070.5</f>
        <v>-0.20000000000004547</v>
      </c>
      <c r="G10" s="300"/>
      <c r="H10" s="300"/>
      <c r="I10" s="300"/>
      <c r="J10" s="300"/>
      <c r="K10" s="300"/>
      <c r="L10" s="300"/>
      <c r="M10" s="300"/>
      <c r="N10" s="300"/>
      <c r="O10" s="301"/>
    </row>
    <row r="11">
      <c r="A11" s="301"/>
      <c r="B11" s="299" t="s">
        <v>473</v>
      </c>
      <c r="C11" s="300">
        <v>1.7902399999999998</v>
      </c>
      <c r="D11" s="300">
        <v>-6.8895</v>
      </c>
      <c r="E11" s="300">
        <v>-1.8316121073441052</v>
      </c>
      <c r="F11" s="300">
        <v>1.542548197994049</v>
      </c>
      <c r="G11" s="300">
        <v>1.8627658090153738</v>
      </c>
      <c r="H11" s="300">
        <v>1.9891464311995151</v>
      </c>
      <c r="I11" s="300">
        <v>1.889689109639221</v>
      </c>
      <c r="J11" s="300">
        <v>1.6907744665195423</v>
      </c>
      <c r="K11" s="300">
        <v>1.4918598233994089</v>
      </c>
      <c r="L11" s="300">
        <v>1.591317144959703</v>
      </c>
      <c r="M11" s="300">
        <v>1.6907744665195423</v>
      </c>
      <c r="N11" s="300">
        <v>1.5913171449594756</v>
      </c>
      <c r="O11" s="303"/>
    </row>
    <row r="12">
      <c r="A12" s="301"/>
      <c r="B12" s="304" t="s">
        <v>474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6"/>
    </row>
    <row r="13" ht="30.75" customHeight="1">
      <c r="A13" s="301"/>
      <c r="B13" s="307" t="s">
        <v>170</v>
      </c>
      <c r="C13" s="308"/>
      <c r="D13" s="308">
        <v>-6.8999999999998636</v>
      </c>
      <c r="E13" s="308">
        <v>-1.9000000000000909</v>
      </c>
      <c r="F13" s="308">
        <v>-1.3999999999999999</v>
      </c>
      <c r="G13" s="308">
        <v>-1.1000000000000001</v>
      </c>
      <c r="H13" s="308">
        <v>-0.90000000000000002</v>
      </c>
      <c r="I13" s="308">
        <f>H13+($N$13-$H$13)/6</f>
        <v>-0.83333333333333337</v>
      </c>
      <c r="J13" s="308">
        <f>I13+($N$13-$H$13)/6</f>
        <v>-0.76666666666666672</v>
      </c>
      <c r="K13" s="308">
        <f>J13+($N$13-$H$13)/6</f>
        <v>-0.70000000000000007</v>
      </c>
      <c r="L13" s="308">
        <f>K13+($N$13-$H$13)/6</f>
        <v>-0.63333333333333341</v>
      </c>
      <c r="M13" s="308">
        <f>L13+($N$13-$H$13)/6</f>
        <v>-0.56666666666666676</v>
      </c>
      <c r="N13" s="308">
        <v>-0.5</v>
      </c>
      <c r="O13" s="309" t="s">
        <v>475</v>
      </c>
    </row>
    <row r="14" ht="30.75" customHeight="1">
      <c r="A14" s="303"/>
      <c r="B14" s="307" t="s">
        <v>171</v>
      </c>
      <c r="C14" s="308"/>
      <c r="D14" s="308">
        <v>-6.8999999999998636</v>
      </c>
      <c r="E14" s="308">
        <v>-1.8999999999999999</v>
      </c>
      <c r="F14" s="308">
        <v>-1.5</v>
      </c>
      <c r="G14" s="308">
        <v>-0.90000000000000002</v>
      </c>
      <c r="H14" s="308">
        <v>-0.69999999999999996</v>
      </c>
      <c r="I14" s="308">
        <v>-0.69999999999999996</v>
      </c>
      <c r="J14" s="308">
        <v>-0.80000000000000004</v>
      </c>
      <c r="K14" s="308">
        <v>-0.59999999999999998</v>
      </c>
      <c r="L14" s="308">
        <v>-0.59999999999999998</v>
      </c>
      <c r="M14" s="308">
        <v>-0.29999999999999999</v>
      </c>
      <c r="N14" s="308">
        <v>0.20000000000000001</v>
      </c>
      <c r="O14" s="310"/>
    </row>
    <row r="15" ht="5.25" customHeight="1">
      <c r="A15" s="294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</row>
    <row r="16">
      <c r="A16" s="311" t="s">
        <v>476</v>
      </c>
      <c r="B16" s="299" t="s">
        <v>469</v>
      </c>
      <c r="C16" s="300"/>
      <c r="D16" s="300">
        <v>72.319999999999993</v>
      </c>
      <c r="E16" s="300">
        <v>72.879999999999995</v>
      </c>
      <c r="F16" s="300">
        <v>73.629999999999995</v>
      </c>
      <c r="G16" s="300">
        <v>74.25</v>
      </c>
      <c r="H16" s="300">
        <v>74.739999999999995</v>
      </c>
      <c r="I16" s="300"/>
      <c r="J16" s="300"/>
      <c r="K16" s="300"/>
      <c r="L16" s="300"/>
      <c r="M16" s="300"/>
      <c r="N16" s="300">
        <v>78.010000000000005</v>
      </c>
      <c r="O16" s="298" t="s">
        <v>477</v>
      </c>
    </row>
    <row r="17">
      <c r="A17" s="311"/>
      <c r="B17" s="302">
        <v>474</v>
      </c>
      <c r="C17" s="300"/>
      <c r="D17" s="300">
        <v>72.319999999999993</v>
      </c>
      <c r="E17" s="300">
        <v>72.879999999999995</v>
      </c>
      <c r="F17" s="300">
        <v>73.629999999999995</v>
      </c>
      <c r="G17" s="300">
        <v>74.25</v>
      </c>
      <c r="H17" s="300">
        <v>74.739999999999995</v>
      </c>
      <c r="I17" s="300">
        <v>75.230000000000004</v>
      </c>
      <c r="J17" s="300">
        <v>75.849999999999994</v>
      </c>
      <c r="K17" s="300">
        <v>76.329999999999998</v>
      </c>
      <c r="L17" s="300">
        <v>76.829999999999998</v>
      </c>
      <c r="M17" s="300">
        <v>77.390000000000001</v>
      </c>
      <c r="N17" s="300">
        <v>78.010000000000005</v>
      </c>
      <c r="O17" s="301"/>
    </row>
    <row r="18">
      <c r="A18" s="311"/>
      <c r="B18" s="302" t="s">
        <v>471</v>
      </c>
      <c r="C18" s="300"/>
      <c r="D18" s="300">
        <v>72.319999999999993</v>
      </c>
      <c r="E18" s="300">
        <v>72.879999999999995</v>
      </c>
      <c r="F18" s="300">
        <v>73.629999999999995</v>
      </c>
      <c r="G18" s="300">
        <v>74.25</v>
      </c>
      <c r="H18" s="300">
        <v>74.739999999999995</v>
      </c>
      <c r="I18" s="300">
        <v>75.230000000000004</v>
      </c>
      <c r="J18" s="300">
        <v>75.849999999999994</v>
      </c>
      <c r="K18" s="300">
        <v>76.329999999999998</v>
      </c>
      <c r="L18" s="300">
        <v>76.829999999999998</v>
      </c>
      <c r="M18" s="300">
        <v>77.390000000000001</v>
      </c>
      <c r="N18" s="300">
        <v>78.010000000000005</v>
      </c>
      <c r="O18" s="301"/>
    </row>
    <row r="19">
      <c r="A19" s="311"/>
      <c r="B19" s="299" t="s">
        <v>472</v>
      </c>
      <c r="C19" s="300">
        <v>72.900000000000006</v>
      </c>
      <c r="D19" s="300">
        <v>72.900000000000006</v>
      </c>
      <c r="E19" s="300">
        <v>73</v>
      </c>
      <c r="F19" s="300">
        <v>73.200000000000003</v>
      </c>
      <c r="G19" s="300">
        <v>73.5</v>
      </c>
      <c r="H19" s="300"/>
      <c r="I19" s="300"/>
      <c r="J19" s="300"/>
      <c r="K19" s="300"/>
      <c r="L19" s="300"/>
      <c r="M19" s="300"/>
      <c r="N19" s="300"/>
      <c r="O19" s="301"/>
    </row>
    <row r="20">
      <c r="A20" s="311"/>
      <c r="B20" s="299" t="s">
        <v>473</v>
      </c>
      <c r="C20" s="300">
        <v>72.900000000000006</v>
      </c>
      <c r="D20" s="308">
        <v>72.900000000000006</v>
      </c>
      <c r="E20" s="308">
        <v>72.879999999999995</v>
      </c>
      <c r="F20" s="308">
        <v>73.629999999999995</v>
      </c>
      <c r="G20" s="308">
        <v>74.25</v>
      </c>
      <c r="H20" s="308">
        <v>74.739999999999995</v>
      </c>
      <c r="I20" s="308">
        <v>75.230000000000004</v>
      </c>
      <c r="J20" s="308">
        <v>75.849999999999994</v>
      </c>
      <c r="K20" s="308">
        <v>76.329999999999998</v>
      </c>
      <c r="L20" s="308">
        <v>76.829999999999998</v>
      </c>
      <c r="M20" s="308">
        <v>77.390000000000001</v>
      </c>
      <c r="N20" s="308">
        <v>78.010000000000005</v>
      </c>
      <c r="O20" s="303"/>
    </row>
    <row r="21" ht="6" customHeight="1"/>
    <row r="22">
      <c r="A22" s="312" t="s">
        <v>478</v>
      </c>
      <c r="B22" s="299" t="s">
        <v>469</v>
      </c>
      <c r="C22" s="300"/>
      <c r="D22" s="300">
        <v>15.699999999999999</v>
      </c>
      <c r="E22" s="300">
        <v>15.800000000000001</v>
      </c>
      <c r="F22" s="300">
        <v>15.699999999999999</v>
      </c>
      <c r="G22" s="300">
        <v>14.199999999999999</v>
      </c>
      <c r="H22" s="300">
        <v>12.9</v>
      </c>
      <c r="I22" s="300"/>
      <c r="J22" s="300"/>
      <c r="K22" s="300"/>
      <c r="L22" s="300"/>
      <c r="M22" s="300"/>
      <c r="N22" s="300">
        <v>7.4000000000000004</v>
      </c>
      <c r="O22" s="298" t="s">
        <v>479</v>
      </c>
    </row>
    <row r="23">
      <c r="A23" s="313"/>
      <c r="B23" s="302">
        <v>193</v>
      </c>
      <c r="C23" s="300">
        <v>14.800000000000001</v>
      </c>
      <c r="D23" s="300">
        <v>15.5</v>
      </c>
      <c r="E23" s="300">
        <v>15</v>
      </c>
      <c r="F23" s="300">
        <v>14.199999999999999</v>
      </c>
      <c r="G23" s="300">
        <v>13.300000000000001</v>
      </c>
      <c r="H23" s="300">
        <v>12.5</v>
      </c>
      <c r="I23" s="300"/>
      <c r="J23" s="300"/>
      <c r="K23" s="300"/>
      <c r="L23" s="300"/>
      <c r="M23" s="300"/>
      <c r="N23" s="300">
        <v>7.2000000000000002</v>
      </c>
      <c r="O23" s="301"/>
    </row>
    <row r="24">
      <c r="A24" s="313"/>
      <c r="B24" s="299" t="s">
        <v>472</v>
      </c>
      <c r="C24" s="300">
        <v>14.800000000000001</v>
      </c>
      <c r="D24" s="300">
        <v>14.9</v>
      </c>
      <c r="E24" s="300">
        <v>14.300000000000001</v>
      </c>
      <c r="F24" s="300">
        <v>12.800000000000001</v>
      </c>
      <c r="G24" s="300">
        <v>11.4</v>
      </c>
      <c r="H24" s="300"/>
      <c r="I24" s="300"/>
      <c r="J24" s="300"/>
      <c r="K24" s="300"/>
      <c r="L24" s="300"/>
      <c r="M24" s="300"/>
      <c r="N24" s="300"/>
      <c r="O24" s="301"/>
    </row>
    <row r="25">
      <c r="A25" s="313"/>
      <c r="B25" s="299" t="s">
        <v>480</v>
      </c>
      <c r="C25" s="300">
        <v>14.800000000000001</v>
      </c>
      <c r="D25" s="300">
        <v>14.9</v>
      </c>
      <c r="E25" s="300">
        <v>14.300000000000001</v>
      </c>
      <c r="F25" s="300">
        <v>12.800000000000001</v>
      </c>
      <c r="G25" s="300">
        <v>11.4</v>
      </c>
      <c r="H25" s="300">
        <v>10.94</v>
      </c>
      <c r="I25" s="300">
        <v>10.44</v>
      </c>
      <c r="J25" s="300">
        <v>9.9299999999999997</v>
      </c>
      <c r="K25" s="300">
        <v>9.4000000000000004</v>
      </c>
      <c r="L25" s="300">
        <v>9</v>
      </c>
      <c r="M25" s="300">
        <v>8.5</v>
      </c>
      <c r="N25" s="300">
        <v>8</v>
      </c>
      <c r="O25" s="301"/>
    </row>
    <row r="26">
      <c r="A26" s="313"/>
      <c r="B26" s="299" t="s">
        <v>481</v>
      </c>
      <c r="C26" s="300">
        <v>14.800000000000001</v>
      </c>
      <c r="D26" s="300">
        <v>14.9</v>
      </c>
      <c r="E26" s="300">
        <v>14.1</v>
      </c>
      <c r="F26" s="300">
        <v>12.4</v>
      </c>
      <c r="G26" s="300">
        <v>10.6</v>
      </c>
      <c r="H26" s="300">
        <v>10.15</v>
      </c>
      <c r="I26" s="300">
        <v>9.6799999999999997</v>
      </c>
      <c r="J26" s="300">
        <v>9.2000000000000011</v>
      </c>
      <c r="K26" s="300">
        <v>8.5999999999999996</v>
      </c>
      <c r="L26" s="300">
        <v>8.1999999999999993</v>
      </c>
      <c r="M26" s="300">
        <v>7.7999999999999998</v>
      </c>
      <c r="N26" s="300">
        <v>7.4000000000000004</v>
      </c>
      <c r="O26" s="301"/>
    </row>
    <row r="27">
      <c r="A27" s="314"/>
      <c r="B27" s="299" t="s">
        <v>473</v>
      </c>
      <c r="C27" s="300">
        <v>14.800000000000001</v>
      </c>
      <c r="D27" s="308">
        <v>14.9</v>
      </c>
      <c r="E27" s="308">
        <v>14.1</v>
      </c>
      <c r="F27" s="308">
        <v>12.4</v>
      </c>
      <c r="G27" s="308">
        <v>10.6</v>
      </c>
      <c r="H27" s="308">
        <v>10.1</v>
      </c>
      <c r="I27" s="308">
        <v>9.5999999999999996</v>
      </c>
      <c r="J27" s="308">
        <v>9.1999999999999993</v>
      </c>
      <c r="K27" s="308">
        <v>8.6999999999999993</v>
      </c>
      <c r="L27" s="308">
        <v>8.3000000000000007</v>
      </c>
      <c r="M27" s="308">
        <v>7.9000000000000004</v>
      </c>
      <c r="N27" s="308">
        <v>7.4000000000000004</v>
      </c>
      <c r="O27" s="303"/>
    </row>
    <row r="28" ht="6" customHeight="1">
      <c r="A28" s="313"/>
      <c r="B28" s="299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3"/>
    </row>
    <row r="29">
      <c r="A29" s="298" t="s">
        <v>482</v>
      </c>
      <c r="B29" s="299" t="s">
        <v>469</v>
      </c>
      <c r="C29" s="300"/>
      <c r="D29" s="300"/>
      <c r="E29" s="300">
        <v>102.2</v>
      </c>
      <c r="F29" s="300">
        <v>104.5</v>
      </c>
      <c r="G29" s="300">
        <v>107.2</v>
      </c>
      <c r="H29" s="300">
        <v>109.90000000000001</v>
      </c>
      <c r="I29" s="300"/>
      <c r="J29" s="300"/>
      <c r="K29" s="300"/>
      <c r="L29" s="300"/>
      <c r="M29" s="300"/>
      <c r="N29" s="300">
        <v>127</v>
      </c>
      <c r="O29" s="298" t="s">
        <v>483</v>
      </c>
    </row>
    <row r="30">
      <c r="A30" s="301"/>
      <c r="B30" s="302">
        <v>474</v>
      </c>
      <c r="C30" s="300"/>
      <c r="D30" s="300"/>
      <c r="E30" s="300">
        <v>102.2</v>
      </c>
      <c r="F30" s="300">
        <v>104.5</v>
      </c>
      <c r="G30" s="300">
        <v>107.2</v>
      </c>
      <c r="H30" s="300">
        <v>109.90000000000001</v>
      </c>
      <c r="I30" s="300"/>
      <c r="J30" s="300"/>
      <c r="K30" s="300"/>
      <c r="L30" s="300"/>
      <c r="M30" s="300"/>
      <c r="N30" s="300">
        <v>127</v>
      </c>
      <c r="O30" s="301"/>
    </row>
    <row r="31">
      <c r="A31" s="301"/>
      <c r="B31" s="302" t="s">
        <v>471</v>
      </c>
      <c r="C31" s="300"/>
      <c r="D31" s="300"/>
      <c r="E31" s="300">
        <v>101.09999999999999</v>
      </c>
      <c r="F31" s="300">
        <v>101.8</v>
      </c>
      <c r="G31" s="300">
        <v>102.90000000000001</v>
      </c>
      <c r="H31" s="300">
        <v>105.5</v>
      </c>
      <c r="I31" s="300">
        <v>108.3</v>
      </c>
      <c r="J31" s="300">
        <v>111</v>
      </c>
      <c r="K31" s="300">
        <v>113.90000000000001</v>
      </c>
      <c r="L31" s="300">
        <v>116.7</v>
      </c>
      <c r="M31" s="300">
        <v>119.40000000000001</v>
      </c>
      <c r="N31" s="300">
        <v>122.2</v>
      </c>
      <c r="O31" s="301"/>
    </row>
    <row r="32">
      <c r="A32" s="301"/>
      <c r="B32" s="299" t="s">
        <v>472</v>
      </c>
      <c r="C32" s="300"/>
      <c r="D32" s="300"/>
      <c r="E32" s="300">
        <v>101.09999999999999</v>
      </c>
      <c r="F32" s="300">
        <f>E32*100.69/100</f>
        <v>101.79759</v>
      </c>
      <c r="G32" s="300">
        <f>F32*101.1/100</f>
        <v>102.91736348999999</v>
      </c>
      <c r="H32" s="300"/>
      <c r="I32" s="300"/>
      <c r="J32" s="300"/>
      <c r="K32" s="300"/>
      <c r="L32" s="300"/>
      <c r="M32" s="300"/>
      <c r="N32" s="300"/>
      <c r="O32" s="301"/>
    </row>
    <row r="33">
      <c r="A33" s="301"/>
      <c r="B33" s="299" t="s">
        <v>484</v>
      </c>
      <c r="C33" s="300"/>
      <c r="D33" s="300"/>
      <c r="E33" s="300">
        <v>101.11</v>
      </c>
      <c r="F33" s="300">
        <v>101.807659</v>
      </c>
      <c r="G33" s="300">
        <v>102.927543249</v>
      </c>
      <c r="H33" s="300">
        <v>104.38911436313579</v>
      </c>
      <c r="I33" s="300">
        <v>105.79836740703811</v>
      </c>
      <c r="J33" s="300">
        <v>107.21606553029244</v>
      </c>
      <c r="K33" s="300">
        <v>108.64203920184532</v>
      </c>
      <c r="L33" s="300">
        <v>110.08697832322987</v>
      </c>
      <c r="M33" s="300">
        <v>111.43003945877328</v>
      </c>
      <c r="N33" s="300">
        <v>112.83405795595382</v>
      </c>
      <c r="O33" s="301"/>
    </row>
    <row r="34">
      <c r="A34" s="301"/>
      <c r="B34" s="299" t="s">
        <v>473</v>
      </c>
      <c r="C34" s="300"/>
      <c r="D34" s="300"/>
      <c r="E34" s="308">
        <v>101.90000000000001</v>
      </c>
      <c r="F34" s="308">
        <v>104.34560000000002</v>
      </c>
      <c r="G34" s="308">
        <v>107.37162240000004</v>
      </c>
      <c r="H34" s="308">
        <v>110.37802782720004</v>
      </c>
      <c r="I34" s="308">
        <v>113.24785655070724</v>
      </c>
      <c r="J34" s="308">
        <v>115.96580510792423</v>
      </c>
      <c r="K34" s="308">
        <v>118.74898443051441</v>
      </c>
      <c r="L34" s="308">
        <v>121.59896005684678</v>
      </c>
      <c r="M34" s="308">
        <v>124.2741371780974</v>
      </c>
      <c r="N34" s="308">
        <v>127.13244233319365</v>
      </c>
      <c r="O34" s="303"/>
    </row>
    <row r="35" ht="10.5" customHeight="1">
      <c r="A35" s="294"/>
      <c r="B35" s="299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294"/>
    </row>
    <row r="36" ht="21.75" customHeight="1">
      <c r="A36" s="315" t="s">
        <v>485</v>
      </c>
      <c r="B36" s="299" t="s">
        <v>473</v>
      </c>
      <c r="C36" s="300">
        <v>98.700000000000003</v>
      </c>
      <c r="D36" s="300">
        <v>97.700000000000003</v>
      </c>
      <c r="E36" s="300">
        <v>102.7</v>
      </c>
      <c r="F36" s="300">
        <v>102.3</v>
      </c>
      <c r="G36" s="300">
        <v>103.59999999999999</v>
      </c>
      <c r="H36" s="300">
        <v>102.784698416563</v>
      </c>
      <c r="I36" s="300">
        <v>102.69668104114491</v>
      </c>
      <c r="J36" s="300">
        <v>102.56833982150911</v>
      </c>
      <c r="K36" s="300">
        <v>102.58296702066001</v>
      </c>
      <c r="L36" s="300">
        <v>102.68286055071491</v>
      </c>
      <c r="M36" s="300">
        <v>102.7594369574545</v>
      </c>
      <c r="N36" s="300">
        <v>102.78136612189471</v>
      </c>
      <c r="O36" s="298" t="s">
        <v>486</v>
      </c>
    </row>
    <row r="37" ht="21.75" customHeight="1">
      <c r="A37" s="315"/>
      <c r="B37" s="299" t="s">
        <v>472</v>
      </c>
      <c r="C37" s="300">
        <v>98.700000000000003</v>
      </c>
      <c r="D37" s="300">
        <v>97.700000000000003</v>
      </c>
      <c r="E37" s="300">
        <v>100.2</v>
      </c>
      <c r="F37" s="300">
        <v>101.8</v>
      </c>
      <c r="G37" s="300">
        <v>102</v>
      </c>
      <c r="H37" s="300"/>
      <c r="I37" s="300"/>
      <c r="J37" s="300"/>
      <c r="K37" s="300"/>
      <c r="L37" s="300"/>
      <c r="M37" s="300"/>
      <c r="N37" s="300"/>
      <c r="O37" s="301"/>
    </row>
    <row r="38" ht="3.75" customHeight="1">
      <c r="A38" s="294"/>
      <c r="B38" s="299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1"/>
    </row>
    <row r="39" ht="24.75" customHeight="1">
      <c r="A39" s="316" t="s">
        <v>487</v>
      </c>
      <c r="B39" s="299" t="s">
        <v>469</v>
      </c>
      <c r="C39" s="300"/>
      <c r="D39" s="300">
        <v>100</v>
      </c>
      <c r="E39" s="300">
        <v>103.8</v>
      </c>
      <c r="F39" s="300">
        <v>107.2</v>
      </c>
      <c r="G39" s="300">
        <v>110.59999999999999</v>
      </c>
      <c r="H39" s="300">
        <v>113.90000000000001</v>
      </c>
      <c r="I39" s="300"/>
      <c r="J39" s="300"/>
      <c r="K39" s="300"/>
      <c r="L39" s="300"/>
      <c r="M39" s="300"/>
      <c r="N39" s="300">
        <v>135.59999999999999</v>
      </c>
      <c r="O39" s="301"/>
    </row>
    <row r="40" ht="24.75" customHeight="1">
      <c r="A40" s="316"/>
      <c r="B40" s="299" t="s">
        <v>488</v>
      </c>
      <c r="C40" s="300"/>
      <c r="D40" s="300"/>
      <c r="E40" s="300">
        <f>E39/D39*100</f>
        <v>103.8</v>
      </c>
      <c r="F40" s="300">
        <f>F39/E39*100</f>
        <v>103.27552986512525</v>
      </c>
      <c r="G40" s="300">
        <f>G39/F39*100</f>
        <v>103.17164179104476</v>
      </c>
      <c r="H40" s="300">
        <f>H39/G39*100</f>
        <v>102.98372513562389</v>
      </c>
      <c r="I40" s="300"/>
      <c r="J40" s="300"/>
      <c r="K40" s="300"/>
      <c r="L40" s="300"/>
      <c r="M40" s="300"/>
      <c r="N40" s="300"/>
      <c r="O40" s="301"/>
    </row>
    <row r="41" ht="24.75" customHeight="1">
      <c r="A41" s="316"/>
      <c r="B41" s="302" t="s">
        <v>471</v>
      </c>
      <c r="C41" s="300"/>
      <c r="D41" s="300"/>
      <c r="E41" s="317" t="s">
        <v>489</v>
      </c>
      <c r="F41" s="318"/>
      <c r="G41" s="318"/>
      <c r="H41" s="318"/>
      <c r="I41" s="318"/>
      <c r="J41" s="318"/>
      <c r="K41" s="318"/>
      <c r="L41" s="318"/>
      <c r="M41" s="318"/>
      <c r="N41" s="319"/>
      <c r="O41" s="303"/>
    </row>
  </sheetData>
  <mergeCells count="17">
    <mergeCell ref="A5:A6"/>
    <mergeCell ref="E5:N5"/>
    <mergeCell ref="O5:O6"/>
    <mergeCell ref="A7:A14"/>
    <mergeCell ref="O7:O11"/>
    <mergeCell ref="B12:O12"/>
    <mergeCell ref="O13:O14"/>
    <mergeCell ref="A16:A20"/>
    <mergeCell ref="O16:O20"/>
    <mergeCell ref="A22:A27"/>
    <mergeCell ref="O22:O27"/>
    <mergeCell ref="A29:A34"/>
    <mergeCell ref="O29:O34"/>
    <mergeCell ref="A36:A37"/>
    <mergeCell ref="O36:O41"/>
    <mergeCell ref="A39:A41"/>
    <mergeCell ref="E41:N4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1" ySplit="6" topLeftCell="B7" activePane="bottomRight" state="frozen"/>
      <selection activeCell="B7" activeCellId="0" sqref="B7"/>
    </sheetView>
  </sheetViews>
  <sheetFormatPr defaultRowHeight="14.25"/>
  <cols>
    <col customWidth="1" min="1" max="1" width="30.28515625"/>
    <col customWidth="1" min="2" max="2" width="19.28515625"/>
    <col customWidth="1" min="3" max="3" width="16.85546875"/>
    <col customWidth="1" min="4" max="4" width="18.5703125"/>
    <col customWidth="1" min="5" max="5" width="24"/>
    <col customWidth="1" min="6" max="6" width="17.42578125"/>
    <col customWidth="1" min="7" max="7" width="15.7109375"/>
    <col customWidth="1" min="8" max="8" width="15.140625"/>
    <col customWidth="1" min="9" max="9" width="18.5703125"/>
    <col customWidth="1" min="10" max="10" width="18.140625"/>
    <col customWidth="1" min="11" max="11" width="14.7109375"/>
    <col customWidth="1" min="15" max="15" width="15.42578125"/>
  </cols>
  <sheetData>
    <row r="1" ht="15" customHeight="1">
      <c r="A1" s="1277" t="s">
        <v>1497</v>
      </c>
      <c r="B1" s="1277"/>
      <c r="C1" s="1277"/>
      <c r="D1" s="1277"/>
      <c r="E1" s="1277"/>
      <c r="F1" s="1277"/>
      <c r="G1" s="1277"/>
      <c r="H1" s="1277"/>
      <c r="I1" s="1277"/>
      <c r="J1" s="1277"/>
      <c r="K1" s="1277"/>
      <c r="L1" s="1277"/>
      <c r="M1" s="1277"/>
      <c r="N1" s="1277"/>
      <c r="O1" s="1277"/>
      <c r="P1" s="1277"/>
      <c r="Q1" s="1277"/>
      <c r="R1" s="1277"/>
      <c r="S1" s="1277"/>
      <c r="T1" s="1277"/>
      <c r="U1" s="1277"/>
    </row>
    <row r="2" ht="15" customHeight="1">
      <c r="A2" s="1278"/>
      <c r="B2" s="1278"/>
      <c r="C2" s="1278"/>
      <c r="D2" s="1278"/>
      <c r="E2" s="1278"/>
      <c r="F2" s="1279"/>
      <c r="G2" s="1279"/>
      <c r="H2" s="1279"/>
      <c r="I2" s="1279"/>
      <c r="J2" s="1279"/>
      <c r="K2" s="1279"/>
      <c r="L2" s="1278"/>
      <c r="M2" s="1278"/>
      <c r="N2" s="1278"/>
      <c r="O2" s="1278"/>
      <c r="P2" s="1278"/>
      <c r="Q2" s="1278"/>
      <c r="R2" s="1280" t="s">
        <v>1498</v>
      </c>
      <c r="S2" s="1280"/>
      <c r="T2" s="1280"/>
      <c r="U2" s="1280"/>
    </row>
    <row r="3" ht="15" customHeight="1">
      <c r="A3" s="1281"/>
      <c r="B3" s="1282" t="s">
        <v>1499</v>
      </c>
      <c r="C3" s="1283"/>
      <c r="D3" s="1283"/>
      <c r="E3" s="1283"/>
      <c r="F3" s="1283"/>
      <c r="G3" s="1283"/>
      <c r="H3" s="1283"/>
      <c r="I3" s="1283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4"/>
    </row>
    <row r="4">
      <c r="A4" s="1285"/>
      <c r="B4" s="1286"/>
      <c r="C4" s="1287"/>
      <c r="D4" s="1287"/>
      <c r="E4" s="1287"/>
      <c r="F4" s="1287"/>
      <c r="G4" s="1287"/>
      <c r="H4" s="1287"/>
      <c r="I4" s="1287"/>
      <c r="J4" s="1287"/>
      <c r="K4" s="1287"/>
      <c r="L4" s="1287"/>
      <c r="M4" s="1287"/>
      <c r="N4" s="1287"/>
      <c r="O4" s="1287"/>
      <c r="P4" s="1287"/>
      <c r="Q4" s="1287"/>
      <c r="R4" s="1287"/>
      <c r="S4" s="1287"/>
      <c r="T4" s="1287"/>
      <c r="U4" s="1288"/>
    </row>
    <row r="5" ht="36" customHeight="1">
      <c r="A5" s="1285"/>
      <c r="B5" s="1289" t="s">
        <v>74</v>
      </c>
      <c r="C5" s="1290"/>
      <c r="D5" s="1290"/>
      <c r="E5" s="1290"/>
      <c r="F5" s="1290"/>
      <c r="G5" s="1290"/>
      <c r="H5" s="1290"/>
      <c r="I5" s="1290"/>
      <c r="J5" s="1290"/>
      <c r="K5" s="1291"/>
      <c r="L5" s="1292" t="s">
        <v>1500</v>
      </c>
      <c r="M5" s="1293"/>
      <c r="N5" s="1293"/>
      <c r="O5" s="1293"/>
      <c r="P5" s="1293"/>
      <c r="Q5" s="1293"/>
      <c r="R5" s="1293"/>
      <c r="S5" s="1293"/>
      <c r="T5" s="1293"/>
      <c r="U5" s="1294"/>
    </row>
    <row r="6">
      <c r="A6" s="1295"/>
      <c r="B6" s="1296">
        <v>2010</v>
      </c>
      <c r="C6" s="1296">
        <v>2011</v>
      </c>
      <c r="D6" s="1296">
        <v>2012</v>
      </c>
      <c r="E6" s="1296">
        <v>2013</v>
      </c>
      <c r="F6" s="1296">
        <v>2014</v>
      </c>
      <c r="G6" s="1296">
        <v>2015</v>
      </c>
      <c r="H6" s="1296">
        <v>2016</v>
      </c>
      <c r="I6" s="1296">
        <v>2017</v>
      </c>
      <c r="J6" s="1297">
        <v>2018</v>
      </c>
      <c r="K6" s="1297">
        <v>2019</v>
      </c>
      <c r="L6" s="1297">
        <v>2010</v>
      </c>
      <c r="M6" s="1297">
        <v>2011</v>
      </c>
      <c r="N6" s="1297">
        <v>2012</v>
      </c>
      <c r="O6" s="1297">
        <v>2013</v>
      </c>
      <c r="P6" s="1297">
        <v>2014</v>
      </c>
      <c r="Q6" s="1297">
        <v>2015</v>
      </c>
      <c r="R6" s="1297">
        <v>2016</v>
      </c>
      <c r="S6" s="1297">
        <v>2017</v>
      </c>
      <c r="T6" s="1297">
        <v>2018</v>
      </c>
      <c r="U6" s="1296">
        <v>2019</v>
      </c>
    </row>
    <row r="7">
      <c r="A7" s="1298" t="s">
        <v>1501</v>
      </c>
      <c r="B7" s="1299">
        <v>25794618.0757</v>
      </c>
      <c r="C7" s="1300">
        <v>33407033.3847</v>
      </c>
      <c r="D7" s="1300">
        <v>35944433.739399999</v>
      </c>
      <c r="E7" s="1300">
        <v>38334530.200000003</v>
      </c>
      <c r="F7" s="1300">
        <v>41233490.899999999</v>
      </c>
      <c r="G7" s="1300">
        <v>45525133.842</v>
      </c>
      <c r="H7" s="1300">
        <v>51316283.471300006</v>
      </c>
      <c r="I7" s="1300">
        <v>57611057.814000003</v>
      </c>
      <c r="J7" s="1300">
        <v>68982626.565600008</v>
      </c>
      <c r="K7" s="1300">
        <v>92253929.632499993</v>
      </c>
      <c r="L7" s="1301">
        <v>1243712.4784000001</v>
      </c>
      <c r="M7" s="1300">
        <v>2106740.7265999997</v>
      </c>
      <c r="N7" s="1300">
        <v>2872905.1241000001</v>
      </c>
      <c r="O7" s="1300">
        <v>3507866</v>
      </c>
      <c r="P7" s="1300">
        <v>3579923.7999999998</v>
      </c>
      <c r="Q7" s="1300">
        <v>3843428.696</v>
      </c>
      <c r="R7" s="1300">
        <v>4364321.6809</v>
      </c>
      <c r="S7" s="1300">
        <v>4166998.6524999999</v>
      </c>
      <c r="T7" s="1300">
        <v>4516276.3626999995</v>
      </c>
      <c r="U7" s="1300">
        <v>4863381.8671000004</v>
      </c>
    </row>
    <row r="8" ht="24">
      <c r="A8" s="1302" t="s">
        <v>1502</v>
      </c>
      <c r="B8" s="1303">
        <v>6762785.7176999999</v>
      </c>
      <c r="C8" s="1303">
        <v>8732426.5533999987</v>
      </c>
      <c r="D8" s="1303">
        <v>9172759.542200001</v>
      </c>
      <c r="E8" s="1303">
        <v>10206138.699999999</v>
      </c>
      <c r="F8" s="1303">
        <v>11314364.199999999</v>
      </c>
      <c r="G8" s="1303">
        <v>11664733.483999999</v>
      </c>
      <c r="H8" s="1303">
        <v>14468151.915700002</v>
      </c>
      <c r="I8" s="1303">
        <v>16134176.3484</v>
      </c>
      <c r="J8" s="1303">
        <v>18999143.631299999</v>
      </c>
      <c r="K8" s="1303">
        <v>28508409.287099998</v>
      </c>
      <c r="L8" s="1303">
        <v>290757.5992</v>
      </c>
      <c r="M8" s="1303">
        <v>480327.42719999998</v>
      </c>
      <c r="N8" s="1303">
        <v>938153.22999999998</v>
      </c>
      <c r="O8" s="1303">
        <v>1164102.3999999999</v>
      </c>
      <c r="P8" s="1303">
        <v>1091170.3</v>
      </c>
      <c r="Q8" s="1303">
        <v>1491536.0519999999</v>
      </c>
      <c r="R8" s="1303">
        <v>1677915.6006</v>
      </c>
      <c r="S8" s="1303">
        <v>1119964.1845</v>
      </c>
      <c r="T8" s="1303">
        <v>1181418.4894999999</v>
      </c>
      <c r="U8" s="1303">
        <v>1425670.3430999999</v>
      </c>
    </row>
    <row r="9">
      <c r="A9" s="1304" t="s">
        <v>1503</v>
      </c>
      <c r="B9" s="1305">
        <v>361039.68610000005</v>
      </c>
      <c r="C9" s="1306">
        <v>416541.05869999999</v>
      </c>
      <c r="D9" s="1306">
        <v>544319.9007</v>
      </c>
      <c r="E9" s="1306">
        <v>490293.23379999999</v>
      </c>
      <c r="F9" s="1306">
        <v>529776.69999999995</v>
      </c>
      <c r="G9" s="1306">
        <v>590051.80599999998</v>
      </c>
      <c r="H9" s="1306">
        <v>776873.55790000001</v>
      </c>
      <c r="I9" s="1306">
        <v>875488.82290000003</v>
      </c>
      <c r="J9" s="1306">
        <v>936643.27789999999</v>
      </c>
      <c r="K9" s="1306">
        <v>1082148.9612</v>
      </c>
      <c r="L9" s="1307">
        <v>9391.5571999999993</v>
      </c>
      <c r="M9" s="1306">
        <v>15457.357800000002</v>
      </c>
      <c r="N9" s="1306">
        <v>21683.448</v>
      </c>
      <c r="O9" s="1306">
        <v>21246.537600000003</v>
      </c>
      <c r="P9" s="1306">
        <v>23098.299999999999</v>
      </c>
      <c r="Q9" s="1306">
        <v>29348.133999999998</v>
      </c>
      <c r="R9" s="1306">
        <v>56411.465700000001</v>
      </c>
      <c r="S9" s="1306">
        <v>101169.6437</v>
      </c>
      <c r="T9" s="1306">
        <v>139301.3683</v>
      </c>
      <c r="U9" s="1306">
        <v>150727.86660000001</v>
      </c>
    </row>
    <row r="10">
      <c r="A10" s="1304" t="s">
        <v>1504</v>
      </c>
      <c r="B10" s="1305">
        <v>94908.690900000001</v>
      </c>
      <c r="C10" s="1306">
        <v>96807.533200000005</v>
      </c>
      <c r="D10" s="1306">
        <v>109821.2917</v>
      </c>
      <c r="E10" s="1306">
        <v>124249.2865</v>
      </c>
      <c r="F10" s="1306">
        <v>126996.7</v>
      </c>
      <c r="G10" s="1306">
        <v>153969.50599999999</v>
      </c>
      <c r="H10" s="1306">
        <v>160378.2801</v>
      </c>
      <c r="I10" s="1306">
        <v>166797.7702</v>
      </c>
      <c r="J10" s="1306">
        <v>188489.43290000001</v>
      </c>
      <c r="K10" s="1306">
        <v>273425.44150000002</v>
      </c>
      <c r="L10" s="1307">
        <v>4434.3872999999994</v>
      </c>
      <c r="M10" s="1306">
        <v>5807.5637000000006</v>
      </c>
      <c r="N10" s="1306">
        <v>11171.233900000001</v>
      </c>
      <c r="O10" s="1306">
        <v>6654.8636000000006</v>
      </c>
      <c r="P10" s="1306">
        <v>8312.2999999999993</v>
      </c>
      <c r="Q10" s="1306">
        <v>25445.241000000002</v>
      </c>
      <c r="R10" s="1306">
        <v>30150.2137</v>
      </c>
      <c r="S10" s="1306">
        <v>12198.647999999999</v>
      </c>
      <c r="T10" s="1306">
        <v>6235.6944999999996</v>
      </c>
      <c r="U10" s="1306">
        <v>16260.9696</v>
      </c>
    </row>
    <row r="11">
      <c r="A11" s="1304" t="s">
        <v>1505</v>
      </c>
      <c r="B11" s="1305">
        <v>212680.06580000001</v>
      </c>
      <c r="C11" s="1306">
        <v>229833.50719999999</v>
      </c>
      <c r="D11" s="1306">
        <v>249902.13940000001</v>
      </c>
      <c r="E11" s="1306">
        <v>264216.3529</v>
      </c>
      <c r="F11" s="1306">
        <v>274041.29999999999</v>
      </c>
      <c r="G11" s="1306">
        <v>282413.342</v>
      </c>
      <c r="H11" s="1306">
        <v>367605.12349999999</v>
      </c>
      <c r="I11" s="1306">
        <v>418513.027</v>
      </c>
      <c r="J11" s="1306">
        <v>475513.1839</v>
      </c>
      <c r="K11" s="1306">
        <v>525640.99369999999</v>
      </c>
      <c r="L11" s="1307">
        <v>4958.0020000000004</v>
      </c>
      <c r="M11" s="1306">
        <v>17029.886399999999</v>
      </c>
      <c r="N11" s="1306">
        <v>26496.914800000002</v>
      </c>
      <c r="O11" s="1306">
        <v>24829.932100000002</v>
      </c>
      <c r="P11" s="1306">
        <v>22782.099999999999</v>
      </c>
      <c r="Q11" s="1306">
        <v>27015.264999999999</v>
      </c>
      <c r="R11" s="1306">
        <v>21262.5121</v>
      </c>
      <c r="S11" s="1306">
        <v>34029.9447</v>
      </c>
      <c r="T11" s="1306">
        <v>17097.571</v>
      </c>
      <c r="U11" s="1306">
        <v>34001.258900000001</v>
      </c>
    </row>
    <row r="12">
      <c r="A12" s="1304" t="s">
        <v>1506</v>
      </c>
      <c r="B12" s="1305">
        <v>189996.73009999999</v>
      </c>
      <c r="C12" s="1306">
        <v>245604.8627</v>
      </c>
      <c r="D12" s="1306">
        <v>288087.24900000001</v>
      </c>
      <c r="E12" s="1306">
        <v>292884.33910000004</v>
      </c>
      <c r="F12" s="1306">
        <v>343203.29999999999</v>
      </c>
      <c r="G12" s="1306">
        <v>403453.75300000003</v>
      </c>
      <c r="H12" s="1306">
        <v>461386.71669999999</v>
      </c>
      <c r="I12" s="1306">
        <v>529241.02370000002</v>
      </c>
      <c r="J12" s="1306">
        <v>611936.53139999998</v>
      </c>
      <c r="K12" s="1306">
        <v>791804.81299999997</v>
      </c>
      <c r="L12" s="1307">
        <v>13431.846</v>
      </c>
      <c r="M12" s="1306">
        <v>15588.503199999999</v>
      </c>
      <c r="N12" s="1306">
        <v>16169.4452</v>
      </c>
      <c r="O12" s="1306">
        <v>13520.84</v>
      </c>
      <c r="P12" s="1306">
        <v>24742.400000000001</v>
      </c>
      <c r="Q12" s="1306">
        <v>50120.557000000001</v>
      </c>
      <c r="R12" s="1306">
        <v>27123.623100000001</v>
      </c>
      <c r="S12" s="1306">
        <v>32481.773399999998</v>
      </c>
      <c r="T12" s="1306">
        <v>36250.279799999997</v>
      </c>
      <c r="U12" s="1306">
        <v>57946.903299999998</v>
      </c>
    </row>
    <row r="13">
      <c r="A13" s="1304" t="s">
        <v>1507</v>
      </c>
      <c r="B13" s="1305">
        <v>70590.4951</v>
      </c>
      <c r="C13" s="1306">
        <v>81465.817999999999</v>
      </c>
      <c r="D13" s="1306">
        <v>90190.353499999997</v>
      </c>
      <c r="E13" s="1306">
        <v>90801.039000000004</v>
      </c>
      <c r="F13" s="1306">
        <v>87267.100000000006</v>
      </c>
      <c r="G13" s="1306">
        <v>91923.445000000007</v>
      </c>
      <c r="H13" s="1306">
        <v>108112.9975</v>
      </c>
      <c r="I13" s="1306">
        <v>115271.78259999999</v>
      </c>
      <c r="J13" s="1306">
        <v>123187.32890000001</v>
      </c>
      <c r="K13" s="1306">
        <v>173920.4681</v>
      </c>
      <c r="L13" s="1307">
        <v>2479.8557000000001</v>
      </c>
      <c r="M13" s="1306">
        <v>2492.7828</v>
      </c>
      <c r="N13" s="1306">
        <v>514.70759999999996</v>
      </c>
      <c r="O13" s="1306">
        <v>463.06890000000004</v>
      </c>
      <c r="P13" s="1306">
        <v>795.20000000000005</v>
      </c>
      <c r="Q13" s="1306">
        <v>1342.52</v>
      </c>
      <c r="R13" s="1306">
        <v>261.50999999999999</v>
      </c>
      <c r="S13" s="1306">
        <v>219.20310000000001</v>
      </c>
      <c r="T13" s="1306">
        <v>732.1081999999999</v>
      </c>
      <c r="U13" s="1306">
        <v>7938.1004000000003</v>
      </c>
    </row>
    <row r="14">
      <c r="A14" s="1304" t="s">
        <v>1508</v>
      </c>
      <c r="B14" s="1305">
        <v>257091.1159</v>
      </c>
      <c r="C14" s="1306">
        <v>338762.40730000002</v>
      </c>
      <c r="D14" s="1306">
        <v>427700.08919999999</v>
      </c>
      <c r="E14" s="1306">
        <v>441797.08440000005</v>
      </c>
      <c r="F14" s="1306">
        <v>507579.40000000002</v>
      </c>
      <c r="G14" s="1306">
        <v>468991.12199999997</v>
      </c>
      <c r="H14" s="1306">
        <v>509168.77669999999</v>
      </c>
      <c r="I14" s="1306">
        <v>612610.92090000003</v>
      </c>
      <c r="J14" s="1306">
        <v>781029.63060000003</v>
      </c>
      <c r="K14" s="1306">
        <v>962659.12060000002</v>
      </c>
      <c r="L14" s="1307">
        <v>7190.6324999999997</v>
      </c>
      <c r="M14" s="1306">
        <v>15667.607800000002</v>
      </c>
      <c r="N14" s="1306">
        <v>19439.803199999998</v>
      </c>
      <c r="O14" s="1306">
        <v>15924.804199999999</v>
      </c>
      <c r="P14" s="1306">
        <v>13724.299999999999</v>
      </c>
      <c r="Q14" s="1306">
        <v>14833.752</v>
      </c>
      <c r="R14" s="1306">
        <v>13978.029500000001</v>
      </c>
      <c r="S14" s="1306">
        <v>16574.298599999998</v>
      </c>
      <c r="T14" s="1306">
        <v>21001.505699999998</v>
      </c>
      <c r="U14" s="1306">
        <v>17575.4548</v>
      </c>
    </row>
    <row r="15">
      <c r="A15" s="1304" t="s">
        <v>1509</v>
      </c>
      <c r="B15" s="1305">
        <v>68809.953200000004</v>
      </c>
      <c r="C15" s="1306">
        <v>95558.005799999999</v>
      </c>
      <c r="D15" s="1306">
        <v>110315.40459999999</v>
      </c>
      <c r="E15" s="1306">
        <v>117375.792</v>
      </c>
      <c r="F15" s="1306">
        <v>124266</v>
      </c>
      <c r="G15" s="1306">
        <v>121973.287</v>
      </c>
      <c r="H15" s="1306">
        <v>135984.49189999999</v>
      </c>
      <c r="I15" s="1306">
        <v>147971.87899999999</v>
      </c>
      <c r="J15" s="1306">
        <v>154333.8364</v>
      </c>
      <c r="K15" s="1306">
        <v>178484.87219999998</v>
      </c>
      <c r="L15" s="1307">
        <v>2159.1633999999999</v>
      </c>
      <c r="M15" s="1306">
        <v>3299.0169000000001</v>
      </c>
      <c r="N15" s="1306">
        <v>3451.8447999999999</v>
      </c>
      <c r="O15" s="1306">
        <v>2272.0686999999998</v>
      </c>
      <c r="P15" s="1306">
        <v>2504.8000000000002</v>
      </c>
      <c r="Q15" s="1306">
        <v>2198.3589999999999</v>
      </c>
      <c r="R15" s="1306">
        <v>9139.9628000000012</v>
      </c>
      <c r="S15" s="1306">
        <v>14590.861199999999</v>
      </c>
      <c r="T15" s="1306">
        <v>11621.296400000001</v>
      </c>
      <c r="U15" s="1306">
        <v>5376.4272000000001</v>
      </c>
    </row>
    <row r="16">
      <c r="A16" s="1304" t="s">
        <v>1510</v>
      </c>
      <c r="B16" s="1305">
        <v>174348.36669999998</v>
      </c>
      <c r="C16" s="1306">
        <v>190036.7892</v>
      </c>
      <c r="D16" s="1306">
        <v>200130.02790000002</v>
      </c>
      <c r="E16" s="1306">
        <v>201290.8107</v>
      </c>
      <c r="F16" s="1306">
        <v>204956.89999999999</v>
      </c>
      <c r="G16" s="1306">
        <v>243741.58600000001</v>
      </c>
      <c r="H16" s="1306">
        <v>326933.0477</v>
      </c>
      <c r="I16" s="1306">
        <v>361316.06760000001</v>
      </c>
      <c r="J16" s="1306">
        <v>407058.82289999997</v>
      </c>
      <c r="K16" s="1306">
        <v>484809.25069999998</v>
      </c>
      <c r="L16" s="1307">
        <v>1007.6711</v>
      </c>
      <c r="M16" s="1306">
        <v>4738.5179000000007</v>
      </c>
      <c r="N16" s="1306">
        <v>6364.0375999999997</v>
      </c>
      <c r="O16" s="1306">
        <v>8591.3495000000003</v>
      </c>
      <c r="P16" s="1306">
        <v>13363.299999999999</v>
      </c>
      <c r="Q16" s="1306">
        <v>15087.206</v>
      </c>
      <c r="R16" s="1306">
        <v>24698.813300000002</v>
      </c>
      <c r="S16" s="1306">
        <v>30361.049899999998</v>
      </c>
      <c r="T16" s="1306">
        <v>48761.779399999999</v>
      </c>
      <c r="U16" s="1306">
        <v>26754.205999999998</v>
      </c>
    </row>
    <row r="17">
      <c r="A17" s="1304" t="s">
        <v>1511</v>
      </c>
      <c r="B17" s="1305">
        <v>323191.37610000005</v>
      </c>
      <c r="C17" s="1306">
        <v>374396.47080000001</v>
      </c>
      <c r="D17" s="1306">
        <v>400808.94710000005</v>
      </c>
      <c r="E17" s="1306">
        <v>412798.51639999996</v>
      </c>
      <c r="F17" s="1306">
        <v>463907.5</v>
      </c>
      <c r="G17" s="1306">
        <v>528756.30000000005</v>
      </c>
      <c r="H17" s="1306">
        <v>632328.04629999993</v>
      </c>
      <c r="I17" s="1306">
        <v>679524.48910000001</v>
      </c>
      <c r="J17" s="1306">
        <v>848123.85270000005</v>
      </c>
      <c r="K17" s="1306">
        <v>806226.15099999995</v>
      </c>
      <c r="L17" s="1307">
        <v>31511.249800000001</v>
      </c>
      <c r="M17" s="1306">
        <v>37105.953700000005</v>
      </c>
      <c r="N17" s="1306">
        <v>43584.438600000001</v>
      </c>
      <c r="O17" s="1306">
        <v>54860.468199999996</v>
      </c>
      <c r="P17" s="1306">
        <v>63282.099999999999</v>
      </c>
      <c r="Q17" s="1306">
        <v>64830.146000000001</v>
      </c>
      <c r="R17" s="1306">
        <v>66242.657500000001</v>
      </c>
      <c r="S17" s="1306">
        <v>63108.214700000004</v>
      </c>
      <c r="T17" s="1306">
        <v>65606.055800000002</v>
      </c>
      <c r="U17" s="1306">
        <v>56294.991799999996</v>
      </c>
    </row>
    <row r="18">
      <c r="A18" s="1304" t="s">
        <v>1512</v>
      </c>
      <c r="B18" s="1305">
        <v>1114847.3430000001</v>
      </c>
      <c r="C18" s="1306">
        <v>1512928.5630000001</v>
      </c>
      <c r="D18" s="1306">
        <v>1710541.8333000001</v>
      </c>
      <c r="E18" s="1306">
        <v>1868042.5817</v>
      </c>
      <c r="F18" s="1306">
        <v>2087559.8999999999</v>
      </c>
      <c r="G18" s="1306">
        <v>2146692.7910000002</v>
      </c>
      <c r="H18" s="1306">
        <v>2254730.4175</v>
      </c>
      <c r="I18" s="1306">
        <v>2619035.8253000001</v>
      </c>
      <c r="J18" s="1306">
        <v>2706591.9951999998</v>
      </c>
      <c r="K18" s="1306">
        <v>5134126.5533999996</v>
      </c>
      <c r="L18" s="1307">
        <v>90231.251300000004</v>
      </c>
      <c r="M18" s="1306">
        <v>104854.6535</v>
      </c>
      <c r="N18" s="1306">
        <v>179782.0281</v>
      </c>
      <c r="O18" s="1306">
        <v>237538.98969999998</v>
      </c>
      <c r="P18" s="1306">
        <v>268459.20000000001</v>
      </c>
      <c r="Q18" s="1306">
        <v>294032.054</v>
      </c>
      <c r="R18" s="1306">
        <v>357057.71950000001</v>
      </c>
      <c r="S18" s="1306">
        <v>384328.5759</v>
      </c>
      <c r="T18" s="1306">
        <v>357737.7107</v>
      </c>
      <c r="U18" s="1306">
        <v>299890.31689999998</v>
      </c>
    </row>
    <row r="19">
      <c r="A19" s="1304" t="s">
        <v>1513</v>
      </c>
      <c r="B19" s="1305">
        <v>59125.445599999999</v>
      </c>
      <c r="C19" s="1306">
        <v>68955.115000000005</v>
      </c>
      <c r="D19" s="1306">
        <v>83523.198499999999</v>
      </c>
      <c r="E19" s="1306">
        <v>81993.703899999993</v>
      </c>
      <c r="F19" s="1306">
        <v>84991</v>
      </c>
      <c r="G19" s="1306">
        <v>87984.032999999996</v>
      </c>
      <c r="H19" s="1306">
        <v>163675.82369999998</v>
      </c>
      <c r="I19" s="1306">
        <v>132478.3198</v>
      </c>
      <c r="J19" s="1306">
        <v>145944.88509999998</v>
      </c>
      <c r="K19" s="1306">
        <v>1200082.0146999999</v>
      </c>
      <c r="L19" s="1307">
        <v>5868.8627000000006</v>
      </c>
      <c r="M19" s="1306">
        <v>5288.7952000000005</v>
      </c>
      <c r="N19" s="1306">
        <v>960.07100000000003</v>
      </c>
      <c r="O19" s="1306">
        <v>1143.7987000000001</v>
      </c>
      <c r="P19" s="1306">
        <v>885.10000000000002</v>
      </c>
      <c r="Q19" s="1306">
        <v>748.46799999999996</v>
      </c>
      <c r="R19" s="1306">
        <v>869.70849999999996</v>
      </c>
      <c r="S19" s="1306">
        <v>1428.7934</v>
      </c>
      <c r="T19" s="1306">
        <v>1481.6693</v>
      </c>
      <c r="U19" s="1306">
        <v>6528.8890000000001</v>
      </c>
    </row>
    <row r="20">
      <c r="A20" s="1304" t="s">
        <v>1514</v>
      </c>
      <c r="B20" s="1305">
        <v>136909.93730000002</v>
      </c>
      <c r="C20" s="1306">
        <v>162734.72719999999</v>
      </c>
      <c r="D20" s="1306">
        <v>189835.44640000002</v>
      </c>
      <c r="E20" s="1306">
        <v>208985.33499999999</v>
      </c>
      <c r="F20" s="1306">
        <v>224910.89999999999</v>
      </c>
      <c r="G20" s="1306">
        <v>233799.66</v>
      </c>
      <c r="H20" s="1306">
        <v>282217.88560000004</v>
      </c>
      <c r="I20" s="1306">
        <v>290602.52060000005</v>
      </c>
      <c r="J20" s="1306">
        <v>327494.20079999999</v>
      </c>
      <c r="K20" s="1306">
        <v>292645.21419999999</v>
      </c>
      <c r="L20" s="1307">
        <v>4497.4978000000001</v>
      </c>
      <c r="M20" s="1306">
        <v>5891.4565000000002</v>
      </c>
      <c r="N20" s="1306">
        <v>5246.5980999999992</v>
      </c>
      <c r="O20" s="1306">
        <v>5930.9012999999995</v>
      </c>
      <c r="P20" s="1306">
        <v>7293.6999999999998</v>
      </c>
      <c r="Q20" s="1306">
        <v>8242.6149999999998</v>
      </c>
      <c r="R20" s="1306">
        <v>17542.160600000003</v>
      </c>
      <c r="S20" s="1306">
        <v>19887.387699999999</v>
      </c>
      <c r="T20" s="1306">
        <v>18871.293399999999</v>
      </c>
      <c r="U20" s="1306">
        <v>28477.830000000002</v>
      </c>
    </row>
    <row r="21">
      <c r="A21" s="1304" t="s">
        <v>1515</v>
      </c>
      <c r="B21" s="1305">
        <v>104215.2102</v>
      </c>
      <c r="C21" s="1306">
        <v>159092.93580000001</v>
      </c>
      <c r="D21" s="1306">
        <v>167703.31349999999</v>
      </c>
      <c r="E21" s="1306">
        <v>178466.44579999999</v>
      </c>
      <c r="F21" s="1306">
        <v>177864.60000000001</v>
      </c>
      <c r="G21" s="1306">
        <v>207428.90700000001</v>
      </c>
      <c r="H21" s="1306">
        <v>224650.7267</v>
      </c>
      <c r="I21" s="1306">
        <v>229950.63430000001</v>
      </c>
      <c r="J21" s="1306">
        <v>252910.1023</v>
      </c>
      <c r="K21" s="1306">
        <v>291351.24089999998</v>
      </c>
      <c r="L21" s="1307">
        <v>2366.9949999999999</v>
      </c>
      <c r="M21" s="1306">
        <v>2400.2197999999999</v>
      </c>
      <c r="N21" s="1306">
        <v>3152.0111000000002</v>
      </c>
      <c r="O21" s="1306">
        <v>5334.1112999999996</v>
      </c>
      <c r="P21" s="1306">
        <v>10438.799999999999</v>
      </c>
      <c r="Q21" s="1306">
        <v>5539.652</v>
      </c>
      <c r="R21" s="1306">
        <v>3997.3837000000003</v>
      </c>
      <c r="S21" s="1306">
        <v>10137.536300000002</v>
      </c>
      <c r="T21" s="1306">
        <v>5585.9105</v>
      </c>
      <c r="U21" s="1306">
        <v>15222.445300000001</v>
      </c>
    </row>
    <row r="22">
      <c r="A22" s="1304" t="s">
        <v>1516</v>
      </c>
      <c r="B22" s="1305">
        <v>58725.305</v>
      </c>
      <c r="C22" s="1306">
        <v>69308.017800000001</v>
      </c>
      <c r="D22" s="1306">
        <v>81134.04770000001</v>
      </c>
      <c r="E22" s="1306">
        <v>87718.897099999987</v>
      </c>
      <c r="F22" s="1306">
        <v>99371.600000000006</v>
      </c>
      <c r="G22" s="1306">
        <v>116979.44100000001</v>
      </c>
      <c r="H22" s="1306">
        <v>186657.93340000001</v>
      </c>
      <c r="I22" s="1306">
        <v>163877.9412</v>
      </c>
      <c r="J22" s="1306">
        <v>198134.0925</v>
      </c>
      <c r="K22" s="1306">
        <v>237501.35130000001</v>
      </c>
      <c r="L22" s="1307">
        <v>2104.5712000000003</v>
      </c>
      <c r="M22" s="1306">
        <v>3667.1887000000002</v>
      </c>
      <c r="N22" s="1306">
        <v>3533.7534999999998</v>
      </c>
      <c r="O22" s="1306">
        <v>2624.3226</v>
      </c>
      <c r="P22" s="1306">
        <v>6278</v>
      </c>
      <c r="Q22" s="1306">
        <v>7165.4279999999999</v>
      </c>
      <c r="R22" s="1306">
        <v>8332.2412999999997</v>
      </c>
      <c r="S22" s="1306">
        <v>12962.5501</v>
      </c>
      <c r="T22" s="1306">
        <v>18450.971399999999</v>
      </c>
      <c r="U22" s="1306">
        <v>15999.683300000001</v>
      </c>
    </row>
    <row r="23">
      <c r="A23" s="1304" t="s">
        <v>1517</v>
      </c>
      <c r="B23" s="1305">
        <v>163274.04559999998</v>
      </c>
      <c r="C23" s="1306">
        <v>192895.92509999999</v>
      </c>
      <c r="D23" s="1306">
        <v>222040.8976</v>
      </c>
      <c r="E23" s="1306">
        <v>238785.29269999999</v>
      </c>
      <c r="F23" s="1306">
        <v>254502.20000000001</v>
      </c>
      <c r="G23" s="1306">
        <v>240998.05900000001</v>
      </c>
      <c r="H23" s="1306">
        <v>286560.647</v>
      </c>
      <c r="I23" s="1306">
        <v>321520.03969999996</v>
      </c>
      <c r="J23" s="1306">
        <v>358641.67969999998</v>
      </c>
      <c r="K23" s="1306">
        <v>430826.42830000003</v>
      </c>
      <c r="L23" s="1307">
        <v>14948.2906</v>
      </c>
      <c r="M23" s="1306">
        <v>18257.8125</v>
      </c>
      <c r="N23" s="1306">
        <v>17155.591800000002</v>
      </c>
      <c r="O23" s="1306">
        <v>18270.741099999999</v>
      </c>
      <c r="P23" s="1306">
        <v>4489.6000000000004</v>
      </c>
      <c r="Q23" s="1306">
        <v>12834.606</v>
      </c>
      <c r="R23" s="1306">
        <v>15724.245699999999</v>
      </c>
      <c r="S23" s="1306">
        <v>10053.9238</v>
      </c>
      <c r="T23" s="1306">
        <v>16079.4612</v>
      </c>
      <c r="U23" s="1306">
        <v>24306.590399999997</v>
      </c>
    </row>
    <row r="24">
      <c r="A24" s="1304" t="s">
        <v>1518</v>
      </c>
      <c r="B24" s="1305">
        <v>249736.55909999998</v>
      </c>
      <c r="C24" s="1306">
        <v>336617.929</v>
      </c>
      <c r="D24" s="1306">
        <v>344401.53510000004</v>
      </c>
      <c r="E24" s="1306">
        <v>368746.15649999998</v>
      </c>
      <c r="F24" s="1306">
        <v>431529.29999999999</v>
      </c>
      <c r="G24" s="1306">
        <v>507629.7427</v>
      </c>
      <c r="H24" s="1306">
        <v>589119.62540000002</v>
      </c>
      <c r="I24" s="1306">
        <v>636058.59450000001</v>
      </c>
      <c r="J24" s="1306">
        <v>689243.38800000004</v>
      </c>
      <c r="K24" s="1306">
        <v>820993.50890000002</v>
      </c>
      <c r="L24" s="1307">
        <v>8395.5972000000002</v>
      </c>
      <c r="M24" s="1306">
        <v>39152.374799999998</v>
      </c>
      <c r="N24" s="1306">
        <v>50684.613799999999</v>
      </c>
      <c r="O24" s="1306">
        <v>35378.693799999994</v>
      </c>
      <c r="P24" s="1306">
        <v>41881.300000000003</v>
      </c>
      <c r="Q24" s="1306">
        <v>63110.872000000003</v>
      </c>
      <c r="R24" s="1306">
        <v>66102.335000000006</v>
      </c>
      <c r="S24" s="1306">
        <v>80875.36970000001</v>
      </c>
      <c r="T24" s="1306">
        <v>84218.346099999995</v>
      </c>
      <c r="U24" s="1306">
        <v>67069.223599999998</v>
      </c>
    </row>
    <row r="25">
      <c r="A25" s="1304" t="s">
        <v>1519</v>
      </c>
      <c r="B25" s="1305">
        <v>175597.87769999998</v>
      </c>
      <c r="C25" s="1306">
        <v>216173.71769999998</v>
      </c>
      <c r="D25" s="1306">
        <v>227357.60550000001</v>
      </c>
      <c r="E25" s="1306">
        <v>244255.04520000002</v>
      </c>
      <c r="F25" s="1306">
        <v>254894.39999999999</v>
      </c>
      <c r="G25" s="1306">
        <v>259524.04519999999</v>
      </c>
      <c r="H25" s="1306">
        <v>322606.96489999996</v>
      </c>
      <c r="I25" s="1306">
        <v>382316.92330000002</v>
      </c>
      <c r="J25" s="1306">
        <v>382545.26370000001</v>
      </c>
      <c r="K25" s="1306">
        <v>488567.20850000001</v>
      </c>
      <c r="L25" s="1307">
        <v>21236.976300000002</v>
      </c>
      <c r="M25" s="1306">
        <v>24735.160199999998</v>
      </c>
      <c r="N25" s="1306">
        <v>34230.4781</v>
      </c>
      <c r="O25" s="1306">
        <v>22812.3289</v>
      </c>
      <c r="P25" s="1306">
        <v>26801</v>
      </c>
      <c r="Q25" s="1306">
        <v>18057.808000000001</v>
      </c>
      <c r="R25" s="1306">
        <v>48151.904999999999</v>
      </c>
      <c r="S25" s="1306">
        <v>46557.6103</v>
      </c>
      <c r="T25" s="1306">
        <v>48840.862099999998</v>
      </c>
      <c r="U25" s="1306">
        <v>29493.301199999998</v>
      </c>
    </row>
    <row r="26">
      <c r="A26" s="1304" t="s">
        <v>1520</v>
      </c>
      <c r="B26" s="1305">
        <v>2947697.5143000004</v>
      </c>
      <c r="C26" s="1306">
        <v>3944713.1699000001</v>
      </c>
      <c r="D26" s="1306">
        <v>3724946.2615</v>
      </c>
      <c r="E26" s="1306">
        <v>4493438.7953000003</v>
      </c>
      <c r="F26" s="1306">
        <v>5036745.5</v>
      </c>
      <c r="G26" s="1306">
        <v>4978422.6529999999</v>
      </c>
      <c r="H26" s="1306">
        <v>6679160.8531999998</v>
      </c>
      <c r="I26" s="1306">
        <v>7451599.7666999996</v>
      </c>
      <c r="J26" s="1306">
        <v>9411322.1263999995</v>
      </c>
      <c r="K26" s="1306">
        <v>14333195.6949</v>
      </c>
      <c r="L26" s="1307">
        <v>64543.1921</v>
      </c>
      <c r="M26" s="1306">
        <v>158892.57580000002</v>
      </c>
      <c r="N26" s="1306">
        <v>494532.2108</v>
      </c>
      <c r="O26" s="1306">
        <v>686704.57780000009</v>
      </c>
      <c r="P26" s="1306">
        <v>552039.09999999998</v>
      </c>
      <c r="Q26" s="1306">
        <v>851583.35999999999</v>
      </c>
      <c r="R26" s="1306">
        <v>910869.11360000004</v>
      </c>
      <c r="S26" s="1306">
        <v>248998.79999999999</v>
      </c>
      <c r="T26" s="1306">
        <v>283544.60570000001</v>
      </c>
      <c r="U26" s="1306">
        <v>565805.8848</v>
      </c>
    </row>
    <row r="27" ht="24">
      <c r="A27" s="1308" t="s">
        <v>1521</v>
      </c>
      <c r="B27" s="1309">
        <v>2931500.8292</v>
      </c>
      <c r="C27" s="1303">
        <v>3760339.9961000001</v>
      </c>
      <c r="D27" s="1303">
        <v>4095204.7276999997</v>
      </c>
      <c r="E27" s="1303">
        <v>4415677.5504999999</v>
      </c>
      <c r="F27" s="1303">
        <v>4360575.0999999996</v>
      </c>
      <c r="G27" s="1303">
        <v>6008215.6840000004</v>
      </c>
      <c r="H27" s="1303">
        <v>6612473.8733000001</v>
      </c>
      <c r="I27" s="1303">
        <v>7283484.7456999999</v>
      </c>
      <c r="J27" s="1303">
        <v>8455707.5828999989</v>
      </c>
      <c r="K27" s="1303">
        <v>10590490.333000001</v>
      </c>
      <c r="L27" s="1303">
        <v>120105.4575</v>
      </c>
      <c r="M27" s="1303">
        <v>196049.14509999999</v>
      </c>
      <c r="N27" s="1303">
        <v>298020.13180000003</v>
      </c>
      <c r="O27" s="1303">
        <v>409750.40140000003</v>
      </c>
      <c r="P27" s="1303">
        <v>354113</v>
      </c>
      <c r="Q27" s="1303">
        <v>375614.37400000001</v>
      </c>
      <c r="R27" s="1303">
        <v>337196.68360000005</v>
      </c>
      <c r="S27" s="1303">
        <v>458765.73239999998</v>
      </c>
      <c r="T27" s="1303">
        <v>487714.7844</v>
      </c>
      <c r="U27" s="1303">
        <v>591698.75820000004</v>
      </c>
    </row>
    <row r="28">
      <c r="A28" s="1304" t="s">
        <v>1522</v>
      </c>
      <c r="B28" s="1305">
        <v>82411.880400000009</v>
      </c>
      <c r="C28" s="1306">
        <v>106338.60400000001</v>
      </c>
      <c r="D28" s="1306">
        <v>108563.3417</v>
      </c>
      <c r="E28" s="1306">
        <v>105574.8498</v>
      </c>
      <c r="F28" s="1306">
        <v>103278.60000000001</v>
      </c>
      <c r="G28" s="1306">
        <v>107390.755</v>
      </c>
      <c r="H28" s="1306">
        <v>151570.68799999999</v>
      </c>
      <c r="I28" s="1306">
        <v>164523.06969999999</v>
      </c>
      <c r="J28" s="1306">
        <v>189542.0526</v>
      </c>
      <c r="K28" s="1306">
        <v>254682.1697</v>
      </c>
      <c r="L28" s="1307">
        <v>1058.7196999999999</v>
      </c>
      <c r="M28" s="1306">
        <v>298.50620000000004</v>
      </c>
      <c r="N28" s="1306">
        <v>361.42140000000001</v>
      </c>
      <c r="O28" s="1306">
        <v>209.80579999999998</v>
      </c>
      <c r="P28" s="1306">
        <v>193.5</v>
      </c>
      <c r="Q28" s="1310">
        <v>187.72399999999999</v>
      </c>
      <c r="R28" s="1310">
        <v>455.22709999999995</v>
      </c>
      <c r="S28" s="1310">
        <v>559.94130000000007</v>
      </c>
      <c r="T28" s="1310">
        <v>4927.4330999999993</v>
      </c>
      <c r="U28" s="1310">
        <v>5719.4654</v>
      </c>
    </row>
    <row r="29">
      <c r="A29" s="1304" t="s">
        <v>1523</v>
      </c>
      <c r="B29" s="1305">
        <v>275624.5184</v>
      </c>
      <c r="C29" s="1306">
        <v>369593.35999999999</v>
      </c>
      <c r="D29" s="1306">
        <v>451033.91369999998</v>
      </c>
      <c r="E29" s="1306">
        <v>437012.88130000001</v>
      </c>
      <c r="F29" s="1306">
        <v>440399.90000000002</v>
      </c>
      <c r="G29" s="1306">
        <v>512394.77799999999</v>
      </c>
      <c r="H29" s="1306">
        <v>544425.15120000008</v>
      </c>
      <c r="I29" s="1306">
        <v>548926.90220000001</v>
      </c>
      <c r="J29" s="1306">
        <v>657548.82339999999</v>
      </c>
      <c r="K29" s="1306">
        <v>997267.87489999994</v>
      </c>
      <c r="L29" s="1307">
        <v>8830.3126999999986</v>
      </c>
      <c r="M29" s="1306">
        <v>28696.348899999997</v>
      </c>
      <c r="N29" s="1306">
        <v>24165.944500000001</v>
      </c>
      <c r="O29" s="1306">
        <v>22346.781400000003</v>
      </c>
      <c r="P29" s="1306">
        <v>23191.200000000001</v>
      </c>
      <c r="Q29" s="1310">
        <v>16952.701000000001</v>
      </c>
      <c r="R29" s="1310">
        <v>12762.441800000001</v>
      </c>
      <c r="S29" s="1310">
        <v>1931.886</v>
      </c>
      <c r="T29" s="1310">
        <v>7852.8567999999996</v>
      </c>
      <c r="U29" s="1310">
        <v>15680.1268</v>
      </c>
    </row>
    <row r="30">
      <c r="A30" s="1304" t="s">
        <v>1524</v>
      </c>
      <c r="B30" s="1305">
        <v>253867.72959999999</v>
      </c>
      <c r="C30" s="1306">
        <v>294702.31719999999</v>
      </c>
      <c r="D30" s="1306">
        <v>200245.88589999999</v>
      </c>
      <c r="E30" s="1306">
        <v>458888.21799999999</v>
      </c>
      <c r="F30" s="1306">
        <v>393385.09999999998</v>
      </c>
      <c r="G30" s="1306">
        <v>449768.755</v>
      </c>
      <c r="H30" s="1306">
        <v>411116.77250000002</v>
      </c>
      <c r="I30" s="1306">
        <v>646634.60430000001</v>
      </c>
      <c r="J30" s="1306">
        <v>688237.97789999994</v>
      </c>
      <c r="K30" s="1306">
        <v>737999.60010000004</v>
      </c>
      <c r="L30" s="1307">
        <v>1024.4583</v>
      </c>
      <c r="M30" s="1306">
        <v>576.08420000000001</v>
      </c>
      <c r="N30" s="1306">
        <v>22569.665499999999</v>
      </c>
      <c r="O30" s="1306">
        <v>132732.23069999999</v>
      </c>
      <c r="P30" s="1306">
        <v>5411</v>
      </c>
      <c r="Q30" s="1311">
        <v>12152.186</v>
      </c>
      <c r="R30" s="1311">
        <v>2011.9116000000001</v>
      </c>
      <c r="S30" s="1311">
        <v>99201.9185</v>
      </c>
      <c r="T30" s="1311">
        <v>38880.438900000001</v>
      </c>
      <c r="U30" s="1311">
        <v>13089.5929</v>
      </c>
    </row>
    <row r="31" ht="24">
      <c r="A31" s="1312" t="s">
        <v>1525</v>
      </c>
      <c r="B31" s="1305">
        <v>134324.00019999998</v>
      </c>
      <c r="C31" s="1306">
        <v>165675.99950000001</v>
      </c>
      <c r="D31" s="1306">
        <v>37606.920299999998</v>
      </c>
      <c r="E31" s="1306">
        <v>165962.4105</v>
      </c>
      <c r="F31" s="1306">
        <v>200125.60000000001</v>
      </c>
      <c r="G31" s="1306">
        <v>182596.28700000001</v>
      </c>
      <c r="H31" s="1306">
        <v>185977.73930000002</v>
      </c>
      <c r="I31" s="1306">
        <v>296790.62719999999</v>
      </c>
      <c r="J31" s="1306">
        <v>373981.6532</v>
      </c>
      <c r="K31" s="1306">
        <v>405790.27830000001</v>
      </c>
      <c r="L31" s="1307">
        <v>20.882999999999999</v>
      </c>
      <c r="M31" s="1306">
        <v>36.6586</v>
      </c>
      <c r="N31" s="1306" t="s">
        <v>68</v>
      </c>
      <c r="O31" s="1306" t="s">
        <v>68</v>
      </c>
      <c r="P31" s="1306" t="s">
        <v>68</v>
      </c>
      <c r="Q31" s="1306">
        <v>5.4480000000000004</v>
      </c>
      <c r="R31" s="1306">
        <v>14.510999999999999</v>
      </c>
      <c r="S31" s="1306">
        <v>17.994900000000001</v>
      </c>
      <c r="T31" s="1306">
        <v>28.136400000000002</v>
      </c>
      <c r="U31" s="1306">
        <v>15.1912</v>
      </c>
    </row>
    <row r="32">
      <c r="A32" s="1312" t="s">
        <v>1526</v>
      </c>
      <c r="B32" s="1305">
        <v>119543.7</v>
      </c>
      <c r="C32" s="1305">
        <v>129026.3</v>
      </c>
      <c r="D32" s="1305">
        <v>162639</v>
      </c>
      <c r="E32" s="1306">
        <v>292925.8075</v>
      </c>
      <c r="F32" s="1306">
        <v>193259.5</v>
      </c>
      <c r="G32" s="1313">
        <v>267172.46799999999</v>
      </c>
      <c r="H32" s="1313">
        <v>225139.03319999998</v>
      </c>
      <c r="I32" s="1313">
        <v>349843.97710000002</v>
      </c>
      <c r="J32" s="1313">
        <v>314256.3247</v>
      </c>
      <c r="K32" s="1313">
        <v>332209.32180000003</v>
      </c>
      <c r="L32" s="1305">
        <v>1003.6</v>
      </c>
      <c r="M32" s="1305">
        <v>539.39999999999998</v>
      </c>
      <c r="N32" s="1305">
        <v>22569.700000000001</v>
      </c>
      <c r="O32" s="1306">
        <v>132732.23069999999</v>
      </c>
      <c r="P32" s="1306">
        <v>5411</v>
      </c>
      <c r="Q32" s="1306">
        <v>12146.736999999999</v>
      </c>
      <c r="R32" s="1306">
        <v>1997.4006000000002</v>
      </c>
      <c r="S32" s="1306">
        <v>99183.923599999995</v>
      </c>
      <c r="T32" s="1306">
        <v>38852.302499999998</v>
      </c>
      <c r="U32" s="1306">
        <v>13074.401699999999</v>
      </c>
    </row>
    <row r="33">
      <c r="A33" s="1304" t="s">
        <v>1527</v>
      </c>
      <c r="B33" s="1305">
        <v>354342.54010000004</v>
      </c>
      <c r="C33" s="1306">
        <v>417755.72700000001</v>
      </c>
      <c r="D33" s="1306">
        <v>355557.50530000002</v>
      </c>
      <c r="E33" s="1306">
        <v>390171.8273</v>
      </c>
      <c r="F33" s="1306">
        <v>425592.70000000001</v>
      </c>
      <c r="G33" s="1306">
        <v>504605.03000000003</v>
      </c>
      <c r="H33" s="1306">
        <v>557103.59720000008</v>
      </c>
      <c r="I33" s="1306">
        <v>609408.70889999997</v>
      </c>
      <c r="J33" s="1306">
        <v>718631.49510000006</v>
      </c>
      <c r="K33" s="1306">
        <v>837107.86320000002</v>
      </c>
      <c r="L33" s="1306">
        <v>5570.0540999999994</v>
      </c>
      <c r="M33" s="1306">
        <v>15394.7359</v>
      </c>
      <c r="N33" s="1306">
        <v>16593.1119</v>
      </c>
      <c r="O33" s="1306">
        <v>17317.851699999999</v>
      </c>
      <c r="P33" s="1306">
        <v>79138.5</v>
      </c>
      <c r="Q33" s="1306">
        <v>109044.16899999999</v>
      </c>
      <c r="R33" s="1306">
        <v>23912.010200000001</v>
      </c>
      <c r="S33" s="1306">
        <v>17869.375199999999</v>
      </c>
      <c r="T33" s="1306">
        <v>14158.7387</v>
      </c>
      <c r="U33" s="1306">
        <v>23338.4375</v>
      </c>
    </row>
    <row r="34">
      <c r="A34" s="1304" t="s">
        <v>1528</v>
      </c>
      <c r="B34" s="1305">
        <v>178675.76190000001</v>
      </c>
      <c r="C34" s="1306">
        <v>277010.91860000003</v>
      </c>
      <c r="D34" s="1306">
        <v>311941.27149999997</v>
      </c>
      <c r="E34" s="1306">
        <v>372261.3726</v>
      </c>
      <c r="F34" s="1306">
        <v>365408.59999999998</v>
      </c>
      <c r="G34" s="1306">
        <v>358277.19400000002</v>
      </c>
      <c r="H34" s="1306">
        <v>425711.98879999999</v>
      </c>
      <c r="I34" s="1306">
        <v>463831.34100000001</v>
      </c>
      <c r="J34" s="1306">
        <v>593442.18260000006</v>
      </c>
      <c r="K34" s="1306">
        <v>714823.05000000005</v>
      </c>
      <c r="L34" s="1306">
        <v>222.5849</v>
      </c>
      <c r="M34" s="1306">
        <v>456.8528</v>
      </c>
      <c r="N34" s="1306">
        <v>850.28800000000001</v>
      </c>
      <c r="O34" s="1306">
        <v>395.89709999999997</v>
      </c>
      <c r="P34" s="1306">
        <v>376.60000000000002</v>
      </c>
      <c r="Q34" s="1306">
        <v>1271.3869999999999</v>
      </c>
      <c r="R34" s="1306">
        <v>994.65210000000002</v>
      </c>
      <c r="S34" s="1306">
        <v>1244.4006000000002</v>
      </c>
      <c r="T34" s="1306">
        <v>1775.1614999999999</v>
      </c>
      <c r="U34" s="1306">
        <v>1195.2181</v>
      </c>
    </row>
    <row r="35">
      <c r="A35" s="1304" t="s">
        <v>1529</v>
      </c>
      <c r="B35" s="1305">
        <v>419001.0687</v>
      </c>
      <c r="C35" s="1306">
        <v>465287.97580000001</v>
      </c>
      <c r="D35" s="1306">
        <v>437400.59779999999</v>
      </c>
      <c r="E35" s="1306">
        <v>497226.6973</v>
      </c>
      <c r="F35" s="1306">
        <v>555721.80000000005</v>
      </c>
      <c r="G35" s="1306">
        <v>712617.65099999995</v>
      </c>
      <c r="H35" s="1306">
        <v>905767.00579999993</v>
      </c>
      <c r="I35" s="1306">
        <v>985171.10250000004</v>
      </c>
      <c r="J35" s="1306">
        <v>1226860.088</v>
      </c>
      <c r="K35" s="1306">
        <v>1485488.0416999999</v>
      </c>
      <c r="L35" s="1306">
        <v>9959.1821999999993</v>
      </c>
      <c r="M35" s="1306">
        <v>11770.619500000001</v>
      </c>
      <c r="N35" s="1306">
        <v>4939.0667000000003</v>
      </c>
      <c r="O35" s="1306">
        <v>14076.9809</v>
      </c>
      <c r="P35" s="1306">
        <v>32776.599999999999</v>
      </c>
      <c r="Q35" s="1306">
        <v>13906.692999999999</v>
      </c>
      <c r="R35" s="1306">
        <v>20565.294399999999</v>
      </c>
      <c r="S35" s="1306">
        <v>22072.520399999998</v>
      </c>
      <c r="T35" s="1306">
        <v>33282.494899999998</v>
      </c>
      <c r="U35" s="1306">
        <v>29055.6999</v>
      </c>
    </row>
    <row r="36">
      <c r="A36" s="1304" t="s">
        <v>1530</v>
      </c>
      <c r="B36" s="1305">
        <v>170312.9228</v>
      </c>
      <c r="C36" s="1306">
        <v>193266.94930000001</v>
      </c>
      <c r="D36" s="1306">
        <v>207003.66809999998</v>
      </c>
      <c r="E36" s="1306">
        <v>215940.69260000001</v>
      </c>
      <c r="F36" s="1306">
        <v>228636.5</v>
      </c>
      <c r="G36" s="1306">
        <v>257257.82500000001</v>
      </c>
      <c r="H36" s="1306">
        <v>271293.5209</v>
      </c>
      <c r="I36" s="1306">
        <v>245612.10000000001</v>
      </c>
      <c r="J36" s="1306">
        <v>277896.92819999997</v>
      </c>
      <c r="K36" s="1306">
        <v>565172.23400000005</v>
      </c>
      <c r="L36" s="1307">
        <v>792.48490000000004</v>
      </c>
      <c r="M36" s="1306">
        <v>295.55430000000001</v>
      </c>
      <c r="N36" s="1306">
        <v>251.00220000000002</v>
      </c>
      <c r="O36" s="1306">
        <v>1815.8571000000002</v>
      </c>
      <c r="P36" s="1306">
        <v>8299.7000000000007</v>
      </c>
      <c r="Q36" s="1306">
        <v>4372.9830000000002</v>
      </c>
      <c r="R36" s="1306">
        <v>3965.8862999999997</v>
      </c>
      <c r="S36" s="1306">
        <v>3083.7539999999999</v>
      </c>
      <c r="T36" s="1306">
        <v>2222.9904999999999</v>
      </c>
      <c r="U36" s="1306">
        <v>26705.091</v>
      </c>
    </row>
    <row r="37">
      <c r="A37" s="1304" t="s">
        <v>1531</v>
      </c>
      <c r="B37" s="1305">
        <v>102362.10770000001</v>
      </c>
      <c r="C37" s="1306">
        <v>115541.11199999999</v>
      </c>
      <c r="D37" s="1306">
        <v>127037.87509999999</v>
      </c>
      <c r="E37" s="1306">
        <v>129093.46309999999</v>
      </c>
      <c r="F37" s="1306">
        <v>135904.39999999999</v>
      </c>
      <c r="G37" s="1306">
        <v>168836.55100000001</v>
      </c>
      <c r="H37" s="1306">
        <v>188510.89999999999</v>
      </c>
      <c r="I37" s="1306">
        <v>185266.50930000001</v>
      </c>
      <c r="J37" s="1306">
        <v>200777.1844</v>
      </c>
      <c r="K37" s="1306">
        <v>224571.62519999998</v>
      </c>
      <c r="L37" s="1307">
        <v>7037.8122999999996</v>
      </c>
      <c r="M37" s="1306">
        <v>5542.4812000000002</v>
      </c>
      <c r="N37" s="1306">
        <v>4017.2918999999997</v>
      </c>
      <c r="O37" s="1306">
        <v>5976.551199999999</v>
      </c>
      <c r="P37" s="1306">
        <v>4835.8000000000002</v>
      </c>
      <c r="Q37" s="1306">
        <v>6654.8649999999998</v>
      </c>
      <c r="R37" s="1306">
        <v>5681.8524000000007</v>
      </c>
      <c r="S37" s="1306">
        <v>7467.4319000000005</v>
      </c>
      <c r="T37" s="1306">
        <v>4076.9072000000001</v>
      </c>
      <c r="U37" s="1306">
        <v>2507.2413999999999</v>
      </c>
    </row>
    <row r="38">
      <c r="A38" s="1304" t="s">
        <v>1532</v>
      </c>
      <c r="B38" s="1305">
        <v>42323.773099999999</v>
      </c>
      <c r="C38" s="1306">
        <v>49317.4424</v>
      </c>
      <c r="D38" s="1306">
        <v>53955.961600000002</v>
      </c>
      <c r="E38" s="1306">
        <v>56969.766899999995</v>
      </c>
      <c r="F38" s="1306">
        <v>52533.800000000003</v>
      </c>
      <c r="G38" s="1306">
        <v>65255.896999999997</v>
      </c>
      <c r="H38" s="1306">
        <v>95388.590299999996</v>
      </c>
      <c r="I38" s="1306">
        <v>107026.39779999999</v>
      </c>
      <c r="J38" s="1306">
        <v>109940.81299999999</v>
      </c>
      <c r="K38" s="1306">
        <v>296456.71649999998</v>
      </c>
      <c r="L38" s="1307">
        <v>1136.0588</v>
      </c>
      <c r="M38" s="1306">
        <v>1118.9545000000001</v>
      </c>
      <c r="N38" s="1306">
        <v>1096.3483000000001</v>
      </c>
      <c r="O38" s="1306">
        <v>544.75740000000008</v>
      </c>
      <c r="P38" s="1306">
        <v>348.39999999999998</v>
      </c>
      <c r="Q38" s="1306">
        <v>712.35400000000004</v>
      </c>
      <c r="R38" s="1306">
        <v>1134.5717999999999</v>
      </c>
      <c r="S38" s="1306">
        <v>2222.1411000000003</v>
      </c>
      <c r="T38" s="1306">
        <v>3416.9955</v>
      </c>
      <c r="U38" s="1306">
        <v>2639.4762999999998</v>
      </c>
    </row>
    <row r="39">
      <c r="A39" s="1304" t="s">
        <v>1533</v>
      </c>
      <c r="B39" s="1305">
        <v>1052578.5264999999</v>
      </c>
      <c r="C39" s="1306">
        <v>1471525.5898</v>
      </c>
      <c r="D39" s="1306">
        <v>1842464.7069999999</v>
      </c>
      <c r="E39" s="1306">
        <v>1752537.7815999999</v>
      </c>
      <c r="F39" s="1306">
        <v>1659713.7</v>
      </c>
      <c r="G39" s="1306">
        <v>2871811.2439999999</v>
      </c>
      <c r="H39" s="1306">
        <v>3061585.6585999997</v>
      </c>
      <c r="I39" s="1306">
        <v>3327084.0099999998</v>
      </c>
      <c r="J39" s="1306">
        <v>3792830.0376999998</v>
      </c>
      <c r="K39" s="1306">
        <v>4476921.1576999994</v>
      </c>
      <c r="L39" s="1307">
        <v>84473.789599999989</v>
      </c>
      <c r="M39" s="1306">
        <v>131899.00759999998</v>
      </c>
      <c r="N39" s="1306">
        <v>223175.9914</v>
      </c>
      <c r="O39" s="1306">
        <v>214333.68810000003</v>
      </c>
      <c r="P39" s="1306">
        <v>199541.79999999999</v>
      </c>
      <c r="Q39" s="1306">
        <v>210359.30900000001</v>
      </c>
      <c r="R39" s="1306">
        <v>265712.83590000001</v>
      </c>
      <c r="S39" s="1306">
        <v>303112.36339999997</v>
      </c>
      <c r="T39" s="1306">
        <v>377120.76730000001</v>
      </c>
      <c r="U39" s="1306">
        <v>471768.40889999998</v>
      </c>
    </row>
    <row r="40">
      <c r="A40" s="1308" t="s">
        <v>1534</v>
      </c>
      <c r="B40" s="1309">
        <v>1328021.2305000001</v>
      </c>
      <c r="C40" s="1303">
        <v>1617241.2779999999</v>
      </c>
      <c r="D40" s="1303">
        <v>1731151.0015999998</v>
      </c>
      <c r="E40" s="1303">
        <v>2037599.0247</v>
      </c>
      <c r="F40" s="1303">
        <v>2173708.2000000002</v>
      </c>
      <c r="G40" s="1303">
        <v>2548637.6000000001</v>
      </c>
      <c r="H40" s="1303">
        <v>2950645.3774000001</v>
      </c>
      <c r="I40" s="1303">
        <v>3370647.5799000002</v>
      </c>
      <c r="J40" s="1303">
        <v>3712178.0718</v>
      </c>
      <c r="K40" s="1303">
        <v>7268865.5223000003</v>
      </c>
      <c r="L40" s="1303">
        <v>86558.383099999992</v>
      </c>
      <c r="M40" s="1303">
        <v>59811.830399999999</v>
      </c>
      <c r="N40" s="1303">
        <v>51801.626899999996</v>
      </c>
      <c r="O40" s="1303">
        <v>70281.898199999996</v>
      </c>
      <c r="P40" s="1303">
        <v>103003.60000000001</v>
      </c>
      <c r="Q40" s="1303">
        <v>149175.89999999999</v>
      </c>
      <c r="R40" s="1303">
        <v>246768.31340000001</v>
      </c>
      <c r="S40" s="1303">
        <v>304451.97779999999</v>
      </c>
      <c r="T40" s="1303">
        <v>207829.49069999999</v>
      </c>
      <c r="U40" s="1303">
        <v>196630.55859999999</v>
      </c>
    </row>
    <row r="41">
      <c r="A41" s="1304" t="s">
        <v>1535</v>
      </c>
      <c r="B41" s="1305">
        <v>11746.386500000001</v>
      </c>
      <c r="C41" s="1306">
        <v>14572.9498</v>
      </c>
      <c r="D41" s="1306">
        <v>20828.0134</v>
      </c>
      <c r="E41" s="1306">
        <v>25100.801900000002</v>
      </c>
      <c r="F41" s="1306">
        <v>27019.799999999999</v>
      </c>
      <c r="G41" s="1306">
        <v>39286.010999999999</v>
      </c>
      <c r="H41" s="1306">
        <v>45257.470999999998</v>
      </c>
      <c r="I41" s="1306">
        <v>44296.758299999994</v>
      </c>
      <c r="J41" s="1306">
        <v>55117.682700000005</v>
      </c>
      <c r="K41" s="1306">
        <v>65538.951799999995</v>
      </c>
      <c r="L41" s="1307">
        <v>1062.9401</v>
      </c>
      <c r="M41" s="1306">
        <v>930.08480000000009</v>
      </c>
      <c r="N41" s="1306">
        <v>1942.6888000000001</v>
      </c>
      <c r="O41" s="1306">
        <v>2532.7943000000005</v>
      </c>
      <c r="P41" s="1306">
        <v>2517.9000000000001</v>
      </c>
      <c r="Q41" s="1306">
        <v>4128.018</v>
      </c>
      <c r="R41" s="1306">
        <v>4577.1729000000005</v>
      </c>
      <c r="S41" s="1306">
        <v>3386.6406000000002</v>
      </c>
      <c r="T41" s="1306">
        <v>4434.8582999999999</v>
      </c>
      <c r="U41" s="1306">
        <v>7264.1084000000001</v>
      </c>
    </row>
    <row r="42">
      <c r="A42" s="1304" t="s">
        <v>1536</v>
      </c>
      <c r="B42" s="1305">
        <v>3496.9603999999999</v>
      </c>
      <c r="C42" s="1306">
        <v>5464.7125999999998</v>
      </c>
      <c r="D42" s="1306">
        <v>4569.5252</v>
      </c>
      <c r="E42" s="1306">
        <v>5046.7946000000002</v>
      </c>
      <c r="F42" s="1306">
        <v>3449.3000000000002</v>
      </c>
      <c r="G42" s="1306">
        <v>3521.7350000000001</v>
      </c>
      <c r="H42" s="1306">
        <v>8229.5774000000001</v>
      </c>
      <c r="I42" s="1306">
        <v>5640.3410999999996</v>
      </c>
      <c r="J42" s="1306">
        <v>5616.0680999999995</v>
      </c>
      <c r="K42" s="1306">
        <v>9718.8509000000013</v>
      </c>
      <c r="L42" s="1307" t="s">
        <v>68</v>
      </c>
      <c r="M42" s="1306" t="s">
        <v>68</v>
      </c>
      <c r="N42" s="1306">
        <v>17.850200000000001</v>
      </c>
      <c r="O42" s="1306">
        <v>2.4855</v>
      </c>
      <c r="P42" s="1306">
        <v>3.7000000000000002</v>
      </c>
      <c r="Q42" s="1306">
        <v>19.449999999999999</v>
      </c>
      <c r="R42" s="1306">
        <v>41.680800000000005</v>
      </c>
      <c r="S42" s="1306">
        <v>40.8645</v>
      </c>
      <c r="T42" s="1306">
        <v>189.2465</v>
      </c>
      <c r="U42" s="1306">
        <v>152.08089999999999</v>
      </c>
    </row>
    <row r="43">
      <c r="A43" s="1304" t="s">
        <v>1537</v>
      </c>
      <c r="B43" s="1307"/>
      <c r="C43" s="1307"/>
      <c r="D43" s="1307"/>
      <c r="E43" s="1307"/>
      <c r="F43" s="1306">
        <v>21369.5</v>
      </c>
      <c r="G43" s="1306">
        <v>65323.483999999997</v>
      </c>
      <c r="H43" s="1306">
        <v>97073.9519</v>
      </c>
      <c r="I43" s="1306">
        <v>100207.2007</v>
      </c>
      <c r="J43" s="1306">
        <v>133473.86109999998</v>
      </c>
      <c r="K43" s="1306">
        <v>196461.49230000001</v>
      </c>
      <c r="L43" s="1307"/>
      <c r="M43" s="1307"/>
      <c r="N43" s="1307"/>
      <c r="O43" s="1307"/>
      <c r="P43" s="1306">
        <v>151.19999999999999</v>
      </c>
      <c r="Q43" s="1306">
        <v>772.01499999999999</v>
      </c>
      <c r="R43" s="1306">
        <v>1091.8989999999999</v>
      </c>
      <c r="S43" s="1306">
        <v>1404.7085</v>
      </c>
      <c r="T43" s="1306">
        <v>1083.8757000000001</v>
      </c>
      <c r="U43" s="1306">
        <v>194.47879999999998</v>
      </c>
    </row>
    <row r="44">
      <c r="A44" s="1304" t="s">
        <v>1538</v>
      </c>
      <c r="B44" s="1305">
        <v>417230.88039999997</v>
      </c>
      <c r="C44" s="1306">
        <v>457923.87239999999</v>
      </c>
      <c r="D44" s="1306">
        <v>454254.29300000001</v>
      </c>
      <c r="E44" s="1306">
        <v>627400.54430000007</v>
      </c>
      <c r="F44" s="1306">
        <v>693101.69999999995</v>
      </c>
      <c r="G44" s="1306">
        <v>776255.277</v>
      </c>
      <c r="H44" s="1306">
        <v>930931.17790000001</v>
      </c>
      <c r="I44" s="1306">
        <v>1198319.0545000001</v>
      </c>
      <c r="J44" s="1306">
        <v>1000527.4445</v>
      </c>
      <c r="K44" s="1306">
        <v>4141581.571</v>
      </c>
      <c r="L44" s="1307">
        <v>5033.8276999999998</v>
      </c>
      <c r="M44" s="1306">
        <v>3826.8539000000001</v>
      </c>
      <c r="N44" s="1306">
        <v>3135.7224000000001</v>
      </c>
      <c r="O44" s="1306">
        <v>2167.9377000000004</v>
      </c>
      <c r="P44" s="1306">
        <v>9781.8999999999996</v>
      </c>
      <c r="Q44" s="1306">
        <v>7400.4290000000001</v>
      </c>
      <c r="R44" s="1306">
        <v>71752.560900000011</v>
      </c>
      <c r="S44" s="1306">
        <v>168605.89009999999</v>
      </c>
      <c r="T44" s="1306">
        <v>115396.4561</v>
      </c>
      <c r="U44" s="1306">
        <v>94788.724099999992</v>
      </c>
    </row>
    <row r="45">
      <c r="A45" s="1304" t="s">
        <v>1539</v>
      </c>
      <c r="B45" s="1305">
        <v>53580.076399999998</v>
      </c>
      <c r="C45" s="1306">
        <v>98004.805299999993</v>
      </c>
      <c r="D45" s="1306">
        <v>124459.7369</v>
      </c>
      <c r="E45" s="1306">
        <v>167317.0521</v>
      </c>
      <c r="F45" s="1306">
        <v>183599</v>
      </c>
      <c r="G45" s="1306">
        <v>205737.33199999999</v>
      </c>
      <c r="H45" s="1306">
        <v>225871.73140000002</v>
      </c>
      <c r="I45" s="1306">
        <v>317461.62180000002</v>
      </c>
      <c r="J45" s="1306">
        <v>432214.71519999998</v>
      </c>
      <c r="K45" s="1306">
        <v>488582.17539999995</v>
      </c>
      <c r="L45" s="1307">
        <v>1682.3223</v>
      </c>
      <c r="M45" s="1306">
        <v>2750.3417999999997</v>
      </c>
      <c r="N45" s="1306">
        <v>863.375</v>
      </c>
      <c r="O45" s="1306">
        <v>3045.9491000000003</v>
      </c>
      <c r="P45" s="1306">
        <v>8998.3999999999996</v>
      </c>
      <c r="Q45" s="1306">
        <v>11047.834000000001</v>
      </c>
      <c r="R45" s="1306">
        <v>13179.925499999999</v>
      </c>
      <c r="S45" s="1306">
        <v>696.12569999999994</v>
      </c>
      <c r="T45" s="1306">
        <v>642.41579999999999</v>
      </c>
      <c r="U45" s="1306">
        <v>1329.7139999999999</v>
      </c>
    </row>
    <row r="46">
      <c r="A46" s="1304" t="s">
        <v>1540</v>
      </c>
      <c r="B46" s="1305">
        <v>442072.90880000003</v>
      </c>
      <c r="C46" s="1306">
        <v>522692.80339999998</v>
      </c>
      <c r="D46" s="1306">
        <v>558048.12410000002</v>
      </c>
      <c r="E46" s="1306">
        <v>578324.34100000001</v>
      </c>
      <c r="F46" s="1306">
        <v>614302.19999999995</v>
      </c>
      <c r="G46" s="1306">
        <v>685540.71999999997</v>
      </c>
      <c r="H46" s="1306">
        <v>714210.91560000007</v>
      </c>
      <c r="I46" s="1306">
        <v>704775.571</v>
      </c>
      <c r="J46" s="1306">
        <v>947722.02120000008</v>
      </c>
      <c r="K46" s="1306">
        <v>1080047.2764999999</v>
      </c>
      <c r="L46" s="1307">
        <v>59594.268400000001</v>
      </c>
      <c r="M46" s="1306">
        <v>27149.681</v>
      </c>
      <c r="N46" s="1306">
        <v>5298.8589000000002</v>
      </c>
      <c r="O46" s="1306">
        <v>6317.1435000000001</v>
      </c>
      <c r="P46" s="1306">
        <v>12985.4</v>
      </c>
      <c r="Q46" s="1306">
        <v>17281.089</v>
      </c>
      <c r="R46" s="1306">
        <v>21341.254000000001</v>
      </c>
      <c r="S46" s="1306">
        <v>25053.740899999997</v>
      </c>
      <c r="T46" s="1306">
        <v>20764.276100000003</v>
      </c>
      <c r="U46" s="1306">
        <v>29336.522199999999</v>
      </c>
    </row>
    <row r="47">
      <c r="A47" s="1304" t="s">
        <v>1541</v>
      </c>
      <c r="B47" s="1305">
        <v>399894.01799999998</v>
      </c>
      <c r="C47" s="1306">
        <v>518582.13449999999</v>
      </c>
      <c r="D47" s="1306">
        <v>568991.30900000001</v>
      </c>
      <c r="E47" s="1306">
        <v>634409.49079999991</v>
      </c>
      <c r="F47" s="1306">
        <v>629509.09999999998</v>
      </c>
      <c r="G47" s="1306">
        <v>760055.549</v>
      </c>
      <c r="H47" s="1306">
        <v>921350.81170000008</v>
      </c>
      <c r="I47" s="1306">
        <v>985398.12520000001</v>
      </c>
      <c r="J47" s="1306">
        <v>1120114.8332</v>
      </c>
      <c r="K47" s="1306">
        <v>1271227.7736</v>
      </c>
      <c r="L47" s="1307">
        <v>19185.024600000001</v>
      </c>
      <c r="M47" s="1306">
        <v>25154.868899999998</v>
      </c>
      <c r="N47" s="1306">
        <v>40543.131600000001</v>
      </c>
      <c r="O47" s="1306">
        <v>56215.588100000001</v>
      </c>
      <c r="P47" s="1306">
        <v>68558.100000000006</v>
      </c>
      <c r="Q47" s="1306">
        <v>108526.85000000001</v>
      </c>
      <c r="R47" s="1306">
        <v>133792.61490000002</v>
      </c>
      <c r="S47" s="1306">
        <v>104538.45849999999</v>
      </c>
      <c r="T47" s="1306">
        <v>64536.6011</v>
      </c>
      <c r="U47" s="1306">
        <v>62676.178200000002</v>
      </c>
    </row>
    <row r="48">
      <c r="A48" s="1304" t="s">
        <v>1542</v>
      </c>
      <c r="B48" s="1307"/>
      <c r="C48" s="1307"/>
      <c r="D48" s="1307"/>
      <c r="E48" s="1307"/>
      <c r="F48" s="1306">
        <v>1357.5999999999999</v>
      </c>
      <c r="G48" s="1306">
        <v>12917.455</v>
      </c>
      <c r="H48" s="1306">
        <v>7719.7404999999999</v>
      </c>
      <c r="I48" s="1306">
        <v>14548.907300000001</v>
      </c>
      <c r="J48" s="1306">
        <v>17391.445800000001</v>
      </c>
      <c r="K48" s="1306">
        <v>15707.4308</v>
      </c>
      <c r="L48" s="1307"/>
      <c r="M48" s="1307"/>
      <c r="N48" s="1307"/>
      <c r="O48" s="1307"/>
      <c r="P48" s="1306">
        <v>7</v>
      </c>
      <c r="Q48" s="1306">
        <v>0</v>
      </c>
      <c r="R48" s="1306">
        <v>991.20540000000005</v>
      </c>
      <c r="S48" s="1306">
        <v>725.54899999999998</v>
      </c>
      <c r="T48" s="1306">
        <v>781.76109999999994</v>
      </c>
      <c r="U48" s="1306">
        <v>888.75199999999995</v>
      </c>
    </row>
    <row r="49" ht="24">
      <c r="A49" s="1308" t="s">
        <v>1543</v>
      </c>
      <c r="B49" s="1309">
        <v>324268.83160000003</v>
      </c>
      <c r="C49" s="1303">
        <v>351872.97830000002</v>
      </c>
      <c r="D49" s="1303">
        <v>347998.26549999998</v>
      </c>
      <c r="E49" s="1303">
        <v>374673.04580000002</v>
      </c>
      <c r="F49" s="1303">
        <v>366411.20000000001</v>
      </c>
      <c r="G49" s="1303">
        <v>465494.41399999999</v>
      </c>
      <c r="H49" s="1303">
        <v>579150.78620000009</v>
      </c>
      <c r="I49" s="1303">
        <v>594670.48239999998</v>
      </c>
      <c r="J49" s="1303">
        <v>916743.42370000004</v>
      </c>
      <c r="K49" s="1303">
        <v>836842.00339999993</v>
      </c>
      <c r="L49" s="1303">
        <v>27682.644399999997</v>
      </c>
      <c r="M49" s="1303">
        <v>31941.820199999998</v>
      </c>
      <c r="N49" s="1303">
        <v>27010.105800000001</v>
      </c>
      <c r="O49" s="1303">
        <v>23889.768800000002</v>
      </c>
      <c r="P49" s="1303">
        <v>27961.5</v>
      </c>
      <c r="Q49" s="1303">
        <v>41437.305</v>
      </c>
      <c r="R49" s="1303">
        <v>37048.936000000002</v>
      </c>
      <c r="S49" s="1303">
        <v>34722.353299999995</v>
      </c>
      <c r="T49" s="1303">
        <v>40634.224600000001</v>
      </c>
      <c r="U49" s="1303">
        <v>44225.510600000001</v>
      </c>
    </row>
    <row r="50">
      <c r="A50" s="1304" t="s">
        <v>1544</v>
      </c>
      <c r="B50" s="1305">
        <v>26215.4483</v>
      </c>
      <c r="C50" s="1306">
        <v>31975.639800000001</v>
      </c>
      <c r="D50" s="1306">
        <v>28004.099600000001</v>
      </c>
      <c r="E50" s="1306">
        <v>20229.375600000003</v>
      </c>
      <c r="F50" s="1306">
        <v>19881.700000000001</v>
      </c>
      <c r="G50" s="1306">
        <v>24501.163</v>
      </c>
      <c r="H50" s="1306">
        <v>49426.690399999999</v>
      </c>
      <c r="I50" s="1306">
        <v>54005.972299999994</v>
      </c>
      <c r="J50" s="1306">
        <v>333162.81339999998</v>
      </c>
      <c r="K50" s="1306">
        <v>125766.7735</v>
      </c>
      <c r="L50" s="1307">
        <v>1542.1422</v>
      </c>
      <c r="M50" s="1306">
        <v>108.4743</v>
      </c>
      <c r="N50" s="1306">
        <v>248.52260000000001</v>
      </c>
      <c r="O50" s="1306">
        <v>21.3718</v>
      </c>
      <c r="P50" s="1307">
        <v>119.90000000000001</v>
      </c>
      <c r="Q50" s="1310">
        <v>151.07400000000001</v>
      </c>
      <c r="R50" s="1310">
        <v>202.46889999999999</v>
      </c>
      <c r="S50" s="1310">
        <v>182.01410000000001</v>
      </c>
      <c r="T50" s="1310">
        <v>873.1662</v>
      </c>
      <c r="U50" s="1310">
        <v>514.81640000000004</v>
      </c>
    </row>
    <row r="51">
      <c r="A51" s="1304" t="s">
        <v>1545</v>
      </c>
      <c r="B51" s="1305">
        <v>1121.8798999999999</v>
      </c>
      <c r="C51" s="1306">
        <v>3467.1556</v>
      </c>
      <c r="D51" s="1306">
        <v>2561.7706000000003</v>
      </c>
      <c r="E51" s="1306">
        <v>5576.0244000000002</v>
      </c>
      <c r="F51" s="1306">
        <v>3806.8000000000002</v>
      </c>
      <c r="G51" s="1306">
        <v>3740.9679999999998</v>
      </c>
      <c r="H51" s="1306">
        <v>2573.8128999999999</v>
      </c>
      <c r="I51" s="1306">
        <v>4225.5508</v>
      </c>
      <c r="J51" s="1306">
        <v>4403.4165000000003</v>
      </c>
      <c r="K51" s="1306">
        <v>10585.6057</v>
      </c>
      <c r="L51" s="1307">
        <v>0.66459999999999997</v>
      </c>
      <c r="M51" s="1306">
        <v>7.7456000000000005</v>
      </c>
      <c r="N51" s="1306">
        <v>28.2852</v>
      </c>
      <c r="O51" s="1306" t="s">
        <v>68</v>
      </c>
      <c r="P51" s="1307">
        <v>6.0999999999999996</v>
      </c>
      <c r="Q51" s="1310">
        <v>5.4349999999999996</v>
      </c>
      <c r="R51" s="1310">
        <v>22.509</v>
      </c>
      <c r="S51" s="1310">
        <v>22.753599999999999</v>
      </c>
      <c r="T51" s="1310">
        <v>17.4986</v>
      </c>
      <c r="U51" s="1310">
        <v>40.608699999999999</v>
      </c>
    </row>
    <row r="52">
      <c r="A52" s="1304" t="s">
        <v>1546</v>
      </c>
      <c r="B52" s="1305">
        <v>27866.328799999999</v>
      </c>
      <c r="C52" s="1306">
        <v>29050.485399999998</v>
      </c>
      <c r="D52" s="1306">
        <v>28254.9588</v>
      </c>
      <c r="E52" s="1306">
        <v>27668.228900000002</v>
      </c>
      <c r="F52" s="1306">
        <v>31324.900000000001</v>
      </c>
      <c r="G52" s="1306">
        <v>32618.224999999999</v>
      </c>
      <c r="H52" s="1306">
        <v>33530.864600000001</v>
      </c>
      <c r="I52" s="1306">
        <v>34727.801500000001</v>
      </c>
      <c r="J52" s="1306">
        <v>34097.166100000002</v>
      </c>
      <c r="K52" s="1306">
        <v>48046.942499999997</v>
      </c>
      <c r="L52" s="1307">
        <v>2070.1219999999998</v>
      </c>
      <c r="M52" s="1306">
        <v>1959.1001999999999</v>
      </c>
      <c r="N52" s="1306">
        <v>838.53440000000001</v>
      </c>
      <c r="O52" s="1306">
        <v>925.39499999999998</v>
      </c>
      <c r="P52" s="1307">
        <v>752.20000000000005</v>
      </c>
      <c r="Q52" s="1310">
        <v>1327.04</v>
      </c>
      <c r="R52" s="1310">
        <v>421.75599999999997</v>
      </c>
      <c r="S52" s="1310">
        <v>307.12509999999997</v>
      </c>
      <c r="T52" s="1310">
        <v>314.17409999999995</v>
      </c>
      <c r="U52" s="1310">
        <v>296.68379999999996</v>
      </c>
    </row>
    <row r="53">
      <c r="A53" s="1304" t="s">
        <v>1547</v>
      </c>
      <c r="B53" s="1305">
        <v>22989.873899999999</v>
      </c>
      <c r="C53" s="1306">
        <v>30899.276300000001</v>
      </c>
      <c r="D53" s="1306">
        <v>39295.814700000003</v>
      </c>
      <c r="E53" s="1306">
        <v>44799.585500000001</v>
      </c>
      <c r="F53" s="1306">
        <v>38771.800000000003</v>
      </c>
      <c r="G53" s="1306">
        <v>37253.087</v>
      </c>
      <c r="H53" s="1306">
        <v>44228.734799999998</v>
      </c>
      <c r="I53" s="1306">
        <v>51380.404499999997</v>
      </c>
      <c r="J53" s="1306">
        <v>51853.121599999999</v>
      </c>
      <c r="K53" s="1306">
        <v>59389.053799999994</v>
      </c>
      <c r="L53" s="1307">
        <v>2766.2793999999999</v>
      </c>
      <c r="M53" s="1306">
        <v>7450.4372999999996</v>
      </c>
      <c r="N53" s="1306">
        <v>1638.71</v>
      </c>
      <c r="O53" s="1306">
        <v>175.1309</v>
      </c>
      <c r="P53" s="1307">
        <v>19.699999999999999</v>
      </c>
      <c r="Q53" s="1310">
        <v>42.978000000000002</v>
      </c>
      <c r="R53" s="1310">
        <v>62.850999999999999</v>
      </c>
      <c r="S53" s="1310">
        <v>40.879199999999997</v>
      </c>
      <c r="T53" s="1310">
        <v>202.1841</v>
      </c>
      <c r="U53" s="1310">
        <v>199.15899999999999</v>
      </c>
    </row>
    <row r="54" ht="24">
      <c r="A54" s="1304" t="s">
        <v>1548</v>
      </c>
      <c r="B54" s="1305">
        <v>19120.436600000001</v>
      </c>
      <c r="C54" s="1306">
        <v>21376.945800000001</v>
      </c>
      <c r="D54" s="1306">
        <v>18437.748600000003</v>
      </c>
      <c r="E54" s="1306">
        <v>21947.5501</v>
      </c>
      <c r="F54" s="1306">
        <v>21876</v>
      </c>
      <c r="G54" s="1306">
        <v>26787.987000000001</v>
      </c>
      <c r="H54" s="1306">
        <v>25186.677199999998</v>
      </c>
      <c r="I54" s="1306">
        <v>27944.0226</v>
      </c>
      <c r="J54" s="1306">
        <v>26408.4522</v>
      </c>
      <c r="K54" s="1306">
        <v>38374.665799999995</v>
      </c>
      <c r="L54" s="1307">
        <v>344.26259999999996</v>
      </c>
      <c r="M54" s="1306">
        <v>70.972499999999997</v>
      </c>
      <c r="N54" s="1306">
        <v>41.223500000000001</v>
      </c>
      <c r="O54" s="1306">
        <v>9.2385999999999999</v>
      </c>
      <c r="P54" s="1307">
        <v>19.100000000000001</v>
      </c>
      <c r="Q54" s="1310">
        <v>33.947000000000003</v>
      </c>
      <c r="R54" s="1310">
        <v>57.826599999999999</v>
      </c>
      <c r="S54" s="1310">
        <v>26.422400000000003</v>
      </c>
      <c r="T54" s="1310">
        <v>94.897800000000004</v>
      </c>
      <c r="U54" s="1310">
        <v>148.8245</v>
      </c>
    </row>
    <row r="55">
      <c r="A55" s="1304" t="s">
        <v>1549</v>
      </c>
      <c r="B55" s="1305">
        <v>7806.2245000000003</v>
      </c>
      <c r="C55" s="1306">
        <v>11044.020199999999</v>
      </c>
      <c r="D55" s="1306">
        <v>13059.8601</v>
      </c>
      <c r="E55" s="1306">
        <v>19530.990300000001</v>
      </c>
      <c r="F55" s="1306">
        <v>6367.3999999999996</v>
      </c>
      <c r="G55" s="1306">
        <v>45439.428</v>
      </c>
      <c r="H55" s="1306">
        <v>32978.785100000001</v>
      </c>
      <c r="I55" s="1306">
        <v>20248.261399999999</v>
      </c>
      <c r="J55" s="1306">
        <v>32246.501700000001</v>
      </c>
      <c r="K55" s="1306">
        <v>62768.1106</v>
      </c>
      <c r="L55" s="1307">
        <v>1064.6030000000001</v>
      </c>
      <c r="M55" s="1306">
        <v>70.6755</v>
      </c>
      <c r="N55" s="1306">
        <v>4.9078999999999997</v>
      </c>
      <c r="O55" s="1306" t="s">
        <v>68</v>
      </c>
      <c r="P55" s="1307">
        <v>103.8</v>
      </c>
      <c r="Q55" s="1310">
        <v>99.981999999999999</v>
      </c>
      <c r="R55" s="1310">
        <v>39.4482</v>
      </c>
      <c r="S55" s="1310">
        <v>576.41830000000004</v>
      </c>
      <c r="T55" s="1310">
        <v>0</v>
      </c>
      <c r="U55" s="1310">
        <v>26.601900000000001</v>
      </c>
    </row>
    <row r="56">
      <c r="A56" s="1304" t="s">
        <v>1550</v>
      </c>
      <c r="B56" s="1305">
        <v>219148.63959999999</v>
      </c>
      <c r="C56" s="1306">
        <v>224059.4552</v>
      </c>
      <c r="D56" s="1306">
        <v>218384.01309999998</v>
      </c>
      <c r="E56" s="1306">
        <v>234921.291</v>
      </c>
      <c r="F56" s="1306">
        <v>244382.60000000001</v>
      </c>
      <c r="G56" s="1306">
        <v>295153.55300000001</v>
      </c>
      <c r="H56" s="1306">
        <v>391225.22119999997</v>
      </c>
      <c r="I56" s="1306">
        <v>402138.4693</v>
      </c>
      <c r="J56" s="1306">
        <v>434571.9522</v>
      </c>
      <c r="K56" s="1306">
        <v>491910.85149999999</v>
      </c>
      <c r="L56" s="1307">
        <v>19894.570600000003</v>
      </c>
      <c r="M56" s="1306">
        <v>22274.414800000002</v>
      </c>
      <c r="N56" s="1306">
        <v>24209.922200000001</v>
      </c>
      <c r="O56" s="1306">
        <v>22758.6325</v>
      </c>
      <c r="P56" s="1307">
        <v>26940.700000000001</v>
      </c>
      <c r="Q56" s="1310">
        <v>39776.847999999998</v>
      </c>
      <c r="R56" s="1310">
        <v>36242.076300000001</v>
      </c>
      <c r="S56" s="1310">
        <v>33566.740600000005</v>
      </c>
      <c r="T56" s="1310">
        <v>39132.303799999994</v>
      </c>
      <c r="U56" s="1310">
        <v>42998.816299999999</v>
      </c>
    </row>
    <row r="57" ht="24">
      <c r="A57" s="1308" t="s">
        <v>1551</v>
      </c>
      <c r="B57" s="1303">
        <v>5339666.1739999996</v>
      </c>
      <c r="C57" s="1303">
        <v>6943143.9468</v>
      </c>
      <c r="D57" s="1303">
        <v>7458276.8435000004</v>
      </c>
      <c r="E57" s="1303">
        <v>7973825.3925000001</v>
      </c>
      <c r="F57" s="1303">
        <v>8525700.1999999993</v>
      </c>
      <c r="G57" s="1303">
        <v>9251559.1789999995</v>
      </c>
      <c r="H57" s="1303">
        <v>10054265.906399999</v>
      </c>
      <c r="I57" s="1303">
        <v>10832360.375299999</v>
      </c>
      <c r="J57" s="1303">
        <v>13370387.536499999</v>
      </c>
      <c r="K57" s="1303">
        <v>15245311.616899999</v>
      </c>
      <c r="L57" s="1303">
        <v>545954.94720000005</v>
      </c>
      <c r="M57" s="1303">
        <v>781944.89800000004</v>
      </c>
      <c r="N57" s="1303">
        <v>950604.75349999999</v>
      </c>
      <c r="O57" s="1303">
        <v>1128642.6813999999</v>
      </c>
      <c r="P57" s="1303">
        <v>1179545.3</v>
      </c>
      <c r="Q57" s="1303">
        <v>1198881.3870000001</v>
      </c>
      <c r="R57" s="1303">
        <v>1418303.7712000001</v>
      </c>
      <c r="S57" s="1303">
        <v>1445640.0757000002</v>
      </c>
      <c r="T57" s="1303">
        <v>1778685.7433</v>
      </c>
      <c r="U57" s="1303">
        <v>1716539.3045000001</v>
      </c>
    </row>
    <row r="58">
      <c r="A58" s="1304" t="s">
        <v>1552</v>
      </c>
      <c r="B58" s="1305">
        <v>817422.88189999992</v>
      </c>
      <c r="C58" s="1306">
        <v>1048724.9572999999</v>
      </c>
      <c r="D58" s="1306">
        <v>1037360.4169</v>
      </c>
      <c r="E58" s="1306">
        <v>1213440.3300000001</v>
      </c>
      <c r="F58" s="1306">
        <v>1360661.3999999999</v>
      </c>
      <c r="G58" s="1306">
        <v>1300118.7620000001</v>
      </c>
      <c r="H58" s="1306">
        <v>1448071.2727000001</v>
      </c>
      <c r="I58" s="1306">
        <v>1563154.4814000002</v>
      </c>
      <c r="J58" s="1306">
        <v>2289964.4066999997</v>
      </c>
      <c r="K58" s="1306">
        <v>2339190.8879999998</v>
      </c>
      <c r="L58" s="1307">
        <v>44702.136700000003</v>
      </c>
      <c r="M58" s="1306">
        <v>58248.773500000003</v>
      </c>
      <c r="N58" s="1306">
        <v>62171.379799999995</v>
      </c>
      <c r="O58" s="1306">
        <v>74681.763600000006</v>
      </c>
      <c r="P58" s="1306">
        <v>111871.7</v>
      </c>
      <c r="Q58" s="1306">
        <v>139331.27600000001</v>
      </c>
      <c r="R58" s="1306">
        <v>122263.6924</v>
      </c>
      <c r="S58" s="1306">
        <v>109688.889</v>
      </c>
      <c r="T58" s="1306">
        <v>143745.5337</v>
      </c>
      <c r="U58" s="1306">
        <v>152873.1342</v>
      </c>
    </row>
    <row r="59">
      <c r="A59" s="1304" t="s">
        <v>1553</v>
      </c>
      <c r="B59" s="1305">
        <v>56666.948400000001</v>
      </c>
      <c r="C59" s="1306">
        <v>70335.652499999997</v>
      </c>
      <c r="D59" s="1306">
        <v>79173.055699999997</v>
      </c>
      <c r="E59" s="1306">
        <v>69828.604800000001</v>
      </c>
      <c r="F59" s="1306">
        <v>95144.300000000003</v>
      </c>
      <c r="G59" s="1306">
        <v>112662.58500000001</v>
      </c>
      <c r="H59" s="1306">
        <v>140634.49780000001</v>
      </c>
      <c r="I59" s="1306">
        <v>105458.33009999999</v>
      </c>
      <c r="J59" s="1306">
        <v>141693.72219999999</v>
      </c>
      <c r="K59" s="1306">
        <v>154719.432</v>
      </c>
      <c r="L59" s="1307">
        <v>1632.1501000000001</v>
      </c>
      <c r="M59" s="1306">
        <v>3432.7894999999999</v>
      </c>
      <c r="N59" s="1306">
        <v>804.84050000000002</v>
      </c>
      <c r="O59" s="1306">
        <v>1551.6185</v>
      </c>
      <c r="P59" s="1306">
        <v>9925.6000000000004</v>
      </c>
      <c r="Q59" s="1306">
        <v>10323.200000000001</v>
      </c>
      <c r="R59" s="1306">
        <v>11508.059499999999</v>
      </c>
      <c r="S59" s="1306">
        <v>14926.3709</v>
      </c>
      <c r="T59" s="1306">
        <v>3982.8000000000002</v>
      </c>
      <c r="U59" s="1306">
        <v>16364.5466</v>
      </c>
    </row>
    <row r="60">
      <c r="A60" s="1304" t="s">
        <v>1554</v>
      </c>
      <c r="B60" s="1305">
        <v>90940.857400000008</v>
      </c>
      <c r="C60" s="1306">
        <v>98742.790999999997</v>
      </c>
      <c r="D60" s="1306">
        <v>119546.4029</v>
      </c>
      <c r="E60" s="1306">
        <v>120735.0396</v>
      </c>
      <c r="F60" s="1306">
        <v>109703.5</v>
      </c>
      <c r="G60" s="1306">
        <v>124567.811</v>
      </c>
      <c r="H60" s="1306">
        <v>169104.07080000002</v>
      </c>
      <c r="I60" s="1306">
        <v>190415.6078</v>
      </c>
      <c r="J60" s="1306">
        <v>216616.72200000001</v>
      </c>
      <c r="K60" s="1306">
        <v>267386.07000000001</v>
      </c>
      <c r="L60" s="1307">
        <v>20995.686899999997</v>
      </c>
      <c r="M60" s="1306">
        <v>21702.174800000001</v>
      </c>
      <c r="N60" s="1306">
        <v>27317.960600000002</v>
      </c>
      <c r="O60" s="1306">
        <v>28846.358499999998</v>
      </c>
      <c r="P60" s="1306">
        <v>29501.299999999999</v>
      </c>
      <c r="Q60" s="1306">
        <v>33676.694000000003</v>
      </c>
      <c r="R60" s="1306">
        <v>45913.949799999995</v>
      </c>
      <c r="S60" s="1306">
        <v>52414.7045</v>
      </c>
      <c r="T60" s="1306">
        <v>52648.987200000003</v>
      </c>
      <c r="U60" s="1306">
        <v>63526.036500000002</v>
      </c>
    </row>
    <row r="61">
      <c r="A61" s="1304" t="s">
        <v>1555</v>
      </c>
      <c r="B61" s="1305">
        <v>1033376.6611</v>
      </c>
      <c r="C61" s="1306">
        <v>1315933.0515999999</v>
      </c>
      <c r="D61" s="1306">
        <v>1483074.0363</v>
      </c>
      <c r="E61" s="1306">
        <v>1529532.4771</v>
      </c>
      <c r="F61" s="1306">
        <v>1649903.5</v>
      </c>
      <c r="G61" s="1306">
        <v>1828184.3359999999</v>
      </c>
      <c r="H61" s="1306">
        <v>1998715.2736</v>
      </c>
      <c r="I61" s="1306">
        <v>2216994.5205000001</v>
      </c>
      <c r="J61" s="1306">
        <v>2810135.2901999997</v>
      </c>
      <c r="K61" s="1306">
        <v>3217426.9629000002</v>
      </c>
      <c r="L61" s="1307">
        <v>161216.00930000001</v>
      </c>
      <c r="M61" s="1306">
        <v>195968.8903</v>
      </c>
      <c r="N61" s="1306">
        <v>272573.89720000001</v>
      </c>
      <c r="O61" s="1306">
        <v>322319.83910000004</v>
      </c>
      <c r="P61" s="1306">
        <v>338058.5</v>
      </c>
      <c r="Q61" s="1306">
        <v>373171.39000000001</v>
      </c>
      <c r="R61" s="1306">
        <v>391148.46160000004</v>
      </c>
      <c r="S61" s="1306">
        <v>435557.66460000002</v>
      </c>
      <c r="T61" s="1306">
        <v>586665.9922000001</v>
      </c>
      <c r="U61" s="1306">
        <v>582676.42150000005</v>
      </c>
    </row>
    <row r="62">
      <c r="A62" s="1304" t="s">
        <v>1556</v>
      </c>
      <c r="B62" s="1305">
        <v>219511.66149999999</v>
      </c>
      <c r="C62" s="1306">
        <v>300568.99439999997</v>
      </c>
      <c r="D62" s="1306">
        <v>304836.4915</v>
      </c>
      <c r="E62" s="1306">
        <v>333517.92260000005</v>
      </c>
      <c r="F62" s="1306">
        <v>383306.29999999999</v>
      </c>
      <c r="G62" s="1306">
        <v>431226.67999999999</v>
      </c>
      <c r="H62" s="1306">
        <v>523492.68800000002</v>
      </c>
      <c r="I62" s="1306">
        <v>530240.91449999996</v>
      </c>
      <c r="J62" s="1306">
        <v>633841.73179999995</v>
      </c>
      <c r="K62" s="1306">
        <v>714754.4262000001</v>
      </c>
      <c r="L62" s="1307">
        <v>8767.7281000000003</v>
      </c>
      <c r="M62" s="1306">
        <v>10481.4836</v>
      </c>
      <c r="N62" s="1306">
        <v>19553.660899999999</v>
      </c>
      <c r="O62" s="1306">
        <v>15910.974799999998</v>
      </c>
      <c r="P62" s="1306">
        <v>43005.599999999999</v>
      </c>
      <c r="Q62" s="1306">
        <v>17309.319</v>
      </c>
      <c r="R62" s="1306">
        <v>85165.348400000003</v>
      </c>
      <c r="S62" s="1306">
        <v>57346.564399999996</v>
      </c>
      <c r="T62" s="1306">
        <v>80158.5435</v>
      </c>
      <c r="U62" s="1306">
        <v>74298.420099999988</v>
      </c>
    </row>
    <row r="63">
      <c r="A63" s="1304" t="s">
        <v>1557</v>
      </c>
      <c r="B63" s="1305">
        <v>103285.4708</v>
      </c>
      <c r="C63" s="1306">
        <v>128547.2902</v>
      </c>
      <c r="D63" s="1306">
        <v>142884.97690000001</v>
      </c>
      <c r="E63" s="1306">
        <v>134435.19589999999</v>
      </c>
      <c r="F63" s="1306">
        <v>138724</v>
      </c>
      <c r="G63" s="1306">
        <v>146088.29000000001</v>
      </c>
      <c r="H63" s="1306">
        <v>176408.3266</v>
      </c>
      <c r="I63" s="1306">
        <v>188801.11240000001</v>
      </c>
      <c r="J63" s="1306">
        <v>210883.5104</v>
      </c>
      <c r="K63" s="1306">
        <v>266205.33319999999</v>
      </c>
      <c r="L63" s="1307">
        <v>9175.6458000000002</v>
      </c>
      <c r="M63" s="1306">
        <v>7847.1615000000002</v>
      </c>
      <c r="N63" s="1306">
        <v>32243.590600000003</v>
      </c>
      <c r="O63" s="1306">
        <v>16134.265100000002</v>
      </c>
      <c r="P63" s="1306">
        <v>16739.599999999999</v>
      </c>
      <c r="Q63" s="1306">
        <v>17834.960999999999</v>
      </c>
      <c r="R63" s="1306">
        <v>23128.287499999999</v>
      </c>
      <c r="S63" s="1306">
        <v>23011.409600000003</v>
      </c>
      <c r="T63" s="1306">
        <v>23322.898799999999</v>
      </c>
      <c r="U63" s="1306">
        <v>24761.459899999998</v>
      </c>
    </row>
    <row r="64">
      <c r="A64" s="1304" t="s">
        <v>1558</v>
      </c>
      <c r="B64" s="1305">
        <v>598859.00339999993</v>
      </c>
      <c r="C64" s="1306">
        <v>1008998.6522</v>
      </c>
      <c r="D64" s="1306">
        <v>1086844.6883</v>
      </c>
      <c r="E64" s="1306">
        <v>1119190.8027999999</v>
      </c>
      <c r="F64" s="1306">
        <v>1161104.8999999999</v>
      </c>
      <c r="G64" s="1306">
        <v>1252651.8359999999</v>
      </c>
      <c r="H64" s="1306">
        <v>1253388.8095999998</v>
      </c>
      <c r="I64" s="1306">
        <v>1385689.2220000001</v>
      </c>
      <c r="J64" s="1306">
        <v>1705756.3861</v>
      </c>
      <c r="K64" s="1306">
        <v>1855437.5203</v>
      </c>
      <c r="L64" s="1307">
        <v>65316.701099999998</v>
      </c>
      <c r="M64" s="1306">
        <v>77356.220000000001</v>
      </c>
      <c r="N64" s="1306">
        <v>83326.189200000008</v>
      </c>
      <c r="O64" s="1306">
        <v>186904.065</v>
      </c>
      <c r="P64" s="1306">
        <v>109015.39999999999</v>
      </c>
      <c r="Q64" s="1306">
        <v>96344.683000000005</v>
      </c>
      <c r="R64" s="1306">
        <v>193847.95669999998</v>
      </c>
      <c r="S64" s="1306">
        <v>221164.18040000001</v>
      </c>
      <c r="T64" s="1306">
        <v>313076.29080000002</v>
      </c>
      <c r="U64" s="1306">
        <v>223397.8964</v>
      </c>
    </row>
    <row r="65">
      <c r="A65" s="1304" t="s">
        <v>1559</v>
      </c>
      <c r="B65" s="1305">
        <v>110748.85070000001</v>
      </c>
      <c r="C65" s="1306">
        <v>134278.1189</v>
      </c>
      <c r="D65" s="1306">
        <v>140042.29089999999</v>
      </c>
      <c r="E65" s="1306">
        <v>145314.64999999999</v>
      </c>
      <c r="F65" s="1306">
        <v>161878</v>
      </c>
      <c r="G65" s="1306">
        <v>187573.19500000001</v>
      </c>
      <c r="H65" s="1306">
        <v>216903.3438</v>
      </c>
      <c r="I65" s="1306">
        <v>217791.07490000001</v>
      </c>
      <c r="J65" s="1306">
        <v>252626.2353</v>
      </c>
      <c r="K65" s="1306">
        <v>298968.33199999999</v>
      </c>
      <c r="L65" s="1307">
        <v>7295.5589</v>
      </c>
      <c r="M65" s="1306">
        <v>9646.6061999999984</v>
      </c>
      <c r="N65" s="1306">
        <v>10125.953</v>
      </c>
      <c r="O65" s="1306">
        <v>9811.670900000001</v>
      </c>
      <c r="P65" s="1306">
        <v>11346</v>
      </c>
      <c r="Q65" s="1306">
        <v>8952.4179999999997</v>
      </c>
      <c r="R65" s="1306">
        <v>13883.809999999999</v>
      </c>
      <c r="S65" s="1306">
        <v>13526.928</v>
      </c>
      <c r="T65" s="1306">
        <v>22501.246600000002</v>
      </c>
      <c r="U65" s="1306">
        <v>29363.6702</v>
      </c>
    </row>
    <row r="66">
      <c r="A66" s="1304" t="s">
        <v>1560</v>
      </c>
      <c r="B66" s="1305">
        <v>747482.11699999997</v>
      </c>
      <c r="C66" s="1306">
        <v>896836.31460000004</v>
      </c>
      <c r="D66" s="1306">
        <v>894263.93589999992</v>
      </c>
      <c r="E66" s="1306">
        <v>952414.27590000001</v>
      </c>
      <c r="F66" s="1306">
        <v>1013330.5</v>
      </c>
      <c r="G66" s="1306">
        <v>1177167.1799999999</v>
      </c>
      <c r="H66" s="1306">
        <v>1351243.4449</v>
      </c>
      <c r="I66" s="1306">
        <v>1419011.3674000001</v>
      </c>
      <c r="J66" s="1306">
        <v>1572016.4486</v>
      </c>
      <c r="K66" s="1306">
        <v>1946008.4547000001</v>
      </c>
      <c r="L66" s="1307">
        <v>76467.50529999999</v>
      </c>
      <c r="M66" s="1306">
        <v>153221.84769999998</v>
      </c>
      <c r="N66" s="1306">
        <v>152018.3597</v>
      </c>
      <c r="O66" s="1306">
        <v>172670.4742</v>
      </c>
      <c r="P66" s="1306">
        <v>215681.70000000001</v>
      </c>
      <c r="Q66" s="1306">
        <v>185763.736</v>
      </c>
      <c r="R66" s="1306">
        <v>223517.2977</v>
      </c>
      <c r="S66" s="1306">
        <v>218802.14749999999</v>
      </c>
      <c r="T66" s="1306">
        <v>246042.59569999998</v>
      </c>
      <c r="U66" s="1306">
        <v>266444.45819999999</v>
      </c>
    </row>
    <row r="67">
      <c r="A67" s="1304" t="s">
        <v>1561</v>
      </c>
      <c r="B67" s="1305">
        <v>439464.32039999997</v>
      </c>
      <c r="C67" s="1306">
        <v>537912.80249999999</v>
      </c>
      <c r="D67" s="1306">
        <v>580736.19209999999</v>
      </c>
      <c r="E67" s="1306">
        <v>653257.04189999995</v>
      </c>
      <c r="F67" s="1306">
        <v>621106.69999999995</v>
      </c>
      <c r="G67" s="1306">
        <v>668819.63199999998</v>
      </c>
      <c r="H67" s="1306">
        <v>626209.42220000003</v>
      </c>
      <c r="I67" s="1306">
        <v>732162.17110000004</v>
      </c>
      <c r="J67" s="1306">
        <v>899509.09250000003</v>
      </c>
      <c r="K67" s="1306">
        <v>1115502.0212000001</v>
      </c>
      <c r="L67" s="1307">
        <v>11651.418900000001</v>
      </c>
      <c r="M67" s="1306">
        <v>14230.064900000001</v>
      </c>
      <c r="N67" s="1306">
        <v>9244.6290000000008</v>
      </c>
      <c r="O67" s="1306">
        <v>8870.2660999999989</v>
      </c>
      <c r="P67" s="1306">
        <v>6888.8999999999996</v>
      </c>
      <c r="Q67" s="1306">
        <v>14671.422</v>
      </c>
      <c r="R67" s="1306">
        <v>25264.087100000001</v>
      </c>
      <c r="S67" s="1306">
        <v>23250.6574</v>
      </c>
      <c r="T67" s="1306">
        <v>28408.645700000001</v>
      </c>
      <c r="U67" s="1306">
        <v>41663.7111</v>
      </c>
    </row>
    <row r="68">
      <c r="A68" s="1304" t="s">
        <v>1562</v>
      </c>
      <c r="B68" s="1305">
        <v>74607.083799999993</v>
      </c>
      <c r="C68" s="1306">
        <v>101212.45959999999</v>
      </c>
      <c r="D68" s="1306">
        <v>104473.2843</v>
      </c>
      <c r="E68" s="1306">
        <v>127722.1008</v>
      </c>
      <c r="F68" s="1306">
        <v>116641.10000000001</v>
      </c>
      <c r="G68" s="1306">
        <v>146300.28</v>
      </c>
      <c r="H68" s="1306">
        <v>200214.22399999999</v>
      </c>
      <c r="I68" s="1306">
        <v>206038.72569999998</v>
      </c>
      <c r="J68" s="1306">
        <v>303393.03000000003</v>
      </c>
      <c r="K68" s="1306">
        <v>249111.62059999999</v>
      </c>
      <c r="L68" s="1307">
        <v>3680.4701</v>
      </c>
      <c r="M68" s="1306">
        <v>7063.8145000000004</v>
      </c>
      <c r="N68" s="1306">
        <v>11995.6721</v>
      </c>
      <c r="O68" s="1306">
        <v>9518.7965000000004</v>
      </c>
      <c r="P68" s="1306">
        <v>8167.5</v>
      </c>
      <c r="Q68" s="1306">
        <v>12432.598</v>
      </c>
      <c r="R68" s="1306">
        <v>15347.2125</v>
      </c>
      <c r="S68" s="1306">
        <v>20845.501800000002</v>
      </c>
      <c r="T68" s="1306">
        <v>23441.0497</v>
      </c>
      <c r="U68" s="1306">
        <v>21014.481</v>
      </c>
    </row>
    <row r="69">
      <c r="A69" s="1304" t="s">
        <v>1563</v>
      </c>
      <c r="B69" s="1305">
        <v>679537.16399999999</v>
      </c>
      <c r="C69" s="1306">
        <v>862011.03090000001</v>
      </c>
      <c r="D69" s="1306">
        <v>988336.27850000001</v>
      </c>
      <c r="E69" s="1306">
        <v>1044864.7865</v>
      </c>
      <c r="F69" s="1306">
        <v>1162918.1000000001</v>
      </c>
      <c r="G69" s="1306">
        <v>1217354.2220000001</v>
      </c>
      <c r="H69" s="1306">
        <v>1230332.5824000002</v>
      </c>
      <c r="I69" s="1306">
        <v>1342699.1302999998</v>
      </c>
      <c r="J69" s="1306">
        <v>1517825.5124000001</v>
      </c>
      <c r="K69" s="1306">
        <v>1768474.1162999999</v>
      </c>
      <c r="L69" s="1307">
        <v>96237.458099999989</v>
      </c>
      <c r="M69" s="1306">
        <v>185468.24980000002</v>
      </c>
      <c r="N69" s="1306">
        <v>242591.33900000001</v>
      </c>
      <c r="O69" s="1306">
        <v>238966.79180000001</v>
      </c>
      <c r="P69" s="1306">
        <v>245579.5</v>
      </c>
      <c r="Q69" s="1306">
        <v>232953.06099999999</v>
      </c>
      <c r="R69" s="1306">
        <v>217329.98300000001</v>
      </c>
      <c r="S69" s="1306">
        <v>209373.87840000002</v>
      </c>
      <c r="T69" s="1306">
        <v>205521.92359999998</v>
      </c>
      <c r="U69" s="1306">
        <v>164854.89509999999</v>
      </c>
    </row>
    <row r="70">
      <c r="A70" s="1304" t="s">
        <v>1564</v>
      </c>
      <c r="B70" s="1305">
        <v>245396.14469999998</v>
      </c>
      <c r="C70" s="1306">
        <v>289462.45480000001</v>
      </c>
      <c r="D70" s="1306">
        <v>308826.43949999998</v>
      </c>
      <c r="E70" s="1306">
        <v>336083.38429999998</v>
      </c>
      <c r="F70" s="1306">
        <v>340136.29999999999</v>
      </c>
      <c r="G70" s="1306">
        <v>409849.90399999998</v>
      </c>
      <c r="H70" s="1306">
        <v>443206.38900000002</v>
      </c>
      <c r="I70" s="1306">
        <v>457442.2389</v>
      </c>
      <c r="J70" s="1306">
        <v>545052.51270000008</v>
      </c>
      <c r="K70" s="1306">
        <v>672315.89110000001</v>
      </c>
      <c r="L70" s="1307">
        <v>17222.125199999999</v>
      </c>
      <c r="M70" s="1306">
        <v>7713.7124000000003</v>
      </c>
      <c r="N70" s="1306">
        <v>10617.418099999999</v>
      </c>
      <c r="O70" s="1306">
        <v>13180.746299999999</v>
      </c>
      <c r="P70" s="1306">
        <v>8484.8999999999996</v>
      </c>
      <c r="Q70" s="1306">
        <v>23177.377</v>
      </c>
      <c r="R70" s="1306">
        <v>16065.336499999999</v>
      </c>
      <c r="S70" s="1306">
        <v>10348.813300000002</v>
      </c>
      <c r="T70" s="1306">
        <v>12833.642699999999</v>
      </c>
      <c r="U70" s="1306">
        <v>13457.747300000001</v>
      </c>
    </row>
    <row r="71">
      <c r="A71" s="1314" t="s">
        <v>1565</v>
      </c>
      <c r="B71" s="1305">
        <v>122367.0089</v>
      </c>
      <c r="C71" s="1306">
        <v>149579.3763</v>
      </c>
      <c r="D71" s="1306">
        <v>187878.35380000001</v>
      </c>
      <c r="E71" s="1306">
        <v>193488.78030000001</v>
      </c>
      <c r="F71" s="1306">
        <v>211141.60000000001</v>
      </c>
      <c r="G71" s="1306">
        <v>248994.45499999999</v>
      </c>
      <c r="H71" s="1306">
        <v>276341.56099999999</v>
      </c>
      <c r="I71" s="1306">
        <v>276461.47830000002</v>
      </c>
      <c r="J71" s="1306">
        <v>271072.93560000003</v>
      </c>
      <c r="K71" s="1306">
        <v>379810.54839999997</v>
      </c>
      <c r="L71" s="1307">
        <v>21594.352699999999</v>
      </c>
      <c r="M71" s="1306">
        <v>29563.1093</v>
      </c>
      <c r="N71" s="1306">
        <v>16019.863800000001</v>
      </c>
      <c r="O71" s="1306">
        <v>29275.050999999999</v>
      </c>
      <c r="P71" s="1306">
        <v>25279</v>
      </c>
      <c r="Q71" s="1306">
        <v>32939.245000000003</v>
      </c>
      <c r="R71" s="1306">
        <v>33920.288500000002</v>
      </c>
      <c r="S71" s="1306">
        <v>35382.365899999997</v>
      </c>
      <c r="T71" s="1306">
        <v>36335.593099999998</v>
      </c>
      <c r="U71" s="1306">
        <v>41842.426399999997</v>
      </c>
    </row>
    <row r="72">
      <c r="A72" s="1308" t="s">
        <v>1566</v>
      </c>
      <c r="B72" s="1309">
        <v>4986333.0811000001</v>
      </c>
      <c r="C72" s="1303">
        <v>6539500.4205</v>
      </c>
      <c r="D72" s="1303">
        <v>7239168.8511000006</v>
      </c>
      <c r="E72" s="1303">
        <v>7223854.2352</v>
      </c>
      <c r="F72" s="1303">
        <v>7284338.5</v>
      </c>
      <c r="G72" s="1303">
        <v>7969608.0369999995</v>
      </c>
      <c r="H72" s="1303">
        <v>8362075.4800000004</v>
      </c>
      <c r="I72" s="1303">
        <v>9828074.9834000003</v>
      </c>
      <c r="J72" s="1303">
        <v>12135271.5582</v>
      </c>
      <c r="K72" s="1303">
        <v>15351992.662899999</v>
      </c>
      <c r="L72" s="1303">
        <v>109584.5713</v>
      </c>
      <c r="M72" s="1303">
        <v>179708.91800000001</v>
      </c>
      <c r="N72" s="1303">
        <v>148696.179</v>
      </c>
      <c r="O72" s="1303">
        <v>189234.05650000001</v>
      </c>
      <c r="P72" s="1303">
        <v>169373.10000000001</v>
      </c>
      <c r="Q72" s="1303">
        <v>216378.04000000001</v>
      </c>
      <c r="R72" s="1303">
        <v>363786.4546</v>
      </c>
      <c r="S72" s="1303">
        <v>507769.27160000004</v>
      </c>
      <c r="T72" s="1303">
        <v>526785.77619999996</v>
      </c>
      <c r="U72" s="1303">
        <v>501088.92210000003</v>
      </c>
    </row>
    <row r="73">
      <c r="A73" s="1304" t="s">
        <v>1567</v>
      </c>
      <c r="B73" s="1305">
        <v>66410.571599999996</v>
      </c>
      <c r="C73" s="1306">
        <v>64743.053200000002</v>
      </c>
      <c r="D73" s="1306">
        <v>76999.223299999998</v>
      </c>
      <c r="E73" s="1306">
        <v>88971.09629999999</v>
      </c>
      <c r="F73" s="1306">
        <v>80257.800000000003</v>
      </c>
      <c r="G73" s="1306">
        <v>157501.47</v>
      </c>
      <c r="H73" s="1306">
        <v>131740.1416</v>
      </c>
      <c r="I73" s="1306">
        <v>130943.35159999999</v>
      </c>
      <c r="J73" s="1306">
        <v>140345.55419999998</v>
      </c>
      <c r="K73" s="1306">
        <v>198473.166</v>
      </c>
      <c r="L73" s="1307">
        <v>2517.2181</v>
      </c>
      <c r="M73" s="1306">
        <v>2056.7883999999999</v>
      </c>
      <c r="N73" s="1306">
        <v>2337.9837000000002</v>
      </c>
      <c r="O73" s="1306">
        <v>3475.4078999999997</v>
      </c>
      <c r="P73" s="1306">
        <v>2076.3000000000002</v>
      </c>
      <c r="Q73" s="1306">
        <v>5697.5940000000001</v>
      </c>
      <c r="R73" s="1306">
        <v>3605.9532999999997</v>
      </c>
      <c r="S73" s="1306">
        <v>4665.3598000000002</v>
      </c>
      <c r="T73" s="1306">
        <v>4463.915</v>
      </c>
      <c r="U73" s="1306">
        <v>6935.9721</v>
      </c>
    </row>
    <row r="74">
      <c r="A74" s="1304" t="s">
        <v>1568</v>
      </c>
      <c r="B74" s="1305">
        <v>1034947.9647</v>
      </c>
      <c r="C74" s="1306">
        <v>1289531.449</v>
      </c>
      <c r="D74" s="1306">
        <v>1500366.3319000001</v>
      </c>
      <c r="E74" s="1306">
        <v>1500071.4896000002</v>
      </c>
      <c r="F74" s="1306">
        <v>1525964.6000000001</v>
      </c>
      <c r="G74" s="1306">
        <v>1399111.7439999999</v>
      </c>
      <c r="H74" s="1306">
        <v>1673312.6135999998</v>
      </c>
      <c r="I74" s="1306">
        <v>1884832.0921</v>
      </c>
      <c r="J74" s="1306">
        <v>2213908.2911999999</v>
      </c>
      <c r="K74" s="1306">
        <v>2685003.8218</v>
      </c>
      <c r="L74" s="1307">
        <v>59747.792700000005</v>
      </c>
      <c r="M74" s="1306">
        <v>74410.420400000003</v>
      </c>
      <c r="N74" s="1306">
        <v>61642.571100000001</v>
      </c>
      <c r="O74" s="1306">
        <v>96568.8122</v>
      </c>
      <c r="P74" s="1306">
        <v>89127.5</v>
      </c>
      <c r="Q74" s="1306">
        <v>102656.567</v>
      </c>
      <c r="R74" s="1306">
        <v>139856.95389999999</v>
      </c>
      <c r="S74" s="1306">
        <v>193672.367</v>
      </c>
      <c r="T74" s="1306">
        <v>153822.91340000002</v>
      </c>
      <c r="U74" s="1306">
        <v>168148.74559999999</v>
      </c>
    </row>
    <row r="75">
      <c r="A75" s="1304" t="s">
        <v>1569</v>
      </c>
      <c r="B75" s="1307">
        <v>3087160.7689</v>
      </c>
      <c r="C75" s="1306">
        <v>4188147.3979000002</v>
      </c>
      <c r="D75" s="1306">
        <v>4691972.2946999995</v>
      </c>
      <c r="E75" s="1306">
        <v>4699493.2934999997</v>
      </c>
      <c r="F75" s="1306">
        <v>4556414.2000000002</v>
      </c>
      <c r="G75" s="1306">
        <v>5200766.0810000002</v>
      </c>
      <c r="H75" s="1306">
        <v>5183565.6294999998</v>
      </c>
      <c r="I75" s="1306">
        <v>6375213.7412999999</v>
      </c>
      <c r="J75" s="1306">
        <v>8119326.6572000002</v>
      </c>
      <c r="K75" s="1306">
        <v>10683164.2501</v>
      </c>
      <c r="L75" s="1307">
        <v>27967.951100000002</v>
      </c>
      <c r="M75" s="1306">
        <v>73798.932099999991</v>
      </c>
      <c r="N75" s="1306">
        <v>27079.958200000001</v>
      </c>
      <c r="O75" s="1306">
        <v>14145.011</v>
      </c>
      <c r="P75" s="1306">
        <v>27071.400000000001</v>
      </c>
      <c r="Q75" s="1306">
        <v>45145.737000000001</v>
      </c>
      <c r="R75" s="1306">
        <v>173186.99480000001</v>
      </c>
      <c r="S75" s="1306">
        <v>206025.70869999999</v>
      </c>
      <c r="T75" s="1306">
        <v>265811.2696</v>
      </c>
      <c r="U75" s="1306">
        <v>229058.77439999999</v>
      </c>
    </row>
    <row r="76" ht="38.25">
      <c r="A76" s="1315" t="s">
        <v>1570</v>
      </c>
      <c r="B76" s="1316">
        <v>1983085.5249999999</v>
      </c>
      <c r="C76" s="1317">
        <v>2676734.5651999996</v>
      </c>
      <c r="D76" s="1317">
        <v>2876513.6610999997</v>
      </c>
      <c r="E76" s="1317">
        <v>3085838.6055000001</v>
      </c>
      <c r="F76" s="1317">
        <v>2993431</v>
      </c>
      <c r="G76" s="1317">
        <v>2952087.4789999998</v>
      </c>
      <c r="H76" s="1317">
        <v>2989128.3818999999</v>
      </c>
      <c r="I76" s="1317">
        <v>3605585.3533000001</v>
      </c>
      <c r="J76" s="1317">
        <v>4360573.0258999998</v>
      </c>
      <c r="K76" s="1317">
        <v>5753651.5231000008</v>
      </c>
      <c r="L76" s="1316">
        <v>17890.197499999998</v>
      </c>
      <c r="M76" s="1317">
        <v>59617.893600000003</v>
      </c>
      <c r="N76" s="1317">
        <v>9554.5985999999994</v>
      </c>
      <c r="O76" s="1317">
        <v>7006.9706000000006</v>
      </c>
      <c r="P76" s="1317">
        <v>7699.8000000000002</v>
      </c>
      <c r="Q76" s="1317">
        <v>10274.415999999999</v>
      </c>
      <c r="R76" s="1317">
        <v>12815.108900000001</v>
      </c>
      <c r="S76" s="1317">
        <v>18931.303399999997</v>
      </c>
      <c r="T76" s="1317">
        <v>19156.175600000002</v>
      </c>
      <c r="U76" s="1306">
        <v>43164.158799999997</v>
      </c>
    </row>
    <row r="77" ht="25.5">
      <c r="A77" s="1315" t="s">
        <v>1571</v>
      </c>
      <c r="B77" s="1318">
        <v>536597.51879999996</v>
      </c>
      <c r="C77" s="1317">
        <v>663352.60089999996</v>
      </c>
      <c r="D77" s="1317">
        <v>888189.21649999998</v>
      </c>
      <c r="E77" s="1317">
        <v>861273.70559999999</v>
      </c>
      <c r="F77" s="1317">
        <v>959694.5</v>
      </c>
      <c r="G77" s="1317">
        <v>1187260.5989999999</v>
      </c>
      <c r="H77" s="1317">
        <v>1188795.4350000001</v>
      </c>
      <c r="I77" s="1317">
        <v>1719147.7027999999</v>
      </c>
      <c r="J77" s="1317">
        <v>2495905.8628000002</v>
      </c>
      <c r="K77" s="1317">
        <v>2782046.7929000002</v>
      </c>
      <c r="L77" s="1316">
        <v>7289.2817999999997</v>
      </c>
      <c r="M77" s="1317">
        <v>10016.3315</v>
      </c>
      <c r="N77" s="1317">
        <v>11785.6664</v>
      </c>
      <c r="O77" s="1317">
        <v>364.25390000000004</v>
      </c>
      <c r="P77" s="1317">
        <v>435.10000000000002</v>
      </c>
      <c r="Q77" s="1317">
        <v>2648.491</v>
      </c>
      <c r="R77" s="1317">
        <v>1324.7243999999998</v>
      </c>
      <c r="S77" s="1317">
        <v>212.31189999999998</v>
      </c>
      <c r="T77" s="1306">
        <v>258.76729999999998</v>
      </c>
      <c r="U77" s="1306">
        <v>14305.1713</v>
      </c>
    </row>
    <row r="78">
      <c r="A78" s="1319" t="s">
        <v>1572</v>
      </c>
      <c r="B78" s="1305">
        <v>567477.69999999995</v>
      </c>
      <c r="C78" s="1305">
        <v>848060.19999999995</v>
      </c>
      <c r="D78" s="1305">
        <v>927269.40000000002</v>
      </c>
      <c r="E78" s="1306">
        <v>752380.98239999998</v>
      </c>
      <c r="F78" s="1306">
        <v>603288.59999999998</v>
      </c>
      <c r="G78" s="1313">
        <v>1061418.0020000001</v>
      </c>
      <c r="H78" s="1313">
        <v>1005641.8126000001</v>
      </c>
      <c r="I78" s="1313">
        <v>1050480.6851999999</v>
      </c>
      <c r="J78" s="1313">
        <v>1262847.7685</v>
      </c>
      <c r="K78" s="1313">
        <v>2147465.9340999997</v>
      </c>
      <c r="L78" s="1305">
        <v>2788.5</v>
      </c>
      <c r="M78" s="1305">
        <v>4164.6999999999998</v>
      </c>
      <c r="N78" s="1305">
        <v>5739.6999999999998</v>
      </c>
      <c r="O78" s="1306">
        <v>6773.7865000000002</v>
      </c>
      <c r="P78" s="1306">
        <v>18936.5</v>
      </c>
      <c r="Q78" s="1306">
        <v>32222.828000000001</v>
      </c>
      <c r="R78" s="1306">
        <v>159047.16149999999</v>
      </c>
      <c r="S78" s="1306">
        <v>186882.09340000001</v>
      </c>
      <c r="T78" s="1306">
        <v>246396.32669999998</v>
      </c>
      <c r="U78" s="1306">
        <v>171589.4443</v>
      </c>
    </row>
    <row r="79">
      <c r="A79" s="1304" t="s">
        <v>1573</v>
      </c>
      <c r="B79" s="1305">
        <v>797813.77590000001</v>
      </c>
      <c r="C79" s="1306">
        <v>997078.52039999992</v>
      </c>
      <c r="D79" s="1306">
        <v>969831.00120000006</v>
      </c>
      <c r="E79" s="1306">
        <v>935318.35580000002</v>
      </c>
      <c r="F79" s="1306">
        <v>1121701.8999999999</v>
      </c>
      <c r="G79" s="1306">
        <v>1212228.7409999999</v>
      </c>
      <c r="H79" s="1306">
        <v>1373457.0952999999</v>
      </c>
      <c r="I79" s="1306">
        <v>1437085.7984000002</v>
      </c>
      <c r="J79" s="1306">
        <v>1661691.0555999998</v>
      </c>
      <c r="K79" s="1306">
        <v>1785351.425</v>
      </c>
      <c r="L79" s="1307">
        <v>19351.609399999998</v>
      </c>
      <c r="M79" s="1306">
        <v>29442.777100000003</v>
      </c>
      <c r="N79" s="1306">
        <v>57635.665999999997</v>
      </c>
      <c r="O79" s="1306">
        <v>75044.825400000002</v>
      </c>
      <c r="P79" s="1306">
        <v>51098</v>
      </c>
      <c r="Q79" s="1306">
        <v>62878.142</v>
      </c>
      <c r="R79" s="1306">
        <v>47136.552600000003</v>
      </c>
      <c r="S79" s="1306">
        <v>103405.8361</v>
      </c>
      <c r="T79" s="1306">
        <v>102687.67820000001</v>
      </c>
      <c r="U79" s="1306">
        <v>96945.429999999993</v>
      </c>
    </row>
    <row r="80">
      <c r="A80" s="1308" t="s">
        <v>1574</v>
      </c>
      <c r="B80" s="1320">
        <v>2926084.1000000001</v>
      </c>
      <c r="C80" s="1320">
        <v>3879377.7000000002</v>
      </c>
      <c r="D80" s="1320">
        <v>4217779.2000000002</v>
      </c>
      <c r="E80" s="1320">
        <v>4316418.2000000002</v>
      </c>
      <c r="F80" s="1320">
        <v>5114860.5</v>
      </c>
      <c r="G80" s="1320">
        <v>5348850.5999999996</v>
      </c>
      <c r="H80" s="1320">
        <v>5713367.5</v>
      </c>
      <c r="I80" s="1320">
        <v>6740122.0999999996</v>
      </c>
      <c r="J80" s="1320">
        <v>7989309.2658000002</v>
      </c>
      <c r="K80" s="1320">
        <v>9742109.2905000001</v>
      </c>
      <c r="L80" s="1320">
        <v>46305.699999999997</v>
      </c>
      <c r="M80" s="1320">
        <v>69664.399999999994</v>
      </c>
      <c r="N80" s="1320">
        <v>99569.055399999997</v>
      </c>
      <c r="O80" s="1320">
        <v>138412.66959999999</v>
      </c>
      <c r="P80" s="1320">
        <v>166853.09999999998</v>
      </c>
      <c r="Q80" s="1303">
        <v>217127.109</v>
      </c>
      <c r="R80" s="1303">
        <v>198228.7107</v>
      </c>
      <c r="S80" s="1303">
        <v>201863.35980000001</v>
      </c>
      <c r="T80" s="1303">
        <v>176148.61909999998</v>
      </c>
      <c r="U80" s="1303">
        <v>248562.00380000001</v>
      </c>
    </row>
    <row r="81">
      <c r="A81" s="1304" t="s">
        <v>1575</v>
      </c>
      <c r="B81" s="1305">
        <v>4041.4422000000004</v>
      </c>
      <c r="C81" s="1306">
        <v>5792.2417000000005</v>
      </c>
      <c r="D81" s="1306">
        <v>4884.9300000000003</v>
      </c>
      <c r="E81" s="1306">
        <v>4469.6729000000005</v>
      </c>
      <c r="F81" s="1306">
        <v>5011.5</v>
      </c>
      <c r="G81" s="1306">
        <v>7627.7240000000002</v>
      </c>
      <c r="H81" s="1306">
        <v>6254.6911</v>
      </c>
      <c r="I81" s="1306">
        <v>6210.7120000000004</v>
      </c>
      <c r="J81" s="1306">
        <v>8766.6003000000001</v>
      </c>
      <c r="K81" s="1306">
        <v>13979.3411</v>
      </c>
      <c r="L81" s="1306">
        <v>111.84039999999999</v>
      </c>
      <c r="M81" s="1306">
        <v>226.12439999999998</v>
      </c>
      <c r="N81" s="1306">
        <v>2.0831999999999997</v>
      </c>
      <c r="O81" s="1306">
        <v>3.8690000000000002</v>
      </c>
      <c r="P81" s="1306">
        <v>10.300000000000001</v>
      </c>
      <c r="Q81" s="1306">
        <v>9.5820000000000007</v>
      </c>
      <c r="R81" s="1306">
        <v>15.09</v>
      </c>
      <c r="S81" s="1306">
        <v>75.724399999999989</v>
      </c>
      <c r="T81" s="1306">
        <v>88.699799999999996</v>
      </c>
      <c r="U81" s="1306">
        <v>197.5874</v>
      </c>
    </row>
    <row r="82">
      <c r="A82" s="1304" t="s">
        <v>1576</v>
      </c>
      <c r="B82" s="1305">
        <v>5516.5990999999995</v>
      </c>
      <c r="C82" s="1306">
        <v>7368.9395999999997</v>
      </c>
      <c r="D82" s="1306">
        <v>6389.9847</v>
      </c>
      <c r="E82" s="1306">
        <v>10289.204</v>
      </c>
      <c r="F82" s="1306">
        <v>12857.200000000001</v>
      </c>
      <c r="G82" s="1306">
        <v>16117.469999999999</v>
      </c>
      <c r="H82" s="1306">
        <v>20149.6214</v>
      </c>
      <c r="I82" s="1306">
        <v>31365.694100000001</v>
      </c>
      <c r="J82" s="1306">
        <v>35527.067299999995</v>
      </c>
      <c r="K82" s="1306">
        <v>43540.4588</v>
      </c>
      <c r="L82" s="1307">
        <v>44.848500000000001</v>
      </c>
      <c r="M82" s="1306">
        <v>7.0571999999999999</v>
      </c>
      <c r="N82" s="1306">
        <v>0.0032000000000000002</v>
      </c>
      <c r="O82" s="1306">
        <v>0.0032000000000000002</v>
      </c>
      <c r="P82" s="1306">
        <v>1.3999999999999999</v>
      </c>
      <c r="Q82" s="1306">
        <v>22.923999999999999</v>
      </c>
      <c r="R82" s="1306">
        <v>50.993000000000002</v>
      </c>
      <c r="S82" s="1306">
        <v>33.991699999999994</v>
      </c>
      <c r="T82" s="1306">
        <v>235.64679999999998</v>
      </c>
      <c r="U82" s="1306">
        <v>61.527000000000001</v>
      </c>
    </row>
    <row r="83">
      <c r="A83" s="1304" t="s">
        <v>1577</v>
      </c>
      <c r="B83" s="1305">
        <v>71821.471000000005</v>
      </c>
      <c r="C83" s="1306">
        <v>84252.461599999995</v>
      </c>
      <c r="D83" s="1306">
        <v>104521.81759999999</v>
      </c>
      <c r="E83" s="1306">
        <v>105885.00049999999</v>
      </c>
      <c r="F83" s="1306">
        <v>210587</v>
      </c>
      <c r="G83" s="1306">
        <v>155194.943</v>
      </c>
      <c r="H83" s="1306">
        <v>166945.79330000002</v>
      </c>
      <c r="I83" s="1306">
        <v>194133.66560000001</v>
      </c>
      <c r="J83" s="1306">
        <v>217082.73180000001</v>
      </c>
      <c r="K83" s="1306">
        <v>237765.6281</v>
      </c>
      <c r="L83" s="1307">
        <v>31.573</v>
      </c>
      <c r="M83" s="1306">
        <v>736.88990000000001</v>
      </c>
      <c r="N83" s="1306">
        <v>1383.0887</v>
      </c>
      <c r="O83" s="1306">
        <v>28.517799999999998</v>
      </c>
      <c r="P83" s="1306">
        <v>90</v>
      </c>
      <c r="Q83" s="1306">
        <v>101.188</v>
      </c>
      <c r="R83" s="1306">
        <v>106.63200000000001</v>
      </c>
      <c r="S83" s="1306">
        <v>990.97580000000005</v>
      </c>
      <c r="T83" s="1306">
        <v>230.0506</v>
      </c>
      <c r="U83" s="1306">
        <v>540.42009999999993</v>
      </c>
    </row>
    <row r="84">
      <c r="A84" s="1304" t="s">
        <v>1578</v>
      </c>
      <c r="B84" s="1305">
        <v>167335.60399999999</v>
      </c>
      <c r="C84" s="1306">
        <v>233847.18299999999</v>
      </c>
      <c r="D84" s="1306">
        <v>226965.31510000001</v>
      </c>
      <c r="E84" s="1306">
        <v>228576.315</v>
      </c>
      <c r="F84" s="1306">
        <v>236547.70000000001</v>
      </c>
      <c r="G84" s="1306">
        <v>297914.66899999999</v>
      </c>
      <c r="H84" s="1306">
        <v>293767.36499999999</v>
      </c>
      <c r="I84" s="1306">
        <v>361621.45310000004</v>
      </c>
      <c r="J84" s="1306">
        <v>347618.28080000001</v>
      </c>
      <c r="K84" s="1306">
        <v>422779.78660000005</v>
      </c>
      <c r="L84" s="1307">
        <v>5741.0334000000003</v>
      </c>
      <c r="M84" s="1306">
        <v>5831.0455000000002</v>
      </c>
      <c r="N84" s="1306">
        <v>5830.3810999999996</v>
      </c>
      <c r="O84" s="1306">
        <v>8843.6962000000003</v>
      </c>
      <c r="P84" s="1306">
        <v>10093.799999999999</v>
      </c>
      <c r="Q84" s="1306">
        <v>11767.203</v>
      </c>
      <c r="R84" s="1306">
        <v>13592.8969</v>
      </c>
      <c r="S84" s="1306">
        <v>14546.2266</v>
      </c>
      <c r="T84" s="1306">
        <v>9689.9611999999997</v>
      </c>
      <c r="U84" s="1306">
        <v>13167.223699999999</v>
      </c>
    </row>
    <row r="85">
      <c r="A85" s="1304" t="s">
        <v>1579</v>
      </c>
      <c r="B85" s="1305">
        <v>915088.92889999994</v>
      </c>
      <c r="C85" s="1306">
        <v>1039502.5212999999</v>
      </c>
      <c r="D85" s="1306">
        <v>1052418.2747</v>
      </c>
      <c r="E85" s="1306">
        <v>1062682.5748999999</v>
      </c>
      <c r="F85" s="1306">
        <v>1233341.3</v>
      </c>
      <c r="G85" s="1306">
        <v>1487292.5630000001</v>
      </c>
      <c r="H85" s="1306">
        <v>1534153.6440000001</v>
      </c>
      <c r="I85" s="1306">
        <v>1905083.8084</v>
      </c>
      <c r="J85" s="1306">
        <v>2255566.7355999998</v>
      </c>
      <c r="K85" s="1306">
        <v>3036251.2658000002</v>
      </c>
      <c r="L85" s="1307">
        <v>4957.2128000000002</v>
      </c>
      <c r="M85" s="1306">
        <v>11694.616300000002</v>
      </c>
      <c r="N85" s="1306">
        <v>35800.064399999996</v>
      </c>
      <c r="O85" s="1306">
        <v>53874.789499999999</v>
      </c>
      <c r="P85" s="1306">
        <v>49820</v>
      </c>
      <c r="Q85" s="1306">
        <v>58836.894</v>
      </c>
      <c r="R85" s="1306">
        <v>63138.665300000001</v>
      </c>
      <c r="S85" s="1306">
        <v>63160.6872</v>
      </c>
      <c r="T85" s="1306">
        <v>57406.886700000003</v>
      </c>
      <c r="U85" s="1306">
        <v>143245.69990000001</v>
      </c>
    </row>
    <row r="86">
      <c r="A86" s="1304" t="s">
        <v>1580</v>
      </c>
      <c r="B86" s="1305">
        <v>424113.58679999999</v>
      </c>
      <c r="C86" s="1306">
        <v>502180.12520000001</v>
      </c>
      <c r="D86" s="1306">
        <v>525109.51439999999</v>
      </c>
      <c r="E86" s="1306">
        <v>768426.24030000006</v>
      </c>
      <c r="F86" s="1306">
        <v>692416.09999999998</v>
      </c>
      <c r="G86" s="1306">
        <v>785006.35499999998</v>
      </c>
      <c r="H86" s="1306">
        <v>877355.6298</v>
      </c>
      <c r="I86" s="1306">
        <v>939352.10679999995</v>
      </c>
      <c r="J86" s="1306">
        <v>1163936.0969</v>
      </c>
      <c r="K86" s="1306">
        <v>1539422.6132</v>
      </c>
      <c r="L86" s="1307">
        <v>2282.6979000000001</v>
      </c>
      <c r="M86" s="1306">
        <v>4887.7047000000002</v>
      </c>
      <c r="N86" s="1306">
        <v>7787.8307000000004</v>
      </c>
      <c r="O86" s="1306">
        <v>4937.8162000000002</v>
      </c>
      <c r="P86" s="1306">
        <v>11248.200000000001</v>
      </c>
      <c r="Q86" s="1306">
        <v>22968.061000000002</v>
      </c>
      <c r="R86" s="1306">
        <v>11812.2124</v>
      </c>
      <c r="S86" s="1306">
        <v>7618.0002999999997</v>
      </c>
      <c r="T86" s="1306">
        <v>9715.6373999999996</v>
      </c>
      <c r="U86" s="1306">
        <v>14362.773999999999</v>
      </c>
    </row>
    <row r="87">
      <c r="A87" s="1304" t="s">
        <v>1581</v>
      </c>
      <c r="B87" s="1305">
        <v>701573.96849999996</v>
      </c>
      <c r="C87" s="1306">
        <v>948658.1762000001</v>
      </c>
      <c r="D87" s="1306">
        <v>943769.93099999998</v>
      </c>
      <c r="E87" s="1306">
        <v>865906.6706999999</v>
      </c>
      <c r="F87" s="1306">
        <v>1326581.1000000001</v>
      </c>
      <c r="G87" s="1306">
        <v>1103444.716</v>
      </c>
      <c r="H87" s="1306">
        <v>1202851.7617000001</v>
      </c>
      <c r="I87" s="1306">
        <v>1511566.2159000002</v>
      </c>
      <c r="J87" s="1306">
        <v>1853934.7463</v>
      </c>
      <c r="K87" s="1306">
        <v>1756498.8244</v>
      </c>
      <c r="L87" s="1307">
        <v>3881.9308999999998</v>
      </c>
      <c r="M87" s="1306">
        <v>4244.3639000000003</v>
      </c>
      <c r="N87" s="1306">
        <v>1977.3657000000001</v>
      </c>
      <c r="O87" s="1306">
        <v>3242.9070000000002</v>
      </c>
      <c r="P87" s="1306">
        <v>21346.200000000001</v>
      </c>
      <c r="Q87" s="1306">
        <v>32435.027999999998</v>
      </c>
      <c r="R87" s="1306">
        <v>25615.520199999999</v>
      </c>
      <c r="S87" s="1306">
        <v>25217.035600000003</v>
      </c>
      <c r="T87" s="1306">
        <v>13859.964800000002</v>
      </c>
      <c r="U87" s="1306">
        <v>17431.058399999998</v>
      </c>
    </row>
    <row r="88">
      <c r="A88" s="1304" t="s">
        <v>1582</v>
      </c>
      <c r="B88" s="1305">
        <v>278148.4632</v>
      </c>
      <c r="C88" s="1306">
        <v>297660.61099999998</v>
      </c>
      <c r="D88" s="1306">
        <v>331230.6238</v>
      </c>
      <c r="E88" s="1306">
        <v>364072.10019999999</v>
      </c>
      <c r="F88" s="1306">
        <v>389922.5</v>
      </c>
      <c r="G88" s="1306">
        <v>423243.43699999998</v>
      </c>
      <c r="H88" s="1306">
        <v>500171.46220000001</v>
      </c>
      <c r="I88" s="1306">
        <v>544045.89679999999</v>
      </c>
      <c r="J88" s="1306">
        <v>624233.70799999998</v>
      </c>
      <c r="K88" s="1306">
        <v>831255.81229999999</v>
      </c>
      <c r="L88" s="1307">
        <v>14106.0705</v>
      </c>
      <c r="M88" s="1306">
        <v>16068.972900000001</v>
      </c>
      <c r="N88" s="1306">
        <v>24042.448899999999</v>
      </c>
      <c r="O88" s="1306">
        <v>33832.297599999998</v>
      </c>
      <c r="P88" s="1306">
        <v>38839.900000000001</v>
      </c>
      <c r="Q88" s="1306">
        <v>42427.093999999997</v>
      </c>
      <c r="R88" s="1306">
        <v>48420.847900000001</v>
      </c>
      <c r="S88" s="1306">
        <v>45335.666600000004</v>
      </c>
      <c r="T88" s="1306">
        <v>37963.909500000002</v>
      </c>
      <c r="U88" s="1306">
        <v>24521.548699999999</v>
      </c>
    </row>
    <row r="89">
      <c r="A89" s="1304" t="s">
        <v>1583</v>
      </c>
      <c r="B89" s="1305">
        <v>156654.12950000001</v>
      </c>
      <c r="C89" s="1306">
        <v>497627.48089999997</v>
      </c>
      <c r="D89" s="1306">
        <v>587279.15879999998</v>
      </c>
      <c r="E89" s="1306">
        <v>612636.96550000005</v>
      </c>
      <c r="F89" s="1306">
        <v>692896.80000000005</v>
      </c>
      <c r="G89" s="1306">
        <v>728091.424</v>
      </c>
      <c r="H89" s="1306">
        <v>768255.60149999999</v>
      </c>
      <c r="I89" s="1306">
        <v>871821.65989999997</v>
      </c>
      <c r="J89" s="1306">
        <v>1051754.2053999999</v>
      </c>
      <c r="K89" s="1306">
        <v>1160123.6986</v>
      </c>
      <c r="L89" s="1307">
        <v>9783.3781999999992</v>
      </c>
      <c r="M89" s="1306">
        <v>14823.715699999999</v>
      </c>
      <c r="N89" s="1306">
        <v>15831.8349</v>
      </c>
      <c r="O89" s="1306">
        <v>22795.026000000002</v>
      </c>
      <c r="P89" s="1306">
        <v>24314</v>
      </c>
      <c r="Q89" s="1306">
        <v>30651.977999999999</v>
      </c>
      <c r="R89" s="1306">
        <v>20963.7925</v>
      </c>
      <c r="S89" s="1306">
        <v>25079.051100000001</v>
      </c>
      <c r="T89" s="1306">
        <v>25733.1649</v>
      </c>
      <c r="U89" s="1306">
        <v>15542.9933</v>
      </c>
    </row>
    <row r="90">
      <c r="A90" s="1321" t="s">
        <v>585</v>
      </c>
      <c r="B90" s="1322">
        <v>201789.92469999997</v>
      </c>
      <c r="C90" s="1323">
        <v>262487.92619999999</v>
      </c>
      <c r="D90" s="1323">
        <v>435209.63449999999</v>
      </c>
      <c r="E90" s="1323">
        <v>293473.47019999998</v>
      </c>
      <c r="F90" s="1323">
        <v>314699.29999999999</v>
      </c>
      <c r="G90" s="1323">
        <v>344917.30699999997</v>
      </c>
      <c r="H90" s="1323">
        <v>343461.9472</v>
      </c>
      <c r="I90" s="1323">
        <v>374920.84230000002</v>
      </c>
      <c r="J90" s="1323">
        <v>430889.09339999995</v>
      </c>
      <c r="K90" s="1323">
        <v>700491.86160000006</v>
      </c>
      <c r="L90" s="1324">
        <v>5365.1194999999998</v>
      </c>
      <c r="M90" s="1323">
        <v>11143.8874</v>
      </c>
      <c r="N90" s="1323">
        <v>6913.9546</v>
      </c>
      <c r="O90" s="1323">
        <v>10853.747100000001</v>
      </c>
      <c r="P90" s="1323">
        <v>11089.299999999999</v>
      </c>
      <c r="Q90" s="1323">
        <v>17907.156999999999</v>
      </c>
      <c r="R90" s="1323">
        <v>14512.0605</v>
      </c>
      <c r="S90" s="1323">
        <v>19806.000499999998</v>
      </c>
      <c r="T90" s="1323">
        <v>21224.697399999997</v>
      </c>
      <c r="U90" s="1323">
        <v>19491.171300000002</v>
      </c>
    </row>
    <row r="91" ht="26.25">
      <c r="A91" s="1308" t="s">
        <v>1584</v>
      </c>
      <c r="B91" s="1309">
        <v>1195958.1000000001</v>
      </c>
      <c r="C91" s="1303">
        <v>1583130.5</v>
      </c>
      <c r="D91" s="1303">
        <v>1682095.3</v>
      </c>
      <c r="E91" s="1303">
        <v>1786344</v>
      </c>
      <c r="F91" s="1303">
        <v>2093533.3</v>
      </c>
      <c r="G91" s="1303">
        <v>2268034.8999999999</v>
      </c>
      <c r="H91" s="1303">
        <v>2576152.6000000001</v>
      </c>
      <c r="I91" s="1303">
        <v>2827521.2000000002</v>
      </c>
      <c r="J91" s="1303">
        <v>3403885.4953999999</v>
      </c>
      <c r="K91" s="1303">
        <v>4709908.9163999995</v>
      </c>
      <c r="L91" s="1303">
        <v>16763.170600000001</v>
      </c>
      <c r="M91" s="1303">
        <v>307292.30979999999</v>
      </c>
      <c r="N91" s="1303">
        <v>359050.0417</v>
      </c>
      <c r="O91" s="1303">
        <v>383552.12450000003</v>
      </c>
      <c r="P91" s="1303">
        <v>487904</v>
      </c>
      <c r="Q91" s="1303">
        <v>153278.70499999999</v>
      </c>
      <c r="R91" s="1303">
        <v>85073.210800000015</v>
      </c>
      <c r="S91" s="1303">
        <v>93821.69739999999</v>
      </c>
      <c r="T91" s="1303">
        <v>117059.23490000001</v>
      </c>
      <c r="U91" s="1303">
        <v>138966.4662</v>
      </c>
    </row>
    <row r="92">
      <c r="A92" s="1304" t="s">
        <v>1585</v>
      </c>
      <c r="B92" s="1305">
        <v>64553.351799999997</v>
      </c>
      <c r="C92" s="1306">
        <v>83507.514500000005</v>
      </c>
      <c r="D92" s="1306">
        <v>77654.689499999993</v>
      </c>
      <c r="E92" s="1306">
        <v>96108.595499999996</v>
      </c>
      <c r="F92" s="1306">
        <v>103442.10000000001</v>
      </c>
      <c r="G92" s="1306">
        <v>125795.455</v>
      </c>
      <c r="H92" s="1306">
        <v>92635.746900000013</v>
      </c>
      <c r="I92" s="1306">
        <v>100276.0349</v>
      </c>
      <c r="J92" s="1306">
        <v>119332.06909999999</v>
      </c>
      <c r="K92" s="1306">
        <v>174790.5141</v>
      </c>
      <c r="L92" s="1307">
        <v>137.81710000000001</v>
      </c>
      <c r="M92" s="1306">
        <v>4017.4704999999999</v>
      </c>
      <c r="N92" s="1306">
        <v>4484.5475999999999</v>
      </c>
      <c r="O92" s="1306">
        <v>5732.1282000000001</v>
      </c>
      <c r="P92" s="1306">
        <v>11015.200000000001</v>
      </c>
      <c r="Q92" s="1306">
        <v>2311.721</v>
      </c>
      <c r="R92" s="1306">
        <v>2296.9492999999998</v>
      </c>
      <c r="S92" s="1306">
        <v>2444.2903999999999</v>
      </c>
      <c r="T92" s="1306">
        <v>2429.2948999999999</v>
      </c>
      <c r="U92" s="1306">
        <v>2433.1480000000001</v>
      </c>
    </row>
    <row r="93">
      <c r="A93" s="1304" t="s">
        <v>1586</v>
      </c>
      <c r="B93" s="1305">
        <v>206103.1286</v>
      </c>
      <c r="C93" s="1306">
        <v>316034.98010000004</v>
      </c>
      <c r="D93" s="1306">
        <v>306004.5281</v>
      </c>
      <c r="E93" s="1306">
        <v>319917.55790000001</v>
      </c>
      <c r="F93" s="1306">
        <v>389836.59999999998</v>
      </c>
      <c r="G93" s="1306">
        <v>427793.16499999998</v>
      </c>
      <c r="H93" s="1306">
        <v>716265.64179999998</v>
      </c>
      <c r="I93" s="1306">
        <v>705941.40419999999</v>
      </c>
      <c r="J93" s="1306">
        <v>925492.92410000006</v>
      </c>
      <c r="K93" s="1306">
        <v>1189421.3957</v>
      </c>
      <c r="L93" s="1307">
        <v>2184.6668</v>
      </c>
      <c r="M93" s="1306">
        <v>1339.308</v>
      </c>
      <c r="N93" s="1306">
        <v>1052.5127</v>
      </c>
      <c r="O93" s="1306">
        <v>9369.0576000000001</v>
      </c>
      <c r="P93" s="1306">
        <v>6144.3000000000002</v>
      </c>
      <c r="Q93" s="1306">
        <v>2826.3249999999998</v>
      </c>
      <c r="R93" s="1306">
        <v>27103.884100000003</v>
      </c>
      <c r="S93" s="1306">
        <v>7536.9989999999998</v>
      </c>
      <c r="T93" s="1306">
        <v>7675.2626</v>
      </c>
      <c r="U93" s="1306">
        <v>7162.8217000000004</v>
      </c>
    </row>
    <row r="94">
      <c r="A94" s="1304" t="s">
        <v>1587</v>
      </c>
      <c r="B94" s="1305">
        <v>56286.485099999998</v>
      </c>
      <c r="C94" s="1306">
        <v>78101.6158</v>
      </c>
      <c r="D94" s="1306">
        <v>95385.916500000007</v>
      </c>
      <c r="E94" s="1306">
        <v>114811.9409</v>
      </c>
      <c r="F94" s="1306">
        <v>111594</v>
      </c>
      <c r="G94" s="1306">
        <v>117522.50599999999</v>
      </c>
      <c r="H94" s="1306">
        <v>134961.20240000001</v>
      </c>
      <c r="I94" s="1306">
        <v>138378.30549999999</v>
      </c>
      <c r="J94" s="1306">
        <v>175949.9889</v>
      </c>
      <c r="K94" s="1306">
        <v>221041.80809999999</v>
      </c>
      <c r="L94" s="1307">
        <v>446.49700000000001</v>
      </c>
      <c r="M94" s="1306">
        <v>15184.177</v>
      </c>
      <c r="N94" s="1306">
        <v>13064.438300000002</v>
      </c>
      <c r="O94" s="1306">
        <v>7217.8617999999997</v>
      </c>
      <c r="P94" s="1306">
        <v>8156.8999999999996</v>
      </c>
      <c r="Q94" s="1306">
        <v>10427.556</v>
      </c>
      <c r="R94" s="1306">
        <v>9752.8843000000015</v>
      </c>
      <c r="S94" s="1306">
        <v>2110.4246000000003</v>
      </c>
      <c r="T94" s="1306">
        <v>800.78160000000003</v>
      </c>
      <c r="U94" s="1306">
        <v>342.565</v>
      </c>
    </row>
    <row r="95">
      <c r="A95" s="1304" t="s">
        <v>1588</v>
      </c>
      <c r="B95" s="1305">
        <v>28699.551100000001</v>
      </c>
      <c r="C95" s="1306">
        <v>38747.147400000002</v>
      </c>
      <c r="D95" s="1306">
        <v>37899.130100000002</v>
      </c>
      <c r="E95" s="1306">
        <v>42524.453500000003</v>
      </c>
      <c r="F95" s="1306">
        <v>48251.699999999997</v>
      </c>
      <c r="G95" s="1306">
        <v>56814.074000000001</v>
      </c>
      <c r="H95" s="1306">
        <v>64387.150299999994</v>
      </c>
      <c r="I95" s="1306">
        <v>72645.64420000001</v>
      </c>
      <c r="J95" s="1306">
        <v>99164.9375</v>
      </c>
      <c r="K95" s="1306">
        <v>173427.0907</v>
      </c>
      <c r="L95" s="1307">
        <v>33.985599999999998</v>
      </c>
      <c r="M95" s="1306">
        <v>164.56070000000003</v>
      </c>
      <c r="N95" s="1306">
        <v>187.8477</v>
      </c>
      <c r="O95" s="1306">
        <v>528.19970000000001</v>
      </c>
      <c r="P95" s="1306">
        <v>595</v>
      </c>
      <c r="Q95" s="1306">
        <v>171.982</v>
      </c>
      <c r="R95" s="1306">
        <v>568.6943</v>
      </c>
      <c r="S95" s="1306">
        <v>1303.1201999999998</v>
      </c>
      <c r="T95" s="1306">
        <v>1128.0401000000002</v>
      </c>
      <c r="U95" s="1306">
        <v>2132.0657000000001</v>
      </c>
    </row>
    <row r="96">
      <c r="A96" s="1304" t="s">
        <v>1589</v>
      </c>
      <c r="B96" s="1305">
        <v>152889.76030000002</v>
      </c>
      <c r="C96" s="1306">
        <v>184366.09780000002</v>
      </c>
      <c r="D96" s="1306">
        <v>199371.65109999999</v>
      </c>
      <c r="E96" s="1306">
        <v>229399.23759999999</v>
      </c>
      <c r="F96" s="1306">
        <v>241781.5</v>
      </c>
      <c r="G96" s="1306">
        <v>236387.62599999999</v>
      </c>
      <c r="H96" s="1306">
        <v>247225.12819999998</v>
      </c>
      <c r="I96" s="1306">
        <v>293528.90639999998</v>
      </c>
      <c r="J96" s="1306">
        <v>315437.86069999996</v>
      </c>
      <c r="K96" s="1306">
        <v>598038.67489999998</v>
      </c>
      <c r="L96" s="1307">
        <v>5381.7974000000004</v>
      </c>
      <c r="M96" s="1306">
        <v>2676.1147000000001</v>
      </c>
      <c r="N96" s="1306">
        <v>3408.8044</v>
      </c>
      <c r="O96" s="1306">
        <v>2249.8123000000005</v>
      </c>
      <c r="P96" s="1306">
        <v>784.39999999999998</v>
      </c>
      <c r="Q96" s="1306">
        <v>776.41300000000001</v>
      </c>
      <c r="R96" s="1306">
        <v>1166.4756</v>
      </c>
      <c r="S96" s="1306">
        <v>1560.7239</v>
      </c>
      <c r="T96" s="1306">
        <v>23033.498600000003</v>
      </c>
      <c r="U96" s="1306">
        <v>49766.480200000005</v>
      </c>
    </row>
    <row r="97">
      <c r="A97" s="1304" t="s">
        <v>1590</v>
      </c>
      <c r="B97" s="1305">
        <v>149912.13310000001</v>
      </c>
      <c r="C97" s="1306">
        <v>173745.24340000001</v>
      </c>
      <c r="D97" s="1306">
        <v>175892.579</v>
      </c>
      <c r="E97" s="1306">
        <v>209613.33469999998</v>
      </c>
      <c r="F97" s="1306">
        <v>237455.39999999999</v>
      </c>
      <c r="G97" s="1306">
        <v>273490.071</v>
      </c>
      <c r="H97" s="1306">
        <v>293960.47489999997</v>
      </c>
      <c r="I97" s="1306">
        <v>311053.7059</v>
      </c>
      <c r="J97" s="1306">
        <v>364708.81099999999</v>
      </c>
      <c r="K97" s="1306">
        <v>573724.51489999995</v>
      </c>
      <c r="L97" s="1307">
        <v>4557.0418</v>
      </c>
      <c r="M97" s="1306">
        <v>7767.2187000000004</v>
      </c>
      <c r="N97" s="1306">
        <v>6323.3845999999994</v>
      </c>
      <c r="O97" s="1306">
        <v>24526.027900000001</v>
      </c>
      <c r="P97" s="1306">
        <v>29571.400000000001</v>
      </c>
      <c r="Q97" s="1306">
        <v>29603.080999999998</v>
      </c>
      <c r="R97" s="1306">
        <v>41334.856700000004</v>
      </c>
      <c r="S97" s="1306">
        <v>73957.944199999998</v>
      </c>
      <c r="T97" s="1306">
        <v>77716.073700000008</v>
      </c>
      <c r="U97" s="1306">
        <v>62799.049899999998</v>
      </c>
    </row>
    <row r="98">
      <c r="A98" s="1304" t="s">
        <v>1591</v>
      </c>
      <c r="B98" s="1305">
        <v>78251.419699999999</v>
      </c>
      <c r="C98" s="1306">
        <v>107397.13250000001</v>
      </c>
      <c r="D98" s="1306">
        <v>123093.77459999999</v>
      </c>
      <c r="E98" s="1306">
        <v>113221.32120000001</v>
      </c>
      <c r="F98" s="1306">
        <v>110644.5</v>
      </c>
      <c r="G98" s="1306">
        <v>196748.247</v>
      </c>
      <c r="H98" s="1306">
        <v>164560.69459999999</v>
      </c>
      <c r="I98" s="1306">
        <v>196668.38759999999</v>
      </c>
      <c r="J98" s="1306">
        <v>156650.09239999999</v>
      </c>
      <c r="K98" s="1306">
        <v>237316.6384</v>
      </c>
      <c r="L98" s="1307">
        <v>1344.7265</v>
      </c>
      <c r="M98" s="1306">
        <v>3819.1444999999999</v>
      </c>
      <c r="N98" s="1306">
        <v>5112.2404999999999</v>
      </c>
      <c r="O98" s="1306">
        <v>5318.2984999999999</v>
      </c>
      <c r="P98" s="1306">
        <v>5242.8999999999996</v>
      </c>
      <c r="Q98" s="1306">
        <v>5485.1970000000001</v>
      </c>
      <c r="R98" s="1306">
        <v>1725.8691999999999</v>
      </c>
      <c r="S98" s="1306">
        <v>1683.0617999999999</v>
      </c>
      <c r="T98" s="1306">
        <v>1742.2926</v>
      </c>
      <c r="U98" s="1306">
        <v>2560.5042999999996</v>
      </c>
    </row>
    <row r="99">
      <c r="A99" s="1304" t="s">
        <v>1592</v>
      </c>
      <c r="B99" s="1305">
        <v>46252.076700000005</v>
      </c>
      <c r="C99" s="1306">
        <v>55140.082600000002</v>
      </c>
      <c r="D99" s="1306">
        <v>64017.052799999998</v>
      </c>
      <c r="E99" s="1306">
        <v>61382.218999999997</v>
      </c>
      <c r="F99" s="1306">
        <v>66368.699999999997</v>
      </c>
      <c r="G99" s="1306">
        <v>83686.872000000003</v>
      </c>
      <c r="H99" s="1306">
        <v>86456.033200000005</v>
      </c>
      <c r="I99" s="1306">
        <v>132407.37340000001</v>
      </c>
      <c r="J99" s="1306">
        <v>139333.61780000001</v>
      </c>
      <c r="K99" s="1306">
        <v>203908.2046</v>
      </c>
      <c r="L99" s="1307">
        <v>2396.9892999999997</v>
      </c>
      <c r="M99" s="1306">
        <v>2031.7572</v>
      </c>
      <c r="N99" s="1306">
        <v>6014.4488000000001</v>
      </c>
      <c r="O99" s="1306">
        <v>6115.3138999999992</v>
      </c>
      <c r="P99" s="1306">
        <v>49.700000000000003</v>
      </c>
      <c r="Q99" s="1306">
        <v>8959.3459999999995</v>
      </c>
      <c r="R99" s="1306">
        <v>245.81950000000001</v>
      </c>
      <c r="S99" s="1306">
        <v>557.01099999999997</v>
      </c>
      <c r="T99" s="1306">
        <v>490.4855</v>
      </c>
      <c r="U99" s="1306">
        <v>1618.6646000000001</v>
      </c>
    </row>
    <row r="100">
      <c r="A100" s="1304" t="s">
        <v>1593</v>
      </c>
      <c r="B100" s="1305">
        <v>375097.17239999998</v>
      </c>
      <c r="C100" s="1306">
        <v>501666.27019999997</v>
      </c>
      <c r="D100" s="1306">
        <v>555681.53910000005</v>
      </c>
      <c r="E100" s="1306">
        <v>556389.01579999994</v>
      </c>
      <c r="F100" s="1306">
        <v>709512.19999999995</v>
      </c>
      <c r="G100" s="1306">
        <v>666481.66799999995</v>
      </c>
      <c r="H100" s="1306">
        <v>677439.00349999999</v>
      </c>
      <c r="I100" s="1306">
        <v>789985.10860000004</v>
      </c>
      <c r="J100" s="1306">
        <v>1017264.7837</v>
      </c>
      <c r="K100" s="1306">
        <v>1210132.5952000001</v>
      </c>
      <c r="L100" s="1307">
        <v>85.978100000000012</v>
      </c>
      <c r="M100" s="1306">
        <v>270281.69750000001</v>
      </c>
      <c r="N100" s="1306">
        <v>318912.87339999998</v>
      </c>
      <c r="O100" s="1306">
        <v>321867.5123</v>
      </c>
      <c r="P100" s="1306">
        <v>426273.20000000001</v>
      </c>
      <c r="Q100" s="1306">
        <v>92528.770999999993</v>
      </c>
      <c r="R100" s="1306">
        <v>196.78989999999999</v>
      </c>
      <c r="S100" s="1306">
        <v>1397.4670000000001</v>
      </c>
      <c r="T100" s="1306">
        <v>1347.3802000000001</v>
      </c>
      <c r="U100" s="1306">
        <v>8924.8743000000013</v>
      </c>
    </row>
    <row r="101">
      <c r="A101" s="1304" t="s">
        <v>1594</v>
      </c>
      <c r="B101" s="1305">
        <v>4953.3019000000004</v>
      </c>
      <c r="C101" s="1306">
        <v>4942.2335000000003</v>
      </c>
      <c r="D101" s="1306">
        <v>4776.1355999999996</v>
      </c>
      <c r="E101" s="1306">
        <v>5562.5918000000001</v>
      </c>
      <c r="F101" s="1306">
        <v>7219.8000000000002</v>
      </c>
      <c r="G101" s="1306">
        <v>7122.3029999999999</v>
      </c>
      <c r="H101" s="1306">
        <v>10018.8415</v>
      </c>
      <c r="I101" s="1306">
        <v>13741.8351</v>
      </c>
      <c r="J101" s="1306">
        <v>17037.207899999998</v>
      </c>
      <c r="K101" s="1306">
        <v>22818.749299999999</v>
      </c>
      <c r="L101" s="1307">
        <v>6.7270000000000003</v>
      </c>
      <c r="M101" s="1306" t="s">
        <v>68</v>
      </c>
      <c r="N101" s="1306">
        <v>0.36399999999999999</v>
      </c>
      <c r="O101" s="1306">
        <v>0.42299999999999999</v>
      </c>
      <c r="P101" s="1306">
        <v>40.399999999999999</v>
      </c>
      <c r="Q101" s="1306">
        <v>80.269999999999996</v>
      </c>
      <c r="R101" s="1306">
        <v>50.566400000000002</v>
      </c>
      <c r="S101" s="1306">
        <v>277.48899999999998</v>
      </c>
      <c r="T101" s="1306">
        <v>300.8091</v>
      </c>
      <c r="U101" s="1306">
        <v>338.00319999999999</v>
      </c>
    </row>
    <row r="102">
      <c r="A102" s="1304" t="s">
        <v>1595</v>
      </c>
      <c r="B102" s="1305">
        <v>32959.713000000003</v>
      </c>
      <c r="C102" s="1306">
        <v>39482.227100000004</v>
      </c>
      <c r="D102" s="1306">
        <v>42318.326799999995</v>
      </c>
      <c r="E102" s="1306">
        <v>37413.760200000004</v>
      </c>
      <c r="F102" s="1306">
        <v>67426.800000000003</v>
      </c>
      <c r="G102" s="1306">
        <v>76192.869000000006</v>
      </c>
      <c r="H102" s="1306">
        <v>88242.697799999994</v>
      </c>
      <c r="I102" s="1306">
        <v>72894.53820000001</v>
      </c>
      <c r="J102" s="1306">
        <v>73513.20229999999</v>
      </c>
      <c r="K102" s="1306">
        <v>105288.73050000001</v>
      </c>
      <c r="L102" s="1307">
        <v>186.94399999999999</v>
      </c>
      <c r="M102" s="1306">
        <v>10.861000000000001</v>
      </c>
      <c r="N102" s="1306">
        <v>488.5797</v>
      </c>
      <c r="O102" s="1306">
        <v>627.48930000000007</v>
      </c>
      <c r="P102" s="1306">
        <v>30.600000000000001</v>
      </c>
      <c r="Q102" s="1306">
        <v>108.04300000000001</v>
      </c>
      <c r="R102" s="1306">
        <v>630.42150000000004</v>
      </c>
      <c r="S102" s="1306">
        <v>993.16630000000009</v>
      </c>
      <c r="T102" s="1306">
        <v>395.31599999999997</v>
      </c>
      <c r="U102" s="1306">
        <v>888.28930000000003</v>
      </c>
    </row>
    <row r="103" ht="15" customHeight="1"/>
    <row r="104">
      <c r="A104" s="1325" t="s">
        <v>1596</v>
      </c>
      <c r="B104" s="1325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1325"/>
    </row>
    <row r="105" ht="16.5">
      <c r="A105" s="1326" t="s">
        <v>1597</v>
      </c>
      <c r="B105" s="1327"/>
      <c r="C105" s="1327"/>
      <c r="D105" s="1327"/>
      <c r="E105" s="1328"/>
      <c r="F105" s="1327"/>
      <c r="G105" s="1327"/>
      <c r="H105" s="1327"/>
      <c r="I105" s="1327"/>
      <c r="J105" s="1327"/>
      <c r="K105" s="1327"/>
      <c r="L105" s="1326"/>
      <c r="M105" s="1326"/>
      <c r="N105" s="1326"/>
      <c r="O105" s="1326"/>
      <c r="P105" s="1326"/>
      <c r="Q105" s="1326"/>
      <c r="R105" s="1326"/>
      <c r="S105" s="1326"/>
    </row>
    <row r="106">
      <c r="A106" s="1326" t="s">
        <v>1598</v>
      </c>
      <c r="B106" s="1329"/>
      <c r="C106" s="1329"/>
      <c r="D106" s="1329"/>
      <c r="E106" s="1330"/>
      <c r="F106" s="1329"/>
      <c r="G106" s="1329"/>
      <c r="H106" s="1329"/>
      <c r="I106" s="1329"/>
      <c r="J106" s="1329"/>
      <c r="K106" s="1329"/>
      <c r="L106" s="1329"/>
      <c r="M106" s="1329"/>
      <c r="N106" s="1329"/>
      <c r="O106" s="1329"/>
      <c r="P106" s="1329"/>
      <c r="Q106" s="1329"/>
      <c r="R106" s="1329"/>
      <c r="S106" s="1329"/>
    </row>
  </sheetData>
  <mergeCells count="6">
    <mergeCell ref="A1:T1"/>
    <mergeCell ref="R2:U2"/>
    <mergeCell ref="B3:U4"/>
    <mergeCell ref="B5:K5"/>
    <mergeCell ref="L5:U5"/>
    <mergeCell ref="A104:S10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100" workbookViewId="0">
      <selection activeCell="F213" activeCellId="0" sqref="F213"/>
    </sheetView>
  </sheetViews>
  <sheetFormatPr defaultRowHeight="14.25"/>
  <cols>
    <col customWidth="1" min="2" max="2" width="37.7109375"/>
    <col customWidth="1" min="7" max="7" width="12.42578125"/>
    <col min="9" max="9" style="1" width="9.140625"/>
    <col customWidth="1" min="15" max="15" width="14.140625"/>
    <col customWidth="1" min="16" max="16" width="19"/>
    <col customWidth="1" min="17" max="17" width="26.7109375"/>
  </cols>
  <sheetData>
    <row r="1" s="1" customFormat="1">
      <c r="A1" s="1" t="s">
        <v>1599</v>
      </c>
    </row>
    <row r="2">
      <c r="A2" s="1331" t="s">
        <v>1600</v>
      </c>
      <c r="B2" s="1332"/>
      <c r="C2" s="1332"/>
      <c r="D2" s="1332"/>
      <c r="E2" s="1332"/>
      <c r="F2" s="1332"/>
      <c r="G2" s="1332"/>
      <c r="H2" s="1332"/>
      <c r="I2" s="1332"/>
      <c r="J2" s="1332"/>
      <c r="K2" s="1332"/>
      <c r="L2" s="1332"/>
      <c r="M2" s="1332"/>
      <c r="N2" s="1332"/>
      <c r="O2" s="1332"/>
      <c r="P2" s="1332"/>
      <c r="Q2" s="1332"/>
    </row>
    <row r="3">
      <c r="A3" s="1333" t="s">
        <v>1601</v>
      </c>
      <c r="B3" s="1333" t="s">
        <v>465</v>
      </c>
      <c r="C3" s="1333"/>
      <c r="D3" s="1333" t="s">
        <v>159</v>
      </c>
      <c r="E3" s="1334">
        <v>2018</v>
      </c>
      <c r="F3" s="1335">
        <v>2019</v>
      </c>
      <c r="G3" s="1335"/>
      <c r="H3" s="1336"/>
      <c r="I3" s="1337">
        <v>2020</v>
      </c>
      <c r="J3" s="1336"/>
      <c r="K3" s="1334">
        <v>2021</v>
      </c>
      <c r="L3" s="1334">
        <v>2022</v>
      </c>
      <c r="M3" s="1334">
        <v>2023</v>
      </c>
      <c r="N3" s="1334">
        <v>2024</v>
      </c>
      <c r="O3" s="1333" t="s">
        <v>1602</v>
      </c>
      <c r="P3" s="1338" t="s">
        <v>1603</v>
      </c>
      <c r="Q3" s="1333" t="s">
        <v>1604</v>
      </c>
    </row>
    <row r="4" ht="66.200000000000003" customHeight="1">
      <c r="A4" s="1333"/>
      <c r="B4" s="1333"/>
      <c r="C4" s="1333"/>
      <c r="D4" s="1333"/>
      <c r="E4" s="1334" t="s">
        <v>160</v>
      </c>
      <c r="F4" s="1334" t="s">
        <v>1605</v>
      </c>
      <c r="G4" s="1334" t="s">
        <v>1606</v>
      </c>
      <c r="H4" s="1334" t="s">
        <v>1607</v>
      </c>
      <c r="I4" s="1339" t="s">
        <v>161</v>
      </c>
      <c r="J4" s="1334" t="s">
        <v>1605</v>
      </c>
      <c r="K4" s="1340"/>
      <c r="L4" s="1340"/>
      <c r="M4" s="1340"/>
      <c r="N4" s="1340"/>
      <c r="O4" s="1333"/>
      <c r="P4" s="1341"/>
      <c r="Q4" s="1333"/>
    </row>
    <row r="5" ht="67.5">
      <c r="A5" s="1333"/>
      <c r="B5" s="1342" t="s">
        <v>1608</v>
      </c>
      <c r="C5" s="1343"/>
      <c r="D5" s="1344" t="s">
        <v>1609</v>
      </c>
      <c r="E5" s="1345"/>
      <c r="F5" s="1345"/>
      <c r="G5" s="1345"/>
      <c r="H5" s="1345"/>
      <c r="I5" s="1345"/>
      <c r="J5" s="1345"/>
      <c r="K5" s="1345"/>
      <c r="L5" s="1345"/>
      <c r="M5" s="1345"/>
      <c r="N5" s="1346"/>
      <c r="O5" s="1347" t="s">
        <v>1610</v>
      </c>
      <c r="P5" s="1347"/>
      <c r="Q5" s="1333" t="s">
        <v>1611</v>
      </c>
    </row>
    <row r="6" ht="67.5">
      <c r="A6" s="1348" t="s">
        <v>1612</v>
      </c>
      <c r="B6" s="1349" t="s">
        <v>1613</v>
      </c>
      <c r="C6" s="1349"/>
      <c r="D6" s="1347" t="s">
        <v>174</v>
      </c>
      <c r="E6" s="1347">
        <v>97.299999999999997</v>
      </c>
      <c r="F6" s="1350">
        <v>101</v>
      </c>
      <c r="G6" s="1350">
        <v>104.59999999999999</v>
      </c>
      <c r="H6" s="1350">
        <v>102.499</v>
      </c>
      <c r="I6" s="1350">
        <v>106</v>
      </c>
      <c r="J6" s="1350">
        <v>106</v>
      </c>
      <c r="K6" s="1350">
        <v>111</v>
      </c>
      <c r="L6" s="1350">
        <v>115</v>
      </c>
      <c r="M6" s="1350">
        <v>120</v>
      </c>
      <c r="N6" s="1350">
        <v>125</v>
      </c>
      <c r="O6" s="1351" t="s">
        <v>1614</v>
      </c>
      <c r="P6" s="1351" t="s">
        <v>1615</v>
      </c>
      <c r="Q6" s="1347" t="s">
        <v>1616</v>
      </c>
    </row>
    <row r="7">
      <c r="A7" s="1352" t="s">
        <v>1127</v>
      </c>
      <c r="B7" s="1349" t="s">
        <v>1617</v>
      </c>
      <c r="C7" s="1349"/>
      <c r="D7" s="1347" t="s">
        <v>174</v>
      </c>
      <c r="E7" s="1353">
        <v>140.09999999999999</v>
      </c>
      <c r="F7" s="1350">
        <v>139</v>
      </c>
      <c r="G7" s="1354">
        <v>135.90000000000001</v>
      </c>
      <c r="H7" s="1355">
        <v>135.90000000000001</v>
      </c>
      <c r="I7" s="1356"/>
      <c r="J7" s="1350">
        <v>144</v>
      </c>
      <c r="K7" s="1350">
        <v>149</v>
      </c>
      <c r="L7" s="1350">
        <v>154</v>
      </c>
      <c r="M7" s="1350">
        <v>157</v>
      </c>
      <c r="N7" s="1350">
        <v>161</v>
      </c>
      <c r="O7" s="1351" t="s">
        <v>1618</v>
      </c>
      <c r="P7" s="1357" t="s">
        <v>1619</v>
      </c>
      <c r="Q7" s="1358" t="s">
        <v>1620</v>
      </c>
    </row>
    <row r="8" ht="78.75">
      <c r="A8" s="1352"/>
      <c r="B8" s="1349"/>
      <c r="C8" s="1349"/>
      <c r="D8" s="1347" t="s">
        <v>1621</v>
      </c>
      <c r="E8" s="1353">
        <v>140.09999999999999</v>
      </c>
      <c r="F8" s="1353">
        <v>135.90000000000001</v>
      </c>
      <c r="G8" s="1359"/>
      <c r="H8" s="1360"/>
      <c r="I8" s="1361"/>
      <c r="J8" s="1353">
        <v>137.40000000000001</v>
      </c>
      <c r="K8" s="1353">
        <v>142.90000000000001</v>
      </c>
      <c r="L8" s="1353">
        <v>148.69999999999999</v>
      </c>
      <c r="M8" s="1353">
        <v>154.59999999999999</v>
      </c>
      <c r="N8" s="1353">
        <v>161</v>
      </c>
      <c r="O8" s="1351"/>
      <c r="P8" s="1362"/>
      <c r="Q8" s="1363"/>
    </row>
    <row r="9" ht="67.5">
      <c r="A9" s="1364" t="s">
        <v>1127</v>
      </c>
      <c r="B9" s="1349" t="s">
        <v>1622</v>
      </c>
      <c r="C9" s="1349"/>
      <c r="D9" s="1347" t="s">
        <v>1623</v>
      </c>
      <c r="E9" s="1347" t="s">
        <v>1624</v>
      </c>
      <c r="F9" s="1350">
        <v>105.09999999999999</v>
      </c>
      <c r="G9" s="1350">
        <v>108.59999999999999</v>
      </c>
      <c r="H9" s="1365">
        <v>101.5</v>
      </c>
      <c r="I9" s="1350">
        <v>108.59999999999999</v>
      </c>
      <c r="J9" s="1350">
        <v>108.59999999999999</v>
      </c>
      <c r="K9" s="1350">
        <v>112.3</v>
      </c>
      <c r="L9" s="1350">
        <v>116.8</v>
      </c>
      <c r="M9" s="1350">
        <v>121.59999999999999</v>
      </c>
      <c r="N9" s="1350">
        <v>126.59999999999999</v>
      </c>
      <c r="O9" s="1351" t="s">
        <v>1625</v>
      </c>
      <c r="P9" s="1351" t="s">
        <v>1619</v>
      </c>
      <c r="Q9" s="1347" t="s">
        <v>1626</v>
      </c>
    </row>
    <row r="10" ht="45">
      <c r="A10" s="1352" t="s">
        <v>1127</v>
      </c>
      <c r="B10" s="1366" t="s">
        <v>1627</v>
      </c>
      <c r="C10" s="1366"/>
      <c r="D10" s="1347" t="s">
        <v>1628</v>
      </c>
      <c r="E10" s="1351">
        <v>108.5</v>
      </c>
      <c r="F10" s="1367">
        <v>109.59999999999999</v>
      </c>
      <c r="G10" s="1354">
        <v>108.40000000000001</v>
      </c>
      <c r="H10" s="1355">
        <v>108.40000000000001</v>
      </c>
      <c r="I10" s="1356"/>
      <c r="J10" s="1367">
        <v>111.8</v>
      </c>
      <c r="K10" s="1367">
        <v>114.8</v>
      </c>
      <c r="L10" s="1367">
        <v>117.90000000000001</v>
      </c>
      <c r="M10" s="1367">
        <v>121</v>
      </c>
      <c r="N10" s="1367">
        <v>124.3</v>
      </c>
      <c r="O10" s="1351" t="s">
        <v>1618</v>
      </c>
      <c r="P10" s="1357" t="s">
        <v>1619</v>
      </c>
      <c r="Q10" s="1347" t="s">
        <v>1629</v>
      </c>
    </row>
    <row r="11" ht="78.75">
      <c r="A11" s="1352"/>
      <c r="B11" s="1349"/>
      <c r="C11" s="1349"/>
      <c r="D11" s="1347" t="s">
        <v>1621</v>
      </c>
      <c r="E11" s="1351">
        <v>108.5</v>
      </c>
      <c r="F11" s="1353">
        <v>108.40000000000001</v>
      </c>
      <c r="G11" s="1368"/>
      <c r="H11" s="1360"/>
      <c r="I11" s="1361"/>
      <c r="J11" s="1353">
        <v>110.90000000000001</v>
      </c>
      <c r="K11" s="1369">
        <v>114.09999999999999</v>
      </c>
      <c r="L11" s="1369">
        <v>117.40000000000001</v>
      </c>
      <c r="M11" s="1369">
        <v>120.8</v>
      </c>
      <c r="N11" s="1369">
        <v>124.3</v>
      </c>
      <c r="O11" s="1351"/>
      <c r="P11" s="1370"/>
      <c r="Q11" s="1347"/>
    </row>
    <row r="12">
      <c r="A12" s="1371" t="s">
        <v>1127</v>
      </c>
      <c r="B12" s="1372" t="s">
        <v>1630</v>
      </c>
      <c r="C12" s="1373"/>
      <c r="D12" s="1374" t="s">
        <v>1631</v>
      </c>
      <c r="E12" s="1375">
        <v>100</v>
      </c>
      <c r="F12" s="1376">
        <v>104.59999999999999</v>
      </c>
      <c r="G12" s="1376">
        <v>100.40000000000001</v>
      </c>
      <c r="H12" s="1377">
        <v>104.40000000000001</v>
      </c>
      <c r="I12" s="1378"/>
      <c r="J12" s="1374">
        <v>109.40000000000001</v>
      </c>
      <c r="K12" s="1374">
        <v>114.40000000000001</v>
      </c>
      <c r="L12" s="1376">
        <v>119.7</v>
      </c>
      <c r="M12" s="1374">
        <v>125.2</v>
      </c>
      <c r="N12" s="1374">
        <v>130.90000000000001</v>
      </c>
      <c r="O12" s="1357" t="s">
        <v>1632</v>
      </c>
      <c r="P12" s="1357" t="s">
        <v>1619</v>
      </c>
      <c r="Q12" s="1374" t="s">
        <v>1633</v>
      </c>
    </row>
    <row r="13">
      <c r="A13" s="1379"/>
      <c r="B13" s="1380"/>
      <c r="C13" s="1381"/>
      <c r="D13" s="1341"/>
      <c r="E13" s="1382"/>
      <c r="F13" s="1383"/>
      <c r="G13" s="1384"/>
      <c r="H13" s="1385"/>
      <c r="I13" s="1386"/>
      <c r="J13" s="1341"/>
      <c r="K13" s="1341"/>
      <c r="L13" s="1383"/>
      <c r="M13" s="1341"/>
      <c r="N13" s="1341"/>
      <c r="O13" s="1370"/>
      <c r="P13" s="1370"/>
      <c r="Q13" s="1387"/>
    </row>
    <row r="14" ht="78.75">
      <c r="A14" s="1379"/>
      <c r="B14" s="1388"/>
      <c r="C14" s="1389"/>
      <c r="D14" s="1341" t="s">
        <v>1634</v>
      </c>
      <c r="E14" s="1382">
        <v>100</v>
      </c>
      <c r="F14" s="1383">
        <v>101.40000000000001</v>
      </c>
      <c r="G14" s="1383"/>
      <c r="H14" s="1390"/>
      <c r="I14" s="1391"/>
      <c r="J14" s="1341">
        <v>101.5</v>
      </c>
      <c r="K14" s="1341">
        <v>102.59999999999999</v>
      </c>
      <c r="L14" s="1383">
        <v>109.90000000000001</v>
      </c>
      <c r="M14" s="1341">
        <v>118.90000000000001</v>
      </c>
      <c r="N14" s="1341">
        <v>130</v>
      </c>
      <c r="O14" s="1362"/>
      <c r="P14" s="1362"/>
      <c r="Q14" s="1341"/>
    </row>
    <row r="15">
      <c r="A15" s="1371" t="s">
        <v>1127</v>
      </c>
      <c r="B15" s="1392" t="s">
        <v>1635</v>
      </c>
      <c r="C15" s="1393"/>
      <c r="D15" s="1347" t="s">
        <v>191</v>
      </c>
      <c r="E15" s="1394">
        <v>14.699999999999999</v>
      </c>
      <c r="F15" s="1394">
        <v>14</v>
      </c>
      <c r="G15" s="1376">
        <v>14.5</v>
      </c>
      <c r="H15" s="1377">
        <v>14.800000000000001</v>
      </c>
      <c r="I15" s="1378"/>
      <c r="J15" s="1394">
        <v>12.5</v>
      </c>
      <c r="K15" s="1394">
        <v>11.199999999999999</v>
      </c>
      <c r="L15" s="1394">
        <v>10</v>
      </c>
      <c r="M15" s="1394">
        <v>9</v>
      </c>
      <c r="N15" s="1394">
        <v>8</v>
      </c>
      <c r="O15" s="1357" t="s">
        <v>1636</v>
      </c>
      <c r="P15" s="1374" t="s">
        <v>1637</v>
      </c>
      <c r="Q15" s="1357" t="s">
        <v>1638</v>
      </c>
    </row>
    <row r="16" ht="78.75">
      <c r="A16" s="1395"/>
      <c r="B16" s="1396"/>
      <c r="C16" s="1397"/>
      <c r="D16" s="1347" t="s">
        <v>1621</v>
      </c>
      <c r="E16" s="1394">
        <v>14.699999999999999</v>
      </c>
      <c r="F16" s="1394">
        <v>14.5</v>
      </c>
      <c r="G16" s="1368"/>
      <c r="H16" s="1385"/>
      <c r="I16" s="1386"/>
      <c r="J16" s="1394">
        <v>13.300000000000001</v>
      </c>
      <c r="K16" s="1394">
        <v>11.5</v>
      </c>
      <c r="L16" s="1394">
        <v>10.4</v>
      </c>
      <c r="M16" s="1394">
        <v>9</v>
      </c>
      <c r="N16" s="1394">
        <v>8</v>
      </c>
      <c r="O16" s="1370"/>
      <c r="P16" s="1387"/>
      <c r="Q16" s="1370"/>
    </row>
    <row r="17">
      <c r="A17" s="1364" t="s">
        <v>1127</v>
      </c>
      <c r="B17" s="1398" t="s">
        <v>1639</v>
      </c>
      <c r="C17" s="1398"/>
      <c r="D17" s="1347" t="s">
        <v>1640</v>
      </c>
      <c r="E17" s="1399">
        <v>72.840000000000003</v>
      </c>
      <c r="F17" s="1400">
        <v>73.090000000000003</v>
      </c>
      <c r="G17" s="1399">
        <v>72.849999999999994</v>
      </c>
      <c r="H17" s="1401">
        <v>72.849999999999994</v>
      </c>
      <c r="I17" s="1402"/>
      <c r="J17" s="1400">
        <v>74.049999999999997</v>
      </c>
      <c r="K17" s="1400">
        <v>75</v>
      </c>
      <c r="L17" s="1400">
        <v>75.959999999999994</v>
      </c>
      <c r="M17" s="1400">
        <v>76.909999999999997</v>
      </c>
      <c r="N17" s="1400">
        <v>77.859999999999999</v>
      </c>
      <c r="O17" s="1374" t="s">
        <v>1636</v>
      </c>
      <c r="P17" s="1374" t="s">
        <v>1641</v>
      </c>
      <c r="Q17" s="1374" t="s">
        <v>1642</v>
      </c>
    </row>
    <row r="18" ht="78.75">
      <c r="A18" s="1364"/>
      <c r="B18" s="1398"/>
      <c r="C18" s="1398"/>
      <c r="D18" s="1347" t="s">
        <v>1621</v>
      </c>
      <c r="E18" s="1399">
        <v>72.840000000000003</v>
      </c>
      <c r="F18" s="1403">
        <v>73</v>
      </c>
      <c r="G18" s="1404"/>
      <c r="H18" s="1405"/>
      <c r="I18" s="1406"/>
      <c r="J18" s="1403">
        <v>73.340000000000003</v>
      </c>
      <c r="K18" s="1403">
        <v>74.150000000000006</v>
      </c>
      <c r="L18" s="1403">
        <v>75.049999999999997</v>
      </c>
      <c r="M18" s="1403">
        <v>76.859999999999999</v>
      </c>
      <c r="N18" s="1407">
        <v>77.859999999999999</v>
      </c>
      <c r="O18" s="1341"/>
      <c r="P18" s="1341"/>
      <c r="Q18" s="1341"/>
    </row>
    <row r="19" ht="33.75">
      <c r="A19" s="1364" t="s">
        <v>1127</v>
      </c>
      <c r="B19" s="1398" t="s">
        <v>1643</v>
      </c>
      <c r="C19" s="1398"/>
      <c r="D19" s="1347" t="s">
        <v>1644</v>
      </c>
      <c r="E19" s="1347">
        <v>-0.20000000000000001</v>
      </c>
      <c r="F19" s="1350">
        <v>-1.3999999999999999</v>
      </c>
      <c r="G19" s="1358">
        <v>-1.5</v>
      </c>
      <c r="H19" s="1358">
        <v>-1.3999999999999999</v>
      </c>
      <c r="I19" s="1408"/>
      <c r="J19" s="1350">
        <v>-1.1000000000000001</v>
      </c>
      <c r="K19" s="1350">
        <v>-0.59999999999999998</v>
      </c>
      <c r="L19" s="1350">
        <v>0.10000000000000001</v>
      </c>
      <c r="M19" s="1350">
        <v>0.80000000000000004</v>
      </c>
      <c r="N19" s="1347">
        <v>1.5</v>
      </c>
      <c r="O19" s="1347" t="s">
        <v>1636</v>
      </c>
      <c r="P19" s="1374" t="s">
        <v>1641</v>
      </c>
      <c r="Q19" s="1374" t="s">
        <v>1645</v>
      </c>
    </row>
    <row r="20" ht="78.75">
      <c r="A20" s="1364"/>
      <c r="B20" s="1398"/>
      <c r="C20" s="1398"/>
      <c r="D20" s="1347" t="s">
        <v>1621</v>
      </c>
      <c r="E20" s="1347">
        <v>-0.20000000000000001</v>
      </c>
      <c r="F20" s="1350">
        <v>-1.5</v>
      </c>
      <c r="G20" s="1404"/>
      <c r="H20" s="1363"/>
      <c r="I20" s="1409"/>
      <c r="J20" s="1350">
        <v>-1</v>
      </c>
      <c r="K20" s="1350">
        <v>-0.5</v>
      </c>
      <c r="L20" s="1350">
        <v>0</v>
      </c>
      <c r="M20" s="1350">
        <v>0.69999999999999996</v>
      </c>
      <c r="N20" s="1347">
        <v>1.5</v>
      </c>
      <c r="O20" s="1347"/>
      <c r="P20" s="1341"/>
      <c r="Q20" s="1341"/>
    </row>
    <row r="21" ht="78.75">
      <c r="A21" s="1348" t="s">
        <v>1646</v>
      </c>
      <c r="B21" s="1388" t="s">
        <v>1647</v>
      </c>
      <c r="C21" s="1389"/>
      <c r="D21" s="1347" t="s">
        <v>1648</v>
      </c>
      <c r="E21" s="1347" t="s">
        <v>1624</v>
      </c>
      <c r="F21" s="1347">
        <v>23.800000000000001</v>
      </c>
      <c r="G21" s="1347">
        <v>27.100000000000001</v>
      </c>
      <c r="H21" s="1400">
        <v>28.3444</v>
      </c>
      <c r="I21" s="1410"/>
      <c r="J21" s="1347">
        <v>24.600000000000001</v>
      </c>
      <c r="K21" s="1347">
        <v>27.600000000000001</v>
      </c>
      <c r="L21" s="1347">
        <v>32.100000000000001</v>
      </c>
      <c r="M21" s="1347">
        <v>34.600000000000001</v>
      </c>
      <c r="N21" s="1347">
        <v>36.100000000000001</v>
      </c>
      <c r="O21" s="1341" t="s">
        <v>1649</v>
      </c>
      <c r="P21" s="1341" t="s">
        <v>1650</v>
      </c>
      <c r="Q21" s="1341" t="s">
        <v>1651</v>
      </c>
    </row>
    <row r="22" ht="67.5">
      <c r="A22" s="1411" t="s">
        <v>1646</v>
      </c>
      <c r="B22" s="1388" t="s">
        <v>1652</v>
      </c>
      <c r="C22" s="1389"/>
      <c r="D22" s="1347" t="s">
        <v>1653</v>
      </c>
      <c r="E22" s="1374" t="s">
        <v>1624</v>
      </c>
      <c r="F22" s="1347">
        <v>44.700000000000003</v>
      </c>
      <c r="G22" s="1347">
        <v>45.100000000000001</v>
      </c>
      <c r="H22" s="1347">
        <v>44.899999999999999</v>
      </c>
      <c r="I22" s="1351"/>
      <c r="J22" s="1347">
        <v>43.399999999999999</v>
      </c>
      <c r="K22" s="1347">
        <v>42.799999999999997</v>
      </c>
      <c r="L22" s="1347">
        <v>42.5</v>
      </c>
      <c r="M22" s="1347">
        <v>47.100000000000001</v>
      </c>
      <c r="N22" s="1347">
        <v>52.100000000000001</v>
      </c>
      <c r="O22" s="1362" t="s">
        <v>1649</v>
      </c>
      <c r="P22" s="1362" t="s">
        <v>1654</v>
      </c>
      <c r="Q22" s="1362" t="s">
        <v>1655</v>
      </c>
    </row>
    <row r="23" ht="67.5">
      <c r="A23" s="1348" t="s">
        <v>1646</v>
      </c>
      <c r="B23" s="1342" t="s">
        <v>1656</v>
      </c>
      <c r="C23" s="1343"/>
      <c r="D23" s="1347" t="s">
        <v>191</v>
      </c>
      <c r="E23" s="1347">
        <v>17</v>
      </c>
      <c r="F23" s="1347">
        <v>17</v>
      </c>
      <c r="G23" s="1347">
        <v>17</v>
      </c>
      <c r="H23" s="1347">
        <v>17</v>
      </c>
      <c r="I23" s="1351"/>
      <c r="J23" s="1347">
        <v>33</v>
      </c>
      <c r="K23" s="1347">
        <v>33</v>
      </c>
      <c r="L23" s="1347">
        <v>50</v>
      </c>
      <c r="M23" s="1347">
        <v>50</v>
      </c>
      <c r="N23" s="1347">
        <v>67</v>
      </c>
      <c r="O23" s="1347" t="s">
        <v>1649</v>
      </c>
      <c r="P23" s="1362" t="s">
        <v>1654</v>
      </c>
      <c r="Q23" s="1412" t="s">
        <v>1655</v>
      </c>
    </row>
    <row r="24">
      <c r="A24" s="1371" t="s">
        <v>1127</v>
      </c>
      <c r="B24" s="1413" t="s">
        <v>1657</v>
      </c>
      <c r="C24" s="1414"/>
      <c r="D24" s="1415" t="s">
        <v>191</v>
      </c>
      <c r="E24" s="1415" t="s">
        <v>1624</v>
      </c>
      <c r="F24" s="1415">
        <v>100</v>
      </c>
      <c r="G24" s="1416">
        <v>69</v>
      </c>
      <c r="H24" s="1417">
        <v>73.994900000000001</v>
      </c>
      <c r="I24" s="1415">
        <v>100.02</v>
      </c>
      <c r="J24" s="1415">
        <v>100.02</v>
      </c>
      <c r="K24" s="1415">
        <v>100.06</v>
      </c>
      <c r="L24" s="1415">
        <v>108.44</v>
      </c>
      <c r="M24" s="1415">
        <v>108.52</v>
      </c>
      <c r="N24" s="1416">
        <v>116.98999999999999</v>
      </c>
      <c r="O24" s="1374" t="s">
        <v>1658</v>
      </c>
      <c r="P24" s="1374" t="s">
        <v>1659</v>
      </c>
      <c r="Q24" s="1374" t="s">
        <v>1660</v>
      </c>
    </row>
    <row r="25">
      <c r="A25" s="1395"/>
      <c r="B25" s="1418"/>
      <c r="C25" s="1419"/>
      <c r="D25" s="1420"/>
      <c r="E25" s="1420"/>
      <c r="F25" s="1420"/>
      <c r="G25" s="1421"/>
      <c r="H25" s="1422"/>
      <c r="I25" s="1423"/>
      <c r="J25" s="1420"/>
      <c r="K25" s="1420"/>
      <c r="L25" s="1420"/>
      <c r="M25" s="1420"/>
      <c r="N25" s="1421"/>
      <c r="O25" s="1341"/>
      <c r="P25" s="1341"/>
      <c r="Q25" s="1341"/>
    </row>
    <row r="26" ht="78.75">
      <c r="A26" s="1348" t="s">
        <v>1646</v>
      </c>
      <c r="B26" s="1398" t="s">
        <v>1661</v>
      </c>
      <c r="C26" s="1398"/>
      <c r="D26" s="1347" t="s">
        <v>191</v>
      </c>
      <c r="E26" s="1347">
        <v>60.200000000000003</v>
      </c>
      <c r="F26" s="1347">
        <v>60.039999999999999</v>
      </c>
      <c r="G26" s="1400">
        <v>60.659999999999997</v>
      </c>
      <c r="H26" s="1400">
        <v>60.659999999999997</v>
      </c>
      <c r="I26" s="1410"/>
      <c r="J26" s="1347">
        <v>60.310000000000002</v>
      </c>
      <c r="K26" s="1347">
        <v>60.850000000000001</v>
      </c>
      <c r="L26" s="1347">
        <v>61.380000000000003</v>
      </c>
      <c r="M26" s="1347">
        <v>61.649999999999999</v>
      </c>
      <c r="N26" s="1347">
        <v>61.810000000000002</v>
      </c>
      <c r="O26" s="1347" t="s">
        <v>1662</v>
      </c>
      <c r="P26" s="1347" t="s">
        <v>1637</v>
      </c>
      <c r="Q26" s="1347" t="s">
        <v>1655</v>
      </c>
    </row>
    <row r="27" ht="67.5">
      <c r="A27" s="1347" t="s">
        <v>1646</v>
      </c>
      <c r="B27" s="1388" t="s">
        <v>1663</v>
      </c>
      <c r="C27" s="1389"/>
      <c r="D27" s="1341" t="s">
        <v>191</v>
      </c>
      <c r="E27" s="1412">
        <v>27.304200000000002</v>
      </c>
      <c r="F27" s="1424">
        <v>27.649999999999999</v>
      </c>
      <c r="G27" s="1424">
        <v>31.780000000000001</v>
      </c>
      <c r="H27" s="1424">
        <v>27.649999999999999</v>
      </c>
      <c r="I27" s="1425"/>
      <c r="J27" s="1424">
        <v>30.66</v>
      </c>
      <c r="K27" s="1424">
        <v>36.07</v>
      </c>
      <c r="L27" s="1424">
        <v>41.969999999999999</v>
      </c>
      <c r="M27" s="1424">
        <v>46.950000000000003</v>
      </c>
      <c r="N27" s="1424">
        <v>53.770000000000003</v>
      </c>
      <c r="O27" s="1362" t="s">
        <v>1614</v>
      </c>
      <c r="P27" s="1362" t="s">
        <v>1664</v>
      </c>
      <c r="Q27" s="1362" t="s">
        <v>1655</v>
      </c>
    </row>
    <row r="28">
      <c r="A28" t="s">
        <v>1665</v>
      </c>
    </row>
  </sheetData>
  <mergeCells count="73">
    <mergeCell ref="A2:Q2"/>
    <mergeCell ref="A3:A4"/>
    <mergeCell ref="B3:C4"/>
    <mergeCell ref="D3:D4"/>
    <mergeCell ref="F3:H3"/>
    <mergeCell ref="I3:J3"/>
    <mergeCell ref="O3:O4"/>
    <mergeCell ref="P3:P4"/>
    <mergeCell ref="Q3:Q4"/>
    <mergeCell ref="J4:N4"/>
    <mergeCell ref="B5:C5"/>
    <mergeCell ref="D5:N5"/>
    <mergeCell ref="B6:C6"/>
    <mergeCell ref="A7:A8"/>
    <mergeCell ref="B7:C8"/>
    <mergeCell ref="G7:G8"/>
    <mergeCell ref="H7:H8"/>
    <mergeCell ref="O7:O8"/>
    <mergeCell ref="P7:P8"/>
    <mergeCell ref="Q7:Q8"/>
    <mergeCell ref="B9:C9"/>
    <mergeCell ref="A10:A11"/>
    <mergeCell ref="B10:C11"/>
    <mergeCell ref="G10:G11"/>
    <mergeCell ref="H10:H11"/>
    <mergeCell ref="O10:O11"/>
    <mergeCell ref="P10:P11"/>
    <mergeCell ref="Q10:Q11"/>
    <mergeCell ref="A12:A13"/>
    <mergeCell ref="B12:C14"/>
    <mergeCell ref="D12:D13"/>
    <mergeCell ref="E12:E13"/>
    <mergeCell ref="F12:F13"/>
    <mergeCell ref="G12:G14"/>
    <mergeCell ref="H12:H14"/>
    <mergeCell ref="J12:J13"/>
    <mergeCell ref="K12:K13"/>
    <mergeCell ref="L12:L13"/>
    <mergeCell ref="M12:M13"/>
    <mergeCell ref="N12:N13"/>
    <mergeCell ref="O12:O14"/>
    <mergeCell ref="P12:P14"/>
    <mergeCell ref="Q12:Q14"/>
    <mergeCell ref="A15:A16"/>
    <mergeCell ref="B15:C16"/>
    <mergeCell ref="G15:G16"/>
    <mergeCell ref="H15:H16"/>
    <mergeCell ref="O15:O16"/>
    <mergeCell ref="P15:P16"/>
    <mergeCell ref="Q15:Q16"/>
    <mergeCell ref="A17:A18"/>
    <mergeCell ref="B17:C18"/>
    <mergeCell ref="G17:G18"/>
    <mergeCell ref="H17:H18"/>
    <mergeCell ref="O17:O18"/>
    <mergeCell ref="P17:P18"/>
    <mergeCell ref="Q17:Q18"/>
    <mergeCell ref="A19:A20"/>
    <mergeCell ref="B19:C20"/>
    <mergeCell ref="G19:G20"/>
    <mergeCell ref="H19:H20"/>
    <mergeCell ref="O19:O20"/>
    <mergeCell ref="P19:P20"/>
    <mergeCell ref="Q19:Q20"/>
    <mergeCell ref="B21:C21"/>
    <mergeCell ref="B22:C22"/>
    <mergeCell ref="B23:C23"/>
    <mergeCell ref="A24:A25"/>
    <mergeCell ref="O24:O25"/>
    <mergeCell ref="P24:P25"/>
    <mergeCell ref="Q24:Q25"/>
    <mergeCell ref="B26:C26"/>
    <mergeCell ref="B27:C2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E163" zoomScale="100" workbookViewId="0">
      <selection activeCell="F213" activeCellId="0" sqref="F213"/>
    </sheetView>
  </sheetViews>
  <sheetFormatPr defaultRowHeight="14.25"/>
  <cols>
    <col customWidth="1" min="1" max="1" width="21.5703125"/>
    <col bestFit="1" customWidth="1" min="2" max="2" width="13.5703125"/>
    <col bestFit="1" customWidth="1" min="3" max="3" width="13.85546875"/>
    <col customWidth="1" min="4" max="4" width="16.7109375"/>
    <col customWidth="1" min="5" max="5" width="15.42578125"/>
    <col bestFit="1" customWidth="1" min="6" max="8" width="13.85546875"/>
    <col customWidth="1" min="9" max="9" width="17"/>
    <col bestFit="1" customWidth="1" min="10" max="10" width="15.5703125"/>
    <col customWidth="1" min="11" max="11" width="14.5703125"/>
    <col customWidth="1" min="12" max="12" width="15.5703125"/>
    <col customWidth="1" min="13" max="13" width="15.42578125"/>
    <col customWidth="1" min="14" max="14" width="13.7109375"/>
    <col customWidth="1" min="15" max="15" width="15.140625"/>
    <col customWidth="1" min="16" max="16" width="13.7109375"/>
    <col customWidth="1" min="17" max="17" width="14"/>
  </cols>
  <sheetData>
    <row r="1" s="1" customFormat="1">
      <c r="K1" s="1" t="s">
        <v>1666</v>
      </c>
    </row>
    <row r="2">
      <c r="A2" s="236"/>
      <c r="B2" s="236" t="s">
        <v>1667</v>
      </c>
      <c r="C2" s="236"/>
      <c r="D2" s="236"/>
      <c r="E2" s="236"/>
      <c r="F2" s="236"/>
      <c r="G2" s="236"/>
      <c r="H2" s="236"/>
      <c r="K2" t="s">
        <v>1668</v>
      </c>
    </row>
    <row r="3">
      <c r="A3" s="1426"/>
      <c r="B3" s="1426">
        <v>2013</v>
      </c>
      <c r="C3" s="1426">
        <v>2014</v>
      </c>
      <c r="D3" s="1426">
        <v>2015</v>
      </c>
      <c r="E3" s="1426">
        <v>2016</v>
      </c>
      <c r="F3" s="1426">
        <v>2017</v>
      </c>
      <c r="G3" s="1426">
        <v>2018</v>
      </c>
      <c r="H3" s="1426">
        <v>2019</v>
      </c>
    </row>
    <row r="4">
      <c r="A4" s="1427" t="s">
        <v>1669</v>
      </c>
      <c r="B4" s="1428">
        <v>927387.30000000005</v>
      </c>
      <c r="C4" s="1428">
        <v>1083180.1000000001</v>
      </c>
      <c r="D4" s="1428">
        <v>985969</v>
      </c>
      <c r="E4" s="1428">
        <v>999083.59999999998</v>
      </c>
      <c r="F4" s="1428">
        <v>1148148.1000000001</v>
      </c>
      <c r="G4" s="1428">
        <v>1811700</v>
      </c>
      <c r="H4" s="1428">
        <v>1971448.8</v>
      </c>
      <c r="J4">
        <f t="shared" ref="J4:J7" si="597">H4/G4</f>
        <v>1.0881761881106145</v>
      </c>
    </row>
    <row r="5" ht="45">
      <c r="A5" s="1427" t="s">
        <v>1670</v>
      </c>
      <c r="B5" s="1428">
        <v>680609</v>
      </c>
      <c r="C5" s="1428">
        <v>560104.19999999995</v>
      </c>
      <c r="D5" s="1428">
        <v>626670.80000000005</v>
      </c>
      <c r="E5" s="1428">
        <v>579691.90000000002</v>
      </c>
      <c r="F5" s="1428">
        <v>335958.29999999999</v>
      </c>
      <c r="G5" s="1428">
        <v>846643.90000000002</v>
      </c>
      <c r="H5" s="1428">
        <v>716841.59999999998</v>
      </c>
      <c r="J5" s="1">
        <f t="shared" si="597"/>
        <v>0.84668607427514675</v>
      </c>
    </row>
    <row r="6" ht="45">
      <c r="A6" s="1427" t="s">
        <v>1671</v>
      </c>
      <c r="B6" s="1428">
        <v>351406.5</v>
      </c>
      <c r="C6" s="1428">
        <v>303460</v>
      </c>
      <c r="D6" s="1428">
        <v>355443</v>
      </c>
      <c r="E6" s="1428">
        <v>344041</v>
      </c>
      <c r="F6" s="1428">
        <v>360050</v>
      </c>
      <c r="G6" s="1428">
        <v>280291.59999999998</v>
      </c>
      <c r="H6" s="1428">
        <v>257548.5</v>
      </c>
      <c r="J6" s="1">
        <f t="shared" si="597"/>
        <v>0.91885914526157764</v>
      </c>
    </row>
    <row r="7" ht="60">
      <c r="A7" s="1427" t="s">
        <v>1672</v>
      </c>
      <c r="B7" s="1426"/>
      <c r="C7" s="1426"/>
      <c r="D7" s="1426"/>
      <c r="E7" s="1426"/>
      <c r="F7" s="1426"/>
      <c r="G7" s="1428">
        <v>343869.5</v>
      </c>
      <c r="H7" s="1428">
        <v>318332.20000000001</v>
      </c>
      <c r="J7" s="1">
        <f t="shared" si="597"/>
        <v>0.92573548977155584</v>
      </c>
    </row>
    <row r="8">
      <c r="A8" s="236"/>
      <c r="B8" s="236"/>
      <c r="C8" s="236"/>
      <c r="D8" s="236"/>
      <c r="E8" s="236"/>
      <c r="F8" s="236"/>
      <c r="G8" s="236"/>
      <c r="H8" s="236"/>
    </row>
    <row r="9">
      <c r="A9" s="236"/>
      <c r="B9" s="236" t="s">
        <v>1673</v>
      </c>
      <c r="C9" s="236"/>
      <c r="D9" s="236"/>
      <c r="E9" s="236"/>
      <c r="F9" s="236"/>
      <c r="G9" s="236"/>
      <c r="H9" s="236"/>
    </row>
    <row r="10">
      <c r="A10" s="1426" t="s">
        <v>1669</v>
      </c>
      <c r="B10" s="1426">
        <v>100.36</v>
      </c>
      <c r="C10" s="1426">
        <v>111.3</v>
      </c>
      <c r="D10" s="1426">
        <v>93.099999999999994</v>
      </c>
      <c r="E10" s="1426">
        <v>90.400000000000006</v>
      </c>
      <c r="F10" s="1426">
        <v>98.799999999999997</v>
      </c>
      <c r="G10" s="1426">
        <v>106</v>
      </c>
      <c r="H10" s="1426">
        <v>104</v>
      </c>
      <c r="K10">
        <f>GEOMEAN(B10:H12,G13:H13)</f>
        <v>95.03116437612816</v>
      </c>
    </row>
    <row r="11" ht="45">
      <c r="A11" s="1427" t="s">
        <v>1670</v>
      </c>
      <c r="B11" s="1426">
        <v>84.219999999999999</v>
      </c>
      <c r="C11" s="1426">
        <v>104.90000000000001</v>
      </c>
      <c r="D11" s="1426">
        <v>92.099999999999994</v>
      </c>
      <c r="E11" s="1426">
        <v>102.5</v>
      </c>
      <c r="F11" s="1426">
        <v>104.7</v>
      </c>
      <c r="G11" s="1426">
        <v>110.59999999999999</v>
      </c>
      <c r="H11" s="1426">
        <v>90</v>
      </c>
    </row>
    <row r="12">
      <c r="A12" s="1426" t="s">
        <v>1671</v>
      </c>
      <c r="B12" s="1426">
        <v>81.290000000000006</v>
      </c>
      <c r="C12" s="1426">
        <v>75.799999999999997</v>
      </c>
      <c r="D12" s="1426">
        <v>87.799999999999997</v>
      </c>
      <c r="E12" s="1426">
        <v>94.599999999999994</v>
      </c>
      <c r="F12" s="1426">
        <v>83.400000000000006</v>
      </c>
      <c r="G12" s="1426">
        <v>95.700000000000003</v>
      </c>
      <c r="H12" s="1426">
        <v>91.900000000000006</v>
      </c>
    </row>
    <row r="13" ht="60">
      <c r="A13" s="1427" t="s">
        <v>1672</v>
      </c>
      <c r="B13" s="1426"/>
      <c r="C13" s="1426"/>
      <c r="D13" s="1426"/>
      <c r="E13" s="1426"/>
      <c r="F13" s="1426"/>
      <c r="G13" s="1426">
        <v>100.09999999999999</v>
      </c>
      <c r="H13" s="1426">
        <v>92.599999999999994</v>
      </c>
    </row>
    <row r="14">
      <c r="A14" s="236"/>
      <c r="B14" s="236"/>
      <c r="C14" s="236"/>
      <c r="D14" s="236"/>
      <c r="E14" s="236"/>
      <c r="F14" s="236"/>
      <c r="G14" s="236"/>
      <c r="H14" s="236"/>
    </row>
    <row r="15" ht="45">
      <c r="A15" s="1429" t="s">
        <v>1674</v>
      </c>
      <c r="B15" s="236"/>
      <c r="C15" s="236"/>
      <c r="D15" s="236"/>
      <c r="E15" s="236"/>
      <c r="F15" s="236"/>
      <c r="G15" s="1430">
        <f>G17-G7</f>
        <v>2938635.5</v>
      </c>
      <c r="H15" s="1430">
        <f>H17-H7</f>
        <v>2945838.8999999999</v>
      </c>
    </row>
    <row r="16">
      <c r="H16">
        <f>H15/G15</f>
        <v>1.0024512737289126</v>
      </c>
    </row>
    <row r="17">
      <c r="B17" s="1431">
        <f>B4+B5+B6+B7</f>
        <v>1959402.8</v>
      </c>
      <c r="C17" s="1431">
        <f t="shared" ref="C17:H17" si="598">C4+C5+C6+C7</f>
        <v>1946744.3</v>
      </c>
      <c r="D17" s="1431">
        <f t="shared" si="598"/>
        <v>1968082.8</v>
      </c>
      <c r="E17" s="1431">
        <f t="shared" si="598"/>
        <v>1922816.5</v>
      </c>
      <c r="F17" s="1431">
        <f t="shared" si="598"/>
        <v>1844156.4000000001</v>
      </c>
      <c r="G17" s="1431">
        <f>G4+G5+G6+G7</f>
        <v>3282505</v>
      </c>
      <c r="H17" s="1431">
        <f t="shared" si="598"/>
        <v>3264171.1000000001</v>
      </c>
    </row>
    <row r="18">
      <c r="C18">
        <f t="shared" ref="C18:H18" si="599">C17/B17</f>
        <v>0.99353961319234618</v>
      </c>
      <c r="D18" s="1">
        <f t="shared" si="599"/>
        <v>1.0109611210881675</v>
      </c>
      <c r="E18" s="1">
        <f t="shared" si="599"/>
        <v>0.9769997989921968</v>
      </c>
      <c r="F18" s="1">
        <f t="shared" si="599"/>
        <v>0.95909120813140525</v>
      </c>
      <c r="G18" s="1">
        <f t="shared" si="599"/>
        <v>1.7799493578744188</v>
      </c>
      <c r="H18" s="1">
        <f t="shared" si="599"/>
        <v>0.9944146619730968</v>
      </c>
    </row>
    <row r="26">
      <c r="A26" t="s">
        <v>1675</v>
      </c>
      <c r="B26" s="1" t="s">
        <v>1676</v>
      </c>
    </row>
    <row r="27">
      <c r="A27" s="1432"/>
      <c r="B27" s="1433">
        <v>2009</v>
      </c>
      <c r="C27" s="1433">
        <v>2010</v>
      </c>
      <c r="D27" s="1433">
        <v>2011</v>
      </c>
      <c r="E27" s="1433">
        <v>2012</v>
      </c>
      <c r="F27" s="1433">
        <v>2013</v>
      </c>
      <c r="G27" s="1433">
        <v>2014</v>
      </c>
      <c r="H27" s="1433">
        <v>2015</v>
      </c>
      <c r="I27" s="1433">
        <v>2016</v>
      </c>
      <c r="J27" s="1434">
        <v>2017</v>
      </c>
    </row>
    <row r="28">
      <c r="A28" s="1435" t="s">
        <v>1677</v>
      </c>
      <c r="B28" s="1436">
        <v>78227.600000000006</v>
      </c>
      <c r="C28" s="1436">
        <v>99879</v>
      </c>
      <c r="D28" s="1436">
        <v>112829.39999999999</v>
      </c>
      <c r="E28" s="1436">
        <v>121545</v>
      </c>
      <c r="F28" s="1436">
        <v>145784</v>
      </c>
      <c r="G28" s="1436">
        <v>147540.79999999999</v>
      </c>
      <c r="H28" s="1436">
        <v>158251.89999999999</v>
      </c>
      <c r="I28" s="1436">
        <v>161344.5</v>
      </c>
      <c r="J28" s="1437">
        <v>166520.10000000001</v>
      </c>
    </row>
    <row r="29" ht="25.5">
      <c r="A29" s="1438" t="s">
        <v>1502</v>
      </c>
      <c r="B29" s="1436">
        <v>24455.799999999999</v>
      </c>
      <c r="C29" s="1436">
        <v>29666.099999999999</v>
      </c>
      <c r="D29" s="1436">
        <v>33166</v>
      </c>
      <c r="E29" s="1436">
        <v>32302.299999999999</v>
      </c>
      <c r="F29" s="1436">
        <v>44231.599999999999</v>
      </c>
      <c r="G29" s="1436">
        <v>40284.800000000003</v>
      </c>
      <c r="H29" s="1436">
        <v>43746.5</v>
      </c>
      <c r="I29" s="1436">
        <v>42771.699999999997</v>
      </c>
      <c r="J29" s="1437">
        <v>43430.5</v>
      </c>
    </row>
    <row r="30">
      <c r="A30" s="1439" t="s">
        <v>1503</v>
      </c>
      <c r="B30" s="1440">
        <v>249.69999999999999</v>
      </c>
      <c r="C30" s="1440">
        <v>454</v>
      </c>
      <c r="D30" s="1440">
        <v>532.5</v>
      </c>
      <c r="E30" s="1440">
        <v>576.5</v>
      </c>
      <c r="F30" s="1440">
        <v>766.60000000000002</v>
      </c>
      <c r="G30" s="1440">
        <v>859.29999999999995</v>
      </c>
      <c r="H30" s="1440">
        <v>960.60000000000002</v>
      </c>
      <c r="I30" s="1440">
        <v>963.39999999999998</v>
      </c>
      <c r="J30" s="1441">
        <v>953.39999999999998</v>
      </c>
    </row>
    <row r="31">
      <c r="A31" s="1439" t="s">
        <v>1504</v>
      </c>
      <c r="B31" s="1440">
        <v>151.5</v>
      </c>
      <c r="C31" s="1440">
        <v>338.80000000000001</v>
      </c>
      <c r="D31" s="1440">
        <v>408.10000000000002</v>
      </c>
      <c r="E31" s="1440">
        <v>476.69999999999999</v>
      </c>
      <c r="F31" s="1440">
        <v>563</v>
      </c>
      <c r="G31" s="1440">
        <v>604.60000000000002</v>
      </c>
      <c r="H31" s="1440">
        <v>611.20000000000005</v>
      </c>
      <c r="I31" s="1440">
        <v>648.20000000000005</v>
      </c>
      <c r="J31" s="1441">
        <v>671.79999999999995</v>
      </c>
    </row>
    <row r="32">
      <c r="A32" s="1439" t="s">
        <v>1505</v>
      </c>
      <c r="B32" s="1440">
        <v>605.79999999999995</v>
      </c>
      <c r="C32" s="1440">
        <v>784.29999999999995</v>
      </c>
      <c r="D32" s="1440">
        <v>887.10000000000002</v>
      </c>
      <c r="E32" s="1440">
        <v>1176.4000000000001</v>
      </c>
      <c r="F32" s="1440">
        <v>1274.9000000000001</v>
      </c>
      <c r="G32" s="1440">
        <v>1280.7</v>
      </c>
      <c r="H32" s="1440">
        <v>1471.2</v>
      </c>
      <c r="I32" s="1440">
        <v>1698.7</v>
      </c>
      <c r="J32" s="1441">
        <v>1560.7</v>
      </c>
    </row>
    <row r="33">
      <c r="A33" s="1439" t="s">
        <v>1506</v>
      </c>
      <c r="B33" s="1440">
        <v>145.80000000000001</v>
      </c>
      <c r="C33" s="1440">
        <v>242.30000000000001</v>
      </c>
      <c r="D33" s="1440">
        <v>306.60000000000002</v>
      </c>
      <c r="E33" s="1440">
        <v>460.60000000000002</v>
      </c>
      <c r="F33" s="1440">
        <v>600.29999999999995</v>
      </c>
      <c r="G33" s="1440">
        <v>823.60000000000002</v>
      </c>
      <c r="H33" s="1440">
        <v>897</v>
      </c>
      <c r="I33" s="1440">
        <v>991.20000000000005</v>
      </c>
      <c r="J33" s="1441">
        <v>1186.5999999999999</v>
      </c>
    </row>
    <row r="34">
      <c r="A34" s="1439" t="s">
        <v>1507</v>
      </c>
      <c r="B34" s="1440">
        <v>252.80000000000001</v>
      </c>
      <c r="C34" s="1440">
        <v>401.80000000000001</v>
      </c>
      <c r="D34" s="1440">
        <v>438.60000000000002</v>
      </c>
      <c r="E34" s="1440">
        <v>487.19999999999999</v>
      </c>
      <c r="F34" s="1440">
        <v>518.89999999999998</v>
      </c>
      <c r="G34" s="1440">
        <v>690.89999999999998</v>
      </c>
      <c r="H34" s="1440">
        <v>740.5</v>
      </c>
      <c r="I34" s="1440">
        <v>750.5</v>
      </c>
      <c r="J34" s="1441">
        <v>739.29999999999995</v>
      </c>
    </row>
    <row r="35">
      <c r="A35" s="1439" t="s">
        <v>1508</v>
      </c>
      <c r="B35" s="1440">
        <v>263.60000000000002</v>
      </c>
      <c r="C35" s="1440">
        <v>312.69999999999999</v>
      </c>
      <c r="D35" s="1440">
        <v>348.10000000000002</v>
      </c>
      <c r="E35" s="1440">
        <v>382.30000000000001</v>
      </c>
      <c r="F35" s="1440">
        <v>554</v>
      </c>
      <c r="G35" s="1440">
        <v>625.79999999999995</v>
      </c>
      <c r="H35" s="1440">
        <v>622</v>
      </c>
      <c r="I35" s="1440">
        <v>819</v>
      </c>
      <c r="J35" s="1441">
        <v>808.5</v>
      </c>
    </row>
    <row r="36">
      <c r="A36" s="1439" t="s">
        <v>1509</v>
      </c>
      <c r="B36" s="1440">
        <v>304.30000000000001</v>
      </c>
      <c r="C36" s="1440">
        <v>278.5</v>
      </c>
      <c r="D36" s="1440">
        <v>335.5</v>
      </c>
      <c r="E36" s="1440">
        <v>412.80000000000001</v>
      </c>
      <c r="F36" s="1440">
        <v>471.5</v>
      </c>
      <c r="G36" s="1440">
        <v>446</v>
      </c>
      <c r="H36" s="1440">
        <v>494.10000000000002</v>
      </c>
      <c r="I36" s="1440">
        <v>527.5</v>
      </c>
      <c r="J36" s="1441">
        <v>485.39999999999998</v>
      </c>
    </row>
    <row r="37">
      <c r="A37" s="1439" t="s">
        <v>1510</v>
      </c>
      <c r="B37" s="1440">
        <v>293.5</v>
      </c>
      <c r="C37" s="1440">
        <v>358.39999999999998</v>
      </c>
      <c r="D37" s="1440">
        <v>487.80000000000001</v>
      </c>
      <c r="E37" s="1440">
        <v>590.10000000000002</v>
      </c>
      <c r="F37" s="1440">
        <v>673.60000000000002</v>
      </c>
      <c r="G37" s="1440">
        <v>741.39999999999998</v>
      </c>
      <c r="H37" s="1440">
        <v>764.60000000000002</v>
      </c>
      <c r="I37" s="1440">
        <v>761.29999999999995</v>
      </c>
      <c r="J37" s="1441">
        <v>782.70000000000005</v>
      </c>
    </row>
    <row r="38">
      <c r="A38" s="1439" t="s">
        <v>1511</v>
      </c>
      <c r="B38" s="1440">
        <v>388.80000000000001</v>
      </c>
      <c r="C38" s="1440">
        <v>610.60000000000002</v>
      </c>
      <c r="D38" s="1440">
        <v>676</v>
      </c>
      <c r="E38" s="1440">
        <v>813.20000000000005</v>
      </c>
      <c r="F38" s="1440">
        <v>1047.5</v>
      </c>
      <c r="G38" s="1440">
        <v>1009.3</v>
      </c>
      <c r="H38" s="1440">
        <v>966.60000000000002</v>
      </c>
      <c r="I38" s="1440">
        <v>804.60000000000002</v>
      </c>
      <c r="J38" s="1441">
        <v>914.29999999999995</v>
      </c>
    </row>
    <row r="39">
      <c r="A39" s="1439" t="s">
        <v>1512</v>
      </c>
      <c r="B39" s="1440">
        <v>1353</v>
      </c>
      <c r="C39" s="1440">
        <v>4652.5</v>
      </c>
      <c r="D39" s="1440">
        <v>3791.9000000000001</v>
      </c>
      <c r="E39" s="1440">
        <v>3047</v>
      </c>
      <c r="F39" s="1440">
        <v>6839.8999999999996</v>
      </c>
      <c r="G39" s="1440">
        <v>7004</v>
      </c>
      <c r="H39" s="1440">
        <v>7158.1999999999998</v>
      </c>
      <c r="I39" s="1440">
        <v>7287</v>
      </c>
      <c r="J39" s="1441">
        <v>7352.6000000000004</v>
      </c>
    </row>
    <row r="40">
      <c r="A40" s="1439" t="s">
        <v>1513</v>
      </c>
      <c r="B40" s="1440">
        <v>200.59999999999999</v>
      </c>
      <c r="C40" s="1440">
        <v>327.5</v>
      </c>
      <c r="D40" s="1440">
        <v>479.80000000000001</v>
      </c>
      <c r="E40" s="1440">
        <v>523.79999999999995</v>
      </c>
      <c r="F40" s="1440">
        <v>578.70000000000005</v>
      </c>
      <c r="G40" s="1440">
        <v>667.5</v>
      </c>
      <c r="H40" s="1440">
        <v>714.39999999999998</v>
      </c>
      <c r="I40" s="1440">
        <v>747</v>
      </c>
      <c r="J40" s="1441">
        <v>706.79999999999995</v>
      </c>
    </row>
    <row r="41">
      <c r="A41" s="1439" t="s">
        <v>1514</v>
      </c>
      <c r="B41" s="1440">
        <v>249.59999999999999</v>
      </c>
      <c r="C41" s="1440">
        <v>346</v>
      </c>
      <c r="D41" s="1440">
        <v>372.30000000000001</v>
      </c>
      <c r="E41" s="1440">
        <v>398.80000000000001</v>
      </c>
      <c r="F41" s="1440">
        <v>455.60000000000002</v>
      </c>
      <c r="G41" s="1440">
        <v>481.69999999999999</v>
      </c>
      <c r="H41" s="1440">
        <v>508.60000000000002</v>
      </c>
      <c r="I41" s="1440">
        <v>476.30000000000001</v>
      </c>
      <c r="J41" s="1441">
        <v>478</v>
      </c>
    </row>
    <row r="42">
      <c r="A42" s="1439" t="s">
        <v>1515</v>
      </c>
      <c r="B42" s="1440">
        <v>50.5</v>
      </c>
      <c r="C42" s="1440">
        <v>65.700000000000003</v>
      </c>
      <c r="D42" s="1440">
        <v>66.200000000000003</v>
      </c>
      <c r="E42" s="1440">
        <v>72.099999999999994</v>
      </c>
      <c r="F42" s="1440">
        <v>86.900000000000006</v>
      </c>
      <c r="G42" s="1440">
        <v>126.09999999999999</v>
      </c>
      <c r="H42" s="1440">
        <v>160.5</v>
      </c>
      <c r="I42" s="1440">
        <v>184.5</v>
      </c>
      <c r="J42" s="1441">
        <v>227.19999999999999</v>
      </c>
    </row>
    <row r="43">
      <c r="A43" s="1439" t="s">
        <v>1516</v>
      </c>
      <c r="B43" s="1440">
        <v>169.90000000000001</v>
      </c>
      <c r="C43" s="1440">
        <v>233.59999999999999</v>
      </c>
      <c r="D43" s="1440">
        <v>294.60000000000002</v>
      </c>
      <c r="E43" s="1440">
        <v>327.89999999999998</v>
      </c>
      <c r="F43" s="1440">
        <v>365.80000000000001</v>
      </c>
      <c r="G43" s="1440">
        <v>419.60000000000002</v>
      </c>
      <c r="H43" s="1440">
        <v>359.30000000000001</v>
      </c>
      <c r="I43" s="1440">
        <v>250.40000000000001</v>
      </c>
      <c r="J43" s="1441">
        <v>438.5</v>
      </c>
    </row>
    <row r="44">
      <c r="A44" s="1439" t="s">
        <v>1517</v>
      </c>
      <c r="B44" s="1440">
        <v>334.80000000000001</v>
      </c>
      <c r="C44" s="1440">
        <v>312.5</v>
      </c>
      <c r="D44" s="1440">
        <v>502.19999999999999</v>
      </c>
      <c r="E44" s="1440">
        <v>583</v>
      </c>
      <c r="F44" s="1440">
        <v>743.60000000000002</v>
      </c>
      <c r="G44" s="1440">
        <v>971.39999999999998</v>
      </c>
      <c r="H44" s="1440">
        <v>1209.8</v>
      </c>
      <c r="I44" s="1440">
        <v>1498.3</v>
      </c>
      <c r="J44" s="1441">
        <v>1474.8</v>
      </c>
    </row>
    <row r="45">
      <c r="A45" s="1439" t="s">
        <v>1518</v>
      </c>
      <c r="B45" s="1440">
        <v>300.10000000000002</v>
      </c>
      <c r="C45" s="1440">
        <v>329.60000000000002</v>
      </c>
      <c r="D45" s="1440">
        <v>552.5</v>
      </c>
      <c r="E45" s="1440">
        <v>652.60000000000002</v>
      </c>
      <c r="F45" s="1440">
        <v>713.60000000000002</v>
      </c>
      <c r="G45" s="1440">
        <v>828</v>
      </c>
      <c r="H45" s="1440">
        <v>999.39999999999998</v>
      </c>
      <c r="I45" s="1440">
        <v>1096.2</v>
      </c>
      <c r="J45" s="1441">
        <v>1050.8</v>
      </c>
    </row>
    <row r="46">
      <c r="A46" s="1439" t="s">
        <v>1519</v>
      </c>
      <c r="B46" s="1440">
        <v>561</v>
      </c>
      <c r="C46" s="1440">
        <v>360.60000000000002</v>
      </c>
      <c r="D46" s="1440">
        <v>448.69999999999999</v>
      </c>
      <c r="E46" s="1440">
        <v>572.10000000000002</v>
      </c>
      <c r="F46" s="1440">
        <v>532.60000000000002</v>
      </c>
      <c r="G46" s="1440">
        <v>500.10000000000002</v>
      </c>
      <c r="H46" s="1440">
        <v>566.39999999999998</v>
      </c>
      <c r="I46" s="1440">
        <v>622.79999999999995</v>
      </c>
      <c r="J46" s="1441">
        <v>702.5</v>
      </c>
    </row>
    <row r="47">
      <c r="A47" s="1439" t="s">
        <v>1520</v>
      </c>
      <c r="B47" s="1440">
        <v>18580.400000000001</v>
      </c>
      <c r="C47" s="1440">
        <v>19256.700000000001</v>
      </c>
      <c r="D47" s="1440">
        <v>22237.400000000001</v>
      </c>
      <c r="E47" s="1440">
        <v>20749.299999999999</v>
      </c>
      <c r="F47" s="1440">
        <v>27444.599999999999</v>
      </c>
      <c r="G47" s="1440">
        <v>22204.599999999999</v>
      </c>
      <c r="H47" s="1440">
        <v>24542.200000000001</v>
      </c>
      <c r="I47" s="1440">
        <v>22644.5</v>
      </c>
      <c r="J47" s="1441">
        <v>22896.5</v>
      </c>
    </row>
    <row r="48" ht="25.5">
      <c r="A48" s="1438" t="s">
        <v>1678</v>
      </c>
      <c r="B48" s="1436">
        <v>9075.3999999999996</v>
      </c>
      <c r="C48" s="1436">
        <v>12016.200000000001</v>
      </c>
      <c r="D48" s="1436">
        <v>13128</v>
      </c>
      <c r="E48" s="1436">
        <v>14890.1</v>
      </c>
      <c r="F48" s="1436">
        <v>17501.299999999999</v>
      </c>
      <c r="G48" s="1436">
        <v>17776</v>
      </c>
      <c r="H48" s="1436">
        <v>16320.700000000001</v>
      </c>
      <c r="I48" s="1436">
        <v>16629.700000000001</v>
      </c>
      <c r="J48" s="1437">
        <v>17089.799999999999</v>
      </c>
    </row>
    <row r="49">
      <c r="A49" s="1439" t="s">
        <v>1522</v>
      </c>
      <c r="B49" s="1440">
        <v>537.39999999999998</v>
      </c>
      <c r="C49" s="1440">
        <v>545.70000000000005</v>
      </c>
      <c r="D49" s="1440">
        <v>543.70000000000005</v>
      </c>
      <c r="E49" s="1440">
        <v>660.79999999999995</v>
      </c>
      <c r="F49" s="1440">
        <v>693.5</v>
      </c>
      <c r="G49" s="1440">
        <v>723.60000000000002</v>
      </c>
      <c r="H49" s="1440">
        <v>769.39999999999998</v>
      </c>
      <c r="I49" s="1440">
        <v>814.89999999999998</v>
      </c>
      <c r="J49" s="1441">
        <v>840.20000000000005</v>
      </c>
    </row>
    <row r="50">
      <c r="A50" s="1439" t="s">
        <v>1523</v>
      </c>
      <c r="B50" s="1440">
        <v>918.89999999999998</v>
      </c>
      <c r="C50" s="1440">
        <v>1203.3</v>
      </c>
      <c r="D50" s="1440">
        <v>1342.0999999999999</v>
      </c>
      <c r="E50" s="1440">
        <v>1299.2</v>
      </c>
      <c r="F50" s="1440">
        <v>1564.0999999999999</v>
      </c>
      <c r="G50" s="1440">
        <v>1665.2</v>
      </c>
      <c r="H50" s="1440">
        <v>1521.7</v>
      </c>
      <c r="I50" s="1440">
        <v>1553</v>
      </c>
      <c r="J50" s="1441">
        <v>1506.0999999999999</v>
      </c>
    </row>
    <row r="51">
      <c r="A51" s="1439" t="s">
        <v>1524</v>
      </c>
      <c r="B51" s="1440">
        <v>990.60000000000002</v>
      </c>
      <c r="C51" s="1440">
        <v>655.20000000000005</v>
      </c>
      <c r="D51" s="1440">
        <v>928.60000000000002</v>
      </c>
      <c r="E51" s="1440">
        <v>1079.7</v>
      </c>
      <c r="F51" s="1440">
        <v>1755.2</v>
      </c>
      <c r="G51" s="1440">
        <v>1770.8</v>
      </c>
      <c r="H51" s="1440">
        <v>1934.3</v>
      </c>
      <c r="I51" s="1440">
        <v>1978.3</v>
      </c>
      <c r="J51" s="1441">
        <v>1879.8</v>
      </c>
    </row>
    <row r="52">
      <c r="A52" s="1442" t="s">
        <v>83</v>
      </c>
      <c r="B52" s="1443">
        <v>30.800000000000001</v>
      </c>
      <c r="C52" s="1443">
        <v>70.099999999999994</v>
      </c>
      <c r="D52" s="1443">
        <v>85.700000000000003</v>
      </c>
      <c r="E52" s="1443">
        <v>92.900000000000006</v>
      </c>
      <c r="F52" s="1443">
        <v>107</v>
      </c>
      <c r="G52" s="1443">
        <v>134.69999999999999</v>
      </c>
      <c r="H52" s="1443">
        <v>103.09999999999999</v>
      </c>
      <c r="I52" s="1443">
        <v>101.40000000000001</v>
      </c>
      <c r="J52" s="1444">
        <v>89.700000000000003</v>
      </c>
    </row>
    <row r="53" ht="25.5">
      <c r="A53" s="1445" t="s">
        <v>1679</v>
      </c>
      <c r="B53" s="1446"/>
      <c r="C53" s="1446"/>
      <c r="D53" s="1446"/>
      <c r="E53" s="1446"/>
      <c r="F53" s="1446"/>
      <c r="G53" s="1446"/>
      <c r="H53" s="1446"/>
      <c r="I53" s="1446"/>
      <c r="J53" s="1447"/>
    </row>
    <row r="54" ht="38.25">
      <c r="A54" s="1445" t="s">
        <v>1680</v>
      </c>
      <c r="B54" s="1440">
        <v>959.79999999999995</v>
      </c>
      <c r="C54" s="1440">
        <v>585.10000000000002</v>
      </c>
      <c r="D54" s="1440">
        <v>842.89999999999998</v>
      </c>
      <c r="E54" s="1440">
        <v>986.79999999999995</v>
      </c>
      <c r="F54" s="1440">
        <v>1648.2</v>
      </c>
      <c r="G54" s="1440">
        <v>1636.0999999999999</v>
      </c>
      <c r="H54" s="1440">
        <v>1831.3</v>
      </c>
      <c r="I54" s="1440">
        <v>1876.9000000000001</v>
      </c>
      <c r="J54" s="1441">
        <v>1790.2</v>
      </c>
    </row>
    <row r="55">
      <c r="A55" s="1439" t="s">
        <v>1527</v>
      </c>
      <c r="B55" s="1440">
        <v>915</v>
      </c>
      <c r="C55" s="1440">
        <v>1096.5</v>
      </c>
      <c r="D55" s="1440">
        <v>1201.3</v>
      </c>
      <c r="E55" s="1440">
        <v>1264.4000000000001</v>
      </c>
      <c r="F55" s="1440">
        <v>1407.9000000000001</v>
      </c>
      <c r="G55" s="1440">
        <v>1547</v>
      </c>
      <c r="H55" s="1440">
        <v>1799.2</v>
      </c>
      <c r="I55" s="1440">
        <v>1861.3</v>
      </c>
      <c r="J55" s="1441">
        <v>1863.8</v>
      </c>
    </row>
    <row r="56" ht="25.5">
      <c r="A56" s="1439" t="s">
        <v>1681</v>
      </c>
      <c r="B56" s="1440">
        <v>424.10000000000002</v>
      </c>
      <c r="C56" s="1440">
        <v>492.39999999999998</v>
      </c>
      <c r="D56" s="1440">
        <v>469.69999999999999</v>
      </c>
      <c r="E56" s="1440">
        <v>785.70000000000005</v>
      </c>
      <c r="F56" s="1440">
        <v>855.60000000000002</v>
      </c>
      <c r="G56" s="1440">
        <v>1151.5</v>
      </c>
      <c r="H56" s="1440">
        <v>1437.7</v>
      </c>
      <c r="I56" s="1440">
        <v>1400.4000000000001</v>
      </c>
      <c r="J56" s="1441">
        <v>1463.3</v>
      </c>
    </row>
    <row r="57">
      <c r="A57" s="1439" t="s">
        <v>1529</v>
      </c>
      <c r="B57" s="1440">
        <v>128</v>
      </c>
      <c r="C57" s="1440">
        <v>149.30000000000001</v>
      </c>
      <c r="D57" s="1440">
        <v>175.5</v>
      </c>
      <c r="E57" s="1440">
        <v>214.19999999999999</v>
      </c>
      <c r="F57" s="1440">
        <v>253.09999999999999</v>
      </c>
      <c r="G57" s="1440">
        <v>268.30000000000001</v>
      </c>
      <c r="H57" s="1440">
        <v>292.10000000000002</v>
      </c>
      <c r="I57" s="1440">
        <v>326.19999999999999</v>
      </c>
      <c r="J57" s="1441">
        <v>367.69999999999999</v>
      </c>
    </row>
    <row r="58">
      <c r="A58" s="1439" t="s">
        <v>1530</v>
      </c>
      <c r="B58" s="1440">
        <v>612.29999999999995</v>
      </c>
      <c r="C58" s="1440">
        <v>429.19999999999999</v>
      </c>
      <c r="D58" s="1440">
        <v>405.30000000000001</v>
      </c>
      <c r="E58" s="1440">
        <v>710.29999999999995</v>
      </c>
      <c r="F58" s="1440">
        <v>1026.2</v>
      </c>
      <c r="G58" s="1440">
        <v>1089.5</v>
      </c>
      <c r="H58" s="1440">
        <v>1070.2</v>
      </c>
      <c r="I58" s="1440">
        <v>1150.9000000000001</v>
      </c>
      <c r="J58" s="1441">
        <v>1149.7</v>
      </c>
    </row>
    <row r="59">
      <c r="A59" s="1439" t="s">
        <v>1531</v>
      </c>
      <c r="B59" s="1440">
        <v>99.5</v>
      </c>
      <c r="C59" s="1440">
        <v>80.400000000000006</v>
      </c>
      <c r="D59" s="1440">
        <v>162.59999999999999</v>
      </c>
      <c r="E59" s="1440">
        <v>244.90000000000001</v>
      </c>
      <c r="F59" s="1440">
        <v>254.90000000000001</v>
      </c>
      <c r="G59" s="1440">
        <v>281.89999999999998</v>
      </c>
      <c r="H59" s="1440">
        <v>319.5</v>
      </c>
      <c r="I59" s="1440">
        <v>299.39999999999998</v>
      </c>
      <c r="J59" s="1441">
        <v>263.89999999999998</v>
      </c>
    </row>
    <row r="60">
      <c r="A60" s="1439" t="s">
        <v>1532</v>
      </c>
      <c r="B60" s="1440">
        <v>99</v>
      </c>
      <c r="C60" s="1440">
        <v>150.40000000000001</v>
      </c>
      <c r="D60" s="1440">
        <v>270.60000000000002</v>
      </c>
      <c r="E60" s="1440">
        <v>323.19999999999999</v>
      </c>
      <c r="F60" s="1440">
        <v>423.80000000000001</v>
      </c>
      <c r="G60" s="1440">
        <v>474.10000000000002</v>
      </c>
      <c r="H60" s="1440">
        <v>535.10000000000002</v>
      </c>
      <c r="I60" s="1440">
        <v>565.39999999999998</v>
      </c>
      <c r="J60" s="1441">
        <v>588.5</v>
      </c>
    </row>
    <row r="61">
      <c r="A61" s="1439" t="s">
        <v>1533</v>
      </c>
      <c r="B61" s="1440">
        <v>4350.6000000000004</v>
      </c>
      <c r="C61" s="1440">
        <v>7213.8000000000002</v>
      </c>
      <c r="D61" s="1440">
        <v>7628.6000000000004</v>
      </c>
      <c r="E61" s="1440">
        <v>8307.6000000000004</v>
      </c>
      <c r="F61" s="1440">
        <v>9266.8999999999996</v>
      </c>
      <c r="G61" s="1440">
        <v>8804.1000000000004</v>
      </c>
      <c r="H61" s="1440">
        <v>6641.5</v>
      </c>
      <c r="I61" s="1440">
        <v>6679.8000000000002</v>
      </c>
      <c r="J61" s="1441">
        <v>7166.6999999999998</v>
      </c>
    </row>
    <row r="62" ht="25.5">
      <c r="A62" s="1435" t="s">
        <v>1682</v>
      </c>
      <c r="B62" s="1436">
        <v>4581</v>
      </c>
      <c r="C62" s="1436">
        <v>5186.1999999999998</v>
      </c>
      <c r="D62" s="1436">
        <v>6921</v>
      </c>
      <c r="E62" s="1436">
        <v>7877.1999999999998</v>
      </c>
      <c r="F62" s="1436">
        <v>8628.7000000000007</v>
      </c>
      <c r="G62" s="1436">
        <v>9928.7999999999993</v>
      </c>
      <c r="H62" s="1436">
        <v>11750.5</v>
      </c>
      <c r="I62" s="1436">
        <v>19777.599999999999</v>
      </c>
      <c r="J62" s="1437">
        <v>16127.6</v>
      </c>
    </row>
    <row r="63">
      <c r="A63" s="1439" t="s">
        <v>1535</v>
      </c>
      <c r="B63" s="1440">
        <v>76.799999999999997</v>
      </c>
      <c r="C63" s="1440">
        <v>40.700000000000003</v>
      </c>
      <c r="D63" s="1440">
        <v>31.800000000000001</v>
      </c>
      <c r="E63" s="1440">
        <v>36.100000000000001</v>
      </c>
      <c r="F63" s="1440">
        <v>44.399999999999999</v>
      </c>
      <c r="G63" s="1440">
        <v>33.899999999999999</v>
      </c>
      <c r="H63" s="1440">
        <v>32.399999999999999</v>
      </c>
      <c r="I63" s="1440">
        <v>42.700000000000003</v>
      </c>
      <c r="J63" s="1441">
        <v>45.299999999999997</v>
      </c>
    </row>
    <row r="64">
      <c r="A64" s="1439" t="s">
        <v>1536</v>
      </c>
      <c r="B64" s="1440">
        <v>29.100000000000001</v>
      </c>
      <c r="C64" s="1440">
        <v>48.700000000000003</v>
      </c>
      <c r="D64" s="1440">
        <v>47.100000000000001</v>
      </c>
      <c r="E64" s="1440">
        <v>71.200000000000003</v>
      </c>
      <c r="F64" s="1440">
        <v>74.599999999999994</v>
      </c>
      <c r="G64" s="1440">
        <v>72.299999999999997</v>
      </c>
      <c r="H64" s="1440">
        <v>72.400000000000006</v>
      </c>
      <c r="I64" s="1440">
        <v>77.5</v>
      </c>
      <c r="J64" s="1441">
        <v>76.900000000000006</v>
      </c>
    </row>
    <row r="65">
      <c r="A65" s="1439" t="s">
        <v>1683</v>
      </c>
      <c r="B65" s="1436"/>
      <c r="C65" s="1436"/>
      <c r="D65" s="1436"/>
      <c r="E65" s="1436"/>
      <c r="F65" s="1436"/>
      <c r="G65" s="1436"/>
      <c r="H65" s="1436"/>
      <c r="I65" s="1440">
        <v>6788.5</v>
      </c>
      <c r="J65" s="1441">
        <v>2195.0999999999999</v>
      </c>
    </row>
    <row r="66">
      <c r="A66" s="1439" t="s">
        <v>1538</v>
      </c>
      <c r="B66" s="1440">
        <v>2244.8000000000002</v>
      </c>
      <c r="C66" s="1440">
        <v>2847.6999999999998</v>
      </c>
      <c r="D66" s="1440">
        <v>3394.5</v>
      </c>
      <c r="E66" s="1440">
        <v>3844.5999999999999</v>
      </c>
      <c r="F66" s="1440">
        <v>4354.6999999999998</v>
      </c>
      <c r="G66" s="1440">
        <v>5290.5</v>
      </c>
      <c r="H66" s="1440">
        <v>6509.6000000000004</v>
      </c>
      <c r="I66" s="1440">
        <v>7253.8000000000002</v>
      </c>
      <c r="J66" s="1441">
        <v>7880.3000000000002</v>
      </c>
    </row>
    <row r="67">
      <c r="A67" s="1439" t="s">
        <v>1539</v>
      </c>
      <c r="B67" s="1440">
        <v>503.80000000000001</v>
      </c>
      <c r="C67" s="1440">
        <v>473.39999999999998</v>
      </c>
      <c r="D67" s="1440">
        <v>684.89999999999998</v>
      </c>
      <c r="E67" s="1440">
        <v>990.10000000000002</v>
      </c>
      <c r="F67" s="1440">
        <v>884</v>
      </c>
      <c r="G67" s="1440">
        <v>844</v>
      </c>
      <c r="H67" s="1440">
        <v>799</v>
      </c>
      <c r="I67" s="1440">
        <v>761.10000000000002</v>
      </c>
      <c r="J67" s="1441">
        <v>701.20000000000005</v>
      </c>
    </row>
    <row r="68">
      <c r="A68" s="1439" t="s">
        <v>1540</v>
      </c>
      <c r="B68" s="1440">
        <v>859.39999999999998</v>
      </c>
      <c r="C68" s="1440">
        <v>659.60000000000002</v>
      </c>
      <c r="D68" s="1440">
        <v>1459.8</v>
      </c>
      <c r="E68" s="1440">
        <v>1437.5</v>
      </c>
      <c r="F68" s="1440">
        <v>1558.8</v>
      </c>
      <c r="G68" s="1440">
        <v>1705.9000000000001</v>
      </c>
      <c r="H68" s="1440">
        <v>1903.9000000000001</v>
      </c>
      <c r="I68" s="1440">
        <v>2117.6999999999998</v>
      </c>
      <c r="J68" s="1441">
        <v>2283.5</v>
      </c>
    </row>
    <row r="69">
      <c r="A69" s="1439" t="s">
        <v>1541</v>
      </c>
      <c r="B69" s="1440">
        <v>867.10000000000002</v>
      </c>
      <c r="C69" s="1440">
        <v>1116</v>
      </c>
      <c r="D69" s="1440">
        <v>1302.9000000000001</v>
      </c>
      <c r="E69" s="1440">
        <v>1497.7</v>
      </c>
      <c r="F69" s="1440">
        <v>1712.2</v>
      </c>
      <c r="G69" s="1440">
        <v>1982.3</v>
      </c>
      <c r="H69" s="1440">
        <v>2433.3000000000002</v>
      </c>
      <c r="I69" s="1440">
        <v>2634.1999999999998</v>
      </c>
      <c r="J69" s="1441">
        <v>2764.3000000000002</v>
      </c>
    </row>
    <row r="70">
      <c r="A70" s="1439" t="s">
        <v>1684</v>
      </c>
      <c r="B70" s="1436"/>
      <c r="C70" s="1436"/>
      <c r="D70" s="1436"/>
      <c r="E70" s="1436"/>
      <c r="F70" s="1436"/>
      <c r="G70" s="1436"/>
      <c r="H70" s="1436"/>
      <c r="I70" s="1440">
        <v>102.09999999999999</v>
      </c>
      <c r="J70" s="1441">
        <v>180.90000000000001</v>
      </c>
    </row>
    <row r="71" ht="25.5">
      <c r="A71" s="1438" t="s">
        <v>1685</v>
      </c>
      <c r="B71" s="1436">
        <v>6466.8000000000002</v>
      </c>
      <c r="C71" s="1436">
        <v>7120.8999999999996</v>
      </c>
      <c r="D71" s="1436">
        <v>6190.8000000000002</v>
      </c>
      <c r="E71" s="1436">
        <v>5912.6000000000004</v>
      </c>
      <c r="F71" s="1436">
        <v>4537.6000000000004</v>
      </c>
      <c r="G71" s="1436">
        <v>4611.8999999999996</v>
      </c>
      <c r="H71" s="1436">
        <v>5031.3999999999996</v>
      </c>
      <c r="I71" s="1436">
        <v>5188.8999999999996</v>
      </c>
      <c r="J71" s="1437">
        <v>5517.8000000000002</v>
      </c>
    </row>
    <row r="72">
      <c r="A72" s="1439" t="s">
        <v>1544</v>
      </c>
      <c r="B72" s="1440">
        <v>5520.1999999999998</v>
      </c>
      <c r="C72" s="1440">
        <v>5871.5</v>
      </c>
      <c r="D72" s="1440">
        <v>4693.6999999999998</v>
      </c>
      <c r="E72" s="1440">
        <v>4066.8000000000002</v>
      </c>
      <c r="F72" s="1440">
        <v>2397.6999999999998</v>
      </c>
      <c r="G72" s="1440">
        <v>2269.4000000000001</v>
      </c>
      <c r="H72" s="1440">
        <v>2265</v>
      </c>
      <c r="I72" s="1440">
        <v>2288.8000000000002</v>
      </c>
      <c r="J72" s="1441">
        <v>2417.9000000000001</v>
      </c>
    </row>
    <row r="73">
      <c r="A73" s="1439" t="s">
        <v>1545</v>
      </c>
      <c r="B73" s="1440" t="s">
        <v>68</v>
      </c>
      <c r="C73" s="1440">
        <v>0.10000000000000001</v>
      </c>
      <c r="D73" s="1440" t="s">
        <v>68</v>
      </c>
      <c r="E73" s="1440">
        <v>3.6000000000000001</v>
      </c>
      <c r="F73" s="1440">
        <v>33.700000000000003</v>
      </c>
      <c r="G73" s="1440">
        <v>36.200000000000003</v>
      </c>
      <c r="H73" s="1440">
        <v>44.299999999999997</v>
      </c>
      <c r="I73" s="1440">
        <v>45.299999999999997</v>
      </c>
      <c r="J73" s="1441">
        <v>37.200000000000003</v>
      </c>
    </row>
    <row r="74" ht="25.5">
      <c r="A74" s="1439" t="s">
        <v>1546</v>
      </c>
      <c r="B74" s="1440">
        <v>460.89999999999998</v>
      </c>
      <c r="C74" s="1440">
        <v>542.79999999999995</v>
      </c>
      <c r="D74" s="1440">
        <v>621.79999999999995</v>
      </c>
      <c r="E74" s="1440">
        <v>550.79999999999995</v>
      </c>
      <c r="F74" s="1440">
        <v>635</v>
      </c>
      <c r="G74" s="1440">
        <v>717.5</v>
      </c>
      <c r="H74" s="1440">
        <v>763.20000000000005</v>
      </c>
      <c r="I74" s="1440">
        <v>814.89999999999998</v>
      </c>
      <c r="J74" s="1441">
        <v>845.20000000000005</v>
      </c>
    </row>
    <row r="75" ht="25.5">
      <c r="A75" s="1439" t="s">
        <v>1547</v>
      </c>
      <c r="B75" s="1440">
        <v>19.199999999999999</v>
      </c>
      <c r="C75" s="1440">
        <v>29.300000000000001</v>
      </c>
      <c r="D75" s="1440">
        <v>47.5</v>
      </c>
      <c r="E75" s="1440">
        <v>41.399999999999999</v>
      </c>
      <c r="F75" s="1440">
        <v>37.100000000000001</v>
      </c>
      <c r="G75" s="1440">
        <v>35.399999999999999</v>
      </c>
      <c r="H75" s="1440">
        <v>38.700000000000003</v>
      </c>
      <c r="I75" s="1440">
        <v>44.899999999999999</v>
      </c>
      <c r="J75" s="1441">
        <v>45.799999999999997</v>
      </c>
    </row>
    <row r="76" ht="25.5">
      <c r="A76" s="1439" t="s">
        <v>1548</v>
      </c>
      <c r="B76" s="1440">
        <v>96.299999999999997</v>
      </c>
      <c r="C76" s="1440">
        <v>97.799999999999997</v>
      </c>
      <c r="D76" s="1440">
        <v>99.099999999999994</v>
      </c>
      <c r="E76" s="1440">
        <v>70.900000000000006</v>
      </c>
      <c r="F76" s="1440">
        <v>173.90000000000001</v>
      </c>
      <c r="G76" s="1440">
        <v>189.69999999999999</v>
      </c>
      <c r="H76" s="1440">
        <v>213</v>
      </c>
      <c r="I76" s="1440">
        <v>218.19999999999999</v>
      </c>
      <c r="J76" s="1441">
        <v>229.09999999999999</v>
      </c>
    </row>
    <row r="77">
      <c r="A77" s="1439" t="s">
        <v>1686</v>
      </c>
      <c r="B77" s="1440" t="s">
        <v>68</v>
      </c>
      <c r="C77" s="1440" t="s">
        <v>68</v>
      </c>
      <c r="D77" s="1440" t="s">
        <v>68</v>
      </c>
      <c r="E77" s="1440" t="s">
        <v>68</v>
      </c>
      <c r="F77" s="1440">
        <v>1</v>
      </c>
      <c r="G77" s="1440">
        <v>59.100000000000001</v>
      </c>
      <c r="H77" s="1440">
        <v>295.39999999999998</v>
      </c>
      <c r="I77" s="1440">
        <v>299.69999999999999</v>
      </c>
      <c r="J77" s="1441">
        <v>367.69999999999999</v>
      </c>
    </row>
    <row r="78">
      <c r="A78" s="1439" t="s">
        <v>1550</v>
      </c>
      <c r="B78" s="1440">
        <v>370.19999999999999</v>
      </c>
      <c r="C78" s="1440">
        <v>579.29999999999995</v>
      </c>
      <c r="D78" s="1440">
        <v>728.70000000000005</v>
      </c>
      <c r="E78" s="1440">
        <v>1179.0999999999999</v>
      </c>
      <c r="F78" s="1440">
        <v>1259.2</v>
      </c>
      <c r="G78" s="1440">
        <v>1304.4000000000001</v>
      </c>
      <c r="H78" s="1440">
        <v>1411.8</v>
      </c>
      <c r="I78" s="1440">
        <v>1477.0999999999999</v>
      </c>
      <c r="J78" s="1441">
        <v>1575</v>
      </c>
    </row>
    <row r="79" ht="25.5">
      <c r="A79" s="1438" t="s">
        <v>1551</v>
      </c>
      <c r="B79" s="1436">
        <v>12053</v>
      </c>
      <c r="C79" s="1436">
        <v>14128</v>
      </c>
      <c r="D79" s="1436">
        <v>16487.400000000001</v>
      </c>
      <c r="E79" s="1436">
        <v>19974.5</v>
      </c>
      <c r="F79" s="1436">
        <v>24822.400000000001</v>
      </c>
      <c r="G79" s="1436">
        <v>26389.299999999999</v>
      </c>
      <c r="H79" s="1436">
        <v>26708.900000000001</v>
      </c>
      <c r="I79" s="1436">
        <v>28547.400000000001</v>
      </c>
      <c r="J79" s="1437">
        <v>31741.299999999999</v>
      </c>
    </row>
    <row r="80" ht="25.5">
      <c r="A80" s="1439" t="s">
        <v>1552</v>
      </c>
      <c r="B80" s="1440">
        <v>2351.1999999999998</v>
      </c>
      <c r="C80" s="1440">
        <v>2395.8000000000002</v>
      </c>
      <c r="D80" s="1440">
        <v>2572.5</v>
      </c>
      <c r="E80" s="1440">
        <v>2742.3000000000002</v>
      </c>
      <c r="F80" s="1440">
        <v>3366.8000000000002</v>
      </c>
      <c r="G80" s="1440">
        <v>3870.5</v>
      </c>
      <c r="H80" s="1440">
        <v>4157.6000000000004</v>
      </c>
      <c r="I80" s="1440">
        <v>4344.3000000000002</v>
      </c>
      <c r="J80" s="1441">
        <v>4382.3999999999996</v>
      </c>
    </row>
    <row r="81">
      <c r="A81" s="1439" t="s">
        <v>1553</v>
      </c>
      <c r="B81" s="1440">
        <v>261.89999999999998</v>
      </c>
      <c r="C81" s="1440">
        <v>315.69999999999999</v>
      </c>
      <c r="D81" s="1440">
        <v>431.19999999999999</v>
      </c>
      <c r="E81" s="1440">
        <v>573.70000000000005</v>
      </c>
      <c r="F81" s="1440">
        <v>700.10000000000002</v>
      </c>
      <c r="G81" s="1440">
        <v>685.39999999999998</v>
      </c>
      <c r="H81" s="1440">
        <v>705.89999999999998</v>
      </c>
      <c r="I81" s="1440">
        <v>359.80000000000001</v>
      </c>
      <c r="J81" s="1441">
        <v>381</v>
      </c>
    </row>
    <row r="82">
      <c r="A82" s="1439" t="s">
        <v>1554</v>
      </c>
      <c r="B82" s="1440">
        <v>229.40000000000001</v>
      </c>
      <c r="C82" s="1440">
        <v>297.80000000000001</v>
      </c>
      <c r="D82" s="1440">
        <v>369.60000000000002</v>
      </c>
      <c r="E82" s="1440">
        <v>382.5</v>
      </c>
      <c r="F82" s="1440">
        <v>542.20000000000005</v>
      </c>
      <c r="G82" s="1440">
        <v>522.60000000000002</v>
      </c>
      <c r="H82" s="1440">
        <v>537</v>
      </c>
      <c r="I82" s="1440">
        <v>520.20000000000005</v>
      </c>
      <c r="J82" s="1441">
        <v>546.10000000000002</v>
      </c>
    </row>
    <row r="83">
      <c r="A83" s="1439" t="s">
        <v>1555</v>
      </c>
      <c r="B83" s="1440">
        <v>1137.2</v>
      </c>
      <c r="C83" s="1440">
        <v>1239.2</v>
      </c>
      <c r="D83" s="1440">
        <v>1509.2</v>
      </c>
      <c r="E83" s="1440">
        <v>1932.4000000000001</v>
      </c>
      <c r="F83" s="1440">
        <v>2313.4000000000001</v>
      </c>
      <c r="G83" s="1440">
        <v>2477.5</v>
      </c>
      <c r="H83" s="1440">
        <v>2820.5999999999999</v>
      </c>
      <c r="I83" s="1440">
        <v>3061.9000000000001</v>
      </c>
      <c r="J83" s="1441">
        <v>3577.8000000000002</v>
      </c>
    </row>
    <row r="84">
      <c r="A84" s="1439" t="s">
        <v>1556</v>
      </c>
      <c r="B84" s="1440">
        <v>152.30000000000001</v>
      </c>
      <c r="C84" s="1440">
        <v>240.80000000000001</v>
      </c>
      <c r="D84" s="1440">
        <v>257.60000000000002</v>
      </c>
      <c r="E84" s="1440">
        <v>458.60000000000002</v>
      </c>
      <c r="F84" s="1440">
        <v>684.20000000000005</v>
      </c>
      <c r="G84" s="1440">
        <v>681.60000000000002</v>
      </c>
      <c r="H84" s="1440">
        <v>608.29999999999995</v>
      </c>
      <c r="I84" s="1440">
        <v>648.10000000000002</v>
      </c>
      <c r="J84" s="1441">
        <v>878.60000000000002</v>
      </c>
    </row>
    <row r="85">
      <c r="A85" s="1439" t="s">
        <v>1557</v>
      </c>
      <c r="B85" s="1440">
        <v>391.89999999999998</v>
      </c>
      <c r="C85" s="1440">
        <v>470.69999999999999</v>
      </c>
      <c r="D85" s="1440">
        <v>542.79999999999995</v>
      </c>
      <c r="E85" s="1440">
        <v>596.5</v>
      </c>
      <c r="F85" s="1440">
        <v>691.10000000000002</v>
      </c>
      <c r="G85" s="1440">
        <v>701.79999999999995</v>
      </c>
      <c r="H85" s="1440">
        <v>761.20000000000005</v>
      </c>
      <c r="I85" s="1440">
        <v>788.39999999999998</v>
      </c>
      <c r="J85" s="1441">
        <v>914.10000000000002</v>
      </c>
    </row>
    <row r="86">
      <c r="A86" s="1439" t="s">
        <v>1558</v>
      </c>
      <c r="B86" s="1440">
        <v>1411.0999999999999</v>
      </c>
      <c r="C86" s="1440">
        <v>1596.5999999999999</v>
      </c>
      <c r="D86" s="1440">
        <v>2229.4000000000001</v>
      </c>
      <c r="E86" s="1440">
        <v>2834.5999999999999</v>
      </c>
      <c r="F86" s="1440">
        <v>3335.6999999999998</v>
      </c>
      <c r="G86" s="1440">
        <v>3027.3000000000002</v>
      </c>
      <c r="H86" s="1440">
        <v>2824.3000000000002</v>
      </c>
      <c r="I86" s="1440">
        <v>4051.5999999999999</v>
      </c>
      <c r="J86" s="1441">
        <v>5738.6999999999998</v>
      </c>
    </row>
    <row r="87">
      <c r="A87" s="1439" t="s">
        <v>1559</v>
      </c>
      <c r="B87" s="1440">
        <v>496</v>
      </c>
      <c r="C87" s="1440">
        <v>730.20000000000005</v>
      </c>
      <c r="D87" s="1440">
        <v>811.5</v>
      </c>
      <c r="E87" s="1440">
        <v>874.5</v>
      </c>
      <c r="F87" s="1440">
        <v>1052.5</v>
      </c>
      <c r="G87" s="1440">
        <v>1027.5999999999999</v>
      </c>
      <c r="H87" s="1440">
        <v>724.89999999999998</v>
      </c>
      <c r="I87" s="1440">
        <v>734.89999999999998</v>
      </c>
      <c r="J87" s="1441">
        <v>755.60000000000002</v>
      </c>
    </row>
    <row r="88">
      <c r="A88" s="1439" t="s">
        <v>1560</v>
      </c>
      <c r="B88" s="1440">
        <v>2120.3000000000002</v>
      </c>
      <c r="C88" s="1440">
        <v>2620.0999999999999</v>
      </c>
      <c r="D88" s="1440">
        <v>2731.8000000000002</v>
      </c>
      <c r="E88" s="1440">
        <v>3866.1999999999998</v>
      </c>
      <c r="F88" s="1440">
        <v>5634</v>
      </c>
      <c r="G88" s="1440">
        <v>7243.8000000000002</v>
      </c>
      <c r="H88" s="1440">
        <v>7173.5</v>
      </c>
      <c r="I88" s="1440">
        <v>7495.6000000000004</v>
      </c>
      <c r="J88" s="1441">
        <v>7865.6999999999998</v>
      </c>
    </row>
    <row r="89">
      <c r="A89" s="1439" t="s">
        <v>1561</v>
      </c>
      <c r="B89" s="1440">
        <v>625.89999999999998</v>
      </c>
      <c r="C89" s="1440">
        <v>661.5</v>
      </c>
      <c r="D89" s="1440">
        <v>963.10000000000002</v>
      </c>
      <c r="E89" s="1440">
        <v>1092.2</v>
      </c>
      <c r="F89" s="1440">
        <v>1191.3</v>
      </c>
      <c r="G89" s="1440">
        <v>1287.3</v>
      </c>
      <c r="H89" s="1440">
        <v>1366.3</v>
      </c>
      <c r="I89" s="1440">
        <v>1441</v>
      </c>
      <c r="J89" s="1441">
        <v>1446</v>
      </c>
    </row>
    <row r="90">
      <c r="A90" s="1439" t="s">
        <v>1562</v>
      </c>
      <c r="B90" s="1440">
        <v>409.30000000000001</v>
      </c>
      <c r="C90" s="1440">
        <v>460.89999999999998</v>
      </c>
      <c r="D90" s="1440">
        <v>446.80000000000001</v>
      </c>
      <c r="E90" s="1440">
        <v>590.89999999999998</v>
      </c>
      <c r="F90" s="1440">
        <v>719.10000000000002</v>
      </c>
      <c r="G90" s="1440">
        <v>836.70000000000005</v>
      </c>
      <c r="H90" s="1440">
        <v>846.79999999999995</v>
      </c>
      <c r="I90" s="1440">
        <v>784.89999999999998</v>
      </c>
      <c r="J90" s="1441">
        <v>827.20000000000005</v>
      </c>
    </row>
    <row r="91">
      <c r="A91" s="1439" t="s">
        <v>1563</v>
      </c>
      <c r="B91" s="1440">
        <v>1119.5</v>
      </c>
      <c r="C91" s="1440">
        <v>1322.2</v>
      </c>
      <c r="D91" s="1440">
        <v>1447.7</v>
      </c>
      <c r="E91" s="1440">
        <v>1624.7</v>
      </c>
      <c r="F91" s="1440">
        <v>1832.5999999999999</v>
      </c>
      <c r="G91" s="1440">
        <v>1608.7</v>
      </c>
      <c r="H91" s="1440">
        <v>1819.4000000000001</v>
      </c>
      <c r="I91" s="1440">
        <v>2067.3000000000002</v>
      </c>
      <c r="J91" s="1441">
        <v>2258.0999999999999</v>
      </c>
    </row>
    <row r="92">
      <c r="A92" s="1439" t="s">
        <v>1564</v>
      </c>
      <c r="B92" s="1440">
        <v>970.70000000000005</v>
      </c>
      <c r="C92" s="1440">
        <v>1145.8</v>
      </c>
      <c r="D92" s="1440">
        <v>1474.2</v>
      </c>
      <c r="E92" s="1440">
        <v>1408.4000000000001</v>
      </c>
      <c r="F92" s="1440">
        <v>1453.8</v>
      </c>
      <c r="G92" s="1440">
        <v>1244.8</v>
      </c>
      <c r="H92" s="1440">
        <v>1266.3</v>
      </c>
      <c r="I92" s="1440">
        <v>1256</v>
      </c>
      <c r="J92" s="1441">
        <v>1346</v>
      </c>
    </row>
    <row r="93">
      <c r="A93" s="1439" t="s">
        <v>1565</v>
      </c>
      <c r="B93" s="1440">
        <v>376.19999999999999</v>
      </c>
      <c r="C93" s="1440">
        <v>630.60000000000002</v>
      </c>
      <c r="D93" s="1440">
        <v>700</v>
      </c>
      <c r="E93" s="1440">
        <v>996.79999999999995</v>
      </c>
      <c r="F93" s="1440">
        <v>1305.8</v>
      </c>
      <c r="G93" s="1440">
        <v>1173.7</v>
      </c>
      <c r="H93" s="1440">
        <v>1096.7</v>
      </c>
      <c r="I93" s="1440">
        <v>993.39999999999998</v>
      </c>
      <c r="J93" s="1441">
        <v>824</v>
      </c>
    </row>
    <row r="94" ht="25.5">
      <c r="A94" s="1438" t="s">
        <v>1566</v>
      </c>
      <c r="B94" s="1436">
        <v>11840.9</v>
      </c>
      <c r="C94" s="1436">
        <v>14935.200000000001</v>
      </c>
      <c r="D94" s="1436">
        <v>16629.5</v>
      </c>
      <c r="E94" s="1436">
        <v>17569.099999999999</v>
      </c>
      <c r="F94" s="1436">
        <v>19835.900000000001</v>
      </c>
      <c r="G94" s="1436">
        <v>22309.799999999999</v>
      </c>
      <c r="H94" s="1436">
        <v>24608</v>
      </c>
      <c r="I94" s="1436">
        <v>22444.299999999999</v>
      </c>
      <c r="J94" s="1437">
        <v>24920.799999999999</v>
      </c>
    </row>
    <row r="95">
      <c r="A95" s="1439" t="s">
        <v>1567</v>
      </c>
      <c r="B95" s="1440">
        <v>164.5</v>
      </c>
      <c r="C95" s="1440">
        <v>427</v>
      </c>
      <c r="D95" s="1440">
        <v>534.79999999999995</v>
      </c>
      <c r="E95" s="1440">
        <v>590.20000000000005</v>
      </c>
      <c r="F95" s="1440">
        <v>651.89999999999998</v>
      </c>
      <c r="G95" s="1440">
        <v>663.5</v>
      </c>
      <c r="H95" s="1440">
        <v>595.10000000000002</v>
      </c>
      <c r="I95" s="1440">
        <v>531.79999999999995</v>
      </c>
      <c r="J95" s="1441">
        <v>784.29999999999995</v>
      </c>
    </row>
    <row r="96">
      <c r="A96" s="1439" t="s">
        <v>1568</v>
      </c>
      <c r="B96" s="1440">
        <v>7426.1999999999998</v>
      </c>
      <c r="C96" s="1440">
        <v>9460.5</v>
      </c>
      <c r="D96" s="1440">
        <v>10554.9</v>
      </c>
      <c r="E96" s="1440">
        <v>11227.9</v>
      </c>
      <c r="F96" s="1440">
        <v>12545.799999999999</v>
      </c>
      <c r="G96" s="1440">
        <v>13616.4</v>
      </c>
      <c r="H96" s="1440">
        <v>15847.799999999999</v>
      </c>
      <c r="I96" s="1440">
        <v>13606.1</v>
      </c>
      <c r="J96" s="1441">
        <v>15067.299999999999</v>
      </c>
    </row>
    <row r="97">
      <c r="A97" s="1439" t="s">
        <v>1569</v>
      </c>
      <c r="B97" s="1440">
        <v>1254.9000000000001</v>
      </c>
      <c r="C97" s="1440">
        <v>1593.2</v>
      </c>
      <c r="D97" s="1440">
        <v>1943.7</v>
      </c>
      <c r="E97" s="1440">
        <v>1765.3</v>
      </c>
      <c r="F97" s="1440">
        <v>2617.9000000000001</v>
      </c>
      <c r="G97" s="1440">
        <v>2804</v>
      </c>
      <c r="H97" s="1440">
        <v>3319.0999999999999</v>
      </c>
      <c r="I97" s="1440">
        <v>3652.8000000000002</v>
      </c>
      <c r="J97" s="1441">
        <v>3852.8000000000002</v>
      </c>
    </row>
    <row r="98">
      <c r="A98" s="1448" t="s">
        <v>1687</v>
      </c>
      <c r="B98" s="1443">
        <v>580.79999999999995</v>
      </c>
      <c r="C98" s="1443">
        <v>825.29999999999995</v>
      </c>
      <c r="D98" s="1443">
        <v>1040.4000000000001</v>
      </c>
      <c r="E98" s="1443">
        <v>755.20000000000005</v>
      </c>
      <c r="F98" s="1443">
        <v>1444.2</v>
      </c>
      <c r="G98" s="1443">
        <v>1498.9000000000001</v>
      </c>
      <c r="H98" s="1443">
        <v>1767.4000000000001</v>
      </c>
      <c r="I98" s="1443">
        <v>1969</v>
      </c>
      <c r="J98" s="1444">
        <v>2123.0999999999999</v>
      </c>
    </row>
    <row r="99" ht="25.5">
      <c r="A99" s="1449" t="s">
        <v>1688</v>
      </c>
      <c r="B99" s="1446"/>
      <c r="C99" s="1446"/>
      <c r="D99" s="1446"/>
      <c r="E99" s="1446"/>
      <c r="F99" s="1446"/>
      <c r="G99" s="1446"/>
      <c r="H99" s="1446"/>
      <c r="I99" s="1446"/>
      <c r="J99" s="1447"/>
    </row>
    <row r="100" ht="25.5">
      <c r="A100" s="1449" t="s">
        <v>1689</v>
      </c>
      <c r="B100" s="1440">
        <v>83.799999999999997</v>
      </c>
      <c r="C100" s="1440">
        <v>164.19999999999999</v>
      </c>
      <c r="D100" s="1440">
        <v>160.09999999999999</v>
      </c>
      <c r="E100" s="1440">
        <v>158</v>
      </c>
      <c r="F100" s="1440">
        <v>249.40000000000001</v>
      </c>
      <c r="G100" s="1440">
        <v>269.39999999999998</v>
      </c>
      <c r="H100" s="1440">
        <v>300.39999999999998</v>
      </c>
      <c r="I100" s="1440">
        <v>353.39999999999998</v>
      </c>
      <c r="J100" s="1441">
        <v>365.30000000000001</v>
      </c>
    </row>
    <row r="101" ht="38.25">
      <c r="A101" s="1445" t="s">
        <v>1690</v>
      </c>
      <c r="B101" s="1440">
        <v>590.29999999999995</v>
      </c>
      <c r="C101" s="1440">
        <v>603.70000000000005</v>
      </c>
      <c r="D101" s="1440">
        <v>743.20000000000005</v>
      </c>
      <c r="E101" s="1440">
        <v>852.10000000000002</v>
      </c>
      <c r="F101" s="1440">
        <v>924.29999999999995</v>
      </c>
      <c r="G101" s="1440">
        <v>1035.7</v>
      </c>
      <c r="H101" s="1440">
        <v>1251.4000000000001</v>
      </c>
      <c r="I101" s="1440">
        <v>1330.5</v>
      </c>
      <c r="J101" s="1441">
        <v>1364.3</v>
      </c>
    </row>
    <row r="102">
      <c r="A102" s="1439" t="s">
        <v>1573</v>
      </c>
      <c r="B102" s="1440">
        <v>2995.4000000000001</v>
      </c>
      <c r="C102" s="1440">
        <v>3454.5999999999999</v>
      </c>
      <c r="D102" s="1440">
        <v>3596.0999999999999</v>
      </c>
      <c r="E102" s="1440">
        <v>3985.8000000000002</v>
      </c>
      <c r="F102" s="1440">
        <v>4020.3000000000002</v>
      </c>
      <c r="G102" s="1440">
        <v>5226</v>
      </c>
      <c r="H102" s="1440">
        <v>4846</v>
      </c>
      <c r="I102" s="1440">
        <v>4653.5</v>
      </c>
      <c r="J102" s="1441">
        <v>5216.3999999999996</v>
      </c>
    </row>
    <row r="103" ht="25.5">
      <c r="A103" s="1438" t="s">
        <v>1574</v>
      </c>
      <c r="B103" s="1436">
        <v>7102.1000000000004</v>
      </c>
      <c r="C103" s="1436">
        <v>13088.5</v>
      </c>
      <c r="D103" s="1436">
        <v>15511.799999999999</v>
      </c>
      <c r="E103" s="1436">
        <v>17221.299999999999</v>
      </c>
      <c r="F103" s="1436">
        <v>19378.5</v>
      </c>
      <c r="G103" s="1436">
        <v>18844.400000000001</v>
      </c>
      <c r="H103" s="1436">
        <v>17996.799999999999</v>
      </c>
      <c r="I103" s="1436">
        <v>18304.700000000001</v>
      </c>
      <c r="J103" s="1437">
        <v>19559.599999999999</v>
      </c>
    </row>
    <row r="104">
      <c r="A104" s="1439" t="s">
        <v>1691</v>
      </c>
      <c r="B104" s="1440">
        <v>75.400000000000006</v>
      </c>
      <c r="C104" s="1440">
        <v>69.700000000000003</v>
      </c>
      <c r="D104" s="1440">
        <v>117.09999999999999</v>
      </c>
      <c r="E104" s="1440">
        <v>113.40000000000001</v>
      </c>
      <c r="F104" s="1440">
        <v>114.90000000000001</v>
      </c>
      <c r="G104" s="1440">
        <v>116.09999999999999</v>
      </c>
      <c r="H104" s="1440">
        <v>138.59999999999999</v>
      </c>
      <c r="I104" s="1440">
        <v>153</v>
      </c>
      <c r="J104" s="1441">
        <v>173.5</v>
      </c>
    </row>
    <row r="105">
      <c r="A105" s="1439" t="s">
        <v>1585</v>
      </c>
      <c r="B105" s="1440">
        <v>234.30000000000001</v>
      </c>
      <c r="C105" s="1440">
        <v>280.89999999999998</v>
      </c>
      <c r="D105" s="1440">
        <v>335</v>
      </c>
      <c r="E105" s="1440">
        <v>435.89999999999998</v>
      </c>
      <c r="F105" s="1440">
        <v>795.5</v>
      </c>
      <c r="G105" s="1440">
        <v>894.29999999999995</v>
      </c>
      <c r="H105" s="1440">
        <v>1010.1</v>
      </c>
      <c r="I105" s="1440">
        <v>1068.4000000000001</v>
      </c>
      <c r="J105" s="1441">
        <v>1236.2</v>
      </c>
    </row>
    <row r="106">
      <c r="A106" s="1439" t="s">
        <v>1576</v>
      </c>
      <c r="B106" s="1440">
        <v>4.4000000000000004</v>
      </c>
      <c r="C106" s="1440">
        <v>4.9000000000000004</v>
      </c>
      <c r="D106" s="1440">
        <v>6.2999999999999998</v>
      </c>
      <c r="E106" s="1440">
        <v>19.100000000000001</v>
      </c>
      <c r="F106" s="1440">
        <v>20</v>
      </c>
      <c r="G106" s="1440">
        <v>20.399999999999999</v>
      </c>
      <c r="H106" s="1440">
        <v>21.899999999999999</v>
      </c>
      <c r="I106" s="1440">
        <v>24.100000000000001</v>
      </c>
      <c r="J106" s="1441">
        <v>62.200000000000003</v>
      </c>
    </row>
    <row r="107">
      <c r="A107" s="1439" t="s">
        <v>1577</v>
      </c>
      <c r="B107" s="1440">
        <v>99</v>
      </c>
      <c r="C107" s="1440">
        <v>86.099999999999994</v>
      </c>
      <c r="D107" s="1440">
        <v>120.5</v>
      </c>
      <c r="E107" s="1440">
        <v>123.8</v>
      </c>
      <c r="F107" s="1440">
        <v>132.30000000000001</v>
      </c>
      <c r="G107" s="1440">
        <v>130.69999999999999</v>
      </c>
      <c r="H107" s="1440">
        <v>137.90000000000001</v>
      </c>
      <c r="I107" s="1440">
        <v>139.69999999999999</v>
      </c>
      <c r="J107" s="1441">
        <v>138.59999999999999</v>
      </c>
    </row>
    <row r="108">
      <c r="A108" s="1439" t="s">
        <v>1578</v>
      </c>
      <c r="B108" s="1440">
        <v>745.89999999999998</v>
      </c>
      <c r="C108" s="1440">
        <v>780.39999999999998</v>
      </c>
      <c r="D108" s="1440">
        <v>867.60000000000002</v>
      </c>
      <c r="E108" s="1440">
        <v>928.60000000000002</v>
      </c>
      <c r="F108" s="1440">
        <v>1014.5</v>
      </c>
      <c r="G108" s="1440">
        <v>859.39999999999998</v>
      </c>
      <c r="H108" s="1440">
        <v>931.20000000000005</v>
      </c>
      <c r="I108" s="1440">
        <v>952.60000000000002</v>
      </c>
      <c r="J108" s="1441">
        <v>966.10000000000002</v>
      </c>
    </row>
    <row r="109">
      <c r="A109" s="1439" t="s">
        <v>1587</v>
      </c>
      <c r="B109" s="1440">
        <v>525.39999999999998</v>
      </c>
      <c r="C109" s="1440">
        <v>739.89999999999998</v>
      </c>
      <c r="D109" s="1440">
        <v>825.60000000000002</v>
      </c>
      <c r="E109" s="1440">
        <v>892.10000000000002</v>
      </c>
      <c r="F109" s="1440">
        <v>1147</v>
      </c>
      <c r="G109" s="1440">
        <v>982.20000000000005</v>
      </c>
      <c r="H109" s="1440">
        <v>702.60000000000002</v>
      </c>
      <c r="I109" s="1440">
        <v>737.39999999999998</v>
      </c>
      <c r="J109" s="1441">
        <v>776.79999999999995</v>
      </c>
    </row>
    <row r="110">
      <c r="A110" s="1439" t="s">
        <v>1579</v>
      </c>
      <c r="B110" s="1440">
        <v>1381.9000000000001</v>
      </c>
      <c r="C110" s="1440">
        <v>2790.5</v>
      </c>
      <c r="D110" s="1440">
        <v>3645.1999999999998</v>
      </c>
      <c r="E110" s="1440">
        <v>3842.5</v>
      </c>
      <c r="F110" s="1440">
        <v>2891.9000000000001</v>
      </c>
      <c r="G110" s="1440">
        <v>3049.1999999999998</v>
      </c>
      <c r="H110" s="1440">
        <v>2519.0999999999999</v>
      </c>
      <c r="I110" s="1440">
        <v>2499.6999999999998</v>
      </c>
      <c r="J110" s="1441">
        <v>2664.5</v>
      </c>
    </row>
    <row r="111">
      <c r="A111" s="1439" t="s">
        <v>1580</v>
      </c>
      <c r="B111" s="1440">
        <v>1083.4000000000001</v>
      </c>
      <c r="C111" s="1440">
        <v>1017.7</v>
      </c>
      <c r="D111" s="1440">
        <v>1192</v>
      </c>
      <c r="E111" s="1440">
        <v>1429.8</v>
      </c>
      <c r="F111" s="1440">
        <v>1468.3</v>
      </c>
      <c r="G111" s="1440">
        <v>1550.8</v>
      </c>
      <c r="H111" s="1440">
        <v>1882.9000000000001</v>
      </c>
      <c r="I111" s="1440">
        <v>2031.5999999999999</v>
      </c>
      <c r="J111" s="1441">
        <v>2081.4000000000001</v>
      </c>
    </row>
    <row r="112">
      <c r="A112" s="1439" t="s">
        <v>1692</v>
      </c>
      <c r="B112" s="1440">
        <v>759.89999999999998</v>
      </c>
      <c r="C112" s="1440">
        <v>2355.1999999999998</v>
      </c>
      <c r="D112" s="1440">
        <v>2700.6999999999998</v>
      </c>
      <c r="E112" s="1440">
        <v>3354.5</v>
      </c>
      <c r="F112" s="1440">
        <v>4372</v>
      </c>
      <c r="G112" s="1440">
        <v>4376.8999999999996</v>
      </c>
      <c r="H112" s="1440">
        <v>4256.5</v>
      </c>
      <c r="I112" s="1440">
        <v>3884.8000000000002</v>
      </c>
      <c r="J112" s="1441">
        <v>4010.5</v>
      </c>
    </row>
    <row r="113">
      <c r="A113" s="1439" t="s">
        <v>1582</v>
      </c>
      <c r="B113" s="1440">
        <v>729.70000000000005</v>
      </c>
      <c r="C113" s="1440">
        <v>3049.5999999999999</v>
      </c>
      <c r="D113" s="1440">
        <v>3238.3000000000002</v>
      </c>
      <c r="E113" s="1440">
        <v>3317.4000000000001</v>
      </c>
      <c r="F113" s="1440">
        <v>4191.6999999999998</v>
      </c>
      <c r="G113" s="1440">
        <v>3487.1999999999998</v>
      </c>
      <c r="H113" s="1440">
        <v>2872.1999999999998</v>
      </c>
      <c r="I113" s="1440">
        <v>3613.0999999999999</v>
      </c>
      <c r="J113" s="1441">
        <v>4108.5</v>
      </c>
    </row>
    <row r="114">
      <c r="A114" s="1439" t="s">
        <v>1583</v>
      </c>
      <c r="B114" s="1440">
        <v>977.79999999999995</v>
      </c>
      <c r="C114" s="1440">
        <v>1150.2</v>
      </c>
      <c r="D114" s="1440">
        <v>1324.3</v>
      </c>
      <c r="E114" s="1440">
        <v>1464.8</v>
      </c>
      <c r="F114" s="1440">
        <v>1775.2</v>
      </c>
      <c r="G114" s="1440">
        <v>1884.7</v>
      </c>
      <c r="H114" s="1440">
        <v>1883.3</v>
      </c>
      <c r="I114" s="1440">
        <v>1589.0999999999999</v>
      </c>
      <c r="J114" s="1441">
        <v>1667.9000000000001</v>
      </c>
    </row>
    <row r="115">
      <c r="A115" s="1450" t="s">
        <v>585</v>
      </c>
      <c r="B115" s="1451">
        <v>485.10000000000002</v>
      </c>
      <c r="C115" s="1451">
        <v>763.39999999999998</v>
      </c>
      <c r="D115" s="1451">
        <v>1139</v>
      </c>
      <c r="E115" s="1451">
        <v>1299.4000000000001</v>
      </c>
      <c r="F115" s="1451">
        <v>1455.0999999999999</v>
      </c>
      <c r="G115" s="1451">
        <v>1492.5</v>
      </c>
      <c r="H115" s="1451">
        <v>1640.4000000000001</v>
      </c>
      <c r="I115" s="1451">
        <v>1611.2</v>
      </c>
      <c r="J115" s="1452">
        <v>1673.4000000000001</v>
      </c>
    </row>
    <row r="116" ht="25.5">
      <c r="A116" s="1438" t="s">
        <v>1584</v>
      </c>
      <c r="B116" s="1436">
        <v>2652.5999999999999</v>
      </c>
      <c r="C116" s="1436">
        <v>3737.9000000000001</v>
      </c>
      <c r="D116" s="1436">
        <v>4795</v>
      </c>
      <c r="E116" s="1436">
        <v>5798</v>
      </c>
      <c r="F116" s="1436">
        <v>6848</v>
      </c>
      <c r="G116" s="1436">
        <v>7071.5</v>
      </c>
      <c r="H116" s="1436">
        <v>7371.3999999999996</v>
      </c>
      <c r="I116" s="1436">
        <v>7680.3000000000002</v>
      </c>
      <c r="J116" s="1437">
        <v>8132.8000000000002</v>
      </c>
    </row>
    <row r="117" ht="25.5">
      <c r="A117" s="1439" t="s">
        <v>1586</v>
      </c>
      <c r="B117" s="1440">
        <v>208.69999999999999</v>
      </c>
      <c r="C117" s="1440">
        <v>267.89999999999998</v>
      </c>
      <c r="D117" s="1440">
        <v>300.60000000000002</v>
      </c>
      <c r="E117" s="1440">
        <v>372.5</v>
      </c>
      <c r="F117" s="1440">
        <v>474.69999999999999</v>
      </c>
      <c r="G117" s="1440">
        <v>551.79999999999995</v>
      </c>
      <c r="H117" s="1440">
        <v>567.5</v>
      </c>
      <c r="I117" s="1440">
        <v>590.70000000000005</v>
      </c>
      <c r="J117" s="1441">
        <v>668.89999999999998</v>
      </c>
    </row>
    <row r="118">
      <c r="A118" s="1439" t="s">
        <v>1588</v>
      </c>
      <c r="B118" s="1440">
        <v>315.69999999999999</v>
      </c>
      <c r="C118" s="1440">
        <v>412.10000000000002</v>
      </c>
      <c r="D118" s="1440">
        <v>415.30000000000001</v>
      </c>
      <c r="E118" s="1440">
        <v>552.39999999999998</v>
      </c>
      <c r="F118" s="1440">
        <v>648.20000000000005</v>
      </c>
      <c r="G118" s="1440">
        <v>656.20000000000005</v>
      </c>
      <c r="H118" s="1440">
        <v>600.89999999999998</v>
      </c>
      <c r="I118" s="1440">
        <v>613.89999999999998</v>
      </c>
      <c r="J118" s="1441">
        <v>692.89999999999998</v>
      </c>
    </row>
    <row r="119">
      <c r="A119" s="1439" t="s">
        <v>1589</v>
      </c>
      <c r="B119" s="1440">
        <v>471.89999999999998</v>
      </c>
      <c r="C119" s="1440">
        <v>895.5</v>
      </c>
      <c r="D119" s="1440">
        <v>1539.2</v>
      </c>
      <c r="E119" s="1440">
        <v>1641.2</v>
      </c>
      <c r="F119" s="1440">
        <v>1816.4000000000001</v>
      </c>
      <c r="G119" s="1440">
        <v>1882.5</v>
      </c>
      <c r="H119" s="1440">
        <v>1912.0999999999999</v>
      </c>
      <c r="I119" s="1440">
        <v>2137</v>
      </c>
      <c r="J119" s="1441">
        <v>2399.6999999999998</v>
      </c>
    </row>
    <row r="120">
      <c r="A120" s="1439" t="s">
        <v>1590</v>
      </c>
      <c r="B120" s="1440">
        <v>538</v>
      </c>
      <c r="C120" s="1440">
        <v>842.70000000000005</v>
      </c>
      <c r="D120" s="1440">
        <v>931.20000000000005</v>
      </c>
      <c r="E120" s="1440">
        <v>969.89999999999998</v>
      </c>
      <c r="F120" s="1440">
        <v>1345.5999999999999</v>
      </c>
      <c r="G120" s="1440">
        <v>1201.5</v>
      </c>
      <c r="H120" s="1440">
        <v>1300</v>
      </c>
      <c r="I120" s="1440">
        <v>1376.7</v>
      </c>
      <c r="J120" s="1441">
        <v>1541.4000000000001</v>
      </c>
    </row>
    <row r="121">
      <c r="A121" s="1439" t="s">
        <v>1591</v>
      </c>
      <c r="B121" s="1440">
        <v>654.10000000000002</v>
      </c>
      <c r="C121" s="1440">
        <v>700.5</v>
      </c>
      <c r="D121" s="1440">
        <v>893.60000000000002</v>
      </c>
      <c r="E121" s="1440">
        <v>1379.0999999999999</v>
      </c>
      <c r="F121" s="1440">
        <v>1616.5999999999999</v>
      </c>
      <c r="G121" s="1440">
        <v>1687.8</v>
      </c>
      <c r="H121" s="1440">
        <v>1889.2</v>
      </c>
      <c r="I121" s="1440">
        <v>1947.4000000000001</v>
      </c>
      <c r="J121" s="1441">
        <v>1937.9000000000001</v>
      </c>
    </row>
    <row r="122">
      <c r="A122" s="1439" t="s">
        <v>1592</v>
      </c>
      <c r="B122" s="1440">
        <v>110.7</v>
      </c>
      <c r="C122" s="1440">
        <v>199</v>
      </c>
      <c r="D122" s="1440">
        <v>244.19999999999999</v>
      </c>
      <c r="E122" s="1440">
        <v>298.30000000000001</v>
      </c>
      <c r="F122" s="1440">
        <v>382.69999999999999</v>
      </c>
      <c r="G122" s="1440">
        <v>402.19999999999999</v>
      </c>
      <c r="H122" s="1440">
        <v>337.10000000000002</v>
      </c>
      <c r="I122" s="1440">
        <v>223.09999999999999</v>
      </c>
      <c r="J122" s="1441">
        <v>116.09999999999999</v>
      </c>
    </row>
    <row r="123">
      <c r="A123" s="1439" t="s">
        <v>1593</v>
      </c>
      <c r="B123" s="1440">
        <v>323.39999999999998</v>
      </c>
      <c r="C123" s="1440">
        <v>352.80000000000001</v>
      </c>
      <c r="D123" s="1440">
        <v>390.5</v>
      </c>
      <c r="E123" s="1440">
        <v>494.19999999999999</v>
      </c>
      <c r="F123" s="1440">
        <v>497.19999999999999</v>
      </c>
      <c r="G123" s="1440">
        <v>533.39999999999998</v>
      </c>
      <c r="H123" s="1440">
        <v>581.29999999999995</v>
      </c>
      <c r="I123" s="1440">
        <v>619.29999999999995</v>
      </c>
      <c r="J123" s="1441">
        <v>613.39999999999998</v>
      </c>
    </row>
    <row r="124">
      <c r="A124" s="1439" t="s">
        <v>1693</v>
      </c>
      <c r="B124" s="1440">
        <v>28.800000000000001</v>
      </c>
      <c r="C124" s="1440">
        <v>57.899999999999999</v>
      </c>
      <c r="D124" s="1440">
        <v>70.5</v>
      </c>
      <c r="E124" s="1440">
        <v>80.200000000000003</v>
      </c>
      <c r="F124" s="1440">
        <v>57.200000000000003</v>
      </c>
      <c r="G124" s="1440">
        <v>93.700000000000003</v>
      </c>
      <c r="H124" s="1440">
        <v>80.5</v>
      </c>
      <c r="I124" s="1440">
        <v>77.400000000000006</v>
      </c>
      <c r="J124" s="1441">
        <v>81.5</v>
      </c>
    </row>
    <row r="125">
      <c r="A125" s="1439" t="s">
        <v>1694</v>
      </c>
      <c r="B125" s="1440">
        <v>1.2</v>
      </c>
      <c r="C125" s="1440">
        <v>9.4000000000000004</v>
      </c>
      <c r="D125" s="1440">
        <v>9.8000000000000007</v>
      </c>
      <c r="E125" s="1440">
        <v>10.199999999999999</v>
      </c>
      <c r="F125" s="1440">
        <v>9.4000000000000004</v>
      </c>
      <c r="G125" s="1440">
        <v>62.399999999999999</v>
      </c>
      <c r="H125" s="1440">
        <v>102.7</v>
      </c>
      <c r="I125" s="1440">
        <v>94.799999999999997</v>
      </c>
      <c r="J125" s="1441">
        <v>81</v>
      </c>
    </row>
    <row r="126" ht="25.5">
      <c r="A126" s="1453" t="s">
        <v>1695</v>
      </c>
      <c r="B126" s="1440"/>
      <c r="C126" s="1440"/>
      <c r="D126" s="1440"/>
      <c r="E126" s="1440"/>
      <c r="F126" s="1440"/>
      <c r="G126" s="1436">
        <v>324.19999999999999</v>
      </c>
      <c r="H126" s="1436">
        <v>4717.8000000000002</v>
      </c>
      <c r="I126" s="1436"/>
      <c r="J126" s="1437"/>
    </row>
    <row r="127">
      <c r="A127" s="1439" t="s">
        <v>1683</v>
      </c>
      <c r="B127" s="1440"/>
      <c r="C127" s="1440"/>
      <c r="D127" s="1440"/>
      <c r="E127" s="1440"/>
      <c r="F127" s="1440"/>
      <c r="G127" s="1440">
        <v>253.69999999999999</v>
      </c>
      <c r="H127" s="1440">
        <v>4470</v>
      </c>
      <c r="I127" s="1440"/>
      <c r="J127" s="1441"/>
    </row>
    <row r="128">
      <c r="A128" s="1454" t="s">
        <v>1684</v>
      </c>
      <c r="B128" s="1455"/>
      <c r="C128" s="1455"/>
      <c r="D128" s="1455"/>
      <c r="E128" s="1455"/>
      <c r="F128" s="1455"/>
      <c r="G128" s="1455">
        <v>70.5</v>
      </c>
      <c r="H128" s="1455">
        <v>247.90000000000001</v>
      </c>
      <c r="I128" s="1455"/>
      <c r="J128" s="1456"/>
    </row>
    <row r="131">
      <c r="C131">
        <f>C115/B115</f>
        <v>1.5736961451247165</v>
      </c>
      <c r="D131" s="1">
        <f t="shared" ref="D131:J131" si="600">D115/C115</f>
        <v>1.4920094314906995</v>
      </c>
      <c r="E131" s="1">
        <f t="shared" si="600"/>
        <v>1.1408252853380159</v>
      </c>
      <c r="F131" s="1">
        <f t="shared" si="600"/>
        <v>1.1198245344004925</v>
      </c>
      <c r="G131" s="1">
        <f t="shared" si="600"/>
        <v>1.0257027008453028</v>
      </c>
      <c r="H131" s="1">
        <f t="shared" si="600"/>
        <v>1.0990954773869348</v>
      </c>
      <c r="I131" s="1">
        <f t="shared" si="600"/>
        <v>0.98219946354547671</v>
      </c>
      <c r="J131" s="1">
        <f t="shared" si="600"/>
        <v>1.0386047666335652</v>
      </c>
      <c r="K131">
        <f>H16</f>
        <v>1.0024512737289126</v>
      </c>
      <c r="L131">
        <f>GEOMEAN(F131:K131)</f>
        <v>1.0434861657969752</v>
      </c>
    </row>
    <row r="133">
      <c r="E133" s="128" t="e">
        <f>#REF!</f>
        <v>#REF!</v>
      </c>
      <c r="F133" s="16" t="e">
        <f>#REF!</f>
        <v>#REF!</v>
      </c>
      <c r="G133" s="16" t="e">
        <f>#REF!</f>
        <v>#REF!</v>
      </c>
      <c r="H133" s="16" t="e">
        <f>#REF!</f>
        <v>#REF!</v>
      </c>
      <c r="I133" s="16" t="e">
        <f>#REF!</f>
        <v>#REF!</v>
      </c>
      <c r="J133" s="16" t="e">
        <f>#REF!</f>
        <v>#REF!</v>
      </c>
      <c r="L133" t="e">
        <f>CORREL(F133:J133,F115:J115)</f>
        <v>#DIV/0!</v>
      </c>
      <c r="M133" s="1" t="e">
        <f t="shared" ref="M133:M134" si="601">L133*L133</f>
        <v>#DIV/0!</v>
      </c>
    </row>
    <row r="134">
      <c r="E134" s="128" t="e">
        <f>#REF!</f>
        <v>#REF!</v>
      </c>
      <c r="F134" s="16" t="e">
        <f>#REF!</f>
        <v>#REF!</v>
      </c>
      <c r="G134" s="16" t="e">
        <f>#REF!</f>
        <v>#REF!</v>
      </c>
      <c r="H134" s="16" t="e">
        <f>#REF!</f>
        <v>#REF!</v>
      </c>
      <c r="I134" s="16" t="e">
        <f>#REF!</f>
        <v>#REF!</v>
      </c>
      <c r="J134" s="16" t="e">
        <f>#REF!</f>
        <v>#REF!</v>
      </c>
      <c r="L134" t="e">
        <f>CORREL(F134:J134,F115:J115)</f>
        <v>#DIV/0!</v>
      </c>
      <c r="M134" t="e">
        <f t="shared" si="601"/>
        <v>#DIV/0!</v>
      </c>
    </row>
    <row r="137">
      <c r="A137" s="1" t="s">
        <v>1666</v>
      </c>
    </row>
    <row r="138">
      <c r="A138" s="1" t="s">
        <v>1696</v>
      </c>
    </row>
    <row r="139" ht="17.25">
      <c r="A139" s="1457" t="s">
        <v>1697</v>
      </c>
      <c r="B139" s="1457"/>
      <c r="C139" s="1457"/>
      <c r="D139" s="1457"/>
      <c r="E139" s="1457"/>
      <c r="F139" s="1457"/>
      <c r="G139" s="1457"/>
      <c r="H139" s="1457"/>
      <c r="I139" s="1457"/>
      <c r="J139" s="1457"/>
      <c r="K139" s="1457"/>
      <c r="L139" s="1457"/>
      <c r="M139" s="1457"/>
    </row>
    <row r="140" ht="15.75">
      <c r="A140" s="1458"/>
      <c r="B140" s="1459" t="s">
        <v>1698</v>
      </c>
      <c r="C140" s="1459"/>
      <c r="D140" s="1459"/>
      <c r="E140" s="1459"/>
      <c r="F140" s="1459"/>
      <c r="G140" s="1460" t="s">
        <v>1699</v>
      </c>
      <c r="H140" s="1460"/>
      <c r="I140" s="1460"/>
      <c r="J140" s="1460" t="s">
        <v>1700</v>
      </c>
      <c r="K140" s="1460"/>
      <c r="L140" s="1460"/>
      <c r="M140" s="1459" t="s">
        <v>1701</v>
      </c>
    </row>
    <row r="141" ht="90">
      <c r="A141" s="1458"/>
      <c r="B141" s="1459" t="s">
        <v>1702</v>
      </c>
      <c r="C141" s="1459" t="s">
        <v>1703</v>
      </c>
      <c r="D141" s="1459" t="s">
        <v>1704</v>
      </c>
      <c r="E141" s="1459" t="s">
        <v>1705</v>
      </c>
      <c r="F141" s="1459" t="s">
        <v>1706</v>
      </c>
      <c r="G141" s="1460" t="s">
        <v>1707</v>
      </c>
      <c r="H141" s="1460" t="s">
        <v>1708</v>
      </c>
      <c r="I141" s="1460" t="s">
        <v>1709</v>
      </c>
      <c r="J141" s="1460" t="s">
        <v>1707</v>
      </c>
      <c r="K141" s="1460" t="s">
        <v>1710</v>
      </c>
      <c r="L141" s="1460" t="s">
        <v>1711</v>
      </c>
      <c r="M141" s="1459"/>
    </row>
    <row r="142" ht="30">
      <c r="A142" s="1461" t="s">
        <v>735</v>
      </c>
      <c r="B142" s="1462">
        <v>4198091.2000000002</v>
      </c>
      <c r="C142" s="1462">
        <v>4296637.7000000002</v>
      </c>
      <c r="D142" s="1462">
        <v>4558849.7000000002</v>
      </c>
      <c r="E142" s="1462">
        <v>41666540.700000003</v>
      </c>
      <c r="F142" s="1462">
        <v>45114853.299999997</v>
      </c>
      <c r="G142" s="1462">
        <v>97.700000000000003</v>
      </c>
      <c r="H142" s="1462">
        <v>92.099999999999994</v>
      </c>
      <c r="I142" s="1462">
        <v>92.400000000000006</v>
      </c>
      <c r="J142" s="1462">
        <v>97.700000000000003</v>
      </c>
      <c r="K142" s="1462">
        <v>88</v>
      </c>
      <c r="L142" s="1462">
        <v>87.400000000000006</v>
      </c>
      <c r="M142" s="1463">
        <v>100</v>
      </c>
    </row>
    <row r="143" ht="15">
      <c r="A143" s="1464" t="s">
        <v>1712</v>
      </c>
      <c r="B143" s="1465"/>
      <c r="C143" s="1465"/>
      <c r="D143" s="1465"/>
      <c r="E143" s="1465"/>
      <c r="F143" s="1465"/>
      <c r="G143" s="1465"/>
      <c r="H143" s="1465"/>
      <c r="I143" s="1465"/>
      <c r="J143" s="1465"/>
      <c r="K143" s="1465"/>
      <c r="L143" s="1465"/>
      <c r="M143" s="1466"/>
    </row>
    <row r="144" ht="15">
      <c r="A144" s="1464" t="s">
        <v>1713</v>
      </c>
      <c r="B144" s="1467">
        <v>446055.5</v>
      </c>
      <c r="C144" s="1467">
        <v>431505.59999999998</v>
      </c>
      <c r="D144" s="1467">
        <v>465290.09999999998</v>
      </c>
      <c r="E144" s="1467">
        <v>3930870.2000000002</v>
      </c>
      <c r="F144" s="1467">
        <v>4329800.0999999996</v>
      </c>
      <c r="G144" s="1467">
        <v>103.40000000000001</v>
      </c>
      <c r="H144" s="1467">
        <v>95.900000000000006</v>
      </c>
      <c r="I144" s="1467">
        <v>90.799999999999997</v>
      </c>
      <c r="J144" s="1467">
        <v>103.3</v>
      </c>
      <c r="K144" s="1467">
        <v>92.900000000000006</v>
      </c>
      <c r="L144" s="1467">
        <v>87.799999999999997</v>
      </c>
      <c r="M144" s="1468">
        <f>E144/E142*100</f>
        <v>9.4341170012225177</v>
      </c>
    </row>
    <row r="145" ht="30">
      <c r="A145" s="1464" t="s">
        <v>1714</v>
      </c>
      <c r="B145" s="1469">
        <v>247551.89999999999</v>
      </c>
      <c r="C145" s="1469">
        <v>280684.70000000001</v>
      </c>
      <c r="D145" s="1469">
        <v>372679.20000000001</v>
      </c>
      <c r="E145" s="1469">
        <v>2434817.1000000001</v>
      </c>
      <c r="F145" s="1469">
        <v>4229555.2999999998</v>
      </c>
      <c r="G145" s="1469">
        <v>88.200000000000003</v>
      </c>
      <c r="H145" s="1469">
        <v>66.400000000000006</v>
      </c>
      <c r="I145" s="1469">
        <v>57.600000000000001</v>
      </c>
      <c r="J145" s="1469">
        <v>88.299999999999997</v>
      </c>
      <c r="K145" s="1469">
        <v>63.5</v>
      </c>
      <c r="L145" s="1469">
        <v>55.399999999999999</v>
      </c>
      <c r="M145" s="1468">
        <f>E145/E142*100</f>
        <v>5.8435787063071443</v>
      </c>
    </row>
    <row r="146" ht="45">
      <c r="A146" s="1470" t="s">
        <v>1715</v>
      </c>
      <c r="B146" s="1469">
        <v>27153</v>
      </c>
      <c r="C146" s="1469">
        <v>26928.900000000001</v>
      </c>
      <c r="D146" s="1469">
        <v>30405.900000000001</v>
      </c>
      <c r="E146" s="1469">
        <v>244904</v>
      </c>
      <c r="F146" s="1469">
        <v>235699.79999999999</v>
      </c>
      <c r="G146" s="1469">
        <v>100.8</v>
      </c>
      <c r="H146" s="1469">
        <v>89.299999999999997</v>
      </c>
      <c r="I146" s="1469">
        <v>103.90000000000001</v>
      </c>
      <c r="J146" s="1469">
        <v>100.8</v>
      </c>
      <c r="K146" s="1469">
        <v>89.299999999999997</v>
      </c>
      <c r="L146" s="1469">
        <v>97.700000000000003</v>
      </c>
      <c r="M146" s="1471">
        <f>E146/E142*100</f>
        <v>0.58777137695042669</v>
      </c>
    </row>
    <row r="147" ht="45">
      <c r="A147" s="1470" t="s">
        <v>1716</v>
      </c>
      <c r="B147" s="1469">
        <v>760441.30000000005</v>
      </c>
      <c r="C147" s="1469">
        <v>761039.90000000002</v>
      </c>
      <c r="D147" s="1469">
        <v>753337.19999999995</v>
      </c>
      <c r="E147" s="1469">
        <v>7426426.7999999998</v>
      </c>
      <c r="F147" s="1469">
        <v>7468104.9000000004</v>
      </c>
      <c r="G147" s="1469">
        <v>99.900000000000006</v>
      </c>
      <c r="H147" s="1469">
        <v>100.90000000000001</v>
      </c>
      <c r="I147" s="1469">
        <v>99.400000000000006</v>
      </c>
      <c r="J147" s="1469">
        <v>99.700000000000003</v>
      </c>
      <c r="K147" s="1469">
        <v>93</v>
      </c>
      <c r="L147" s="1469">
        <v>90</v>
      </c>
      <c r="M147" s="1471">
        <f>E147/E142*100</f>
        <v>17.823478203939306</v>
      </c>
    </row>
    <row r="148" ht="15">
      <c r="A148" s="1464" t="s">
        <v>1717</v>
      </c>
      <c r="B148" s="1469">
        <v>470347.20000000001</v>
      </c>
      <c r="C148" s="1469">
        <v>467146.29999999999</v>
      </c>
      <c r="D148" s="1469">
        <v>504894.40000000002</v>
      </c>
      <c r="E148" s="1469">
        <v>4690233.2999999998</v>
      </c>
      <c r="F148" s="1469">
        <v>4089923.2999999998</v>
      </c>
      <c r="G148" s="1469">
        <v>100.7</v>
      </c>
      <c r="H148" s="1469">
        <v>93.200000000000003</v>
      </c>
      <c r="I148" s="1469">
        <v>114.7</v>
      </c>
      <c r="J148" s="1469">
        <v>100.7</v>
      </c>
      <c r="K148" s="1469">
        <v>90.799999999999997</v>
      </c>
      <c r="L148" s="1469">
        <v>107.8</v>
      </c>
      <c r="M148" s="1472">
        <f>E148/E142*100</f>
        <v>11.256593950934832</v>
      </c>
    </row>
    <row r="149" ht="30">
      <c r="A149" s="1464" t="s">
        <v>1718</v>
      </c>
      <c r="B149" s="1469">
        <v>1024806.1</v>
      </c>
      <c r="C149" s="1469">
        <v>881897</v>
      </c>
      <c r="D149" s="1469">
        <v>1008307.9</v>
      </c>
      <c r="E149" s="1469">
        <v>10946809.9</v>
      </c>
      <c r="F149" s="1469">
        <v>11884268.199999999</v>
      </c>
      <c r="G149" s="1469">
        <v>116.2</v>
      </c>
      <c r="H149" s="1469">
        <v>101.59999999999999</v>
      </c>
      <c r="I149" s="1469">
        <v>92.099999999999994</v>
      </c>
      <c r="J149" s="1469">
        <v>116.2</v>
      </c>
      <c r="K149" s="1469">
        <v>96.700000000000003</v>
      </c>
      <c r="L149" s="1469">
        <v>87.900000000000006</v>
      </c>
      <c r="M149" s="1472">
        <f>E149/E142*100</f>
        <v>26.27242318678978</v>
      </c>
    </row>
    <row r="150" ht="30">
      <c r="A150" s="1464" t="s">
        <v>1719</v>
      </c>
      <c r="B150" s="1469">
        <v>14819.799999999999</v>
      </c>
      <c r="C150" s="1469">
        <v>13319.4</v>
      </c>
      <c r="D150" s="1469">
        <v>85628.699999999997</v>
      </c>
      <c r="E150" s="1469">
        <v>188464.5</v>
      </c>
      <c r="F150" s="1469">
        <v>511134.09999999998</v>
      </c>
      <c r="G150" s="1469">
        <v>111.3</v>
      </c>
      <c r="H150" s="1469">
        <v>17.300000000000001</v>
      </c>
      <c r="I150" s="1469">
        <v>36.899999999999999</v>
      </c>
      <c r="J150" s="1469">
        <v>111.59999999999999</v>
      </c>
      <c r="K150" s="1469">
        <v>16.600000000000001</v>
      </c>
      <c r="L150" s="1469">
        <v>35.100000000000001</v>
      </c>
      <c r="M150" s="1472">
        <f>E150/E142*100</f>
        <v>0.4523161674422374</v>
      </c>
    </row>
    <row r="151" ht="120">
      <c r="A151" s="1470" t="s">
        <v>1720</v>
      </c>
      <c r="B151" s="1469">
        <v>6167.3999999999996</v>
      </c>
      <c r="C151" s="1469">
        <v>31149</v>
      </c>
      <c r="D151" s="1469">
        <v>134307.89999999999</v>
      </c>
      <c r="E151" s="1469">
        <v>584112.69999999995</v>
      </c>
      <c r="F151" s="1469">
        <v>1717895.7</v>
      </c>
      <c r="G151" s="1469">
        <v>19.800000000000001</v>
      </c>
      <c r="H151" s="1469">
        <v>4.5999999999999996</v>
      </c>
      <c r="I151" s="1469">
        <v>34</v>
      </c>
      <c r="J151" s="1469">
        <v>19.800000000000001</v>
      </c>
      <c r="K151" s="1469">
        <v>4.4000000000000004</v>
      </c>
      <c r="L151" s="1469">
        <v>32.700000000000003</v>
      </c>
      <c r="M151" s="1472">
        <f>E151/E142*100</f>
        <v>1.4018747181476479</v>
      </c>
    </row>
    <row r="152" ht="60">
      <c r="A152" s="1473" t="s">
        <v>1721</v>
      </c>
      <c r="B152" s="1474">
        <v>16166.5</v>
      </c>
      <c r="C152" s="1474">
        <v>15290.200000000001</v>
      </c>
      <c r="D152" s="1474">
        <v>85110.899999999994</v>
      </c>
      <c r="E152" s="1474">
        <v>353856.70000000001</v>
      </c>
      <c r="F152" s="1474">
        <v>634094</v>
      </c>
      <c r="G152" s="1474">
        <v>105.7</v>
      </c>
      <c r="H152" s="1474">
        <v>19</v>
      </c>
      <c r="I152" s="1474">
        <v>55.799999999999997</v>
      </c>
      <c r="J152" s="1474">
        <v>105.7</v>
      </c>
      <c r="K152" s="1474">
        <v>19</v>
      </c>
      <c r="L152" s="1474">
        <v>55.600000000000001</v>
      </c>
      <c r="M152" s="1475">
        <f>E152/E142*100</f>
        <v>0.84925864747874302</v>
      </c>
    </row>
    <row r="153" ht="15">
      <c r="A153" s="1476"/>
      <c r="B153" s="1477"/>
      <c r="C153" s="1477"/>
      <c r="D153" s="1477"/>
      <c r="E153" s="1477"/>
      <c r="F153" s="1477"/>
      <c r="G153" s="1477"/>
      <c r="H153" s="1477"/>
      <c r="I153" s="1477"/>
      <c r="J153" s="1477"/>
      <c r="K153" s="1477"/>
      <c r="L153" s="1477"/>
      <c r="M153" s="1477"/>
    </row>
    <row r="154" ht="15">
      <c r="A154" s="1476"/>
      <c r="B154" s="1477"/>
      <c r="C154" s="1477"/>
      <c r="D154" s="1477"/>
      <c r="E154" s="1477"/>
      <c r="F154" s="1477"/>
      <c r="G154" s="1477"/>
      <c r="H154" s="1477"/>
      <c r="I154" s="1477"/>
      <c r="J154" s="1477"/>
      <c r="K154" s="1477"/>
      <c r="L154" s="1478" t="s">
        <v>1722</v>
      </c>
      <c r="M154" s="1478"/>
    </row>
    <row r="155" ht="15.75">
      <c r="A155" s="1479"/>
      <c r="B155" s="1480" t="s">
        <v>1698</v>
      </c>
      <c r="C155" s="1481"/>
      <c r="D155" s="1481"/>
      <c r="E155" s="1481"/>
      <c r="F155" s="1482"/>
      <c r="G155" s="1483" t="s">
        <v>1699</v>
      </c>
      <c r="H155" s="1484"/>
      <c r="I155" s="1485"/>
      <c r="J155" s="1483" t="s">
        <v>1700</v>
      </c>
      <c r="K155" s="1484"/>
      <c r="L155" s="1485"/>
      <c r="M155" s="1486" t="s">
        <v>1701</v>
      </c>
    </row>
    <row r="156" ht="90">
      <c r="A156" s="1487"/>
      <c r="B156" s="1459" t="s">
        <v>1702</v>
      </c>
      <c r="C156" s="1459" t="s">
        <v>1703</v>
      </c>
      <c r="D156" s="1459" t="s">
        <v>1704</v>
      </c>
      <c r="E156" s="1459" t="s">
        <v>1705</v>
      </c>
      <c r="F156" s="1459" t="s">
        <v>1706</v>
      </c>
      <c r="G156" s="1460" t="s">
        <v>1707</v>
      </c>
      <c r="H156" s="1460" t="s">
        <v>1708</v>
      </c>
      <c r="I156" s="1460" t="s">
        <v>1709</v>
      </c>
      <c r="J156" s="1460" t="s">
        <v>1707</v>
      </c>
      <c r="K156" s="1460" t="s">
        <v>1710</v>
      </c>
      <c r="L156" s="1460" t="s">
        <v>1711</v>
      </c>
      <c r="M156" s="1488"/>
    </row>
    <row r="157" ht="30">
      <c r="A157" s="1470" t="s">
        <v>1723</v>
      </c>
      <c r="B157" s="1489">
        <v>27353.299999999999</v>
      </c>
      <c r="C157" s="1489">
        <v>19937.5</v>
      </c>
      <c r="D157" s="1489">
        <v>37482.5</v>
      </c>
      <c r="E157" s="1489">
        <v>164525.29999999999</v>
      </c>
      <c r="F157" s="1489">
        <v>294570.40000000002</v>
      </c>
      <c r="G157" s="1489">
        <v>137.19999999999999</v>
      </c>
      <c r="H157" s="1489">
        <v>73</v>
      </c>
      <c r="I157" s="1489">
        <v>55.899999999999999</v>
      </c>
      <c r="J157" s="1489">
        <v>137</v>
      </c>
      <c r="K157" s="1489">
        <v>72.599999999999994</v>
      </c>
      <c r="L157" s="1489">
        <v>55.399999999999999</v>
      </c>
      <c r="M157" s="1472">
        <f>E157/E142*100</f>
        <v>0.39486191374653756</v>
      </c>
    </row>
    <row r="158" ht="30">
      <c r="A158" s="1464" t="s">
        <v>1724</v>
      </c>
      <c r="B158" s="1489">
        <v>672325.09999999998</v>
      </c>
      <c r="C158" s="1489">
        <v>723534.19999999995</v>
      </c>
      <c r="D158" s="1489">
        <v>467177.40000000002</v>
      </c>
      <c r="E158" s="1489">
        <v>5808382.0999999996</v>
      </c>
      <c r="F158" s="1489">
        <v>4353428.5</v>
      </c>
      <c r="G158" s="1489">
        <v>92.900000000000006</v>
      </c>
      <c r="H158" s="1489">
        <v>143.90000000000001</v>
      </c>
      <c r="I158" s="1489">
        <v>133.40000000000001</v>
      </c>
      <c r="J158" s="1489">
        <v>92.900000000000006</v>
      </c>
      <c r="K158" s="1489">
        <v>138.59999999999999</v>
      </c>
      <c r="L158" s="1489">
        <v>127.59999999999999</v>
      </c>
      <c r="M158" s="1472">
        <f>E158/E142*100</f>
        <v>13.940159183889241</v>
      </c>
    </row>
    <row r="159" ht="60">
      <c r="A159" s="1464" t="s">
        <v>1725</v>
      </c>
      <c r="B159" s="1489">
        <v>11267.9</v>
      </c>
      <c r="C159" s="1489">
        <v>9661.7000000000007</v>
      </c>
      <c r="D159" s="1489">
        <v>30964.400000000001</v>
      </c>
      <c r="E159" s="1489">
        <v>108929.60000000001</v>
      </c>
      <c r="F159" s="1489">
        <v>274738.09999999998</v>
      </c>
      <c r="G159" s="1489">
        <v>116.59999999999999</v>
      </c>
      <c r="H159" s="1489">
        <v>36.399999999999999</v>
      </c>
      <c r="I159" s="1489">
        <v>39.600000000000001</v>
      </c>
      <c r="J159" s="1489">
        <v>116.59999999999999</v>
      </c>
      <c r="K159" s="1489">
        <v>35.100000000000001</v>
      </c>
      <c r="L159" s="1489">
        <v>38.200000000000003</v>
      </c>
      <c r="M159" s="1472">
        <f>E159/E142*100</f>
        <v>0.26143183036070949</v>
      </c>
    </row>
    <row r="160" ht="15">
      <c r="A160" s="1464" t="s">
        <v>1726</v>
      </c>
      <c r="B160" s="1490"/>
      <c r="C160" s="1490"/>
      <c r="D160" s="1490"/>
      <c r="E160" s="1490"/>
      <c r="F160" s="1490"/>
      <c r="G160" s="1490"/>
      <c r="H160" s="1490"/>
      <c r="I160" s="1490"/>
      <c r="J160" s="1490"/>
      <c r="K160" s="1490"/>
      <c r="L160" s="1490"/>
      <c r="M160" s="1472"/>
    </row>
    <row r="161" ht="45">
      <c r="A161" s="1470" t="s">
        <v>1727</v>
      </c>
      <c r="B161" s="1491">
        <v>9201.2000000000007</v>
      </c>
      <c r="C161" s="1491">
        <v>7893</v>
      </c>
      <c r="D161" s="1491">
        <v>25282.700000000001</v>
      </c>
      <c r="E161" s="1491">
        <v>88984.5</v>
      </c>
      <c r="F161" s="1491">
        <v>224318.70000000001</v>
      </c>
      <c r="G161" s="1491">
        <v>116.59999999999999</v>
      </c>
      <c r="H161" s="1491">
        <v>36.399999999999999</v>
      </c>
      <c r="I161" s="1491">
        <v>39.700000000000003</v>
      </c>
      <c r="J161" s="1491">
        <v>116.59999999999999</v>
      </c>
      <c r="K161" s="1491">
        <v>35.100000000000001</v>
      </c>
      <c r="L161" s="1491">
        <v>38.200000000000003</v>
      </c>
      <c r="M161" s="1490">
        <f>E161/E142*100</f>
        <v>0.21356344564500887</v>
      </c>
    </row>
    <row r="162" ht="30">
      <c r="A162" s="1464" t="s">
        <v>1728</v>
      </c>
      <c r="B162" s="1491">
        <v>13782.9</v>
      </c>
      <c r="C162" s="1491">
        <v>13686.1</v>
      </c>
      <c r="D162" s="1491">
        <v>13818.700000000001</v>
      </c>
      <c r="E162" s="1491">
        <v>130605.10000000001</v>
      </c>
      <c r="F162" s="1491">
        <v>125428.5</v>
      </c>
      <c r="G162" s="1491">
        <v>100.7</v>
      </c>
      <c r="H162" s="1491">
        <v>99.700000000000003</v>
      </c>
      <c r="I162" s="1491">
        <v>104.09999999999999</v>
      </c>
      <c r="J162" s="1491">
        <v>100.7</v>
      </c>
      <c r="K162" s="1491">
        <v>91.599999999999994</v>
      </c>
      <c r="L162" s="1491">
        <v>96.200000000000003</v>
      </c>
      <c r="M162" s="1490">
        <f>E162/E142*100</f>
        <v>0.31345318763167684</v>
      </c>
    </row>
    <row r="163" ht="15">
      <c r="A163" s="1470" t="s">
        <v>1729</v>
      </c>
      <c r="B163" s="1491">
        <v>31690.099999999999</v>
      </c>
      <c r="C163" s="1491">
        <v>31655.900000000001</v>
      </c>
      <c r="D163" s="1491">
        <v>35667.300000000003</v>
      </c>
      <c r="E163" s="1491">
        <v>354051.59999999998</v>
      </c>
      <c r="F163" s="1491">
        <v>326532.5</v>
      </c>
      <c r="G163" s="1491">
        <v>100.09999999999999</v>
      </c>
      <c r="H163" s="1491">
        <v>88.799999999999997</v>
      </c>
      <c r="I163" s="1491">
        <v>108.40000000000001</v>
      </c>
      <c r="J163" s="1491">
        <v>100.09999999999999</v>
      </c>
      <c r="K163" s="1491">
        <v>87.700000000000003</v>
      </c>
      <c r="L163" s="1491">
        <v>106.59999999999999</v>
      </c>
      <c r="M163" s="1490">
        <f>E163/E142*100</f>
        <v>0.8497264088928792</v>
      </c>
    </row>
    <row r="164" ht="30">
      <c r="A164" s="1464" t="s">
        <v>1730</v>
      </c>
      <c r="B164" s="1491">
        <v>306689.70000000001</v>
      </c>
      <c r="C164" s="1491">
        <v>460772.90000000002</v>
      </c>
      <c r="D164" s="1491">
        <v>377917.5</v>
      </c>
      <c r="E164" s="1491">
        <v>3071047.7000000002</v>
      </c>
      <c r="F164" s="1491">
        <v>3224035.5</v>
      </c>
      <c r="G164" s="1491">
        <v>66.599999999999994</v>
      </c>
      <c r="H164" s="1491">
        <v>81.200000000000003</v>
      </c>
      <c r="I164" s="1491">
        <v>95.299999999999997</v>
      </c>
      <c r="J164" s="1491">
        <v>66.599999999999994</v>
      </c>
      <c r="K164" s="1491">
        <v>79.400000000000006</v>
      </c>
      <c r="L164" s="1491">
        <v>89.700000000000003</v>
      </c>
      <c r="M164" s="1490">
        <f>E164/E142*100</f>
        <v>7.37053676260674</v>
      </c>
    </row>
    <row r="165" ht="75">
      <c r="A165" s="1470" t="s">
        <v>1731</v>
      </c>
      <c r="B165" s="1491">
        <v>35071.900000000001</v>
      </c>
      <c r="C165" s="1491">
        <v>34772.900000000001</v>
      </c>
      <c r="D165" s="1491">
        <v>36570.300000000003</v>
      </c>
      <c r="E165" s="1491">
        <v>358652.79999999999</v>
      </c>
      <c r="F165" s="1491">
        <v>365469</v>
      </c>
      <c r="G165" s="1491">
        <v>100.90000000000001</v>
      </c>
      <c r="H165" s="1491">
        <v>95.900000000000006</v>
      </c>
      <c r="I165" s="1491">
        <v>98.099999999999994</v>
      </c>
      <c r="J165" s="1491">
        <v>100.90000000000001</v>
      </c>
      <c r="K165" s="1491">
        <v>92.5</v>
      </c>
      <c r="L165" s="1491">
        <v>94.400000000000006</v>
      </c>
      <c r="M165" s="1490">
        <f>E165/E142*100</f>
        <v>0.860769322277815</v>
      </c>
    </row>
    <row r="166" ht="30">
      <c r="A166" s="1492" t="s">
        <v>1732</v>
      </c>
      <c r="B166" s="1493">
        <v>86401.600000000006</v>
      </c>
      <c r="C166" s="1493">
        <v>93655.5</v>
      </c>
      <c r="D166" s="1493">
        <v>119289.39999999999</v>
      </c>
      <c r="E166" s="1493">
        <v>869851.30000000005</v>
      </c>
      <c r="F166" s="1493">
        <v>1050175.3999999999</v>
      </c>
      <c r="G166" s="1493">
        <v>92.299999999999997</v>
      </c>
      <c r="H166" s="1493">
        <v>72.400000000000006</v>
      </c>
      <c r="I166" s="1493">
        <v>82.799999999999997</v>
      </c>
      <c r="J166" s="1493">
        <v>92.200000000000003</v>
      </c>
      <c r="K166" s="1493">
        <v>69.900000000000006</v>
      </c>
      <c r="L166" s="1493">
        <v>79.099999999999994</v>
      </c>
      <c r="M166" s="1494">
        <f>E166/E142*100</f>
        <v>2.0876494313817608</v>
      </c>
    </row>
    <row r="170">
      <c r="B170" s="1426">
        <v>2013</v>
      </c>
      <c r="C170" s="1426">
        <v>2014</v>
      </c>
      <c r="D170" s="1426">
        <v>2015</v>
      </c>
      <c r="E170" s="1426">
        <v>2016</v>
      </c>
      <c r="F170" s="1426">
        <v>2017</v>
      </c>
      <c r="G170" s="1426">
        <v>2018</v>
      </c>
      <c r="H170" s="1426">
        <v>2019</v>
      </c>
      <c r="I170" s="1426">
        <v>2020</v>
      </c>
      <c r="J170" s="1426">
        <v>2021</v>
      </c>
      <c r="K170" s="1426">
        <v>2022</v>
      </c>
      <c r="L170" s="1426">
        <v>2023</v>
      </c>
      <c r="M170" s="1426">
        <v>2024</v>
      </c>
      <c r="N170" s="1426">
        <v>2025</v>
      </c>
      <c r="O170" s="1426">
        <v>2026</v>
      </c>
      <c r="P170" s="1426">
        <v>2027</v>
      </c>
      <c r="Q170" s="1426">
        <v>2028</v>
      </c>
      <c r="R170" s="1426">
        <v>2029</v>
      </c>
      <c r="S170" s="1426">
        <v>2030</v>
      </c>
    </row>
    <row r="171">
      <c r="A171" s="1427" t="s">
        <v>1669</v>
      </c>
      <c r="B171" s="1495">
        <f t="shared" ref="B171:H173" si="602">B4</f>
        <v>927387.30000000005</v>
      </c>
      <c r="C171" s="1495">
        <f t="shared" ref="C171:H171" si="603">C4</f>
        <v>1083180.1000000001</v>
      </c>
      <c r="D171" s="1495">
        <f t="shared" si="603"/>
        <v>985969</v>
      </c>
      <c r="E171" s="1495">
        <f t="shared" si="603"/>
        <v>999083.59999999998</v>
      </c>
      <c r="F171" s="1495">
        <f t="shared" si="603"/>
        <v>1148148.1000000001</v>
      </c>
      <c r="G171" s="1495">
        <f t="shared" si="603"/>
        <v>1811700</v>
      </c>
      <c r="H171" s="1495">
        <f t="shared" si="603"/>
        <v>1971448.8</v>
      </c>
      <c r="I171" s="1495">
        <f t="shared" ref="I171:I173" si="604">H171*I178</f>
        <v>670292.59200000006</v>
      </c>
    </row>
    <row r="172" ht="42.75">
      <c r="A172" s="1427" t="s">
        <v>1670</v>
      </c>
      <c r="B172" s="1495">
        <f t="shared" si="602"/>
        <v>680609</v>
      </c>
      <c r="C172" s="1495">
        <f t="shared" si="602"/>
        <v>560104.19999999995</v>
      </c>
      <c r="D172" s="1495">
        <f t="shared" si="602"/>
        <v>626670.80000000005</v>
      </c>
      <c r="E172" s="1495">
        <f t="shared" si="602"/>
        <v>579691.90000000002</v>
      </c>
      <c r="F172" s="1495">
        <f t="shared" si="602"/>
        <v>335958.29999999999</v>
      </c>
      <c r="G172" s="1495">
        <f t="shared" si="602"/>
        <v>846643.90000000002</v>
      </c>
      <c r="H172" s="1495">
        <f t="shared" si="602"/>
        <v>716841.59999999998</v>
      </c>
      <c r="I172" s="1495">
        <f t="shared" si="604"/>
        <v>399997.61279999994</v>
      </c>
    </row>
    <row r="173" ht="42.75">
      <c r="A173" s="1427" t="s">
        <v>1671</v>
      </c>
      <c r="B173" s="1495">
        <f t="shared" si="602"/>
        <v>351406.5</v>
      </c>
      <c r="C173" s="1495">
        <f t="shared" si="602"/>
        <v>303460</v>
      </c>
      <c r="D173" s="1495">
        <f t="shared" si="602"/>
        <v>355443</v>
      </c>
      <c r="E173" s="1495">
        <f t="shared" si="602"/>
        <v>344041</v>
      </c>
      <c r="F173" s="1495">
        <f t="shared" si="602"/>
        <v>360050</v>
      </c>
      <c r="G173" s="1495">
        <f t="shared" si="602"/>
        <v>280291.59999999998</v>
      </c>
      <c r="H173" s="1495">
        <f t="shared" si="602"/>
        <v>257548.5</v>
      </c>
      <c r="I173" s="1495">
        <f t="shared" si="604"/>
        <v>102246.75450000001</v>
      </c>
    </row>
    <row r="174">
      <c r="A174" s="1429" t="s">
        <v>1733</v>
      </c>
      <c r="B174" s="1495">
        <f>B171+B172+B173</f>
        <v>1959402.8</v>
      </c>
      <c r="C174" s="1495">
        <f t="shared" ref="C174:I174" si="605">C171+C172+C173</f>
        <v>1946744.3</v>
      </c>
      <c r="D174" s="1495">
        <f t="shared" si="605"/>
        <v>1968082.8</v>
      </c>
      <c r="E174" s="1495">
        <f t="shared" si="605"/>
        <v>1922816.5</v>
      </c>
      <c r="F174" s="1495">
        <f t="shared" si="605"/>
        <v>1844156.4000000001</v>
      </c>
      <c r="G174" s="1495">
        <f t="shared" si="605"/>
        <v>2938635.5</v>
      </c>
      <c r="H174" s="1495">
        <f t="shared" si="605"/>
        <v>2945838.8999999999</v>
      </c>
      <c r="I174" s="1495">
        <f t="shared" si="605"/>
        <v>1172536.9593</v>
      </c>
      <c r="J174" s="1495" t="e">
        <f>I174*#REF!/100</f>
        <v>#REF!</v>
      </c>
      <c r="K174" s="1495" t="e">
        <f>J174*#REF!/100</f>
        <v>#REF!</v>
      </c>
      <c r="L174" s="1495" t="e">
        <f>K174*#REF!/100</f>
        <v>#REF!</v>
      </c>
      <c r="M174" s="1495" t="e">
        <f>L174*#REF!/100</f>
        <v>#REF!</v>
      </c>
      <c r="N174" s="1495" t="e">
        <f>M174*#REF!/100</f>
        <v>#REF!</v>
      </c>
      <c r="O174" s="1495" t="e">
        <f>N174*#REF!/100</f>
        <v>#REF!</v>
      </c>
      <c r="P174" s="1495" t="e">
        <f>O174*#REF!/100</f>
        <v>#REF!</v>
      </c>
      <c r="Q174" s="1495" t="e">
        <f>P174*#REF!/100</f>
        <v>#REF!</v>
      </c>
      <c r="R174" s="1495" t="e">
        <f>Q174*#REF!/100</f>
        <v>#REF!</v>
      </c>
      <c r="S174" s="1495" t="e">
        <f>R174*#REF!/100</f>
        <v>#REF!</v>
      </c>
    </row>
    <row r="175" s="1" customFormat="1">
      <c r="A175" s="1429"/>
      <c r="B175" s="1495"/>
      <c r="C175" s="1495"/>
      <c r="D175" s="1495"/>
      <c r="E175" s="1495"/>
      <c r="F175" s="1495"/>
      <c r="G175" s="1495"/>
      <c r="H175" s="1495"/>
      <c r="I175" s="1495"/>
      <c r="J175" s="1495"/>
      <c r="K175" s="1495"/>
      <c r="L175" s="1495"/>
      <c r="M175" s="1495">
        <f>H174</f>
        <v>2945838.8999999999</v>
      </c>
      <c r="N175" s="1495"/>
      <c r="O175" s="1495"/>
      <c r="P175" s="1495"/>
      <c r="Q175" s="1495"/>
      <c r="R175" s="1495"/>
      <c r="S175" s="1495"/>
    </row>
    <row r="176" s="1" customFormat="1">
      <c r="A176" s="1429"/>
      <c r="B176" s="1495"/>
      <c r="C176" s="1495"/>
      <c r="D176" s="1495"/>
      <c r="E176" s="1495"/>
      <c r="F176" s="1495"/>
      <c r="G176" s="1495"/>
      <c r="H176" s="1495"/>
      <c r="I176" s="1495"/>
      <c r="J176" s="1495"/>
      <c r="K176" s="1495"/>
      <c r="L176" s="1495"/>
      <c r="M176" s="1495">
        <f>(M175/I174)^(1/(2024-2020))</f>
        <v>1.2589851657140776</v>
      </c>
      <c r="N176" s="1495"/>
      <c r="O176" s="1495"/>
      <c r="P176" s="1495"/>
      <c r="Q176" s="1495"/>
      <c r="R176" s="1495"/>
      <c r="S176" s="1495"/>
    </row>
    <row r="177">
      <c r="I177" t="s">
        <v>1734</v>
      </c>
    </row>
    <row r="178">
      <c r="F178" s="1"/>
      <c r="G178" s="1">
        <f t="shared" ref="G178:H180" si="606">G171/G$174</f>
        <v>0.61651062202168316</v>
      </c>
      <c r="H178">
        <f t="shared" si="606"/>
        <v>0.66923170849566826</v>
      </c>
      <c r="I178" s="39">
        <f t="shared" ref="I178:I179" si="607">I151/100</f>
        <v>0.34000000000000002</v>
      </c>
    </row>
    <row r="179">
      <c r="F179" s="1"/>
      <c r="G179" s="1">
        <f t="shared" si="606"/>
        <v>0.28810783099843451</v>
      </c>
      <c r="H179" s="1">
        <f t="shared" si="606"/>
        <v>0.24334039447982034</v>
      </c>
      <c r="I179" s="39">
        <f t="shared" si="607"/>
        <v>0.55799999999999994</v>
      </c>
    </row>
    <row r="180">
      <c r="F180" s="1"/>
      <c r="G180" s="1">
        <f t="shared" si="606"/>
        <v>0.095381546979882326</v>
      </c>
      <c r="H180" s="1">
        <f t="shared" si="606"/>
        <v>0.087427897024511425</v>
      </c>
      <c r="I180" s="39">
        <f>I161/100</f>
        <v>0.39700000000000002</v>
      </c>
    </row>
    <row r="182">
      <c r="H182">
        <f t="shared" ref="H182:H184" si="608">I182/I$185</f>
        <v>0.56878181191969768</v>
      </c>
      <c r="I182" s="1495">
        <f t="shared" ref="I182:I183" si="609">E151</f>
        <v>584112.69999999995</v>
      </c>
    </row>
    <row r="183">
      <c r="H183" s="1">
        <f t="shared" si="608"/>
        <v>0.34456921581387445</v>
      </c>
      <c r="I183" s="1495">
        <f t="shared" si="609"/>
        <v>353856.70000000001</v>
      </c>
    </row>
    <row r="184">
      <c r="H184" s="1">
        <f t="shared" si="608"/>
        <v>0.08664897226642794</v>
      </c>
      <c r="I184" s="1495">
        <f>E161</f>
        <v>88984.5</v>
      </c>
    </row>
    <row r="185">
      <c r="I185" s="1495">
        <f>I182+I183+I184</f>
        <v>1026953.8999999999</v>
      </c>
    </row>
    <row r="187">
      <c r="H187">
        <f>H174/G174</f>
        <v>1.0024512737289126</v>
      </c>
      <c r="I187" s="1">
        <f>I174/H174</f>
        <v>0.39803159612699801</v>
      </c>
    </row>
  </sheetData>
  <mergeCells count="30"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A139:M139"/>
    <mergeCell ref="A140:A141"/>
    <mergeCell ref="B140:F140"/>
    <mergeCell ref="G140:I140"/>
    <mergeCell ref="J140:L140"/>
    <mergeCell ref="M140:M141"/>
    <mergeCell ref="L154:M154"/>
    <mergeCell ref="A155:A156"/>
    <mergeCell ref="B155:F155"/>
    <mergeCell ref="G155:I155"/>
    <mergeCell ref="J155:L155"/>
    <mergeCell ref="M155:M15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cols>
    <col customWidth="1" min="1" max="1" width="36.5703125"/>
  </cols>
  <sheetData>
    <row r="1" s="1" customFormat="1">
      <c r="A1" t="s">
        <v>1735</v>
      </c>
    </row>
    <row r="2">
      <c r="A2" t="s">
        <v>1736</v>
      </c>
    </row>
    <row r="3">
      <c r="B3" s="1496">
        <v>2020</v>
      </c>
      <c r="C3" s="1497">
        <v>2021</v>
      </c>
      <c r="D3" s="1497">
        <v>2022</v>
      </c>
      <c r="E3" s="1497">
        <v>2023</v>
      </c>
      <c r="F3" s="1497">
        <v>2024</v>
      </c>
      <c r="G3" s="1497">
        <v>2025</v>
      </c>
      <c r="H3" s="1497">
        <v>2026</v>
      </c>
      <c r="I3" s="1497">
        <v>2027</v>
      </c>
      <c r="J3" s="1497">
        <v>2028</v>
      </c>
      <c r="K3" s="1497">
        <v>2029</v>
      </c>
      <c r="L3" s="1497">
        <v>2030</v>
      </c>
    </row>
    <row r="4" ht="85.5">
      <c r="A4" s="1498" t="s">
        <v>1737</v>
      </c>
      <c r="B4" s="1497">
        <v>58.899999999999999</v>
      </c>
      <c r="C4" s="1497">
        <v>61.799999999999997</v>
      </c>
      <c r="D4" s="1497">
        <v>65.599999999999994</v>
      </c>
      <c r="E4" s="1497">
        <v>70.599999999999994</v>
      </c>
      <c r="F4" s="1497">
        <v>76.900000000000006</v>
      </c>
      <c r="G4" s="1497">
        <v>84.099999999999994</v>
      </c>
      <c r="H4" s="1497">
        <v>92.5</v>
      </c>
      <c r="I4" s="1497">
        <v>102.09999999999999</v>
      </c>
      <c r="J4" s="1497">
        <v>113.2</v>
      </c>
      <c r="K4" s="1497">
        <v>126.5</v>
      </c>
      <c r="L4" s="1497">
        <v>142.69999999999999</v>
      </c>
    </row>
    <row r="5">
      <c r="A5" s="1499" t="s">
        <v>1738</v>
      </c>
      <c r="B5" s="1500">
        <v>97.099999999999994</v>
      </c>
      <c r="C5" s="1500">
        <v>101.40000000000001</v>
      </c>
      <c r="D5" s="1500">
        <v>102.5</v>
      </c>
      <c r="E5" s="1500">
        <v>103.5</v>
      </c>
      <c r="F5" s="1500">
        <v>104.59999999999999</v>
      </c>
      <c r="G5" s="1500">
        <v>104.90000000000001</v>
      </c>
      <c r="H5" s="1500">
        <v>105.2</v>
      </c>
      <c r="I5" s="1500">
        <v>105.5</v>
      </c>
      <c r="J5" s="1500">
        <v>105.8</v>
      </c>
      <c r="K5" s="1500">
        <v>106.5</v>
      </c>
      <c r="L5" s="1500">
        <v>107.3</v>
      </c>
    </row>
    <row r="6">
      <c r="A6" s="1499" t="s">
        <v>1739</v>
      </c>
      <c r="B6" s="1500">
        <v>103.09999999999999</v>
      </c>
      <c r="C6" s="1500">
        <v>103.5</v>
      </c>
      <c r="D6" s="1500">
        <v>103.7</v>
      </c>
      <c r="E6" s="1500">
        <v>103.90000000000001</v>
      </c>
      <c r="F6" s="1500">
        <v>104.09999999999999</v>
      </c>
      <c r="G6" s="1500">
        <v>104.3</v>
      </c>
      <c r="H6" s="1500">
        <v>104.5</v>
      </c>
      <c r="I6" s="1500">
        <v>104.7</v>
      </c>
      <c r="J6" s="1500">
        <v>104.8</v>
      </c>
      <c r="K6" s="1500">
        <v>104.90000000000001</v>
      </c>
      <c r="L6" s="1500">
        <v>105.09999999999999</v>
      </c>
    </row>
    <row r="8" ht="85.5">
      <c r="A8" s="1499" t="s">
        <v>1740</v>
      </c>
      <c r="B8" s="1501" t="s">
        <v>1741</v>
      </c>
      <c r="C8" s="1500">
        <v>101.40000000000001</v>
      </c>
      <c r="D8" s="1500">
        <v>103.90000000000001</v>
      </c>
      <c r="E8" s="1500">
        <v>107.59999999999999</v>
      </c>
      <c r="F8" s="1500">
        <v>112.5</v>
      </c>
      <c r="G8" s="1500">
        <v>118</v>
      </c>
      <c r="H8" s="1500">
        <v>124.2</v>
      </c>
      <c r="I8" s="1500">
        <v>131</v>
      </c>
      <c r="J8" s="1500">
        <v>138.59999999999999</v>
      </c>
      <c r="K8" s="1500">
        <v>147.59999999999999</v>
      </c>
      <c r="L8" s="1500">
        <v>158.40000000000001</v>
      </c>
    </row>
    <row r="10">
      <c r="B10" t="e">
        <f>B4/(#REF!/1000)</f>
        <v>#REF!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15" workbookViewId="0">
      <selection activeCell="F213" activeCellId="0" sqref="F213"/>
    </sheetView>
  </sheetViews>
  <sheetFormatPr defaultRowHeight="14.25"/>
  <cols>
    <col customWidth="1" min="1" max="1" width="53"/>
  </cols>
  <sheetData>
    <row r="1">
      <c r="B1" s="1496">
        <v>2020</v>
      </c>
      <c r="C1" s="1497">
        <v>2021</v>
      </c>
      <c r="D1" s="1497">
        <v>2022</v>
      </c>
      <c r="E1" s="1497">
        <v>2023</v>
      </c>
      <c r="F1" s="1497">
        <v>2024</v>
      </c>
      <c r="G1" s="1497">
        <v>2025</v>
      </c>
      <c r="H1" s="1497">
        <v>2026</v>
      </c>
      <c r="I1" s="1497">
        <v>2027</v>
      </c>
      <c r="J1" s="1497">
        <v>2028</v>
      </c>
      <c r="K1" s="1497">
        <v>2029</v>
      </c>
      <c r="L1" s="1497">
        <v>2030</v>
      </c>
    </row>
    <row r="2" ht="57">
      <c r="A2" s="1498" t="s">
        <v>1737</v>
      </c>
      <c r="B2" s="1497">
        <v>58.899999999999999</v>
      </c>
      <c r="C2" s="1497">
        <v>61.799999999999997</v>
      </c>
      <c r="D2" s="1497">
        <v>65.599999999999994</v>
      </c>
      <c r="E2" s="1497">
        <v>70.599999999999994</v>
      </c>
      <c r="F2" s="1497">
        <v>76.900000000000006</v>
      </c>
      <c r="G2" s="1497">
        <v>84.099999999999994</v>
      </c>
      <c r="H2" s="1497">
        <v>92.5</v>
      </c>
      <c r="I2" s="1497">
        <v>102.09999999999999</v>
      </c>
      <c r="J2" s="1497">
        <v>113.2</v>
      </c>
      <c r="K2" s="1497">
        <v>126.5</v>
      </c>
      <c r="L2" s="1497">
        <v>142.69999999999999</v>
      </c>
    </row>
    <row r="3">
      <c r="A3" s="1499" t="s">
        <v>1738</v>
      </c>
      <c r="B3" s="1500">
        <v>97.099999999999994</v>
      </c>
      <c r="C3" s="1500">
        <v>101.40000000000001</v>
      </c>
      <c r="D3" s="1500">
        <v>102.5</v>
      </c>
      <c r="E3" s="1500">
        <v>103.5</v>
      </c>
      <c r="F3" s="1500">
        <v>104.59999999999999</v>
      </c>
      <c r="G3" s="1500">
        <v>104.90000000000001</v>
      </c>
      <c r="H3" s="1500">
        <v>105.2</v>
      </c>
      <c r="I3" s="1500">
        <v>105.5</v>
      </c>
      <c r="J3" s="1500">
        <v>105.8</v>
      </c>
      <c r="K3" s="1500">
        <v>106.5</v>
      </c>
      <c r="L3" s="1500">
        <v>107.3</v>
      </c>
    </row>
    <row r="4">
      <c r="A4" s="1499" t="s">
        <v>1739</v>
      </c>
      <c r="B4" s="1500">
        <v>103.09999999999999</v>
      </c>
      <c r="C4" s="1500">
        <v>103.5</v>
      </c>
      <c r="D4" s="1500">
        <v>103.7</v>
      </c>
      <c r="E4" s="1500">
        <v>103.90000000000001</v>
      </c>
      <c r="F4" s="1500">
        <v>104.09999999999999</v>
      </c>
      <c r="G4" s="1500">
        <v>104.3</v>
      </c>
      <c r="H4" s="1500">
        <v>104.5</v>
      </c>
      <c r="I4" s="1500">
        <v>104.7</v>
      </c>
      <c r="J4" s="1500">
        <v>104.8</v>
      </c>
      <c r="K4" s="1500">
        <v>104.90000000000001</v>
      </c>
      <c r="L4" s="1500">
        <v>105.09999999999999</v>
      </c>
    </row>
    <row r="5">
      <c r="A5" s="1499"/>
      <c r="B5" s="1501"/>
      <c r="C5" s="1501"/>
      <c r="D5" s="1501"/>
      <c r="E5" s="1501"/>
      <c r="F5" s="1501"/>
      <c r="G5" s="1501"/>
      <c r="H5" s="1501"/>
      <c r="I5" s="1501"/>
      <c r="J5" s="1501"/>
      <c r="K5" s="1501"/>
      <c r="L5" s="1501"/>
    </row>
    <row r="6" ht="57">
      <c r="A6" s="1499" t="s">
        <v>1740</v>
      </c>
      <c r="B6" s="1501" t="s">
        <v>1741</v>
      </c>
      <c r="C6" s="1500">
        <v>101.40000000000001</v>
      </c>
      <c r="D6" s="1500">
        <v>103.90000000000001</v>
      </c>
      <c r="E6" s="1500">
        <v>107.59999999999999</v>
      </c>
      <c r="F6" s="1500">
        <v>112.5</v>
      </c>
      <c r="G6" s="1500">
        <v>118</v>
      </c>
      <c r="H6" s="1500">
        <v>124.2</v>
      </c>
      <c r="I6" s="1500">
        <v>131</v>
      </c>
      <c r="J6" s="1500">
        <v>138.59999999999999</v>
      </c>
      <c r="K6" s="1500">
        <v>147.59999999999999</v>
      </c>
      <c r="L6" s="1500">
        <v>158.40000000000001</v>
      </c>
    </row>
    <row r="8">
      <c r="A8" s="1502" t="s">
        <v>1742</v>
      </c>
    </row>
    <row r="9" ht="28.5">
      <c r="A9" s="1502" t="s">
        <v>1743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13" activeCellId="0" sqref="F213"/>
    </sheetView>
  </sheetViews>
  <sheetFormatPr defaultRowHeight="14.25"/>
  <cols>
    <col customWidth="1" min="1" max="1" width="27.85546875"/>
    <col customWidth="1" min="2" max="2" width="24.28515625"/>
  </cols>
  <sheetData>
    <row r="1">
      <c r="A1" s="1503" t="s">
        <v>1744</v>
      </c>
      <c r="B1" s="1504" t="s">
        <v>1745</v>
      </c>
      <c r="C1" s="1505" t="s">
        <v>1746</v>
      </c>
      <c r="D1" s="1506"/>
      <c r="E1" s="1506"/>
      <c r="F1" s="1506"/>
      <c r="G1" s="1506"/>
      <c r="H1" s="1506"/>
      <c r="I1" s="1507"/>
    </row>
    <row r="2">
      <c r="A2" s="1508"/>
      <c r="B2" s="1508"/>
      <c r="C2" s="1509">
        <v>2013</v>
      </c>
      <c r="D2" s="1509">
        <v>2014</v>
      </c>
      <c r="E2" s="1509">
        <v>2015</v>
      </c>
      <c r="F2" s="1509">
        <v>2016</v>
      </c>
      <c r="G2" s="1509">
        <v>2017</v>
      </c>
      <c r="H2" s="1509">
        <v>2018</v>
      </c>
      <c r="I2" s="1509">
        <v>2019</v>
      </c>
    </row>
    <row r="3" ht="99.75">
      <c r="A3" s="1510" t="s">
        <v>1747</v>
      </c>
      <c r="B3" s="1511" t="s">
        <v>1748</v>
      </c>
      <c r="C3" s="1510">
        <v>470</v>
      </c>
      <c r="D3" s="1510">
        <v>537</v>
      </c>
      <c r="E3" s="1510">
        <v>510</v>
      </c>
      <c r="F3" s="1510">
        <v>553</v>
      </c>
      <c r="G3" s="1510">
        <v>628</v>
      </c>
      <c r="H3" s="1510">
        <v>629</v>
      </c>
      <c r="I3" s="1512">
        <v>759</v>
      </c>
    </row>
  </sheetData>
  <mergeCells count="3">
    <mergeCell ref="A1:A2"/>
    <mergeCell ref="B1:B2"/>
    <mergeCell ref="C1:I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78" zoomScale="100" workbookViewId="0">
      <selection activeCell="F189" activeCellId="0" sqref="F189"/>
    </sheetView>
  </sheetViews>
  <sheetFormatPr defaultRowHeight="14.25"/>
  <cols>
    <col customWidth="1" min="1" max="1" width="38.28515625"/>
    <col customWidth="1" min="17" max="17" width="38.7109375"/>
    <col bestFit="1" customWidth="1" min="18" max="18" width="10.28515625"/>
    <col customWidth="1" min="26" max="26" width="45.85546875"/>
    <col min="27" max="27" style="1" width="9.140625"/>
    <col min="32" max="34" style="1" width="9.140625"/>
    <col customWidth="1" min="35" max="35" width="29.28515625"/>
    <col min="41" max="42" style="1" width="9.140625"/>
    <col customWidth="1" min="44" max="44" width="29"/>
    <col min="47" max="47" style="1" width="9.140625"/>
  </cols>
  <sheetData>
    <row r="1" s="1" customFormat="1">
      <c r="A1" s="1" t="s">
        <v>1749</v>
      </c>
    </row>
    <row r="2" ht="15.75">
      <c r="A2" s="1513" t="s">
        <v>54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ht="15.75" customHeight="1">
      <c r="A3" s="1514" t="s">
        <v>1</v>
      </c>
      <c r="B3" s="1515" t="s">
        <v>55</v>
      </c>
      <c r="C3" s="1516"/>
      <c r="D3" s="1516"/>
      <c r="E3" s="1516"/>
      <c r="F3" s="1516"/>
      <c r="G3" s="1516"/>
      <c r="H3" s="1516"/>
      <c r="I3" s="1516"/>
      <c r="J3" s="1517"/>
      <c r="K3" s="1515" t="s">
        <v>56</v>
      </c>
      <c r="L3" s="1516"/>
      <c r="M3" s="1517"/>
      <c r="Q3" s="3" t="s">
        <v>1</v>
      </c>
      <c r="R3" s="21" t="s">
        <v>55</v>
      </c>
      <c r="S3" s="22"/>
      <c r="T3" s="22"/>
      <c r="U3" s="22"/>
      <c r="V3" s="22"/>
      <c r="W3" s="22"/>
      <c r="X3" s="22"/>
      <c r="Y3" s="22"/>
      <c r="Z3" s="23"/>
      <c r="AA3" s="22"/>
      <c r="AB3" s="21" t="s">
        <v>111</v>
      </c>
      <c r="AC3" s="22"/>
      <c r="AD3" s="23"/>
      <c r="AI3" s="3" t="s">
        <v>1</v>
      </c>
      <c r="AJ3" s="21" t="s">
        <v>55</v>
      </c>
      <c r="AK3" s="22"/>
      <c r="AL3" s="22"/>
      <c r="AM3" s="22"/>
      <c r="AN3" s="22"/>
      <c r="AO3" s="22"/>
      <c r="AP3" s="22"/>
      <c r="AQ3" s="22"/>
      <c r="AR3" s="22"/>
      <c r="AS3" s="22"/>
      <c r="AT3" s="23"/>
      <c r="AU3" s="1518"/>
      <c r="AV3" s="21" t="s">
        <v>111</v>
      </c>
      <c r="AW3" s="22"/>
      <c r="AX3" s="23"/>
    </row>
    <row r="4">
      <c r="A4" s="1519"/>
      <c r="B4" s="1520">
        <v>2005</v>
      </c>
      <c r="C4" s="1520">
        <v>2010</v>
      </c>
      <c r="D4" s="1520">
        <v>2013</v>
      </c>
      <c r="E4" s="1520">
        <v>2014</v>
      </c>
      <c r="F4" s="1520">
        <v>2015</v>
      </c>
      <c r="G4" s="1520">
        <v>2016</v>
      </c>
      <c r="H4" s="1520">
        <v>2017</v>
      </c>
      <c r="I4" s="1520">
        <v>2018</v>
      </c>
      <c r="J4" s="1520">
        <v>2019</v>
      </c>
      <c r="K4" s="1521">
        <v>2020</v>
      </c>
      <c r="L4" s="1521">
        <v>2025</v>
      </c>
      <c r="M4" s="1521">
        <v>2030</v>
      </c>
      <c r="Q4" s="7"/>
      <c r="R4" s="25">
        <v>2005</v>
      </c>
      <c r="S4" s="25">
        <v>2010</v>
      </c>
      <c r="T4" s="25">
        <v>2013</v>
      </c>
      <c r="U4" s="25">
        <v>2014</v>
      </c>
      <c r="V4" s="25">
        <v>2015</v>
      </c>
      <c r="W4" s="25">
        <v>2016</v>
      </c>
      <c r="X4" s="25">
        <v>2017</v>
      </c>
      <c r="Y4" s="25">
        <v>2018</v>
      </c>
      <c r="Z4" s="25">
        <v>2019</v>
      </c>
      <c r="AA4" s="25"/>
      <c r="AB4" s="26">
        <v>2020</v>
      </c>
      <c r="AC4" s="26">
        <v>2024</v>
      </c>
      <c r="AD4" s="26">
        <v>2030</v>
      </c>
      <c r="AI4" s="7"/>
      <c r="AJ4" s="25">
        <v>2005</v>
      </c>
      <c r="AK4" s="25">
        <v>2010</v>
      </c>
      <c r="AL4" s="25">
        <v>2013</v>
      </c>
      <c r="AM4" s="25">
        <v>2014</v>
      </c>
      <c r="AN4" s="25">
        <v>2015</v>
      </c>
      <c r="AO4" s="25"/>
      <c r="AP4" s="25"/>
      <c r="AQ4" s="25">
        <v>2016</v>
      </c>
      <c r="AR4" s="25">
        <v>2017</v>
      </c>
      <c r="AS4" s="25">
        <v>2018</v>
      </c>
      <c r="AT4" s="25">
        <v>2019</v>
      </c>
      <c r="AU4" s="1522"/>
      <c r="AV4" s="26">
        <v>2020</v>
      </c>
      <c r="AW4" s="26">
        <v>2024</v>
      </c>
      <c r="AX4" s="26">
        <v>2030</v>
      </c>
    </row>
    <row r="5">
      <c r="A5" s="1523" t="s">
        <v>6</v>
      </c>
      <c r="B5" s="1524">
        <v>1024.3</v>
      </c>
      <c r="C5" s="1524">
        <v>1048.5</v>
      </c>
      <c r="D5" s="1524">
        <v>1070.0999999999999</v>
      </c>
      <c r="E5" s="1524">
        <v>1074.5</v>
      </c>
      <c r="F5" s="1524">
        <v>1076.8</v>
      </c>
      <c r="G5" s="1524">
        <v>1078.9000000000001</v>
      </c>
      <c r="H5" s="1524">
        <v>1078.3</v>
      </c>
      <c r="I5" s="1524">
        <v>1077.4000000000001</v>
      </c>
      <c r="J5" s="1524">
        <v>1079.3</v>
      </c>
      <c r="K5" s="1525">
        <v>1077.8</v>
      </c>
      <c r="L5" s="1526">
        <v>1143.8</v>
      </c>
      <c r="M5" s="1526">
        <v>1180.4000000000001</v>
      </c>
      <c r="Q5" s="9" t="s">
        <v>6</v>
      </c>
      <c r="R5">
        <f>INDEX(B$5:B$27,MATCH($Q5,$A$5:$A$27,0))</f>
        <v>1024.3</v>
      </c>
      <c r="S5" s="1">
        <f t="shared" ref="S5:Z5" si="610">INDEX(C$5:C$27,MATCH($Q5,$A$5:$A$27,0))</f>
        <v>1048.5</v>
      </c>
      <c r="T5" s="1">
        <f t="shared" si="610"/>
        <v>1070.0999999999999</v>
      </c>
      <c r="U5" s="1">
        <f t="shared" si="610"/>
        <v>1074.5</v>
      </c>
      <c r="V5" s="1">
        <f t="shared" si="610"/>
        <v>1076.8</v>
      </c>
      <c r="W5" s="1">
        <f t="shared" si="610"/>
        <v>1078.9000000000001</v>
      </c>
      <c r="X5" s="1">
        <f t="shared" si="610"/>
        <v>1078.3</v>
      </c>
      <c r="Y5" s="1">
        <f t="shared" si="610"/>
        <v>1077.4000000000001</v>
      </c>
      <c r="Z5" s="1">
        <f t="shared" si="610"/>
        <v>1079.3</v>
      </c>
      <c r="AA5" s="1">
        <f>INDEX(G$215:G$237,MATCH($Q5,$A$215:$A$237,0))</f>
        <v>1079.3</v>
      </c>
      <c r="AB5" s="1">
        <f>INDEX(K$5:K$27,MATCH($Q5,$A$5:$A$27,0))</f>
        <v>1077.8</v>
      </c>
      <c r="AC5" s="1">
        <f>INDEX(L$5:L$27,MATCH($Q5,$A$5:$A$27,0))</f>
        <v>1143.8</v>
      </c>
      <c r="AD5" s="1">
        <f>INDEX(M$5:M$27,MATCH($Q5,$A$5:$A$27,0))</f>
        <v>1180.4000000000001</v>
      </c>
      <c r="AI5" s="9" t="s">
        <v>6</v>
      </c>
      <c r="AJ5" s="39">
        <f t="shared" ref="AJ5:AJ28" si="611">R5/R$5</f>
        <v>1</v>
      </c>
      <c r="AK5" s="39">
        <f t="shared" ref="AK5:AK28" si="612">S5/S$5</f>
        <v>1</v>
      </c>
      <c r="AL5" s="39">
        <f t="shared" ref="AL5:AL28" si="613">T5/T$5</f>
        <v>1</v>
      </c>
      <c r="AM5" s="39">
        <f t="shared" ref="AM5:AM28" si="614">U5/U$5</f>
        <v>1</v>
      </c>
      <c r="AN5" s="39">
        <f t="shared" ref="AN5:AN28" si="615">V5/V$5</f>
        <v>1</v>
      </c>
      <c r="AO5" s="39"/>
      <c r="AP5" s="39"/>
      <c r="AQ5" s="39">
        <f t="shared" ref="AQ5:AQ28" si="616">W5/W$5</f>
        <v>1</v>
      </c>
      <c r="AR5" s="39">
        <f t="shared" ref="AR5:AR28" si="617">X5/X$5</f>
        <v>1</v>
      </c>
      <c r="AS5" s="39">
        <f t="shared" ref="AS5:AS28" si="618">Y5/Y$5</f>
        <v>1</v>
      </c>
      <c r="AT5" s="39">
        <f t="shared" ref="AT5:AT28" si="619">Z5/Z$5</f>
        <v>1</v>
      </c>
      <c r="AU5" s="1527">
        <f t="shared" ref="AU5:AU28" si="620">AA5/AA$5</f>
        <v>1</v>
      </c>
      <c r="AV5" s="39">
        <f t="shared" ref="AV5:AV28" si="621">AB5/AB$5</f>
        <v>1</v>
      </c>
      <c r="AW5" s="39">
        <f t="shared" ref="AW5:AW28" si="622">AC5/AC$5</f>
        <v>1</v>
      </c>
      <c r="AX5" s="39">
        <f t="shared" ref="AX5:AX28" si="623">AD5/AD$5</f>
        <v>1</v>
      </c>
    </row>
    <row r="6">
      <c r="A6" s="179" t="s">
        <v>57</v>
      </c>
      <c r="B6" s="1524">
        <v>94.400000000000006</v>
      </c>
      <c r="C6" s="1525">
        <v>89.400000000000006</v>
      </c>
      <c r="D6" s="1524">
        <v>86.200000000000003</v>
      </c>
      <c r="E6" s="1524">
        <v>85.900000000000006</v>
      </c>
      <c r="F6" s="1524">
        <v>85.700000000000003</v>
      </c>
      <c r="G6" s="1524">
        <v>85.099999999999994</v>
      </c>
      <c r="H6" s="1524">
        <v>84.400000000000006</v>
      </c>
      <c r="I6" s="1524">
        <v>83.200000000000003</v>
      </c>
      <c r="J6" s="1524">
        <v>82.400000000000006</v>
      </c>
      <c r="K6" s="1525">
        <v>82.299999999999997</v>
      </c>
      <c r="L6" s="1526">
        <v>83.900000000000006</v>
      </c>
      <c r="M6" s="1526">
        <v>81.900000000000006</v>
      </c>
      <c r="Q6" s="12" t="s">
        <v>8</v>
      </c>
      <c r="R6" s="83" t="e">
        <f>R7+R8+R9</f>
        <v>#VALUE!</v>
      </c>
      <c r="S6" s="83" t="e">
        <f t="shared" ref="S6:AD6" si="624">S7+S8+S9</f>
        <v>#VALUE!</v>
      </c>
      <c r="T6" s="83" t="e">
        <f t="shared" si="624"/>
        <v>#VALUE!</v>
      </c>
      <c r="U6" s="83" t="e">
        <f t="shared" si="624"/>
        <v>#VALUE!</v>
      </c>
      <c r="V6" s="83" t="e">
        <f t="shared" si="624"/>
        <v>#VALUE!</v>
      </c>
      <c r="W6" s="83" t="e">
        <f t="shared" si="624"/>
        <v>#VALUE!</v>
      </c>
      <c r="X6" s="83" t="e">
        <f t="shared" si="624"/>
        <v>#VALUE!</v>
      </c>
      <c r="Y6" s="83" t="e">
        <f t="shared" si="624"/>
        <v>#VALUE!</v>
      </c>
      <c r="Z6" s="83" t="e">
        <f t="shared" si="624"/>
        <v>#VALUE!</v>
      </c>
      <c r="AA6" s="83">
        <f t="shared" si="624"/>
        <v>790.09999999999991</v>
      </c>
      <c r="AB6" s="83" t="e">
        <f t="shared" si="624"/>
        <v>#VALUE!</v>
      </c>
      <c r="AC6" s="83" t="e">
        <f t="shared" si="624"/>
        <v>#VALUE!</v>
      </c>
      <c r="AD6" s="83" t="e">
        <f t="shared" si="624"/>
        <v>#VALUE!</v>
      </c>
      <c r="AI6" s="12" t="s">
        <v>8</v>
      </c>
      <c r="AJ6" s="39" t="e">
        <f t="shared" si="611"/>
        <v>#VALUE!</v>
      </c>
      <c r="AK6" s="39" t="e">
        <f t="shared" si="612"/>
        <v>#VALUE!</v>
      </c>
      <c r="AL6" s="39" t="e">
        <f t="shared" si="613"/>
        <v>#VALUE!</v>
      </c>
      <c r="AM6" s="39" t="e">
        <f t="shared" si="614"/>
        <v>#VALUE!</v>
      </c>
      <c r="AN6" s="39" t="e">
        <f t="shared" si="615"/>
        <v>#VALUE!</v>
      </c>
      <c r="AO6" s="39"/>
      <c r="AP6" s="39"/>
      <c r="AQ6" s="39" t="e">
        <f t="shared" si="616"/>
        <v>#VALUE!</v>
      </c>
      <c r="AR6" s="39" t="e">
        <f t="shared" si="617"/>
        <v>#VALUE!</v>
      </c>
      <c r="AS6" s="39" t="e">
        <f t="shared" si="618"/>
        <v>#VALUE!</v>
      </c>
      <c r="AT6" s="39" t="e">
        <f t="shared" si="619"/>
        <v>#VALUE!</v>
      </c>
      <c r="AU6" s="1527">
        <f t="shared" si="620"/>
        <v>0.73204854998610203</v>
      </c>
      <c r="AV6" s="39" t="e">
        <f t="shared" si="621"/>
        <v>#VALUE!</v>
      </c>
      <c r="AW6" s="39" t="e">
        <f t="shared" si="622"/>
        <v>#VALUE!</v>
      </c>
      <c r="AX6" s="39" t="e">
        <f t="shared" si="623"/>
        <v>#VALUE!</v>
      </c>
    </row>
    <row r="7">
      <c r="A7" s="179" t="s">
        <v>28</v>
      </c>
      <c r="B7" s="1524">
        <v>10</v>
      </c>
      <c r="C7" s="1524">
        <v>8.6999999999999993</v>
      </c>
      <c r="D7" s="1524">
        <v>8.3000000000000007</v>
      </c>
      <c r="E7" s="1524">
        <v>8.3000000000000007</v>
      </c>
      <c r="F7" s="1524">
        <v>8.1999999999999993</v>
      </c>
      <c r="G7" s="1524">
        <v>8.1999999999999993</v>
      </c>
      <c r="H7" s="1524">
        <v>8</v>
      </c>
      <c r="I7" s="1524">
        <v>7.9000000000000004</v>
      </c>
      <c r="J7" s="1524">
        <v>7.7000000000000002</v>
      </c>
      <c r="K7" s="1525">
        <v>7.7000000000000002</v>
      </c>
      <c r="L7" s="1526">
        <v>8.0999999999999996</v>
      </c>
      <c r="M7" s="1526">
        <v>7.9000000000000004</v>
      </c>
      <c r="Q7" s="9" t="s">
        <v>9</v>
      </c>
      <c r="R7" s="1">
        <f t="shared" ref="R7:R28" si="625">INDEX(B$5:B$27,MATCH($Q7,$A$5:$A$27,0))</f>
        <v>505.89999999999998</v>
      </c>
      <c r="S7" s="1">
        <f t="shared" ref="S7:Z9" si="626">INDEX(C$5:C$27,MATCH($Q7,$A$5:$A$27,0))</f>
        <v>547.5</v>
      </c>
      <c r="T7" s="1">
        <f t="shared" si="626"/>
        <v>578.60000000000002</v>
      </c>
      <c r="U7" s="1">
        <f t="shared" si="626"/>
        <v>586.39999999999998</v>
      </c>
      <c r="V7" s="1">
        <f t="shared" si="626"/>
        <v>590.70000000000005</v>
      </c>
      <c r="W7" s="1">
        <f t="shared" si="626"/>
        <v>594.10000000000002</v>
      </c>
      <c r="X7" s="1">
        <f t="shared" si="626"/>
        <v>595.20000000000005</v>
      </c>
      <c r="Y7" s="1">
        <f t="shared" si="626"/>
        <v>596.5</v>
      </c>
      <c r="Z7" s="1">
        <f t="shared" si="626"/>
        <v>597.79999999999995</v>
      </c>
      <c r="AA7" s="1">
        <f t="shared" ref="AA7:AA28" si="627">INDEX(G$215:G$237,MATCH($Q7,$A$215:$A$237,0))</f>
        <v>597.79999999999995</v>
      </c>
      <c r="AB7" s="1">
        <f t="shared" ref="AB7:AD9" si="628">INDEX(K$5:K$27,MATCH($Q7,$A$5:$A$27,0))</f>
        <v>597</v>
      </c>
      <c r="AC7" s="1">
        <f t="shared" si="628"/>
        <v>660.70000000000005</v>
      </c>
      <c r="AD7" s="1">
        <f t="shared" si="628"/>
        <v>695.89999999999998</v>
      </c>
      <c r="AI7" s="9" t="s">
        <v>9</v>
      </c>
      <c r="AJ7" s="39">
        <f t="shared" si="611"/>
        <v>0.49389827199062775</v>
      </c>
      <c r="AK7" s="39">
        <f t="shared" si="612"/>
        <v>0.5221745350500715</v>
      </c>
      <c r="AL7" s="39">
        <f t="shared" si="613"/>
        <v>0.54069713110924222</v>
      </c>
      <c r="AM7" s="39">
        <f t="shared" si="614"/>
        <v>0.54574220567705911</v>
      </c>
      <c r="AN7" s="39">
        <f t="shared" si="615"/>
        <v>0.54856983655274894</v>
      </c>
      <c r="AO7" s="39"/>
      <c r="AP7" s="39"/>
      <c r="AQ7" s="39">
        <f t="shared" si="616"/>
        <v>0.55065344332190191</v>
      </c>
      <c r="AR7" s="39">
        <f t="shared" si="617"/>
        <v>0.55197996846888631</v>
      </c>
      <c r="AS7" s="39">
        <f t="shared" si="618"/>
        <v>0.55364767031743078</v>
      </c>
      <c r="AT7" s="39">
        <f t="shared" si="619"/>
        <v>0.55387751320300194</v>
      </c>
      <c r="AU7" s="1527">
        <f t="shared" si="620"/>
        <v>0.55387751320300194</v>
      </c>
      <c r="AV7" s="39">
        <f t="shared" si="621"/>
        <v>0.55390610502876236</v>
      </c>
      <c r="AW7" s="39">
        <f t="shared" si="622"/>
        <v>0.57763595034096882</v>
      </c>
      <c r="AX7" s="39">
        <f t="shared" si="623"/>
        <v>0.58954591663842759</v>
      </c>
    </row>
    <row r="8">
      <c r="A8" s="179" t="s">
        <v>27</v>
      </c>
      <c r="B8" s="1524">
        <v>22.800000000000001</v>
      </c>
      <c r="C8" s="1524">
        <v>21.800000000000001</v>
      </c>
      <c r="D8" s="1524">
        <v>20.399999999999999</v>
      </c>
      <c r="E8" s="1524">
        <v>20</v>
      </c>
      <c r="F8" s="1524">
        <v>19.800000000000001</v>
      </c>
      <c r="G8" s="1524">
        <v>19.600000000000001</v>
      </c>
      <c r="H8" s="1524">
        <v>19.300000000000001</v>
      </c>
      <c r="I8" s="1524">
        <v>18.899999999999999</v>
      </c>
      <c r="J8" s="1524">
        <v>18.800000000000001</v>
      </c>
      <c r="K8" s="1525">
        <v>18.800000000000001</v>
      </c>
      <c r="L8" s="1526">
        <v>20.100000000000001</v>
      </c>
      <c r="M8" s="1526">
        <v>19.600000000000001</v>
      </c>
      <c r="Q8" s="9" t="s">
        <v>10</v>
      </c>
      <c r="R8" s="1" t="e">
        <f t="shared" si="625"/>
        <v>#VALUE!</v>
      </c>
      <c r="S8" s="1" t="e">
        <f t="shared" si="626"/>
        <v>#VALUE!</v>
      </c>
      <c r="T8" s="1" t="e">
        <f t="shared" si="626"/>
        <v>#VALUE!</v>
      </c>
      <c r="U8" s="1" t="e">
        <f t="shared" si="626"/>
        <v>#VALUE!</v>
      </c>
      <c r="V8" s="1" t="e">
        <f t="shared" si="626"/>
        <v>#VALUE!</v>
      </c>
      <c r="W8" s="1" t="e">
        <f t="shared" si="626"/>
        <v>#VALUE!</v>
      </c>
      <c r="X8" s="1" t="e">
        <f t="shared" si="626"/>
        <v>#VALUE!</v>
      </c>
      <c r="Y8" s="1" t="e">
        <f t="shared" si="626"/>
        <v>#VALUE!</v>
      </c>
      <c r="Z8" s="1" t="e">
        <f t="shared" si="626"/>
        <v>#VALUE!</v>
      </c>
      <c r="AA8" s="1">
        <f t="shared" si="627"/>
        <v>112.8</v>
      </c>
      <c r="AB8" s="1" t="e">
        <f t="shared" si="628"/>
        <v>#VALUE!</v>
      </c>
      <c r="AC8" s="1" t="e">
        <f t="shared" si="628"/>
        <v>#VALUE!</v>
      </c>
      <c r="AD8" s="1" t="e">
        <f t="shared" si="628"/>
        <v>#VALUE!</v>
      </c>
      <c r="AI8" s="9" t="s">
        <v>10</v>
      </c>
      <c r="AJ8" s="39" t="e">
        <f t="shared" si="611"/>
        <v>#VALUE!</v>
      </c>
      <c r="AK8" s="39" t="e">
        <f t="shared" si="612"/>
        <v>#VALUE!</v>
      </c>
      <c r="AL8" s="39" t="e">
        <f t="shared" si="613"/>
        <v>#VALUE!</v>
      </c>
      <c r="AM8" s="39" t="e">
        <f t="shared" si="614"/>
        <v>#VALUE!</v>
      </c>
      <c r="AN8" s="39" t="e">
        <f t="shared" si="615"/>
        <v>#VALUE!</v>
      </c>
      <c r="AO8" s="39"/>
      <c r="AP8" s="39"/>
      <c r="AQ8" s="39" t="e">
        <f t="shared" si="616"/>
        <v>#VALUE!</v>
      </c>
      <c r="AR8" s="39" t="e">
        <f t="shared" si="617"/>
        <v>#VALUE!</v>
      </c>
      <c r="AS8" s="39" t="e">
        <f t="shared" si="618"/>
        <v>#VALUE!</v>
      </c>
      <c r="AT8" s="39" t="e">
        <f t="shared" si="619"/>
        <v>#VALUE!</v>
      </c>
      <c r="AU8" s="1527">
        <f t="shared" si="620"/>
        <v>0.10451218382284815</v>
      </c>
      <c r="AV8" s="39" t="e">
        <f t="shared" si="621"/>
        <v>#VALUE!</v>
      </c>
      <c r="AW8" s="39" t="e">
        <f t="shared" si="622"/>
        <v>#VALUE!</v>
      </c>
      <c r="AX8" s="39" t="e">
        <f t="shared" si="623"/>
        <v>#VALUE!</v>
      </c>
    </row>
    <row r="9">
      <c r="A9" s="179" t="s">
        <v>29</v>
      </c>
      <c r="B9" s="1524">
        <v>12.699999999999999</v>
      </c>
      <c r="C9" s="1524">
        <v>12.6</v>
      </c>
      <c r="D9" s="1524">
        <v>12.4</v>
      </c>
      <c r="E9" s="1524">
        <v>12.4</v>
      </c>
      <c r="F9" s="1524">
        <v>12.4</v>
      </c>
      <c r="G9" s="1524">
        <v>12.4</v>
      </c>
      <c r="H9" s="1524">
        <v>12.4</v>
      </c>
      <c r="I9" s="1524">
        <v>12.199999999999999</v>
      </c>
      <c r="J9" s="1524">
        <v>12.1</v>
      </c>
      <c r="K9" s="1525">
        <v>12.1</v>
      </c>
      <c r="L9" s="1526">
        <v>12</v>
      </c>
      <c r="M9" s="1526">
        <v>11.699999999999999</v>
      </c>
      <c r="Q9" s="9" t="s">
        <v>11</v>
      </c>
      <c r="R9" s="1">
        <f t="shared" si="625"/>
        <v>63.600000000000001</v>
      </c>
      <c r="S9" s="1">
        <f t="shared" si="626"/>
        <v>68.799999999999997</v>
      </c>
      <c r="T9" s="1">
        <f t="shared" si="626"/>
        <v>71.5</v>
      </c>
      <c r="U9" s="1">
        <f t="shared" si="626"/>
        <v>71.799999999999997</v>
      </c>
      <c r="V9" s="1">
        <f t="shared" si="626"/>
        <v>72.400000000000006</v>
      </c>
      <c r="W9" s="1">
        <f t="shared" si="626"/>
        <v>73.5</v>
      </c>
      <c r="X9" s="1">
        <f t="shared" si="626"/>
        <v>75.200000000000003</v>
      </c>
      <c r="Y9" s="1">
        <f t="shared" si="626"/>
        <v>76.900000000000006</v>
      </c>
      <c r="Z9" s="1">
        <f t="shared" si="626"/>
        <v>79.5</v>
      </c>
      <c r="AA9" s="1">
        <f t="shared" si="627"/>
        <v>79.5</v>
      </c>
      <c r="AB9" s="1">
        <f t="shared" si="628"/>
        <v>79.400000000000006</v>
      </c>
      <c r="AC9" s="1">
        <f t="shared" si="628"/>
        <v>75.5</v>
      </c>
      <c r="AD9" s="1">
        <f t="shared" si="628"/>
        <v>76.5</v>
      </c>
      <c r="AI9" s="9" t="s">
        <v>11</v>
      </c>
      <c r="AJ9" s="39">
        <f t="shared" si="611"/>
        <v>0.062091184223372065</v>
      </c>
      <c r="AK9" s="39">
        <f t="shared" si="612"/>
        <v>0.065617548879351451</v>
      </c>
      <c r="AL9" s="39">
        <f t="shared" si="613"/>
        <v>0.06681618540323335</v>
      </c>
      <c r="AM9" s="39">
        <f t="shared" si="614"/>
        <v>0.066821777570963234</v>
      </c>
      <c r="AN9" s="39">
        <f t="shared" si="615"/>
        <v>0.06723625557206539</v>
      </c>
      <c r="AO9" s="39"/>
      <c r="AP9" s="39"/>
      <c r="AQ9" s="39">
        <f t="shared" si="616"/>
        <v>0.068124942070627484</v>
      </c>
      <c r="AR9" s="39">
        <f t="shared" si="617"/>
        <v>0.069739404618380796</v>
      </c>
      <c r="AS9" s="39">
        <f t="shared" si="618"/>
        <v>0.071375533692222021</v>
      </c>
      <c r="AT9" s="39">
        <f t="shared" si="619"/>
        <v>0.073658852960252014</v>
      </c>
      <c r="AU9" s="1527">
        <f t="shared" si="620"/>
        <v>0.073658852960252014</v>
      </c>
      <c r="AV9" s="39">
        <f t="shared" si="621"/>
        <v>0.073668584152904074</v>
      </c>
      <c r="AW9" s="39">
        <f t="shared" si="622"/>
        <v>0.066008043364224514</v>
      </c>
      <c r="AX9" s="39">
        <f t="shared" si="623"/>
        <v>0.064808539478142996</v>
      </c>
    </row>
    <row r="10">
      <c r="A10" s="179" t="s">
        <v>32</v>
      </c>
      <c r="B10" s="1524">
        <v>4.9000000000000004</v>
      </c>
      <c r="C10" s="1524">
        <v>3.8999999999999999</v>
      </c>
      <c r="D10" s="1524">
        <v>3.5</v>
      </c>
      <c r="E10" s="1524">
        <v>3.3999999999999999</v>
      </c>
      <c r="F10" s="1524">
        <v>3.2999999999999998</v>
      </c>
      <c r="G10" s="1524">
        <v>3.2000000000000002</v>
      </c>
      <c r="H10" s="1524">
        <v>3.2000000000000002</v>
      </c>
      <c r="I10" s="1524">
        <v>3</v>
      </c>
      <c r="J10" s="1524">
        <v>3</v>
      </c>
      <c r="K10" s="1525">
        <v>3</v>
      </c>
      <c r="L10" s="1526">
        <v>2.8999999999999999</v>
      </c>
      <c r="M10" s="1526">
        <v>2.7999999999999998</v>
      </c>
      <c r="Q10" s="12" t="s">
        <v>69</v>
      </c>
      <c r="R10" s="83">
        <f>R11+R12+R13+R14+R15+R16+R17+R18+R19+R20+R21+R22</f>
        <v>246.79999999999998</v>
      </c>
      <c r="S10" s="83">
        <f t="shared" ref="S10:AD10" si="629">S11+S12+S13+S14+S15+S16+S17+S18+S19+S20+S21+S22</f>
        <v>227.70000000000002</v>
      </c>
      <c r="T10" s="83">
        <f t="shared" si="629"/>
        <v>218.29999999999998</v>
      </c>
      <c r="U10" s="83">
        <f t="shared" si="629"/>
        <v>215.40000000000001</v>
      </c>
      <c r="V10" s="83">
        <f t="shared" si="629"/>
        <v>213.5</v>
      </c>
      <c r="W10" s="83">
        <f t="shared" si="629"/>
        <v>211.90000000000001</v>
      </c>
      <c r="X10" s="83">
        <f t="shared" si="629"/>
        <v>209.70000000000002</v>
      </c>
      <c r="Y10" s="83">
        <f t="shared" si="629"/>
        <v>207.50000000000003</v>
      </c>
      <c r="Z10" s="83">
        <f t="shared" si="629"/>
        <v>206.79999999999998</v>
      </c>
      <c r="AA10" s="83">
        <f t="shared" si="629"/>
        <v>206.79999999999998</v>
      </c>
      <c r="AB10" s="83">
        <f t="shared" si="629"/>
        <v>206.69999999999999</v>
      </c>
      <c r="AC10" s="83">
        <f t="shared" si="629"/>
        <v>200.10000000000005</v>
      </c>
      <c r="AD10" s="83">
        <f t="shared" si="629"/>
        <v>199.59999999999999</v>
      </c>
      <c r="AI10" s="12" t="s">
        <v>69</v>
      </c>
      <c r="AJ10" s="39">
        <f t="shared" si="611"/>
        <v>0.24094503563409156</v>
      </c>
      <c r="AK10" s="39">
        <f t="shared" si="612"/>
        <v>0.21716738197424895</v>
      </c>
      <c r="AL10" s="39">
        <f t="shared" si="613"/>
        <v>0.20399962620315859</v>
      </c>
      <c r="AM10" s="39">
        <f t="shared" si="614"/>
        <v>0.20046533271288972</v>
      </c>
      <c r="AN10" s="39">
        <f t="shared" si="615"/>
        <v>0.19827265973254088</v>
      </c>
      <c r="AO10" s="39"/>
      <c r="AP10" s="39"/>
      <c r="AQ10" s="39">
        <f t="shared" si="616"/>
        <v>0.19640374455463896</v>
      </c>
      <c r="AR10" s="39">
        <f t="shared" si="617"/>
        <v>0.19447278122971345</v>
      </c>
      <c r="AS10" s="39">
        <f t="shared" si="618"/>
        <v>0.19259328011880453</v>
      </c>
      <c r="AT10" s="39">
        <f t="shared" si="619"/>
        <v>0.19160567034188825</v>
      </c>
      <c r="AU10" s="1527">
        <f t="shared" si="620"/>
        <v>0.19160567034188825</v>
      </c>
      <c r="AV10" s="39">
        <f t="shared" si="621"/>
        <v>0.19177955093709409</v>
      </c>
      <c r="AW10" s="39">
        <f t="shared" si="622"/>
        <v>0.17494317188319641</v>
      </c>
      <c r="AX10" s="39">
        <f t="shared" si="623"/>
        <v>0.16909522195865806</v>
      </c>
    </row>
    <row r="11">
      <c r="A11" s="179" t="s">
        <v>30</v>
      </c>
      <c r="B11" s="1524">
        <v>44</v>
      </c>
      <c r="C11" s="1524">
        <v>42.399999999999999</v>
      </c>
      <c r="D11" s="1524">
        <v>41.600000000000001</v>
      </c>
      <c r="E11" s="1524">
        <v>41.799999999999997</v>
      </c>
      <c r="F11" s="1524">
        <v>42</v>
      </c>
      <c r="G11" s="1524">
        <v>41.700000000000003</v>
      </c>
      <c r="H11" s="1524">
        <v>41.5</v>
      </c>
      <c r="I11" s="1524">
        <v>41.200000000000003</v>
      </c>
      <c r="J11" s="1524">
        <v>40.799999999999997</v>
      </c>
      <c r="K11" s="1525">
        <v>40.700000000000003</v>
      </c>
      <c r="L11" s="1526">
        <v>40.799999999999997</v>
      </c>
      <c r="M11" s="1526">
        <v>39.799999999999997</v>
      </c>
      <c r="Q11" s="9" t="s">
        <v>13</v>
      </c>
      <c r="R11" s="1">
        <f t="shared" si="625"/>
        <v>39.5</v>
      </c>
      <c r="S11" s="1">
        <f t="shared" ref="S11:S22" si="630">INDEX(C$5:C$27,MATCH($Q11,$A$5:$A$27,0))</f>
        <v>36.399999999999999</v>
      </c>
      <c r="T11" s="1">
        <f t="shared" ref="T11:T22" si="631">INDEX(D$5:D$27,MATCH($Q11,$A$5:$A$27,0))</f>
        <v>34.700000000000003</v>
      </c>
      <c r="U11" s="1">
        <f t="shared" ref="U11:U22" si="632">INDEX(E$5:E$27,MATCH($Q11,$A$5:$A$27,0))</f>
        <v>34.5</v>
      </c>
      <c r="V11" s="1">
        <f t="shared" ref="V11:V22" si="633">INDEX(F$5:F$27,MATCH($Q11,$A$5:$A$27,0))</f>
        <v>34.299999999999997</v>
      </c>
      <c r="W11" s="1">
        <f t="shared" ref="W11:W22" si="634">INDEX(G$5:G$27,MATCH($Q11,$A$5:$A$27,0))</f>
        <v>34.100000000000001</v>
      </c>
      <c r="X11" s="1">
        <f t="shared" ref="X11:X22" si="635">INDEX(H$5:H$27,MATCH($Q11,$A$5:$A$27,0))</f>
        <v>33.700000000000003</v>
      </c>
      <c r="Y11" s="1">
        <f t="shared" ref="Y11:Y22" si="636">INDEX(I$5:I$27,MATCH($Q11,$A$5:$A$27,0))</f>
        <v>33.200000000000003</v>
      </c>
      <c r="Z11" s="1">
        <f t="shared" ref="Z11:Z22" si="637">INDEX(J$5:J$27,MATCH($Q11,$A$5:$A$27,0))</f>
        <v>33.399999999999999</v>
      </c>
      <c r="AA11" s="1">
        <f t="shared" si="627"/>
        <v>33.399999999999999</v>
      </c>
      <c r="AB11" s="1">
        <f t="shared" ref="AB11:AB22" si="638">INDEX(K$5:K$27,MATCH($Q11,$A$5:$A$27,0))</f>
        <v>33.399999999999999</v>
      </c>
      <c r="AC11" s="1">
        <f t="shared" ref="AC11:AC22" si="639">INDEX(L$5:L$27,MATCH($Q11,$A$5:$A$27,0))</f>
        <v>35.299999999999997</v>
      </c>
      <c r="AD11" s="1">
        <f t="shared" ref="AD11:AD22" si="640">INDEX(M$5:M$27,MATCH($Q11,$A$5:$A$27,0))</f>
        <v>35.299999999999997</v>
      </c>
      <c r="AI11" s="9" t="s">
        <v>13</v>
      </c>
      <c r="AJ11" s="39">
        <f t="shared" si="611"/>
        <v>0.03856292101923265</v>
      </c>
      <c r="AK11" s="39">
        <f t="shared" si="612"/>
        <v>0.034716261325703386</v>
      </c>
      <c r="AL11" s="39">
        <f t="shared" si="613"/>
        <v>0.032426875992897862</v>
      </c>
      <c r="AM11" s="39">
        <f t="shared" si="614"/>
        <v>0.032107957189390413</v>
      </c>
      <c r="AN11" s="39">
        <f t="shared" si="615"/>
        <v>0.031853640416047546</v>
      </c>
      <c r="AO11" s="39"/>
      <c r="AP11" s="39"/>
      <c r="AQ11" s="39">
        <f t="shared" si="616"/>
        <v>0.031606265640930574</v>
      </c>
      <c r="AR11" s="39">
        <f t="shared" si="617"/>
        <v>0.031252898080311606</v>
      </c>
      <c r="AS11" s="39">
        <f t="shared" si="618"/>
        <v>0.030814924819008726</v>
      </c>
      <c r="AT11" s="39">
        <f t="shared" si="619"/>
        <v>0.03094598350782915</v>
      </c>
      <c r="AU11" s="1527">
        <f t="shared" si="620"/>
        <v>0.03094598350782915</v>
      </c>
      <c r="AV11" s="39">
        <f t="shared" si="621"/>
        <v>0.03098905177212841</v>
      </c>
      <c r="AW11" s="39">
        <f t="shared" si="622"/>
        <v>0.030862038817975168</v>
      </c>
      <c r="AX11" s="39">
        <f t="shared" si="623"/>
        <v>0.029905116909522193</v>
      </c>
    </row>
    <row r="12">
      <c r="A12" s="179" t="s">
        <v>58</v>
      </c>
      <c r="B12" s="1524">
        <v>121.40000000000001</v>
      </c>
      <c r="C12" s="1525">
        <v>111.09999999999999</v>
      </c>
      <c r="D12" s="1524">
        <v>106.09999999999999</v>
      </c>
      <c r="E12" s="1524">
        <v>104.7</v>
      </c>
      <c r="F12" s="1524">
        <v>103.8</v>
      </c>
      <c r="G12" s="1524">
        <v>103.3</v>
      </c>
      <c r="H12" s="1524">
        <v>102.2</v>
      </c>
      <c r="I12" s="1524">
        <v>101.2</v>
      </c>
      <c r="J12" s="1524">
        <v>100.59999999999999</v>
      </c>
      <c r="K12" s="1525">
        <v>100.5</v>
      </c>
      <c r="L12" s="1526">
        <v>92</v>
      </c>
      <c r="M12" s="1526">
        <v>91.400000000000006</v>
      </c>
      <c r="Q12" s="9" t="s">
        <v>22</v>
      </c>
      <c r="R12" s="1">
        <f t="shared" si="625"/>
        <v>44.700000000000003</v>
      </c>
      <c r="S12" s="1">
        <f t="shared" si="630"/>
        <v>41.100000000000001</v>
      </c>
      <c r="T12" s="1">
        <f t="shared" si="631"/>
        <v>39.200000000000003</v>
      </c>
      <c r="U12" s="1">
        <f t="shared" si="632"/>
        <v>38.799999999999997</v>
      </c>
      <c r="V12" s="1">
        <f t="shared" si="633"/>
        <v>38.700000000000003</v>
      </c>
      <c r="W12" s="1">
        <f t="shared" si="634"/>
        <v>38.700000000000003</v>
      </c>
      <c r="X12" s="1">
        <f t="shared" si="635"/>
        <v>38.399999999999999</v>
      </c>
      <c r="Y12" s="1">
        <f t="shared" si="636"/>
        <v>38.299999999999997</v>
      </c>
      <c r="Z12" s="1">
        <f t="shared" si="637"/>
        <v>37.700000000000003</v>
      </c>
      <c r="AA12" s="1">
        <f t="shared" si="627"/>
        <v>37.700000000000003</v>
      </c>
      <c r="AB12" s="1">
        <f t="shared" si="638"/>
        <v>37.600000000000001</v>
      </c>
      <c r="AC12" s="1">
        <f t="shared" si="639"/>
        <v>33.600000000000001</v>
      </c>
      <c r="AD12" s="1">
        <f t="shared" si="640"/>
        <v>33.399999999999999</v>
      </c>
      <c r="AI12" s="9" t="s">
        <v>22</v>
      </c>
      <c r="AJ12" s="39">
        <f t="shared" si="611"/>
        <v>0.043639558723030367</v>
      </c>
      <c r="AK12" s="39">
        <f t="shared" si="612"/>
        <v>0.039198855507868384</v>
      </c>
      <c r="AL12" s="39">
        <f t="shared" si="613"/>
        <v>0.036632090458835628</v>
      </c>
      <c r="AM12" s="39">
        <f t="shared" si="614"/>
        <v>0.036109818520241969</v>
      </c>
      <c r="AN12" s="39">
        <f t="shared" si="615"/>
        <v>0.035939821693907879</v>
      </c>
      <c r="AO12" s="39"/>
      <c r="AP12" s="39"/>
      <c r="AQ12" s="39">
        <f t="shared" si="616"/>
        <v>0.035869867457595697</v>
      </c>
      <c r="AR12" s="39">
        <f t="shared" si="617"/>
        <v>0.035611610868960399</v>
      </c>
      <c r="AS12" s="39">
        <f t="shared" si="618"/>
        <v>0.035548542788193797</v>
      </c>
      <c r="AT12" s="39">
        <f t="shared" si="619"/>
        <v>0.034930047252849074</v>
      </c>
      <c r="AU12" s="1527">
        <f t="shared" si="620"/>
        <v>0.034930047252849074</v>
      </c>
      <c r="AV12" s="39">
        <f t="shared" si="621"/>
        <v>0.034885878641677491</v>
      </c>
      <c r="AW12" s="39">
        <f t="shared" si="622"/>
        <v>0.02937576499388005</v>
      </c>
      <c r="AX12" s="39">
        <f t="shared" si="623"/>
        <v>0.028295493053202302</v>
      </c>
    </row>
    <row r="13">
      <c r="A13" s="179" t="s">
        <v>20</v>
      </c>
      <c r="B13" s="1524">
        <v>14.699999999999999</v>
      </c>
      <c r="C13" s="1524">
        <v>13.4</v>
      </c>
      <c r="D13" s="1524">
        <v>12.6</v>
      </c>
      <c r="E13" s="1524">
        <v>12.4</v>
      </c>
      <c r="F13" s="1524">
        <v>12.199999999999999</v>
      </c>
      <c r="G13" s="1524">
        <v>12.1</v>
      </c>
      <c r="H13" s="1524">
        <v>11.9</v>
      </c>
      <c r="I13" s="1524">
        <v>11.6</v>
      </c>
      <c r="J13" s="1524">
        <v>11.699999999999999</v>
      </c>
      <c r="K13" s="1525">
        <v>11.699999999999999</v>
      </c>
      <c r="L13" s="1526">
        <v>10.800000000000001</v>
      </c>
      <c r="M13" s="1526">
        <v>10.800000000000001</v>
      </c>
      <c r="Q13" s="9" t="s">
        <v>17</v>
      </c>
      <c r="R13" s="1">
        <f t="shared" si="625"/>
        <v>8.1999999999999993</v>
      </c>
      <c r="S13" s="1">
        <f t="shared" si="630"/>
        <v>6.9000000000000004</v>
      </c>
      <c r="T13" s="1">
        <f t="shared" si="631"/>
        <v>6.5</v>
      </c>
      <c r="U13" s="1">
        <f t="shared" si="632"/>
        <v>6.4000000000000004</v>
      </c>
      <c r="V13" s="1">
        <f t="shared" si="633"/>
        <v>6.2999999999999998</v>
      </c>
      <c r="W13" s="1">
        <f t="shared" si="634"/>
        <v>6.0999999999999996</v>
      </c>
      <c r="X13" s="1">
        <f t="shared" si="635"/>
        <v>6</v>
      </c>
      <c r="Y13" s="1">
        <f t="shared" si="636"/>
        <v>6</v>
      </c>
      <c r="Z13" s="1">
        <f t="shared" si="637"/>
        <v>6</v>
      </c>
      <c r="AA13" s="1">
        <f t="shared" si="627"/>
        <v>6</v>
      </c>
      <c r="AB13" s="1">
        <f t="shared" si="638"/>
        <v>6</v>
      </c>
      <c r="AC13" s="1">
        <f t="shared" si="639"/>
        <v>4.7999999999999998</v>
      </c>
      <c r="AD13" s="1">
        <f t="shared" si="640"/>
        <v>4.4000000000000004</v>
      </c>
      <c r="AI13" s="9" t="s">
        <v>17</v>
      </c>
      <c r="AJ13" s="39">
        <f t="shared" si="611"/>
        <v>0.0080054671482963965</v>
      </c>
      <c r="AK13" s="39">
        <f t="shared" si="612"/>
        <v>0.0065808297567954222</v>
      </c>
      <c r="AL13" s="39">
        <f t="shared" si="613"/>
        <v>0.0060741986730212137</v>
      </c>
      <c r="AM13" s="39">
        <f t="shared" si="614"/>
        <v>0.0059562587249883669</v>
      </c>
      <c r="AN13" s="39">
        <f t="shared" si="615"/>
        <v>0.0058506686478454681</v>
      </c>
      <c r="AO13" s="39"/>
      <c r="AP13" s="39"/>
      <c r="AQ13" s="39">
        <f t="shared" si="616"/>
        <v>0.0056539067568820087</v>
      </c>
      <c r="AR13" s="39">
        <f t="shared" si="617"/>
        <v>0.0055643141982750629</v>
      </c>
      <c r="AS13" s="39">
        <f t="shared" si="618"/>
        <v>0.0055689623166883234</v>
      </c>
      <c r="AT13" s="39">
        <f t="shared" si="619"/>
        <v>0.0055591587139812845</v>
      </c>
      <c r="AU13" s="1527">
        <f t="shared" si="620"/>
        <v>0.0055591587139812845</v>
      </c>
      <c r="AV13" s="39">
        <f t="shared" si="621"/>
        <v>0.0055668955279272597</v>
      </c>
      <c r="AW13" s="39">
        <f t="shared" si="622"/>
        <v>0.0041965378562685788</v>
      </c>
      <c r="AX13" s="39">
        <f t="shared" si="623"/>
        <v>0.0037275499830565911</v>
      </c>
    </row>
    <row r="14">
      <c r="A14" s="179" t="s">
        <v>14</v>
      </c>
      <c r="B14" s="1524">
        <v>18.300000000000001</v>
      </c>
      <c r="C14" s="1524">
        <v>17</v>
      </c>
      <c r="D14" s="1524">
        <v>16.5</v>
      </c>
      <c r="E14" s="1524">
        <v>16.300000000000001</v>
      </c>
      <c r="F14" s="1524">
        <v>16.100000000000001</v>
      </c>
      <c r="G14" s="1524">
        <v>16</v>
      </c>
      <c r="H14" s="1524">
        <v>15.9</v>
      </c>
      <c r="I14" s="1524">
        <v>15.800000000000001</v>
      </c>
      <c r="J14" s="1524">
        <v>15.800000000000001</v>
      </c>
      <c r="K14" s="1525">
        <v>15.800000000000001</v>
      </c>
      <c r="L14" s="1526">
        <v>14.5</v>
      </c>
      <c r="M14" s="1526">
        <v>14.5</v>
      </c>
      <c r="Q14" s="9" t="s">
        <v>15</v>
      </c>
      <c r="R14" s="1">
        <f t="shared" si="625"/>
        <v>15.4</v>
      </c>
      <c r="S14" s="1">
        <f t="shared" si="630"/>
        <v>13.199999999999999</v>
      </c>
      <c r="T14" s="1">
        <f t="shared" si="631"/>
        <v>12.6</v>
      </c>
      <c r="U14" s="1">
        <f t="shared" si="632"/>
        <v>12.300000000000001</v>
      </c>
      <c r="V14" s="1">
        <f t="shared" si="633"/>
        <v>12.1</v>
      </c>
      <c r="W14" s="1">
        <f t="shared" si="634"/>
        <v>11.9</v>
      </c>
      <c r="X14" s="1">
        <f t="shared" si="635"/>
        <v>11.699999999999999</v>
      </c>
      <c r="Y14" s="1">
        <f t="shared" si="636"/>
        <v>11.4</v>
      </c>
      <c r="Z14" s="1">
        <f t="shared" si="637"/>
        <v>11.199999999999999</v>
      </c>
      <c r="AA14" s="1">
        <f t="shared" si="627"/>
        <v>11.199999999999999</v>
      </c>
      <c r="AB14" s="1">
        <f t="shared" si="638"/>
        <v>11.199999999999999</v>
      </c>
      <c r="AC14" s="1">
        <f t="shared" si="639"/>
        <v>11.9</v>
      </c>
      <c r="AD14" s="1">
        <f t="shared" si="640"/>
        <v>12.1</v>
      </c>
      <c r="AI14" s="9" t="s">
        <v>15</v>
      </c>
      <c r="AJ14" s="39">
        <f t="shared" si="611"/>
        <v>0.015034657815093236</v>
      </c>
      <c r="AK14" s="39">
        <f t="shared" si="612"/>
        <v>0.012589413447782546</v>
      </c>
      <c r="AL14" s="39">
        <f t="shared" si="613"/>
        <v>0.011774600504625737</v>
      </c>
      <c r="AM14" s="39">
        <f t="shared" si="614"/>
        <v>0.011447184737087017</v>
      </c>
      <c r="AN14" s="39">
        <f t="shared" si="615"/>
        <v>0.011236998514115899</v>
      </c>
      <c r="AO14" s="39"/>
      <c r="AP14" s="39"/>
      <c r="AQ14" s="39">
        <f t="shared" si="616"/>
        <v>0.011029752525720641</v>
      </c>
      <c r="AR14" s="39">
        <f t="shared" si="617"/>
        <v>0.010850412686636371</v>
      </c>
      <c r="AS14" s="39">
        <f t="shared" si="618"/>
        <v>0.010581028401707814</v>
      </c>
      <c r="AT14" s="39">
        <f t="shared" si="619"/>
        <v>0.010377096266098397</v>
      </c>
      <c r="AU14" s="1527">
        <f t="shared" si="620"/>
        <v>0.010377096266098397</v>
      </c>
      <c r="AV14" s="39">
        <f t="shared" si="621"/>
        <v>0.01039153831879755</v>
      </c>
      <c r="AW14" s="39">
        <f t="shared" si="622"/>
        <v>0.010403916768665851</v>
      </c>
      <c r="AX14" s="39">
        <f t="shared" si="623"/>
        <v>0.010250762453405624</v>
      </c>
    </row>
    <row r="15">
      <c r="A15" s="179" t="s">
        <v>22</v>
      </c>
      <c r="B15" s="1524">
        <v>44.700000000000003</v>
      </c>
      <c r="C15" s="1524">
        <v>41.100000000000001</v>
      </c>
      <c r="D15" s="1524">
        <v>39.200000000000003</v>
      </c>
      <c r="E15" s="1524">
        <v>38.799999999999997</v>
      </c>
      <c r="F15" s="1524">
        <v>38.700000000000003</v>
      </c>
      <c r="G15" s="1524">
        <v>38.700000000000003</v>
      </c>
      <c r="H15" s="1524">
        <v>38.399999999999999</v>
      </c>
      <c r="I15" s="1524">
        <v>38.299999999999997</v>
      </c>
      <c r="J15" s="1524">
        <v>37.700000000000003</v>
      </c>
      <c r="K15" s="1525">
        <v>37.600000000000001</v>
      </c>
      <c r="L15" s="1526">
        <v>33.600000000000001</v>
      </c>
      <c r="M15" s="1526">
        <v>33.399999999999999</v>
      </c>
      <c r="Q15" s="9" t="s">
        <v>16</v>
      </c>
      <c r="R15" s="1">
        <f t="shared" si="625"/>
        <v>20</v>
      </c>
      <c r="S15" s="1">
        <f t="shared" si="630"/>
        <v>18.899999999999999</v>
      </c>
      <c r="T15" s="1">
        <f t="shared" si="631"/>
        <v>18</v>
      </c>
      <c r="U15" s="1">
        <f t="shared" si="632"/>
        <v>17.5</v>
      </c>
      <c r="V15" s="1">
        <f t="shared" si="633"/>
        <v>17.199999999999999</v>
      </c>
      <c r="W15" s="1">
        <f t="shared" si="634"/>
        <v>17</v>
      </c>
      <c r="X15" s="1">
        <f t="shared" si="635"/>
        <v>16.800000000000001</v>
      </c>
      <c r="Y15" s="1">
        <f t="shared" si="636"/>
        <v>16.5</v>
      </c>
      <c r="Z15" s="1">
        <f t="shared" si="637"/>
        <v>16.399999999999999</v>
      </c>
      <c r="AA15" s="1">
        <f t="shared" si="627"/>
        <v>16.399999999999999</v>
      </c>
      <c r="AB15" s="1">
        <f t="shared" si="638"/>
        <v>16.399999999999999</v>
      </c>
      <c r="AC15" s="1">
        <f t="shared" si="639"/>
        <v>17.399999999999999</v>
      </c>
      <c r="AD15" s="1">
        <f t="shared" si="640"/>
        <v>17.600000000000001</v>
      </c>
      <c r="AI15" s="9" t="s">
        <v>16</v>
      </c>
      <c r="AJ15" s="39">
        <f t="shared" si="611"/>
        <v>0.019525529629991215</v>
      </c>
      <c r="AK15" s="39">
        <f t="shared" si="612"/>
        <v>0.018025751072961373</v>
      </c>
      <c r="AL15" s="39">
        <f t="shared" si="613"/>
        <v>0.016820857863751051</v>
      </c>
      <c r="AM15" s="39">
        <f t="shared" si="614"/>
        <v>0.016286644951140065</v>
      </c>
      <c r="AN15" s="39">
        <f t="shared" si="615"/>
        <v>0.015973254086181277</v>
      </c>
      <c r="AO15" s="39"/>
      <c r="AP15" s="39"/>
      <c r="AQ15" s="39">
        <f t="shared" si="616"/>
        <v>0.015756789322458057</v>
      </c>
      <c r="AR15" s="39">
        <f t="shared" si="617"/>
        <v>0.015580079755170177</v>
      </c>
      <c r="AS15" s="39">
        <f t="shared" si="618"/>
        <v>0.015314646370892889</v>
      </c>
      <c r="AT15" s="39">
        <f t="shared" si="619"/>
        <v>0.015195033818215509</v>
      </c>
      <c r="AU15" s="1527">
        <f t="shared" si="620"/>
        <v>0.015195033818215509</v>
      </c>
      <c r="AV15" s="39">
        <f t="shared" si="621"/>
        <v>0.015216181109667841</v>
      </c>
      <c r="AW15" s="39">
        <f t="shared" si="622"/>
        <v>0.015212449728973596</v>
      </c>
      <c r="AX15" s="39">
        <f t="shared" si="623"/>
        <v>0.014910199932226365</v>
      </c>
    </row>
    <row r="16">
      <c r="A16" s="179" t="s">
        <v>23</v>
      </c>
      <c r="B16" s="1524">
        <v>15.6</v>
      </c>
      <c r="C16" s="1524">
        <v>13.300000000000001</v>
      </c>
      <c r="D16" s="1524">
        <v>12.699999999999999</v>
      </c>
      <c r="E16" s="1524">
        <v>12.5</v>
      </c>
      <c r="F16" s="1524">
        <v>12.300000000000001</v>
      </c>
      <c r="G16" s="1524">
        <v>12.199999999999999</v>
      </c>
      <c r="H16" s="1524">
        <v>12.1</v>
      </c>
      <c r="I16" s="1524">
        <v>11.9</v>
      </c>
      <c r="J16" s="1524">
        <v>11.800000000000001</v>
      </c>
      <c r="K16" s="1525">
        <v>11.800000000000001</v>
      </c>
      <c r="L16" s="1526">
        <v>10.9</v>
      </c>
      <c r="M16" s="1526">
        <v>10.699999999999999</v>
      </c>
      <c r="Q16" s="9" t="s">
        <v>23</v>
      </c>
      <c r="R16" s="1">
        <f t="shared" si="625"/>
        <v>15.6</v>
      </c>
      <c r="S16" s="1">
        <f t="shared" si="630"/>
        <v>13.300000000000001</v>
      </c>
      <c r="T16" s="1">
        <f t="shared" si="631"/>
        <v>12.699999999999999</v>
      </c>
      <c r="U16" s="1">
        <f t="shared" si="632"/>
        <v>12.5</v>
      </c>
      <c r="V16" s="1">
        <f t="shared" si="633"/>
        <v>12.300000000000001</v>
      </c>
      <c r="W16" s="1">
        <f t="shared" si="634"/>
        <v>12.199999999999999</v>
      </c>
      <c r="X16" s="1">
        <f t="shared" si="635"/>
        <v>12.1</v>
      </c>
      <c r="Y16" s="1">
        <f t="shared" si="636"/>
        <v>11.9</v>
      </c>
      <c r="Z16" s="1">
        <f t="shared" si="637"/>
        <v>11.800000000000001</v>
      </c>
      <c r="AA16" s="1">
        <f t="shared" si="627"/>
        <v>11.800000000000001</v>
      </c>
      <c r="AB16" s="1">
        <f t="shared" si="638"/>
        <v>11.800000000000001</v>
      </c>
      <c r="AC16" s="1">
        <f t="shared" si="639"/>
        <v>10.9</v>
      </c>
      <c r="AD16" s="1">
        <f t="shared" si="640"/>
        <v>10.699999999999999</v>
      </c>
      <c r="AI16" s="9" t="s">
        <v>23</v>
      </c>
      <c r="AJ16" s="39">
        <f t="shared" si="611"/>
        <v>0.015229913111393148</v>
      </c>
      <c r="AK16" s="39">
        <f t="shared" si="612"/>
        <v>0.012684787792083931</v>
      </c>
      <c r="AL16" s="39">
        <f t="shared" si="613"/>
        <v>0.011868049714979909</v>
      </c>
      <c r="AM16" s="39">
        <f t="shared" si="614"/>
        <v>0.011633317822242903</v>
      </c>
      <c r="AN16" s="39">
        <f t="shared" si="615"/>
        <v>0.011422734026745915</v>
      </c>
      <c r="AO16" s="39"/>
      <c r="AP16" s="39"/>
      <c r="AQ16" s="39">
        <f t="shared" si="616"/>
        <v>0.011307813513764017</v>
      </c>
      <c r="AR16" s="39">
        <f t="shared" si="617"/>
        <v>0.011221366966521377</v>
      </c>
      <c r="AS16" s="39">
        <f t="shared" si="618"/>
        <v>0.011045108594765174</v>
      </c>
      <c r="AT16" s="39">
        <f t="shared" si="619"/>
        <v>0.010933012137496527</v>
      </c>
      <c r="AU16" s="1527">
        <f t="shared" si="620"/>
        <v>0.010933012137496527</v>
      </c>
      <c r="AV16" s="39">
        <f t="shared" si="621"/>
        <v>0.010948227871590277</v>
      </c>
      <c r="AW16" s="39">
        <f t="shared" si="622"/>
        <v>0.0095296380486098974</v>
      </c>
      <c r="AX16" s="39">
        <f t="shared" si="623"/>
        <v>0.0090647238224330715</v>
      </c>
    </row>
    <row r="17">
      <c r="A17" s="179" t="s">
        <v>24</v>
      </c>
      <c r="B17" s="1524">
        <v>14.699999999999999</v>
      </c>
      <c r="C17" s="1524">
        <v>13.4</v>
      </c>
      <c r="D17" s="1524">
        <v>12.9</v>
      </c>
      <c r="E17" s="1524">
        <v>12.699999999999999</v>
      </c>
      <c r="F17" s="1524">
        <v>12.6</v>
      </c>
      <c r="G17" s="1524">
        <v>12.5</v>
      </c>
      <c r="H17" s="1524">
        <v>12.300000000000001</v>
      </c>
      <c r="I17" s="1524">
        <v>12.1</v>
      </c>
      <c r="J17" s="1524">
        <v>12.1</v>
      </c>
      <c r="K17" s="1525">
        <v>12.1</v>
      </c>
      <c r="L17" s="1526">
        <v>11.300000000000001</v>
      </c>
      <c r="M17" s="1526">
        <v>11.1</v>
      </c>
      <c r="Q17" s="9" t="s">
        <v>14</v>
      </c>
      <c r="R17" s="1">
        <f t="shared" si="625"/>
        <v>18.300000000000001</v>
      </c>
      <c r="S17" s="1">
        <f t="shared" si="630"/>
        <v>17</v>
      </c>
      <c r="T17" s="1">
        <f t="shared" si="631"/>
        <v>16.5</v>
      </c>
      <c r="U17" s="1">
        <f t="shared" si="632"/>
        <v>16.300000000000001</v>
      </c>
      <c r="V17" s="1">
        <f t="shared" si="633"/>
        <v>16.100000000000001</v>
      </c>
      <c r="W17" s="1">
        <f t="shared" si="634"/>
        <v>16</v>
      </c>
      <c r="X17" s="1">
        <f t="shared" si="635"/>
        <v>15.9</v>
      </c>
      <c r="Y17" s="1">
        <f t="shared" si="636"/>
        <v>15.800000000000001</v>
      </c>
      <c r="Z17" s="1">
        <f t="shared" si="637"/>
        <v>15.800000000000001</v>
      </c>
      <c r="AA17" s="1">
        <f t="shared" si="627"/>
        <v>15.800000000000001</v>
      </c>
      <c r="AB17" s="1">
        <f t="shared" si="638"/>
        <v>15.800000000000001</v>
      </c>
      <c r="AC17" s="1">
        <f t="shared" si="639"/>
        <v>14.5</v>
      </c>
      <c r="AD17" s="1">
        <f t="shared" si="640"/>
        <v>14.5</v>
      </c>
      <c r="AI17" s="9" t="s">
        <v>14</v>
      </c>
      <c r="AJ17" s="39">
        <f t="shared" si="611"/>
        <v>0.017865859611441961</v>
      </c>
      <c r="AK17" s="39">
        <f t="shared" si="612"/>
        <v>0.016213638531235097</v>
      </c>
      <c r="AL17" s="39">
        <f t="shared" si="613"/>
        <v>0.015419119708438464</v>
      </c>
      <c r="AM17" s="39">
        <f t="shared" si="614"/>
        <v>0.015169846440204747</v>
      </c>
      <c r="AN17" s="39">
        <f t="shared" si="615"/>
        <v>0.014951708766716199</v>
      </c>
      <c r="AO17" s="39"/>
      <c r="AP17" s="39"/>
      <c r="AQ17" s="39">
        <f t="shared" si="616"/>
        <v>0.014829919362313466</v>
      </c>
      <c r="AR17" s="39">
        <f t="shared" si="617"/>
        <v>0.014745432625428916</v>
      </c>
      <c r="AS17" s="39">
        <f t="shared" si="618"/>
        <v>0.014664934100612585</v>
      </c>
      <c r="AT17" s="39">
        <f t="shared" si="619"/>
        <v>0.014639117946817383</v>
      </c>
      <c r="AU17" s="1527">
        <f t="shared" si="620"/>
        <v>0.014639117946817383</v>
      </c>
      <c r="AV17" s="39">
        <f t="shared" si="621"/>
        <v>0.014659491556875117</v>
      </c>
      <c r="AW17" s="39">
        <f t="shared" si="622"/>
        <v>0.012677041440811332</v>
      </c>
      <c r="AX17" s="39">
        <f t="shared" si="623"/>
        <v>0.012283971535072855</v>
      </c>
    </row>
    <row r="18">
      <c r="A18" s="179" t="s">
        <v>25</v>
      </c>
      <c r="B18" s="1524">
        <v>13.4</v>
      </c>
      <c r="C18" s="1524">
        <v>12.9</v>
      </c>
      <c r="D18" s="1524">
        <v>12.199999999999999</v>
      </c>
      <c r="E18" s="1524">
        <v>12</v>
      </c>
      <c r="F18" s="1524">
        <v>11.9</v>
      </c>
      <c r="G18" s="1524">
        <v>11.800000000000001</v>
      </c>
      <c r="H18" s="1524">
        <v>11.6</v>
      </c>
      <c r="I18" s="1524">
        <v>11.5</v>
      </c>
      <c r="J18" s="1524">
        <v>11.5</v>
      </c>
      <c r="K18" s="1525">
        <v>11.5</v>
      </c>
      <c r="L18" s="1526">
        <v>10.9</v>
      </c>
      <c r="M18" s="1526">
        <v>10.800000000000001</v>
      </c>
      <c r="Q18" s="9" t="s">
        <v>21</v>
      </c>
      <c r="R18" s="1">
        <f t="shared" si="625"/>
        <v>21.600000000000001</v>
      </c>
      <c r="S18" s="1">
        <f t="shared" si="630"/>
        <v>21</v>
      </c>
      <c r="T18" s="1">
        <f t="shared" si="631"/>
        <v>20.600000000000001</v>
      </c>
      <c r="U18" s="1">
        <f t="shared" si="632"/>
        <v>20.5</v>
      </c>
      <c r="V18" s="1">
        <f t="shared" si="633"/>
        <v>20.399999999999999</v>
      </c>
      <c r="W18" s="1">
        <f t="shared" si="634"/>
        <v>20.300000000000001</v>
      </c>
      <c r="X18" s="1">
        <f t="shared" si="635"/>
        <v>20.300000000000001</v>
      </c>
      <c r="Y18" s="1">
        <f t="shared" si="636"/>
        <v>20.300000000000001</v>
      </c>
      <c r="Z18" s="1">
        <f t="shared" si="637"/>
        <v>20.300000000000001</v>
      </c>
      <c r="AA18" s="1">
        <f t="shared" si="627"/>
        <v>20.300000000000001</v>
      </c>
      <c r="AB18" s="1">
        <f t="shared" si="638"/>
        <v>20.300000000000001</v>
      </c>
      <c r="AC18" s="1">
        <f t="shared" si="639"/>
        <v>19.399999999999999</v>
      </c>
      <c r="AD18" s="1">
        <f t="shared" si="640"/>
        <v>19.800000000000001</v>
      </c>
      <c r="AI18" s="9" t="s">
        <v>21</v>
      </c>
      <c r="AJ18" s="39">
        <f t="shared" si="611"/>
        <v>0.021087572000390513</v>
      </c>
      <c r="AK18" s="39">
        <f t="shared" si="612"/>
        <v>0.020028612303290415</v>
      </c>
      <c r="AL18" s="39">
        <f t="shared" si="613"/>
        <v>0.01925053733295954</v>
      </c>
      <c r="AM18" s="39">
        <f t="shared" si="614"/>
        <v>0.019078641228478362</v>
      </c>
      <c r="AN18" s="39">
        <f t="shared" si="615"/>
        <v>0.018945022288261514</v>
      </c>
      <c r="AO18" s="39"/>
      <c r="AP18" s="39"/>
      <c r="AQ18" s="39">
        <f t="shared" si="616"/>
        <v>0.018815460190935211</v>
      </c>
      <c r="AR18" s="39">
        <f t="shared" si="617"/>
        <v>0.018825929704163965</v>
      </c>
      <c r="AS18" s="39">
        <f t="shared" si="618"/>
        <v>0.018841655838128829</v>
      </c>
      <c r="AT18" s="39">
        <f t="shared" si="619"/>
        <v>0.018808486982303346</v>
      </c>
      <c r="AU18" s="1527">
        <f t="shared" si="620"/>
        <v>0.018808486982303346</v>
      </c>
      <c r="AV18" s="39">
        <f t="shared" si="621"/>
        <v>0.01883466320282056</v>
      </c>
      <c r="AW18" s="39">
        <f t="shared" si="622"/>
        <v>0.016961007169085503</v>
      </c>
      <c r="AX18" s="39">
        <f t="shared" si="623"/>
        <v>0.01677397492375466</v>
      </c>
    </row>
    <row r="19">
      <c r="A19" s="179" t="s">
        <v>59</v>
      </c>
      <c r="B19" s="1524">
        <v>808.5</v>
      </c>
      <c r="C19" s="1525">
        <v>849.20000000000005</v>
      </c>
      <c r="D19" s="1524">
        <v>877.79999999999995</v>
      </c>
      <c r="E19" s="1524">
        <v>883.89999999999998</v>
      </c>
      <c r="F19" s="1524">
        <v>887.29999999999995</v>
      </c>
      <c r="G19" s="1524">
        <v>890.5</v>
      </c>
      <c r="H19" s="1524">
        <v>891.70000000000005</v>
      </c>
      <c r="I19" s="1524">
        <v>893</v>
      </c>
      <c r="J19" s="1524">
        <v>896.29999999999995</v>
      </c>
      <c r="K19" s="1525">
        <v>895.10000000000002</v>
      </c>
      <c r="L19" s="1526">
        <v>967.89999999999998</v>
      </c>
      <c r="M19" s="1526">
        <v>1007.2</v>
      </c>
      <c r="Q19" s="9" t="s">
        <v>18</v>
      </c>
      <c r="R19" s="1">
        <f t="shared" si="625"/>
        <v>20.699999999999999</v>
      </c>
      <c r="S19" s="1">
        <f t="shared" si="630"/>
        <v>20.199999999999999</v>
      </c>
      <c r="T19" s="1">
        <f t="shared" si="631"/>
        <v>19.800000000000001</v>
      </c>
      <c r="U19" s="1">
        <f t="shared" si="632"/>
        <v>19.5</v>
      </c>
      <c r="V19" s="1">
        <f t="shared" si="633"/>
        <v>19.399999999999999</v>
      </c>
      <c r="W19" s="1">
        <f t="shared" si="634"/>
        <v>19.199999999999999</v>
      </c>
      <c r="X19" s="1">
        <f t="shared" si="635"/>
        <v>19</v>
      </c>
      <c r="Y19" s="1">
        <f t="shared" si="636"/>
        <v>18.899999999999999</v>
      </c>
      <c r="Z19" s="1">
        <f t="shared" si="637"/>
        <v>18.899999999999999</v>
      </c>
      <c r="AA19" s="1">
        <f t="shared" si="627"/>
        <v>18.899999999999999</v>
      </c>
      <c r="AB19" s="1">
        <f t="shared" si="638"/>
        <v>18.899999999999999</v>
      </c>
      <c r="AC19" s="1">
        <f t="shared" si="639"/>
        <v>19.300000000000001</v>
      </c>
      <c r="AD19" s="1">
        <f t="shared" si="640"/>
        <v>19.100000000000001</v>
      </c>
      <c r="AI19" s="9" t="s">
        <v>18</v>
      </c>
      <c r="AJ19" s="39">
        <f t="shared" si="611"/>
        <v>0.020208923167040906</v>
      </c>
      <c r="AK19" s="39">
        <f t="shared" si="612"/>
        <v>0.01926561754887935</v>
      </c>
      <c r="AL19" s="39">
        <f t="shared" si="613"/>
        <v>0.018502943650126159</v>
      </c>
      <c r="AM19" s="39">
        <f t="shared" si="614"/>
        <v>0.018147975802698928</v>
      </c>
      <c r="AN19" s="39">
        <f t="shared" si="615"/>
        <v>0.01801634472511144</v>
      </c>
      <c r="AO19" s="39"/>
      <c r="AP19" s="39"/>
      <c r="AQ19" s="39">
        <f t="shared" si="616"/>
        <v>0.017795903234776159</v>
      </c>
      <c r="AR19" s="39">
        <f t="shared" si="617"/>
        <v>0.017620328294537697</v>
      </c>
      <c r="AS19" s="39">
        <f t="shared" si="618"/>
        <v>0.017542231297568218</v>
      </c>
      <c r="AT19" s="39">
        <f t="shared" si="619"/>
        <v>0.017511349949041046</v>
      </c>
      <c r="AU19" s="1527">
        <f t="shared" si="620"/>
        <v>0.017511349949041046</v>
      </c>
      <c r="AV19" s="39">
        <f t="shared" si="621"/>
        <v>0.017535720912970867</v>
      </c>
      <c r="AW19" s="39">
        <f t="shared" si="622"/>
        <v>0.016873579297079909</v>
      </c>
      <c r="AX19" s="39">
        <f t="shared" si="623"/>
        <v>0.016180955608268384</v>
      </c>
    </row>
    <row r="20">
      <c r="A20" s="179" t="s">
        <v>9</v>
      </c>
      <c r="B20" s="1524">
        <v>505.89999999999998</v>
      </c>
      <c r="C20" s="1524">
        <v>547.5</v>
      </c>
      <c r="D20" s="1524">
        <v>578.60000000000002</v>
      </c>
      <c r="E20" s="1524">
        <v>586.39999999999998</v>
      </c>
      <c r="F20" s="1524">
        <v>590.70000000000005</v>
      </c>
      <c r="G20" s="1524">
        <v>594.10000000000002</v>
      </c>
      <c r="H20" s="1524">
        <v>595.20000000000005</v>
      </c>
      <c r="I20" s="1524">
        <v>596.5</v>
      </c>
      <c r="J20" s="1524">
        <v>597.79999999999995</v>
      </c>
      <c r="K20" s="1525">
        <v>597</v>
      </c>
      <c r="L20" s="1526">
        <v>660.70000000000005</v>
      </c>
      <c r="M20" s="1526">
        <v>695.89999999999998</v>
      </c>
      <c r="Q20" s="9" t="s">
        <v>20</v>
      </c>
      <c r="R20" s="1">
        <f t="shared" si="625"/>
        <v>14.699999999999999</v>
      </c>
      <c r="S20" s="1">
        <f t="shared" si="630"/>
        <v>13.4</v>
      </c>
      <c r="T20" s="1">
        <f t="shared" si="631"/>
        <v>12.6</v>
      </c>
      <c r="U20" s="1">
        <f t="shared" si="632"/>
        <v>12.4</v>
      </c>
      <c r="V20" s="1">
        <f t="shared" si="633"/>
        <v>12.199999999999999</v>
      </c>
      <c r="W20" s="1">
        <f t="shared" si="634"/>
        <v>12.1</v>
      </c>
      <c r="X20" s="1">
        <f t="shared" si="635"/>
        <v>11.9</v>
      </c>
      <c r="Y20" s="1">
        <f t="shared" si="636"/>
        <v>11.6</v>
      </c>
      <c r="Z20" s="1">
        <f t="shared" si="637"/>
        <v>11.699999999999999</v>
      </c>
      <c r="AA20" s="1">
        <f t="shared" si="627"/>
        <v>11.699999999999999</v>
      </c>
      <c r="AB20" s="1">
        <f t="shared" si="638"/>
        <v>11.699999999999999</v>
      </c>
      <c r="AC20" s="1">
        <f t="shared" si="639"/>
        <v>10.800000000000001</v>
      </c>
      <c r="AD20" s="1">
        <f t="shared" si="640"/>
        <v>10.800000000000001</v>
      </c>
      <c r="AI20" s="9" t="s">
        <v>20</v>
      </c>
      <c r="AJ20" s="39">
        <f t="shared" si="611"/>
        <v>0.014351264278043542</v>
      </c>
      <c r="AK20" s="39">
        <f t="shared" si="612"/>
        <v>0.012780162136385312</v>
      </c>
      <c r="AL20" s="39">
        <f t="shared" si="613"/>
        <v>0.011774600504625737</v>
      </c>
      <c r="AM20" s="39">
        <f t="shared" si="614"/>
        <v>0.011540251279664961</v>
      </c>
      <c r="AN20" s="39">
        <f t="shared" si="615"/>
        <v>0.011329866270430906</v>
      </c>
      <c r="AO20" s="39"/>
      <c r="AP20" s="39"/>
      <c r="AQ20" s="39">
        <f t="shared" si="616"/>
        <v>0.011215126517749559</v>
      </c>
      <c r="AR20" s="39">
        <f t="shared" si="617"/>
        <v>0.011035889826578875</v>
      </c>
      <c r="AS20" s="39">
        <f t="shared" si="618"/>
        <v>0.010766660478930759</v>
      </c>
      <c r="AT20" s="39">
        <f t="shared" si="619"/>
        <v>0.010840359492263503</v>
      </c>
      <c r="AU20" s="1527">
        <f t="shared" si="620"/>
        <v>0.010840359492263503</v>
      </c>
      <c r="AV20" s="39">
        <f t="shared" si="621"/>
        <v>0.010855446279458156</v>
      </c>
      <c r="AW20" s="39">
        <f t="shared" si="622"/>
        <v>0.0094422101766043019</v>
      </c>
      <c r="AX20" s="39">
        <f t="shared" si="623"/>
        <v>0.009149440867502542</v>
      </c>
    </row>
    <row r="21">
      <c r="A21" s="179" t="s">
        <v>11</v>
      </c>
      <c r="B21" s="1524">
        <v>63.600000000000001</v>
      </c>
      <c r="C21" s="1524">
        <v>68.799999999999997</v>
      </c>
      <c r="D21" s="1524">
        <v>71.5</v>
      </c>
      <c r="E21" s="1524">
        <v>71.799999999999997</v>
      </c>
      <c r="F21" s="1524">
        <v>72.400000000000006</v>
      </c>
      <c r="G21" s="1524">
        <v>73.5</v>
      </c>
      <c r="H21" s="1524">
        <v>75.200000000000003</v>
      </c>
      <c r="I21" s="1524">
        <v>76.900000000000006</v>
      </c>
      <c r="J21" s="1524">
        <v>79.5</v>
      </c>
      <c r="K21" s="1525">
        <v>79.400000000000006</v>
      </c>
      <c r="L21" s="1526">
        <v>75.5</v>
      </c>
      <c r="M21" s="1526">
        <v>76.5</v>
      </c>
      <c r="Q21" s="9" t="s">
        <v>24</v>
      </c>
      <c r="R21" s="1">
        <f t="shared" si="625"/>
        <v>14.699999999999999</v>
      </c>
      <c r="S21" s="1">
        <f t="shared" si="630"/>
        <v>13.4</v>
      </c>
      <c r="T21" s="1">
        <f t="shared" si="631"/>
        <v>12.9</v>
      </c>
      <c r="U21" s="1">
        <f t="shared" si="632"/>
        <v>12.699999999999999</v>
      </c>
      <c r="V21" s="1">
        <f t="shared" si="633"/>
        <v>12.6</v>
      </c>
      <c r="W21" s="1">
        <f t="shared" si="634"/>
        <v>12.5</v>
      </c>
      <c r="X21" s="1">
        <f t="shared" si="635"/>
        <v>12.300000000000001</v>
      </c>
      <c r="Y21" s="1">
        <f t="shared" si="636"/>
        <v>12.1</v>
      </c>
      <c r="Z21" s="1">
        <f t="shared" si="637"/>
        <v>12.1</v>
      </c>
      <c r="AA21" s="1">
        <f t="shared" si="627"/>
        <v>12.1</v>
      </c>
      <c r="AB21" s="1">
        <f t="shared" si="638"/>
        <v>12.1</v>
      </c>
      <c r="AC21" s="1">
        <f t="shared" si="639"/>
        <v>11.300000000000001</v>
      </c>
      <c r="AD21" s="1">
        <f t="shared" si="640"/>
        <v>11.1</v>
      </c>
      <c r="AI21" s="9" t="s">
        <v>24</v>
      </c>
      <c r="AJ21" s="39">
        <f t="shared" si="611"/>
        <v>0.014351264278043542</v>
      </c>
      <c r="AK21" s="39">
        <f t="shared" si="612"/>
        <v>0.012780162136385312</v>
      </c>
      <c r="AL21" s="39">
        <f t="shared" si="613"/>
        <v>0.012054948135688255</v>
      </c>
      <c r="AM21" s="39">
        <f t="shared" si="614"/>
        <v>0.01181945090739879</v>
      </c>
      <c r="AN21" s="39">
        <f t="shared" si="615"/>
        <v>0.011701337295690936</v>
      </c>
      <c r="AO21" s="39"/>
      <c r="AP21" s="39"/>
      <c r="AQ21" s="39">
        <f t="shared" si="616"/>
        <v>0.011585874501807395</v>
      </c>
      <c r="AR21" s="39">
        <f t="shared" si="617"/>
        <v>0.011406844106463879</v>
      </c>
      <c r="AS21" s="39">
        <f t="shared" si="618"/>
        <v>0.011230740671988119</v>
      </c>
      <c r="AT21" s="39">
        <f t="shared" si="619"/>
        <v>0.011210970073195589</v>
      </c>
      <c r="AU21" s="1527">
        <f t="shared" si="620"/>
        <v>0.011210970073195589</v>
      </c>
      <c r="AV21" s="39">
        <f t="shared" si="621"/>
        <v>0.011226572647986639</v>
      </c>
      <c r="AW21" s="39">
        <f t="shared" si="622"/>
        <v>0.0098793495366322794</v>
      </c>
      <c r="AX21" s="39">
        <f t="shared" si="623"/>
        <v>0.0094035920027109449</v>
      </c>
    </row>
    <row r="22">
      <c r="A22" s="179" t="s">
        <v>13</v>
      </c>
      <c r="B22" s="1524">
        <v>39.5</v>
      </c>
      <c r="C22" s="1524">
        <v>36.399999999999999</v>
      </c>
      <c r="D22" s="1524">
        <v>34.700000000000003</v>
      </c>
      <c r="E22" s="1524">
        <v>34.5</v>
      </c>
      <c r="F22" s="1524">
        <v>34.299999999999997</v>
      </c>
      <c r="G22" s="1524">
        <v>34.100000000000001</v>
      </c>
      <c r="H22" s="1524">
        <v>33.700000000000003</v>
      </c>
      <c r="I22" s="1524">
        <v>33.200000000000003</v>
      </c>
      <c r="J22" s="1524">
        <v>33.399999999999999</v>
      </c>
      <c r="K22" s="1525">
        <v>33.399999999999999</v>
      </c>
      <c r="L22" s="1526">
        <v>35.299999999999997</v>
      </c>
      <c r="M22" s="1526">
        <v>35.299999999999997</v>
      </c>
      <c r="Q22" s="9" t="s">
        <v>25</v>
      </c>
      <c r="R22" s="1">
        <f t="shared" si="625"/>
        <v>13.4</v>
      </c>
      <c r="S22" s="1">
        <f t="shared" si="630"/>
        <v>12.9</v>
      </c>
      <c r="T22" s="1">
        <f t="shared" si="631"/>
        <v>12.199999999999999</v>
      </c>
      <c r="U22" s="1">
        <f t="shared" si="632"/>
        <v>12</v>
      </c>
      <c r="V22" s="1">
        <f t="shared" si="633"/>
        <v>11.9</v>
      </c>
      <c r="W22" s="1">
        <f t="shared" si="634"/>
        <v>11.800000000000001</v>
      </c>
      <c r="X22" s="1">
        <f t="shared" si="635"/>
        <v>11.6</v>
      </c>
      <c r="Y22" s="1">
        <f t="shared" si="636"/>
        <v>11.5</v>
      </c>
      <c r="Z22" s="1">
        <f t="shared" si="637"/>
        <v>11.5</v>
      </c>
      <c r="AA22" s="1">
        <f t="shared" si="627"/>
        <v>11.5</v>
      </c>
      <c r="AB22" s="1">
        <f t="shared" si="638"/>
        <v>11.5</v>
      </c>
      <c r="AC22" s="1">
        <f t="shared" si="639"/>
        <v>10.9</v>
      </c>
      <c r="AD22" s="1">
        <f t="shared" si="640"/>
        <v>10.800000000000001</v>
      </c>
      <c r="AI22" s="9" t="s">
        <v>25</v>
      </c>
      <c r="AJ22" s="39">
        <f t="shared" si="611"/>
        <v>0.013082104852094115</v>
      </c>
      <c r="AK22" s="39">
        <f t="shared" si="612"/>
        <v>0.012303290414878399</v>
      </c>
      <c r="AL22" s="39">
        <f t="shared" si="613"/>
        <v>0.011400803663209046</v>
      </c>
      <c r="AM22" s="39">
        <f t="shared" si="614"/>
        <v>0.011167985109353188</v>
      </c>
      <c r="AN22" s="39">
        <f t="shared" si="615"/>
        <v>0.011051263001485885</v>
      </c>
      <c r="AO22" s="39"/>
      <c r="AP22" s="39"/>
      <c r="AQ22" s="39">
        <f t="shared" si="616"/>
        <v>0.010937065529706183</v>
      </c>
      <c r="AR22" s="39">
        <f t="shared" si="617"/>
        <v>0.01075767411666512</v>
      </c>
      <c r="AS22" s="39">
        <f t="shared" si="618"/>
        <v>0.010673844440319286</v>
      </c>
      <c r="AT22" s="39">
        <f t="shared" si="619"/>
        <v>0.010655054201797461</v>
      </c>
      <c r="AU22" s="1527">
        <f t="shared" si="620"/>
        <v>0.010655054201797461</v>
      </c>
      <c r="AV22" s="39">
        <f t="shared" si="621"/>
        <v>0.010669883095193913</v>
      </c>
      <c r="AW22" s="39">
        <f t="shared" si="622"/>
        <v>0.0095296380486098974</v>
      </c>
      <c r="AX22" s="39">
        <f t="shared" si="623"/>
        <v>0.009149440867502542</v>
      </c>
    </row>
    <row r="23">
      <c r="A23" s="179" t="s">
        <v>21</v>
      </c>
      <c r="B23" s="1524">
        <v>21.600000000000001</v>
      </c>
      <c r="C23" s="1524">
        <v>21</v>
      </c>
      <c r="D23" s="1524">
        <v>20.600000000000001</v>
      </c>
      <c r="E23" s="1524">
        <v>20.5</v>
      </c>
      <c r="F23" s="1524">
        <v>20.399999999999999</v>
      </c>
      <c r="G23" s="1524">
        <v>20.300000000000001</v>
      </c>
      <c r="H23" s="1524">
        <v>20.300000000000001</v>
      </c>
      <c r="I23" s="1524">
        <v>20.300000000000001</v>
      </c>
      <c r="J23" s="1524">
        <v>20.300000000000001</v>
      </c>
      <c r="K23" s="1525">
        <v>20.300000000000001</v>
      </c>
      <c r="L23" s="1526">
        <v>19.399999999999999</v>
      </c>
      <c r="M23" s="1526">
        <v>19.800000000000001</v>
      </c>
      <c r="Q23" s="12" t="s">
        <v>70</v>
      </c>
      <c r="R23" s="83">
        <f>R24+R25+R26+R27+R28</f>
        <v>94.400000000000006</v>
      </c>
      <c r="S23" s="83">
        <f t="shared" ref="S23:AD23" si="641">S24+S25+S26+S27+S28</f>
        <v>89.399999999999991</v>
      </c>
      <c r="T23" s="83">
        <f t="shared" si="641"/>
        <v>86.200000000000017</v>
      </c>
      <c r="U23" s="83">
        <f t="shared" si="641"/>
        <v>85.900000000000006</v>
      </c>
      <c r="V23" s="83">
        <f t="shared" si="641"/>
        <v>85.700000000000003</v>
      </c>
      <c r="W23" s="83">
        <f t="shared" si="641"/>
        <v>85.100000000000023</v>
      </c>
      <c r="X23" s="83">
        <f t="shared" si="641"/>
        <v>84.400000000000006</v>
      </c>
      <c r="Y23" s="83">
        <f t="shared" si="641"/>
        <v>83.200000000000003</v>
      </c>
      <c r="Z23" s="83">
        <f t="shared" si="641"/>
        <v>82.399999999999991</v>
      </c>
      <c r="AA23" s="83">
        <f t="shared" si="641"/>
        <v>82.399999999999991</v>
      </c>
      <c r="AB23" s="83">
        <f t="shared" si="641"/>
        <v>82.299999999999997</v>
      </c>
      <c r="AC23" s="83">
        <f t="shared" si="641"/>
        <v>83.900000000000006</v>
      </c>
      <c r="AD23" s="83">
        <f t="shared" si="641"/>
        <v>81.799999999999997</v>
      </c>
      <c r="AI23" s="12" t="s">
        <v>70</v>
      </c>
      <c r="AJ23" s="39">
        <f t="shared" si="611"/>
        <v>0.092160499853558536</v>
      </c>
      <c r="AK23" s="39">
        <f t="shared" si="612"/>
        <v>0.085264663805436333</v>
      </c>
      <c r="AL23" s="39">
        <f t="shared" si="613"/>
        <v>0.080553219325296729</v>
      </c>
      <c r="AM23" s="39">
        <f t="shared" si="614"/>
        <v>0.079944160074453235</v>
      </c>
      <c r="AN23" s="39">
        <f t="shared" si="615"/>
        <v>0.079587667161961376</v>
      </c>
      <c r="AO23" s="39"/>
      <c r="AP23" s="39"/>
      <c r="AQ23" s="39">
        <f t="shared" si="616"/>
        <v>0.078876633608304769</v>
      </c>
      <c r="AR23" s="39">
        <f t="shared" si="617"/>
        <v>0.07827135305573589</v>
      </c>
      <c r="AS23" s="39">
        <f t="shared" si="618"/>
        <v>0.077222944124744758</v>
      </c>
      <c r="AT23" s="39">
        <f t="shared" si="619"/>
        <v>0.076345779672009631</v>
      </c>
      <c r="AU23" s="1527">
        <f t="shared" si="620"/>
        <v>0.076345779672009631</v>
      </c>
      <c r="AV23" s="39">
        <f t="shared" si="621"/>
        <v>0.076359250324735575</v>
      </c>
      <c r="AW23" s="39">
        <f t="shared" si="622"/>
        <v>0.073351984612694529</v>
      </c>
      <c r="AX23" s="39">
        <f t="shared" si="623"/>
        <v>0.069298542866824797</v>
      </c>
    </row>
    <row r="24">
      <c r="A24" s="179" t="s">
        <v>18</v>
      </c>
      <c r="B24" s="1524">
        <v>20.699999999999999</v>
      </c>
      <c r="C24" s="1524">
        <v>20.199999999999999</v>
      </c>
      <c r="D24" s="1524">
        <v>19.800000000000001</v>
      </c>
      <c r="E24" s="1524">
        <v>19.5</v>
      </c>
      <c r="F24" s="1524">
        <v>19.399999999999999</v>
      </c>
      <c r="G24" s="1524">
        <v>19.199999999999999</v>
      </c>
      <c r="H24" s="1524">
        <v>19</v>
      </c>
      <c r="I24" s="1524">
        <v>18.899999999999999</v>
      </c>
      <c r="J24" s="1524">
        <v>18.899999999999999</v>
      </c>
      <c r="K24" s="1525">
        <v>18.899999999999999</v>
      </c>
      <c r="L24" s="1526">
        <v>19.300000000000001</v>
      </c>
      <c r="M24" s="1526">
        <v>19.100000000000001</v>
      </c>
      <c r="Q24" s="9" t="s">
        <v>32</v>
      </c>
      <c r="R24" s="1">
        <f t="shared" si="625"/>
        <v>4.9000000000000004</v>
      </c>
      <c r="S24" s="1">
        <f t="shared" ref="S24:Z28" si="642">INDEX(C$5:C$27,MATCH($Q24,$A$5:$A$27,0))</f>
        <v>3.8999999999999999</v>
      </c>
      <c r="T24" s="1">
        <f t="shared" si="642"/>
        <v>3.5</v>
      </c>
      <c r="U24" s="1">
        <f t="shared" si="642"/>
        <v>3.3999999999999999</v>
      </c>
      <c r="V24" s="1">
        <f t="shared" si="642"/>
        <v>3.2999999999999998</v>
      </c>
      <c r="W24" s="1">
        <f t="shared" si="642"/>
        <v>3.2000000000000002</v>
      </c>
      <c r="X24" s="1">
        <f t="shared" si="642"/>
        <v>3.2000000000000002</v>
      </c>
      <c r="Y24" s="1">
        <f t="shared" si="642"/>
        <v>3</v>
      </c>
      <c r="Z24" s="1">
        <f t="shared" si="642"/>
        <v>3</v>
      </c>
      <c r="AA24" s="1">
        <f t="shared" si="627"/>
        <v>3</v>
      </c>
      <c r="AB24" s="1">
        <f t="shared" ref="AB24:AD28" si="643">INDEX(K$5:K$27,MATCH($Q24,$A$5:$A$27,0))</f>
        <v>3</v>
      </c>
      <c r="AC24" s="1">
        <f t="shared" si="643"/>
        <v>2.8999999999999999</v>
      </c>
      <c r="AD24" s="1">
        <f t="shared" si="643"/>
        <v>2.7999999999999998</v>
      </c>
      <c r="AI24" s="9" t="s">
        <v>32</v>
      </c>
      <c r="AJ24" s="39">
        <f t="shared" si="611"/>
        <v>0.0047837547593478479</v>
      </c>
      <c r="AK24" s="39">
        <f t="shared" si="612"/>
        <v>0.0037195994277539339</v>
      </c>
      <c r="AL24" s="39">
        <f t="shared" si="613"/>
        <v>0.0032707223623960379</v>
      </c>
      <c r="AM24" s="39">
        <f t="shared" si="614"/>
        <v>0.0031642624476500695</v>
      </c>
      <c r="AN24" s="39">
        <f t="shared" si="615"/>
        <v>0.0030646359583952451</v>
      </c>
      <c r="AO24" s="39"/>
      <c r="AP24" s="39"/>
      <c r="AQ24" s="39">
        <f t="shared" si="616"/>
        <v>0.0029659838724626934</v>
      </c>
      <c r="AR24" s="39">
        <f t="shared" si="617"/>
        <v>0.0029676342390800338</v>
      </c>
      <c r="AS24" s="39">
        <f t="shared" si="618"/>
        <v>0.0027844811583441617</v>
      </c>
      <c r="AT24" s="39">
        <f t="shared" si="619"/>
        <v>0.0027795793569906422</v>
      </c>
      <c r="AU24" s="1527">
        <f t="shared" si="620"/>
        <v>0.0027795793569906422</v>
      </c>
      <c r="AV24" s="39">
        <f t="shared" si="621"/>
        <v>0.0027834477639636299</v>
      </c>
      <c r="AW24" s="39">
        <f t="shared" si="622"/>
        <v>0.002535408288162266</v>
      </c>
      <c r="AX24" s="39">
        <f t="shared" si="623"/>
        <v>0.002372077261945103</v>
      </c>
    </row>
    <row r="25">
      <c r="A25" s="179" t="s">
        <v>15</v>
      </c>
      <c r="B25" s="1524">
        <v>15.4</v>
      </c>
      <c r="C25" s="1524">
        <v>13.199999999999999</v>
      </c>
      <c r="D25" s="1524">
        <v>12.6</v>
      </c>
      <c r="E25" s="1524">
        <v>12.300000000000001</v>
      </c>
      <c r="F25" s="1524">
        <v>12.1</v>
      </c>
      <c r="G25" s="1524">
        <v>11.9</v>
      </c>
      <c r="H25" s="1524">
        <v>11.699999999999999</v>
      </c>
      <c r="I25" s="1524">
        <v>11.4</v>
      </c>
      <c r="J25" s="1524">
        <v>11.199999999999999</v>
      </c>
      <c r="K25" s="1525">
        <v>11.199999999999999</v>
      </c>
      <c r="L25" s="1526">
        <v>11.9</v>
      </c>
      <c r="M25" s="1526">
        <v>12.1</v>
      </c>
      <c r="Q25" s="9" t="s">
        <v>30</v>
      </c>
      <c r="R25" s="1">
        <f t="shared" si="625"/>
        <v>44</v>
      </c>
      <c r="S25" s="1">
        <f t="shared" si="642"/>
        <v>42.399999999999999</v>
      </c>
      <c r="T25" s="1">
        <f t="shared" si="642"/>
        <v>41.600000000000001</v>
      </c>
      <c r="U25" s="1">
        <f t="shared" si="642"/>
        <v>41.799999999999997</v>
      </c>
      <c r="V25" s="1">
        <f t="shared" si="642"/>
        <v>42</v>
      </c>
      <c r="W25" s="1">
        <f t="shared" si="642"/>
        <v>41.700000000000003</v>
      </c>
      <c r="X25" s="1">
        <f t="shared" si="642"/>
        <v>41.5</v>
      </c>
      <c r="Y25" s="1">
        <f t="shared" si="642"/>
        <v>41.200000000000003</v>
      </c>
      <c r="Z25" s="1">
        <f t="shared" si="642"/>
        <v>40.799999999999997</v>
      </c>
      <c r="AA25" s="1">
        <f t="shared" si="627"/>
        <v>40.799999999999997</v>
      </c>
      <c r="AB25" s="1">
        <f t="shared" si="643"/>
        <v>40.700000000000003</v>
      </c>
      <c r="AC25" s="1">
        <f t="shared" si="643"/>
        <v>40.799999999999997</v>
      </c>
      <c r="AD25" s="1">
        <f t="shared" si="643"/>
        <v>39.799999999999997</v>
      </c>
      <c r="AI25" s="9" t="s">
        <v>30</v>
      </c>
      <c r="AJ25" s="39">
        <f t="shared" si="611"/>
        <v>0.042956165185980673</v>
      </c>
      <c r="AK25" s="39">
        <f t="shared" si="612"/>
        <v>0.040438721983786362</v>
      </c>
      <c r="AL25" s="39">
        <f t="shared" si="613"/>
        <v>0.038874871507335769</v>
      </c>
      <c r="AM25" s="39">
        <f t="shared" si="614"/>
        <v>0.038901814797580266</v>
      </c>
      <c r="AN25" s="39">
        <f t="shared" si="615"/>
        <v>0.039004457652303121</v>
      </c>
      <c r="AO25" s="39"/>
      <c r="AP25" s="39"/>
      <c r="AQ25" s="39">
        <f t="shared" si="616"/>
        <v>0.038650477338029475</v>
      </c>
      <c r="AR25" s="39">
        <f t="shared" si="617"/>
        <v>0.038486506538069183</v>
      </c>
      <c r="AS25" s="39">
        <f t="shared" si="618"/>
        <v>0.038240207907926489</v>
      </c>
      <c r="AT25" s="39">
        <f t="shared" si="619"/>
        <v>0.037802279255072728</v>
      </c>
      <c r="AU25" s="1527">
        <f t="shared" si="620"/>
        <v>0.037802279255072728</v>
      </c>
      <c r="AV25" s="39">
        <f t="shared" si="621"/>
        <v>0.037762107997773249</v>
      </c>
      <c r="AW25" s="39">
        <f t="shared" si="622"/>
        <v>0.035670571778282915</v>
      </c>
      <c r="AX25" s="39">
        <f t="shared" si="623"/>
        <v>0.033717383937648247</v>
      </c>
    </row>
    <row r="26">
      <c r="A26" s="179" t="s">
        <v>16</v>
      </c>
      <c r="B26" s="1524">
        <v>20</v>
      </c>
      <c r="C26" s="1524">
        <v>18.899999999999999</v>
      </c>
      <c r="D26" s="1524">
        <v>18</v>
      </c>
      <c r="E26" s="1524">
        <v>17.5</v>
      </c>
      <c r="F26" s="1524">
        <v>17.199999999999999</v>
      </c>
      <c r="G26" s="1524">
        <v>17</v>
      </c>
      <c r="H26" s="1524">
        <v>16.800000000000001</v>
      </c>
      <c r="I26" s="1524">
        <v>16.5</v>
      </c>
      <c r="J26" s="1524">
        <v>16.399999999999999</v>
      </c>
      <c r="K26" s="1525">
        <v>16.399999999999999</v>
      </c>
      <c r="L26" s="1526">
        <v>17.399999999999999</v>
      </c>
      <c r="M26" s="1526">
        <v>17.600000000000001</v>
      </c>
      <c r="Q26" s="9" t="s">
        <v>28</v>
      </c>
      <c r="R26" s="1">
        <f t="shared" si="625"/>
        <v>10</v>
      </c>
      <c r="S26" s="1">
        <f t="shared" si="642"/>
        <v>8.6999999999999993</v>
      </c>
      <c r="T26" s="1">
        <f t="shared" si="642"/>
        <v>8.3000000000000007</v>
      </c>
      <c r="U26" s="1">
        <f t="shared" si="642"/>
        <v>8.3000000000000007</v>
      </c>
      <c r="V26" s="1">
        <f t="shared" si="642"/>
        <v>8.1999999999999993</v>
      </c>
      <c r="W26" s="1">
        <f t="shared" si="642"/>
        <v>8.1999999999999993</v>
      </c>
      <c r="X26" s="1">
        <f t="shared" si="642"/>
        <v>8</v>
      </c>
      <c r="Y26" s="1">
        <f t="shared" si="642"/>
        <v>7.9000000000000004</v>
      </c>
      <c r="Z26" s="1">
        <f t="shared" si="642"/>
        <v>7.7000000000000002</v>
      </c>
      <c r="AA26" s="1">
        <f t="shared" si="627"/>
        <v>7.7000000000000002</v>
      </c>
      <c r="AB26" s="1">
        <f t="shared" si="643"/>
        <v>7.7000000000000002</v>
      </c>
      <c r="AC26" s="1">
        <f t="shared" si="643"/>
        <v>8.0999999999999996</v>
      </c>
      <c r="AD26" s="1">
        <f t="shared" si="643"/>
        <v>7.9000000000000004</v>
      </c>
      <c r="AI26" s="9" t="s">
        <v>28</v>
      </c>
      <c r="AJ26" s="39">
        <f t="shared" si="611"/>
        <v>0.0097627648149956076</v>
      </c>
      <c r="AK26" s="39">
        <f t="shared" si="612"/>
        <v>0.0082975679542203144</v>
      </c>
      <c r="AL26" s="39">
        <f t="shared" si="613"/>
        <v>0.0077562844593963192</v>
      </c>
      <c r="AM26" s="39">
        <f t="shared" si="614"/>
        <v>0.0077245230339692888</v>
      </c>
      <c r="AN26" s="39">
        <f t="shared" si="615"/>
        <v>0.007615156017830609</v>
      </c>
      <c r="AO26" s="39"/>
      <c r="AP26" s="39"/>
      <c r="AQ26" s="39">
        <f t="shared" si="616"/>
        <v>0.0076003336731856504</v>
      </c>
      <c r="AR26" s="39">
        <f t="shared" si="617"/>
        <v>0.0074190855977000836</v>
      </c>
      <c r="AS26" s="39">
        <f t="shared" si="618"/>
        <v>0.0073324670503062926</v>
      </c>
      <c r="AT26" s="39">
        <f t="shared" si="619"/>
        <v>0.0071342536829426487</v>
      </c>
      <c r="AU26" s="1527">
        <f t="shared" si="620"/>
        <v>0.0071342536829426487</v>
      </c>
      <c r="AV26" s="39">
        <f t="shared" si="621"/>
        <v>0.0071441825941733162</v>
      </c>
      <c r="AW26" s="39">
        <f t="shared" si="622"/>
        <v>0.007081657632453226</v>
      </c>
      <c r="AX26" s="39">
        <f t="shared" si="623"/>
        <v>0.0066926465604879703</v>
      </c>
    </row>
    <row r="27">
      <c r="A27" s="179" t="s">
        <v>17</v>
      </c>
      <c r="B27" s="1524">
        <v>8.1999999999999993</v>
      </c>
      <c r="C27" s="1524">
        <v>6.9000000000000004</v>
      </c>
      <c r="D27" s="1524">
        <v>6.5</v>
      </c>
      <c r="E27" s="1524">
        <v>6.4000000000000004</v>
      </c>
      <c r="F27" s="1524">
        <v>6.2999999999999998</v>
      </c>
      <c r="G27" s="1524">
        <v>6.0999999999999996</v>
      </c>
      <c r="H27" s="1524">
        <v>6</v>
      </c>
      <c r="I27" s="1524">
        <v>6</v>
      </c>
      <c r="J27" s="1524">
        <v>6</v>
      </c>
      <c r="K27" s="1525">
        <v>6</v>
      </c>
      <c r="L27" s="1526">
        <v>4.7999999999999998</v>
      </c>
      <c r="M27" s="1526">
        <v>4.4000000000000004</v>
      </c>
      <c r="Q27" s="9" t="s">
        <v>27</v>
      </c>
      <c r="R27" s="1">
        <f t="shared" si="625"/>
        <v>22.800000000000001</v>
      </c>
      <c r="S27" s="1">
        <f t="shared" si="642"/>
        <v>21.800000000000001</v>
      </c>
      <c r="T27" s="1">
        <f t="shared" si="642"/>
        <v>20.399999999999999</v>
      </c>
      <c r="U27" s="1">
        <f t="shared" si="642"/>
        <v>20</v>
      </c>
      <c r="V27" s="1">
        <f t="shared" si="642"/>
        <v>19.800000000000001</v>
      </c>
      <c r="W27" s="1">
        <f t="shared" si="642"/>
        <v>19.600000000000001</v>
      </c>
      <c r="X27" s="1">
        <f t="shared" si="642"/>
        <v>19.300000000000001</v>
      </c>
      <c r="Y27" s="1">
        <f t="shared" si="642"/>
        <v>18.899999999999999</v>
      </c>
      <c r="Z27" s="1">
        <f t="shared" si="642"/>
        <v>18.800000000000001</v>
      </c>
      <c r="AA27" s="1">
        <f t="shared" si="627"/>
        <v>18.800000000000001</v>
      </c>
      <c r="AB27" s="1">
        <f t="shared" si="643"/>
        <v>18.800000000000001</v>
      </c>
      <c r="AC27" s="1">
        <f t="shared" si="643"/>
        <v>20.100000000000001</v>
      </c>
      <c r="AD27" s="1">
        <f t="shared" si="643"/>
        <v>19.600000000000001</v>
      </c>
      <c r="AI27" s="9" t="s">
        <v>27</v>
      </c>
      <c r="AJ27" s="39">
        <f t="shared" si="611"/>
        <v>0.022259103778189984</v>
      </c>
      <c r="AK27" s="39">
        <f t="shared" si="612"/>
        <v>0.020791607057701479</v>
      </c>
      <c r="AL27" s="39">
        <f t="shared" si="613"/>
        <v>0.019063638912251192</v>
      </c>
      <c r="AM27" s="39">
        <f t="shared" si="614"/>
        <v>0.018613308515588647</v>
      </c>
      <c r="AN27" s="39">
        <f t="shared" si="615"/>
        <v>0.018387815750371472</v>
      </c>
      <c r="AO27" s="39"/>
      <c r="AP27" s="39"/>
      <c r="AQ27" s="39">
        <f t="shared" si="616"/>
        <v>0.018166651218833998</v>
      </c>
      <c r="AR27" s="39">
        <f t="shared" si="617"/>
        <v>0.017898544004451452</v>
      </c>
      <c r="AS27" s="39">
        <f t="shared" si="618"/>
        <v>0.017542231297568218</v>
      </c>
      <c r="AT27" s="39">
        <f t="shared" si="619"/>
        <v>0.017418697303808024</v>
      </c>
      <c r="AU27" s="1527">
        <f t="shared" si="620"/>
        <v>0.017418697303808024</v>
      </c>
      <c r="AV27" s="39">
        <f t="shared" si="621"/>
        <v>0.017442939320838746</v>
      </c>
      <c r="AW27" s="39">
        <f t="shared" si="622"/>
        <v>0.017573002273124673</v>
      </c>
      <c r="AX27" s="39">
        <f t="shared" si="623"/>
        <v>0.016604540833615723</v>
      </c>
    </row>
    <row r="28">
      <c r="Q28" s="9" t="s">
        <v>29</v>
      </c>
      <c r="R28" s="1">
        <f t="shared" si="625"/>
        <v>12.699999999999999</v>
      </c>
      <c r="S28" s="1">
        <f t="shared" si="642"/>
        <v>12.6</v>
      </c>
      <c r="T28" s="1">
        <f t="shared" si="642"/>
        <v>12.4</v>
      </c>
      <c r="U28" s="1">
        <f t="shared" si="642"/>
        <v>12.4</v>
      </c>
      <c r="V28" s="1">
        <f t="shared" si="642"/>
        <v>12.4</v>
      </c>
      <c r="W28" s="1">
        <f t="shared" si="642"/>
        <v>12.4</v>
      </c>
      <c r="X28" s="1">
        <f t="shared" si="642"/>
        <v>12.4</v>
      </c>
      <c r="Y28" s="1">
        <f t="shared" si="642"/>
        <v>12.199999999999999</v>
      </c>
      <c r="Z28" s="1">
        <f t="shared" si="642"/>
        <v>12.1</v>
      </c>
      <c r="AA28" s="1">
        <f t="shared" si="627"/>
        <v>12.1</v>
      </c>
      <c r="AB28" s="1">
        <f t="shared" si="643"/>
        <v>12.1</v>
      </c>
      <c r="AC28" s="1">
        <f t="shared" si="643"/>
        <v>12</v>
      </c>
      <c r="AD28" s="1">
        <f t="shared" si="643"/>
        <v>11.699999999999999</v>
      </c>
      <c r="AI28" s="9" t="s">
        <v>29</v>
      </c>
      <c r="AJ28" s="39">
        <f t="shared" si="611"/>
        <v>0.012398711315044421</v>
      </c>
      <c r="AK28" s="39">
        <f t="shared" si="612"/>
        <v>0.012017167381974248</v>
      </c>
      <c r="AL28" s="39">
        <f t="shared" si="613"/>
        <v>0.011587702083917392</v>
      </c>
      <c r="AM28" s="39">
        <f t="shared" si="614"/>
        <v>0.011540251279664961</v>
      </c>
      <c r="AN28" s="39">
        <f t="shared" si="615"/>
        <v>0.011515601783060922</v>
      </c>
      <c r="AO28" s="39"/>
      <c r="AP28" s="39"/>
      <c r="AQ28" s="39">
        <f t="shared" si="616"/>
        <v>0.011493187505792937</v>
      </c>
      <c r="AR28" s="39">
        <f t="shared" si="617"/>
        <v>0.01149958267643513</v>
      </c>
      <c r="AS28" s="39">
        <f t="shared" si="618"/>
        <v>0.01132355671059959</v>
      </c>
      <c r="AT28" s="39">
        <f t="shared" si="619"/>
        <v>0.011210970073195589</v>
      </c>
      <c r="AU28" s="1527">
        <f t="shared" si="620"/>
        <v>0.011210970073195589</v>
      </c>
      <c r="AV28" s="39">
        <f t="shared" si="621"/>
        <v>0.011226572647986639</v>
      </c>
      <c r="AW28" s="39">
        <f t="shared" si="622"/>
        <v>0.010491344640671446</v>
      </c>
      <c r="AX28" s="39">
        <f t="shared" si="623"/>
        <v>0.0099118942731277523</v>
      </c>
    </row>
    <row r="29" ht="15.75">
      <c r="A29" s="2" t="s">
        <v>33</v>
      </c>
    </row>
    <row r="30">
      <c r="A30" s="3" t="s">
        <v>1</v>
      </c>
      <c r="B30" s="56" t="s">
        <v>55</v>
      </c>
      <c r="C30" s="57"/>
      <c r="D30" s="57"/>
      <c r="E30" s="57"/>
      <c r="F30" s="57"/>
      <c r="G30" s="57"/>
      <c r="H30" s="57"/>
      <c r="I30" s="58"/>
      <c r="J30" s="21" t="s">
        <v>111</v>
      </c>
      <c r="K30" s="22"/>
      <c r="L30" s="23"/>
      <c r="Q30" s="3" t="s">
        <v>1</v>
      </c>
      <c r="R30" s="21" t="s">
        <v>55</v>
      </c>
      <c r="S30" s="22"/>
      <c r="T30" s="22"/>
      <c r="U30" s="22"/>
      <c r="V30" s="22"/>
      <c r="W30" s="22"/>
      <c r="X30" s="22"/>
      <c r="Y30" s="22"/>
      <c r="Z30" s="23"/>
      <c r="AA30" s="22"/>
      <c r="AB30" s="21" t="s">
        <v>111</v>
      </c>
      <c r="AC30" s="22"/>
      <c r="AD30" s="23"/>
      <c r="AI30" s="3" t="s">
        <v>1</v>
      </c>
      <c r="AJ30" s="21" t="s">
        <v>55</v>
      </c>
      <c r="AK30" s="22"/>
      <c r="AL30" s="22"/>
      <c r="AM30" s="22"/>
      <c r="AN30" s="22"/>
      <c r="AO30" s="22"/>
      <c r="AP30" s="22"/>
      <c r="AQ30" s="22"/>
      <c r="AR30" s="22"/>
      <c r="AS30" s="22"/>
      <c r="AT30" s="23"/>
      <c r="AU30" s="22"/>
      <c r="AV30" s="21" t="s">
        <v>111</v>
      </c>
      <c r="AW30" s="22"/>
      <c r="AX30" s="23"/>
    </row>
    <row r="31">
      <c r="A31" s="7"/>
      <c r="B31" s="25">
        <v>2005</v>
      </c>
      <c r="C31" s="58">
        <v>2010</v>
      </c>
      <c r="D31" s="58">
        <v>2014</v>
      </c>
      <c r="E31" s="58">
        <v>2015</v>
      </c>
      <c r="F31" s="58">
        <v>2016</v>
      </c>
      <c r="G31" s="58">
        <v>2017</v>
      </c>
      <c r="H31" s="58">
        <v>2018</v>
      </c>
      <c r="I31" s="58">
        <v>2019</v>
      </c>
      <c r="J31" s="26">
        <v>2020</v>
      </c>
      <c r="K31" s="26">
        <v>2024</v>
      </c>
      <c r="L31" s="26">
        <v>2030</v>
      </c>
      <c r="Q31" s="7"/>
      <c r="R31" s="25">
        <v>2005</v>
      </c>
      <c r="S31" s="25">
        <v>2010</v>
      </c>
      <c r="T31" s="25">
        <v>2013</v>
      </c>
      <c r="U31" s="25">
        <v>2014</v>
      </c>
      <c r="V31" s="25">
        <v>2015</v>
      </c>
      <c r="W31" s="25">
        <v>2016</v>
      </c>
      <c r="X31" s="25">
        <v>2017</v>
      </c>
      <c r="Y31" s="25">
        <v>2018</v>
      </c>
      <c r="Z31" s="25">
        <v>2019</v>
      </c>
      <c r="AA31" s="25"/>
      <c r="AB31" s="26">
        <v>2020</v>
      </c>
      <c r="AC31" s="26">
        <v>2024</v>
      </c>
      <c r="AD31" s="26"/>
      <c r="AI31" s="7"/>
      <c r="AJ31" s="25">
        <v>2005</v>
      </c>
      <c r="AK31" s="25">
        <v>2010</v>
      </c>
      <c r="AL31" s="25">
        <v>2013</v>
      </c>
      <c r="AM31" s="25">
        <v>2014</v>
      </c>
      <c r="AN31" s="25">
        <v>2015</v>
      </c>
      <c r="AO31" s="25"/>
      <c r="AP31" s="25"/>
      <c r="AQ31" s="25">
        <v>2016</v>
      </c>
      <c r="AR31" s="25">
        <v>2017</v>
      </c>
      <c r="AS31" s="25">
        <v>2018</v>
      </c>
      <c r="AT31" s="25">
        <v>2019</v>
      </c>
      <c r="AU31" s="25"/>
      <c r="AV31" s="26">
        <v>2020</v>
      </c>
      <c r="AW31" s="26">
        <v>2024</v>
      </c>
      <c r="AX31" s="26">
        <v>2030</v>
      </c>
    </row>
    <row r="32">
      <c r="A32" s="28" t="s">
        <v>6</v>
      </c>
      <c r="B32" s="29">
        <v>21.399999999999999</v>
      </c>
      <c r="C32" s="29">
        <v>22.199999999999999</v>
      </c>
      <c r="D32" s="29">
        <v>22.800000000000001</v>
      </c>
      <c r="E32" s="29">
        <v>23.399999999999999</v>
      </c>
      <c r="F32" s="29">
        <v>23.699999999999999</v>
      </c>
      <c r="G32" s="29">
        <v>24.100000000000001</v>
      </c>
      <c r="H32" s="29">
        <v>24.5</v>
      </c>
      <c r="I32" s="29">
        <v>24.899999999999999</v>
      </c>
      <c r="J32" s="30">
        <v>25.5</v>
      </c>
      <c r="K32" s="31">
        <v>27.800000000000001</v>
      </c>
      <c r="L32" s="31">
        <v>30</v>
      </c>
      <c r="Q32" s="9" t="s">
        <v>6</v>
      </c>
      <c r="R32" s="1">
        <f t="shared" ref="R32:R54" si="644">INDEX(B$32:B$51,MATCH($Q32,$A$32:$A$51,0))</f>
        <v>21.399999999999999</v>
      </c>
      <c r="S32" s="1">
        <f t="shared" ref="S32:AC54" si="645">INDEX(C$32:C$51,MATCH($Q32,$A$32:$A$51,0))</f>
        <v>22.199999999999999</v>
      </c>
      <c r="T32" s="1">
        <f t="shared" si="645"/>
        <v>22.800000000000001</v>
      </c>
      <c r="U32" s="1">
        <f t="shared" si="645"/>
        <v>23.399999999999999</v>
      </c>
      <c r="V32" s="1">
        <f t="shared" si="645"/>
        <v>23.699999999999999</v>
      </c>
      <c r="W32" s="1">
        <f t="shared" si="645"/>
        <v>24.100000000000001</v>
      </c>
      <c r="X32" s="1">
        <f t="shared" si="645"/>
        <v>24.5</v>
      </c>
      <c r="Y32" s="1">
        <f t="shared" si="645"/>
        <v>24.899999999999999</v>
      </c>
      <c r="Z32" s="1">
        <f t="shared" si="645"/>
        <v>25.5</v>
      </c>
      <c r="AA32" s="1">
        <f t="shared" si="645"/>
        <v>27.800000000000001</v>
      </c>
      <c r="AB32" s="1">
        <f t="shared" si="645"/>
        <v>30</v>
      </c>
      <c r="AC32" s="1">
        <f>INDEX(M$32:M$51,MATCH($Q32,$A$32:$A$51,0))</f>
        <v>0</v>
      </c>
      <c r="AI32" s="9" t="s">
        <v>6</v>
      </c>
      <c r="AJ32" s="1">
        <f t="shared" ref="AJ32:AN34" si="646">R32/R$32</f>
        <v>1</v>
      </c>
      <c r="AK32" s="1">
        <f t="shared" si="646"/>
        <v>1</v>
      </c>
      <c r="AL32" s="1">
        <f t="shared" si="646"/>
        <v>1</v>
      </c>
      <c r="AM32" s="1">
        <f t="shared" si="646"/>
        <v>1</v>
      </c>
      <c r="AN32" s="1">
        <f t="shared" si="646"/>
        <v>1</v>
      </c>
      <c r="AQ32" s="1">
        <f t="shared" ref="AQ32:AV34" si="647">W32/W$32</f>
        <v>1</v>
      </c>
      <c r="AR32" s="1">
        <f t="shared" si="647"/>
        <v>1</v>
      </c>
      <c r="AS32" s="1">
        <f t="shared" si="647"/>
        <v>1</v>
      </c>
      <c r="AT32" s="1">
        <f t="shared" si="647"/>
        <v>1</v>
      </c>
      <c r="AU32" s="1">
        <f t="shared" si="647"/>
        <v>1</v>
      </c>
      <c r="AV32" s="1">
        <f t="shared" si="647"/>
        <v>1</v>
      </c>
      <c r="AW32" s="1"/>
      <c r="AX32" s="1"/>
    </row>
    <row r="33">
      <c r="A33" s="9" t="s">
        <v>28</v>
      </c>
      <c r="B33" s="29">
        <v>24.600000000000001</v>
      </c>
      <c r="C33" s="30">
        <v>25.600000000000001</v>
      </c>
      <c r="D33" s="29">
        <v>27</v>
      </c>
      <c r="E33" s="29">
        <v>27.600000000000001</v>
      </c>
      <c r="F33" s="29">
        <v>27.899999999999999</v>
      </c>
      <c r="G33" s="29">
        <v>29</v>
      </c>
      <c r="H33" s="29">
        <v>29.300000000000001</v>
      </c>
      <c r="I33" s="29">
        <v>30.199999999999999</v>
      </c>
      <c r="J33" s="30">
        <v>29.300000000000001</v>
      </c>
      <c r="K33" s="31">
        <v>31</v>
      </c>
      <c r="L33" s="31">
        <v>32.700000000000003</v>
      </c>
      <c r="Q33" s="12" t="s">
        <v>8</v>
      </c>
      <c r="R33" s="1" t="e">
        <f t="shared" si="644"/>
        <v>#VALUE!</v>
      </c>
      <c r="S33" s="1" t="e">
        <f t="shared" si="645"/>
        <v>#VALUE!</v>
      </c>
      <c r="T33" s="1" t="e">
        <f t="shared" si="645"/>
        <v>#VALUE!</v>
      </c>
      <c r="U33" s="1" t="e">
        <f t="shared" si="645"/>
        <v>#VALUE!</v>
      </c>
      <c r="V33" s="1" t="e">
        <f t="shared" si="645"/>
        <v>#VALUE!</v>
      </c>
      <c r="W33" s="1" t="e">
        <f t="shared" si="645"/>
        <v>#VALUE!</v>
      </c>
      <c r="X33" s="1" t="e">
        <f t="shared" si="645"/>
        <v>#VALUE!</v>
      </c>
      <c r="Y33" s="1" t="e">
        <f t="shared" si="645"/>
        <v>#VALUE!</v>
      </c>
      <c r="Z33" s="1" t="e">
        <f t="shared" si="645"/>
        <v>#VALUE!</v>
      </c>
      <c r="AA33" s="1" t="e">
        <f t="shared" si="645"/>
        <v>#VALUE!</v>
      </c>
      <c r="AB33" s="1" t="e">
        <f t="shared" si="645"/>
        <v>#VALUE!</v>
      </c>
      <c r="AC33" s="1" t="e">
        <f t="shared" si="645"/>
        <v>#VALUE!</v>
      </c>
      <c r="AD33" s="1" t="e">
        <f t="shared" ref="AD33:AD54" si="648">INDEX(B$271:B$292,MATCH($Q33,$A$271:$A$292,0))</f>
        <v>#VALUE!</v>
      </c>
      <c r="AI33" s="12" t="s">
        <v>8</v>
      </c>
      <c r="AJ33" s="1" t="e">
        <f t="shared" si="646"/>
        <v>#VALUE!</v>
      </c>
      <c r="AK33" s="1" t="e">
        <f t="shared" si="646"/>
        <v>#VALUE!</v>
      </c>
      <c r="AL33" s="1" t="e">
        <f t="shared" si="646"/>
        <v>#VALUE!</v>
      </c>
      <c r="AM33" s="1" t="e">
        <f t="shared" si="646"/>
        <v>#VALUE!</v>
      </c>
      <c r="AN33" s="1" t="e">
        <f t="shared" si="646"/>
        <v>#VALUE!</v>
      </c>
      <c r="AQ33" s="1" t="e">
        <f t="shared" si="647"/>
        <v>#VALUE!</v>
      </c>
      <c r="AR33" s="1" t="e">
        <f t="shared" si="647"/>
        <v>#VALUE!</v>
      </c>
      <c r="AS33" s="1" t="e">
        <f t="shared" si="647"/>
        <v>#VALUE!</v>
      </c>
      <c r="AT33" s="1" t="e">
        <f t="shared" si="647"/>
        <v>#VALUE!</v>
      </c>
      <c r="AU33" s="1" t="e">
        <f t="shared" si="647"/>
        <v>#VALUE!</v>
      </c>
      <c r="AV33" s="1" t="e">
        <f t="shared" si="647"/>
        <v>#VALUE!</v>
      </c>
      <c r="AW33" s="1"/>
      <c r="AX33" s="1"/>
    </row>
    <row r="34">
      <c r="A34" s="9" t="s">
        <v>13</v>
      </c>
      <c r="B34" s="29">
        <v>28.5</v>
      </c>
      <c r="C34" s="29">
        <v>29.600000000000001</v>
      </c>
      <c r="D34" s="29">
        <v>30.699999999999999</v>
      </c>
      <c r="E34" s="29">
        <v>31</v>
      </c>
      <c r="F34" s="29">
        <v>31.399999999999999</v>
      </c>
      <c r="G34" s="29">
        <v>31.899999999999999</v>
      </c>
      <c r="H34" s="29">
        <v>32.5</v>
      </c>
      <c r="I34" s="29">
        <v>32.5</v>
      </c>
      <c r="J34" s="30">
        <v>33.200000000000003</v>
      </c>
      <c r="K34" s="31">
        <v>34.600000000000001</v>
      </c>
      <c r="L34" s="31">
        <v>36.399999999999999</v>
      </c>
      <c r="Q34" s="9" t="s">
        <v>9</v>
      </c>
      <c r="R34" s="1">
        <f t="shared" si="644"/>
        <v>20.699999999999999</v>
      </c>
      <c r="S34" s="1">
        <f t="shared" si="645"/>
        <v>21.800000000000001</v>
      </c>
      <c r="T34" s="1">
        <f t="shared" si="645"/>
        <v>22.300000000000001</v>
      </c>
      <c r="U34" s="1">
        <f t="shared" si="645"/>
        <v>22.800000000000001</v>
      </c>
      <c r="V34" s="1">
        <f t="shared" si="645"/>
        <v>22.899999999999999</v>
      </c>
      <c r="W34" s="1">
        <f t="shared" si="645"/>
        <v>23.100000000000001</v>
      </c>
      <c r="X34" s="1">
        <f t="shared" si="645"/>
        <v>23.399999999999999</v>
      </c>
      <c r="Y34" s="1">
        <f t="shared" si="645"/>
        <v>23.899999999999999</v>
      </c>
      <c r="Z34" s="1">
        <f t="shared" si="645"/>
        <v>25.5</v>
      </c>
      <c r="AA34" s="1">
        <f t="shared" si="645"/>
        <v>27.600000000000001</v>
      </c>
      <c r="AB34" s="1">
        <f t="shared" si="645"/>
        <v>29.699999999999999</v>
      </c>
      <c r="AC34" s="1">
        <f t="shared" si="645"/>
        <v>0</v>
      </c>
      <c r="AD34" s="1">
        <f t="shared" si="648"/>
        <v>22.800000000000001</v>
      </c>
      <c r="AI34" s="9" t="s">
        <v>9</v>
      </c>
      <c r="AJ34" s="1">
        <f t="shared" si="646"/>
        <v>0.96728971962616828</v>
      </c>
      <c r="AK34" s="1">
        <f t="shared" si="646"/>
        <v>0.98198198198198205</v>
      </c>
      <c r="AL34" s="1">
        <f t="shared" si="646"/>
        <v>0.97807017543859653</v>
      </c>
      <c r="AM34" s="1">
        <f t="shared" si="646"/>
        <v>0.97435897435897445</v>
      </c>
      <c r="AN34" s="1">
        <f t="shared" si="646"/>
        <v>0.96624472573839659</v>
      </c>
      <c r="AQ34" s="1">
        <f t="shared" si="647"/>
        <v>0.95850622406639008</v>
      </c>
      <c r="AR34" s="1">
        <f t="shared" si="647"/>
        <v>0.95510204081632644</v>
      </c>
      <c r="AS34" s="1">
        <f t="shared" si="647"/>
        <v>0.95983935742971882</v>
      </c>
      <c r="AT34" s="1">
        <f t="shared" si="647"/>
        <v>1</v>
      </c>
      <c r="AU34" s="1">
        <f t="shared" si="647"/>
        <v>0.9928057553956835</v>
      </c>
      <c r="AV34" s="1">
        <f t="shared" si="647"/>
        <v>0.98999999999999999</v>
      </c>
      <c r="AW34" s="1"/>
      <c r="AX34" s="1"/>
      <c r="AY34">
        <f t="shared" ref="AY34:AY55" si="649">_xlfn.VAR.S(AJ34:AV34)</f>
        <v>0.00022594933129709504</v>
      </c>
      <c r="AZ34">
        <f t="shared" ref="AZ34:AZ55" si="650">AVERAGE(AJ34:AV34)</f>
        <v>0.97492717771383963</v>
      </c>
      <c r="BA34" s="39">
        <f t="shared" ref="BA34:BA55" si="651">AY34/AZ34</f>
        <v>0.00023176021395458074</v>
      </c>
    </row>
    <row r="35">
      <c r="A35" s="9" t="s">
        <v>20</v>
      </c>
      <c r="B35" s="29">
        <v>19.699999999999999</v>
      </c>
      <c r="C35" s="29">
        <v>20</v>
      </c>
      <c r="D35" s="29">
        <v>20.699999999999999</v>
      </c>
      <c r="E35" s="29">
        <v>21</v>
      </c>
      <c r="F35" s="29">
        <v>21.399999999999999</v>
      </c>
      <c r="G35" s="29">
        <v>21.699999999999999</v>
      </c>
      <c r="H35" s="29">
        <v>22.399999999999999</v>
      </c>
      <c r="I35" s="29">
        <v>22.300000000000001</v>
      </c>
      <c r="J35" s="30">
        <v>22.300000000000001</v>
      </c>
      <c r="K35" s="31">
        <v>23.899999999999999</v>
      </c>
      <c r="L35" s="31">
        <v>25.300000000000001</v>
      </c>
      <c r="Q35" s="9" t="s">
        <v>11</v>
      </c>
      <c r="R35" s="1">
        <f t="shared" si="644"/>
        <v>20.199999999999999</v>
      </c>
      <c r="S35" s="1">
        <f t="shared" si="645"/>
        <v>20.800000000000001</v>
      </c>
      <c r="T35" s="1">
        <f t="shared" si="645"/>
        <v>22.699999999999999</v>
      </c>
      <c r="U35" s="1">
        <f t="shared" si="645"/>
        <v>24.699999999999999</v>
      </c>
      <c r="V35" s="1">
        <f t="shared" si="645"/>
        <v>27.100000000000001</v>
      </c>
      <c r="W35" s="1">
        <f t="shared" si="645"/>
        <v>29</v>
      </c>
      <c r="X35" s="1">
        <f t="shared" si="645"/>
        <v>30.399999999999999</v>
      </c>
      <c r="Y35" s="1">
        <f t="shared" si="645"/>
        <v>31.399999999999999</v>
      </c>
      <c r="Z35" s="1">
        <f t="shared" si="645"/>
        <v>23.600000000000001</v>
      </c>
      <c r="AA35" s="1">
        <f t="shared" si="645"/>
        <v>25.100000000000001</v>
      </c>
      <c r="AB35" s="1">
        <f t="shared" si="645"/>
        <v>27</v>
      </c>
      <c r="AC35" s="1">
        <f t="shared" si="645"/>
        <v>0</v>
      </c>
      <c r="AD35" s="1">
        <f t="shared" si="648"/>
        <v>24.699999999999999</v>
      </c>
      <c r="AI35" s="9" t="s">
        <v>10</v>
      </c>
      <c r="AJ35" s="1" t="e">
        <f>#REF!/R$32</f>
        <v>#REF!</v>
      </c>
      <c r="AK35" s="1" t="e">
        <f>#REF!/S$32</f>
        <v>#REF!</v>
      </c>
      <c r="AL35" s="1" t="e">
        <f>#REF!/T$32</f>
        <v>#REF!</v>
      </c>
      <c r="AM35" s="1" t="e">
        <f>#REF!/U$32</f>
        <v>#REF!</v>
      </c>
      <c r="AN35" s="1" t="e">
        <f>#REF!/V$32</f>
        <v>#REF!</v>
      </c>
      <c r="AQ35" s="1" t="e">
        <f>#REF!/W$32</f>
        <v>#REF!</v>
      </c>
      <c r="AR35" s="1" t="e">
        <f>#REF!/X$32</f>
        <v>#REF!</v>
      </c>
      <c r="AS35" s="1" t="e">
        <f>#REF!/Y$32</f>
        <v>#REF!</v>
      </c>
      <c r="AT35" s="1" t="e">
        <f>#REF!/Z$32</f>
        <v>#REF!</v>
      </c>
      <c r="AU35" s="1" t="e">
        <f>#REF!/AA$32</f>
        <v>#REF!</v>
      </c>
      <c r="AV35" s="1" t="e">
        <f>#REF!/AB$32</f>
        <v>#REF!</v>
      </c>
      <c r="AW35" s="1"/>
      <c r="AX35" s="1"/>
      <c r="AY35" s="1" t="e">
        <f t="shared" si="649"/>
        <v>#REF!</v>
      </c>
      <c r="AZ35" s="1" t="e">
        <f t="shared" si="650"/>
        <v>#REF!</v>
      </c>
      <c r="BA35" s="39" t="e">
        <f t="shared" si="651"/>
        <v>#REF!</v>
      </c>
    </row>
    <row r="36">
      <c r="A36" s="9" t="s">
        <v>14</v>
      </c>
      <c r="B36" s="29">
        <v>22.399999999999999</v>
      </c>
      <c r="C36" s="29">
        <v>23</v>
      </c>
      <c r="D36" s="29">
        <v>22.399999999999999</v>
      </c>
      <c r="E36" s="29">
        <v>22.899999999999999</v>
      </c>
      <c r="F36" s="29">
        <v>23.300000000000001</v>
      </c>
      <c r="G36" s="29">
        <v>23.5</v>
      </c>
      <c r="H36" s="29">
        <v>23.800000000000001</v>
      </c>
      <c r="I36" s="29">
        <v>24</v>
      </c>
      <c r="J36" s="30">
        <v>25</v>
      </c>
      <c r="K36" s="31">
        <v>27</v>
      </c>
      <c r="L36" s="31">
        <v>27.199999999999999</v>
      </c>
      <c r="Q36" s="12" t="s">
        <v>69</v>
      </c>
      <c r="R36" s="1" t="e">
        <f t="shared" si="644"/>
        <v>#VALUE!</v>
      </c>
      <c r="S36" s="1" t="e">
        <f t="shared" si="645"/>
        <v>#VALUE!</v>
      </c>
      <c r="T36" s="1" t="e">
        <f t="shared" si="645"/>
        <v>#VALUE!</v>
      </c>
      <c r="U36" s="1" t="e">
        <f t="shared" si="645"/>
        <v>#VALUE!</v>
      </c>
      <c r="V36" s="1" t="e">
        <f t="shared" si="645"/>
        <v>#VALUE!</v>
      </c>
      <c r="W36" s="1" t="e">
        <f t="shared" si="645"/>
        <v>#VALUE!</v>
      </c>
      <c r="X36" s="1" t="e">
        <f t="shared" si="645"/>
        <v>#VALUE!</v>
      </c>
      <c r="Y36" s="1" t="e">
        <f t="shared" si="645"/>
        <v>#VALUE!</v>
      </c>
      <c r="Z36" s="1" t="e">
        <f t="shared" si="645"/>
        <v>#VALUE!</v>
      </c>
      <c r="AA36" s="1" t="e">
        <f t="shared" si="645"/>
        <v>#VALUE!</v>
      </c>
      <c r="AB36" s="1" t="e">
        <f t="shared" si="645"/>
        <v>#VALUE!</v>
      </c>
      <c r="AC36" s="1" t="e">
        <f t="shared" si="645"/>
        <v>#VALUE!</v>
      </c>
      <c r="AD36" s="1" t="e">
        <f t="shared" si="648"/>
        <v>#VALUE!</v>
      </c>
      <c r="AI36" s="9" t="s">
        <v>11</v>
      </c>
      <c r="AJ36" s="1">
        <f t="shared" ref="AJ36:AJ55" si="652">R35/R$32</f>
        <v>0.94392523364485981</v>
      </c>
      <c r="AK36" s="1">
        <f t="shared" ref="AK36:AK55" si="653">S35/S$32</f>
        <v>0.93693693693693703</v>
      </c>
      <c r="AL36" s="1">
        <f t="shared" ref="AL36:AL55" si="654">T35/T$32</f>
        <v>0.99561403508771928</v>
      </c>
      <c r="AM36" s="1">
        <f t="shared" ref="AM36:AM55" si="655">U35/U$32</f>
        <v>1.0555555555555556</v>
      </c>
      <c r="AN36" s="1">
        <f t="shared" ref="AN36:AN55" si="656">V35/V$32</f>
        <v>1.1434599156118144</v>
      </c>
      <c r="AQ36" s="1">
        <f t="shared" ref="AQ36:AQ55" si="657">W35/W$32</f>
        <v>1.2033195020746887</v>
      </c>
      <c r="AR36" s="1">
        <f t="shared" ref="AR36:AR55" si="658">X35/X$32</f>
        <v>1.2408163265306122</v>
      </c>
      <c r="AS36" s="1">
        <f t="shared" ref="AS36:AS55" si="659">Y35/Y$32</f>
        <v>1.2610441767068272</v>
      </c>
      <c r="AT36" s="1">
        <f t="shared" ref="AT36:AT55" si="660">Z35/Z$32</f>
        <v>0.92549019607843142</v>
      </c>
      <c r="AU36" s="1">
        <f t="shared" ref="AU36:AU55" si="661">AA35/AA$32</f>
        <v>0.90287769784172667</v>
      </c>
      <c r="AV36" s="1">
        <f t="shared" ref="AV36:AV55" si="662">AB35/AB$32</f>
        <v>0.90000000000000002</v>
      </c>
      <c r="AW36" s="1"/>
      <c r="AX36" s="1"/>
      <c r="AY36" s="1">
        <f t="shared" si="649"/>
        <v>0.019971108996090649</v>
      </c>
      <c r="AZ36" s="1">
        <f t="shared" si="650"/>
        <v>1.0462763250971976</v>
      </c>
      <c r="BA36" s="39">
        <f t="shared" si="651"/>
        <v>0.019087795945526495</v>
      </c>
    </row>
    <row r="37">
      <c r="A37" s="9" t="s">
        <v>15</v>
      </c>
      <c r="B37" s="29">
        <v>23.600000000000001</v>
      </c>
      <c r="C37" s="29">
        <v>23.800000000000001</v>
      </c>
      <c r="D37" s="29">
        <v>24.800000000000001</v>
      </c>
      <c r="E37" s="29">
        <v>25.300000000000001</v>
      </c>
      <c r="F37" s="29">
        <v>25.600000000000001</v>
      </c>
      <c r="G37" s="29">
        <v>26</v>
      </c>
      <c r="H37" s="29">
        <v>26.699999999999999</v>
      </c>
      <c r="I37" s="29">
        <v>27.300000000000001</v>
      </c>
      <c r="J37" s="30">
        <v>27.100000000000001</v>
      </c>
      <c r="K37" s="31">
        <v>27.699999999999999</v>
      </c>
      <c r="L37" s="31">
        <v>27.699999999999999</v>
      </c>
      <c r="Q37" s="9" t="s">
        <v>13</v>
      </c>
      <c r="R37" s="1">
        <f t="shared" si="644"/>
        <v>28.5</v>
      </c>
      <c r="S37" s="1">
        <f t="shared" si="645"/>
        <v>29.600000000000001</v>
      </c>
      <c r="T37" s="1">
        <f t="shared" si="645"/>
        <v>30.699999999999999</v>
      </c>
      <c r="U37" s="1">
        <f t="shared" si="645"/>
        <v>31</v>
      </c>
      <c r="V37" s="1">
        <f t="shared" si="645"/>
        <v>31.399999999999999</v>
      </c>
      <c r="W37" s="1">
        <f t="shared" si="645"/>
        <v>31.899999999999999</v>
      </c>
      <c r="X37" s="1">
        <f t="shared" si="645"/>
        <v>32.5</v>
      </c>
      <c r="Y37" s="1">
        <f t="shared" si="645"/>
        <v>32.5</v>
      </c>
      <c r="Z37" s="1">
        <f t="shared" si="645"/>
        <v>33.200000000000003</v>
      </c>
      <c r="AA37" s="1">
        <f t="shared" si="645"/>
        <v>34.600000000000001</v>
      </c>
      <c r="AB37" s="1">
        <f t="shared" si="645"/>
        <v>36.399999999999999</v>
      </c>
      <c r="AC37" s="1">
        <f t="shared" si="645"/>
        <v>0</v>
      </c>
      <c r="AD37" s="1">
        <f t="shared" si="648"/>
        <v>31</v>
      </c>
      <c r="AI37" s="12" t="s">
        <v>69</v>
      </c>
      <c r="AJ37" s="1" t="e">
        <f t="shared" si="652"/>
        <v>#VALUE!</v>
      </c>
      <c r="AK37" s="1" t="e">
        <f t="shared" si="653"/>
        <v>#VALUE!</v>
      </c>
      <c r="AL37" s="1" t="e">
        <f t="shared" si="654"/>
        <v>#VALUE!</v>
      </c>
      <c r="AM37" s="1" t="e">
        <f t="shared" si="655"/>
        <v>#VALUE!</v>
      </c>
      <c r="AN37" s="1" t="e">
        <f t="shared" si="656"/>
        <v>#VALUE!</v>
      </c>
      <c r="AQ37" s="1" t="e">
        <f t="shared" si="657"/>
        <v>#VALUE!</v>
      </c>
      <c r="AR37" s="1" t="e">
        <f t="shared" si="658"/>
        <v>#VALUE!</v>
      </c>
      <c r="AS37" s="1" t="e">
        <f t="shared" si="659"/>
        <v>#VALUE!</v>
      </c>
      <c r="AT37" s="1" t="e">
        <f t="shared" si="660"/>
        <v>#VALUE!</v>
      </c>
      <c r="AU37" s="1" t="e">
        <f t="shared" si="661"/>
        <v>#VALUE!</v>
      </c>
      <c r="AV37" s="1" t="e">
        <f t="shared" si="662"/>
        <v>#VALUE!</v>
      </c>
      <c r="AW37" s="1"/>
      <c r="AX37" s="1"/>
      <c r="AY37" s="1" t="e">
        <f t="shared" si="649"/>
        <v>#VALUE!</v>
      </c>
      <c r="AZ37" s="1" t="e">
        <f t="shared" si="650"/>
        <v>#VALUE!</v>
      </c>
      <c r="BA37" s="39" t="e">
        <f t="shared" si="651"/>
        <v>#VALUE!</v>
      </c>
    </row>
    <row r="38">
      <c r="A38" s="9" t="s">
        <v>27</v>
      </c>
      <c r="B38" s="29">
        <v>21.399999999999999</v>
      </c>
      <c r="C38" s="29">
        <v>23</v>
      </c>
      <c r="D38" s="29">
        <v>24.300000000000001</v>
      </c>
      <c r="E38" s="29">
        <v>24.699999999999999</v>
      </c>
      <c r="F38" s="29">
        <v>24.5</v>
      </c>
      <c r="G38" s="29">
        <v>24.899999999999999</v>
      </c>
      <c r="H38" s="29">
        <v>25.5</v>
      </c>
      <c r="I38" s="29">
        <v>25.800000000000001</v>
      </c>
      <c r="J38" s="30">
        <v>24.300000000000001</v>
      </c>
      <c r="K38" s="31">
        <v>25.199999999999999</v>
      </c>
      <c r="L38" s="31">
        <v>26.199999999999999</v>
      </c>
      <c r="Q38" s="9" t="s">
        <v>22</v>
      </c>
      <c r="R38" s="1">
        <f t="shared" si="644"/>
        <v>25.600000000000001</v>
      </c>
      <c r="S38" s="1">
        <f t="shared" si="645"/>
        <v>26.800000000000001</v>
      </c>
      <c r="T38" s="1">
        <f t="shared" si="645"/>
        <v>26.699999999999999</v>
      </c>
      <c r="U38" s="1">
        <f t="shared" si="645"/>
        <v>26.800000000000001</v>
      </c>
      <c r="V38" s="1">
        <f t="shared" si="645"/>
        <v>27.100000000000001</v>
      </c>
      <c r="W38" s="1">
        <f t="shared" si="645"/>
        <v>27.399999999999999</v>
      </c>
      <c r="X38" s="1">
        <f t="shared" si="645"/>
        <v>27.600000000000001</v>
      </c>
      <c r="Y38" s="1">
        <f t="shared" si="645"/>
        <v>28.5</v>
      </c>
      <c r="Z38" s="1">
        <f t="shared" si="645"/>
        <v>30.399999999999999</v>
      </c>
      <c r="AA38" s="1">
        <f t="shared" si="645"/>
        <v>32.899999999999999</v>
      </c>
      <c r="AB38" s="1">
        <f t="shared" si="645"/>
        <v>34.700000000000003</v>
      </c>
      <c r="AC38" s="1">
        <f t="shared" si="645"/>
        <v>0</v>
      </c>
      <c r="AD38" s="1">
        <f t="shared" si="648"/>
        <v>26.800000000000001</v>
      </c>
      <c r="AI38" s="9" t="s">
        <v>13</v>
      </c>
      <c r="AJ38" s="1">
        <f t="shared" si="652"/>
        <v>1.3317757009345794</v>
      </c>
      <c r="AK38" s="1">
        <f t="shared" si="653"/>
        <v>1.3333333333333335</v>
      </c>
      <c r="AL38" s="1">
        <f t="shared" si="654"/>
        <v>1.3464912280701753</v>
      </c>
      <c r="AM38" s="1">
        <f t="shared" si="655"/>
        <v>1.324786324786325</v>
      </c>
      <c r="AN38" s="1">
        <f t="shared" si="656"/>
        <v>1.3248945147679325</v>
      </c>
      <c r="AQ38" s="1">
        <f t="shared" si="657"/>
        <v>1.3236514522821576</v>
      </c>
      <c r="AR38" s="1">
        <f t="shared" si="658"/>
        <v>1.3265306122448979</v>
      </c>
      <c r="AS38" s="1">
        <f t="shared" si="659"/>
        <v>1.3052208835341366</v>
      </c>
      <c r="AT38" s="1">
        <f t="shared" si="660"/>
        <v>1.3019607843137255</v>
      </c>
      <c r="AU38" s="1">
        <f t="shared" si="661"/>
        <v>1.2446043165467626</v>
      </c>
      <c r="AV38" s="1">
        <f t="shared" si="662"/>
        <v>1.2133333333333334</v>
      </c>
      <c r="AW38" s="1"/>
      <c r="AX38" s="1"/>
      <c r="AY38" s="1">
        <f t="shared" si="649"/>
        <v>0.0016857328442631519</v>
      </c>
      <c r="AZ38" s="1">
        <f t="shared" si="650"/>
        <v>1.3069620440133964</v>
      </c>
      <c r="BA38" s="39">
        <f t="shared" si="651"/>
        <v>0.0012898100996771356</v>
      </c>
    </row>
    <row r="39">
      <c r="A39" s="9" t="s">
        <v>21</v>
      </c>
      <c r="B39" s="29">
        <v>21.800000000000001</v>
      </c>
      <c r="C39" s="30">
        <v>22.399999999999999</v>
      </c>
      <c r="D39" s="29">
        <v>22</v>
      </c>
      <c r="E39" s="29">
        <v>22.300000000000001</v>
      </c>
      <c r="F39" s="29">
        <v>22.600000000000001</v>
      </c>
      <c r="G39" s="29">
        <v>23</v>
      </c>
      <c r="H39" s="29">
        <v>23.199999999999999</v>
      </c>
      <c r="I39" s="29">
        <v>23.5</v>
      </c>
      <c r="J39" s="30">
        <v>25.5</v>
      </c>
      <c r="K39" s="31">
        <v>26.399999999999999</v>
      </c>
      <c r="L39" s="31">
        <v>26.600000000000001</v>
      </c>
      <c r="Q39" s="9" t="s">
        <v>17</v>
      </c>
      <c r="R39" s="1">
        <f t="shared" si="644"/>
        <v>18.800000000000001</v>
      </c>
      <c r="S39" s="1">
        <f t="shared" si="645"/>
        <v>21.100000000000001</v>
      </c>
      <c r="T39" s="1">
        <f t="shared" si="645"/>
        <v>21.899999999999999</v>
      </c>
      <c r="U39" s="1">
        <f t="shared" si="645"/>
        <v>22.300000000000001</v>
      </c>
      <c r="V39" s="1">
        <f t="shared" si="645"/>
        <v>23</v>
      </c>
      <c r="W39" s="1">
        <f t="shared" si="645"/>
        <v>23.5</v>
      </c>
      <c r="X39" s="1">
        <f t="shared" si="645"/>
        <v>23.600000000000001</v>
      </c>
      <c r="Y39" s="1">
        <f t="shared" si="645"/>
        <v>23.800000000000001</v>
      </c>
      <c r="Z39" s="1">
        <f t="shared" si="645"/>
        <v>24.800000000000001</v>
      </c>
      <c r="AA39" s="1">
        <f t="shared" si="645"/>
        <v>31</v>
      </c>
      <c r="AB39" s="1">
        <f t="shared" si="645"/>
        <v>34</v>
      </c>
      <c r="AC39" s="1">
        <f t="shared" si="645"/>
        <v>0</v>
      </c>
      <c r="AD39" s="1">
        <f t="shared" si="648"/>
        <v>22.300000000000001</v>
      </c>
      <c r="AI39" s="9" t="s">
        <v>22</v>
      </c>
      <c r="AJ39" s="1">
        <f t="shared" si="652"/>
        <v>1.1962616822429908</v>
      </c>
      <c r="AK39" s="1">
        <f t="shared" si="653"/>
        <v>1.2072072072072073</v>
      </c>
      <c r="AL39" s="1">
        <f t="shared" si="654"/>
        <v>1.1710526315789473</v>
      </c>
      <c r="AM39" s="1">
        <f t="shared" si="655"/>
        <v>1.1452991452991454</v>
      </c>
      <c r="AN39" s="1">
        <f t="shared" si="656"/>
        <v>1.1434599156118144</v>
      </c>
      <c r="AQ39" s="1">
        <f t="shared" si="657"/>
        <v>1.1369294605809128</v>
      </c>
      <c r="AR39" s="1">
        <f t="shared" si="658"/>
        <v>1.1265306122448979</v>
      </c>
      <c r="AS39" s="1">
        <f t="shared" si="659"/>
        <v>1.1445783132530121</v>
      </c>
      <c r="AT39" s="1">
        <f t="shared" si="660"/>
        <v>1.192156862745098</v>
      </c>
      <c r="AU39" s="1">
        <f t="shared" si="661"/>
        <v>1.1834532374100719</v>
      </c>
      <c r="AV39" s="1">
        <f t="shared" si="662"/>
        <v>1.1566666666666667</v>
      </c>
      <c r="AW39" s="1"/>
      <c r="AX39" s="1"/>
      <c r="AY39" s="1">
        <f t="shared" si="649"/>
        <v>0.00074680068663345164</v>
      </c>
      <c r="AZ39" s="1">
        <f t="shared" si="650"/>
        <v>1.1639632486218874</v>
      </c>
      <c r="BA39" s="39">
        <f t="shared" si="651"/>
        <v>0.00064160160341630282</v>
      </c>
    </row>
    <row r="40">
      <c r="A40" s="9" t="s">
        <v>22</v>
      </c>
      <c r="B40" s="29">
        <v>25.600000000000001</v>
      </c>
      <c r="C40" s="29">
        <v>26.800000000000001</v>
      </c>
      <c r="D40" s="29">
        <v>26.699999999999999</v>
      </c>
      <c r="E40" s="29">
        <v>26.800000000000001</v>
      </c>
      <c r="F40" s="29">
        <v>27.100000000000001</v>
      </c>
      <c r="G40" s="29">
        <v>27.399999999999999</v>
      </c>
      <c r="H40" s="29">
        <v>27.600000000000001</v>
      </c>
      <c r="I40" s="29">
        <v>28.5</v>
      </c>
      <c r="J40" s="30">
        <v>30.399999999999999</v>
      </c>
      <c r="K40" s="31">
        <v>32.899999999999999</v>
      </c>
      <c r="L40" s="31">
        <v>34.700000000000003</v>
      </c>
      <c r="Q40" s="9" t="s">
        <v>15</v>
      </c>
      <c r="R40" s="1">
        <f t="shared" si="644"/>
        <v>23.600000000000001</v>
      </c>
      <c r="S40" s="1">
        <f t="shared" si="645"/>
        <v>23.800000000000001</v>
      </c>
      <c r="T40" s="1">
        <f t="shared" si="645"/>
        <v>24.800000000000001</v>
      </c>
      <c r="U40" s="1">
        <f t="shared" si="645"/>
        <v>25.300000000000001</v>
      </c>
      <c r="V40" s="1">
        <f t="shared" si="645"/>
        <v>25.600000000000001</v>
      </c>
      <c r="W40" s="1">
        <f t="shared" si="645"/>
        <v>26</v>
      </c>
      <c r="X40" s="1">
        <f t="shared" si="645"/>
        <v>26.699999999999999</v>
      </c>
      <c r="Y40" s="1">
        <f t="shared" si="645"/>
        <v>27.300000000000001</v>
      </c>
      <c r="Z40" s="1">
        <f t="shared" si="645"/>
        <v>27.100000000000001</v>
      </c>
      <c r="AA40" s="1">
        <f t="shared" si="645"/>
        <v>27.699999999999999</v>
      </c>
      <c r="AB40" s="1">
        <f t="shared" si="645"/>
        <v>27.699999999999999</v>
      </c>
      <c r="AC40" s="1">
        <f t="shared" si="645"/>
        <v>0</v>
      </c>
      <c r="AD40" s="1">
        <f t="shared" si="648"/>
        <v>25.300000000000001</v>
      </c>
      <c r="AI40" s="9" t="s">
        <v>17</v>
      </c>
      <c r="AJ40" s="1">
        <f t="shared" si="652"/>
        <v>0.87850467289719636</v>
      </c>
      <c r="AK40" s="1">
        <f t="shared" si="653"/>
        <v>0.95045045045045051</v>
      </c>
      <c r="AL40" s="1">
        <f t="shared" si="654"/>
        <v>0.96052631578947356</v>
      </c>
      <c r="AM40" s="1">
        <f t="shared" si="655"/>
        <v>0.95299145299145305</v>
      </c>
      <c r="AN40" s="1">
        <f t="shared" si="656"/>
        <v>0.97046413502109707</v>
      </c>
      <c r="AQ40" s="1">
        <f t="shared" si="657"/>
        <v>0.975103734439834</v>
      </c>
      <c r="AR40" s="1">
        <f t="shared" si="658"/>
        <v>0.96326530612244898</v>
      </c>
      <c r="AS40" s="1">
        <f t="shared" si="659"/>
        <v>0.95582329317269088</v>
      </c>
      <c r="AT40" s="1">
        <f t="shared" si="660"/>
        <v>0.97254901960784312</v>
      </c>
      <c r="AU40" s="1">
        <f t="shared" si="661"/>
        <v>1.1151079136690647</v>
      </c>
      <c r="AV40" s="1">
        <f t="shared" si="662"/>
        <v>1.1333333333333333</v>
      </c>
      <c r="AW40" s="1"/>
      <c r="AX40" s="1"/>
      <c r="AY40" s="1">
        <f t="shared" si="649"/>
        <v>0.0054872909247769735</v>
      </c>
      <c r="AZ40" s="1">
        <f t="shared" si="650"/>
        <v>0.98437451159044398</v>
      </c>
      <c r="BA40" s="39">
        <f t="shared" si="651"/>
        <v>0.0055743935465285589</v>
      </c>
    </row>
    <row r="41">
      <c r="A41" s="9" t="s">
        <v>23</v>
      </c>
      <c r="B41" s="29">
        <v>23.600000000000001</v>
      </c>
      <c r="C41" s="29">
        <v>24.100000000000001</v>
      </c>
      <c r="D41" s="29">
        <v>25.100000000000001</v>
      </c>
      <c r="E41" s="29">
        <v>25.899999999999999</v>
      </c>
      <c r="F41" s="29">
        <v>26.399999999999999</v>
      </c>
      <c r="G41" s="29">
        <v>26.800000000000001</v>
      </c>
      <c r="H41" s="29">
        <v>27.399999999999999</v>
      </c>
      <c r="I41" s="29">
        <v>27.699999999999999</v>
      </c>
      <c r="J41" s="30">
        <v>26.699999999999999</v>
      </c>
      <c r="K41" s="31">
        <v>29.600000000000001</v>
      </c>
      <c r="L41" s="31">
        <v>30.699999999999999</v>
      </c>
      <c r="Q41" s="9" t="s">
        <v>16</v>
      </c>
      <c r="R41" s="1">
        <f t="shared" si="644"/>
        <v>20.699999999999999</v>
      </c>
      <c r="S41" s="1">
        <f t="shared" si="645"/>
        <v>22.300000000000001</v>
      </c>
      <c r="T41" s="1">
        <f t="shared" si="645"/>
        <v>24.100000000000001</v>
      </c>
      <c r="U41" s="1">
        <f t="shared" si="645"/>
        <v>24.899999999999999</v>
      </c>
      <c r="V41" s="1">
        <f t="shared" si="645"/>
        <v>25.399999999999999</v>
      </c>
      <c r="W41" s="1">
        <f t="shared" si="645"/>
        <v>25.800000000000001</v>
      </c>
      <c r="X41" s="1">
        <f t="shared" si="645"/>
        <v>26.300000000000001</v>
      </c>
      <c r="Y41" s="1">
        <f t="shared" si="645"/>
        <v>26.5</v>
      </c>
      <c r="Z41" s="1">
        <f t="shared" si="645"/>
        <v>25.800000000000001</v>
      </c>
      <c r="AA41" s="1">
        <f t="shared" si="645"/>
        <v>26.199999999999999</v>
      </c>
      <c r="AB41" s="1">
        <f t="shared" si="645"/>
        <v>26.699999999999999</v>
      </c>
      <c r="AC41" s="1">
        <f t="shared" si="645"/>
        <v>0</v>
      </c>
      <c r="AD41" s="1">
        <f t="shared" si="648"/>
        <v>24.899999999999999</v>
      </c>
      <c r="AI41" s="9" t="s">
        <v>15</v>
      </c>
      <c r="AJ41" s="1">
        <f t="shared" si="652"/>
        <v>1.1028037383177571</v>
      </c>
      <c r="AK41" s="1">
        <f t="shared" si="653"/>
        <v>1.0720720720720722</v>
      </c>
      <c r="AL41" s="1">
        <f t="shared" si="654"/>
        <v>1.0877192982456141</v>
      </c>
      <c r="AM41" s="1">
        <f t="shared" si="655"/>
        <v>1.0811965811965814</v>
      </c>
      <c r="AN41" s="1">
        <f t="shared" si="656"/>
        <v>1.0801687763713081</v>
      </c>
      <c r="AQ41" s="1">
        <f t="shared" si="657"/>
        <v>1.0788381742738589</v>
      </c>
      <c r="AR41" s="1">
        <f t="shared" si="658"/>
        <v>1.0897959183673469</v>
      </c>
      <c r="AS41" s="1">
        <f t="shared" si="659"/>
        <v>1.0963855421686748</v>
      </c>
      <c r="AT41" s="1">
        <f t="shared" si="660"/>
        <v>1.0627450980392157</v>
      </c>
      <c r="AU41" s="1">
        <f t="shared" si="661"/>
        <v>0.99640287769784164</v>
      </c>
      <c r="AV41" s="1">
        <f t="shared" si="662"/>
        <v>0.92333333333333334</v>
      </c>
      <c r="AW41" s="1"/>
      <c r="AX41" s="1"/>
      <c r="AY41" s="1">
        <f t="shared" si="649"/>
        <v>0.0028886875399783537</v>
      </c>
      <c r="AZ41" s="1">
        <f t="shared" si="650"/>
        <v>1.0610419463712366</v>
      </c>
      <c r="BA41" s="39">
        <f t="shared" si="651"/>
        <v>0.0027225007926007685</v>
      </c>
    </row>
    <row r="42">
      <c r="A42" s="9" t="s">
        <v>24</v>
      </c>
      <c r="B42" s="29">
        <v>23.699999999999999</v>
      </c>
      <c r="C42" s="29">
        <v>24.5</v>
      </c>
      <c r="D42" s="29">
        <v>25.300000000000001</v>
      </c>
      <c r="E42" s="29">
        <v>25.600000000000001</v>
      </c>
      <c r="F42" s="29">
        <v>25.899999999999999</v>
      </c>
      <c r="G42" s="29">
        <v>26.399999999999999</v>
      </c>
      <c r="H42" s="29">
        <v>27.100000000000001</v>
      </c>
      <c r="I42" s="29">
        <v>27.300000000000001</v>
      </c>
      <c r="J42" s="30">
        <v>28</v>
      </c>
      <c r="K42" s="31">
        <v>31.100000000000001</v>
      </c>
      <c r="L42" s="31">
        <v>32.399999999999999</v>
      </c>
      <c r="Q42" s="9" t="s">
        <v>23</v>
      </c>
      <c r="R42" s="1">
        <f t="shared" si="644"/>
        <v>23.600000000000001</v>
      </c>
      <c r="S42" s="1">
        <f t="shared" si="645"/>
        <v>24.100000000000001</v>
      </c>
      <c r="T42" s="1">
        <f t="shared" si="645"/>
        <v>25.100000000000001</v>
      </c>
      <c r="U42" s="1">
        <f t="shared" si="645"/>
        <v>25.899999999999999</v>
      </c>
      <c r="V42" s="1">
        <f t="shared" si="645"/>
        <v>26.399999999999999</v>
      </c>
      <c r="W42" s="1">
        <f t="shared" si="645"/>
        <v>26.800000000000001</v>
      </c>
      <c r="X42" s="1">
        <f t="shared" si="645"/>
        <v>27.399999999999999</v>
      </c>
      <c r="Y42" s="1">
        <f t="shared" si="645"/>
        <v>27.699999999999999</v>
      </c>
      <c r="Z42" s="1">
        <f t="shared" si="645"/>
        <v>26.699999999999999</v>
      </c>
      <c r="AA42" s="1">
        <f t="shared" si="645"/>
        <v>29.600000000000001</v>
      </c>
      <c r="AB42" s="1">
        <f t="shared" si="645"/>
        <v>30.699999999999999</v>
      </c>
      <c r="AC42" s="1">
        <f t="shared" si="645"/>
        <v>0</v>
      </c>
      <c r="AD42" s="1">
        <f t="shared" si="648"/>
        <v>25.899999999999999</v>
      </c>
      <c r="AI42" s="9" t="s">
        <v>16</v>
      </c>
      <c r="AJ42" s="1">
        <f t="shared" si="652"/>
        <v>0.96728971962616828</v>
      </c>
      <c r="AK42" s="1">
        <f t="shared" si="653"/>
        <v>1.0045045045045045</v>
      </c>
      <c r="AL42" s="1">
        <f t="shared" si="654"/>
        <v>1.0570175438596492</v>
      </c>
      <c r="AM42" s="1">
        <f t="shared" si="655"/>
        <v>1.0641025641025641</v>
      </c>
      <c r="AN42" s="1">
        <f t="shared" si="656"/>
        <v>1.0717299578059072</v>
      </c>
      <c r="AQ42" s="1">
        <f t="shared" si="657"/>
        <v>1.0705394190871369</v>
      </c>
      <c r="AR42" s="1">
        <f t="shared" si="658"/>
        <v>1.073469387755102</v>
      </c>
      <c r="AS42" s="1">
        <f t="shared" si="659"/>
        <v>1.0642570281124499</v>
      </c>
      <c r="AT42" s="1">
        <f t="shared" si="660"/>
        <v>1.0117647058823529</v>
      </c>
      <c r="AU42" s="1">
        <f t="shared" si="661"/>
        <v>0.94244604316546754</v>
      </c>
      <c r="AV42" s="1">
        <f t="shared" si="662"/>
        <v>0.89000000000000001</v>
      </c>
      <c r="AW42" s="1"/>
      <c r="AX42" s="1"/>
      <c r="AY42" s="1">
        <f t="shared" si="649"/>
        <v>0.0039363382843148643</v>
      </c>
      <c r="AZ42" s="1">
        <f t="shared" si="650"/>
        <v>1.0197382612637549</v>
      </c>
      <c r="BA42" s="39">
        <f t="shared" si="651"/>
        <v>0.0038601457195855202</v>
      </c>
    </row>
    <row r="43">
      <c r="A43" s="9" t="s">
        <v>29</v>
      </c>
      <c r="B43" s="29">
        <v>21.800000000000001</v>
      </c>
      <c r="C43" s="29">
        <v>22.399999999999999</v>
      </c>
      <c r="D43" s="29">
        <v>22.899999999999999</v>
      </c>
      <c r="E43" s="29">
        <v>23.5</v>
      </c>
      <c r="F43" s="29">
        <v>24.100000000000001</v>
      </c>
      <c r="G43" s="29">
        <v>24.399999999999999</v>
      </c>
      <c r="H43" s="29">
        <v>25.199999999999999</v>
      </c>
      <c r="I43" s="29">
        <v>25.699999999999999</v>
      </c>
      <c r="J43" s="30">
        <v>23.199999999999999</v>
      </c>
      <c r="K43" s="31">
        <v>24.199999999999999</v>
      </c>
      <c r="L43" s="31">
        <v>25.300000000000001</v>
      </c>
      <c r="Q43" s="9" t="s">
        <v>14</v>
      </c>
      <c r="R43" s="1">
        <f t="shared" si="644"/>
        <v>22.399999999999999</v>
      </c>
      <c r="S43" s="1">
        <f t="shared" si="645"/>
        <v>23</v>
      </c>
      <c r="T43" s="1">
        <f t="shared" si="645"/>
        <v>22.399999999999999</v>
      </c>
      <c r="U43" s="1">
        <f t="shared" si="645"/>
        <v>22.899999999999999</v>
      </c>
      <c r="V43" s="1">
        <f t="shared" si="645"/>
        <v>23.300000000000001</v>
      </c>
      <c r="W43" s="1">
        <f t="shared" si="645"/>
        <v>23.5</v>
      </c>
      <c r="X43" s="1">
        <f t="shared" si="645"/>
        <v>23.800000000000001</v>
      </c>
      <c r="Y43" s="1">
        <f t="shared" si="645"/>
        <v>24</v>
      </c>
      <c r="Z43" s="1">
        <f t="shared" si="645"/>
        <v>25</v>
      </c>
      <c r="AA43" s="1">
        <f t="shared" si="645"/>
        <v>27</v>
      </c>
      <c r="AB43" s="1">
        <f t="shared" si="645"/>
        <v>27.199999999999999</v>
      </c>
      <c r="AC43" s="1">
        <f t="shared" si="645"/>
        <v>0</v>
      </c>
      <c r="AD43" s="1">
        <f t="shared" si="648"/>
        <v>22.899999999999999</v>
      </c>
      <c r="AI43" s="9" t="s">
        <v>23</v>
      </c>
      <c r="AJ43" s="1">
        <f t="shared" si="652"/>
        <v>1.1028037383177571</v>
      </c>
      <c r="AK43" s="1">
        <f t="shared" si="653"/>
        <v>1.0855855855855856</v>
      </c>
      <c r="AL43" s="1">
        <f t="shared" si="654"/>
        <v>1.1008771929824561</v>
      </c>
      <c r="AM43" s="1">
        <f t="shared" si="655"/>
        <v>1.1068376068376069</v>
      </c>
      <c r="AN43" s="1">
        <f t="shared" si="656"/>
        <v>1.1139240506329113</v>
      </c>
      <c r="AQ43" s="1">
        <f t="shared" si="657"/>
        <v>1.1120331950207469</v>
      </c>
      <c r="AR43" s="1">
        <f t="shared" si="658"/>
        <v>1.1183673469387754</v>
      </c>
      <c r="AS43" s="1">
        <f t="shared" si="659"/>
        <v>1.1124497991967872</v>
      </c>
      <c r="AT43" s="1">
        <f t="shared" si="660"/>
        <v>1.0470588235294118</v>
      </c>
      <c r="AU43" s="1">
        <f t="shared" si="661"/>
        <v>1.064748201438849</v>
      </c>
      <c r="AV43" s="1">
        <f t="shared" si="662"/>
        <v>1.0233333333333332</v>
      </c>
      <c r="AW43" s="1"/>
      <c r="AX43" s="1"/>
      <c r="AY43" s="1">
        <f t="shared" si="649"/>
        <v>0.00098774484447099273</v>
      </c>
      <c r="AZ43" s="1">
        <f t="shared" si="650"/>
        <v>1.0898198976194746</v>
      </c>
      <c r="BA43" s="39">
        <f t="shared" si="651"/>
        <v>0.00090633768628059789</v>
      </c>
    </row>
    <row r="44">
      <c r="A44" s="9" t="s">
        <v>16</v>
      </c>
      <c r="B44" s="29">
        <v>20.699999999999999</v>
      </c>
      <c r="C44" s="29">
        <v>22.300000000000001</v>
      </c>
      <c r="D44" s="29">
        <v>24.100000000000001</v>
      </c>
      <c r="E44" s="29">
        <v>24.899999999999999</v>
      </c>
      <c r="F44" s="29">
        <v>25.399999999999999</v>
      </c>
      <c r="G44" s="29">
        <v>25.800000000000001</v>
      </c>
      <c r="H44" s="29">
        <v>26.300000000000001</v>
      </c>
      <c r="I44" s="29">
        <v>26.5</v>
      </c>
      <c r="J44" s="30">
        <v>25.800000000000001</v>
      </c>
      <c r="K44" s="31">
        <v>26.199999999999999</v>
      </c>
      <c r="L44" s="31">
        <v>26.699999999999999</v>
      </c>
      <c r="Q44" s="9" t="s">
        <v>21</v>
      </c>
      <c r="R44" s="1">
        <f t="shared" si="644"/>
        <v>21.800000000000001</v>
      </c>
      <c r="S44" s="1">
        <f t="shared" si="645"/>
        <v>22.399999999999999</v>
      </c>
      <c r="T44" s="1">
        <f t="shared" si="645"/>
        <v>22</v>
      </c>
      <c r="U44" s="1">
        <f t="shared" si="645"/>
        <v>22.300000000000001</v>
      </c>
      <c r="V44" s="1">
        <f t="shared" si="645"/>
        <v>22.600000000000001</v>
      </c>
      <c r="W44" s="1">
        <f t="shared" si="645"/>
        <v>23</v>
      </c>
      <c r="X44" s="1">
        <f t="shared" si="645"/>
        <v>23.199999999999999</v>
      </c>
      <c r="Y44" s="1">
        <f t="shared" si="645"/>
        <v>23.5</v>
      </c>
      <c r="Z44" s="1">
        <f t="shared" si="645"/>
        <v>25.5</v>
      </c>
      <c r="AA44" s="1">
        <f t="shared" si="645"/>
        <v>26.399999999999999</v>
      </c>
      <c r="AB44" s="1">
        <f t="shared" si="645"/>
        <v>26.600000000000001</v>
      </c>
      <c r="AC44" s="1">
        <f t="shared" si="645"/>
        <v>0</v>
      </c>
      <c r="AD44" s="1">
        <f t="shared" si="648"/>
        <v>22.300000000000001</v>
      </c>
      <c r="AI44" s="9" t="s">
        <v>14</v>
      </c>
      <c r="AJ44" s="1">
        <f t="shared" si="652"/>
        <v>1.0467289719626167</v>
      </c>
      <c r="AK44" s="1">
        <f t="shared" si="653"/>
        <v>1.0360360360360361</v>
      </c>
      <c r="AL44" s="1">
        <f t="shared" si="654"/>
        <v>0.98245614035087714</v>
      </c>
      <c r="AM44" s="1">
        <f t="shared" si="655"/>
        <v>0.9786324786324786</v>
      </c>
      <c r="AN44" s="1">
        <f t="shared" si="656"/>
        <v>0.98312236286919841</v>
      </c>
      <c r="AQ44" s="1">
        <f t="shared" si="657"/>
        <v>0.975103734439834</v>
      </c>
      <c r="AR44" s="1">
        <f t="shared" si="658"/>
        <v>0.97142857142857142</v>
      </c>
      <c r="AS44" s="1">
        <f t="shared" si="659"/>
        <v>0.96385542168674709</v>
      </c>
      <c r="AT44" s="1">
        <f t="shared" si="660"/>
        <v>0.98039215686274506</v>
      </c>
      <c r="AU44" s="1">
        <f t="shared" si="661"/>
        <v>0.97122302158273377</v>
      </c>
      <c r="AV44" s="1">
        <f t="shared" si="662"/>
        <v>0.90666666666666662</v>
      </c>
      <c r="AW44" s="1"/>
      <c r="AX44" s="1"/>
      <c r="AY44" s="1">
        <f t="shared" si="649"/>
        <v>0.001340124899488747</v>
      </c>
      <c r="AZ44" s="1">
        <f t="shared" si="650"/>
        <v>0.98142232386531869</v>
      </c>
      <c r="BA44" s="39">
        <f t="shared" si="651"/>
        <v>0.0013654925783740917</v>
      </c>
    </row>
    <row r="45">
      <c r="A45" s="9" t="s">
        <v>17</v>
      </c>
      <c r="B45" s="29">
        <v>18.800000000000001</v>
      </c>
      <c r="C45" s="29">
        <v>21.100000000000001</v>
      </c>
      <c r="D45" s="29">
        <v>21.899999999999999</v>
      </c>
      <c r="E45" s="29">
        <v>22.300000000000001</v>
      </c>
      <c r="F45" s="29">
        <v>23</v>
      </c>
      <c r="G45" s="29">
        <v>23.5</v>
      </c>
      <c r="H45" s="29">
        <v>23.600000000000001</v>
      </c>
      <c r="I45" s="29">
        <v>23.800000000000001</v>
      </c>
      <c r="J45" s="30">
        <v>24.800000000000001</v>
      </c>
      <c r="K45" s="31">
        <v>31</v>
      </c>
      <c r="L45" s="31">
        <v>34</v>
      </c>
      <c r="Q45" s="9" t="s">
        <v>18</v>
      </c>
      <c r="R45" s="1">
        <f t="shared" si="644"/>
        <v>21.300000000000001</v>
      </c>
      <c r="S45" s="1">
        <f t="shared" si="645"/>
        <v>22</v>
      </c>
      <c r="T45" s="1">
        <f t="shared" si="645"/>
        <v>23.100000000000001</v>
      </c>
      <c r="U45" s="1">
        <f t="shared" si="645"/>
        <v>23.5</v>
      </c>
      <c r="V45" s="1">
        <f t="shared" si="645"/>
        <v>24.199999999999999</v>
      </c>
      <c r="W45" s="1">
        <f t="shared" si="645"/>
        <v>24.600000000000001</v>
      </c>
      <c r="X45" s="1">
        <f t="shared" si="645"/>
        <v>25</v>
      </c>
      <c r="Y45" s="1">
        <f t="shared" si="645"/>
        <v>25.399999999999999</v>
      </c>
      <c r="Z45" s="1">
        <f t="shared" si="645"/>
        <v>24.300000000000001</v>
      </c>
      <c r="AA45" s="1">
        <f t="shared" si="645"/>
        <v>25.399999999999999</v>
      </c>
      <c r="AB45" s="1">
        <f t="shared" si="645"/>
        <v>26.5</v>
      </c>
      <c r="AC45" s="1">
        <f t="shared" si="645"/>
        <v>0</v>
      </c>
      <c r="AD45" s="1">
        <f t="shared" si="648"/>
        <v>23.5</v>
      </c>
      <c r="AI45" s="9" t="s">
        <v>21</v>
      </c>
      <c r="AJ45" s="1">
        <f t="shared" si="652"/>
        <v>1.0186915887850467</v>
      </c>
      <c r="AK45" s="1">
        <f t="shared" si="653"/>
        <v>1.0090090090090089</v>
      </c>
      <c r="AL45" s="1">
        <f t="shared" si="654"/>
        <v>0.96491228070175439</v>
      </c>
      <c r="AM45" s="1">
        <f t="shared" si="655"/>
        <v>0.95299145299145305</v>
      </c>
      <c r="AN45" s="1">
        <f t="shared" si="656"/>
        <v>0.95358649789029548</v>
      </c>
      <c r="AQ45" s="1">
        <f t="shared" si="657"/>
        <v>0.95435684647302899</v>
      </c>
      <c r="AR45" s="1">
        <f t="shared" si="658"/>
        <v>0.946938775510204</v>
      </c>
      <c r="AS45" s="1">
        <f t="shared" si="659"/>
        <v>0.9437751004016065</v>
      </c>
      <c r="AT45" s="1">
        <f t="shared" si="660"/>
        <v>1</v>
      </c>
      <c r="AU45" s="1">
        <f t="shared" si="661"/>
        <v>0.94964028776978415</v>
      </c>
      <c r="AV45" s="1">
        <f t="shared" si="662"/>
        <v>0.88666666666666671</v>
      </c>
      <c r="AW45" s="1"/>
      <c r="AX45" s="1"/>
      <c r="AY45" s="1">
        <f t="shared" si="649"/>
        <v>0.0013473298036097031</v>
      </c>
      <c r="AZ45" s="1">
        <f t="shared" si="650"/>
        <v>0.9618698641998954</v>
      </c>
      <c r="BA45" s="39">
        <f t="shared" si="651"/>
        <v>0.0014007402183562967</v>
      </c>
    </row>
    <row r="46">
      <c r="A46" s="9" t="s">
        <v>11</v>
      </c>
      <c r="B46" s="29">
        <v>20.199999999999999</v>
      </c>
      <c r="C46" s="30">
        <v>20.800000000000001</v>
      </c>
      <c r="D46" s="29">
        <v>22.699999999999999</v>
      </c>
      <c r="E46" s="29">
        <v>24.699999999999999</v>
      </c>
      <c r="F46" s="29">
        <v>27.100000000000001</v>
      </c>
      <c r="G46" s="29">
        <v>29</v>
      </c>
      <c r="H46" s="29">
        <v>30.399999999999999</v>
      </c>
      <c r="I46" s="29">
        <v>31.399999999999999</v>
      </c>
      <c r="J46" s="30">
        <v>23.600000000000001</v>
      </c>
      <c r="K46" s="31">
        <v>25.100000000000001</v>
      </c>
      <c r="L46" s="31">
        <v>27</v>
      </c>
      <c r="Q46" s="9" t="s">
        <v>20</v>
      </c>
      <c r="R46" s="1">
        <f t="shared" si="644"/>
        <v>19.699999999999999</v>
      </c>
      <c r="S46" s="1">
        <f t="shared" si="645"/>
        <v>20</v>
      </c>
      <c r="T46" s="1">
        <f t="shared" si="645"/>
        <v>20.699999999999999</v>
      </c>
      <c r="U46" s="1">
        <f t="shared" si="645"/>
        <v>21</v>
      </c>
      <c r="V46" s="1">
        <f t="shared" si="645"/>
        <v>21.399999999999999</v>
      </c>
      <c r="W46" s="1">
        <f t="shared" si="645"/>
        <v>21.699999999999999</v>
      </c>
      <c r="X46" s="1">
        <f t="shared" si="645"/>
        <v>22.399999999999999</v>
      </c>
      <c r="Y46" s="1">
        <f t="shared" si="645"/>
        <v>22.300000000000001</v>
      </c>
      <c r="Z46" s="1">
        <f t="shared" si="645"/>
        <v>22.300000000000001</v>
      </c>
      <c r="AA46" s="1">
        <f t="shared" si="645"/>
        <v>23.899999999999999</v>
      </c>
      <c r="AB46" s="1">
        <f t="shared" si="645"/>
        <v>25.300000000000001</v>
      </c>
      <c r="AC46" s="1">
        <f t="shared" si="645"/>
        <v>0</v>
      </c>
      <c r="AD46" s="1">
        <f t="shared" si="648"/>
        <v>21</v>
      </c>
      <c r="AI46" s="9" t="s">
        <v>18</v>
      </c>
      <c r="AJ46" s="1">
        <f t="shared" si="652"/>
        <v>0.99532710280373837</v>
      </c>
      <c r="AK46" s="1">
        <f t="shared" si="653"/>
        <v>0.99099099099099097</v>
      </c>
      <c r="AL46" s="1">
        <f t="shared" si="654"/>
        <v>1.013157894736842</v>
      </c>
      <c r="AM46" s="1">
        <f t="shared" si="655"/>
        <v>1.0042735042735043</v>
      </c>
      <c r="AN46" s="1">
        <f t="shared" si="656"/>
        <v>1.0210970464135021</v>
      </c>
      <c r="AQ46" s="1">
        <f t="shared" si="657"/>
        <v>1.0207468879668049</v>
      </c>
      <c r="AR46" s="1">
        <f t="shared" si="658"/>
        <v>1.0204081632653061</v>
      </c>
      <c r="AS46" s="1">
        <f t="shared" si="659"/>
        <v>1.0200803212851406</v>
      </c>
      <c r="AT46" s="1">
        <f t="shared" si="660"/>
        <v>0.95294117647058829</v>
      </c>
      <c r="AU46" s="1">
        <f t="shared" si="661"/>
        <v>0.91366906474820131</v>
      </c>
      <c r="AV46" s="1">
        <f t="shared" si="662"/>
        <v>0.8833333333333333</v>
      </c>
      <c r="AW46" s="1"/>
      <c r="AX46" s="1"/>
      <c r="AY46" s="1">
        <f t="shared" si="649"/>
        <v>0.0022823965753831924</v>
      </c>
      <c r="AZ46" s="1">
        <f t="shared" si="650"/>
        <v>0.98509322602617744</v>
      </c>
      <c r="BA46" s="39">
        <f t="shared" si="651"/>
        <v>0.0023169345957136252</v>
      </c>
    </row>
    <row r="47">
      <c r="A47" s="9" t="s">
        <v>25</v>
      </c>
      <c r="B47" s="29">
        <v>22.699999999999999</v>
      </c>
      <c r="C47" s="29">
        <v>23.699999999999999</v>
      </c>
      <c r="D47" s="29">
        <v>20.300000000000001</v>
      </c>
      <c r="E47" s="29">
        <v>20.5</v>
      </c>
      <c r="F47" s="29">
        <v>20.800000000000001</v>
      </c>
      <c r="G47" s="29">
        <v>21.199999999999999</v>
      </c>
      <c r="H47" s="29">
        <v>21.399999999999999</v>
      </c>
      <c r="I47" s="29">
        <v>21.5</v>
      </c>
      <c r="J47" s="30">
        <v>26.300000000000001</v>
      </c>
      <c r="K47" s="31">
        <v>28.300000000000001</v>
      </c>
      <c r="L47" s="31">
        <v>29</v>
      </c>
      <c r="Q47" s="9" t="s">
        <v>24</v>
      </c>
      <c r="R47" s="1">
        <f t="shared" si="644"/>
        <v>23.699999999999999</v>
      </c>
      <c r="S47" s="1">
        <f t="shared" si="645"/>
        <v>24.5</v>
      </c>
      <c r="T47" s="1">
        <f t="shared" ref="T47:T54" si="663">INDEX(D$32:D$51,MATCH($Q47,$A$32:$A$51,0))</f>
        <v>25.300000000000001</v>
      </c>
      <c r="U47" s="1">
        <f t="shared" ref="U47:U54" si="664">INDEX(E$32:E$51,MATCH($Q47,$A$32:$A$51,0))</f>
        <v>25.600000000000001</v>
      </c>
      <c r="V47" s="1">
        <f t="shared" ref="V47:V54" si="665">INDEX(F$32:F$51,MATCH($Q47,$A$32:$A$51,0))</f>
        <v>25.899999999999999</v>
      </c>
      <c r="W47" s="1">
        <f t="shared" ref="W47:W54" si="666">INDEX(G$32:G$51,MATCH($Q47,$A$32:$A$51,0))</f>
        <v>26.399999999999999</v>
      </c>
      <c r="X47" s="1">
        <f t="shared" ref="X47:X54" si="667">INDEX(H$32:H$51,MATCH($Q47,$A$32:$A$51,0))</f>
        <v>27.100000000000001</v>
      </c>
      <c r="Y47" s="1">
        <f t="shared" ref="Y47:Y54" si="668">INDEX(I$32:I$51,MATCH($Q47,$A$32:$A$51,0))</f>
        <v>27.300000000000001</v>
      </c>
      <c r="Z47" s="1">
        <f t="shared" ref="Z47:Z54" si="669">INDEX(J$32:J$51,MATCH($Q47,$A$32:$A$51,0))</f>
        <v>28</v>
      </c>
      <c r="AA47" s="1">
        <f t="shared" ref="AA47:AA54" si="670">INDEX(K$32:K$51,MATCH($Q47,$A$32:$A$51,0))</f>
        <v>31.100000000000001</v>
      </c>
      <c r="AB47" s="1">
        <f t="shared" ref="AB47:AB54" si="671">INDEX(L$32:L$51,MATCH($Q47,$A$32:$A$51,0))</f>
        <v>32.399999999999999</v>
      </c>
      <c r="AC47" s="1">
        <f t="shared" ref="AC47:AC54" si="672">INDEX(M$32:M$51,MATCH($Q47,$A$32:$A$51,0))</f>
        <v>0</v>
      </c>
      <c r="AD47" s="1">
        <f t="shared" si="648"/>
        <v>25.600000000000001</v>
      </c>
      <c r="AI47" s="9" t="s">
        <v>20</v>
      </c>
      <c r="AJ47" s="1">
        <f t="shared" si="652"/>
        <v>0.92056074766355145</v>
      </c>
      <c r="AK47" s="1">
        <f t="shared" si="653"/>
        <v>0.90090090090090091</v>
      </c>
      <c r="AL47" s="1">
        <f t="shared" si="654"/>
        <v>0.9078947368421052</v>
      </c>
      <c r="AM47" s="1">
        <f t="shared" si="655"/>
        <v>0.89743589743589747</v>
      </c>
      <c r="AN47" s="1">
        <f t="shared" si="656"/>
        <v>0.90295358649789026</v>
      </c>
      <c r="AQ47" s="1">
        <f t="shared" si="657"/>
        <v>0.90041493775933601</v>
      </c>
      <c r="AR47" s="1">
        <f t="shared" si="658"/>
        <v>0.91428571428571426</v>
      </c>
      <c r="AS47" s="1">
        <f t="shared" si="659"/>
        <v>0.89558232931726911</v>
      </c>
      <c r="AT47" s="1">
        <f t="shared" si="660"/>
        <v>0.87450980392156863</v>
      </c>
      <c r="AU47" s="1">
        <f t="shared" si="661"/>
        <v>0.85971223021582721</v>
      </c>
      <c r="AV47" s="1">
        <f t="shared" si="662"/>
        <v>0.84333333333333338</v>
      </c>
      <c r="AW47" s="1"/>
      <c r="AX47" s="1"/>
      <c r="AY47" s="1">
        <f t="shared" si="649"/>
        <v>0.00055914289813619963</v>
      </c>
      <c r="AZ47" s="1">
        <f t="shared" si="650"/>
        <v>0.89250765619758132</v>
      </c>
      <c r="BA47" s="39">
        <f t="shared" si="651"/>
        <v>0.00062648526794532931</v>
      </c>
    </row>
    <row r="48">
      <c r="A48" s="9" t="s">
        <v>18</v>
      </c>
      <c r="B48" s="29">
        <v>21.300000000000001</v>
      </c>
      <c r="C48" s="29">
        <v>22</v>
      </c>
      <c r="D48" s="29">
        <v>23.100000000000001</v>
      </c>
      <c r="E48" s="29">
        <v>23.5</v>
      </c>
      <c r="F48" s="29">
        <v>24.199999999999999</v>
      </c>
      <c r="G48" s="29">
        <v>24.600000000000001</v>
      </c>
      <c r="H48" s="29">
        <v>25</v>
      </c>
      <c r="I48" s="29">
        <v>25.399999999999999</v>
      </c>
      <c r="J48" s="30">
        <v>24.300000000000001</v>
      </c>
      <c r="K48" s="31">
        <v>25.399999999999999</v>
      </c>
      <c r="L48" s="31">
        <v>26.5</v>
      </c>
      <c r="Q48" s="9" t="s">
        <v>25</v>
      </c>
      <c r="R48" s="1">
        <f t="shared" si="644"/>
        <v>22.699999999999999</v>
      </c>
      <c r="S48" s="1">
        <f t="shared" si="645"/>
        <v>23.699999999999999</v>
      </c>
      <c r="T48" s="1">
        <f t="shared" si="663"/>
        <v>20.300000000000001</v>
      </c>
      <c r="U48" s="1">
        <f t="shared" si="664"/>
        <v>20.5</v>
      </c>
      <c r="V48" s="1">
        <f t="shared" si="665"/>
        <v>20.800000000000001</v>
      </c>
      <c r="W48" s="1">
        <f t="shared" si="666"/>
        <v>21.199999999999999</v>
      </c>
      <c r="X48" s="1">
        <f t="shared" si="667"/>
        <v>21.399999999999999</v>
      </c>
      <c r="Y48" s="1">
        <f t="shared" si="668"/>
        <v>21.5</v>
      </c>
      <c r="Z48" s="1">
        <f t="shared" si="669"/>
        <v>26.300000000000001</v>
      </c>
      <c r="AA48" s="1">
        <f t="shared" si="670"/>
        <v>28.300000000000001</v>
      </c>
      <c r="AB48" s="1">
        <f t="shared" si="671"/>
        <v>29</v>
      </c>
      <c r="AC48" s="1">
        <f t="shared" si="672"/>
        <v>0</v>
      </c>
      <c r="AD48" s="1">
        <f t="shared" si="648"/>
        <v>20.5</v>
      </c>
      <c r="AI48" s="9" t="s">
        <v>24</v>
      </c>
      <c r="AJ48" s="1">
        <f t="shared" si="652"/>
        <v>1.1074766355140186</v>
      </c>
      <c r="AK48" s="1">
        <f t="shared" si="653"/>
        <v>1.1036036036036037</v>
      </c>
      <c r="AL48" s="1">
        <f t="shared" si="654"/>
        <v>1.1096491228070176</v>
      </c>
      <c r="AM48" s="1">
        <f t="shared" si="655"/>
        <v>1.0940170940170941</v>
      </c>
      <c r="AN48" s="1">
        <f t="shared" si="656"/>
        <v>1.0928270042194093</v>
      </c>
      <c r="AQ48" s="1">
        <f t="shared" si="657"/>
        <v>1.0954356846473028</v>
      </c>
      <c r="AR48" s="1">
        <f t="shared" si="658"/>
        <v>1.106122448979592</v>
      </c>
      <c r="AS48" s="1">
        <f t="shared" si="659"/>
        <v>1.0963855421686748</v>
      </c>
      <c r="AT48" s="1">
        <f t="shared" si="660"/>
        <v>1.0980392156862746</v>
      </c>
      <c r="AU48" s="1">
        <f t="shared" si="661"/>
        <v>1.1187050359712229</v>
      </c>
      <c r="AV48" s="1">
        <f t="shared" si="662"/>
        <v>1.0799999999999998</v>
      </c>
      <c r="AW48" s="1"/>
      <c r="AX48" s="1"/>
      <c r="AY48" s="1">
        <f t="shared" si="649"/>
        <v>0.0001073878450694601</v>
      </c>
      <c r="AZ48" s="1">
        <f t="shared" si="650"/>
        <v>1.1002055806922009</v>
      </c>
      <c r="BA48" s="39">
        <f t="shared" si="651"/>
        <v>9.7607071763712014e-05</v>
      </c>
    </row>
    <row r="49">
      <c r="A49" s="9" t="s">
        <v>9</v>
      </c>
      <c r="B49" s="29">
        <v>20.699999999999999</v>
      </c>
      <c r="C49" s="29">
        <v>21.800000000000001</v>
      </c>
      <c r="D49" s="29">
        <v>22.300000000000001</v>
      </c>
      <c r="E49" s="29">
        <v>22.800000000000001</v>
      </c>
      <c r="F49" s="29">
        <v>22.899999999999999</v>
      </c>
      <c r="G49" s="29">
        <v>23.100000000000001</v>
      </c>
      <c r="H49" s="29">
        <v>23.399999999999999</v>
      </c>
      <c r="I49" s="29">
        <v>23.899999999999999</v>
      </c>
      <c r="J49" s="30">
        <v>25.5</v>
      </c>
      <c r="K49" s="31">
        <v>27.600000000000001</v>
      </c>
      <c r="L49" s="31">
        <v>29.699999999999999</v>
      </c>
      <c r="Q49" s="12" t="s">
        <v>70</v>
      </c>
      <c r="R49" s="1" t="e">
        <f t="shared" si="644"/>
        <v>#VALUE!</v>
      </c>
      <c r="S49" s="1" t="e">
        <f t="shared" si="645"/>
        <v>#VALUE!</v>
      </c>
      <c r="T49" s="1" t="e">
        <f t="shared" si="663"/>
        <v>#VALUE!</v>
      </c>
      <c r="U49" s="1" t="e">
        <f t="shared" si="664"/>
        <v>#VALUE!</v>
      </c>
      <c r="V49" s="1" t="e">
        <f t="shared" si="665"/>
        <v>#VALUE!</v>
      </c>
      <c r="W49" s="1" t="e">
        <f t="shared" si="666"/>
        <v>#VALUE!</v>
      </c>
      <c r="X49" s="1" t="e">
        <f t="shared" si="667"/>
        <v>#VALUE!</v>
      </c>
      <c r="Y49" s="1" t="e">
        <f t="shared" si="668"/>
        <v>#VALUE!</v>
      </c>
      <c r="Z49" s="1" t="e">
        <f t="shared" si="669"/>
        <v>#VALUE!</v>
      </c>
      <c r="AA49" s="1" t="e">
        <f t="shared" si="670"/>
        <v>#VALUE!</v>
      </c>
      <c r="AB49" s="1" t="e">
        <f t="shared" si="671"/>
        <v>#VALUE!</v>
      </c>
      <c r="AC49" s="1" t="e">
        <f t="shared" si="672"/>
        <v>#VALUE!</v>
      </c>
      <c r="AD49" s="1" t="e">
        <f t="shared" si="648"/>
        <v>#VALUE!</v>
      </c>
      <c r="AI49" s="9" t="s">
        <v>25</v>
      </c>
      <c r="AJ49" s="1">
        <f t="shared" si="652"/>
        <v>1.0607476635514019</v>
      </c>
      <c r="AK49" s="1">
        <f t="shared" si="653"/>
        <v>1.0675675675675675</v>
      </c>
      <c r="AL49" s="1">
        <f t="shared" si="654"/>
        <v>0.89035087719298245</v>
      </c>
      <c r="AM49" s="1">
        <f t="shared" si="655"/>
        <v>0.87606837606837618</v>
      </c>
      <c r="AN49" s="1">
        <f t="shared" si="656"/>
        <v>0.87763713080168781</v>
      </c>
      <c r="AQ49" s="1">
        <f t="shared" si="657"/>
        <v>0.87966804979253099</v>
      </c>
      <c r="AR49" s="1">
        <f t="shared" si="658"/>
        <v>0.87346938775510197</v>
      </c>
      <c r="AS49" s="1">
        <f t="shared" si="659"/>
        <v>0.86345381526104426</v>
      </c>
      <c r="AT49" s="1">
        <f t="shared" si="660"/>
        <v>1.031372549019608</v>
      </c>
      <c r="AU49" s="1">
        <f t="shared" si="661"/>
        <v>1.0179856115107915</v>
      </c>
      <c r="AV49" s="1">
        <f t="shared" si="662"/>
        <v>0.96666666666666667</v>
      </c>
      <c r="AW49" s="1"/>
      <c r="AX49" s="1"/>
      <c r="AY49" s="1">
        <f t="shared" si="649"/>
        <v>0.0069978346842339851</v>
      </c>
      <c r="AZ49" s="1">
        <f t="shared" si="650"/>
        <v>0.94590797228979639</v>
      </c>
      <c r="BA49" s="39">
        <f t="shared" si="651"/>
        <v>0.0073980079344231056</v>
      </c>
    </row>
    <row r="50">
      <c r="A50" s="9" t="s">
        <v>32</v>
      </c>
      <c r="B50" s="29">
        <v>23.300000000000001</v>
      </c>
      <c r="C50" s="29">
        <v>25</v>
      </c>
      <c r="D50" s="29">
        <v>26.600000000000001</v>
      </c>
      <c r="E50" s="29">
        <v>27</v>
      </c>
      <c r="F50" s="29">
        <v>27.899999999999999</v>
      </c>
      <c r="G50" s="29">
        <v>27.899999999999999</v>
      </c>
      <c r="H50" s="29">
        <v>29.800000000000001</v>
      </c>
      <c r="I50" s="29">
        <v>29.800000000000001</v>
      </c>
      <c r="J50" s="30">
        <v>28.100000000000001</v>
      </c>
      <c r="K50" s="31">
        <v>31.100000000000001</v>
      </c>
      <c r="L50" s="31">
        <v>31.100000000000001</v>
      </c>
      <c r="Q50" s="9" t="s">
        <v>32</v>
      </c>
      <c r="R50" s="1">
        <f t="shared" si="644"/>
        <v>23.300000000000001</v>
      </c>
      <c r="S50" s="1">
        <f t="shared" si="645"/>
        <v>25</v>
      </c>
      <c r="T50" s="1">
        <f t="shared" si="663"/>
        <v>26.600000000000001</v>
      </c>
      <c r="U50" s="1">
        <f t="shared" si="664"/>
        <v>27</v>
      </c>
      <c r="V50" s="1">
        <f t="shared" si="665"/>
        <v>27.899999999999999</v>
      </c>
      <c r="W50" s="1">
        <f t="shared" si="666"/>
        <v>27.899999999999999</v>
      </c>
      <c r="X50" s="1">
        <f t="shared" si="667"/>
        <v>29.800000000000001</v>
      </c>
      <c r="Y50" s="1">
        <f t="shared" si="668"/>
        <v>29.800000000000001</v>
      </c>
      <c r="Z50" s="1">
        <f t="shared" si="669"/>
        <v>28.100000000000001</v>
      </c>
      <c r="AA50" s="1">
        <f t="shared" si="670"/>
        <v>31.100000000000001</v>
      </c>
      <c r="AB50" s="1">
        <f t="shared" si="671"/>
        <v>31.100000000000001</v>
      </c>
      <c r="AC50" s="1">
        <f t="shared" si="672"/>
        <v>0</v>
      </c>
      <c r="AD50" s="1">
        <f t="shared" si="648"/>
        <v>27</v>
      </c>
      <c r="AI50" s="12" t="s">
        <v>70</v>
      </c>
      <c r="AJ50" s="1" t="e">
        <f t="shared" si="652"/>
        <v>#VALUE!</v>
      </c>
      <c r="AK50" s="1" t="e">
        <f t="shared" si="653"/>
        <v>#VALUE!</v>
      </c>
      <c r="AL50" s="1" t="e">
        <f t="shared" si="654"/>
        <v>#VALUE!</v>
      </c>
      <c r="AM50" s="1" t="e">
        <f t="shared" si="655"/>
        <v>#VALUE!</v>
      </c>
      <c r="AN50" s="1" t="e">
        <f t="shared" si="656"/>
        <v>#VALUE!</v>
      </c>
      <c r="AQ50" s="1" t="e">
        <f t="shared" si="657"/>
        <v>#VALUE!</v>
      </c>
      <c r="AR50" s="1" t="e">
        <f t="shared" si="658"/>
        <v>#VALUE!</v>
      </c>
      <c r="AS50" s="1" t="e">
        <f t="shared" si="659"/>
        <v>#VALUE!</v>
      </c>
      <c r="AT50" s="1" t="e">
        <f t="shared" si="660"/>
        <v>#VALUE!</v>
      </c>
      <c r="AU50" s="1" t="e">
        <f t="shared" si="661"/>
        <v>#VALUE!</v>
      </c>
      <c r="AV50" s="1" t="e">
        <f t="shared" si="662"/>
        <v>#VALUE!</v>
      </c>
      <c r="AW50" s="1"/>
      <c r="AX50" s="1"/>
      <c r="AY50" s="1" t="e">
        <f t="shared" si="649"/>
        <v>#VALUE!</v>
      </c>
      <c r="AZ50" s="1" t="e">
        <f t="shared" si="650"/>
        <v>#VALUE!</v>
      </c>
      <c r="BA50" s="39" t="e">
        <f t="shared" si="651"/>
        <v>#VALUE!</v>
      </c>
    </row>
    <row r="51">
      <c r="A51" s="9" t="s">
        <v>30</v>
      </c>
      <c r="B51" s="29">
        <v>19.600000000000001</v>
      </c>
      <c r="C51" s="29">
        <v>20.100000000000001</v>
      </c>
      <c r="D51" s="29">
        <v>20.600000000000001</v>
      </c>
      <c r="E51" s="29">
        <v>20.800000000000001</v>
      </c>
      <c r="F51" s="29">
        <v>20.899999999999999</v>
      </c>
      <c r="G51" s="29">
        <v>20.800000000000001</v>
      </c>
      <c r="H51" s="29">
        <v>20.899999999999999</v>
      </c>
      <c r="I51" s="29">
        <v>21.100000000000001</v>
      </c>
      <c r="J51" s="30">
        <v>21.300000000000001</v>
      </c>
      <c r="K51" s="31">
        <v>22</v>
      </c>
      <c r="L51" s="31">
        <v>22.899999999999999</v>
      </c>
      <c r="Q51" s="9" t="s">
        <v>30</v>
      </c>
      <c r="R51" s="1">
        <f t="shared" si="644"/>
        <v>19.600000000000001</v>
      </c>
      <c r="S51" s="1">
        <f t="shared" si="645"/>
        <v>20.100000000000001</v>
      </c>
      <c r="T51" s="1">
        <f t="shared" si="663"/>
        <v>20.600000000000001</v>
      </c>
      <c r="U51" s="1">
        <f t="shared" si="664"/>
        <v>20.800000000000001</v>
      </c>
      <c r="V51" s="1">
        <f t="shared" si="665"/>
        <v>20.899999999999999</v>
      </c>
      <c r="W51" s="1">
        <f t="shared" si="666"/>
        <v>20.800000000000001</v>
      </c>
      <c r="X51" s="1">
        <f t="shared" si="667"/>
        <v>20.899999999999999</v>
      </c>
      <c r="Y51" s="1">
        <f t="shared" si="668"/>
        <v>21.100000000000001</v>
      </c>
      <c r="Z51" s="1">
        <f t="shared" si="669"/>
        <v>21.300000000000001</v>
      </c>
      <c r="AA51" s="1">
        <f t="shared" si="670"/>
        <v>22</v>
      </c>
      <c r="AB51" s="1">
        <f t="shared" si="671"/>
        <v>22.899999999999999</v>
      </c>
      <c r="AC51" s="1">
        <f t="shared" si="672"/>
        <v>0</v>
      </c>
      <c r="AD51" s="1">
        <f t="shared" si="648"/>
        <v>20.800000000000001</v>
      </c>
      <c r="AI51" s="9" t="s">
        <v>32</v>
      </c>
      <c r="AJ51" s="1">
        <f t="shared" si="652"/>
        <v>1.0887850467289721</v>
      </c>
      <c r="AK51" s="1">
        <f t="shared" si="653"/>
        <v>1.1261261261261262</v>
      </c>
      <c r="AL51" s="1">
        <f t="shared" si="654"/>
        <v>1.1666666666666667</v>
      </c>
      <c r="AM51" s="1">
        <f t="shared" si="655"/>
        <v>1.153846153846154</v>
      </c>
      <c r="AN51" s="1">
        <f t="shared" si="656"/>
        <v>1.1772151898734178</v>
      </c>
      <c r="AQ51" s="1">
        <f t="shared" si="657"/>
        <v>1.1576763485477177</v>
      </c>
      <c r="AR51" s="1">
        <f t="shared" si="658"/>
        <v>1.2163265306122448</v>
      </c>
      <c r="AS51" s="1">
        <f t="shared" si="659"/>
        <v>1.1967871485943775</v>
      </c>
      <c r="AT51" s="1">
        <f t="shared" si="660"/>
        <v>1.1019607843137256</v>
      </c>
      <c r="AU51" s="1">
        <f t="shared" si="661"/>
        <v>1.1187050359712229</v>
      </c>
      <c r="AV51" s="1">
        <f t="shared" si="662"/>
        <v>1.0366666666666666</v>
      </c>
      <c r="AW51" s="1"/>
      <c r="AX51" s="1"/>
      <c r="AY51" s="1">
        <f t="shared" si="649"/>
        <v>0.0027044408535154157</v>
      </c>
      <c r="AZ51" s="1">
        <f t="shared" si="650"/>
        <v>1.1400692452679357</v>
      </c>
      <c r="BA51" s="39">
        <f t="shared" si="651"/>
        <v>0.002372172448946139</v>
      </c>
    </row>
    <row r="52">
      <c r="Q52" s="9" t="s">
        <v>28</v>
      </c>
      <c r="R52" s="1">
        <f t="shared" si="644"/>
        <v>24.600000000000001</v>
      </c>
      <c r="S52" s="1">
        <f t="shared" si="645"/>
        <v>25.600000000000001</v>
      </c>
      <c r="T52" s="1">
        <f t="shared" si="663"/>
        <v>27</v>
      </c>
      <c r="U52" s="1">
        <f t="shared" si="664"/>
        <v>27.600000000000001</v>
      </c>
      <c r="V52" s="1">
        <f t="shared" si="665"/>
        <v>27.899999999999999</v>
      </c>
      <c r="W52" s="1">
        <f t="shared" si="666"/>
        <v>29</v>
      </c>
      <c r="X52" s="1">
        <f t="shared" si="667"/>
        <v>29.300000000000001</v>
      </c>
      <c r="Y52" s="1">
        <f t="shared" si="668"/>
        <v>30.199999999999999</v>
      </c>
      <c r="Z52" s="1">
        <f t="shared" si="669"/>
        <v>29.300000000000001</v>
      </c>
      <c r="AA52" s="1">
        <f t="shared" si="670"/>
        <v>31</v>
      </c>
      <c r="AB52" s="1">
        <f t="shared" si="671"/>
        <v>32.700000000000003</v>
      </c>
      <c r="AC52" s="1">
        <f t="shared" si="672"/>
        <v>0</v>
      </c>
      <c r="AD52" s="1">
        <f t="shared" si="648"/>
        <v>27.600000000000001</v>
      </c>
      <c r="AI52" s="9" t="s">
        <v>30</v>
      </c>
      <c r="AJ52" s="1">
        <f t="shared" si="652"/>
        <v>0.91588785046728982</v>
      </c>
      <c r="AK52" s="1">
        <f t="shared" si="653"/>
        <v>0.90540540540540548</v>
      </c>
      <c r="AL52" s="1">
        <f t="shared" si="654"/>
        <v>0.90350877192982459</v>
      </c>
      <c r="AM52" s="1">
        <f t="shared" si="655"/>
        <v>0.88888888888888895</v>
      </c>
      <c r="AN52" s="1">
        <f t="shared" si="656"/>
        <v>0.88185654008438819</v>
      </c>
      <c r="AQ52" s="1">
        <f t="shared" si="657"/>
        <v>0.86307053941908707</v>
      </c>
      <c r="AR52" s="1">
        <f t="shared" si="658"/>
        <v>0.85306122448979582</v>
      </c>
      <c r="AS52" s="1">
        <f t="shared" si="659"/>
        <v>0.84738955823293183</v>
      </c>
      <c r="AT52" s="1">
        <f t="shared" si="660"/>
        <v>0.83529411764705885</v>
      </c>
      <c r="AU52" s="1">
        <f t="shared" si="661"/>
        <v>0.79136690647482011</v>
      </c>
      <c r="AV52" s="1">
        <f t="shared" si="662"/>
        <v>0.76333333333333331</v>
      </c>
      <c r="AW52" s="1"/>
      <c r="AX52" s="1"/>
      <c r="AY52" s="1">
        <f t="shared" si="649"/>
        <v>0.0023261442714367295</v>
      </c>
      <c r="AZ52" s="1">
        <f t="shared" si="650"/>
        <v>0.85900573967025662</v>
      </c>
      <c r="BA52" s="39">
        <f t="shared" si="651"/>
        <v>0.002707949625959028</v>
      </c>
    </row>
    <row r="53" ht="15.75">
      <c r="A53" s="2" t="s">
        <v>79</v>
      </c>
      <c r="Q53" s="9" t="s">
        <v>27</v>
      </c>
      <c r="R53" s="1">
        <f t="shared" si="644"/>
        <v>21.399999999999999</v>
      </c>
      <c r="S53" s="1">
        <f t="shared" si="645"/>
        <v>23</v>
      </c>
      <c r="T53" s="1">
        <f t="shared" si="663"/>
        <v>24.300000000000001</v>
      </c>
      <c r="U53" s="1">
        <f t="shared" si="664"/>
        <v>24.699999999999999</v>
      </c>
      <c r="V53" s="1">
        <f t="shared" si="665"/>
        <v>24.5</v>
      </c>
      <c r="W53" s="1">
        <f t="shared" si="666"/>
        <v>24.899999999999999</v>
      </c>
      <c r="X53" s="1">
        <f t="shared" si="667"/>
        <v>25.5</v>
      </c>
      <c r="Y53" s="1">
        <f t="shared" si="668"/>
        <v>25.800000000000001</v>
      </c>
      <c r="Z53" s="1">
        <f t="shared" si="669"/>
        <v>24.300000000000001</v>
      </c>
      <c r="AA53" s="1">
        <f t="shared" si="670"/>
        <v>25.199999999999999</v>
      </c>
      <c r="AB53" s="1">
        <f t="shared" si="671"/>
        <v>26.199999999999999</v>
      </c>
      <c r="AC53" s="1">
        <f t="shared" si="672"/>
        <v>0</v>
      </c>
      <c r="AD53" s="1">
        <f t="shared" si="648"/>
        <v>24.699999999999999</v>
      </c>
      <c r="AI53" s="9" t="s">
        <v>28</v>
      </c>
      <c r="AJ53" s="1">
        <f t="shared" si="652"/>
        <v>1.1495327102803741</v>
      </c>
      <c r="AK53" s="1">
        <f t="shared" si="653"/>
        <v>1.1531531531531531</v>
      </c>
      <c r="AL53" s="1">
        <f t="shared" si="654"/>
        <v>1.1842105263157894</v>
      </c>
      <c r="AM53" s="1">
        <f t="shared" si="655"/>
        <v>1.1794871794871795</v>
      </c>
      <c r="AN53" s="1">
        <f t="shared" si="656"/>
        <v>1.1772151898734178</v>
      </c>
      <c r="AQ53" s="1">
        <f t="shared" si="657"/>
        <v>1.2033195020746887</v>
      </c>
      <c r="AR53" s="1">
        <f t="shared" si="658"/>
        <v>1.1959183673469389</v>
      </c>
      <c r="AS53" s="1">
        <f t="shared" si="659"/>
        <v>1.2128514056224899</v>
      </c>
      <c r="AT53" s="1">
        <f t="shared" si="660"/>
        <v>1.1490196078431374</v>
      </c>
      <c r="AU53" s="1">
        <f t="shared" si="661"/>
        <v>1.1151079136690647</v>
      </c>
      <c r="AV53" s="1">
        <f t="shared" si="662"/>
        <v>1.0900000000000001</v>
      </c>
      <c r="AW53" s="1"/>
      <c r="AX53" s="1"/>
      <c r="AY53" s="1">
        <f t="shared" si="649"/>
        <v>0.0014188954799950629</v>
      </c>
      <c r="AZ53" s="1">
        <f t="shared" si="650"/>
        <v>1.1645286868787486</v>
      </c>
      <c r="BA53" s="39">
        <f t="shared" si="651"/>
        <v>0.0012184289627060077</v>
      </c>
    </row>
    <row r="54" ht="15.75" customHeight="1">
      <c r="A54" s="3" t="s">
        <v>1</v>
      </c>
      <c r="B54" s="56" t="s">
        <v>55</v>
      </c>
      <c r="C54" s="57"/>
      <c r="D54" s="57"/>
      <c r="E54" s="57"/>
      <c r="F54" s="57"/>
      <c r="G54" s="57"/>
      <c r="H54" s="57"/>
      <c r="I54" s="57"/>
      <c r="J54" s="57"/>
      <c r="K54" s="57"/>
      <c r="L54" s="21" t="s">
        <v>111</v>
      </c>
      <c r="M54" s="22"/>
      <c r="N54" s="23"/>
      <c r="Q54" s="9" t="s">
        <v>29</v>
      </c>
      <c r="R54" s="1">
        <f t="shared" si="644"/>
        <v>21.800000000000001</v>
      </c>
      <c r="S54" s="1">
        <f t="shared" si="645"/>
        <v>22.399999999999999</v>
      </c>
      <c r="T54" s="1">
        <f t="shared" si="663"/>
        <v>22.899999999999999</v>
      </c>
      <c r="U54" s="1">
        <f t="shared" si="664"/>
        <v>23.5</v>
      </c>
      <c r="V54" s="1">
        <f t="shared" si="665"/>
        <v>24.100000000000001</v>
      </c>
      <c r="W54" s="1">
        <f t="shared" si="666"/>
        <v>24.399999999999999</v>
      </c>
      <c r="X54" s="1">
        <f t="shared" si="667"/>
        <v>25.199999999999999</v>
      </c>
      <c r="Y54" s="1">
        <f t="shared" si="668"/>
        <v>25.699999999999999</v>
      </c>
      <c r="Z54" s="1">
        <f t="shared" si="669"/>
        <v>23.199999999999999</v>
      </c>
      <c r="AA54" s="1">
        <f t="shared" si="670"/>
        <v>24.199999999999999</v>
      </c>
      <c r="AB54" s="1">
        <f t="shared" si="671"/>
        <v>25.300000000000001</v>
      </c>
      <c r="AC54" s="1">
        <f t="shared" si="672"/>
        <v>0</v>
      </c>
      <c r="AD54" s="1">
        <f t="shared" si="648"/>
        <v>23.5</v>
      </c>
      <c r="AI54" s="9" t="s">
        <v>27</v>
      </c>
      <c r="AJ54" s="1">
        <f t="shared" si="652"/>
        <v>1</v>
      </c>
      <c r="AK54" s="1">
        <f t="shared" si="653"/>
        <v>1.0360360360360361</v>
      </c>
      <c r="AL54" s="1">
        <f t="shared" si="654"/>
        <v>1.0657894736842106</v>
      </c>
      <c r="AM54" s="1">
        <f t="shared" si="655"/>
        <v>1.0555555555555556</v>
      </c>
      <c r="AN54" s="1">
        <f t="shared" si="656"/>
        <v>1.0337552742616034</v>
      </c>
      <c r="AQ54" s="1">
        <f t="shared" si="657"/>
        <v>1.0331950207468878</v>
      </c>
      <c r="AR54" s="1">
        <f t="shared" si="658"/>
        <v>1.0408163265306123</v>
      </c>
      <c r="AS54" s="1">
        <f t="shared" si="659"/>
        <v>1.036144578313253</v>
      </c>
      <c r="AT54" s="1">
        <f t="shared" si="660"/>
        <v>0.95294117647058829</v>
      </c>
      <c r="AU54" s="1">
        <f t="shared" si="661"/>
        <v>0.90647482014388481</v>
      </c>
      <c r="AV54" s="1">
        <f t="shared" si="662"/>
        <v>0.87333333333333329</v>
      </c>
      <c r="AW54" s="1"/>
      <c r="AX54" s="1"/>
      <c r="AY54" s="1">
        <f t="shared" si="649"/>
        <v>0.0040827589873642465</v>
      </c>
      <c r="AZ54" s="1">
        <f t="shared" si="650"/>
        <v>1.0030946904614515</v>
      </c>
      <c r="BA54" s="39">
        <f t="shared" si="651"/>
        <v>0.0040701630924654415</v>
      </c>
    </row>
    <row r="55">
      <c r="A55" s="7"/>
      <c r="B55" s="58">
        <v>2005</v>
      </c>
      <c r="C55" s="92">
        <v>2010</v>
      </c>
      <c r="D55" s="92">
        <v>2012</v>
      </c>
      <c r="E55" s="58">
        <v>2013</v>
      </c>
      <c r="F55" s="58">
        <v>2014</v>
      </c>
      <c r="G55" s="58">
        <v>2015</v>
      </c>
      <c r="H55" s="58">
        <v>2016</v>
      </c>
      <c r="I55" s="58">
        <v>2017</v>
      </c>
      <c r="J55" s="58">
        <v>2018</v>
      </c>
      <c r="K55" s="58">
        <v>2019</v>
      </c>
      <c r="L55" s="26">
        <v>2020</v>
      </c>
      <c r="M55" s="26">
        <v>2024</v>
      </c>
      <c r="N55" s="26">
        <v>2030</v>
      </c>
      <c r="AI55" s="9" t="s">
        <v>29</v>
      </c>
      <c r="AJ55" s="1">
        <f t="shared" si="652"/>
        <v>1.0186915887850467</v>
      </c>
      <c r="AK55" s="1">
        <f t="shared" si="653"/>
        <v>1.0090090090090089</v>
      </c>
      <c r="AL55" s="1">
        <f t="shared" si="654"/>
        <v>1.0043859649122806</v>
      </c>
      <c r="AM55" s="1">
        <f t="shared" si="655"/>
        <v>1.0042735042735043</v>
      </c>
      <c r="AN55" s="1">
        <f t="shared" si="656"/>
        <v>1.0168776371308017</v>
      </c>
      <c r="AQ55" s="1">
        <f t="shared" si="657"/>
        <v>1.0124481327800829</v>
      </c>
      <c r="AR55" s="1">
        <f t="shared" si="658"/>
        <v>1.0285714285714285</v>
      </c>
      <c r="AS55" s="1">
        <f t="shared" si="659"/>
        <v>1.0321285140562249</v>
      </c>
      <c r="AT55" s="1">
        <f t="shared" si="660"/>
        <v>0.90980392156862744</v>
      </c>
      <c r="AU55" s="1">
        <f t="shared" si="661"/>
        <v>0.87050359712230208</v>
      </c>
      <c r="AV55" s="1">
        <f t="shared" si="662"/>
        <v>0.84333333333333338</v>
      </c>
      <c r="AW55" s="1"/>
      <c r="AX55" s="1"/>
      <c r="AY55" s="1">
        <f t="shared" si="649"/>
        <v>0.0046524903498000826</v>
      </c>
      <c r="AZ55" s="1">
        <f t="shared" si="650"/>
        <v>0.97727514832205842</v>
      </c>
      <c r="BA55" s="39">
        <f t="shared" si="651"/>
        <v>0.0047606760059213816</v>
      </c>
    </row>
    <row r="56">
      <c r="A56" s="28" t="s">
        <v>6</v>
      </c>
      <c r="B56" s="29">
        <v>10745</v>
      </c>
      <c r="C56" s="93">
        <v>24074</v>
      </c>
      <c r="D56" s="93">
        <v>30285</v>
      </c>
      <c r="E56" s="29">
        <v>34131</v>
      </c>
      <c r="F56" s="29">
        <v>36651</v>
      </c>
      <c r="G56" s="29">
        <v>38586</v>
      </c>
      <c r="H56" s="29">
        <v>40566</v>
      </c>
      <c r="I56" s="29">
        <v>42229</v>
      </c>
      <c r="J56" s="29">
        <v>41901</v>
      </c>
      <c r="K56" s="29">
        <v>45526</v>
      </c>
      <c r="L56" s="30">
        <v>44207</v>
      </c>
      <c r="M56" s="30">
        <v>60144</v>
      </c>
      <c r="N56" s="30">
        <v>95441</v>
      </c>
    </row>
    <row r="57">
      <c r="A57" s="9" t="s">
        <v>28</v>
      </c>
      <c r="B57" s="29">
        <v>17208</v>
      </c>
      <c r="C57" s="95">
        <v>40601</v>
      </c>
      <c r="D57" s="93">
        <v>47737</v>
      </c>
      <c r="E57" s="29">
        <v>51986</v>
      </c>
      <c r="F57" s="29">
        <v>55229</v>
      </c>
      <c r="G57" s="29">
        <v>57308</v>
      </c>
      <c r="H57" s="29">
        <v>62747</v>
      </c>
      <c r="I57" s="29">
        <v>65389</v>
      </c>
      <c r="J57" s="29">
        <v>70919</v>
      </c>
      <c r="K57" s="29">
        <v>77089</v>
      </c>
      <c r="L57" s="30">
        <v>74857</v>
      </c>
      <c r="M57" s="30">
        <v>101842</v>
      </c>
      <c r="N57" s="30">
        <v>161611</v>
      </c>
    </row>
    <row r="58">
      <c r="A58" s="9" t="s">
        <v>13</v>
      </c>
      <c r="B58" s="29">
        <v>5634</v>
      </c>
      <c r="C58" s="93">
        <v>13741</v>
      </c>
      <c r="D58" s="93">
        <v>17670</v>
      </c>
      <c r="E58" s="29">
        <v>20941</v>
      </c>
      <c r="F58" s="29">
        <v>23172</v>
      </c>
      <c r="G58" s="29">
        <v>24388</v>
      </c>
      <c r="H58" s="29">
        <v>24927</v>
      </c>
      <c r="I58" s="29">
        <v>26793</v>
      </c>
      <c r="J58" s="29">
        <v>29629</v>
      </c>
      <c r="K58" s="29">
        <v>32207</v>
      </c>
      <c r="L58" s="30">
        <v>31274</v>
      </c>
      <c r="M58" s="30">
        <v>42548</v>
      </c>
      <c r="N58" s="30">
        <v>67518</v>
      </c>
    </row>
    <row r="59">
      <c r="A59" s="9" t="s">
        <v>20</v>
      </c>
      <c r="B59" s="29">
        <v>5839</v>
      </c>
      <c r="C59" s="93">
        <v>16649</v>
      </c>
      <c r="D59" s="93">
        <v>21677</v>
      </c>
      <c r="E59" s="29">
        <v>26427</v>
      </c>
      <c r="F59" s="29">
        <v>29150</v>
      </c>
      <c r="G59" s="29">
        <v>30233</v>
      </c>
      <c r="H59" s="29">
        <v>31539</v>
      </c>
      <c r="I59" s="29">
        <v>33497</v>
      </c>
      <c r="J59" s="29">
        <v>37503</v>
      </c>
      <c r="K59" s="29">
        <v>40766</v>
      </c>
      <c r="L59" s="30">
        <v>39585</v>
      </c>
      <c r="M59" s="30">
        <v>53855</v>
      </c>
      <c r="N59" s="30">
        <v>85462</v>
      </c>
    </row>
    <row r="60">
      <c r="A60" s="9" t="s">
        <v>14</v>
      </c>
      <c r="B60" s="29">
        <v>8295</v>
      </c>
      <c r="C60" s="93">
        <v>18005</v>
      </c>
      <c r="D60" s="93">
        <v>23239</v>
      </c>
      <c r="E60" s="29">
        <v>27632</v>
      </c>
      <c r="F60" s="29">
        <v>29572</v>
      </c>
      <c r="G60" s="29">
        <v>29786</v>
      </c>
      <c r="H60" s="29">
        <v>30675</v>
      </c>
      <c r="I60" s="29">
        <v>32672</v>
      </c>
      <c r="J60" s="29">
        <v>37628</v>
      </c>
      <c r="K60" s="29">
        <v>40902</v>
      </c>
      <c r="L60" s="30">
        <v>39717</v>
      </c>
      <c r="M60" s="30">
        <v>54035</v>
      </c>
      <c r="N60" s="30">
        <v>85747</v>
      </c>
    </row>
    <row r="61">
      <c r="A61" s="9" t="s">
        <v>15</v>
      </c>
      <c r="B61" s="29">
        <v>6062</v>
      </c>
      <c r="C61" s="93">
        <v>12687</v>
      </c>
      <c r="D61" s="93">
        <v>16052</v>
      </c>
      <c r="E61" s="29">
        <v>18866</v>
      </c>
      <c r="F61" s="29">
        <v>20656</v>
      </c>
      <c r="G61" s="29">
        <v>22099</v>
      </c>
      <c r="H61" s="29">
        <v>22558</v>
      </c>
      <c r="I61" s="29">
        <v>23660</v>
      </c>
      <c r="J61" s="29">
        <v>28223</v>
      </c>
      <c r="K61" s="29">
        <v>30679</v>
      </c>
      <c r="L61" s="30">
        <v>29790</v>
      </c>
      <c r="M61" s="30">
        <v>40529</v>
      </c>
      <c r="N61" s="30">
        <v>64315</v>
      </c>
    </row>
    <row r="62">
      <c r="A62" s="9" t="s">
        <v>27</v>
      </c>
      <c r="B62" s="29">
        <v>11195</v>
      </c>
      <c r="C62" s="93">
        <v>31815</v>
      </c>
      <c r="D62" s="93">
        <v>37453</v>
      </c>
      <c r="E62" s="29">
        <v>41491</v>
      </c>
      <c r="F62" s="29">
        <v>43876</v>
      </c>
      <c r="G62" s="29">
        <v>46131</v>
      </c>
      <c r="H62" s="29">
        <v>50282</v>
      </c>
      <c r="I62" s="29">
        <v>54544</v>
      </c>
      <c r="J62" s="29">
        <v>57494</v>
      </c>
      <c r="K62" s="29">
        <v>62496</v>
      </c>
      <c r="L62" s="30">
        <v>60686</v>
      </c>
      <c r="M62" s="30">
        <v>82563</v>
      </c>
      <c r="N62" s="30">
        <v>131018</v>
      </c>
    </row>
    <row r="63">
      <c r="A63" s="9" t="s">
        <v>21</v>
      </c>
      <c r="B63" s="29">
        <v>4842</v>
      </c>
      <c r="C63" s="95">
        <v>12592</v>
      </c>
      <c r="D63" s="93">
        <v>16011</v>
      </c>
      <c r="E63" s="29">
        <v>19552</v>
      </c>
      <c r="F63" s="29">
        <v>21902</v>
      </c>
      <c r="G63" s="29">
        <v>23027</v>
      </c>
      <c r="H63" s="29">
        <v>24359</v>
      </c>
      <c r="I63" s="29">
        <v>28296</v>
      </c>
      <c r="J63" s="29">
        <v>30590</v>
      </c>
      <c r="K63" s="29">
        <v>33252</v>
      </c>
      <c r="L63" s="30">
        <v>32289</v>
      </c>
      <c r="M63" s="30">
        <v>43928</v>
      </c>
      <c r="N63" s="30">
        <v>69709</v>
      </c>
    </row>
    <row r="64">
      <c r="A64" s="9" t="s">
        <v>22</v>
      </c>
      <c r="B64" s="29">
        <v>8170</v>
      </c>
      <c r="C64" s="93">
        <v>21523</v>
      </c>
      <c r="D64" s="93">
        <v>28953</v>
      </c>
      <c r="E64" s="29">
        <v>33456</v>
      </c>
      <c r="F64" s="29">
        <v>36526</v>
      </c>
      <c r="G64" s="29">
        <v>37348</v>
      </c>
      <c r="H64" s="29">
        <v>38872</v>
      </c>
      <c r="I64" s="29">
        <v>40825</v>
      </c>
      <c r="J64" s="29">
        <v>45420</v>
      </c>
      <c r="K64" s="29">
        <v>49371</v>
      </c>
      <c r="L64" s="30">
        <v>47941</v>
      </c>
      <c r="M64" s="30">
        <v>65224</v>
      </c>
      <c r="N64" s="30">
        <v>103502</v>
      </c>
    </row>
    <row r="65">
      <c r="A65" s="9" t="s">
        <v>23</v>
      </c>
      <c r="B65" s="29">
        <v>6593</v>
      </c>
      <c r="C65" s="93">
        <v>16517</v>
      </c>
      <c r="D65" s="93">
        <v>20910</v>
      </c>
      <c r="E65" s="29">
        <v>24740</v>
      </c>
      <c r="F65" s="29">
        <v>27675</v>
      </c>
      <c r="G65" s="29">
        <v>28923</v>
      </c>
      <c r="H65" s="29">
        <v>30398</v>
      </c>
      <c r="I65" s="29">
        <v>32876</v>
      </c>
      <c r="J65" s="29">
        <v>37418</v>
      </c>
      <c r="K65" s="29">
        <v>40673</v>
      </c>
      <c r="L65" s="30">
        <v>39495</v>
      </c>
      <c r="M65" s="30">
        <v>53732</v>
      </c>
      <c r="N65" s="30">
        <v>85267</v>
      </c>
    </row>
    <row r="66">
      <c r="A66" s="9" t="s">
        <v>24</v>
      </c>
      <c r="B66" s="29">
        <v>7290</v>
      </c>
      <c r="C66" s="93">
        <v>17677</v>
      </c>
      <c r="D66" s="93">
        <v>24752</v>
      </c>
      <c r="E66" s="29">
        <v>29733</v>
      </c>
      <c r="F66" s="29">
        <v>32304</v>
      </c>
      <c r="G66" s="29">
        <v>33575</v>
      </c>
      <c r="H66" s="29">
        <v>34257</v>
      </c>
      <c r="I66" s="29">
        <v>35759</v>
      </c>
      <c r="J66" s="29">
        <v>40169</v>
      </c>
      <c r="K66" s="29">
        <v>43664</v>
      </c>
      <c r="L66" s="30">
        <v>42399</v>
      </c>
      <c r="M66" s="30">
        <v>57684</v>
      </c>
      <c r="N66" s="30">
        <v>91537</v>
      </c>
    </row>
    <row r="67">
      <c r="A67" s="9" t="s">
        <v>29</v>
      </c>
      <c r="B67" s="29">
        <v>11344</v>
      </c>
      <c r="C67" s="93">
        <v>34165</v>
      </c>
      <c r="D67" s="93">
        <v>42803</v>
      </c>
      <c r="E67" s="29">
        <v>46996</v>
      </c>
      <c r="F67" s="29">
        <v>50905</v>
      </c>
      <c r="G67" s="29">
        <v>55779</v>
      </c>
      <c r="H67" s="29">
        <v>58712</v>
      </c>
      <c r="I67" s="29">
        <v>57053</v>
      </c>
      <c r="J67" s="29">
        <v>62331</v>
      </c>
      <c r="K67" s="29">
        <v>67753</v>
      </c>
      <c r="L67" s="30">
        <v>65791</v>
      </c>
      <c r="M67" s="30">
        <v>89508</v>
      </c>
      <c r="N67" s="30">
        <v>142038</v>
      </c>
    </row>
    <row r="68">
      <c r="A68" s="9" t="s">
        <v>16</v>
      </c>
      <c r="B68" s="29">
        <v>5069</v>
      </c>
      <c r="C68" s="93">
        <v>13086</v>
      </c>
      <c r="D68" s="93">
        <v>17038</v>
      </c>
      <c r="E68" s="29">
        <v>19883</v>
      </c>
      <c r="F68" s="29">
        <v>21326</v>
      </c>
      <c r="G68" s="29">
        <v>21971</v>
      </c>
      <c r="H68" s="29">
        <v>23482</v>
      </c>
      <c r="I68" s="29">
        <v>24719</v>
      </c>
      <c r="J68" s="29">
        <v>28086</v>
      </c>
      <c r="K68" s="29">
        <v>30530</v>
      </c>
      <c r="L68" s="30">
        <v>29646</v>
      </c>
      <c r="M68" s="30">
        <v>40333</v>
      </c>
      <c r="N68" s="30">
        <v>64003</v>
      </c>
    </row>
    <row r="69">
      <c r="A69" s="9" t="s">
        <v>17</v>
      </c>
      <c r="B69" s="29">
        <v>6694</v>
      </c>
      <c r="C69" s="93">
        <v>17942</v>
      </c>
      <c r="D69" s="93">
        <v>24137</v>
      </c>
      <c r="E69" s="29">
        <v>28189</v>
      </c>
      <c r="F69" s="29">
        <v>31490</v>
      </c>
      <c r="G69" s="29">
        <v>32256</v>
      </c>
      <c r="H69" s="29">
        <v>32400</v>
      </c>
      <c r="I69" s="29">
        <v>34574</v>
      </c>
      <c r="J69" s="29">
        <v>39340</v>
      </c>
      <c r="K69" s="29">
        <v>42762</v>
      </c>
      <c r="L69" s="30">
        <v>41524</v>
      </c>
      <c r="M69" s="30">
        <v>56492</v>
      </c>
      <c r="N69" s="30">
        <v>89647</v>
      </c>
    </row>
    <row r="70">
      <c r="A70" s="9" t="s">
        <v>11</v>
      </c>
      <c r="B70" s="29">
        <v>6360</v>
      </c>
      <c r="C70" s="95">
        <v>15850</v>
      </c>
      <c r="D70" s="93">
        <v>21088</v>
      </c>
      <c r="E70" s="29">
        <v>25232</v>
      </c>
      <c r="F70" s="29">
        <v>27653</v>
      </c>
      <c r="G70" s="29">
        <v>29059</v>
      </c>
      <c r="H70" s="29">
        <v>29823</v>
      </c>
      <c r="I70" s="29">
        <v>31248</v>
      </c>
      <c r="J70" s="29">
        <v>34747</v>
      </c>
      <c r="K70" s="29">
        <v>37769</v>
      </c>
      <c r="L70" s="30">
        <v>36676</v>
      </c>
      <c r="M70" s="30">
        <v>49897</v>
      </c>
      <c r="N70" s="30">
        <v>79180</v>
      </c>
    </row>
    <row r="71">
      <c r="A71" s="9" t="s">
        <v>25</v>
      </c>
      <c r="B71" s="29">
        <v>6679</v>
      </c>
      <c r="C71" s="93">
        <v>17455</v>
      </c>
      <c r="D71" s="93">
        <v>22895</v>
      </c>
      <c r="E71" s="29">
        <v>27186</v>
      </c>
      <c r="F71" s="29">
        <v>29548</v>
      </c>
      <c r="G71" s="29">
        <v>30499</v>
      </c>
      <c r="H71" s="29">
        <v>31920</v>
      </c>
      <c r="I71" s="29">
        <v>34744</v>
      </c>
      <c r="J71" s="29">
        <v>39917</v>
      </c>
      <c r="K71" s="29">
        <v>43390</v>
      </c>
      <c r="L71" s="30">
        <v>42133</v>
      </c>
      <c r="M71" s="30">
        <v>57322</v>
      </c>
      <c r="N71" s="30">
        <v>90963</v>
      </c>
    </row>
    <row r="72">
      <c r="A72" s="9" t="s">
        <v>18</v>
      </c>
      <c r="B72" s="29">
        <v>5090</v>
      </c>
      <c r="C72" s="93">
        <v>11897</v>
      </c>
      <c r="D72" s="93">
        <v>16857</v>
      </c>
      <c r="E72" s="29">
        <v>19463</v>
      </c>
      <c r="F72" s="29">
        <v>21209</v>
      </c>
      <c r="G72" s="29">
        <v>21745</v>
      </c>
      <c r="H72" s="29">
        <v>22223</v>
      </c>
      <c r="I72" s="29">
        <v>26064</v>
      </c>
      <c r="J72" s="29">
        <v>29365</v>
      </c>
      <c r="K72" s="29">
        <v>31920</v>
      </c>
      <c r="L72" s="30">
        <v>30996</v>
      </c>
      <c r="M72" s="30">
        <v>42169</v>
      </c>
      <c r="N72" s="30">
        <v>66918</v>
      </c>
    </row>
    <row r="73">
      <c r="A73" s="9" t="s">
        <v>9</v>
      </c>
      <c r="B73" s="29">
        <v>10631</v>
      </c>
      <c r="C73" s="93">
        <v>24059</v>
      </c>
      <c r="D73" s="93">
        <v>30442</v>
      </c>
      <c r="E73" s="29">
        <v>34351</v>
      </c>
      <c r="F73" s="29">
        <v>36994</v>
      </c>
      <c r="G73" s="29">
        <v>39053</v>
      </c>
      <c r="H73" s="29">
        <v>41246</v>
      </c>
      <c r="I73" s="29">
        <v>43411</v>
      </c>
      <c r="J73" s="29">
        <v>48054</v>
      </c>
      <c r="K73" s="29">
        <v>52234</v>
      </c>
      <c r="L73" s="30">
        <v>50721</v>
      </c>
      <c r="M73" s="30">
        <v>69006</v>
      </c>
      <c r="N73" s="30">
        <v>109504</v>
      </c>
    </row>
    <row r="74">
      <c r="A74" s="9" t="s">
        <v>32</v>
      </c>
      <c r="B74" s="29">
        <v>22253</v>
      </c>
      <c r="C74" s="93">
        <v>37825</v>
      </c>
      <c r="D74" s="93">
        <v>33057</v>
      </c>
      <c r="E74" s="29">
        <v>37153</v>
      </c>
      <c r="F74" s="29">
        <v>39563</v>
      </c>
      <c r="G74" s="29">
        <v>38214</v>
      </c>
      <c r="H74" s="29">
        <v>40582</v>
      </c>
      <c r="I74" s="29">
        <v>42246</v>
      </c>
      <c r="J74" s="29">
        <v>46637</v>
      </c>
      <c r="K74" s="29">
        <v>50695</v>
      </c>
      <c r="L74" s="30">
        <v>49226</v>
      </c>
      <c r="M74" s="30">
        <v>66972</v>
      </c>
      <c r="N74" s="30">
        <v>106276</v>
      </c>
    </row>
    <row r="75">
      <c r="A75" s="9" t="s">
        <v>30</v>
      </c>
      <c r="B75" s="29">
        <v>9449</v>
      </c>
      <c r="C75" s="93">
        <v>23709</v>
      </c>
      <c r="D75" s="93">
        <v>44725</v>
      </c>
      <c r="E75" s="29">
        <v>48561</v>
      </c>
      <c r="F75" s="29">
        <v>50919</v>
      </c>
      <c r="G75" s="29">
        <v>54891</v>
      </c>
      <c r="H75" s="29">
        <v>55720</v>
      </c>
      <c r="I75" s="29">
        <v>58005</v>
      </c>
      <c r="J75" s="29">
        <v>64174</v>
      </c>
      <c r="K75" s="29">
        <v>69757</v>
      </c>
      <c r="L75" s="30">
        <v>67737</v>
      </c>
      <c r="M75" s="30">
        <v>92156</v>
      </c>
      <c r="N75" s="30">
        <v>146240</v>
      </c>
    </row>
    <row r="77" ht="15.75">
      <c r="A77" s="2" t="s">
        <v>37</v>
      </c>
    </row>
    <row r="78">
      <c r="A78" s="3" t="s">
        <v>1</v>
      </c>
      <c r="B78" s="56" t="s">
        <v>55</v>
      </c>
      <c r="C78" s="57"/>
      <c r="D78" s="57"/>
      <c r="E78" s="57"/>
      <c r="F78" s="57"/>
      <c r="G78" s="57"/>
      <c r="H78" s="57"/>
      <c r="I78" s="57"/>
      <c r="J78" s="57"/>
      <c r="K78" s="57"/>
      <c r="L78" s="21" t="s">
        <v>111</v>
      </c>
      <c r="M78" s="22"/>
      <c r="N78" s="23"/>
    </row>
    <row r="79">
      <c r="A79" s="7"/>
      <c r="B79" s="58">
        <v>2005</v>
      </c>
      <c r="C79" s="92">
        <v>2010</v>
      </c>
      <c r="D79" s="92">
        <v>2012</v>
      </c>
      <c r="E79" s="58">
        <v>2013</v>
      </c>
      <c r="F79" s="58">
        <v>2014</v>
      </c>
      <c r="G79" s="58">
        <v>2015</v>
      </c>
      <c r="H79" s="58">
        <v>2016</v>
      </c>
      <c r="I79" s="58">
        <v>2017</v>
      </c>
      <c r="J79" s="58">
        <v>2018</v>
      </c>
      <c r="K79" s="58">
        <v>2019</v>
      </c>
      <c r="L79" s="26">
        <v>2020</v>
      </c>
      <c r="M79" s="26">
        <v>2024</v>
      </c>
      <c r="N79" s="26">
        <v>2030</v>
      </c>
    </row>
    <row r="80">
      <c r="A80" s="28" t="s">
        <v>6</v>
      </c>
      <c r="B80" s="29">
        <v>3652</v>
      </c>
      <c r="C80" s="93">
        <v>4177</v>
      </c>
      <c r="D80" s="93">
        <v>6967</v>
      </c>
      <c r="E80" s="29">
        <v>7105</v>
      </c>
      <c r="F80" s="29">
        <v>7440.3000000000002</v>
      </c>
      <c r="G80" s="29">
        <v>7493</v>
      </c>
      <c r="H80" s="29">
        <v>7503</v>
      </c>
      <c r="I80" s="29">
        <v>7618</v>
      </c>
      <c r="J80" s="29">
        <v>7667</v>
      </c>
      <c r="K80" s="29">
        <v>7519.3999999999996</v>
      </c>
      <c r="L80" s="30">
        <v>7695.6000000000004</v>
      </c>
      <c r="M80" s="30">
        <v>7963.8000000000002</v>
      </c>
      <c r="N80" s="30">
        <v>8383.6000000000004</v>
      </c>
    </row>
    <row r="81">
      <c r="A81" s="9" t="s">
        <v>28</v>
      </c>
      <c r="B81" s="29">
        <v>30</v>
      </c>
      <c r="C81" s="95">
        <v>65</v>
      </c>
      <c r="D81" s="93">
        <v>65</v>
      </c>
      <c r="E81" s="29">
        <v>65</v>
      </c>
      <c r="F81" s="29">
        <v>68.099999999999994</v>
      </c>
      <c r="G81" s="29">
        <v>74.599999999999994</v>
      </c>
      <c r="H81" s="29">
        <v>74.599999999999994</v>
      </c>
      <c r="I81" s="29">
        <v>74.599999999999994</v>
      </c>
      <c r="J81" s="29">
        <v>74.599999999999994</v>
      </c>
      <c r="K81" s="29">
        <v>73.200000000000003</v>
      </c>
      <c r="L81" s="30">
        <v>74.900000000000006</v>
      </c>
      <c r="M81" s="30">
        <v>77.5</v>
      </c>
      <c r="N81" s="30">
        <v>81.599999999999994</v>
      </c>
    </row>
    <row r="82">
      <c r="A82" s="9" t="s">
        <v>13</v>
      </c>
      <c r="B82" s="29">
        <v>174</v>
      </c>
      <c r="C82" s="93">
        <v>183</v>
      </c>
      <c r="D82" s="93">
        <v>348</v>
      </c>
      <c r="E82" s="29">
        <v>394</v>
      </c>
      <c r="F82" s="29">
        <v>412.60000000000002</v>
      </c>
      <c r="G82" s="29">
        <v>222.40000000000001</v>
      </c>
      <c r="H82" s="29">
        <v>223</v>
      </c>
      <c r="I82" s="29">
        <v>223</v>
      </c>
      <c r="J82" s="29">
        <v>227.40000000000001</v>
      </c>
      <c r="K82" s="29">
        <v>223</v>
      </c>
      <c r="L82" s="30">
        <v>228.19999999999999</v>
      </c>
      <c r="M82" s="30">
        <v>236.19999999999999</v>
      </c>
      <c r="N82" s="30">
        <v>248.69999999999999</v>
      </c>
    </row>
    <row r="83">
      <c r="A83" s="9" t="s">
        <v>20</v>
      </c>
      <c r="B83" s="29">
        <v>188</v>
      </c>
      <c r="C83" s="93">
        <v>198</v>
      </c>
      <c r="D83" s="93">
        <v>255</v>
      </c>
      <c r="E83" s="29">
        <v>248</v>
      </c>
      <c r="F83" s="29">
        <v>259.69999999999999</v>
      </c>
      <c r="G83" s="29">
        <v>255.30000000000001</v>
      </c>
      <c r="H83" s="29">
        <v>257.30000000000001</v>
      </c>
      <c r="I83" s="29">
        <v>260.60000000000002</v>
      </c>
      <c r="J83" s="29">
        <v>265.80000000000001</v>
      </c>
      <c r="K83" s="29">
        <v>260.69999999999999</v>
      </c>
      <c r="L83" s="30">
        <v>266.80000000000001</v>
      </c>
      <c r="M83" s="30">
        <v>276.10000000000002</v>
      </c>
      <c r="N83" s="30">
        <v>290.60000000000002</v>
      </c>
    </row>
    <row r="84">
      <c r="A84" s="9" t="s">
        <v>14</v>
      </c>
      <c r="B84" s="29">
        <v>194</v>
      </c>
      <c r="C84" s="93">
        <v>197</v>
      </c>
      <c r="D84" s="93">
        <v>200</v>
      </c>
      <c r="E84" s="29">
        <v>200</v>
      </c>
      <c r="F84" s="29">
        <v>209.40000000000001</v>
      </c>
      <c r="G84" s="29">
        <v>249</v>
      </c>
      <c r="H84" s="29">
        <v>246</v>
      </c>
      <c r="I84" s="29">
        <v>264</v>
      </c>
      <c r="J84" s="29">
        <v>268.80000000000001</v>
      </c>
      <c r="K84" s="29">
        <v>263.60000000000002</v>
      </c>
      <c r="L84" s="30">
        <v>269.80000000000001</v>
      </c>
      <c r="M84" s="30">
        <v>279.19999999999999</v>
      </c>
      <c r="N84" s="30">
        <v>293.89999999999998</v>
      </c>
    </row>
    <row r="85">
      <c r="A85" s="9" t="s">
        <v>15</v>
      </c>
      <c r="B85" s="29">
        <v>182</v>
      </c>
      <c r="C85" s="93">
        <v>181</v>
      </c>
      <c r="D85" s="93">
        <v>181</v>
      </c>
      <c r="E85" s="29">
        <v>191</v>
      </c>
      <c r="F85" s="29">
        <v>200</v>
      </c>
      <c r="G85" s="29">
        <v>315.19999999999999</v>
      </c>
      <c r="H85" s="29">
        <v>315.19999999999999</v>
      </c>
      <c r="I85" s="29">
        <v>315.19999999999999</v>
      </c>
      <c r="J85" s="29">
        <v>328</v>
      </c>
      <c r="K85" s="29">
        <v>321.69999999999999</v>
      </c>
      <c r="L85" s="30">
        <v>329.19999999999999</v>
      </c>
      <c r="M85" s="30">
        <v>340.69999999999999</v>
      </c>
      <c r="N85" s="30">
        <v>358.69999999999999</v>
      </c>
    </row>
    <row r="86">
      <c r="A86" s="9" t="s">
        <v>27</v>
      </c>
      <c r="B86" s="29">
        <v>112</v>
      </c>
      <c r="C86" s="93">
        <v>116</v>
      </c>
      <c r="D86" s="93">
        <v>335</v>
      </c>
      <c r="E86" s="29">
        <v>336</v>
      </c>
      <c r="F86" s="29">
        <v>351.89999999999998</v>
      </c>
      <c r="G86" s="29">
        <v>222</v>
      </c>
      <c r="H86" s="29">
        <v>222</v>
      </c>
      <c r="I86" s="29">
        <v>222</v>
      </c>
      <c r="J86" s="29">
        <v>222</v>
      </c>
      <c r="K86" s="29">
        <v>217.69999999999999</v>
      </c>
      <c r="L86" s="30">
        <v>222.80000000000001</v>
      </c>
      <c r="M86" s="30">
        <v>230.59999999999999</v>
      </c>
      <c r="N86" s="30">
        <v>242.69999999999999</v>
      </c>
    </row>
    <row r="87">
      <c r="A87" s="9" t="s">
        <v>21</v>
      </c>
      <c r="B87" s="29">
        <v>263</v>
      </c>
      <c r="C87" s="95">
        <v>264</v>
      </c>
      <c r="D87" s="93">
        <v>489</v>
      </c>
      <c r="E87" s="29">
        <v>499</v>
      </c>
      <c r="F87" s="29">
        <v>522.5</v>
      </c>
      <c r="G87" s="29">
        <v>470</v>
      </c>
      <c r="H87" s="29">
        <v>471</v>
      </c>
      <c r="I87" s="29">
        <v>488</v>
      </c>
      <c r="J87" s="29">
        <v>488</v>
      </c>
      <c r="K87" s="29">
        <v>478.60000000000002</v>
      </c>
      <c r="L87" s="30">
        <v>489.80000000000001</v>
      </c>
      <c r="M87" s="30">
        <v>506.89999999999998</v>
      </c>
      <c r="N87" s="30">
        <v>533.60000000000002</v>
      </c>
    </row>
    <row r="88">
      <c r="A88" s="9" t="s">
        <v>22</v>
      </c>
      <c r="B88" s="29">
        <v>321</v>
      </c>
      <c r="C88" s="93">
        <v>330</v>
      </c>
      <c r="D88" s="93">
        <v>553</v>
      </c>
      <c r="E88" s="29">
        <v>561</v>
      </c>
      <c r="F88" s="29">
        <v>587.5</v>
      </c>
      <c r="G88" s="29">
        <v>297.10000000000002</v>
      </c>
      <c r="H88" s="29">
        <v>297.10000000000002</v>
      </c>
      <c r="I88" s="29">
        <v>309.30000000000001</v>
      </c>
      <c r="J88" s="29">
        <v>310.39999999999998</v>
      </c>
      <c r="K88" s="29">
        <v>304.39999999999998</v>
      </c>
      <c r="L88" s="30">
        <v>311.60000000000002</v>
      </c>
      <c r="M88" s="30">
        <v>322.39999999999998</v>
      </c>
      <c r="N88" s="30">
        <v>339.39999999999998</v>
      </c>
    </row>
    <row r="89">
      <c r="A89" s="9" t="s">
        <v>23</v>
      </c>
      <c r="B89" s="29">
        <v>178</v>
      </c>
      <c r="C89" s="93">
        <v>188</v>
      </c>
      <c r="D89" s="93">
        <v>297</v>
      </c>
      <c r="E89" s="29">
        <v>299</v>
      </c>
      <c r="F89" s="29">
        <v>313.10000000000002</v>
      </c>
      <c r="G89" s="29">
        <v>310</v>
      </c>
      <c r="H89" s="29">
        <v>328</v>
      </c>
      <c r="I89" s="29">
        <v>328</v>
      </c>
      <c r="J89" s="29">
        <v>328</v>
      </c>
      <c r="K89" s="29">
        <v>321.69999999999999</v>
      </c>
      <c r="L89" s="30">
        <v>329.19999999999999</v>
      </c>
      <c r="M89" s="30">
        <v>340.69999999999999</v>
      </c>
      <c r="N89" s="30">
        <v>358.69999999999999</v>
      </c>
    </row>
    <row r="90">
      <c r="A90" s="9" t="s">
        <v>24</v>
      </c>
      <c r="B90" s="29">
        <v>135</v>
      </c>
      <c r="C90" s="93">
        <v>137</v>
      </c>
      <c r="D90" s="93">
        <v>227</v>
      </c>
      <c r="E90" s="29">
        <v>209</v>
      </c>
      <c r="F90" s="29">
        <v>218.90000000000001</v>
      </c>
      <c r="G90" s="29">
        <v>219</v>
      </c>
      <c r="H90" s="29">
        <v>221</v>
      </c>
      <c r="I90" s="29">
        <v>215.40000000000001</v>
      </c>
      <c r="J90" s="29">
        <v>218.80000000000001</v>
      </c>
      <c r="K90" s="29">
        <v>214.59999999999999</v>
      </c>
      <c r="L90" s="30">
        <v>219.59999999999999</v>
      </c>
      <c r="M90" s="30">
        <v>227.30000000000001</v>
      </c>
      <c r="N90" s="30">
        <v>239.30000000000001</v>
      </c>
    </row>
    <row r="91">
      <c r="A91" s="9" t="s">
        <v>29</v>
      </c>
      <c r="B91" s="29">
        <v>244</v>
      </c>
      <c r="C91" s="93">
        <v>364</v>
      </c>
      <c r="D91" s="93">
        <v>394</v>
      </c>
      <c r="E91" s="29">
        <v>454</v>
      </c>
      <c r="F91" s="29">
        <v>475.39999999999998</v>
      </c>
      <c r="G91" s="29">
        <v>203.90000000000001</v>
      </c>
      <c r="H91" s="29">
        <v>205.80000000000001</v>
      </c>
      <c r="I91" s="29">
        <v>197.40000000000001</v>
      </c>
      <c r="J91" s="29">
        <v>197.80000000000001</v>
      </c>
      <c r="K91" s="29">
        <v>194</v>
      </c>
      <c r="L91" s="30">
        <v>198.5</v>
      </c>
      <c r="M91" s="30">
        <v>205.5</v>
      </c>
      <c r="N91" s="30">
        <v>216.30000000000001</v>
      </c>
    </row>
    <row r="92">
      <c r="A92" s="9" t="s">
        <v>16</v>
      </c>
      <c r="B92" s="29">
        <v>212</v>
      </c>
      <c r="C92" s="93">
        <v>276</v>
      </c>
      <c r="D92" s="93">
        <v>492</v>
      </c>
      <c r="E92" s="29">
        <v>508</v>
      </c>
      <c r="F92" s="29">
        <v>532</v>
      </c>
      <c r="G92" s="29">
        <v>508</v>
      </c>
      <c r="H92" s="29">
        <v>508</v>
      </c>
      <c r="I92" s="29">
        <v>508</v>
      </c>
      <c r="J92" s="29">
        <v>508</v>
      </c>
      <c r="K92" s="29">
        <v>498.19999999999999</v>
      </c>
      <c r="L92" s="30">
        <v>509.89999999999998</v>
      </c>
      <c r="M92" s="30">
        <v>527.70000000000005</v>
      </c>
      <c r="N92" s="30">
        <v>555.5</v>
      </c>
    </row>
    <row r="93">
      <c r="A93" s="9" t="s">
        <v>17</v>
      </c>
      <c r="B93" s="29">
        <v>200</v>
      </c>
      <c r="C93" s="93">
        <v>200</v>
      </c>
      <c r="D93" s="93">
        <v>309</v>
      </c>
      <c r="E93" s="29">
        <v>249</v>
      </c>
      <c r="F93" s="29">
        <v>260.80000000000001</v>
      </c>
      <c r="G93" s="29">
        <v>255</v>
      </c>
      <c r="H93" s="29">
        <v>255</v>
      </c>
      <c r="I93" s="29">
        <v>255</v>
      </c>
      <c r="J93" s="29">
        <v>248</v>
      </c>
      <c r="K93" s="29">
        <v>243.19999999999999</v>
      </c>
      <c r="L93" s="30">
        <v>248.90000000000001</v>
      </c>
      <c r="M93" s="30">
        <v>257.60000000000002</v>
      </c>
      <c r="N93" s="30">
        <v>271.19999999999999</v>
      </c>
    </row>
    <row r="94">
      <c r="A94" s="9" t="s">
        <v>11</v>
      </c>
      <c r="B94" s="29">
        <v>656</v>
      </c>
      <c r="C94" s="95">
        <v>725</v>
      </c>
      <c r="D94" s="93">
        <v>1164</v>
      </c>
      <c r="E94" s="29">
        <v>1159</v>
      </c>
      <c r="F94" s="29">
        <v>1213.7</v>
      </c>
      <c r="G94" s="29">
        <v>673</v>
      </c>
      <c r="H94" s="29">
        <v>717.5</v>
      </c>
      <c r="I94" s="29">
        <v>700.10000000000002</v>
      </c>
      <c r="J94" s="29">
        <v>710.70000000000005</v>
      </c>
      <c r="K94" s="29">
        <v>697</v>
      </c>
      <c r="L94" s="30">
        <v>713.39999999999998</v>
      </c>
      <c r="M94" s="30">
        <v>738.20000000000005</v>
      </c>
      <c r="N94" s="30">
        <v>777.10000000000002</v>
      </c>
    </row>
    <row r="95">
      <c r="A95" s="9" t="s">
        <v>25</v>
      </c>
      <c r="B95" s="29">
        <v>223</v>
      </c>
      <c r="C95" s="93">
        <v>223</v>
      </c>
      <c r="D95" s="93">
        <v>223</v>
      </c>
      <c r="E95" s="29">
        <v>229</v>
      </c>
      <c r="F95" s="29">
        <v>239.80000000000001</v>
      </c>
      <c r="G95" s="29">
        <v>174.40000000000001</v>
      </c>
      <c r="H95" s="29">
        <v>163.69999999999999</v>
      </c>
      <c r="I95" s="29">
        <v>166.59999999999999</v>
      </c>
      <c r="J95" s="29">
        <v>196.90000000000001</v>
      </c>
      <c r="K95" s="29">
        <v>193.09999999999999</v>
      </c>
      <c r="L95" s="30">
        <v>197.59999999999999</v>
      </c>
      <c r="M95" s="30">
        <v>204.5</v>
      </c>
      <c r="N95" s="30">
        <v>215.30000000000001</v>
      </c>
    </row>
    <row r="96">
      <c r="A96" s="9" t="s">
        <v>18</v>
      </c>
      <c r="B96" s="29">
        <v>329</v>
      </c>
      <c r="C96" s="93">
        <v>376</v>
      </c>
      <c r="D96" s="93">
        <v>376</v>
      </c>
      <c r="E96" s="29">
        <v>370</v>
      </c>
      <c r="F96" s="29">
        <v>387.5</v>
      </c>
      <c r="G96" s="29">
        <v>240.80000000000001</v>
      </c>
      <c r="H96" s="29">
        <v>241.69999999999999</v>
      </c>
      <c r="I96" s="29">
        <v>234</v>
      </c>
      <c r="J96" s="29">
        <v>234</v>
      </c>
      <c r="K96" s="29">
        <v>229.5</v>
      </c>
      <c r="L96" s="30">
        <v>234.90000000000001</v>
      </c>
      <c r="M96" s="30">
        <v>243.09999999999999</v>
      </c>
      <c r="N96" s="30">
        <v>255.90000000000001</v>
      </c>
    </row>
    <row r="97">
      <c r="A97" s="9" t="s">
        <v>9</v>
      </c>
      <c r="B97" s="29">
        <v>11</v>
      </c>
      <c r="C97" s="93">
        <v>11</v>
      </c>
      <c r="D97" s="93">
        <v>795</v>
      </c>
      <c r="E97" s="29">
        <v>797</v>
      </c>
      <c r="F97" s="29">
        <v>834.60000000000002</v>
      </c>
      <c r="G97" s="29">
        <v>800.5</v>
      </c>
      <c r="H97" s="29">
        <v>853.39999999999998</v>
      </c>
      <c r="I97" s="29">
        <v>891.39999999999998</v>
      </c>
      <c r="J97" s="29">
        <v>909.5</v>
      </c>
      <c r="K97" s="29">
        <v>892</v>
      </c>
      <c r="L97" s="30">
        <v>912.89999999999998</v>
      </c>
      <c r="M97" s="30">
        <v>944.70000000000005</v>
      </c>
      <c r="N97" s="30">
        <v>994.5</v>
      </c>
    </row>
    <row r="98">
      <c r="A98" s="9" t="s">
        <v>32</v>
      </c>
      <c r="B98" s="29" t="s">
        <v>92</v>
      </c>
      <c r="C98" s="93">
        <v>18</v>
      </c>
      <c r="D98" s="93">
        <v>28</v>
      </c>
      <c r="E98" s="29">
        <v>13</v>
      </c>
      <c r="F98" s="29">
        <v>13.6</v>
      </c>
      <c r="G98" s="29">
        <v>28.100000000000001</v>
      </c>
      <c r="H98" s="29">
        <v>28.100000000000001</v>
      </c>
      <c r="I98" s="29">
        <v>28</v>
      </c>
      <c r="J98" s="29">
        <v>28</v>
      </c>
      <c r="K98" s="29">
        <v>27.5</v>
      </c>
      <c r="L98" s="30">
        <v>28.100000000000001</v>
      </c>
      <c r="M98" s="30">
        <v>29.100000000000001</v>
      </c>
      <c r="N98" s="30">
        <v>30.600000000000001</v>
      </c>
    </row>
    <row r="99">
      <c r="A99" s="9" t="s">
        <v>30</v>
      </c>
      <c r="B99" s="29" t="s">
        <v>92</v>
      </c>
      <c r="C99" s="93">
        <v>27</v>
      </c>
      <c r="D99" s="93">
        <v>27</v>
      </c>
      <c r="E99" s="29">
        <v>50</v>
      </c>
      <c r="F99" s="29">
        <v>52.399999999999999</v>
      </c>
      <c r="G99" s="29">
        <v>48.5</v>
      </c>
      <c r="H99" s="29">
        <v>40.5</v>
      </c>
      <c r="I99" s="29">
        <v>40.5</v>
      </c>
      <c r="J99" s="29">
        <v>40.5</v>
      </c>
      <c r="K99" s="29">
        <v>39.700000000000003</v>
      </c>
      <c r="L99" s="30">
        <v>40.700000000000003</v>
      </c>
      <c r="M99" s="30">
        <v>42.100000000000001</v>
      </c>
      <c r="N99" s="30">
        <v>44.299999999999997</v>
      </c>
    </row>
    <row r="101" ht="15.75">
      <c r="A101" s="2" t="s">
        <v>51</v>
      </c>
    </row>
    <row r="102">
      <c r="A102" s="3" t="s">
        <v>1</v>
      </c>
      <c r="B102" s="56" t="s">
        <v>55</v>
      </c>
      <c r="C102" s="57"/>
      <c r="D102" s="57"/>
      <c r="E102" s="57"/>
      <c r="F102" s="57"/>
      <c r="G102" s="57"/>
      <c r="H102" s="57"/>
      <c r="I102" s="57"/>
      <c r="J102" s="57"/>
      <c r="K102" s="57"/>
      <c r="L102" s="21" t="s">
        <v>111</v>
      </c>
      <c r="M102" s="22"/>
      <c r="N102" s="23"/>
    </row>
    <row r="103">
      <c r="A103" s="7"/>
      <c r="B103" s="58">
        <v>2005</v>
      </c>
      <c r="C103" s="92">
        <v>2010</v>
      </c>
      <c r="D103" s="92">
        <v>2012</v>
      </c>
      <c r="E103" s="58">
        <v>2013</v>
      </c>
      <c r="F103" s="58">
        <v>2014</v>
      </c>
      <c r="G103" s="58">
        <v>2015</v>
      </c>
      <c r="H103" s="58">
        <v>2016</v>
      </c>
      <c r="I103" s="58">
        <v>2017</v>
      </c>
      <c r="J103" s="58">
        <v>2018</v>
      </c>
      <c r="K103" s="58">
        <v>2019</v>
      </c>
      <c r="L103" s="26">
        <v>2020</v>
      </c>
      <c r="M103" s="26">
        <v>2024</v>
      </c>
      <c r="N103" s="26">
        <v>2030</v>
      </c>
    </row>
    <row r="104">
      <c r="A104" s="28" t="s">
        <v>6</v>
      </c>
      <c r="B104" s="29">
        <v>46645</v>
      </c>
      <c r="C104" s="29">
        <v>96814</v>
      </c>
      <c r="D104" s="147">
        <v>119326</v>
      </c>
      <c r="E104" s="147">
        <v>129402</v>
      </c>
      <c r="F104" s="147">
        <v>134411</v>
      </c>
      <c r="G104" s="29">
        <v>158208</v>
      </c>
      <c r="H104" s="29">
        <v>158609</v>
      </c>
      <c r="I104" s="29">
        <v>155757</v>
      </c>
      <c r="J104" s="29">
        <v>188076</v>
      </c>
      <c r="K104" s="29">
        <v>203948</v>
      </c>
      <c r="L104" s="30">
        <v>202352</v>
      </c>
      <c r="M104" s="30">
        <v>302857</v>
      </c>
      <c r="N104" s="30">
        <v>447755</v>
      </c>
    </row>
    <row r="105">
      <c r="A105" s="9" t="s">
        <v>28</v>
      </c>
      <c r="B105" s="29">
        <v>495.69999999999999</v>
      </c>
      <c r="C105" s="30">
        <v>305.19999999999999</v>
      </c>
      <c r="D105" s="29">
        <v>1031.2</v>
      </c>
      <c r="E105" s="29">
        <v>1052.2</v>
      </c>
      <c r="F105" s="29" t="s">
        <v>92</v>
      </c>
      <c r="G105" s="29">
        <v>1330.4000000000001</v>
      </c>
      <c r="H105" s="29" t="s">
        <v>92</v>
      </c>
      <c r="I105" s="29" t="s">
        <v>92</v>
      </c>
      <c r="J105" s="29" t="s">
        <v>92</v>
      </c>
      <c r="K105" s="29" t="s">
        <v>92</v>
      </c>
      <c r="L105" s="30">
        <v>1878.2</v>
      </c>
      <c r="M105" s="30">
        <v>2801.5</v>
      </c>
      <c r="N105" s="30">
        <v>4120.3999999999996</v>
      </c>
    </row>
    <row r="106">
      <c r="A106" s="9" t="s">
        <v>13</v>
      </c>
      <c r="B106" s="29">
        <v>301.5</v>
      </c>
      <c r="C106" s="29">
        <v>189.69999999999999</v>
      </c>
      <c r="D106" s="29">
        <v>63.899999999999999</v>
      </c>
      <c r="E106" s="29">
        <v>174.19999999999999</v>
      </c>
      <c r="F106" s="29">
        <v>136.30000000000001</v>
      </c>
      <c r="G106" s="29">
        <v>454.39999999999998</v>
      </c>
      <c r="H106" s="29">
        <v>406.19999999999999</v>
      </c>
      <c r="I106" s="29">
        <v>253</v>
      </c>
      <c r="J106" s="29">
        <v>1459.5</v>
      </c>
      <c r="K106" s="29">
        <v>1763.5</v>
      </c>
      <c r="L106" s="30">
        <v>841.79999999999995</v>
      </c>
      <c r="M106" s="30">
        <v>1256.0999999999999</v>
      </c>
      <c r="N106" s="30">
        <v>1848.5</v>
      </c>
    </row>
    <row r="107">
      <c r="A107" s="9" t="s">
        <v>20</v>
      </c>
      <c r="B107" s="29">
        <v>10.1</v>
      </c>
      <c r="C107" s="29">
        <v>2.1000000000000001</v>
      </c>
      <c r="D107" s="29">
        <v>3.2999999999999998</v>
      </c>
      <c r="E107" s="29">
        <v>2.1000000000000001</v>
      </c>
      <c r="F107" s="29" t="s">
        <v>92</v>
      </c>
      <c r="G107" s="29">
        <v>0.59999999999999998</v>
      </c>
      <c r="H107" s="29" t="s">
        <v>92</v>
      </c>
      <c r="I107" s="29" t="s">
        <v>92</v>
      </c>
      <c r="J107" s="29" t="s">
        <v>92</v>
      </c>
      <c r="K107" s="29" t="s">
        <v>92</v>
      </c>
      <c r="L107" s="30">
        <v>0.80000000000000004</v>
      </c>
      <c r="M107" s="30">
        <v>1.3</v>
      </c>
      <c r="N107" s="30">
        <v>2</v>
      </c>
    </row>
    <row r="108">
      <c r="A108" s="9" t="s">
        <v>14</v>
      </c>
      <c r="B108" s="29">
        <v>3.5</v>
      </c>
      <c r="C108" s="29">
        <v>0.59999999999999998</v>
      </c>
      <c r="D108" s="29" t="s">
        <v>92</v>
      </c>
      <c r="E108" s="29" t="s">
        <v>92</v>
      </c>
      <c r="F108" s="29" t="s">
        <v>92</v>
      </c>
      <c r="G108" s="29" t="s">
        <v>92</v>
      </c>
      <c r="H108" s="29" t="s">
        <v>92</v>
      </c>
      <c r="I108" s="29" t="s">
        <v>92</v>
      </c>
      <c r="J108" s="29" t="s">
        <v>92</v>
      </c>
      <c r="K108" s="29" t="s">
        <v>92</v>
      </c>
      <c r="L108" s="30">
        <v>232.30000000000001</v>
      </c>
      <c r="M108" s="30">
        <v>350</v>
      </c>
      <c r="N108" s="30">
        <v>522.60000000000002</v>
      </c>
    </row>
    <row r="109">
      <c r="A109" s="9" t="s">
        <v>15</v>
      </c>
      <c r="B109" s="29">
        <v>13.199999999999999</v>
      </c>
      <c r="C109" s="29">
        <v>2.8999999999999999</v>
      </c>
      <c r="D109" s="29">
        <v>87.799999999999997</v>
      </c>
      <c r="E109" s="29">
        <v>115.5</v>
      </c>
      <c r="F109" s="29">
        <v>0</v>
      </c>
      <c r="G109" s="29">
        <v>279.39999999999998</v>
      </c>
      <c r="H109" s="29" t="s">
        <v>92</v>
      </c>
      <c r="I109" s="29" t="s">
        <v>92</v>
      </c>
      <c r="J109" s="29" t="s">
        <v>92</v>
      </c>
      <c r="K109" s="29" t="s">
        <v>92</v>
      </c>
      <c r="L109" s="30">
        <v>274</v>
      </c>
      <c r="M109" s="30">
        <v>417.39999999999998</v>
      </c>
      <c r="N109" s="30">
        <v>633.5</v>
      </c>
    </row>
    <row r="110">
      <c r="A110" s="9" t="s">
        <v>27</v>
      </c>
      <c r="B110" s="29">
        <v>1335.9000000000001</v>
      </c>
      <c r="C110" s="29">
        <v>1753.0999999999999</v>
      </c>
      <c r="D110" s="29">
        <v>1959.9000000000001</v>
      </c>
      <c r="E110" s="29">
        <v>945.39999999999998</v>
      </c>
      <c r="F110" s="29">
        <v>1889.8</v>
      </c>
      <c r="G110" s="29">
        <v>17380.599999999999</v>
      </c>
      <c r="H110" s="29">
        <v>17133.5</v>
      </c>
      <c r="I110" s="29">
        <v>19402.900000000001</v>
      </c>
      <c r="J110" s="29">
        <v>21898.799999999999</v>
      </c>
      <c r="K110" s="29">
        <v>21233.599999999999</v>
      </c>
      <c r="L110" s="30">
        <v>25352.400000000001</v>
      </c>
      <c r="M110" s="30">
        <v>37400.099999999999</v>
      </c>
      <c r="N110" s="30">
        <v>54107.800000000003</v>
      </c>
    </row>
    <row r="111">
      <c r="A111" s="9" t="s">
        <v>21</v>
      </c>
      <c r="B111" s="29">
        <v>20.800000000000001</v>
      </c>
      <c r="C111" s="30">
        <v>19.600000000000001</v>
      </c>
      <c r="D111" s="29">
        <v>6.0999999999999996</v>
      </c>
      <c r="E111" s="29">
        <v>10.9</v>
      </c>
      <c r="F111" s="29">
        <v>7.7000000000000002</v>
      </c>
      <c r="G111" s="29">
        <v>12</v>
      </c>
      <c r="H111" s="29" t="s">
        <v>92</v>
      </c>
      <c r="I111" s="29" t="s">
        <v>92</v>
      </c>
      <c r="J111" s="29" t="s">
        <v>92</v>
      </c>
      <c r="K111" s="29" t="s">
        <v>92</v>
      </c>
      <c r="L111" s="30">
        <v>150.69999999999999</v>
      </c>
      <c r="M111" s="30">
        <v>228</v>
      </c>
      <c r="N111" s="30">
        <v>342.60000000000002</v>
      </c>
    </row>
    <row r="112">
      <c r="A112" s="9" t="s">
        <v>22</v>
      </c>
      <c r="B112" s="29">
        <v>85.5</v>
      </c>
      <c r="C112" s="29">
        <v>310.39999999999998</v>
      </c>
      <c r="D112" s="29">
        <v>477.80000000000001</v>
      </c>
      <c r="E112" s="29">
        <v>404.10000000000002</v>
      </c>
      <c r="F112" s="29">
        <v>459.89999999999998</v>
      </c>
      <c r="G112" s="29">
        <v>533.70000000000005</v>
      </c>
      <c r="H112" s="29">
        <v>641.89999999999998</v>
      </c>
      <c r="I112" s="29" t="s">
        <v>92</v>
      </c>
      <c r="J112" s="29" t="s">
        <v>92</v>
      </c>
      <c r="K112" s="29" t="s">
        <v>92</v>
      </c>
      <c r="L112" s="30">
        <v>536.79999999999995</v>
      </c>
      <c r="M112" s="30">
        <v>755.79999999999995</v>
      </c>
      <c r="N112" s="30">
        <v>1019.8</v>
      </c>
    </row>
    <row r="113">
      <c r="A113" s="9" t="s">
        <v>23</v>
      </c>
      <c r="B113" s="29">
        <v>3.1000000000000001</v>
      </c>
      <c r="C113" s="29">
        <v>3.3999999999999999</v>
      </c>
      <c r="D113" s="29">
        <v>4.9000000000000004</v>
      </c>
      <c r="E113" s="29">
        <v>2.8999999999999999</v>
      </c>
      <c r="F113" s="29" t="s">
        <v>92</v>
      </c>
      <c r="G113" s="29">
        <v>7.5999999999999996</v>
      </c>
      <c r="H113" s="29" t="s">
        <v>92</v>
      </c>
      <c r="I113" s="29" t="s">
        <v>92</v>
      </c>
      <c r="J113" s="29" t="s">
        <v>92</v>
      </c>
      <c r="K113" s="29" t="s">
        <v>92</v>
      </c>
      <c r="L113" s="30">
        <v>10.6</v>
      </c>
      <c r="M113" s="30">
        <v>16.100000000000001</v>
      </c>
      <c r="N113" s="30">
        <v>24.300000000000001</v>
      </c>
    </row>
    <row r="114">
      <c r="A114" s="9" t="s">
        <v>24</v>
      </c>
      <c r="B114" s="29">
        <v>10.699999999999999</v>
      </c>
      <c r="C114" s="29">
        <v>1.5</v>
      </c>
      <c r="D114" s="29">
        <v>1</v>
      </c>
      <c r="E114" s="29" t="s">
        <v>92</v>
      </c>
      <c r="F114" s="29" t="s">
        <v>92</v>
      </c>
      <c r="G114" s="29">
        <v>2</v>
      </c>
      <c r="H114" s="29" t="s">
        <v>92</v>
      </c>
      <c r="I114" s="29" t="s">
        <v>92</v>
      </c>
      <c r="J114" s="29" t="s">
        <v>92</v>
      </c>
      <c r="K114" s="29" t="s">
        <v>92</v>
      </c>
      <c r="L114" s="30">
        <v>3.5</v>
      </c>
      <c r="M114" s="30">
        <v>6.5</v>
      </c>
      <c r="N114" s="30">
        <v>13.4</v>
      </c>
    </row>
    <row r="115">
      <c r="A115" s="9" t="s">
        <v>29</v>
      </c>
      <c r="B115" s="29">
        <v>165.19999999999999</v>
      </c>
      <c r="C115" s="29">
        <v>148.09999999999999</v>
      </c>
      <c r="D115" s="29">
        <v>221.30000000000001</v>
      </c>
      <c r="E115" s="29">
        <v>129.59999999999999</v>
      </c>
      <c r="F115" s="29">
        <v>192.09999999999999</v>
      </c>
      <c r="G115" s="29">
        <v>261.89999999999998</v>
      </c>
      <c r="H115" s="29">
        <v>278.80000000000001</v>
      </c>
      <c r="I115" s="29">
        <v>313</v>
      </c>
      <c r="J115" s="29">
        <v>418.39999999999998</v>
      </c>
      <c r="K115" s="29">
        <v>472.10000000000002</v>
      </c>
      <c r="L115" s="30">
        <v>289.69999999999999</v>
      </c>
      <c r="M115" s="30">
        <v>432.19999999999999</v>
      </c>
      <c r="N115" s="30">
        <v>635.79999999999995</v>
      </c>
    </row>
    <row r="116">
      <c r="A116" s="9" t="s">
        <v>16</v>
      </c>
      <c r="B116" s="29">
        <v>59.700000000000003</v>
      </c>
      <c r="C116" s="29">
        <v>15.199999999999999</v>
      </c>
      <c r="D116" s="29">
        <v>52.399999999999999</v>
      </c>
      <c r="E116" s="29">
        <v>5.2000000000000002</v>
      </c>
      <c r="F116" s="29" t="s">
        <v>92</v>
      </c>
      <c r="G116" s="29">
        <v>8.3000000000000007</v>
      </c>
      <c r="H116" s="29" t="s">
        <v>92</v>
      </c>
      <c r="I116" s="29" t="s">
        <v>92</v>
      </c>
      <c r="J116" s="29" t="s">
        <v>92</v>
      </c>
      <c r="K116" s="29" t="s">
        <v>92</v>
      </c>
      <c r="L116" s="30">
        <v>336.39999999999998</v>
      </c>
      <c r="M116" s="30">
        <v>502.30000000000001</v>
      </c>
      <c r="N116" s="30">
        <v>739.70000000000005</v>
      </c>
    </row>
    <row r="117">
      <c r="A117" s="9" t="s">
        <v>17</v>
      </c>
      <c r="B117" s="29">
        <v>4.5</v>
      </c>
      <c r="C117" s="29" t="s">
        <v>92</v>
      </c>
      <c r="D117" s="29">
        <v>1</v>
      </c>
      <c r="E117" s="29" t="s">
        <v>92</v>
      </c>
      <c r="F117" s="29" t="s">
        <v>92</v>
      </c>
      <c r="G117" s="29">
        <v>711.20000000000005</v>
      </c>
      <c r="H117" s="29" t="s">
        <v>92</v>
      </c>
      <c r="I117" s="29" t="s">
        <v>92</v>
      </c>
      <c r="J117" s="29" t="s">
        <v>92</v>
      </c>
      <c r="K117" s="29" t="s">
        <v>92</v>
      </c>
      <c r="L117" s="30">
        <v>2.8999999999999999</v>
      </c>
      <c r="M117" s="30">
        <v>5.4000000000000004</v>
      </c>
      <c r="N117" s="30">
        <v>11</v>
      </c>
    </row>
    <row r="118">
      <c r="A118" s="9" t="s">
        <v>11</v>
      </c>
      <c r="B118" s="29">
        <v>1115.5999999999999</v>
      </c>
      <c r="C118" s="30">
        <v>3335.1999999999998</v>
      </c>
      <c r="D118" s="29">
        <v>8698.5</v>
      </c>
      <c r="E118" s="29">
        <v>7725.3000000000002</v>
      </c>
      <c r="F118" s="29">
        <v>5496.3000000000002</v>
      </c>
      <c r="G118" s="29">
        <v>6774.1999999999998</v>
      </c>
      <c r="H118" s="29">
        <v>5178.8999999999996</v>
      </c>
      <c r="I118" s="29">
        <v>5932.6999999999998</v>
      </c>
      <c r="J118" s="29">
        <v>1903.4000000000001</v>
      </c>
      <c r="K118" s="29">
        <v>2228</v>
      </c>
      <c r="L118" s="30">
        <v>26894.599999999999</v>
      </c>
      <c r="M118" s="30">
        <v>40137.099999999999</v>
      </c>
      <c r="N118" s="30">
        <v>59084.300000000003</v>
      </c>
    </row>
    <row r="119">
      <c r="A119" s="9" t="s">
        <v>25</v>
      </c>
      <c r="B119" s="29">
        <v>22.800000000000001</v>
      </c>
      <c r="C119" s="29">
        <v>7.7999999999999998</v>
      </c>
      <c r="D119" s="29">
        <v>8</v>
      </c>
      <c r="E119" s="29">
        <v>5.5</v>
      </c>
      <c r="F119" s="29" t="s">
        <v>92</v>
      </c>
      <c r="G119" s="29">
        <v>33.200000000000003</v>
      </c>
      <c r="H119" s="29" t="s">
        <v>92</v>
      </c>
      <c r="I119" s="29" t="s">
        <v>92</v>
      </c>
      <c r="J119" s="29" t="s">
        <v>92</v>
      </c>
      <c r="K119" s="29" t="s">
        <v>92</v>
      </c>
      <c r="L119" s="30">
        <v>45.899999999999999</v>
      </c>
      <c r="M119" s="30">
        <v>68.799999999999997</v>
      </c>
      <c r="N119" s="30">
        <v>102.09999999999999</v>
      </c>
    </row>
    <row r="120">
      <c r="A120" s="9" t="s">
        <v>18</v>
      </c>
      <c r="B120" s="29">
        <v>18.800000000000001</v>
      </c>
      <c r="C120" s="29">
        <v>5.0999999999999996</v>
      </c>
      <c r="D120" s="29">
        <v>4.9000000000000004</v>
      </c>
      <c r="E120" s="29">
        <v>4.5</v>
      </c>
      <c r="F120" s="29" t="s">
        <v>92</v>
      </c>
      <c r="G120" s="29">
        <v>44</v>
      </c>
      <c r="H120" s="29" t="s">
        <v>92</v>
      </c>
      <c r="I120" s="29" t="s">
        <v>92</v>
      </c>
      <c r="J120" s="29" t="s">
        <v>92</v>
      </c>
      <c r="K120" s="29" t="s">
        <v>92</v>
      </c>
      <c r="L120" s="30">
        <v>73.299999999999997</v>
      </c>
      <c r="M120" s="30">
        <v>110</v>
      </c>
      <c r="N120" s="30">
        <v>163.09999999999999</v>
      </c>
    </row>
    <row r="121">
      <c r="A121" s="9" t="s">
        <v>9</v>
      </c>
      <c r="B121" s="29">
        <v>26942</v>
      </c>
      <c r="C121" s="29">
        <v>46836.400000000001</v>
      </c>
      <c r="D121" s="29">
        <v>59849.599999999999</v>
      </c>
      <c r="E121" s="29">
        <v>65458</v>
      </c>
      <c r="F121" s="29">
        <v>71189.100000000006</v>
      </c>
      <c r="G121" s="29">
        <v>82776.199999999997</v>
      </c>
      <c r="H121" s="29">
        <v>60671.400000000001</v>
      </c>
      <c r="I121" s="29">
        <v>87424.699999999997</v>
      </c>
      <c r="J121" s="29">
        <v>99847.300000000003</v>
      </c>
      <c r="K121" s="29">
        <v>103233.5</v>
      </c>
      <c r="L121" s="30">
        <v>111904.2</v>
      </c>
      <c r="M121" s="30">
        <v>170552.5</v>
      </c>
      <c r="N121" s="30">
        <v>259108.79999999999</v>
      </c>
    </row>
    <row r="122">
      <c r="A122" s="9" t="s">
        <v>32</v>
      </c>
      <c r="B122" s="29">
        <v>1</v>
      </c>
      <c r="C122" s="29">
        <v>29.699999999999999</v>
      </c>
      <c r="D122" s="29">
        <v>6.5999999999999996</v>
      </c>
      <c r="E122" s="29" t="s">
        <v>92</v>
      </c>
      <c r="F122" s="29" t="s">
        <v>92</v>
      </c>
      <c r="G122" s="29">
        <v>0.69999999999999996</v>
      </c>
      <c r="H122" s="29" t="s">
        <v>92</v>
      </c>
      <c r="I122" s="29" t="s">
        <v>92</v>
      </c>
      <c r="J122" s="29" t="s">
        <v>92</v>
      </c>
      <c r="K122" s="29" t="s">
        <v>92</v>
      </c>
      <c r="L122" s="30">
        <v>1.2</v>
      </c>
      <c r="M122" s="30">
        <v>1.8999999999999999</v>
      </c>
      <c r="N122" s="30">
        <v>3.2000000000000002</v>
      </c>
    </row>
    <row r="123">
      <c r="A123" s="9" t="s">
        <v>30</v>
      </c>
      <c r="B123" s="29">
        <v>2793.1999999999998</v>
      </c>
      <c r="C123" s="29">
        <v>657.70000000000005</v>
      </c>
      <c r="D123" s="29">
        <v>1052.5</v>
      </c>
      <c r="E123" s="29">
        <v>1024.2</v>
      </c>
      <c r="F123" s="29">
        <v>1092.3</v>
      </c>
      <c r="G123" s="29">
        <v>987.5</v>
      </c>
      <c r="H123" s="29">
        <v>1759.2</v>
      </c>
      <c r="I123" s="29">
        <v>2557.6999999999998</v>
      </c>
      <c r="J123" s="29">
        <v>2975.4000000000001</v>
      </c>
      <c r="K123" s="29">
        <v>2045.8</v>
      </c>
      <c r="L123" s="30">
        <v>7454.1000000000004</v>
      </c>
      <c r="M123" s="30">
        <v>11122.200000000001</v>
      </c>
      <c r="N123" s="30">
        <v>16368</v>
      </c>
    </row>
    <row r="125" ht="15.75">
      <c r="A125" s="1528" t="s">
        <v>45</v>
      </c>
      <c r="B125" s="1529"/>
      <c r="C125" s="1529"/>
      <c r="D125" s="1529"/>
      <c r="E125" s="1529"/>
      <c r="F125" s="1529"/>
      <c r="G125" s="1529"/>
      <c r="H125" s="1529"/>
      <c r="I125" s="1529"/>
      <c r="J125" s="1529"/>
      <c r="K125" s="1529"/>
      <c r="L125" s="1529"/>
      <c r="M125" s="1529"/>
      <c r="N125" s="1529"/>
    </row>
    <row r="126">
      <c r="A126" s="181" t="s">
        <v>1</v>
      </c>
      <c r="B126" s="182" t="s">
        <v>55</v>
      </c>
      <c r="C126" s="183"/>
      <c r="D126" s="183"/>
      <c r="E126" s="183"/>
      <c r="F126" s="183"/>
      <c r="G126" s="183"/>
      <c r="H126" s="183"/>
      <c r="I126" s="183"/>
      <c r="J126" s="184"/>
      <c r="K126" s="185" t="s">
        <v>111</v>
      </c>
      <c r="L126" s="186"/>
      <c r="M126" s="187"/>
      <c r="N126" s="1529"/>
    </row>
    <row r="127">
      <c r="A127" s="188"/>
      <c r="B127" s="189">
        <v>2005</v>
      </c>
      <c r="C127" s="189">
        <v>2010</v>
      </c>
      <c r="D127" s="189">
        <v>2012</v>
      </c>
      <c r="E127" s="189">
        <v>2013</v>
      </c>
      <c r="F127" s="189">
        <v>2014</v>
      </c>
      <c r="G127" s="189">
        <v>2015</v>
      </c>
      <c r="H127" s="189">
        <v>2016</v>
      </c>
      <c r="I127" s="189">
        <v>2017</v>
      </c>
      <c r="J127" s="189">
        <v>2018</v>
      </c>
      <c r="K127" s="190">
        <v>2020</v>
      </c>
      <c r="L127" s="190">
        <v>2024</v>
      </c>
      <c r="M127" s="190">
        <v>2030</v>
      </c>
      <c r="N127" s="1529"/>
    </row>
    <row r="128">
      <c r="A128" s="191" t="s">
        <v>6</v>
      </c>
      <c r="B128" s="192">
        <v>508</v>
      </c>
      <c r="C128" s="192">
        <v>1167</v>
      </c>
      <c r="D128" s="192">
        <v>1881</v>
      </c>
      <c r="E128" s="192">
        <v>2253</v>
      </c>
      <c r="F128" s="192">
        <v>1078.5</v>
      </c>
      <c r="G128" s="192" t="s">
        <v>92</v>
      </c>
      <c r="H128" s="192" t="s">
        <v>92</v>
      </c>
      <c r="I128" s="192" t="s">
        <v>92</v>
      </c>
      <c r="J128" s="192" t="s">
        <v>92</v>
      </c>
      <c r="K128" s="193">
        <v>2860</v>
      </c>
      <c r="L128" s="193">
        <v>3308</v>
      </c>
      <c r="M128" s="193">
        <v>3722</v>
      </c>
      <c r="N128" s="1529"/>
    </row>
    <row r="129">
      <c r="A129" s="194" t="s">
        <v>28</v>
      </c>
      <c r="B129" s="192">
        <v>3</v>
      </c>
      <c r="C129" s="193">
        <v>7</v>
      </c>
      <c r="D129" s="192">
        <v>11</v>
      </c>
      <c r="E129" s="192">
        <v>14</v>
      </c>
      <c r="F129" s="192">
        <v>7.2999999999999998</v>
      </c>
      <c r="G129" s="192">
        <v>8.1999999999999993</v>
      </c>
      <c r="H129" s="192">
        <v>8</v>
      </c>
      <c r="I129" s="192">
        <v>6.9000000000000004</v>
      </c>
      <c r="J129" s="192">
        <v>6.5</v>
      </c>
      <c r="K129" s="193">
        <v>19</v>
      </c>
      <c r="L129" s="193">
        <v>24</v>
      </c>
      <c r="M129" s="193">
        <v>29</v>
      </c>
      <c r="N129" s="1529"/>
    </row>
    <row r="130">
      <c r="A130" s="194" t="s">
        <v>13</v>
      </c>
      <c r="B130" s="192">
        <v>14</v>
      </c>
      <c r="C130" s="192">
        <v>31</v>
      </c>
      <c r="D130" s="192">
        <v>46</v>
      </c>
      <c r="E130" s="192">
        <v>53</v>
      </c>
      <c r="F130" s="192">
        <v>30.699999999999999</v>
      </c>
      <c r="G130" s="192">
        <v>54</v>
      </c>
      <c r="H130" s="192">
        <v>57</v>
      </c>
      <c r="I130" s="192">
        <v>61</v>
      </c>
      <c r="J130" s="192">
        <v>60</v>
      </c>
      <c r="K130" s="193">
        <v>66</v>
      </c>
      <c r="L130" s="193">
        <v>76</v>
      </c>
      <c r="M130" s="193">
        <v>86</v>
      </c>
      <c r="N130" s="1529"/>
    </row>
    <row r="131">
      <c r="A131" s="194" t="s">
        <v>20</v>
      </c>
      <c r="B131" s="192">
        <v>4</v>
      </c>
      <c r="C131" s="192">
        <v>5</v>
      </c>
      <c r="D131" s="192">
        <v>8</v>
      </c>
      <c r="E131" s="192">
        <v>9</v>
      </c>
      <c r="F131" s="192">
        <v>4.5999999999999996</v>
      </c>
      <c r="G131" s="192">
        <v>7.4000000000000004</v>
      </c>
      <c r="H131" s="192">
        <v>8.8000000000000007</v>
      </c>
      <c r="I131" s="192">
        <v>11.1</v>
      </c>
      <c r="J131" s="192">
        <v>9.0999999999999996</v>
      </c>
      <c r="K131" s="193">
        <v>10</v>
      </c>
      <c r="L131" s="193">
        <v>10</v>
      </c>
      <c r="M131" s="193">
        <v>10</v>
      </c>
      <c r="N131" s="1529"/>
    </row>
    <row r="132">
      <c r="A132" s="194" t="s">
        <v>14</v>
      </c>
      <c r="B132" s="192">
        <v>5</v>
      </c>
      <c r="C132" s="192">
        <v>10</v>
      </c>
      <c r="D132" s="192">
        <v>15</v>
      </c>
      <c r="E132" s="192">
        <v>19</v>
      </c>
      <c r="F132" s="192">
        <v>11.699999999999999</v>
      </c>
      <c r="G132" s="192">
        <v>22.800000000000001</v>
      </c>
      <c r="H132" s="192">
        <v>21.600000000000001</v>
      </c>
      <c r="I132" s="192">
        <v>21.899999999999999</v>
      </c>
      <c r="J132" s="192">
        <v>26.5</v>
      </c>
      <c r="K132" s="193">
        <v>24</v>
      </c>
      <c r="L132" s="193">
        <v>29</v>
      </c>
      <c r="M132" s="193">
        <v>34</v>
      </c>
      <c r="N132" s="1529"/>
    </row>
    <row r="133">
      <c r="A133" s="194" t="s">
        <v>15</v>
      </c>
      <c r="B133" s="192">
        <v>3</v>
      </c>
      <c r="C133" s="192">
        <v>5</v>
      </c>
      <c r="D133" s="192">
        <v>9</v>
      </c>
      <c r="E133" s="192">
        <v>9</v>
      </c>
      <c r="F133" s="192">
        <v>5.7000000000000002</v>
      </c>
      <c r="G133" s="192">
        <v>8.5</v>
      </c>
      <c r="H133" s="192">
        <v>9.8000000000000007</v>
      </c>
      <c r="I133" s="192">
        <v>10.5</v>
      </c>
      <c r="J133" s="192">
        <v>14.199999999999999</v>
      </c>
      <c r="K133" s="193">
        <v>10</v>
      </c>
      <c r="L133" s="193">
        <v>10</v>
      </c>
      <c r="M133" s="193">
        <v>10</v>
      </c>
      <c r="N133" s="1529"/>
    </row>
    <row r="134">
      <c r="A134" s="194" t="s">
        <v>27</v>
      </c>
      <c r="B134" s="192">
        <v>8</v>
      </c>
      <c r="C134" s="192">
        <v>18</v>
      </c>
      <c r="D134" s="192">
        <v>30</v>
      </c>
      <c r="E134" s="192">
        <v>34</v>
      </c>
      <c r="F134" s="192">
        <v>19.399999999999999</v>
      </c>
      <c r="G134" s="192">
        <v>14.4</v>
      </c>
      <c r="H134" s="192">
        <v>14.5</v>
      </c>
      <c r="I134" s="192">
        <v>18.199999999999999</v>
      </c>
      <c r="J134" s="192">
        <v>16.600000000000001</v>
      </c>
      <c r="K134" s="193">
        <v>44</v>
      </c>
      <c r="L134" s="193">
        <v>49</v>
      </c>
      <c r="M134" s="193">
        <v>54</v>
      </c>
      <c r="N134" s="1529"/>
    </row>
    <row r="135">
      <c r="A135" s="194" t="s">
        <v>21</v>
      </c>
      <c r="B135" s="192">
        <v>4</v>
      </c>
      <c r="C135" s="193">
        <v>8</v>
      </c>
      <c r="D135" s="192">
        <v>12</v>
      </c>
      <c r="E135" s="192">
        <v>12</v>
      </c>
      <c r="F135" s="192">
        <v>8.0999999999999996</v>
      </c>
      <c r="G135" s="192">
        <v>8</v>
      </c>
      <c r="H135" s="192">
        <v>8</v>
      </c>
      <c r="I135" s="192">
        <v>8</v>
      </c>
      <c r="J135" s="192">
        <v>9</v>
      </c>
      <c r="K135" s="193">
        <v>17</v>
      </c>
      <c r="L135" s="193">
        <v>22</v>
      </c>
      <c r="M135" s="193">
        <v>27</v>
      </c>
      <c r="N135" s="1529"/>
    </row>
    <row r="136">
      <c r="A136" s="194" t="s">
        <v>22</v>
      </c>
      <c r="B136" s="192">
        <v>13</v>
      </c>
      <c r="C136" s="192">
        <v>24</v>
      </c>
      <c r="D136" s="192">
        <v>38</v>
      </c>
      <c r="E136" s="192">
        <v>43</v>
      </c>
      <c r="F136" s="192">
        <v>25.399999999999999</v>
      </c>
      <c r="G136" s="192">
        <v>38</v>
      </c>
      <c r="H136" s="192">
        <v>42.5</v>
      </c>
      <c r="I136" s="192">
        <v>41.700000000000003</v>
      </c>
      <c r="J136" s="192">
        <v>44.600000000000001</v>
      </c>
      <c r="K136" s="193">
        <v>54</v>
      </c>
      <c r="L136" s="193">
        <v>64</v>
      </c>
      <c r="M136" s="193">
        <v>74</v>
      </c>
      <c r="N136" s="1529"/>
    </row>
    <row r="137">
      <c r="A137" s="194" t="s">
        <v>23</v>
      </c>
      <c r="B137" s="192">
        <v>3</v>
      </c>
      <c r="C137" s="192">
        <v>5</v>
      </c>
      <c r="D137" s="192">
        <v>7</v>
      </c>
      <c r="E137" s="192">
        <v>8</v>
      </c>
      <c r="F137" s="192">
        <v>4.2999999999999998</v>
      </c>
      <c r="G137" s="192">
        <v>4.2999999999999998</v>
      </c>
      <c r="H137" s="192">
        <v>4.5999999999999996</v>
      </c>
      <c r="I137" s="192">
        <v>5</v>
      </c>
      <c r="J137" s="192">
        <v>5.5999999999999996</v>
      </c>
      <c r="K137" s="193">
        <v>10</v>
      </c>
      <c r="L137" s="193">
        <v>10</v>
      </c>
      <c r="M137" s="193">
        <v>10</v>
      </c>
      <c r="N137" s="1529"/>
    </row>
    <row r="138">
      <c r="A138" s="194" t="s">
        <v>24</v>
      </c>
      <c r="B138" s="192">
        <v>5</v>
      </c>
      <c r="C138" s="192">
        <v>8</v>
      </c>
      <c r="D138" s="192">
        <v>10</v>
      </c>
      <c r="E138" s="192">
        <v>11</v>
      </c>
      <c r="F138" s="192">
        <v>7.7999999999999998</v>
      </c>
      <c r="G138" s="192">
        <v>11</v>
      </c>
      <c r="H138" s="192">
        <v>7.7999999999999998</v>
      </c>
      <c r="I138" s="192">
        <v>7.0999999999999996</v>
      </c>
      <c r="J138" s="192">
        <v>7</v>
      </c>
      <c r="K138" s="193">
        <v>16</v>
      </c>
      <c r="L138" s="193">
        <v>21</v>
      </c>
      <c r="M138" s="193">
        <v>26</v>
      </c>
      <c r="N138" s="1529"/>
    </row>
    <row r="139">
      <c r="A139" s="194" t="s">
        <v>29</v>
      </c>
      <c r="B139" s="192">
        <v>5</v>
      </c>
      <c r="C139" s="192">
        <v>9</v>
      </c>
      <c r="D139" s="192">
        <v>14</v>
      </c>
      <c r="E139" s="192">
        <v>18</v>
      </c>
      <c r="F139" s="192">
        <v>10</v>
      </c>
      <c r="G139" s="192">
        <v>18</v>
      </c>
      <c r="H139" s="192">
        <v>19</v>
      </c>
      <c r="I139" s="192">
        <v>20</v>
      </c>
      <c r="J139" s="192">
        <v>21</v>
      </c>
      <c r="K139" s="193">
        <v>23</v>
      </c>
      <c r="L139" s="193">
        <v>28</v>
      </c>
      <c r="M139" s="193">
        <v>33</v>
      </c>
      <c r="N139" s="1529"/>
    </row>
    <row r="140">
      <c r="A140" s="194" t="s">
        <v>16</v>
      </c>
      <c r="B140" s="192">
        <v>3</v>
      </c>
      <c r="C140" s="192">
        <v>4</v>
      </c>
      <c r="D140" s="192">
        <v>7</v>
      </c>
      <c r="E140" s="192">
        <v>12</v>
      </c>
      <c r="F140" s="192">
        <v>5.0999999999999996</v>
      </c>
      <c r="G140" s="192" t="s">
        <v>92</v>
      </c>
      <c r="H140" s="192" t="s">
        <v>92</v>
      </c>
      <c r="I140" s="192" t="s">
        <v>92</v>
      </c>
      <c r="J140" s="192" t="s">
        <v>92</v>
      </c>
      <c r="K140" s="193">
        <v>16</v>
      </c>
      <c r="L140" s="193">
        <v>21</v>
      </c>
      <c r="M140" s="193">
        <v>26</v>
      </c>
      <c r="N140" s="1529"/>
    </row>
    <row r="141">
      <c r="A141" s="194" t="s">
        <v>17</v>
      </c>
      <c r="B141" s="192">
        <v>1</v>
      </c>
      <c r="C141" s="192">
        <v>2</v>
      </c>
      <c r="D141" s="192">
        <v>4</v>
      </c>
      <c r="E141" s="192">
        <v>4</v>
      </c>
      <c r="F141" s="192">
        <v>2.3999999999999999</v>
      </c>
      <c r="G141" s="192" t="s">
        <v>92</v>
      </c>
      <c r="H141" s="192" t="s">
        <v>92</v>
      </c>
      <c r="I141" s="192" t="s">
        <v>92</v>
      </c>
      <c r="J141" s="192" t="s">
        <v>92</v>
      </c>
      <c r="K141" s="193">
        <v>5</v>
      </c>
      <c r="L141" s="193">
        <v>5</v>
      </c>
      <c r="M141" s="193">
        <v>5</v>
      </c>
      <c r="N141" s="1529"/>
    </row>
    <row r="142">
      <c r="A142" s="194" t="s">
        <v>11</v>
      </c>
      <c r="B142" s="192">
        <v>27</v>
      </c>
      <c r="C142" s="193">
        <v>35</v>
      </c>
      <c r="D142" s="192">
        <v>62</v>
      </c>
      <c r="E142" s="192">
        <v>75</v>
      </c>
      <c r="F142" s="192">
        <v>27.300000000000001</v>
      </c>
      <c r="G142" s="192">
        <v>65.099999999999994</v>
      </c>
      <c r="H142" s="192">
        <v>78.099999999999994</v>
      </c>
      <c r="I142" s="192">
        <v>101.7</v>
      </c>
      <c r="J142" s="192">
        <v>125.3</v>
      </c>
      <c r="K142" s="193">
        <v>94</v>
      </c>
      <c r="L142" s="193">
        <v>109</v>
      </c>
      <c r="M142" s="193">
        <v>124</v>
      </c>
      <c r="N142" s="1529"/>
    </row>
    <row r="143">
      <c r="A143" s="194" t="s">
        <v>25</v>
      </c>
      <c r="B143" s="192">
        <v>3</v>
      </c>
      <c r="C143" s="192">
        <v>7</v>
      </c>
      <c r="D143" s="192">
        <v>9</v>
      </c>
      <c r="E143" s="192">
        <v>11</v>
      </c>
      <c r="F143" s="192">
        <v>5.5999999999999996</v>
      </c>
      <c r="G143" s="192" t="s">
        <v>92</v>
      </c>
      <c r="H143" s="192" t="s">
        <v>92</v>
      </c>
      <c r="I143" s="192" t="s">
        <v>92</v>
      </c>
      <c r="J143" s="192" t="s">
        <v>92</v>
      </c>
      <c r="K143" s="193">
        <v>16</v>
      </c>
      <c r="L143" s="193">
        <v>21</v>
      </c>
      <c r="M143" s="193">
        <v>26</v>
      </c>
      <c r="N143" s="1529"/>
    </row>
    <row r="144">
      <c r="A144" s="194" t="s">
        <v>18</v>
      </c>
      <c r="B144" s="192">
        <v>6</v>
      </c>
      <c r="C144" s="192">
        <v>9</v>
      </c>
      <c r="D144" s="192">
        <v>13</v>
      </c>
      <c r="E144" s="192">
        <v>19</v>
      </c>
      <c r="F144" s="192">
        <v>9.6999999999999993</v>
      </c>
      <c r="G144" s="192">
        <v>9.1999999999999993</v>
      </c>
      <c r="H144" s="192">
        <v>10.1</v>
      </c>
      <c r="I144" s="192">
        <v>9.3000000000000007</v>
      </c>
      <c r="J144" s="192">
        <v>7.7000000000000002</v>
      </c>
      <c r="K144" s="193">
        <v>24</v>
      </c>
      <c r="L144" s="193">
        <v>29</v>
      </c>
      <c r="M144" s="193">
        <v>34</v>
      </c>
      <c r="N144" s="1529"/>
    </row>
    <row r="145">
      <c r="A145" s="194" t="s">
        <v>9</v>
      </c>
      <c r="B145" s="192">
        <v>372</v>
      </c>
      <c r="C145" s="192">
        <v>929</v>
      </c>
      <c r="D145" s="192">
        <v>1505</v>
      </c>
      <c r="E145" s="192">
        <v>1800</v>
      </c>
      <c r="F145" s="192">
        <v>843.29999999999995</v>
      </c>
      <c r="G145" s="192">
        <v>1874.7</v>
      </c>
      <c r="H145" s="192">
        <v>2207</v>
      </c>
      <c r="I145" s="192">
        <v>2372</v>
      </c>
      <c r="J145" s="192">
        <v>2615</v>
      </c>
      <c r="K145" s="193">
        <v>2285</v>
      </c>
      <c r="L145" s="193">
        <v>2633</v>
      </c>
      <c r="M145" s="193">
        <v>2951</v>
      </c>
      <c r="N145" s="1529"/>
    </row>
    <row r="146">
      <c r="A146" s="194" t="s">
        <v>32</v>
      </c>
      <c r="B146" s="192">
        <v>1</v>
      </c>
      <c r="C146" s="192">
        <v>3</v>
      </c>
      <c r="D146" s="192">
        <v>5</v>
      </c>
      <c r="E146" s="192">
        <v>5</v>
      </c>
      <c r="F146" s="192">
        <v>2.6000000000000001</v>
      </c>
      <c r="G146" s="192">
        <v>4.5999999999999996</v>
      </c>
      <c r="H146" s="192">
        <v>5.5999999999999996</v>
      </c>
      <c r="I146" s="192">
        <v>4.7000000000000002</v>
      </c>
      <c r="J146" s="192">
        <v>5.0999999999999996</v>
      </c>
      <c r="K146" s="193">
        <v>5</v>
      </c>
      <c r="L146" s="193">
        <v>5</v>
      </c>
      <c r="M146" s="193">
        <v>5</v>
      </c>
      <c r="N146" s="1529"/>
    </row>
    <row r="147">
      <c r="A147" s="194" t="s">
        <v>30</v>
      </c>
      <c r="B147" s="192">
        <v>28</v>
      </c>
      <c r="C147" s="192">
        <v>48</v>
      </c>
      <c r="D147" s="192">
        <v>76</v>
      </c>
      <c r="E147" s="192">
        <v>97</v>
      </c>
      <c r="F147" s="192">
        <v>47.5</v>
      </c>
      <c r="G147" s="192">
        <v>82.400000000000006</v>
      </c>
      <c r="H147" s="192">
        <v>93.900000000000006</v>
      </c>
      <c r="I147" s="192">
        <v>97.299999999999997</v>
      </c>
      <c r="J147" s="192">
        <v>90.299999999999997</v>
      </c>
      <c r="K147" s="193">
        <v>122</v>
      </c>
      <c r="L147" s="193">
        <v>142</v>
      </c>
      <c r="M147" s="193">
        <v>158</v>
      </c>
      <c r="N147" s="1529"/>
    </row>
    <row r="149" ht="15.75">
      <c r="A149" s="2" t="s">
        <v>41</v>
      </c>
    </row>
    <row r="150">
      <c r="A150" s="3" t="s">
        <v>1</v>
      </c>
      <c r="B150" s="21" t="s">
        <v>55</v>
      </c>
      <c r="C150" s="22"/>
      <c r="D150" s="22"/>
      <c r="E150" s="22"/>
      <c r="F150" s="22"/>
      <c r="G150" s="22"/>
      <c r="H150" s="22"/>
      <c r="I150" s="23"/>
      <c r="J150" s="21" t="s">
        <v>111</v>
      </c>
      <c r="K150" s="22"/>
      <c r="L150" s="23"/>
    </row>
    <row r="151">
      <c r="A151" s="7"/>
      <c r="B151" s="25">
        <v>2012</v>
      </c>
      <c r="C151" s="25">
        <v>2013</v>
      </c>
      <c r="D151" s="25">
        <v>2014</v>
      </c>
      <c r="E151" s="25">
        <v>2015</v>
      </c>
      <c r="F151" s="25">
        <v>2016</v>
      </c>
      <c r="G151" s="25">
        <v>2017</v>
      </c>
      <c r="H151" s="25">
        <v>2018</v>
      </c>
      <c r="I151" s="25">
        <v>2019</v>
      </c>
      <c r="J151" s="25">
        <v>2020</v>
      </c>
      <c r="K151" s="25">
        <v>2024</v>
      </c>
      <c r="L151" s="25">
        <v>2030</v>
      </c>
    </row>
    <row r="152">
      <c r="A152" s="9" t="s">
        <v>15</v>
      </c>
      <c r="B152" s="29">
        <v>1074.9000000000001</v>
      </c>
      <c r="C152" s="29">
        <v>1286.9000000000001</v>
      </c>
      <c r="D152" s="29">
        <v>1296.9000000000001</v>
      </c>
      <c r="E152" s="29">
        <v>1451</v>
      </c>
      <c r="F152" s="29">
        <v>1465</v>
      </c>
      <c r="G152" s="29">
        <v>1476.7</v>
      </c>
      <c r="H152" s="29">
        <v>1367.5999999999999</v>
      </c>
      <c r="I152" s="29">
        <v>1358.5</v>
      </c>
      <c r="J152" s="29">
        <v>1561.5999999999999</v>
      </c>
      <c r="K152" s="29">
        <v>2107.5999999999999</v>
      </c>
      <c r="L152" s="29">
        <v>2668.4000000000001</v>
      </c>
    </row>
    <row r="153">
      <c r="A153" s="9" t="s">
        <v>21</v>
      </c>
      <c r="B153" s="29">
        <v>1781.5999999999999</v>
      </c>
      <c r="C153" s="29">
        <v>2330.3000000000002</v>
      </c>
      <c r="D153" s="29">
        <v>2184.1999999999998</v>
      </c>
      <c r="E153" s="29">
        <v>2679.0999999999999</v>
      </c>
      <c r="F153" s="29">
        <v>2995.4000000000001</v>
      </c>
      <c r="G153" s="29">
        <v>3167</v>
      </c>
      <c r="H153" s="29">
        <v>3149.1999999999998</v>
      </c>
      <c r="I153" s="29">
        <v>3298.0999999999999</v>
      </c>
      <c r="J153" s="29">
        <v>2903.0999999999999</v>
      </c>
      <c r="K153" s="29">
        <v>3992.6999999999998</v>
      </c>
      <c r="L153" s="29">
        <v>5199.6999999999998</v>
      </c>
    </row>
    <row r="154">
      <c r="A154" s="9" t="s">
        <v>23</v>
      </c>
      <c r="B154" s="29">
        <v>681.5</v>
      </c>
      <c r="C154" s="29">
        <v>726.29999999999995</v>
      </c>
      <c r="D154" s="29">
        <v>810.5</v>
      </c>
      <c r="E154" s="29">
        <v>865.60000000000002</v>
      </c>
      <c r="F154" s="29">
        <v>1043.9000000000001</v>
      </c>
      <c r="G154" s="29">
        <v>1063.4000000000001</v>
      </c>
      <c r="H154" s="29">
        <v>1073.0999999999999</v>
      </c>
      <c r="I154" s="29">
        <v>1041.0999999999999</v>
      </c>
      <c r="J154" s="29">
        <v>1102.5999999999999</v>
      </c>
      <c r="K154" s="29">
        <v>1493.8</v>
      </c>
      <c r="L154" s="29">
        <v>1902.0999999999999</v>
      </c>
    </row>
    <row r="155">
      <c r="A155" s="9" t="s">
        <v>11</v>
      </c>
      <c r="B155" s="29">
        <v>9080.7000000000007</v>
      </c>
      <c r="C155" s="29">
        <v>10356.5</v>
      </c>
      <c r="D155" s="29">
        <v>12469.799999999999</v>
      </c>
      <c r="E155" s="29">
        <v>14350.299999999999</v>
      </c>
      <c r="F155" s="29">
        <v>12767.9</v>
      </c>
      <c r="G155" s="29">
        <v>15417.200000000001</v>
      </c>
      <c r="H155" s="29">
        <v>17126.799999999999</v>
      </c>
      <c r="I155" s="29">
        <v>17086.700000000001</v>
      </c>
      <c r="J155" s="29">
        <v>15632.5</v>
      </c>
      <c r="K155" s="29">
        <v>22136</v>
      </c>
      <c r="L155" s="29">
        <v>30116.799999999999</v>
      </c>
    </row>
    <row r="156">
      <c r="A156" s="9" t="s">
        <v>18</v>
      </c>
      <c r="B156" s="29">
        <v>889.20000000000005</v>
      </c>
      <c r="C156" s="29">
        <v>1021.9</v>
      </c>
      <c r="D156" s="29">
        <v>1044.5999999999999</v>
      </c>
      <c r="E156" s="29">
        <v>1168.4000000000001</v>
      </c>
      <c r="F156" s="29">
        <v>1364.7</v>
      </c>
      <c r="G156" s="29">
        <v>1333.9000000000001</v>
      </c>
      <c r="H156" s="29">
        <v>1336.5</v>
      </c>
      <c r="I156" s="29">
        <v>1361.9000000000001</v>
      </c>
      <c r="J156" s="29">
        <v>1413.5999999999999</v>
      </c>
      <c r="K156" s="29">
        <v>1922.4000000000001</v>
      </c>
      <c r="L156" s="29">
        <v>2461.6999999999998</v>
      </c>
    </row>
    <row r="158" ht="15.75">
      <c r="A158" s="2" t="s">
        <v>115</v>
      </c>
    </row>
    <row r="159">
      <c r="A159" s="3" t="s">
        <v>1</v>
      </c>
      <c r="B159" s="21" t="s">
        <v>55</v>
      </c>
      <c r="C159" s="22"/>
      <c r="D159" s="22"/>
      <c r="E159" s="22"/>
      <c r="F159" s="22"/>
      <c r="G159" s="22"/>
      <c r="H159" s="22"/>
      <c r="I159" s="23"/>
      <c r="J159" s="21" t="s">
        <v>111</v>
      </c>
      <c r="K159" s="22"/>
      <c r="L159" s="23"/>
    </row>
    <row r="160">
      <c r="A160" s="7"/>
      <c r="B160" s="25">
        <v>2012</v>
      </c>
      <c r="C160" s="25">
        <v>2013</v>
      </c>
      <c r="D160" s="25">
        <v>2014</v>
      </c>
      <c r="E160" s="25">
        <v>2015</v>
      </c>
      <c r="F160" s="25">
        <v>2016</v>
      </c>
      <c r="G160" s="25">
        <v>2017</v>
      </c>
      <c r="H160" s="25">
        <v>2018</v>
      </c>
      <c r="I160" s="25">
        <v>2019</v>
      </c>
      <c r="J160" s="25">
        <v>2020</v>
      </c>
      <c r="K160" s="25">
        <v>2024</v>
      </c>
      <c r="L160" s="25">
        <v>2030</v>
      </c>
    </row>
    <row r="161">
      <c r="A161" s="9" t="s">
        <v>28</v>
      </c>
      <c r="B161" s="29">
        <v>22423.299999999999</v>
      </c>
      <c r="C161" s="29">
        <v>20844.099999999999</v>
      </c>
      <c r="D161" s="29">
        <v>21351.900000000001</v>
      </c>
      <c r="E161" s="29">
        <v>21527.299999999999</v>
      </c>
      <c r="F161" s="29">
        <v>20449</v>
      </c>
      <c r="G161" s="29">
        <v>25216.400000000001</v>
      </c>
      <c r="H161" s="29">
        <v>30039.5</v>
      </c>
      <c r="I161" s="29">
        <v>30345.400000000001</v>
      </c>
      <c r="J161" s="29">
        <v>32320</v>
      </c>
      <c r="K161" s="29">
        <v>42478.5</v>
      </c>
      <c r="L161" s="29">
        <v>51680</v>
      </c>
    </row>
    <row r="162">
      <c r="A162" s="9" t="s">
        <v>27</v>
      </c>
      <c r="B162" s="29">
        <v>96748.300000000003</v>
      </c>
      <c r="C162" s="29">
        <v>95169.199999999997</v>
      </c>
      <c r="D162" s="29">
        <v>96664</v>
      </c>
      <c r="E162" s="29">
        <v>90129.699999999997</v>
      </c>
      <c r="F162" s="29">
        <v>81002</v>
      </c>
      <c r="G162" s="29">
        <v>86894.300000000003</v>
      </c>
      <c r="H162" s="29">
        <v>107189.5</v>
      </c>
      <c r="I162" s="29">
        <v>95470.600000000006</v>
      </c>
      <c r="J162" s="29">
        <v>115802.89999999999</v>
      </c>
      <c r="K162" s="29">
        <v>155933.10000000001</v>
      </c>
      <c r="L162" s="29">
        <v>196731.10000000001</v>
      </c>
    </row>
    <row r="163">
      <c r="A163" s="9" t="s">
        <v>29</v>
      </c>
      <c r="B163" s="29">
        <v>30873.900000000001</v>
      </c>
      <c r="C163" s="29">
        <v>32762</v>
      </c>
      <c r="D163" s="29">
        <v>34914.199999999997</v>
      </c>
      <c r="E163" s="29">
        <v>41975.199999999997</v>
      </c>
      <c r="F163" s="29">
        <v>41675.900000000001</v>
      </c>
      <c r="G163" s="29">
        <v>50595.099999999999</v>
      </c>
      <c r="H163" s="29">
        <v>68692.199999999997</v>
      </c>
      <c r="I163" s="29">
        <v>68669</v>
      </c>
      <c r="J163" s="29">
        <v>45760.5</v>
      </c>
      <c r="K163" s="29">
        <v>60152.300000000003</v>
      </c>
      <c r="L163" s="29">
        <v>73198.5</v>
      </c>
    </row>
    <row r="165" ht="15.75">
      <c r="A165" s="2" t="s">
        <v>1750</v>
      </c>
    </row>
    <row r="166">
      <c r="A166" s="3" t="s">
        <v>1</v>
      </c>
      <c r="B166" s="56" t="s">
        <v>55</v>
      </c>
      <c r="C166" s="57"/>
      <c r="D166" s="57"/>
      <c r="E166" s="57"/>
      <c r="F166" s="57"/>
      <c r="G166" s="57"/>
      <c r="H166" s="58"/>
      <c r="I166" s="56" t="s">
        <v>111</v>
      </c>
      <c r="J166" s="57"/>
      <c r="K166" s="58"/>
    </row>
    <row r="167">
      <c r="A167" s="7"/>
      <c r="B167" s="25">
        <v>2012</v>
      </c>
      <c r="C167" s="25">
        <v>2013</v>
      </c>
      <c r="D167" s="25">
        <v>2014</v>
      </c>
      <c r="E167" s="25">
        <v>2015</v>
      </c>
      <c r="F167" s="25">
        <v>2016</v>
      </c>
      <c r="G167" s="25">
        <v>2017</v>
      </c>
      <c r="H167" s="25">
        <v>2018</v>
      </c>
      <c r="I167" s="25">
        <v>2020</v>
      </c>
      <c r="J167" s="25">
        <v>2024</v>
      </c>
      <c r="K167" s="25">
        <v>2030</v>
      </c>
    </row>
    <row r="168">
      <c r="A168" s="1530" t="s">
        <v>1751</v>
      </c>
      <c r="B168" s="1531"/>
      <c r="C168" s="1531"/>
      <c r="D168" s="1531"/>
      <c r="E168" s="1531"/>
      <c r="F168" s="1531"/>
      <c r="G168" s="1531"/>
      <c r="H168" s="1531"/>
      <c r="I168" s="1531"/>
      <c r="J168" s="1531"/>
      <c r="K168" s="1532"/>
    </row>
    <row r="169">
      <c r="A169" s="9" t="s">
        <v>13</v>
      </c>
      <c r="B169" s="29">
        <v>45.899999999999999</v>
      </c>
      <c r="C169" s="29" t="s">
        <v>92</v>
      </c>
      <c r="D169" s="29" t="s">
        <v>92</v>
      </c>
      <c r="E169" s="29">
        <v>124.90000000000001</v>
      </c>
      <c r="F169" s="29" t="s">
        <v>1752</v>
      </c>
      <c r="G169" s="29">
        <v>57.399999999999999</v>
      </c>
      <c r="H169" s="29">
        <v>102</v>
      </c>
      <c r="I169" s="29">
        <v>157</v>
      </c>
      <c r="J169" s="29">
        <v>193.5</v>
      </c>
      <c r="K169" s="29">
        <v>213.90000000000001</v>
      </c>
    </row>
    <row r="170">
      <c r="A170" s="1530" t="s">
        <v>1753</v>
      </c>
      <c r="B170" s="1531"/>
      <c r="C170" s="1531"/>
      <c r="D170" s="1531"/>
      <c r="E170" s="1531"/>
      <c r="F170" s="1531"/>
      <c r="G170" s="1531"/>
      <c r="H170" s="1531"/>
      <c r="I170" s="1531"/>
      <c r="J170" s="1531"/>
      <c r="K170" s="1532"/>
    </row>
    <row r="171">
      <c r="A171" s="9" t="s">
        <v>14</v>
      </c>
      <c r="B171" s="29">
        <v>173.30000000000001</v>
      </c>
      <c r="C171" s="29">
        <v>414.19999999999999</v>
      </c>
      <c r="D171" s="29">
        <v>415.60000000000002</v>
      </c>
      <c r="E171" s="29">
        <v>484.60000000000002</v>
      </c>
      <c r="F171" s="29">
        <v>601.70000000000005</v>
      </c>
      <c r="G171" s="29">
        <v>591.39999999999998</v>
      </c>
      <c r="H171" s="29">
        <v>715</v>
      </c>
      <c r="I171" s="29">
        <v>354.10000000000002</v>
      </c>
      <c r="J171" s="29">
        <v>488.80000000000001</v>
      </c>
      <c r="K171" s="29">
        <v>640.10000000000002</v>
      </c>
    </row>
    <row r="172">
      <c r="A172" s="9" t="s">
        <v>16</v>
      </c>
      <c r="B172" s="29">
        <v>457.30000000000001</v>
      </c>
      <c r="C172" s="29" t="s">
        <v>92</v>
      </c>
      <c r="D172" s="29">
        <v>820</v>
      </c>
      <c r="E172" s="29">
        <v>1167.8</v>
      </c>
      <c r="F172" s="29">
        <v>1084</v>
      </c>
      <c r="G172" s="29">
        <v>814.20000000000005</v>
      </c>
      <c r="H172" s="29">
        <v>959.10000000000002</v>
      </c>
      <c r="I172" s="29">
        <v>1413.8</v>
      </c>
      <c r="J172" s="29">
        <v>1771.4000000000001</v>
      </c>
      <c r="K172" s="29">
        <v>2005.8</v>
      </c>
    </row>
    <row r="173">
      <c r="A173" s="9" t="s">
        <v>17</v>
      </c>
      <c r="B173" s="29">
        <v>363.5</v>
      </c>
      <c r="C173" s="29" t="s">
        <v>92</v>
      </c>
      <c r="D173" s="29">
        <v>168.09999999999999</v>
      </c>
      <c r="E173" s="29">
        <v>287.10000000000002</v>
      </c>
      <c r="F173" s="29">
        <v>307.10000000000002</v>
      </c>
      <c r="G173" s="29">
        <v>229.90000000000001</v>
      </c>
      <c r="H173" s="29">
        <v>379.19999999999999</v>
      </c>
      <c r="I173" s="29">
        <v>195.80000000000001</v>
      </c>
      <c r="J173" s="29">
        <v>252.59999999999999</v>
      </c>
      <c r="K173" s="29">
        <v>298.69999999999999</v>
      </c>
    </row>
    <row r="174">
      <c r="A174" s="9" t="s">
        <v>11</v>
      </c>
      <c r="B174" s="29" t="s">
        <v>92</v>
      </c>
      <c r="C174" s="29" t="s">
        <v>92</v>
      </c>
      <c r="D174" s="29" t="s">
        <v>92</v>
      </c>
      <c r="E174" s="29">
        <v>1580</v>
      </c>
      <c r="F174" s="29">
        <v>1488.8</v>
      </c>
      <c r="G174" s="29">
        <v>1510.4000000000001</v>
      </c>
      <c r="H174" s="29">
        <v>2084.4000000000001</v>
      </c>
      <c r="I174" s="29" t="s">
        <v>92</v>
      </c>
      <c r="J174" s="29" t="s">
        <v>92</v>
      </c>
      <c r="K174" s="29" t="s">
        <v>92</v>
      </c>
    </row>
    <row r="175" ht="38.25" customHeight="1">
      <c r="A175" s="1530" t="s">
        <v>1754</v>
      </c>
      <c r="B175" s="1531"/>
      <c r="C175" s="1531"/>
      <c r="D175" s="1531"/>
      <c r="E175" s="1531"/>
      <c r="F175" s="1531"/>
      <c r="G175" s="1531"/>
      <c r="H175" s="1531"/>
      <c r="I175" s="1531"/>
      <c r="J175" s="1531"/>
      <c r="K175" s="1532"/>
    </row>
    <row r="176">
      <c r="A176" s="9" t="s">
        <v>20</v>
      </c>
      <c r="B176" s="29">
        <v>82.799999999999997</v>
      </c>
      <c r="C176" s="29">
        <v>91.900000000000006</v>
      </c>
      <c r="D176" s="29">
        <v>91.5</v>
      </c>
      <c r="E176" s="29">
        <v>92.799999999999997</v>
      </c>
      <c r="F176" s="29">
        <v>92.599999999999994</v>
      </c>
      <c r="G176" s="29">
        <v>97.200000000000003</v>
      </c>
      <c r="H176" s="29">
        <v>98.099999999999994</v>
      </c>
      <c r="I176" s="29">
        <v>76.400000000000006</v>
      </c>
      <c r="J176" s="29">
        <v>72.700000000000003</v>
      </c>
      <c r="K176" s="29">
        <v>69.099999999999994</v>
      </c>
    </row>
    <row r="177">
      <c r="A177" s="9" t="s">
        <v>22</v>
      </c>
      <c r="B177" s="29">
        <v>67</v>
      </c>
      <c r="C177" s="29">
        <v>66.900000000000006</v>
      </c>
      <c r="D177" s="29">
        <v>67.299999999999997</v>
      </c>
      <c r="E177" s="29">
        <v>70.599999999999994</v>
      </c>
      <c r="F177" s="29">
        <v>70.099999999999994</v>
      </c>
      <c r="G177" s="29">
        <v>95.5</v>
      </c>
      <c r="H177" s="29">
        <v>94.299999999999997</v>
      </c>
      <c r="I177" s="29">
        <v>63.299999999999997</v>
      </c>
      <c r="J177" s="29">
        <v>61.399999999999999</v>
      </c>
      <c r="K177" s="29">
        <v>59.600000000000001</v>
      </c>
    </row>
    <row r="178">
      <c r="A178" s="9" t="s">
        <v>24</v>
      </c>
      <c r="B178" s="29">
        <v>84.400000000000006</v>
      </c>
      <c r="C178" s="29">
        <v>85.200000000000003</v>
      </c>
      <c r="D178" s="29">
        <v>84</v>
      </c>
      <c r="E178" s="29">
        <v>95.900000000000006</v>
      </c>
      <c r="F178" s="29">
        <v>94.799999999999997</v>
      </c>
      <c r="G178" s="29">
        <v>87.599999999999994</v>
      </c>
      <c r="H178" s="29">
        <v>87.599999999999994</v>
      </c>
      <c r="I178" s="29">
        <v>77.900000000000006</v>
      </c>
      <c r="J178" s="29">
        <v>74.099999999999994</v>
      </c>
      <c r="K178" s="29">
        <v>70.400000000000006</v>
      </c>
    </row>
    <row r="179">
      <c r="A179" s="9" t="s">
        <v>25</v>
      </c>
      <c r="B179" s="29">
        <v>78.599999999999994</v>
      </c>
      <c r="C179" s="29">
        <v>80.5</v>
      </c>
      <c r="D179" s="29">
        <v>80.5</v>
      </c>
      <c r="E179" s="29">
        <v>83.900000000000006</v>
      </c>
      <c r="F179" s="29">
        <v>86.099999999999994</v>
      </c>
      <c r="G179" s="29">
        <v>84</v>
      </c>
      <c r="H179" s="29">
        <v>84.200000000000003</v>
      </c>
      <c r="I179" s="29">
        <v>72.5</v>
      </c>
      <c r="J179" s="29">
        <v>69</v>
      </c>
      <c r="K179" s="29">
        <v>65.599999999999994</v>
      </c>
    </row>
    <row r="180">
      <c r="A180" s="9" t="s">
        <v>32</v>
      </c>
      <c r="B180" s="29">
        <v>80.599999999999994</v>
      </c>
      <c r="C180" s="29">
        <v>81.5</v>
      </c>
      <c r="D180" s="29">
        <v>81.299999999999997</v>
      </c>
      <c r="E180" s="29">
        <v>96.5</v>
      </c>
      <c r="F180" s="29">
        <v>100</v>
      </c>
      <c r="G180" s="29" t="s">
        <v>92</v>
      </c>
      <c r="H180" s="29">
        <v>82.799999999999997</v>
      </c>
      <c r="I180" s="29">
        <v>74.400000000000006</v>
      </c>
      <c r="J180" s="29">
        <v>70.700000000000003</v>
      </c>
      <c r="K180" s="29">
        <v>67.299999999999997</v>
      </c>
    </row>
    <row r="181" ht="25.5" customHeight="1">
      <c r="A181" s="1530" t="s">
        <v>1755</v>
      </c>
      <c r="B181" s="1531"/>
      <c r="C181" s="1531"/>
      <c r="D181" s="1531"/>
      <c r="E181" s="1531"/>
      <c r="F181" s="1531"/>
      <c r="G181" s="1531"/>
      <c r="H181" s="1531"/>
      <c r="I181" s="1531"/>
      <c r="J181" s="1531"/>
      <c r="K181" s="1532"/>
    </row>
    <row r="182">
      <c r="A182" s="9" t="s">
        <v>9</v>
      </c>
      <c r="B182" s="29">
        <v>16.800000000000001</v>
      </c>
      <c r="C182" s="29">
        <v>16.399999999999999</v>
      </c>
      <c r="D182" s="29">
        <v>16.100000000000001</v>
      </c>
      <c r="E182" s="29">
        <v>9.5</v>
      </c>
      <c r="F182" s="29">
        <v>9</v>
      </c>
      <c r="G182" s="29">
        <v>9.5</v>
      </c>
      <c r="H182" s="29">
        <v>9.5999999999999996</v>
      </c>
      <c r="I182" s="29">
        <v>15.5</v>
      </c>
      <c r="J182" s="29">
        <v>14.699999999999999</v>
      </c>
      <c r="K182" s="29">
        <v>14</v>
      </c>
    </row>
    <row r="183">
      <c r="A183" s="9" t="s">
        <v>30</v>
      </c>
      <c r="B183" s="29">
        <v>7.5999999999999996</v>
      </c>
      <c r="C183" s="29">
        <v>7.9000000000000004</v>
      </c>
      <c r="D183" s="29">
        <v>7.5999999999999996</v>
      </c>
      <c r="E183" s="29">
        <v>6.4000000000000004</v>
      </c>
      <c r="F183" s="29">
        <v>7.7000000000000002</v>
      </c>
      <c r="G183" s="29" t="s">
        <v>92</v>
      </c>
      <c r="H183" s="29" t="s">
        <v>92</v>
      </c>
      <c r="I183" s="29">
        <v>11.199999999999999</v>
      </c>
      <c r="J183" s="29">
        <v>14.300000000000001</v>
      </c>
      <c r="K183" s="29">
        <v>18.300000000000001</v>
      </c>
    </row>
    <row r="185" ht="15.75">
      <c r="A185" s="1533" t="s">
        <v>1756</v>
      </c>
      <c r="B185" s="1534"/>
      <c r="C185" s="1534"/>
      <c r="D185" s="1534"/>
      <c r="E185" s="1534"/>
      <c r="F185" s="1534"/>
      <c r="G185" s="1534"/>
      <c r="H185" s="1534"/>
      <c r="I185" s="1534"/>
      <c r="J185" s="1534"/>
      <c r="K185" s="1534"/>
      <c r="L185" s="1534"/>
      <c r="M185" s="1534"/>
    </row>
    <row r="186">
      <c r="A186" s="1535" t="s">
        <v>1</v>
      </c>
      <c r="B186" s="1536" t="s">
        <v>55</v>
      </c>
      <c r="C186" s="1537"/>
      <c r="D186" s="1537"/>
      <c r="E186" s="1537"/>
      <c r="F186" s="1538"/>
      <c r="G186" s="1534"/>
      <c r="H186" s="1534"/>
      <c r="I186" s="1534"/>
      <c r="J186" s="1534"/>
      <c r="K186" s="1534"/>
      <c r="L186" s="1534"/>
      <c r="M186" s="1534"/>
    </row>
    <row r="187">
      <c r="A187" s="1539"/>
      <c r="B187" s="1540">
        <v>2014</v>
      </c>
      <c r="C187" s="1540">
        <v>2015</v>
      </c>
      <c r="D187" s="1540">
        <v>2016</v>
      </c>
      <c r="E187" s="1540">
        <v>2017</v>
      </c>
      <c r="F187" s="1540">
        <v>2018</v>
      </c>
      <c r="G187" s="1534"/>
      <c r="H187" s="1534"/>
      <c r="I187" s="1534"/>
      <c r="J187" s="1534"/>
      <c r="K187" s="1534"/>
      <c r="L187" s="1534"/>
      <c r="M187" s="1534"/>
    </row>
    <row r="188">
      <c r="A188" s="1541" t="s">
        <v>1757</v>
      </c>
      <c r="B188" s="1542">
        <v>428.10000000000002</v>
      </c>
      <c r="C188" s="1543" t="s">
        <v>92</v>
      </c>
      <c r="D188" s="1543" t="s">
        <v>92</v>
      </c>
      <c r="E188" s="1543" t="s">
        <v>92</v>
      </c>
      <c r="F188" s="1543" t="s">
        <v>92</v>
      </c>
      <c r="G188" s="1534"/>
      <c r="H188" s="1534"/>
      <c r="I188" s="1534"/>
      <c r="J188" s="1534"/>
      <c r="K188" s="1534"/>
      <c r="L188" s="1534"/>
      <c r="M188" s="1534"/>
    </row>
    <row r="189">
      <c r="A189" s="1541" t="s">
        <v>28</v>
      </c>
      <c r="B189" s="1542">
        <v>386</v>
      </c>
      <c r="C189" s="1542">
        <v>386</v>
      </c>
      <c r="D189" s="1542">
        <v>386</v>
      </c>
      <c r="E189" s="1542">
        <v>386</v>
      </c>
      <c r="F189" s="1542">
        <v>386</v>
      </c>
      <c r="G189" s="1534"/>
      <c r="H189" s="1534"/>
      <c r="I189" s="1534"/>
      <c r="J189" s="1534"/>
      <c r="K189" s="1534"/>
      <c r="L189" s="1534"/>
      <c r="M189" s="1534"/>
    </row>
    <row r="190">
      <c r="A190" s="1541" t="s">
        <v>13</v>
      </c>
      <c r="B190" s="1542">
        <v>381.80000000000001</v>
      </c>
      <c r="C190" s="1543" t="s">
        <v>92</v>
      </c>
      <c r="D190" s="1542">
        <v>886.5</v>
      </c>
      <c r="E190" s="1542">
        <v>973.60000000000002</v>
      </c>
      <c r="F190" s="1542">
        <v>984</v>
      </c>
      <c r="G190" s="1534"/>
      <c r="H190" s="1534"/>
      <c r="I190" s="1534"/>
      <c r="J190" s="1534"/>
      <c r="K190" s="1534"/>
      <c r="L190" s="1534"/>
      <c r="M190" s="1534"/>
    </row>
    <row r="191">
      <c r="A191" s="1541" t="s">
        <v>20</v>
      </c>
      <c r="B191" s="1542">
        <v>313</v>
      </c>
      <c r="C191" s="1542">
        <v>500.19999999999999</v>
      </c>
      <c r="D191" s="1542">
        <v>507</v>
      </c>
      <c r="E191" s="1542">
        <v>508.19999999999999</v>
      </c>
      <c r="F191" s="1542">
        <v>519.5</v>
      </c>
      <c r="G191" s="1534"/>
      <c r="H191" s="1534"/>
      <c r="I191" s="1534"/>
      <c r="J191" s="1534"/>
      <c r="K191" s="1534"/>
      <c r="L191" s="1534"/>
      <c r="M191" s="1534"/>
    </row>
    <row r="192">
      <c r="A192" s="1541" t="s">
        <v>14</v>
      </c>
      <c r="B192" s="1542">
        <v>312</v>
      </c>
      <c r="C192" s="1542">
        <v>555.70000000000005</v>
      </c>
      <c r="D192" s="1542">
        <v>547.79999999999995</v>
      </c>
      <c r="E192" s="1542">
        <v>586.60000000000002</v>
      </c>
      <c r="F192" s="1542">
        <v>593.39999999999998</v>
      </c>
      <c r="G192" s="1534"/>
      <c r="H192" s="1534"/>
      <c r="I192" s="1534"/>
      <c r="J192" s="1534"/>
      <c r="K192" s="1534"/>
      <c r="L192" s="1534"/>
      <c r="M192" s="1534"/>
    </row>
    <row r="193">
      <c r="A193" s="1541" t="s">
        <v>15</v>
      </c>
      <c r="B193" s="1542">
        <v>258.80000000000001</v>
      </c>
      <c r="C193" s="1543" t="s">
        <v>92</v>
      </c>
      <c r="D193" s="1543" t="s">
        <v>92</v>
      </c>
      <c r="E193" s="1542">
        <v>298.19999999999999</v>
      </c>
      <c r="F193" s="1542">
        <v>298.19999999999999</v>
      </c>
      <c r="G193" s="1534"/>
      <c r="H193" s="1534"/>
      <c r="I193" s="1534"/>
      <c r="J193" s="1534"/>
      <c r="K193" s="1534"/>
      <c r="L193" s="1534"/>
      <c r="M193" s="1534"/>
    </row>
    <row r="194">
      <c r="A194" s="1541" t="s">
        <v>27</v>
      </c>
      <c r="B194" s="1542">
        <v>385.69999999999999</v>
      </c>
      <c r="C194" s="1543" t="s">
        <v>92</v>
      </c>
      <c r="D194" s="1543" t="s">
        <v>92</v>
      </c>
      <c r="E194" s="1542">
        <v>291.69999999999999</v>
      </c>
      <c r="F194" s="1542">
        <v>291.69999999999999</v>
      </c>
      <c r="G194" s="1534"/>
      <c r="H194" s="1534"/>
      <c r="I194" s="1534"/>
      <c r="J194" s="1534"/>
      <c r="K194" s="1534"/>
      <c r="L194" s="1534"/>
      <c r="M194" s="1534"/>
    </row>
    <row r="195">
      <c r="A195" s="1541" t="s">
        <v>21</v>
      </c>
      <c r="B195" s="1542">
        <v>275.69999999999999</v>
      </c>
      <c r="C195" s="1542">
        <v>590.20000000000005</v>
      </c>
      <c r="D195" s="1542">
        <v>538.5</v>
      </c>
      <c r="E195" s="1542">
        <v>550.39999999999998</v>
      </c>
      <c r="F195" s="1542">
        <v>563.20000000000005</v>
      </c>
      <c r="G195" s="1534"/>
      <c r="H195" s="1534"/>
      <c r="I195" s="1534"/>
      <c r="J195" s="1534"/>
      <c r="K195" s="1534"/>
      <c r="L195" s="1534"/>
      <c r="M195" s="1534"/>
    </row>
    <row r="196">
      <c r="A196" s="1541" t="s">
        <v>22</v>
      </c>
      <c r="B196" s="1542">
        <v>376</v>
      </c>
      <c r="C196" s="1542">
        <v>739.29999999999995</v>
      </c>
      <c r="D196" s="1542">
        <v>798.29999999999995</v>
      </c>
      <c r="E196" s="1542">
        <v>778.29999999999995</v>
      </c>
      <c r="F196" s="1542">
        <v>804.29999999999995</v>
      </c>
      <c r="G196" s="1534"/>
      <c r="H196" s="1534"/>
      <c r="I196" s="1534"/>
      <c r="J196" s="1534"/>
      <c r="K196" s="1534"/>
      <c r="L196" s="1534"/>
      <c r="M196" s="1534"/>
    </row>
    <row r="197">
      <c r="A197" s="1541" t="s">
        <v>23</v>
      </c>
      <c r="B197" s="1542">
        <v>258.60000000000002</v>
      </c>
      <c r="C197" s="1542">
        <v>9.8000000000000007</v>
      </c>
      <c r="D197" s="1542">
        <v>10</v>
      </c>
      <c r="E197" s="1542">
        <v>10</v>
      </c>
      <c r="F197" s="1542">
        <v>9.4000000000000004</v>
      </c>
      <c r="G197" s="1534"/>
      <c r="H197" s="1534"/>
      <c r="I197" s="1534"/>
      <c r="J197" s="1534"/>
      <c r="K197" s="1534"/>
      <c r="L197" s="1534"/>
      <c r="M197" s="1534"/>
    </row>
    <row r="198">
      <c r="A198" s="1541" t="s">
        <v>24</v>
      </c>
      <c r="B198" s="1542">
        <v>356.5</v>
      </c>
      <c r="C198" s="1542">
        <v>356.5</v>
      </c>
      <c r="D198" s="1542">
        <v>356.5</v>
      </c>
      <c r="E198" s="1542">
        <v>390</v>
      </c>
      <c r="F198" s="1542">
        <v>390</v>
      </c>
      <c r="G198" s="1534"/>
      <c r="H198" s="1534"/>
      <c r="I198" s="1534"/>
      <c r="J198" s="1534"/>
      <c r="K198" s="1534"/>
      <c r="L198" s="1534"/>
      <c r="M198" s="1534"/>
    </row>
    <row r="199">
      <c r="A199" s="1541" t="s">
        <v>29</v>
      </c>
      <c r="B199" s="1542">
        <v>404.39999999999998</v>
      </c>
      <c r="C199" s="1542">
        <v>958</v>
      </c>
      <c r="D199" s="1542">
        <v>956</v>
      </c>
      <c r="E199" s="1542">
        <v>2092</v>
      </c>
      <c r="F199" s="1542">
        <v>2093</v>
      </c>
      <c r="G199" s="1534"/>
      <c r="H199" s="1534"/>
      <c r="I199" s="1534"/>
      <c r="J199" s="1534"/>
      <c r="K199" s="1534"/>
      <c r="L199" s="1534"/>
      <c r="M199" s="1534"/>
    </row>
    <row r="200">
      <c r="A200" s="1541" t="s">
        <v>16</v>
      </c>
      <c r="B200" s="1542">
        <v>286.10000000000002</v>
      </c>
      <c r="C200" s="1542">
        <v>286.10000000000002</v>
      </c>
      <c r="D200" s="1542">
        <v>286.10000000000002</v>
      </c>
      <c r="E200" s="1542">
        <v>286.10000000000002</v>
      </c>
      <c r="F200" s="1542">
        <v>286.10000000000002</v>
      </c>
      <c r="G200" s="1534"/>
      <c r="H200" s="1534"/>
      <c r="I200" s="1534"/>
      <c r="J200" s="1534"/>
      <c r="K200" s="1534"/>
      <c r="L200" s="1534"/>
      <c r="M200" s="1534"/>
    </row>
    <row r="201">
      <c r="A201" s="1541" t="s">
        <v>17</v>
      </c>
      <c r="B201" s="1542">
        <v>274.30000000000001</v>
      </c>
      <c r="C201" s="1542">
        <v>274.30000000000001</v>
      </c>
      <c r="D201" s="1542">
        <v>274.30000000000001</v>
      </c>
      <c r="E201" s="1542">
        <v>274.30000000000001</v>
      </c>
      <c r="F201" s="1542">
        <v>274.30000000000001</v>
      </c>
      <c r="G201" s="1534"/>
      <c r="H201" s="1534"/>
      <c r="I201" s="1534"/>
      <c r="J201" s="1534"/>
      <c r="K201" s="1534"/>
      <c r="L201" s="1534"/>
      <c r="M201" s="1534"/>
    </row>
    <row r="202">
      <c r="A202" s="1541" t="s">
        <v>11</v>
      </c>
      <c r="B202" s="1542">
        <v>319.10000000000002</v>
      </c>
      <c r="C202" s="1542">
        <v>319.10000000000002</v>
      </c>
      <c r="D202" s="1542">
        <v>319.10000000000002</v>
      </c>
      <c r="E202" s="1542">
        <v>250.09999999999999</v>
      </c>
      <c r="F202" s="1542">
        <v>250.09999999999999</v>
      </c>
      <c r="G202" s="1534"/>
      <c r="H202" s="1534"/>
      <c r="I202" s="1534"/>
      <c r="J202" s="1534"/>
      <c r="K202" s="1534"/>
      <c r="L202" s="1534"/>
      <c r="M202" s="1534"/>
    </row>
    <row r="203">
      <c r="A203" s="1541" t="s">
        <v>25</v>
      </c>
      <c r="B203" s="1542">
        <v>319.80000000000001</v>
      </c>
      <c r="C203" s="1542">
        <v>22.899999999999999</v>
      </c>
      <c r="D203" s="1542">
        <v>22.899999999999999</v>
      </c>
      <c r="E203" s="1542">
        <v>98.700000000000003</v>
      </c>
      <c r="F203" s="1542">
        <v>98.700000000000003</v>
      </c>
      <c r="G203" s="1534"/>
      <c r="H203" s="1534"/>
      <c r="I203" s="1534"/>
      <c r="J203" s="1534"/>
      <c r="K203" s="1534"/>
      <c r="L203" s="1534"/>
      <c r="M203" s="1534"/>
    </row>
    <row r="204">
      <c r="A204" s="1541" t="s">
        <v>18</v>
      </c>
      <c r="B204" s="1542">
        <v>371.80000000000001</v>
      </c>
      <c r="C204" s="1542">
        <v>699.70000000000005</v>
      </c>
      <c r="D204" s="1542">
        <v>723.79999999999995</v>
      </c>
      <c r="E204" s="1542">
        <v>827.79999999999995</v>
      </c>
      <c r="F204" s="1542">
        <v>849.73000000000002</v>
      </c>
      <c r="G204" s="1534"/>
      <c r="H204" s="1534"/>
      <c r="I204" s="1534"/>
      <c r="J204" s="1534"/>
      <c r="K204" s="1534"/>
      <c r="L204" s="1534"/>
      <c r="M204" s="1534"/>
    </row>
    <row r="205">
      <c r="A205" s="1541" t="s">
        <v>9</v>
      </c>
      <c r="B205" s="1542">
        <v>493.30000000000001</v>
      </c>
      <c r="C205" s="1542">
        <v>493.30000000000001</v>
      </c>
      <c r="D205" s="1542">
        <v>493.30000000000001</v>
      </c>
      <c r="E205" s="1542">
        <v>509.19999999999999</v>
      </c>
      <c r="F205" s="1542">
        <v>509.19999999999999</v>
      </c>
      <c r="G205" s="1534"/>
      <c r="H205" s="1534"/>
      <c r="I205" s="1534"/>
      <c r="J205" s="1534"/>
      <c r="K205" s="1534"/>
      <c r="L205" s="1534"/>
      <c r="M205" s="1534"/>
    </row>
    <row r="206">
      <c r="A206" s="1541" t="s">
        <v>32</v>
      </c>
      <c r="B206" s="1542">
        <v>387.30000000000001</v>
      </c>
      <c r="C206" s="1543" t="s">
        <v>92</v>
      </c>
      <c r="D206" s="1543" t="s">
        <v>92</v>
      </c>
      <c r="E206" s="1543" t="s">
        <v>92</v>
      </c>
      <c r="F206" s="1543" t="s">
        <v>92</v>
      </c>
      <c r="G206" s="1534"/>
      <c r="H206" s="1534"/>
      <c r="I206" s="1534"/>
      <c r="J206" s="1534"/>
      <c r="K206" s="1534"/>
      <c r="L206" s="1534"/>
      <c r="M206" s="1534"/>
    </row>
    <row r="207">
      <c r="A207" s="1541" t="s">
        <v>30</v>
      </c>
      <c r="B207" s="1542">
        <v>278.30000000000001</v>
      </c>
      <c r="C207" s="1543" t="s">
        <v>92</v>
      </c>
      <c r="D207" s="1543" t="s">
        <v>92</v>
      </c>
      <c r="E207" s="1543" t="s">
        <v>92</v>
      </c>
      <c r="F207" s="1543" t="s">
        <v>92</v>
      </c>
      <c r="G207" s="1534"/>
      <c r="H207" s="1534"/>
      <c r="I207" s="1534"/>
      <c r="J207" s="1534"/>
      <c r="K207" s="1534"/>
      <c r="L207" s="1534"/>
      <c r="M207" s="1534"/>
    </row>
    <row r="208">
      <c r="A208" s="1541" t="s">
        <v>1758</v>
      </c>
      <c r="B208" s="1542">
        <v>370</v>
      </c>
      <c r="C208" s="1542">
        <v>909.89999999999998</v>
      </c>
      <c r="D208" s="1542">
        <v>908.89999999999998</v>
      </c>
      <c r="E208" s="1542">
        <v>908.29999999999995</v>
      </c>
      <c r="F208" s="1542">
        <v>907</v>
      </c>
      <c r="G208" s="1534"/>
      <c r="H208" s="1534"/>
      <c r="I208" s="1534"/>
      <c r="J208" s="1534"/>
      <c r="K208" s="1534"/>
      <c r="L208" s="1534"/>
      <c r="M208" s="1534"/>
    </row>
    <row r="211" ht="15.75">
      <c r="A211" s="2" t="s">
        <v>1759</v>
      </c>
    </row>
    <row r="212" ht="57">
      <c r="A212" s="1544"/>
      <c r="B212" s="150" t="s">
        <v>1760</v>
      </c>
      <c r="C212" s="122"/>
      <c r="D212" s="64"/>
      <c r="E212" s="62" t="s">
        <v>1761</v>
      </c>
      <c r="F212" s="61" t="s">
        <v>1762</v>
      </c>
      <c r="G212" s="63" t="s">
        <v>1763</v>
      </c>
      <c r="H212" s="122"/>
      <c r="I212" s="64"/>
      <c r="J212" s="61" t="s">
        <v>1764</v>
      </c>
    </row>
    <row r="213" ht="30.75">
      <c r="A213" s="1545"/>
      <c r="B213" s="97" t="s">
        <v>1765</v>
      </c>
      <c r="C213" s="62" t="s">
        <v>1766</v>
      </c>
      <c r="D213" s="62" t="s">
        <v>1767</v>
      </c>
      <c r="E213" s="100"/>
      <c r="F213" s="101" t="s">
        <v>1768</v>
      </c>
      <c r="G213" s="62" t="s">
        <v>74</v>
      </c>
      <c r="H213" s="63" t="s">
        <v>83</v>
      </c>
      <c r="I213" s="64"/>
      <c r="J213" s="101" t="s">
        <v>1769</v>
      </c>
    </row>
    <row r="214" ht="57">
      <c r="A214" s="1546"/>
      <c r="B214" s="103"/>
      <c r="C214" s="67"/>
      <c r="D214" s="67"/>
      <c r="E214" s="67"/>
      <c r="F214" s="1547"/>
      <c r="G214" s="67"/>
      <c r="H214" s="66" t="s">
        <v>1770</v>
      </c>
      <c r="I214" s="131" t="s">
        <v>1771</v>
      </c>
      <c r="J214" s="1547"/>
    </row>
    <row r="215">
      <c r="A215" s="1548" t="s">
        <v>6</v>
      </c>
      <c r="B215" s="69">
        <v>314.39999999999998</v>
      </c>
      <c r="C215" s="69">
        <v>100</v>
      </c>
      <c r="D215" s="69" t="s">
        <v>1772</v>
      </c>
      <c r="E215" s="69">
        <v>112</v>
      </c>
      <c r="F215" s="69">
        <v>571</v>
      </c>
      <c r="G215" s="69">
        <v>1079.3</v>
      </c>
      <c r="H215" s="69">
        <v>781.5</v>
      </c>
      <c r="I215" s="69">
        <v>297.80000000000001</v>
      </c>
      <c r="J215" s="69">
        <v>3.3999999999999999</v>
      </c>
    </row>
    <row r="216">
      <c r="A216" s="104" t="s">
        <v>61</v>
      </c>
      <c r="B216" s="69"/>
      <c r="C216" s="69"/>
      <c r="D216" s="69"/>
      <c r="E216" s="70"/>
      <c r="F216" s="70"/>
      <c r="G216" s="1549"/>
      <c r="H216" s="1549"/>
      <c r="I216" s="1549"/>
      <c r="J216" s="1549"/>
    </row>
    <row r="217">
      <c r="A217" s="106" t="s">
        <v>28</v>
      </c>
      <c r="B217" s="70">
        <v>30</v>
      </c>
      <c r="C217" s="70">
        <v>9.5</v>
      </c>
      <c r="D217" s="70">
        <v>4</v>
      </c>
      <c r="E217" s="70">
        <v>6</v>
      </c>
      <c r="F217" s="70">
        <v>8</v>
      </c>
      <c r="G217" s="70">
        <v>7.7000000000000002</v>
      </c>
      <c r="H217" s="70" t="s">
        <v>68</v>
      </c>
      <c r="I217" s="70">
        <v>7.7000000000000002</v>
      </c>
      <c r="J217" s="70">
        <v>0.29999999999999999</v>
      </c>
    </row>
    <row r="218">
      <c r="A218" s="106" t="s">
        <v>13</v>
      </c>
      <c r="B218" s="70">
        <v>5.9000000000000004</v>
      </c>
      <c r="C218" s="70">
        <v>1.8999999999999999</v>
      </c>
      <c r="D218" s="70">
        <v>12</v>
      </c>
      <c r="E218" s="70">
        <v>6</v>
      </c>
      <c r="F218" s="70">
        <v>39</v>
      </c>
      <c r="G218" s="70">
        <v>33.399999999999999</v>
      </c>
      <c r="H218" s="70">
        <v>24.300000000000001</v>
      </c>
      <c r="I218" s="70">
        <v>9</v>
      </c>
      <c r="J218" s="70">
        <v>5.5999999999999996</v>
      </c>
    </row>
    <row r="219">
      <c r="A219" s="106" t="s">
        <v>20</v>
      </c>
      <c r="B219" s="70">
        <v>24.699999999999999</v>
      </c>
      <c r="C219" s="70">
        <v>7.9000000000000004</v>
      </c>
      <c r="D219" s="70">
        <v>5</v>
      </c>
      <c r="E219" s="70">
        <v>6</v>
      </c>
      <c r="F219" s="70">
        <v>24</v>
      </c>
      <c r="G219" s="70">
        <v>11.699999999999999</v>
      </c>
      <c r="H219" s="70" t="s">
        <v>68</v>
      </c>
      <c r="I219" s="70">
        <v>11.699999999999999</v>
      </c>
      <c r="J219" s="70">
        <v>0.5</v>
      </c>
    </row>
    <row r="220">
      <c r="A220" s="106" t="s">
        <v>14</v>
      </c>
      <c r="B220" s="70">
        <v>43.299999999999997</v>
      </c>
      <c r="C220" s="70">
        <v>13.800000000000001</v>
      </c>
      <c r="D220" s="70">
        <v>2</v>
      </c>
      <c r="E220" s="70">
        <v>8</v>
      </c>
      <c r="F220" s="70">
        <v>18</v>
      </c>
      <c r="G220" s="70">
        <v>15.800000000000001</v>
      </c>
      <c r="H220" s="70">
        <v>8.3000000000000007</v>
      </c>
      <c r="I220" s="70">
        <v>7.4000000000000004</v>
      </c>
      <c r="J220" s="70">
        <v>0.40000000000000002</v>
      </c>
    </row>
    <row r="221">
      <c r="A221" s="106" t="s">
        <v>15</v>
      </c>
      <c r="B221" s="70">
        <v>4</v>
      </c>
      <c r="C221" s="70">
        <v>1.2</v>
      </c>
      <c r="D221" s="70">
        <v>15</v>
      </c>
      <c r="E221" s="70">
        <v>5</v>
      </c>
      <c r="F221" s="70">
        <v>25</v>
      </c>
      <c r="G221" s="70">
        <v>11.199999999999999</v>
      </c>
      <c r="H221" s="70" t="s">
        <v>68</v>
      </c>
      <c r="I221" s="70">
        <v>11.199999999999999</v>
      </c>
      <c r="J221" s="70">
        <v>2.7999999999999998</v>
      </c>
    </row>
    <row r="222">
      <c r="A222" s="106" t="s">
        <v>27</v>
      </c>
      <c r="B222" s="70">
        <v>86.900000000000006</v>
      </c>
      <c r="C222" s="70">
        <v>27.600000000000001</v>
      </c>
      <c r="D222" s="70">
        <v>1</v>
      </c>
      <c r="E222" s="70">
        <v>12</v>
      </c>
      <c r="F222" s="70">
        <v>32</v>
      </c>
      <c r="G222" s="70">
        <v>18.800000000000001</v>
      </c>
      <c r="H222" s="70" t="s">
        <v>68</v>
      </c>
      <c r="I222" s="70">
        <v>18.800000000000001</v>
      </c>
      <c r="J222" s="70">
        <v>0.20000000000000001</v>
      </c>
    </row>
    <row r="223">
      <c r="A223" s="106" t="s">
        <v>21</v>
      </c>
      <c r="B223" s="70">
        <v>3.8999999999999999</v>
      </c>
      <c r="C223" s="70">
        <v>1.2</v>
      </c>
      <c r="D223" s="70">
        <v>15</v>
      </c>
      <c r="E223" s="70">
        <v>8</v>
      </c>
      <c r="F223" s="70">
        <v>38</v>
      </c>
      <c r="G223" s="70">
        <v>20.300000000000001</v>
      </c>
      <c r="H223" s="70" t="s">
        <v>68</v>
      </c>
      <c r="I223" s="70">
        <v>20.300000000000001</v>
      </c>
      <c r="J223" s="70">
        <v>5.2000000000000002</v>
      </c>
    </row>
    <row r="224">
      <c r="A224" s="106" t="s">
        <v>22</v>
      </c>
      <c r="B224" s="70">
        <v>17.100000000000001</v>
      </c>
      <c r="C224" s="70">
        <v>5.4000000000000004</v>
      </c>
      <c r="D224" s="70">
        <v>6</v>
      </c>
      <c r="E224" s="70">
        <v>5</v>
      </c>
      <c r="F224" s="70">
        <v>36</v>
      </c>
      <c r="G224" s="70">
        <v>37.700000000000003</v>
      </c>
      <c r="H224" s="70">
        <v>22.899999999999999</v>
      </c>
      <c r="I224" s="70">
        <v>14.800000000000001</v>
      </c>
      <c r="J224" s="70">
        <v>2.2000000000000002</v>
      </c>
    </row>
    <row r="225">
      <c r="A225" s="106" t="s">
        <v>23</v>
      </c>
      <c r="B225" s="70">
        <v>4.4000000000000004</v>
      </c>
      <c r="C225" s="70">
        <v>1.3999999999999999</v>
      </c>
      <c r="D225" s="70">
        <v>14</v>
      </c>
      <c r="E225" s="70">
        <v>7</v>
      </c>
      <c r="F225" s="70">
        <v>22</v>
      </c>
      <c r="G225" s="70">
        <v>11.800000000000001</v>
      </c>
      <c r="H225" s="70" t="s">
        <v>68</v>
      </c>
      <c r="I225" s="70">
        <v>11.800000000000001</v>
      </c>
      <c r="J225" s="70">
        <v>2.7000000000000002</v>
      </c>
    </row>
    <row r="226">
      <c r="A226" s="106" t="s">
        <v>24</v>
      </c>
      <c r="B226" s="70">
        <v>6.4000000000000004</v>
      </c>
      <c r="C226" s="70">
        <v>2</v>
      </c>
      <c r="D226" s="70">
        <v>11</v>
      </c>
      <c r="E226" s="70">
        <v>5</v>
      </c>
      <c r="F226" s="70">
        <v>19</v>
      </c>
      <c r="G226" s="70">
        <v>12.1</v>
      </c>
      <c r="H226" s="70" t="s">
        <v>68</v>
      </c>
      <c r="I226" s="70">
        <v>12.1</v>
      </c>
      <c r="J226" s="70">
        <v>1.8999999999999999</v>
      </c>
    </row>
    <row r="227">
      <c r="A227" s="106" t="s">
        <v>29</v>
      </c>
      <c r="B227" s="70">
        <v>35.100000000000001</v>
      </c>
      <c r="C227" s="70">
        <v>11.199999999999999</v>
      </c>
      <c r="D227" s="70">
        <v>3</v>
      </c>
      <c r="E227" s="70">
        <v>5</v>
      </c>
      <c r="F227" s="70">
        <v>33</v>
      </c>
      <c r="G227" s="70">
        <v>12.1</v>
      </c>
      <c r="H227" s="70" t="s">
        <v>68</v>
      </c>
      <c r="I227" s="70">
        <v>12.1</v>
      </c>
      <c r="J227" s="70">
        <v>0.29999999999999999</v>
      </c>
    </row>
    <row r="228">
      <c r="A228" s="106" t="s">
        <v>16</v>
      </c>
      <c r="B228" s="70">
        <v>15.6</v>
      </c>
      <c r="C228" s="70">
        <v>5</v>
      </c>
      <c r="D228" s="70">
        <v>7</v>
      </c>
      <c r="E228" s="70">
        <v>6</v>
      </c>
      <c r="F228" s="70">
        <v>44</v>
      </c>
      <c r="G228" s="70">
        <v>16.399999999999999</v>
      </c>
      <c r="H228" s="70" t="s">
        <v>68</v>
      </c>
      <c r="I228" s="70">
        <v>16.399999999999999</v>
      </c>
      <c r="J228" s="70">
        <v>1.1000000000000001</v>
      </c>
    </row>
    <row r="229">
      <c r="A229" s="106" t="s">
        <v>17</v>
      </c>
      <c r="B229" s="70">
        <v>12.300000000000001</v>
      </c>
      <c r="C229" s="70">
        <v>3.8999999999999999</v>
      </c>
      <c r="D229" s="70">
        <v>8</v>
      </c>
      <c r="E229" s="70">
        <v>4</v>
      </c>
      <c r="F229" s="70">
        <v>14</v>
      </c>
      <c r="G229" s="70">
        <v>6</v>
      </c>
      <c r="H229" s="70" t="s">
        <v>68</v>
      </c>
      <c r="I229" s="70">
        <v>6</v>
      </c>
      <c r="J229" s="70">
        <v>0.5</v>
      </c>
    </row>
    <row r="230">
      <c r="A230" s="106" t="s">
        <v>11</v>
      </c>
      <c r="B230" s="70">
        <v>10</v>
      </c>
      <c r="C230" s="70">
        <v>3.2000000000000002</v>
      </c>
      <c r="D230" s="70">
        <v>9</v>
      </c>
      <c r="E230" s="70">
        <v>19</v>
      </c>
      <c r="F230" s="70">
        <v>128</v>
      </c>
      <c r="G230" s="70">
        <v>79.5</v>
      </c>
      <c r="H230" s="70" t="s">
        <v>68</v>
      </c>
      <c r="I230" s="70">
        <v>79.5</v>
      </c>
      <c r="J230" s="70">
        <v>7.9000000000000004</v>
      </c>
    </row>
    <row r="231">
      <c r="A231" s="106" t="s">
        <v>25</v>
      </c>
      <c r="B231" s="70">
        <v>7.2000000000000002</v>
      </c>
      <c r="C231" s="70">
        <v>2.2999999999999998</v>
      </c>
      <c r="D231" s="70">
        <v>10</v>
      </c>
      <c r="E231" s="70">
        <v>4</v>
      </c>
      <c r="F231" s="70">
        <v>36</v>
      </c>
      <c r="G231" s="70">
        <v>11.5</v>
      </c>
      <c r="H231" s="70" t="s">
        <v>68</v>
      </c>
      <c r="I231" s="70">
        <v>11.5</v>
      </c>
      <c r="J231" s="70">
        <v>1.6000000000000001</v>
      </c>
    </row>
    <row r="232">
      <c r="A232" s="106" t="s">
        <v>18</v>
      </c>
      <c r="B232" s="70">
        <v>5</v>
      </c>
      <c r="C232" s="70">
        <v>1.6000000000000001</v>
      </c>
      <c r="D232" s="70">
        <v>13</v>
      </c>
      <c r="E232" s="70">
        <v>6</v>
      </c>
      <c r="F232" s="70">
        <v>37</v>
      </c>
      <c r="G232" s="70">
        <v>18.899999999999999</v>
      </c>
      <c r="H232" s="70" t="s">
        <v>68</v>
      </c>
      <c r="I232" s="70">
        <v>18.899999999999999</v>
      </c>
      <c r="J232" s="70">
        <v>3.7999999999999998</v>
      </c>
    </row>
    <row r="233">
      <c r="A233" s="104" t="s">
        <v>62</v>
      </c>
      <c r="B233" s="70"/>
      <c r="C233" s="70"/>
      <c r="D233" s="70"/>
      <c r="E233" s="70"/>
      <c r="F233" s="70"/>
      <c r="G233" s="70"/>
      <c r="H233" s="70"/>
      <c r="I233" s="70"/>
      <c r="J233" s="70"/>
    </row>
    <row r="234">
      <c r="A234" s="106" t="s">
        <v>9</v>
      </c>
      <c r="B234" s="70">
        <v>0.29999999999999999</v>
      </c>
      <c r="C234" s="70">
        <v>0.10000000000000001</v>
      </c>
      <c r="D234" s="70">
        <v>19</v>
      </c>
      <c r="E234" s="70" t="s">
        <v>68</v>
      </c>
      <c r="F234" s="70">
        <v>7</v>
      </c>
      <c r="G234" s="70">
        <v>597.79999999999995</v>
      </c>
      <c r="H234" s="70">
        <v>576.60000000000002</v>
      </c>
      <c r="I234" s="70">
        <v>21.199999999999999</v>
      </c>
      <c r="J234" s="70">
        <v>2154.9000000000001</v>
      </c>
    </row>
    <row r="235">
      <c r="A235" s="106" t="s">
        <v>63</v>
      </c>
      <c r="B235" s="70">
        <v>1.7</v>
      </c>
      <c r="C235" s="70">
        <v>0.5</v>
      </c>
      <c r="D235" s="70">
        <v>17</v>
      </c>
      <c r="E235" s="70" t="s">
        <v>68</v>
      </c>
      <c r="F235" s="70">
        <v>6</v>
      </c>
      <c r="G235" s="70">
        <v>3</v>
      </c>
      <c r="H235" s="70">
        <v>1.8999999999999999</v>
      </c>
      <c r="I235" s="70">
        <v>1.1000000000000001</v>
      </c>
      <c r="J235" s="70">
        <v>1.8</v>
      </c>
    </row>
    <row r="236">
      <c r="A236" s="106" t="s">
        <v>64</v>
      </c>
      <c r="B236" s="70">
        <v>0.20000000000000001</v>
      </c>
      <c r="C236" s="70">
        <v>0.10000000000000001</v>
      </c>
      <c r="D236" s="70">
        <v>20</v>
      </c>
      <c r="E236" s="70" t="s">
        <v>68</v>
      </c>
      <c r="F236" s="70" t="s">
        <v>68</v>
      </c>
      <c r="G236" s="70">
        <v>40.799999999999997</v>
      </c>
      <c r="H236" s="70">
        <v>40.799999999999997</v>
      </c>
      <c r="I236" s="70" t="s">
        <v>68</v>
      </c>
      <c r="J236" s="70">
        <v>191.69999999999999</v>
      </c>
    </row>
    <row r="237">
      <c r="A237" s="106" t="s">
        <v>10</v>
      </c>
      <c r="B237" s="73">
        <v>0.5</v>
      </c>
      <c r="C237" s="73">
        <v>0.20000000000000001</v>
      </c>
      <c r="D237" s="73">
        <v>18</v>
      </c>
      <c r="E237" s="73" t="s">
        <v>68</v>
      </c>
      <c r="F237" s="73">
        <v>5</v>
      </c>
      <c r="G237" s="73">
        <v>112.8</v>
      </c>
      <c r="H237" s="73">
        <v>106.5</v>
      </c>
      <c r="I237" s="73">
        <v>6.2999999999999998</v>
      </c>
      <c r="J237" s="73">
        <v>232.30000000000001</v>
      </c>
    </row>
    <row r="238">
      <c r="G238" s="89">
        <f>SUM(G217:G237)-G215</f>
        <v>0</v>
      </c>
    </row>
    <row r="239" ht="15.75">
      <c r="A239" s="2" t="s">
        <v>80</v>
      </c>
    </row>
    <row r="240">
      <c r="A240" s="96"/>
      <c r="B240" s="97">
        <v>2015</v>
      </c>
      <c r="C240" s="62">
        <v>2016</v>
      </c>
      <c r="D240" s="62">
        <v>2017</v>
      </c>
      <c r="E240" s="62">
        <v>2018</v>
      </c>
      <c r="F240" s="63">
        <v>2019</v>
      </c>
      <c r="G240" s="64"/>
      <c r="H240" s="1"/>
      <c r="I240" s="1"/>
    </row>
    <row r="241" ht="15" customHeight="1">
      <c r="A241" s="98"/>
      <c r="B241" s="99"/>
      <c r="C241" s="100"/>
      <c r="D241" s="100"/>
      <c r="E241" s="100"/>
      <c r="F241" s="62" t="s">
        <v>74</v>
      </c>
      <c r="G241" s="101" t="s">
        <v>81</v>
      </c>
    </row>
    <row r="242" ht="15.75" customHeight="1">
      <c r="A242" s="102"/>
      <c r="B242" s="103"/>
      <c r="C242" s="67"/>
      <c r="D242" s="67"/>
      <c r="E242" s="67"/>
      <c r="F242" s="67"/>
      <c r="G242" s="66" t="s">
        <v>82</v>
      </c>
    </row>
    <row r="243" ht="16.5" customHeight="1">
      <c r="A243" s="104" t="s">
        <v>6</v>
      </c>
      <c r="B243" s="69">
        <v>34041.099999999999</v>
      </c>
      <c r="C243" s="69">
        <v>36032.400000000001</v>
      </c>
      <c r="D243" s="69">
        <v>37517.599999999999</v>
      </c>
      <c r="E243" s="69">
        <v>41900.900000000001</v>
      </c>
      <c r="F243" s="105">
        <v>45525.900000000001</v>
      </c>
      <c r="G243" s="69" t="s">
        <v>76</v>
      </c>
    </row>
    <row r="244" ht="15.75" customHeight="1">
      <c r="A244" s="106" t="s">
        <v>83</v>
      </c>
      <c r="B244" s="70"/>
      <c r="C244" s="107"/>
      <c r="D244" s="70"/>
      <c r="E244" s="70"/>
      <c r="F244" s="70"/>
      <c r="G244" s="70"/>
    </row>
    <row r="245" ht="15.75" customHeight="1">
      <c r="A245" s="104" t="s">
        <v>84</v>
      </c>
      <c r="B245" s="69">
        <v>38585.900000000001</v>
      </c>
      <c r="C245" s="69">
        <v>40565.900000000001</v>
      </c>
      <c r="D245" s="69">
        <v>42733.300000000003</v>
      </c>
      <c r="E245" s="69">
        <v>47044.900000000001</v>
      </c>
      <c r="F245" s="69">
        <v>50317.5</v>
      </c>
      <c r="G245" s="69" t="s">
        <v>76</v>
      </c>
    </row>
    <row r="246">
      <c r="A246" s="104" t="s">
        <v>61</v>
      </c>
      <c r="B246" s="70"/>
      <c r="C246" s="107"/>
      <c r="D246" s="70"/>
      <c r="E246" s="70"/>
      <c r="F246" s="70"/>
      <c r="G246" s="70"/>
    </row>
    <row r="247">
      <c r="A247" s="106" t="s">
        <v>28</v>
      </c>
      <c r="B247" s="70">
        <v>57253.5</v>
      </c>
      <c r="C247" s="70">
        <v>62686.400000000001</v>
      </c>
      <c r="D247" s="70">
        <v>65335.400000000001</v>
      </c>
      <c r="E247" s="101">
        <v>70838.100000000006</v>
      </c>
      <c r="F247" s="108">
        <v>72326.899999999994</v>
      </c>
      <c r="G247" s="70">
        <v>1</v>
      </c>
    </row>
    <row r="248">
      <c r="A248" s="106" t="s">
        <v>13</v>
      </c>
      <c r="B248" s="70">
        <v>24387.700000000001</v>
      </c>
      <c r="C248" s="70">
        <v>24923.799999999999</v>
      </c>
      <c r="D248" s="70">
        <v>26771.700000000001</v>
      </c>
      <c r="E248" s="101">
        <v>29606.200000000001</v>
      </c>
      <c r="F248" s="108">
        <v>31990.799999999999</v>
      </c>
      <c r="G248" s="70">
        <v>16</v>
      </c>
    </row>
    <row r="249">
      <c r="A249" s="106" t="s">
        <v>20</v>
      </c>
      <c r="B249" s="70">
        <v>30237</v>
      </c>
      <c r="C249" s="70">
        <v>31546.700000000001</v>
      </c>
      <c r="D249" s="70">
        <v>33480.800000000003</v>
      </c>
      <c r="E249" s="101">
        <v>37493.699999999997</v>
      </c>
      <c r="F249" s="108">
        <v>39652.800000000003</v>
      </c>
      <c r="G249" s="70">
        <v>13</v>
      </c>
    </row>
    <row r="250">
      <c r="A250" s="106" t="s">
        <v>14</v>
      </c>
      <c r="B250" s="70">
        <v>29785.599999999999</v>
      </c>
      <c r="C250" s="70">
        <v>30660.599999999999</v>
      </c>
      <c r="D250" s="70">
        <v>32675.200000000001</v>
      </c>
      <c r="E250" s="101">
        <v>37633.699999999997</v>
      </c>
      <c r="F250" s="108">
        <v>39925</v>
      </c>
      <c r="G250" s="70">
        <v>12</v>
      </c>
    </row>
    <row r="251">
      <c r="A251" s="106" t="s">
        <v>15</v>
      </c>
      <c r="B251" s="70">
        <v>22098.799999999999</v>
      </c>
      <c r="C251" s="70">
        <v>22557.599999999999</v>
      </c>
      <c r="D251" s="70">
        <v>23640.5</v>
      </c>
      <c r="E251" s="101">
        <v>28191.400000000001</v>
      </c>
      <c r="F251" s="108">
        <v>30074.700000000001</v>
      </c>
      <c r="G251" s="70">
        <v>19</v>
      </c>
    </row>
    <row r="252">
      <c r="A252" s="106" t="s">
        <v>27</v>
      </c>
      <c r="B252" s="70">
        <v>46134.699999999997</v>
      </c>
      <c r="C252" s="70">
        <v>50282.199999999997</v>
      </c>
      <c r="D252" s="70">
        <v>54542</v>
      </c>
      <c r="E252" s="101">
        <v>57486.5</v>
      </c>
      <c r="F252" s="108">
        <v>61460.599999999999</v>
      </c>
      <c r="G252" s="70">
        <v>4</v>
      </c>
    </row>
    <row r="253">
      <c r="A253" s="106" t="s">
        <v>21</v>
      </c>
      <c r="B253" s="70">
        <v>23027.200000000001</v>
      </c>
      <c r="C253" s="70">
        <v>24358.900000000001</v>
      </c>
      <c r="D253" s="70">
        <v>28294.200000000001</v>
      </c>
      <c r="E253" s="101">
        <v>30574.400000000001</v>
      </c>
      <c r="F253" s="108">
        <v>32783.5</v>
      </c>
      <c r="G253" s="70">
        <v>15</v>
      </c>
    </row>
    <row r="254">
      <c r="A254" s="106" t="s">
        <v>22</v>
      </c>
      <c r="B254" s="70">
        <v>37121.199999999997</v>
      </c>
      <c r="C254" s="70">
        <v>38871.900000000001</v>
      </c>
      <c r="D254" s="70">
        <v>40796.900000000001</v>
      </c>
      <c r="E254" s="101">
        <v>45328</v>
      </c>
      <c r="F254" s="108">
        <v>47635.800000000003</v>
      </c>
      <c r="G254" s="70">
        <v>7</v>
      </c>
    </row>
    <row r="255">
      <c r="A255" s="106" t="s">
        <v>23</v>
      </c>
      <c r="B255" s="70">
        <v>28922.599999999999</v>
      </c>
      <c r="C255" s="70">
        <v>30397.799999999999</v>
      </c>
      <c r="D255" s="70">
        <v>32882.400000000001</v>
      </c>
      <c r="E255" s="101">
        <v>37426.900000000001</v>
      </c>
      <c r="F255" s="108">
        <v>40099.400000000001</v>
      </c>
      <c r="G255" s="70">
        <v>11</v>
      </c>
    </row>
    <row r="256">
      <c r="A256" s="106" t="s">
        <v>24</v>
      </c>
      <c r="B256" s="70">
        <v>33457.699999999997</v>
      </c>
      <c r="C256" s="70">
        <v>34142.800000000003</v>
      </c>
      <c r="D256" s="70">
        <v>35759.300000000003</v>
      </c>
      <c r="E256" s="101">
        <v>40024.900000000001</v>
      </c>
      <c r="F256" s="108">
        <v>42329</v>
      </c>
      <c r="G256" s="70">
        <v>10</v>
      </c>
    </row>
    <row r="257">
      <c r="A257" s="106" t="s">
        <v>29</v>
      </c>
      <c r="B257" s="70">
        <v>55752.5</v>
      </c>
      <c r="C257" s="70">
        <v>58694.900000000001</v>
      </c>
      <c r="D257" s="70">
        <v>57005.400000000001</v>
      </c>
      <c r="E257" s="101">
        <v>62321.800000000003</v>
      </c>
      <c r="F257" s="108">
        <v>64253.5</v>
      </c>
      <c r="G257" s="70">
        <v>3</v>
      </c>
    </row>
    <row r="258">
      <c r="A258" s="106" t="s">
        <v>16</v>
      </c>
      <c r="B258" s="70">
        <v>21970.5</v>
      </c>
      <c r="C258" s="70">
        <v>23481.599999999999</v>
      </c>
      <c r="D258" s="70">
        <v>24720</v>
      </c>
      <c r="E258" s="101">
        <v>28044.799999999999</v>
      </c>
      <c r="F258" s="108">
        <v>30485.599999999999</v>
      </c>
      <c r="G258" s="70">
        <v>18</v>
      </c>
    </row>
    <row r="259">
      <c r="A259" s="106" t="s">
        <v>17</v>
      </c>
      <c r="B259" s="70">
        <v>32256.200000000001</v>
      </c>
      <c r="C259" s="70">
        <v>32400.400000000001</v>
      </c>
      <c r="D259" s="70">
        <v>34566.199999999997</v>
      </c>
      <c r="E259" s="101">
        <v>39339.5</v>
      </c>
      <c r="F259" s="108">
        <v>42399.300000000003</v>
      </c>
      <c r="G259" s="70">
        <v>9</v>
      </c>
    </row>
    <row r="260">
      <c r="A260" s="106" t="s">
        <v>11</v>
      </c>
      <c r="B260" s="70">
        <v>29059.299999999999</v>
      </c>
      <c r="C260" s="70">
        <v>29821</v>
      </c>
      <c r="D260" s="70">
        <v>31247.700000000001</v>
      </c>
      <c r="E260" s="101">
        <v>34693.900000000001</v>
      </c>
      <c r="F260" s="108">
        <v>37317.599999999999</v>
      </c>
      <c r="G260" s="70">
        <v>14</v>
      </c>
    </row>
    <row r="261">
      <c r="A261" s="106" t="s">
        <v>25</v>
      </c>
      <c r="B261" s="70">
        <v>30498.599999999999</v>
      </c>
      <c r="C261" s="70">
        <v>31899.400000000001</v>
      </c>
      <c r="D261" s="70">
        <v>34713.099999999999</v>
      </c>
      <c r="E261" s="101">
        <v>39842.699999999997</v>
      </c>
      <c r="F261" s="108">
        <v>42586.800000000003</v>
      </c>
      <c r="G261" s="70">
        <v>8</v>
      </c>
    </row>
    <row r="262">
      <c r="A262" s="106" t="s">
        <v>18</v>
      </c>
      <c r="B262" s="70">
        <v>21744.700000000001</v>
      </c>
      <c r="C262" s="70">
        <v>22348.5</v>
      </c>
      <c r="D262" s="70">
        <v>26067.200000000001</v>
      </c>
      <c r="E262" s="70">
        <v>29362.099999999999</v>
      </c>
      <c r="F262" s="108">
        <v>31768.700000000001</v>
      </c>
      <c r="G262" s="70">
        <v>17</v>
      </c>
    </row>
    <row r="263">
      <c r="A263" s="104" t="s">
        <v>62</v>
      </c>
      <c r="B263" s="70"/>
      <c r="C263" s="70"/>
      <c r="D263" s="70"/>
      <c r="E263" s="101"/>
      <c r="F263" s="70"/>
      <c r="G263" s="70"/>
    </row>
    <row r="264">
      <c r="A264" s="106" t="s">
        <v>9</v>
      </c>
      <c r="B264" s="70">
        <v>39053.199999999997</v>
      </c>
      <c r="C264" s="70">
        <v>41245.900000000001</v>
      </c>
      <c r="D264" s="70">
        <v>43410.800000000003</v>
      </c>
      <c r="E264" s="101">
        <v>48053.599999999999</v>
      </c>
      <c r="F264" s="108">
        <v>51825</v>
      </c>
      <c r="G264" s="70">
        <v>5</v>
      </c>
    </row>
    <row r="265">
      <c r="A265" s="106" t="s">
        <v>63</v>
      </c>
      <c r="B265" s="70">
        <v>38213.900000000001</v>
      </c>
      <c r="C265" s="70">
        <v>40582</v>
      </c>
      <c r="D265" s="70">
        <v>43128.300000000003</v>
      </c>
      <c r="E265" s="101">
        <v>46671.900000000001</v>
      </c>
      <c r="F265" s="108">
        <v>49735.099999999999</v>
      </c>
      <c r="G265" s="70">
        <v>6</v>
      </c>
    </row>
    <row r="266">
      <c r="A266" s="106" t="s">
        <v>64</v>
      </c>
      <c r="B266" s="73">
        <v>54892.300000000003</v>
      </c>
      <c r="C266" s="73">
        <v>55724.699999999997</v>
      </c>
      <c r="D266" s="73">
        <v>60321</v>
      </c>
      <c r="E266" s="78">
        <v>64171.699999999997</v>
      </c>
      <c r="F266" s="109">
        <v>68270.600000000006</v>
      </c>
      <c r="G266" s="73">
        <v>2</v>
      </c>
    </row>
    <row r="267">
      <c r="B267">
        <v>1075.5999999999999</v>
      </c>
      <c r="C267">
        <v>1077.8</v>
      </c>
      <c r="D267">
        <v>1078.5999999999999</v>
      </c>
      <c r="E267">
        <v>1077.9000000000001</v>
      </c>
      <c r="F267">
        <v>1078.4000000000001</v>
      </c>
    </row>
    <row r="268" ht="15">
      <c r="A268" s="2" t="s">
        <v>1773</v>
      </c>
    </row>
    <row r="269" ht="15.75" customHeight="1">
      <c r="A269" s="1550"/>
      <c r="B269" s="97">
        <v>2015</v>
      </c>
      <c r="C269" s="62">
        <v>2016</v>
      </c>
      <c r="D269" s="62">
        <v>2017</v>
      </c>
      <c r="E269" s="62">
        <v>2018</v>
      </c>
      <c r="F269" s="63">
        <v>2019</v>
      </c>
      <c r="G269" s="64"/>
      <c r="Q269" s="3" t="s">
        <v>1</v>
      </c>
      <c r="R269" s="97">
        <v>2015</v>
      </c>
      <c r="S269" s="62">
        <v>2016</v>
      </c>
      <c r="T269" s="62">
        <v>2017</v>
      </c>
      <c r="U269" s="62">
        <v>2018</v>
      </c>
      <c r="V269" s="62">
        <v>2019</v>
      </c>
      <c r="W269" s="62">
        <v>2024</v>
      </c>
      <c r="X269" s="62">
        <v>2030</v>
      </c>
      <c r="Z269" s="3" t="s">
        <v>1</v>
      </c>
      <c r="AA269" s="97">
        <v>2015</v>
      </c>
      <c r="AB269" s="62">
        <v>2016</v>
      </c>
      <c r="AC269" s="62">
        <v>2017</v>
      </c>
      <c r="AD269" s="62">
        <v>2018</v>
      </c>
      <c r="AE269" s="62">
        <v>2019</v>
      </c>
      <c r="AF269" s="62">
        <v>2024</v>
      </c>
      <c r="AG269" s="62">
        <v>2030</v>
      </c>
      <c r="AH269" s="1551"/>
      <c r="AI269" s="3" t="s">
        <v>1</v>
      </c>
      <c r="AJ269" s="97">
        <v>2015</v>
      </c>
      <c r="AK269" s="62">
        <v>2016</v>
      </c>
      <c r="AL269" s="62">
        <v>2017</v>
      </c>
      <c r="AM269" s="62">
        <v>2018</v>
      </c>
      <c r="AN269" s="62">
        <v>2019</v>
      </c>
      <c r="AO269" s="62">
        <v>2024</v>
      </c>
      <c r="AP269" s="62">
        <v>2030</v>
      </c>
      <c r="AR269" s="3" t="s">
        <v>1</v>
      </c>
      <c r="AS269" s="4" t="s">
        <v>2</v>
      </c>
      <c r="AT269" s="4" t="s">
        <v>3</v>
      </c>
      <c r="AU269" s="5" t="s">
        <v>4</v>
      </c>
      <c r="AV269" s="6"/>
      <c r="AW269" s="6"/>
      <c r="AX269" s="6"/>
      <c r="AY269" s="6"/>
      <c r="AZ269" s="6"/>
      <c r="BA269" s="6"/>
      <c r="BB269" s="6"/>
      <c r="BC269" s="6"/>
      <c r="BD269" s="4"/>
    </row>
    <row r="270" ht="28.5">
      <c r="A270" s="1552"/>
      <c r="B270" s="103"/>
      <c r="C270" s="67"/>
      <c r="D270" s="67"/>
      <c r="E270" s="67"/>
      <c r="F270" s="66" t="s">
        <v>74</v>
      </c>
      <c r="G270" s="66" t="s">
        <v>75</v>
      </c>
      <c r="Q270" s="7"/>
      <c r="R270" s="103"/>
      <c r="S270" s="67"/>
      <c r="T270" s="67"/>
      <c r="U270" s="67"/>
      <c r="V270" s="67"/>
      <c r="W270" s="67"/>
      <c r="X270" s="67"/>
      <c r="Z270" s="7"/>
      <c r="AA270" s="103"/>
      <c r="AB270" s="67"/>
      <c r="AC270" s="67"/>
      <c r="AD270" s="67"/>
      <c r="AE270" s="67"/>
      <c r="AF270" s="67"/>
      <c r="AG270" s="67"/>
      <c r="AH270" s="1551"/>
      <c r="AI270" s="7"/>
      <c r="AJ270" s="103"/>
      <c r="AK270" s="67"/>
      <c r="AL270" s="67"/>
      <c r="AM270" s="67"/>
      <c r="AN270" s="67"/>
      <c r="AO270" s="67"/>
      <c r="AP270" s="67"/>
      <c r="AR270" s="7"/>
      <c r="AS270" s="8">
        <v>2019</v>
      </c>
      <c r="AT270" s="8">
        <v>2020</v>
      </c>
      <c r="AU270" s="8">
        <v>2021</v>
      </c>
      <c r="AV270" s="8">
        <v>2022</v>
      </c>
      <c r="AW270" s="8">
        <v>2023</v>
      </c>
      <c r="AX270" s="8">
        <v>2024</v>
      </c>
      <c r="AY270" s="8">
        <v>2025</v>
      </c>
      <c r="AZ270" s="8">
        <v>2026</v>
      </c>
      <c r="BA270" s="8">
        <v>2027</v>
      </c>
      <c r="BB270" s="8">
        <v>2028</v>
      </c>
      <c r="BC270" s="8">
        <v>2029</v>
      </c>
      <c r="BD270" s="8">
        <v>2030</v>
      </c>
    </row>
    <row r="271">
      <c r="A271" s="104" t="s">
        <v>6</v>
      </c>
      <c r="B271" s="69">
        <v>23.399999999999999</v>
      </c>
      <c r="C271" s="69">
        <v>23.699999999999999</v>
      </c>
      <c r="D271" s="69">
        <v>24.100000000000001</v>
      </c>
      <c r="E271" s="69">
        <v>24.5</v>
      </c>
      <c r="F271" s="69">
        <v>24.899999999999999</v>
      </c>
      <c r="G271" s="69" t="s">
        <v>76</v>
      </c>
      <c r="Q271" s="9" t="s">
        <v>6</v>
      </c>
      <c r="R271" s="1">
        <f>INDEX(B$271:B$292,MATCH($Q32,$A$271:$A$292,0))</f>
        <v>23.399999999999999</v>
      </c>
      <c r="S271" s="1">
        <f t="shared" ref="S271:V293" si="673">INDEX(C$271:C$292,MATCH($Q32,$A$271:$A$292,0))</f>
        <v>23.699999999999999</v>
      </c>
      <c r="T271" s="1">
        <f t="shared" si="673"/>
        <v>24.100000000000001</v>
      </c>
      <c r="U271" s="1">
        <f t="shared" si="673"/>
        <v>24.5</v>
      </c>
      <c r="V271" s="1">
        <f t="shared" si="673"/>
        <v>24.899999999999999</v>
      </c>
      <c r="W271" s="1">
        <f>INDEX(K$32:K$51,MATCH($Q32,$A$32:$A$51,0))</f>
        <v>27.800000000000001</v>
      </c>
      <c r="X271" s="1">
        <f>INDEX(L$32:L$51,MATCH($Q32,$A$32:$A$51,0))</f>
        <v>30</v>
      </c>
      <c r="Z271" s="9" t="s">
        <v>6</v>
      </c>
      <c r="AA271" s="1">
        <f>R271*V5</f>
        <v>25197.119999999999</v>
      </c>
      <c r="AB271" s="1">
        <f>S271*W5</f>
        <v>25569.93</v>
      </c>
      <c r="AC271" s="1">
        <f>T271*X5</f>
        <v>25987.029999999999</v>
      </c>
      <c r="AD271" s="1">
        <f>U271*Y5</f>
        <v>26396.300000000003</v>
      </c>
      <c r="AE271" s="1" t="e">
        <f>V271*'ЦП по МО old struc'!B4</f>
        <v>#REF!</v>
      </c>
      <c r="AF271" s="1">
        <f>W271*AC5</f>
        <v>31797.639999999999</v>
      </c>
      <c r="AG271" s="1">
        <f>X271*AD5</f>
        <v>35412</v>
      </c>
      <c r="AH271" s="1" t="e">
        <f>AE271/'ЦП по МО old struc'!B4</f>
        <v>#REF!</v>
      </c>
      <c r="AI271" s="9" t="s">
        <v>6</v>
      </c>
      <c r="AJ271" s="39">
        <f t="shared" ref="AJ271:AJ293" si="674">AA271/AA$271</f>
        <v>1</v>
      </c>
      <c r="AK271" s="39">
        <f t="shared" ref="AK271:AK293" si="675">AB271/AB$271</f>
        <v>1</v>
      </c>
      <c r="AL271" s="39">
        <f t="shared" ref="AL271:AL293" si="676">AC271/AC$271</f>
        <v>1</v>
      </c>
      <c r="AM271" s="39">
        <f t="shared" ref="AM271:AM293" si="677">AD271/AD$271</f>
        <v>1</v>
      </c>
      <c r="AN271" s="39" t="e">
        <f t="shared" ref="AN271:AN293" si="678">AE271/AE$271</f>
        <v>#REF!</v>
      </c>
      <c r="AO271" s="39">
        <f t="shared" ref="AO271:AP293" si="679">AF271/AF$271</f>
        <v>1</v>
      </c>
      <c r="AP271" s="39">
        <f t="shared" si="679"/>
        <v>1</v>
      </c>
      <c r="AR271" s="9" t="s">
        <v>6</v>
      </c>
      <c r="AS271" t="e">
        <f t="shared" ref="AS271:AS293" si="680">AE271</f>
        <v>#REF!</v>
      </c>
      <c r="AT271" t="e">
        <f>AS271+#REF!*1000</f>
        <v>#REF!</v>
      </c>
      <c r="AU271" s="1" t="e">
        <f>AT271+#REF!*1000</f>
        <v>#REF!</v>
      </c>
      <c r="AV271" s="1" t="e">
        <f>AU271+#REF!*1000</f>
        <v>#REF!</v>
      </c>
      <c r="AW271" s="1" t="e">
        <f>AV271+#REF!*1000</f>
        <v>#REF!</v>
      </c>
      <c r="AX271" s="1" t="e">
        <f>AW271+#REF!*1000</f>
        <v>#REF!</v>
      </c>
      <c r="AY271" s="1" t="e">
        <f>AX271+#REF!*1000</f>
        <v>#REF!</v>
      </c>
      <c r="AZ271" s="1" t="e">
        <f>AY271+#REF!*1000</f>
        <v>#REF!</v>
      </c>
      <c r="BA271" s="1" t="e">
        <f>AZ271+#REF!*1000</f>
        <v>#REF!</v>
      </c>
      <c r="BB271" s="1" t="e">
        <f>BA271+#REF!*1000</f>
        <v>#REF!</v>
      </c>
      <c r="BC271" s="1" t="e">
        <f>BB271+#REF!*1000</f>
        <v>#REF!</v>
      </c>
      <c r="BD271" s="1" t="e">
        <f>BC271+#REF!*1000</f>
        <v>#REF!</v>
      </c>
    </row>
    <row r="272">
      <c r="A272" s="104" t="s">
        <v>61</v>
      </c>
      <c r="B272" s="69"/>
      <c r="C272" s="70"/>
      <c r="D272" s="70"/>
      <c r="E272" s="70"/>
      <c r="F272" s="70"/>
      <c r="G272" s="69"/>
      <c r="Q272" s="12" t="s">
        <v>8</v>
      </c>
      <c r="R272" s="13"/>
      <c r="S272" s="13"/>
      <c r="T272" s="13"/>
      <c r="U272" s="13"/>
      <c r="V272" s="13"/>
      <c r="W272" s="1"/>
      <c r="X272" s="1"/>
      <c r="Z272" s="12" t="s">
        <v>8</v>
      </c>
      <c r="AA272" s="13">
        <f t="shared" ref="AA272:AG272" si="681">AA273+AA274</f>
        <v>15256.240000000002</v>
      </c>
      <c r="AB272" s="13">
        <f t="shared" si="681"/>
        <v>15596.74</v>
      </c>
      <c r="AC272" s="13">
        <f t="shared" si="681"/>
        <v>15929.920000000002</v>
      </c>
      <c r="AD272" s="13">
        <f t="shared" si="681"/>
        <v>16295.859999999999</v>
      </c>
      <c r="AE272" s="13" t="e">
        <f t="shared" si="681"/>
        <v>#REF!</v>
      </c>
      <c r="AF272" s="13">
        <f t="shared" si="681"/>
        <v>20130.370000000003</v>
      </c>
      <c r="AG272" s="13">
        <f t="shared" si="681"/>
        <v>22733.73</v>
      </c>
      <c r="AH272" s="1" t="e">
        <f>AE272/('ЦП по МО old struc'!B6+'ЦП по МО old struc'!B8)</f>
        <v>#REF!</v>
      </c>
      <c r="AI272" s="12" t="s">
        <v>8</v>
      </c>
      <c r="AJ272" s="39">
        <f t="shared" si="674"/>
        <v>0.60547554641165346</v>
      </c>
      <c r="AK272" s="39">
        <f t="shared" si="675"/>
        <v>0.60996412583061432</v>
      </c>
      <c r="AL272" s="39">
        <f t="shared" si="676"/>
        <v>0.61299502097777248</v>
      </c>
      <c r="AM272" s="39">
        <f t="shared" si="677"/>
        <v>0.61735394733352766</v>
      </c>
      <c r="AN272" s="39" t="e">
        <f t="shared" si="678"/>
        <v>#REF!</v>
      </c>
      <c r="AO272" s="39">
        <f t="shared" si="679"/>
        <v>0.63307748625369686</v>
      </c>
      <c r="AP272" s="39">
        <f t="shared" si="679"/>
        <v>0.6419781430023721</v>
      </c>
      <c r="AR272" s="12" t="s">
        <v>8</v>
      </c>
      <c r="AS272" s="1" t="e">
        <f t="shared" si="680"/>
        <v>#REF!</v>
      </c>
      <c r="AT272" s="13" t="e">
        <f t="shared" ref="AT272:BD272" si="682">AT273+AT274</f>
        <v>#REF!</v>
      </c>
      <c r="AU272" s="13" t="e">
        <f t="shared" si="682"/>
        <v>#REF!</v>
      </c>
      <c r="AV272" s="13" t="e">
        <f t="shared" si="682"/>
        <v>#REF!</v>
      </c>
      <c r="AW272" s="13" t="e">
        <f t="shared" si="682"/>
        <v>#REF!</v>
      </c>
      <c r="AX272" s="13" t="e">
        <f t="shared" si="682"/>
        <v>#REF!</v>
      </c>
      <c r="AY272" s="13" t="e">
        <f t="shared" si="682"/>
        <v>#REF!</v>
      </c>
      <c r="AZ272" s="13" t="e">
        <f t="shared" si="682"/>
        <v>#REF!</v>
      </c>
      <c r="BA272" s="13" t="e">
        <f t="shared" si="682"/>
        <v>#REF!</v>
      </c>
      <c r="BB272" s="13" t="e">
        <f t="shared" si="682"/>
        <v>#REF!</v>
      </c>
      <c r="BC272" s="13" t="e">
        <f t="shared" si="682"/>
        <v>#REF!</v>
      </c>
      <c r="BD272" s="13" t="e">
        <f t="shared" si="682"/>
        <v>#REF!</v>
      </c>
    </row>
    <row r="273">
      <c r="A273" s="106" t="s">
        <v>28</v>
      </c>
      <c r="B273" s="70">
        <v>27.600000000000001</v>
      </c>
      <c r="C273" s="70">
        <v>27.899999999999999</v>
      </c>
      <c r="D273" s="70">
        <v>29</v>
      </c>
      <c r="E273" s="70">
        <v>29.300000000000001</v>
      </c>
      <c r="F273" s="70">
        <v>30.199999999999999</v>
      </c>
      <c r="G273" s="70">
        <v>3</v>
      </c>
      <c r="Q273" s="9" t="s">
        <v>9</v>
      </c>
      <c r="R273" s="1">
        <f t="shared" ref="R273:R293" si="683">INDEX(B$271:B$292,MATCH($Q34,$A$271:$A$292,0))</f>
        <v>22.800000000000001</v>
      </c>
      <c r="S273" s="1">
        <f t="shared" si="673"/>
        <v>22.899999999999999</v>
      </c>
      <c r="T273" s="1">
        <f t="shared" si="673"/>
        <v>23.100000000000001</v>
      </c>
      <c r="U273" s="1">
        <f t="shared" si="673"/>
        <v>23.399999999999999</v>
      </c>
      <c r="V273" s="1">
        <f t="shared" si="673"/>
        <v>23.899999999999999</v>
      </c>
      <c r="W273" s="1">
        <f t="shared" ref="W273:W293" si="684">INDEX(K$32:K$51,MATCH($Q34,$A$32:$A$51,0))</f>
        <v>27.600000000000001</v>
      </c>
      <c r="X273" s="1">
        <f t="shared" ref="X273:X293" si="685">INDEX(L$32:L$51,MATCH($Q34,$A$32:$A$51,0))</f>
        <v>29.699999999999999</v>
      </c>
      <c r="Z273" s="9" t="s">
        <v>9</v>
      </c>
      <c r="AA273" s="1">
        <f>R273*V7</f>
        <v>13467.960000000001</v>
      </c>
      <c r="AB273" s="1">
        <f>S273*W7</f>
        <v>13604.889999999999</v>
      </c>
      <c r="AC273" s="1">
        <f>T273*X7</f>
        <v>13749.120000000003</v>
      </c>
      <c r="AD273" s="1">
        <f>U273*Y7</f>
        <v>13958.099999999999</v>
      </c>
      <c r="AE273" s="1" t="e">
        <f>V273*'ЦП по МО old struc'!B6</f>
        <v>#REF!</v>
      </c>
      <c r="AF273" s="1">
        <f>W273*AC7</f>
        <v>18235.320000000003</v>
      </c>
      <c r="AG273" s="1">
        <f>X273*AD7</f>
        <v>20668.23</v>
      </c>
      <c r="AH273" s="1" t="e">
        <f>AE273/'ЦП по МО old struc'!B6</f>
        <v>#REF!</v>
      </c>
      <c r="AI273" s="9" t="s">
        <v>9</v>
      </c>
      <c r="AJ273" s="39">
        <f t="shared" si="674"/>
        <v>0.53450394330780671</v>
      </c>
      <c r="AK273" s="39">
        <f t="shared" si="675"/>
        <v>0.5320659853194748</v>
      </c>
      <c r="AL273" s="39">
        <f t="shared" si="676"/>
        <v>0.52907623533739723</v>
      </c>
      <c r="AM273" s="39">
        <f t="shared" si="677"/>
        <v>0.52879001981338281</v>
      </c>
      <c r="AN273" s="39" t="e">
        <f t="shared" si="678"/>
        <v>#REF!</v>
      </c>
      <c r="AO273" s="39">
        <f t="shared" si="679"/>
        <v>0.57348029602196904</v>
      </c>
      <c r="AP273" s="39">
        <f t="shared" si="679"/>
        <v>0.58365045747204336</v>
      </c>
      <c r="AR273" s="9" t="s">
        <v>9</v>
      </c>
      <c r="AS273" s="1" t="e">
        <f t="shared" si="680"/>
        <v>#REF!</v>
      </c>
      <c r="AT273" s="1" t="e">
        <f t="shared" ref="AT273:BD274" si="686">$AN273*AT$271</f>
        <v>#REF!</v>
      </c>
      <c r="AU273" s="1" t="e">
        <f t="shared" si="686"/>
        <v>#REF!</v>
      </c>
      <c r="AV273" s="1" t="e">
        <f t="shared" si="686"/>
        <v>#REF!</v>
      </c>
      <c r="AW273" s="1" t="e">
        <f t="shared" si="686"/>
        <v>#REF!</v>
      </c>
      <c r="AX273" s="1" t="e">
        <f t="shared" si="686"/>
        <v>#REF!</v>
      </c>
      <c r="AY273" s="1" t="e">
        <f t="shared" si="686"/>
        <v>#REF!</v>
      </c>
      <c r="AZ273" s="1" t="e">
        <f t="shared" si="686"/>
        <v>#REF!</v>
      </c>
      <c r="BA273" s="1" t="e">
        <f t="shared" si="686"/>
        <v>#REF!</v>
      </c>
      <c r="BB273" s="1" t="e">
        <f t="shared" si="686"/>
        <v>#REF!</v>
      </c>
      <c r="BC273" s="1" t="e">
        <f t="shared" si="686"/>
        <v>#REF!</v>
      </c>
      <c r="BD273" s="1" t="e">
        <f t="shared" si="686"/>
        <v>#REF!</v>
      </c>
    </row>
    <row r="274">
      <c r="A274" s="106" t="s">
        <v>13</v>
      </c>
      <c r="B274" s="70">
        <v>31</v>
      </c>
      <c r="C274" s="70">
        <v>31.399999999999999</v>
      </c>
      <c r="D274" s="70">
        <v>31.899999999999999</v>
      </c>
      <c r="E274" s="70">
        <v>32.5</v>
      </c>
      <c r="F274" s="70">
        <v>32.5</v>
      </c>
      <c r="G274" s="70">
        <v>1</v>
      </c>
      <c r="Q274" s="9" t="s">
        <v>11</v>
      </c>
      <c r="R274" s="1">
        <f t="shared" si="683"/>
        <v>24.699999999999999</v>
      </c>
      <c r="S274" s="1">
        <f t="shared" si="673"/>
        <v>27.100000000000001</v>
      </c>
      <c r="T274" s="1">
        <f t="shared" si="673"/>
        <v>29</v>
      </c>
      <c r="U274" s="1">
        <f t="shared" si="673"/>
        <v>30.399999999999999</v>
      </c>
      <c r="V274" s="1">
        <f t="shared" si="673"/>
        <v>31.399999999999999</v>
      </c>
      <c r="W274" s="1">
        <f t="shared" si="684"/>
        <v>25.100000000000001</v>
      </c>
      <c r="X274" s="1">
        <f t="shared" si="685"/>
        <v>27</v>
      </c>
      <c r="Z274" s="9" t="s">
        <v>11</v>
      </c>
      <c r="AA274" s="1">
        <f>R274*V9</f>
        <v>1788.2800000000002</v>
      </c>
      <c r="AB274" s="1">
        <f>S274*W9</f>
        <v>1991.8500000000001</v>
      </c>
      <c r="AC274" s="1">
        <f>T274*X9</f>
        <v>2180.8000000000002</v>
      </c>
      <c r="AD274" s="1">
        <f>U274*Y9</f>
        <v>2337.7600000000002</v>
      </c>
      <c r="AE274" s="1" t="e">
        <f>V274*'ЦП по МО old struc'!B8</f>
        <v>#REF!</v>
      </c>
      <c r="AF274" s="1">
        <f>W274*AC9</f>
        <v>1895.0500000000002</v>
      </c>
      <c r="AG274" s="1">
        <f>X274*AD9</f>
        <v>2065.5</v>
      </c>
      <c r="AH274" s="1" t="e">
        <f>AE274/'ЦП по МО old struc'!B8</f>
        <v>#REF!</v>
      </c>
      <c r="AI274" s="9" t="s">
        <v>11</v>
      </c>
      <c r="AJ274" s="39">
        <f t="shared" si="674"/>
        <v>0.0709716031038468</v>
      </c>
      <c r="AK274" s="39">
        <f t="shared" si="675"/>
        <v>0.077898140511139455</v>
      </c>
      <c r="AL274" s="39">
        <f t="shared" si="676"/>
        <v>0.083918785640375235</v>
      </c>
      <c r="AM274" s="39">
        <f t="shared" si="677"/>
        <v>0.088563927520144872</v>
      </c>
      <c r="AN274" s="39" t="e">
        <f t="shared" si="678"/>
        <v>#REF!</v>
      </c>
      <c r="AO274" s="39">
        <f t="shared" si="679"/>
        <v>0.059597190231727895</v>
      </c>
      <c r="AP274" s="39">
        <f t="shared" si="679"/>
        <v>0.058327685530328702</v>
      </c>
      <c r="AR274" s="9" t="s">
        <v>11</v>
      </c>
      <c r="AS274" s="1" t="e">
        <f t="shared" si="680"/>
        <v>#REF!</v>
      </c>
      <c r="AT274" s="1" t="e">
        <f t="shared" si="686"/>
        <v>#REF!</v>
      </c>
      <c r="AU274" s="1" t="e">
        <f t="shared" si="686"/>
        <v>#REF!</v>
      </c>
      <c r="AV274" s="1" t="e">
        <f t="shared" si="686"/>
        <v>#REF!</v>
      </c>
      <c r="AW274" s="1" t="e">
        <f t="shared" si="686"/>
        <v>#REF!</v>
      </c>
      <c r="AX274" s="1" t="e">
        <f t="shared" si="686"/>
        <v>#REF!</v>
      </c>
      <c r="AY274" s="1" t="e">
        <f t="shared" si="686"/>
        <v>#REF!</v>
      </c>
      <c r="AZ274" s="1" t="e">
        <f t="shared" si="686"/>
        <v>#REF!</v>
      </c>
      <c r="BA274" s="1" t="e">
        <f t="shared" si="686"/>
        <v>#REF!</v>
      </c>
      <c r="BB274" s="1" t="e">
        <f t="shared" si="686"/>
        <v>#REF!</v>
      </c>
      <c r="BC274" s="1" t="e">
        <f t="shared" si="686"/>
        <v>#REF!</v>
      </c>
      <c r="BD274" s="1" t="e">
        <f t="shared" si="686"/>
        <v>#REF!</v>
      </c>
    </row>
    <row r="275">
      <c r="A275" s="106" t="s">
        <v>20</v>
      </c>
      <c r="B275" s="70">
        <v>21</v>
      </c>
      <c r="C275" s="70">
        <v>21.399999999999999</v>
      </c>
      <c r="D275" s="70">
        <v>21.699999999999999</v>
      </c>
      <c r="E275" s="70">
        <v>22.399999999999999</v>
      </c>
      <c r="F275" s="70">
        <v>22.300000000000001</v>
      </c>
      <c r="G275" s="70">
        <v>17</v>
      </c>
      <c r="Q275" s="12" t="s">
        <v>69</v>
      </c>
      <c r="R275" s="13"/>
      <c r="S275" s="13"/>
      <c r="T275" s="13"/>
      <c r="U275" s="13"/>
      <c r="V275" s="13"/>
      <c r="W275" s="1"/>
      <c r="X275" s="1"/>
      <c r="Z275" s="12" t="s">
        <v>69</v>
      </c>
      <c r="AA275" s="13">
        <f t="shared" ref="AA275:AG275" si="687">AA276+AA277+AA278+AA279+AA280+AA281+AA282+AA283+AA284+AA285+AA286+AA287</f>
        <v>5396.1499999999996</v>
      </c>
      <c r="AB275" s="13">
        <f t="shared" si="687"/>
        <v>5442.6799999999994</v>
      </c>
      <c r="AC275" s="13">
        <f t="shared" si="687"/>
        <v>5466.9299999999994</v>
      </c>
      <c r="AD275" s="13">
        <f t="shared" si="687"/>
        <v>5495.4200000000001</v>
      </c>
      <c r="AE275" s="13" t="e">
        <f t="shared" si="687"/>
        <v>#REF!</v>
      </c>
      <c r="AF275" s="13">
        <f t="shared" si="687"/>
        <v>5895.670000000001</v>
      </c>
      <c r="AG275" s="13">
        <f t="shared" si="687"/>
        <v>6100.3899999999994</v>
      </c>
      <c r="AH275" s="1" t="e">
        <f>AE275/'ЦП по МО old struc'!B9</f>
        <v>#REF!</v>
      </c>
      <c r="AI275" s="12" t="s">
        <v>69</v>
      </c>
      <c r="AJ275" s="39">
        <f t="shared" si="674"/>
        <v>0.21415741164069543</v>
      </c>
      <c r="AK275" s="39">
        <f t="shared" si="675"/>
        <v>0.21285470863627703</v>
      </c>
      <c r="AL275" s="39">
        <f t="shared" si="676"/>
        <v>0.21037148146594664</v>
      </c>
      <c r="AM275" s="39">
        <f t="shared" si="677"/>
        <v>0.2081890264923493</v>
      </c>
      <c r="AN275" s="39" t="e">
        <f t="shared" si="678"/>
        <v>#REF!</v>
      </c>
      <c r="AO275" s="39">
        <f t="shared" si="679"/>
        <v>0.1854121878227441</v>
      </c>
      <c r="AP275" s="39">
        <f t="shared" si="679"/>
        <v>0.17226900485711058</v>
      </c>
      <c r="AR275" s="12" t="s">
        <v>69</v>
      </c>
      <c r="AS275" s="1" t="e">
        <f t="shared" si="680"/>
        <v>#REF!</v>
      </c>
      <c r="AT275" s="13" t="e">
        <f t="shared" ref="AT275:BD275" si="688">AT276+AT277+AT278+AT279+AT280+AT281+AT282+AT283+AT284+AT285+AT286+AT287</f>
        <v>#REF!</v>
      </c>
      <c r="AU275" s="13" t="e">
        <f t="shared" si="688"/>
        <v>#REF!</v>
      </c>
      <c r="AV275" s="13" t="e">
        <f t="shared" si="688"/>
        <v>#REF!</v>
      </c>
      <c r="AW275" s="13" t="e">
        <f t="shared" si="688"/>
        <v>#REF!</v>
      </c>
      <c r="AX275" s="13" t="e">
        <f t="shared" si="688"/>
        <v>#REF!</v>
      </c>
      <c r="AY275" s="13" t="e">
        <f t="shared" si="688"/>
        <v>#REF!</v>
      </c>
      <c r="AZ275" s="13" t="e">
        <f t="shared" si="688"/>
        <v>#REF!</v>
      </c>
      <c r="BA275" s="13" t="e">
        <f t="shared" si="688"/>
        <v>#REF!</v>
      </c>
      <c r="BB275" s="13" t="e">
        <f t="shared" si="688"/>
        <v>#REF!</v>
      </c>
      <c r="BC275" s="13" t="e">
        <f t="shared" si="688"/>
        <v>#REF!</v>
      </c>
      <c r="BD275" s="13" t="e">
        <f t="shared" si="688"/>
        <v>#REF!</v>
      </c>
    </row>
    <row r="276">
      <c r="A276" s="106" t="s">
        <v>14</v>
      </c>
      <c r="B276" s="70">
        <v>22.899999999999999</v>
      </c>
      <c r="C276" s="70">
        <v>23.300000000000001</v>
      </c>
      <c r="D276" s="70">
        <v>23.5</v>
      </c>
      <c r="E276" s="70">
        <v>23.800000000000001</v>
      </c>
      <c r="F276" s="70">
        <v>24</v>
      </c>
      <c r="G276" s="70">
        <v>13</v>
      </c>
      <c r="Q276" s="9" t="s">
        <v>13</v>
      </c>
      <c r="R276" s="1">
        <f t="shared" si="683"/>
        <v>31</v>
      </c>
      <c r="S276" s="1">
        <f t="shared" si="673"/>
        <v>31.399999999999999</v>
      </c>
      <c r="T276" s="1">
        <f t="shared" si="673"/>
        <v>31.899999999999999</v>
      </c>
      <c r="U276" s="1">
        <f t="shared" si="673"/>
        <v>32.5</v>
      </c>
      <c r="V276" s="1">
        <f t="shared" si="673"/>
        <v>32.5</v>
      </c>
      <c r="W276" s="1">
        <f t="shared" si="684"/>
        <v>34.600000000000001</v>
      </c>
      <c r="X276" s="1">
        <f t="shared" si="685"/>
        <v>36.399999999999999</v>
      </c>
      <c r="Z276" s="9" t="s">
        <v>13</v>
      </c>
      <c r="AA276" s="1">
        <f t="shared" ref="AA276:AA293" si="689">R276*V11</f>
        <v>1063.3</v>
      </c>
      <c r="AB276" s="1">
        <f t="shared" ref="AB276:AD287" si="690">S276*W11</f>
        <v>1070.74</v>
      </c>
      <c r="AC276" s="1">
        <f t="shared" si="690"/>
        <v>1075.03</v>
      </c>
      <c r="AD276" s="1">
        <f t="shared" si="690"/>
        <v>1079</v>
      </c>
      <c r="AE276" s="1" t="e">
        <f>V276*'ЦП по МО old struc'!B10</f>
        <v>#REF!</v>
      </c>
      <c r="AF276" s="1">
        <f t="shared" ref="AF276:AG293" si="691">W276*AC11</f>
        <v>1221.3799999999999</v>
      </c>
      <c r="AG276" s="1">
        <f t="shared" si="691"/>
        <v>1284.9199999999998</v>
      </c>
      <c r="AH276" s="1" t="e">
        <f>AE276/'ЦП по МО old struc'!B10</f>
        <v>#REF!</v>
      </c>
      <c r="AI276" s="9" t="s">
        <v>13</v>
      </c>
      <c r="AJ276" s="39">
        <f t="shared" si="674"/>
        <v>0.042199267217840772</v>
      </c>
      <c r="AK276" s="39">
        <f t="shared" si="675"/>
        <v>0.041874967979967093</v>
      </c>
      <c r="AL276" s="39">
        <f t="shared" si="676"/>
        <v>0.041367943932030707</v>
      </c>
      <c r="AM276" s="39">
        <f t="shared" si="677"/>
        <v>0.04087694108644014</v>
      </c>
      <c r="AN276" s="39" t="e">
        <f t="shared" si="678"/>
        <v>#REF!</v>
      </c>
      <c r="AO276" s="39">
        <f t="shared" si="679"/>
        <v>0.038411026730285638</v>
      </c>
      <c r="AP276" s="39">
        <f t="shared" si="679"/>
        <v>0.03628487518355359</v>
      </c>
      <c r="AR276" s="9" t="s">
        <v>13</v>
      </c>
      <c r="AS276" s="1" t="e">
        <f t="shared" si="680"/>
        <v>#REF!</v>
      </c>
      <c r="AT276" s="1" t="e">
        <f t="shared" ref="AT276:BD287" si="692">$AN276*AT$271</f>
        <v>#REF!</v>
      </c>
      <c r="AU276" s="1" t="e">
        <f t="shared" si="692"/>
        <v>#REF!</v>
      </c>
      <c r="AV276" s="1" t="e">
        <f t="shared" si="692"/>
        <v>#REF!</v>
      </c>
      <c r="AW276" s="1" t="e">
        <f t="shared" si="692"/>
        <v>#REF!</v>
      </c>
      <c r="AX276" s="1" t="e">
        <f t="shared" si="692"/>
        <v>#REF!</v>
      </c>
      <c r="AY276" s="1" t="e">
        <f t="shared" si="692"/>
        <v>#REF!</v>
      </c>
      <c r="AZ276" s="1" t="e">
        <f t="shared" si="692"/>
        <v>#REF!</v>
      </c>
      <c r="BA276" s="1" t="e">
        <f t="shared" si="692"/>
        <v>#REF!</v>
      </c>
      <c r="BB276" s="1" t="e">
        <f t="shared" si="692"/>
        <v>#REF!</v>
      </c>
      <c r="BC276" s="1" t="e">
        <f t="shared" si="692"/>
        <v>#REF!</v>
      </c>
      <c r="BD276" s="1" t="e">
        <f t="shared" si="692"/>
        <v>#REF!</v>
      </c>
    </row>
    <row r="277">
      <c r="A277" s="106" t="s">
        <v>15</v>
      </c>
      <c r="B277" s="70">
        <v>25.300000000000001</v>
      </c>
      <c r="C277" s="70">
        <v>25.600000000000001</v>
      </c>
      <c r="D277" s="70">
        <v>26</v>
      </c>
      <c r="E277" s="70">
        <v>26.699999999999999</v>
      </c>
      <c r="F277" s="70">
        <v>27.300000000000001</v>
      </c>
      <c r="G277" s="70">
        <v>7</v>
      </c>
      <c r="Q277" s="9" t="s">
        <v>22</v>
      </c>
      <c r="R277" s="1">
        <f t="shared" si="683"/>
        <v>26.800000000000001</v>
      </c>
      <c r="S277" s="1">
        <f t="shared" si="673"/>
        <v>27.100000000000001</v>
      </c>
      <c r="T277" s="1">
        <f t="shared" si="673"/>
        <v>27.399999999999999</v>
      </c>
      <c r="U277" s="1">
        <f t="shared" si="673"/>
        <v>27.600000000000001</v>
      </c>
      <c r="V277" s="1">
        <f t="shared" si="673"/>
        <v>28.5</v>
      </c>
      <c r="W277" s="1">
        <f t="shared" si="684"/>
        <v>32.899999999999999</v>
      </c>
      <c r="X277" s="1">
        <f t="shared" si="685"/>
        <v>34.700000000000003</v>
      </c>
      <c r="Z277" s="9" t="s">
        <v>22</v>
      </c>
      <c r="AA277" s="1">
        <f t="shared" si="689"/>
        <v>1037.1600000000001</v>
      </c>
      <c r="AB277" s="1">
        <f t="shared" si="690"/>
        <v>1048.7700000000002</v>
      </c>
      <c r="AC277" s="1">
        <f t="shared" si="690"/>
        <v>1052.1599999999999</v>
      </c>
      <c r="AD277" s="1">
        <f t="shared" si="690"/>
        <v>1057.0799999999999</v>
      </c>
      <c r="AE277" s="1" t="e">
        <f>V277*'ЦП по МО old struc'!B11</f>
        <v>#REF!</v>
      </c>
      <c r="AF277" s="1">
        <f t="shared" si="691"/>
        <v>1105.4400000000001</v>
      </c>
      <c r="AG277" s="1">
        <f t="shared" si="691"/>
        <v>1158.98</v>
      </c>
      <c r="AH277" s="1" t="e">
        <f>AE277/'ЦП по МО old struc'!B11</f>
        <v>#REF!</v>
      </c>
      <c r="AI277" s="9" t="s">
        <v>22</v>
      </c>
      <c r="AJ277" s="39">
        <f t="shared" si="674"/>
        <v>0.041161847068236376</v>
      </c>
      <c r="AK277" s="39">
        <f t="shared" si="675"/>
        <v>0.041015755616069349</v>
      </c>
      <c r="AL277" s="39">
        <f t="shared" si="676"/>
        <v>0.040487889535664519</v>
      </c>
      <c r="AM277" s="39">
        <f t="shared" si="677"/>
        <v>0.040046521671597904</v>
      </c>
      <c r="AN277" s="39" t="e">
        <f t="shared" si="678"/>
        <v>#REF!</v>
      </c>
      <c r="AO277" s="39">
        <f t="shared" si="679"/>
        <v>0.034764844183404808</v>
      </c>
      <c r="AP277" s="39">
        <f t="shared" si="679"/>
        <v>0.032728453631537334</v>
      </c>
      <c r="AR277" s="9" t="s">
        <v>22</v>
      </c>
      <c r="AS277" s="1" t="e">
        <f t="shared" si="680"/>
        <v>#REF!</v>
      </c>
      <c r="AT277" s="1" t="e">
        <f t="shared" si="692"/>
        <v>#REF!</v>
      </c>
      <c r="AU277" s="1" t="e">
        <f t="shared" si="692"/>
        <v>#REF!</v>
      </c>
      <c r="AV277" s="1" t="e">
        <f t="shared" si="692"/>
        <v>#REF!</v>
      </c>
      <c r="AW277" s="1" t="e">
        <f t="shared" si="692"/>
        <v>#REF!</v>
      </c>
      <c r="AX277" s="1" t="e">
        <f t="shared" si="692"/>
        <v>#REF!</v>
      </c>
      <c r="AY277" s="1" t="e">
        <f t="shared" si="692"/>
        <v>#REF!</v>
      </c>
      <c r="AZ277" s="1" t="e">
        <f t="shared" si="692"/>
        <v>#REF!</v>
      </c>
      <c r="BA277" s="1" t="e">
        <f t="shared" si="692"/>
        <v>#REF!</v>
      </c>
      <c r="BB277" s="1" t="e">
        <f t="shared" si="692"/>
        <v>#REF!</v>
      </c>
      <c r="BC277" s="1" t="e">
        <f t="shared" si="692"/>
        <v>#REF!</v>
      </c>
      <c r="BD277" s="1" t="e">
        <f t="shared" si="692"/>
        <v>#REF!</v>
      </c>
    </row>
    <row r="278">
      <c r="A278" s="106" t="s">
        <v>27</v>
      </c>
      <c r="B278" s="70">
        <v>24.699999999999999</v>
      </c>
      <c r="C278" s="70">
        <v>24.5</v>
      </c>
      <c r="D278" s="70">
        <v>24.899999999999999</v>
      </c>
      <c r="E278" s="70">
        <v>25.5</v>
      </c>
      <c r="F278" s="70">
        <v>25.800000000000001</v>
      </c>
      <c r="G278" s="70">
        <v>10</v>
      </c>
      <c r="Q278" s="9" t="s">
        <v>17</v>
      </c>
      <c r="R278" s="1">
        <f t="shared" si="683"/>
        <v>22.300000000000001</v>
      </c>
      <c r="S278" s="1">
        <f t="shared" si="673"/>
        <v>23</v>
      </c>
      <c r="T278" s="1">
        <f t="shared" si="673"/>
        <v>23.5</v>
      </c>
      <c r="U278" s="1">
        <f t="shared" si="673"/>
        <v>23.600000000000001</v>
      </c>
      <c r="V278" s="1">
        <f t="shared" si="673"/>
        <v>23.699999999999999</v>
      </c>
      <c r="W278" s="1">
        <f t="shared" si="684"/>
        <v>31</v>
      </c>
      <c r="X278" s="1">
        <f t="shared" si="685"/>
        <v>34</v>
      </c>
      <c r="Z278" s="9" t="s">
        <v>17</v>
      </c>
      <c r="AA278" s="1">
        <f t="shared" si="689"/>
        <v>140.49000000000001</v>
      </c>
      <c r="AB278" s="1">
        <f t="shared" si="690"/>
        <v>140.29999999999998</v>
      </c>
      <c r="AC278" s="1">
        <f t="shared" si="690"/>
        <v>141</v>
      </c>
      <c r="AD278" s="1">
        <f t="shared" si="690"/>
        <v>141.60000000000002</v>
      </c>
      <c r="AE278" s="1" t="e">
        <f>V278*'ЦП по МО old struc'!B12</f>
        <v>#REF!</v>
      </c>
      <c r="AF278" s="1">
        <f t="shared" si="691"/>
        <v>148.79999999999998</v>
      </c>
      <c r="AG278" s="1">
        <f t="shared" si="691"/>
        <v>149.60000000000002</v>
      </c>
      <c r="AH278" s="1" t="e">
        <f>AE278/'ЦП по МО old struc'!B12</f>
        <v>#REF!</v>
      </c>
      <c r="AI278" s="9" t="s">
        <v>17</v>
      </c>
      <c r="AJ278" s="39">
        <f t="shared" si="674"/>
        <v>0.0055756372156817932</v>
      </c>
      <c r="AK278" s="39">
        <f t="shared" si="675"/>
        <v>0.0054869137303074347</v>
      </c>
      <c r="AL278" s="39">
        <f t="shared" si="676"/>
        <v>0.0054257835543346051</v>
      </c>
      <c r="AM278" s="39">
        <f t="shared" si="677"/>
        <v>0.0053643881907691612</v>
      </c>
      <c r="AN278" s="39" t="e">
        <f t="shared" si="678"/>
        <v>#REF!</v>
      </c>
      <c r="AO278" s="39">
        <f t="shared" si="679"/>
        <v>0.0046795925735369035</v>
      </c>
      <c r="AP278" s="39">
        <f t="shared" si="679"/>
        <v>0.004224556647464137</v>
      </c>
      <c r="AR278" s="9" t="s">
        <v>17</v>
      </c>
      <c r="AS278" s="1" t="e">
        <f t="shared" si="680"/>
        <v>#REF!</v>
      </c>
      <c r="AT278" s="1" t="e">
        <f t="shared" si="692"/>
        <v>#REF!</v>
      </c>
      <c r="AU278" s="1" t="e">
        <f t="shared" si="692"/>
        <v>#REF!</v>
      </c>
      <c r="AV278" s="1" t="e">
        <f t="shared" si="692"/>
        <v>#REF!</v>
      </c>
      <c r="AW278" s="1" t="e">
        <f t="shared" si="692"/>
        <v>#REF!</v>
      </c>
      <c r="AX278" s="1" t="e">
        <f t="shared" si="692"/>
        <v>#REF!</v>
      </c>
      <c r="AY278" s="1" t="e">
        <f t="shared" si="692"/>
        <v>#REF!</v>
      </c>
      <c r="AZ278" s="1" t="e">
        <f t="shared" si="692"/>
        <v>#REF!</v>
      </c>
      <c r="BA278" s="1" t="e">
        <f t="shared" si="692"/>
        <v>#REF!</v>
      </c>
      <c r="BB278" s="1" t="e">
        <f t="shared" si="692"/>
        <v>#REF!</v>
      </c>
      <c r="BC278" s="1" t="e">
        <f t="shared" si="692"/>
        <v>#REF!</v>
      </c>
      <c r="BD278" s="1" t="e">
        <f t="shared" si="692"/>
        <v>#REF!</v>
      </c>
    </row>
    <row r="279">
      <c r="A279" s="106" t="s">
        <v>21</v>
      </c>
      <c r="B279" s="70">
        <v>22.300000000000001</v>
      </c>
      <c r="C279" s="70">
        <v>22.600000000000001</v>
      </c>
      <c r="D279" s="70">
        <v>23</v>
      </c>
      <c r="E279" s="70">
        <v>23.199999999999999</v>
      </c>
      <c r="F279" s="70">
        <v>23.5</v>
      </c>
      <c r="G279" s="70">
        <v>16</v>
      </c>
      <c r="Q279" s="9" t="s">
        <v>15</v>
      </c>
      <c r="R279" s="1">
        <f t="shared" si="683"/>
        <v>25.300000000000001</v>
      </c>
      <c r="S279" s="1">
        <f t="shared" si="673"/>
        <v>25.600000000000001</v>
      </c>
      <c r="T279" s="1">
        <f t="shared" si="673"/>
        <v>26</v>
      </c>
      <c r="U279" s="1">
        <f t="shared" si="673"/>
        <v>26.699999999999999</v>
      </c>
      <c r="V279" s="1">
        <f t="shared" si="673"/>
        <v>27.300000000000001</v>
      </c>
      <c r="W279" s="1">
        <f t="shared" si="684"/>
        <v>27.699999999999999</v>
      </c>
      <c r="X279" s="1">
        <f t="shared" si="685"/>
        <v>27.699999999999999</v>
      </c>
      <c r="Z279" s="9" t="s">
        <v>15</v>
      </c>
      <c r="AA279" s="1">
        <f t="shared" si="689"/>
        <v>306.13</v>
      </c>
      <c r="AB279" s="1">
        <f t="shared" si="690"/>
        <v>304.64000000000004</v>
      </c>
      <c r="AC279" s="1">
        <f t="shared" si="690"/>
        <v>304.19999999999999</v>
      </c>
      <c r="AD279" s="1">
        <f t="shared" si="690"/>
        <v>304.38</v>
      </c>
      <c r="AE279" s="1" t="e">
        <f>V279*'ЦП по МО old struc'!B13</f>
        <v>#REF!</v>
      </c>
      <c r="AF279" s="1">
        <f t="shared" si="691"/>
        <v>329.63</v>
      </c>
      <c r="AG279" s="1">
        <f t="shared" si="691"/>
        <v>335.16999999999996</v>
      </c>
      <c r="AH279" s="1" t="e">
        <f>AE279/'ЦП по МО old struc'!B13</f>
        <v>#REF!</v>
      </c>
      <c r="AI279" s="9" t="s">
        <v>15</v>
      </c>
      <c r="AJ279" s="39">
        <f t="shared" si="674"/>
        <v>0.012149404376373173</v>
      </c>
      <c r="AK279" s="39">
        <f t="shared" si="675"/>
        <v>0.011913994289386011</v>
      </c>
      <c r="AL279" s="39">
        <f t="shared" si="676"/>
        <v>0.0117058394129687</v>
      </c>
      <c r="AM279" s="39">
        <f t="shared" si="677"/>
        <v>0.011531161564310149</v>
      </c>
      <c r="AN279" s="39" t="e">
        <f t="shared" si="678"/>
        <v>#REF!</v>
      </c>
      <c r="AO279" s="39">
        <f t="shared" si="679"/>
        <v>0.010366492607627485</v>
      </c>
      <c r="AP279" s="39">
        <f t="shared" si="679"/>
        <v>0.0094648706653111935</v>
      </c>
      <c r="AR279" s="9" t="s">
        <v>15</v>
      </c>
      <c r="AS279" s="1" t="e">
        <f t="shared" si="680"/>
        <v>#REF!</v>
      </c>
      <c r="AT279" s="1" t="e">
        <f t="shared" si="692"/>
        <v>#REF!</v>
      </c>
      <c r="AU279" s="1" t="e">
        <f t="shared" si="692"/>
        <v>#REF!</v>
      </c>
      <c r="AV279" s="1" t="e">
        <f t="shared" si="692"/>
        <v>#REF!</v>
      </c>
      <c r="AW279" s="1" t="e">
        <f t="shared" si="692"/>
        <v>#REF!</v>
      </c>
      <c r="AX279" s="1" t="e">
        <f t="shared" si="692"/>
        <v>#REF!</v>
      </c>
      <c r="AY279" s="1" t="e">
        <f t="shared" si="692"/>
        <v>#REF!</v>
      </c>
      <c r="AZ279" s="1" t="e">
        <f t="shared" si="692"/>
        <v>#REF!</v>
      </c>
      <c r="BA279" s="1" t="e">
        <f t="shared" si="692"/>
        <v>#REF!</v>
      </c>
      <c r="BB279" s="1" t="e">
        <f t="shared" si="692"/>
        <v>#REF!</v>
      </c>
      <c r="BC279" s="1" t="e">
        <f t="shared" si="692"/>
        <v>#REF!</v>
      </c>
      <c r="BD279" s="1" t="e">
        <f t="shared" si="692"/>
        <v>#REF!</v>
      </c>
    </row>
    <row r="280">
      <c r="A280" s="106" t="s">
        <v>22</v>
      </c>
      <c r="B280" s="70">
        <v>26.800000000000001</v>
      </c>
      <c r="C280" s="70">
        <v>27.100000000000001</v>
      </c>
      <c r="D280" s="70">
        <v>27.399999999999999</v>
      </c>
      <c r="E280" s="70">
        <v>27.600000000000001</v>
      </c>
      <c r="F280" s="70">
        <v>28.5</v>
      </c>
      <c r="G280" s="70">
        <v>5</v>
      </c>
      <c r="Q280" s="9" t="s">
        <v>16</v>
      </c>
      <c r="R280" s="1">
        <f t="shared" si="683"/>
        <v>24.899999999999999</v>
      </c>
      <c r="S280" s="1">
        <f t="shared" si="673"/>
        <v>25.399999999999999</v>
      </c>
      <c r="T280" s="1">
        <f t="shared" si="673"/>
        <v>25.800000000000001</v>
      </c>
      <c r="U280" s="1">
        <f t="shared" si="673"/>
        <v>26.300000000000001</v>
      </c>
      <c r="V280" s="1">
        <f t="shared" si="673"/>
        <v>26.5</v>
      </c>
      <c r="W280" s="1">
        <f t="shared" si="684"/>
        <v>26.199999999999999</v>
      </c>
      <c r="X280" s="1">
        <f t="shared" si="685"/>
        <v>26.699999999999999</v>
      </c>
      <c r="Z280" s="9" t="s">
        <v>16</v>
      </c>
      <c r="AA280" s="1">
        <f t="shared" si="689"/>
        <v>428.27999999999997</v>
      </c>
      <c r="AB280" s="1">
        <f t="shared" si="690"/>
        <v>431.79999999999995</v>
      </c>
      <c r="AC280" s="1">
        <f t="shared" si="690"/>
        <v>433.44000000000005</v>
      </c>
      <c r="AD280" s="1">
        <f t="shared" si="690"/>
        <v>433.94999999999999</v>
      </c>
      <c r="AE280" s="1" t="e">
        <f>V280*'ЦП по МО old struc'!B14</f>
        <v>#REF!</v>
      </c>
      <c r="AF280" s="1">
        <f t="shared" si="691"/>
        <v>455.87999999999994</v>
      </c>
      <c r="AG280" s="1">
        <f t="shared" si="691"/>
        <v>469.92000000000002</v>
      </c>
      <c r="AH280" s="1" t="e">
        <f>AE280/'ЦП по МО old struc'!B14</f>
        <v>#REF!</v>
      </c>
      <c r="AI280" s="9" t="s">
        <v>16</v>
      </c>
      <c r="AJ280" s="39">
        <f t="shared" si="674"/>
        <v>0.016997180630167256</v>
      </c>
      <c r="AK280" s="39">
        <f t="shared" si="675"/>
        <v>0.016887023155714543</v>
      </c>
      <c r="AL280" s="39">
        <f t="shared" si="676"/>
        <v>0.016679089530431145</v>
      </c>
      <c r="AM280" s="39">
        <f t="shared" si="677"/>
        <v>0.016439804063448284</v>
      </c>
      <c r="AN280" s="39" t="e">
        <f t="shared" si="678"/>
        <v>#REF!</v>
      </c>
      <c r="AO280" s="39">
        <f t="shared" si="679"/>
        <v>0.014336913053924755</v>
      </c>
      <c r="AP280" s="39">
        <f t="shared" si="679"/>
        <v>0.013270077939681464</v>
      </c>
      <c r="AR280" s="9" t="s">
        <v>16</v>
      </c>
      <c r="AS280" s="1" t="e">
        <f t="shared" si="680"/>
        <v>#REF!</v>
      </c>
      <c r="AT280" s="1" t="e">
        <f t="shared" si="692"/>
        <v>#REF!</v>
      </c>
      <c r="AU280" s="1" t="e">
        <f t="shared" si="692"/>
        <v>#REF!</v>
      </c>
      <c r="AV280" s="1" t="e">
        <f t="shared" si="692"/>
        <v>#REF!</v>
      </c>
      <c r="AW280" s="1" t="e">
        <f t="shared" si="692"/>
        <v>#REF!</v>
      </c>
      <c r="AX280" s="1" t="e">
        <f t="shared" si="692"/>
        <v>#REF!</v>
      </c>
      <c r="AY280" s="1" t="e">
        <f t="shared" si="692"/>
        <v>#REF!</v>
      </c>
      <c r="AZ280" s="1" t="e">
        <f t="shared" si="692"/>
        <v>#REF!</v>
      </c>
      <c r="BA280" s="1" t="e">
        <f t="shared" si="692"/>
        <v>#REF!</v>
      </c>
      <c r="BB280" s="1" t="e">
        <f t="shared" si="692"/>
        <v>#REF!</v>
      </c>
      <c r="BC280" s="1" t="e">
        <f t="shared" si="692"/>
        <v>#REF!</v>
      </c>
      <c r="BD280" s="1" t="e">
        <f t="shared" si="692"/>
        <v>#REF!</v>
      </c>
    </row>
    <row r="281">
      <c r="A281" s="106" t="s">
        <v>23</v>
      </c>
      <c r="B281" s="70">
        <v>25.899999999999999</v>
      </c>
      <c r="C281" s="70">
        <v>26.399999999999999</v>
      </c>
      <c r="D281" s="70">
        <v>26.800000000000001</v>
      </c>
      <c r="E281" s="70">
        <v>27.399999999999999</v>
      </c>
      <c r="F281" s="70">
        <v>27.699999999999999</v>
      </c>
      <c r="G281" s="70">
        <v>6</v>
      </c>
      <c r="Q281" s="9" t="s">
        <v>23</v>
      </c>
      <c r="R281" s="1">
        <f t="shared" si="683"/>
        <v>25.899999999999999</v>
      </c>
      <c r="S281" s="1">
        <f t="shared" si="673"/>
        <v>26.399999999999999</v>
      </c>
      <c r="T281" s="1">
        <f t="shared" si="673"/>
        <v>26.800000000000001</v>
      </c>
      <c r="U281" s="1">
        <f t="shared" si="673"/>
        <v>27.399999999999999</v>
      </c>
      <c r="V281" s="1">
        <f t="shared" si="673"/>
        <v>27.699999999999999</v>
      </c>
      <c r="W281" s="1">
        <f t="shared" si="684"/>
        <v>29.600000000000001</v>
      </c>
      <c r="X281" s="1">
        <f t="shared" si="685"/>
        <v>30.699999999999999</v>
      </c>
      <c r="Z281" s="9" t="s">
        <v>23</v>
      </c>
      <c r="AA281" s="1">
        <f t="shared" si="689"/>
        <v>318.56999999999999</v>
      </c>
      <c r="AB281" s="1">
        <f t="shared" si="690"/>
        <v>322.07999999999998</v>
      </c>
      <c r="AC281" s="1">
        <f t="shared" si="690"/>
        <v>324.27999999999997</v>
      </c>
      <c r="AD281" s="1">
        <f t="shared" si="690"/>
        <v>326.06</v>
      </c>
      <c r="AE281" s="1" t="e">
        <f>V281*'ЦП по МО old struc'!B15</f>
        <v>#REF!</v>
      </c>
      <c r="AF281" s="1">
        <f t="shared" si="691"/>
        <v>322.64000000000004</v>
      </c>
      <c r="AG281" s="1">
        <f t="shared" si="691"/>
        <v>328.48999999999995</v>
      </c>
      <c r="AH281" s="1" t="e">
        <f>AE281/'ЦП по МО old struc'!B15</f>
        <v>#REF!</v>
      </c>
      <c r="AI281" s="9" t="s">
        <v>23</v>
      </c>
      <c r="AJ281" s="39">
        <f t="shared" si="674"/>
        <v>0.012643111593705948</v>
      </c>
      <c r="AK281" s="39">
        <f t="shared" si="675"/>
        <v>0.01259604543305359</v>
      </c>
      <c r="AL281" s="39">
        <f t="shared" si="676"/>
        <v>0.012478532560281032</v>
      </c>
      <c r="AM281" s="39">
        <f t="shared" si="677"/>
        <v>0.012352488795778195</v>
      </c>
      <c r="AN281" s="39" t="e">
        <f t="shared" si="678"/>
        <v>#REF!</v>
      </c>
      <c r="AO281" s="39">
        <f t="shared" si="679"/>
        <v>0.01014666497262061</v>
      </c>
      <c r="AP281" s="39">
        <f t="shared" si="679"/>
        <v>0.0092762340449565103</v>
      </c>
      <c r="AR281" s="9" t="s">
        <v>23</v>
      </c>
      <c r="AS281" s="1" t="e">
        <f t="shared" si="680"/>
        <v>#REF!</v>
      </c>
      <c r="AT281" s="1" t="e">
        <f t="shared" si="692"/>
        <v>#REF!</v>
      </c>
      <c r="AU281" s="1" t="e">
        <f t="shared" si="692"/>
        <v>#REF!</v>
      </c>
      <c r="AV281" s="1" t="e">
        <f t="shared" si="692"/>
        <v>#REF!</v>
      </c>
      <c r="AW281" s="1" t="e">
        <f t="shared" si="692"/>
        <v>#REF!</v>
      </c>
      <c r="AX281" s="1" t="e">
        <f t="shared" si="692"/>
        <v>#REF!</v>
      </c>
      <c r="AY281" s="1" t="e">
        <f t="shared" si="692"/>
        <v>#REF!</v>
      </c>
      <c r="AZ281" s="1" t="e">
        <f t="shared" si="692"/>
        <v>#REF!</v>
      </c>
      <c r="BA281" s="1" t="e">
        <f t="shared" si="692"/>
        <v>#REF!</v>
      </c>
      <c r="BB281" s="1" t="e">
        <f t="shared" si="692"/>
        <v>#REF!</v>
      </c>
      <c r="BC281" s="1" t="e">
        <f t="shared" si="692"/>
        <v>#REF!</v>
      </c>
      <c r="BD281" s="1" t="e">
        <f t="shared" si="692"/>
        <v>#REF!</v>
      </c>
    </row>
    <row r="282">
      <c r="A282" s="106" t="s">
        <v>24</v>
      </c>
      <c r="B282" s="70">
        <v>25.600000000000001</v>
      </c>
      <c r="C282" s="70">
        <v>25.899999999999999</v>
      </c>
      <c r="D282" s="70">
        <v>26.399999999999999</v>
      </c>
      <c r="E282" s="70">
        <v>27.100000000000001</v>
      </c>
      <c r="F282" s="70">
        <v>27.300000000000001</v>
      </c>
      <c r="G282" s="70">
        <v>7</v>
      </c>
      <c r="Q282" s="9" t="s">
        <v>14</v>
      </c>
      <c r="R282" s="1">
        <f t="shared" si="683"/>
        <v>22.899999999999999</v>
      </c>
      <c r="S282" s="1">
        <f t="shared" si="673"/>
        <v>23.300000000000001</v>
      </c>
      <c r="T282" s="1">
        <f t="shared" si="673"/>
        <v>23.5</v>
      </c>
      <c r="U282" s="1">
        <f t="shared" si="673"/>
        <v>23.800000000000001</v>
      </c>
      <c r="V282" s="1">
        <f t="shared" si="673"/>
        <v>24</v>
      </c>
      <c r="W282" s="1">
        <f t="shared" si="684"/>
        <v>27</v>
      </c>
      <c r="X282" s="1">
        <f t="shared" si="685"/>
        <v>27.199999999999999</v>
      </c>
      <c r="Z282" s="9" t="s">
        <v>14</v>
      </c>
      <c r="AA282" s="1">
        <f t="shared" si="689"/>
        <v>368.69</v>
      </c>
      <c r="AB282" s="1">
        <f t="shared" si="690"/>
        <v>372.80000000000001</v>
      </c>
      <c r="AC282" s="1">
        <f t="shared" si="690"/>
        <v>373.65000000000003</v>
      </c>
      <c r="AD282" s="1">
        <f t="shared" si="690"/>
        <v>376.04000000000002</v>
      </c>
      <c r="AE282" s="1" t="e">
        <f>V282*'ЦП по МО old struc'!B16</f>
        <v>#REF!</v>
      </c>
      <c r="AF282" s="1">
        <f t="shared" si="691"/>
        <v>391.5</v>
      </c>
      <c r="AG282" s="1">
        <f t="shared" si="691"/>
        <v>394.39999999999998</v>
      </c>
      <c r="AH282" s="1" t="e">
        <f>AE282/'ЦП по МО old struc'!B16</f>
        <v>#REF!</v>
      </c>
      <c r="AI282" s="9" t="s">
        <v>14</v>
      </c>
      <c r="AJ282" s="39">
        <f t="shared" si="674"/>
        <v>0.014632227810162431</v>
      </c>
      <c r="AK282" s="39">
        <f t="shared" si="675"/>
        <v>0.014579625364637291</v>
      </c>
      <c r="AL282" s="39">
        <f t="shared" si="676"/>
        <v>0.014378326418986705</v>
      </c>
      <c r="AM282" s="39">
        <f t="shared" si="677"/>
        <v>0.014245935983452225</v>
      </c>
      <c r="AN282" s="39" t="e">
        <f t="shared" si="678"/>
        <v>#REF!</v>
      </c>
      <c r="AO282" s="39">
        <f t="shared" si="679"/>
        <v>0.012312234492874314</v>
      </c>
      <c r="AP282" s="39">
        <f t="shared" si="679"/>
        <v>0.011137467525132722</v>
      </c>
      <c r="AR282" s="9" t="s">
        <v>14</v>
      </c>
      <c r="AS282" s="1" t="e">
        <f t="shared" si="680"/>
        <v>#REF!</v>
      </c>
      <c r="AT282" s="1" t="e">
        <f t="shared" si="692"/>
        <v>#REF!</v>
      </c>
      <c r="AU282" s="1" t="e">
        <f t="shared" si="692"/>
        <v>#REF!</v>
      </c>
      <c r="AV282" s="1" t="e">
        <f t="shared" si="692"/>
        <v>#REF!</v>
      </c>
      <c r="AW282" s="1" t="e">
        <f t="shared" si="692"/>
        <v>#REF!</v>
      </c>
      <c r="AX282" s="1" t="e">
        <f t="shared" si="692"/>
        <v>#REF!</v>
      </c>
      <c r="AY282" s="1" t="e">
        <f t="shared" si="692"/>
        <v>#REF!</v>
      </c>
      <c r="AZ282" s="1" t="e">
        <f t="shared" si="692"/>
        <v>#REF!</v>
      </c>
      <c r="BA282" s="1" t="e">
        <f t="shared" si="692"/>
        <v>#REF!</v>
      </c>
      <c r="BB282" s="1" t="e">
        <f t="shared" si="692"/>
        <v>#REF!</v>
      </c>
      <c r="BC282" s="1" t="e">
        <f t="shared" si="692"/>
        <v>#REF!</v>
      </c>
      <c r="BD282" s="1" t="e">
        <f t="shared" si="692"/>
        <v>#REF!</v>
      </c>
    </row>
    <row r="283">
      <c r="A283" s="106" t="s">
        <v>29</v>
      </c>
      <c r="B283" s="70">
        <v>23.5</v>
      </c>
      <c r="C283" s="70">
        <v>24.100000000000001</v>
      </c>
      <c r="D283" s="70">
        <v>24.399999999999999</v>
      </c>
      <c r="E283" s="70">
        <v>25.199999999999999</v>
      </c>
      <c r="F283" s="70">
        <v>25.699999999999999</v>
      </c>
      <c r="G283" s="70">
        <v>11</v>
      </c>
      <c r="Q283" s="9" t="s">
        <v>21</v>
      </c>
      <c r="R283" s="1">
        <f t="shared" si="683"/>
        <v>22.300000000000001</v>
      </c>
      <c r="S283" s="1">
        <f t="shared" si="673"/>
        <v>22.600000000000001</v>
      </c>
      <c r="T283" s="1">
        <f t="shared" si="673"/>
        <v>23</v>
      </c>
      <c r="U283" s="1">
        <f t="shared" si="673"/>
        <v>23.199999999999999</v>
      </c>
      <c r="V283" s="1">
        <f t="shared" si="673"/>
        <v>23.5</v>
      </c>
      <c r="W283" s="1">
        <f t="shared" si="684"/>
        <v>26.399999999999999</v>
      </c>
      <c r="X283" s="1">
        <f t="shared" si="685"/>
        <v>26.600000000000001</v>
      </c>
      <c r="Z283" s="9" t="s">
        <v>21</v>
      </c>
      <c r="AA283" s="1">
        <f t="shared" si="689"/>
        <v>454.91999999999996</v>
      </c>
      <c r="AB283" s="1">
        <f t="shared" si="690"/>
        <v>458.78000000000003</v>
      </c>
      <c r="AC283" s="1">
        <f t="shared" si="690"/>
        <v>466.90000000000003</v>
      </c>
      <c r="AD283" s="1">
        <f t="shared" si="690"/>
        <v>470.95999999999998</v>
      </c>
      <c r="AE283" s="1" t="e">
        <f>V283*'ЦП по МО old struc'!B17</f>
        <v>#REF!</v>
      </c>
      <c r="AF283" s="1">
        <f t="shared" si="691"/>
        <v>512.15999999999997</v>
      </c>
      <c r="AG283" s="1">
        <f t="shared" si="691"/>
        <v>526.68000000000006</v>
      </c>
      <c r="AH283" s="1" t="e">
        <f>AE283/'ЦП по МО old struc'!B17</f>
        <v>#REF!</v>
      </c>
      <c r="AI283" s="9" t="s">
        <v>21</v>
      </c>
      <c r="AJ283" s="39">
        <f t="shared" si="674"/>
        <v>0.018054444317445802</v>
      </c>
      <c r="AK283" s="39">
        <f t="shared" si="675"/>
        <v>0.017942168789668176</v>
      </c>
      <c r="AL283" s="39">
        <f t="shared" si="676"/>
        <v>0.017966654904388844</v>
      </c>
      <c r="AM283" s="39">
        <f t="shared" si="677"/>
        <v>0.017841894507942397</v>
      </c>
      <c r="AN283" s="39" t="e">
        <f t="shared" si="678"/>
        <v>#REF!</v>
      </c>
      <c r="AO283" s="39">
        <f t="shared" si="679"/>
        <v>0.01610685572891573</v>
      </c>
      <c r="AP283" s="39">
        <f t="shared" si="679"/>
        <v>0.014872924432395801</v>
      </c>
      <c r="AR283" s="9" t="s">
        <v>21</v>
      </c>
      <c r="AS283" s="1" t="e">
        <f t="shared" si="680"/>
        <v>#REF!</v>
      </c>
      <c r="AT283" s="1" t="e">
        <f t="shared" si="692"/>
        <v>#REF!</v>
      </c>
      <c r="AU283" s="1" t="e">
        <f t="shared" si="692"/>
        <v>#REF!</v>
      </c>
      <c r="AV283" s="1" t="e">
        <f t="shared" si="692"/>
        <v>#REF!</v>
      </c>
      <c r="AW283" s="1" t="e">
        <f t="shared" si="692"/>
        <v>#REF!</v>
      </c>
      <c r="AX283" s="1" t="e">
        <f t="shared" si="692"/>
        <v>#REF!</v>
      </c>
      <c r="AY283" s="1" t="e">
        <f t="shared" si="692"/>
        <v>#REF!</v>
      </c>
      <c r="AZ283" s="1" t="e">
        <f t="shared" si="692"/>
        <v>#REF!</v>
      </c>
      <c r="BA283" s="1" t="e">
        <f t="shared" si="692"/>
        <v>#REF!</v>
      </c>
      <c r="BB283" s="1" t="e">
        <f t="shared" si="692"/>
        <v>#REF!</v>
      </c>
      <c r="BC283" s="1" t="e">
        <f t="shared" si="692"/>
        <v>#REF!</v>
      </c>
      <c r="BD283" s="1" t="e">
        <f t="shared" si="692"/>
        <v>#REF!</v>
      </c>
    </row>
    <row r="284">
      <c r="A284" s="106" t="s">
        <v>16</v>
      </c>
      <c r="B284" s="70">
        <v>24.899999999999999</v>
      </c>
      <c r="C284" s="70">
        <v>25.399999999999999</v>
      </c>
      <c r="D284" s="70">
        <v>25.800000000000001</v>
      </c>
      <c r="E284" s="70">
        <v>26.300000000000001</v>
      </c>
      <c r="F284" s="70">
        <v>26.5</v>
      </c>
      <c r="G284" s="70">
        <v>9</v>
      </c>
      <c r="Q284" s="9" t="s">
        <v>18</v>
      </c>
      <c r="R284" s="1">
        <f t="shared" si="683"/>
        <v>23.5</v>
      </c>
      <c r="S284" s="1">
        <f t="shared" si="673"/>
        <v>24.199999999999999</v>
      </c>
      <c r="T284" s="1">
        <f t="shared" si="673"/>
        <v>24.600000000000001</v>
      </c>
      <c r="U284" s="1">
        <f t="shared" si="673"/>
        <v>25</v>
      </c>
      <c r="V284" s="1">
        <f t="shared" si="673"/>
        <v>25.399999999999999</v>
      </c>
      <c r="W284" s="1">
        <f t="shared" si="684"/>
        <v>25.399999999999999</v>
      </c>
      <c r="X284" s="1">
        <f t="shared" si="685"/>
        <v>26.5</v>
      </c>
      <c r="Z284" s="9" t="s">
        <v>18</v>
      </c>
      <c r="AA284" s="1">
        <f t="shared" si="689"/>
        <v>455.89999999999998</v>
      </c>
      <c r="AB284" s="1">
        <f t="shared" si="690"/>
        <v>464.63999999999999</v>
      </c>
      <c r="AC284" s="1">
        <f t="shared" si="690"/>
        <v>467.40000000000003</v>
      </c>
      <c r="AD284" s="1">
        <f t="shared" si="690"/>
        <v>472.49999999999994</v>
      </c>
      <c r="AE284" s="1" t="e">
        <f>V284*'ЦП по МО old struc'!B18</f>
        <v>#REF!</v>
      </c>
      <c r="AF284" s="1">
        <f t="shared" si="691"/>
        <v>490.21999999999997</v>
      </c>
      <c r="AG284" s="1">
        <f t="shared" si="691"/>
        <v>506.15000000000003</v>
      </c>
      <c r="AH284" s="1" t="e">
        <f>AE284/'ЦП по МО old struc'!B18</f>
        <v>#REF!</v>
      </c>
      <c r="AI284" s="9" t="s">
        <v>18</v>
      </c>
      <c r="AJ284" s="39">
        <f t="shared" si="674"/>
        <v>0.018093337651287129</v>
      </c>
      <c r="AK284" s="39">
        <f t="shared" si="675"/>
        <v>0.018171344231290427</v>
      </c>
      <c r="AL284" s="39">
        <f t="shared" si="676"/>
        <v>0.017985895271602798</v>
      </c>
      <c r="AM284" s="39">
        <f t="shared" si="677"/>
        <v>0.01790023601792675</v>
      </c>
      <c r="AN284" s="39" t="e">
        <f t="shared" si="678"/>
        <v>#REF!</v>
      </c>
      <c r="AO284" s="39">
        <f t="shared" si="679"/>
        <v>0.015416867415317614</v>
      </c>
      <c r="AP284" s="39">
        <f t="shared" si="679"/>
        <v>0.014293177453970407</v>
      </c>
      <c r="AR284" s="9" t="s">
        <v>18</v>
      </c>
      <c r="AS284" s="1" t="e">
        <f t="shared" si="680"/>
        <v>#REF!</v>
      </c>
      <c r="AT284" s="1" t="e">
        <f t="shared" si="692"/>
        <v>#REF!</v>
      </c>
      <c r="AU284" s="1" t="e">
        <f t="shared" si="692"/>
        <v>#REF!</v>
      </c>
      <c r="AV284" s="1" t="e">
        <f t="shared" si="692"/>
        <v>#REF!</v>
      </c>
      <c r="AW284" s="1" t="e">
        <f t="shared" si="692"/>
        <v>#REF!</v>
      </c>
      <c r="AX284" s="1" t="e">
        <f t="shared" si="692"/>
        <v>#REF!</v>
      </c>
      <c r="AY284" s="1" t="e">
        <f t="shared" si="692"/>
        <v>#REF!</v>
      </c>
      <c r="AZ284" s="1" t="e">
        <f t="shared" si="692"/>
        <v>#REF!</v>
      </c>
      <c r="BA284" s="1" t="e">
        <f t="shared" si="692"/>
        <v>#REF!</v>
      </c>
      <c r="BB284" s="1" t="e">
        <f t="shared" si="692"/>
        <v>#REF!</v>
      </c>
      <c r="BC284" s="1" t="e">
        <f t="shared" si="692"/>
        <v>#REF!</v>
      </c>
      <c r="BD284" s="1" t="e">
        <f t="shared" si="692"/>
        <v>#REF!</v>
      </c>
    </row>
    <row r="285">
      <c r="A285" s="106" t="s">
        <v>17</v>
      </c>
      <c r="B285" s="70">
        <v>22.300000000000001</v>
      </c>
      <c r="C285" s="70">
        <v>23</v>
      </c>
      <c r="D285" s="70">
        <v>23.5</v>
      </c>
      <c r="E285" s="70">
        <v>23.600000000000001</v>
      </c>
      <c r="F285" s="70">
        <v>23.699999999999999</v>
      </c>
      <c r="G285" s="70">
        <v>15</v>
      </c>
      <c r="Q285" s="9" t="s">
        <v>20</v>
      </c>
      <c r="R285" s="1">
        <f t="shared" si="683"/>
        <v>21</v>
      </c>
      <c r="S285" s="1">
        <f t="shared" si="673"/>
        <v>21.399999999999999</v>
      </c>
      <c r="T285" s="1">
        <f t="shared" si="673"/>
        <v>21.699999999999999</v>
      </c>
      <c r="U285" s="1">
        <f t="shared" si="673"/>
        <v>22.399999999999999</v>
      </c>
      <c r="V285" s="1">
        <f t="shared" si="673"/>
        <v>22.300000000000001</v>
      </c>
      <c r="W285" s="1">
        <f t="shared" si="684"/>
        <v>23.899999999999999</v>
      </c>
      <c r="X285" s="1">
        <f t="shared" si="685"/>
        <v>25.300000000000001</v>
      </c>
      <c r="Z285" s="9" t="s">
        <v>20</v>
      </c>
      <c r="AA285" s="1">
        <f t="shared" si="689"/>
        <v>256.19999999999999</v>
      </c>
      <c r="AB285" s="1">
        <f t="shared" si="690"/>
        <v>258.94</v>
      </c>
      <c r="AC285" s="1">
        <f t="shared" si="690"/>
        <v>258.23000000000002</v>
      </c>
      <c r="AD285" s="1">
        <f t="shared" si="690"/>
        <v>259.83999999999997</v>
      </c>
      <c r="AE285" s="1" t="e">
        <f>V285*'ЦП по МО old struc'!B19</f>
        <v>#REF!</v>
      </c>
      <c r="AF285" s="1">
        <f t="shared" si="691"/>
        <v>258.12</v>
      </c>
      <c r="AG285" s="1">
        <f t="shared" si="691"/>
        <v>273.24000000000001</v>
      </c>
      <c r="AH285" s="1" t="e">
        <f>AE285/'ЦП по МО old struc'!B19</f>
        <v>#REF!</v>
      </c>
      <c r="AI285" s="9" t="s">
        <v>20</v>
      </c>
      <c r="AJ285" s="39">
        <f t="shared" si="674"/>
        <v>0.010167828704232865</v>
      </c>
      <c r="AK285" s="39">
        <f t="shared" si="675"/>
        <v>0.01012673871222956</v>
      </c>
      <c r="AL285" s="39">
        <f t="shared" si="676"/>
        <v>0.0099368800513179086</v>
      </c>
      <c r="AM285" s="39">
        <f t="shared" si="677"/>
        <v>0.0098438038664509786</v>
      </c>
      <c r="AN285" s="39" t="e">
        <f t="shared" si="678"/>
        <v>#REF!</v>
      </c>
      <c r="AO285" s="39">
        <f t="shared" si="679"/>
        <v>0.0081175835690950656</v>
      </c>
      <c r="AP285" s="39">
        <f t="shared" si="679"/>
        <v>0.0077160284649271434</v>
      </c>
      <c r="AR285" s="9" t="s">
        <v>20</v>
      </c>
      <c r="AS285" s="1" t="e">
        <f t="shared" si="680"/>
        <v>#REF!</v>
      </c>
      <c r="AT285" s="1" t="e">
        <f t="shared" si="692"/>
        <v>#REF!</v>
      </c>
      <c r="AU285" s="1" t="e">
        <f t="shared" si="692"/>
        <v>#REF!</v>
      </c>
      <c r="AV285" s="1" t="e">
        <f t="shared" si="692"/>
        <v>#REF!</v>
      </c>
      <c r="AW285" s="1" t="e">
        <f t="shared" si="692"/>
        <v>#REF!</v>
      </c>
      <c r="AX285" s="1" t="e">
        <f t="shared" si="692"/>
        <v>#REF!</v>
      </c>
      <c r="AY285" s="1" t="e">
        <f t="shared" si="692"/>
        <v>#REF!</v>
      </c>
      <c r="AZ285" s="1" t="e">
        <f t="shared" si="692"/>
        <v>#REF!</v>
      </c>
      <c r="BA285" s="1" t="e">
        <f t="shared" si="692"/>
        <v>#REF!</v>
      </c>
      <c r="BB285" s="1" t="e">
        <f t="shared" si="692"/>
        <v>#REF!</v>
      </c>
      <c r="BC285" s="1" t="e">
        <f t="shared" si="692"/>
        <v>#REF!</v>
      </c>
      <c r="BD285" s="1" t="e">
        <f t="shared" si="692"/>
        <v>#REF!</v>
      </c>
    </row>
    <row r="286">
      <c r="A286" s="106" t="s">
        <v>11</v>
      </c>
      <c r="B286" s="70">
        <v>24.699999999999999</v>
      </c>
      <c r="C286" s="70">
        <v>27.100000000000001</v>
      </c>
      <c r="D286" s="70">
        <v>29</v>
      </c>
      <c r="E286" s="70">
        <v>30.399999999999999</v>
      </c>
      <c r="F286" s="70">
        <v>31.399999999999999</v>
      </c>
      <c r="G286" s="70">
        <v>2</v>
      </c>
      <c r="Q286" s="9" t="s">
        <v>24</v>
      </c>
      <c r="R286" s="1">
        <f t="shared" si="683"/>
        <v>25.600000000000001</v>
      </c>
      <c r="S286" s="1">
        <f t="shared" si="673"/>
        <v>25.899999999999999</v>
      </c>
      <c r="T286" s="1">
        <f t="shared" si="673"/>
        <v>26.399999999999999</v>
      </c>
      <c r="U286" s="1">
        <f t="shared" si="673"/>
        <v>27.100000000000001</v>
      </c>
      <c r="V286" s="1">
        <f t="shared" si="673"/>
        <v>27.300000000000001</v>
      </c>
      <c r="W286" s="1">
        <f t="shared" si="684"/>
        <v>31.100000000000001</v>
      </c>
      <c r="X286" s="1">
        <f t="shared" si="685"/>
        <v>32.399999999999999</v>
      </c>
      <c r="Z286" s="9" t="s">
        <v>24</v>
      </c>
      <c r="AA286" s="1">
        <f t="shared" si="689"/>
        <v>322.56</v>
      </c>
      <c r="AB286" s="1">
        <f t="shared" si="690"/>
        <v>323.75</v>
      </c>
      <c r="AC286" s="1">
        <f t="shared" si="690"/>
        <v>324.72000000000003</v>
      </c>
      <c r="AD286" s="1">
        <f t="shared" si="690"/>
        <v>327.91000000000003</v>
      </c>
      <c r="AE286" s="1" t="e">
        <f>V286*'ЦП по МО old struc'!B20</f>
        <v>#REF!</v>
      </c>
      <c r="AF286" s="1">
        <f t="shared" si="691"/>
        <v>351.43000000000006</v>
      </c>
      <c r="AG286" s="1">
        <f t="shared" si="691"/>
        <v>359.63999999999999</v>
      </c>
      <c r="AH286" s="1" t="e">
        <f>AE286/'ЦП по МО old struc'!B20</f>
        <v>#REF!</v>
      </c>
      <c r="AI286" s="9" t="s">
        <v>24</v>
      </c>
      <c r="AJ286" s="39">
        <f t="shared" si="674"/>
        <v>0.012801463024345641</v>
      </c>
      <c r="AK286" s="39">
        <f t="shared" si="675"/>
        <v>0.012661356523072218</v>
      </c>
      <c r="AL286" s="39">
        <f t="shared" si="676"/>
        <v>0.012495464083429312</v>
      </c>
      <c r="AM286" s="39">
        <f t="shared" si="677"/>
        <v>0.012422574375954206</v>
      </c>
      <c r="AN286" s="39" t="e">
        <f t="shared" si="678"/>
        <v>#REF!</v>
      </c>
      <c r="AO286" s="39">
        <f t="shared" si="679"/>
        <v>0.011052078078750501</v>
      </c>
      <c r="AP286" s="39">
        <f t="shared" si="679"/>
        <v>0.010155879362927821</v>
      </c>
      <c r="AR286" s="9" t="s">
        <v>24</v>
      </c>
      <c r="AS286" s="1" t="e">
        <f t="shared" si="680"/>
        <v>#REF!</v>
      </c>
      <c r="AT286" s="1" t="e">
        <f t="shared" si="692"/>
        <v>#REF!</v>
      </c>
      <c r="AU286" s="1" t="e">
        <f t="shared" si="692"/>
        <v>#REF!</v>
      </c>
      <c r="AV286" s="1" t="e">
        <f t="shared" si="692"/>
        <v>#REF!</v>
      </c>
      <c r="AW286" s="1" t="e">
        <f t="shared" si="692"/>
        <v>#REF!</v>
      </c>
      <c r="AX286" s="1" t="e">
        <f t="shared" si="692"/>
        <v>#REF!</v>
      </c>
      <c r="AY286" s="1" t="e">
        <f t="shared" si="692"/>
        <v>#REF!</v>
      </c>
      <c r="AZ286" s="1" t="e">
        <f t="shared" si="692"/>
        <v>#REF!</v>
      </c>
      <c r="BA286" s="1" t="e">
        <f t="shared" si="692"/>
        <v>#REF!</v>
      </c>
      <c r="BB286" s="1" t="e">
        <f t="shared" si="692"/>
        <v>#REF!</v>
      </c>
      <c r="BC286" s="1" t="e">
        <f t="shared" si="692"/>
        <v>#REF!</v>
      </c>
      <c r="BD286" s="1" t="e">
        <f t="shared" si="692"/>
        <v>#REF!</v>
      </c>
    </row>
    <row r="287">
      <c r="A287" s="106" t="s">
        <v>25</v>
      </c>
      <c r="B287" s="70">
        <v>20.5</v>
      </c>
      <c r="C287" s="70">
        <v>20.800000000000001</v>
      </c>
      <c r="D287" s="70">
        <v>21.199999999999999</v>
      </c>
      <c r="E287" s="70">
        <v>21.399999999999999</v>
      </c>
      <c r="F287" s="70">
        <v>21.5</v>
      </c>
      <c r="G287" s="70">
        <v>18</v>
      </c>
      <c r="Q287" s="9" t="s">
        <v>25</v>
      </c>
      <c r="R287" s="1">
        <f t="shared" si="683"/>
        <v>20.5</v>
      </c>
      <c r="S287" s="1">
        <f t="shared" si="673"/>
        <v>20.800000000000001</v>
      </c>
      <c r="T287" s="1">
        <f t="shared" ref="T287:T293" si="693">INDEX(D$271:D$292,MATCH($Q48,$A$271:$A$292,0))</f>
        <v>21.199999999999999</v>
      </c>
      <c r="U287" s="1">
        <f t="shared" ref="U287:U293" si="694">INDEX(E$271:E$292,MATCH($Q48,$A$271:$A$292,0))</f>
        <v>21.399999999999999</v>
      </c>
      <c r="V287" s="1">
        <f t="shared" ref="V287:V293" si="695">INDEX(F$271:F$292,MATCH($Q48,$A$271:$A$292,0))</f>
        <v>21.5</v>
      </c>
      <c r="W287" s="1">
        <f t="shared" si="684"/>
        <v>28.300000000000001</v>
      </c>
      <c r="X287" s="1">
        <f t="shared" si="685"/>
        <v>29</v>
      </c>
      <c r="Z287" s="9" t="s">
        <v>25</v>
      </c>
      <c r="AA287" s="1">
        <f t="shared" si="689"/>
        <v>243.95000000000002</v>
      </c>
      <c r="AB287" s="1">
        <f t="shared" si="690"/>
        <v>245.44000000000003</v>
      </c>
      <c r="AC287" s="1">
        <f t="shared" si="690"/>
        <v>245.91999999999999</v>
      </c>
      <c r="AD287" s="1">
        <f t="shared" si="690"/>
        <v>246.09999999999999</v>
      </c>
      <c r="AE287" s="1" t="e">
        <f>V287*'ЦП по МО old struc'!B21</f>
        <v>#REF!</v>
      </c>
      <c r="AF287" s="1">
        <f t="shared" si="691"/>
        <v>308.47000000000003</v>
      </c>
      <c r="AG287" s="1">
        <f t="shared" si="691"/>
        <v>313.20000000000005</v>
      </c>
      <c r="AH287" s="1" t="e">
        <f>AE287/'ЦП по МО old struc'!B21</f>
        <v>#REF!</v>
      </c>
      <c r="AI287" s="9" t="s">
        <v>25</v>
      </c>
      <c r="AJ287" s="39">
        <f t="shared" si="674"/>
        <v>0.0096816620312162663</v>
      </c>
      <c r="AK287" s="39">
        <f t="shared" si="675"/>
        <v>0.0095987748108813768</v>
      </c>
      <c r="AL287" s="39">
        <f t="shared" si="676"/>
        <v>0.0094631822105103961</v>
      </c>
      <c r="AM287" s="39">
        <f t="shared" si="677"/>
        <v>0.0093232763682788867</v>
      </c>
      <c r="AN287" s="39" t="e">
        <f t="shared" si="678"/>
        <v>#REF!</v>
      </c>
      <c r="AO287" s="39">
        <f t="shared" si="679"/>
        <v>0.0097010344163906519</v>
      </c>
      <c r="AP287" s="39">
        <f t="shared" si="679"/>
        <v>0.0088444595052524586</v>
      </c>
      <c r="AR287" s="9" t="s">
        <v>25</v>
      </c>
      <c r="AS287" s="1" t="e">
        <f t="shared" si="680"/>
        <v>#REF!</v>
      </c>
      <c r="AT287" s="1" t="e">
        <f t="shared" si="692"/>
        <v>#REF!</v>
      </c>
      <c r="AU287" s="1" t="e">
        <f t="shared" si="692"/>
        <v>#REF!</v>
      </c>
      <c r="AV287" s="1" t="e">
        <f t="shared" si="692"/>
        <v>#REF!</v>
      </c>
      <c r="AW287" s="1" t="e">
        <f t="shared" si="692"/>
        <v>#REF!</v>
      </c>
      <c r="AX287" s="1" t="e">
        <f t="shared" si="692"/>
        <v>#REF!</v>
      </c>
      <c r="AY287" s="1" t="e">
        <f t="shared" si="692"/>
        <v>#REF!</v>
      </c>
      <c r="AZ287" s="1" t="e">
        <f t="shared" si="692"/>
        <v>#REF!</v>
      </c>
      <c r="BA287" s="1" t="e">
        <f t="shared" si="692"/>
        <v>#REF!</v>
      </c>
      <c r="BB287" s="1" t="e">
        <f t="shared" si="692"/>
        <v>#REF!</v>
      </c>
      <c r="BC287" s="1" t="e">
        <f t="shared" si="692"/>
        <v>#REF!</v>
      </c>
      <c r="BD287" s="1" t="e">
        <f t="shared" si="692"/>
        <v>#REF!</v>
      </c>
    </row>
    <row r="288">
      <c r="A288" s="106" t="s">
        <v>18</v>
      </c>
      <c r="B288" s="70">
        <v>23.5</v>
      </c>
      <c r="C288" s="70">
        <v>24.199999999999999</v>
      </c>
      <c r="D288" s="70">
        <v>24.600000000000001</v>
      </c>
      <c r="E288" s="70">
        <v>25</v>
      </c>
      <c r="F288" s="70">
        <v>25.399999999999999</v>
      </c>
      <c r="G288" s="70">
        <v>12</v>
      </c>
      <c r="Q288" s="12" t="s">
        <v>70</v>
      </c>
      <c r="R288" s="13"/>
      <c r="S288" s="13"/>
      <c r="T288" s="13"/>
      <c r="U288" s="13"/>
      <c r="V288" s="13"/>
      <c r="W288" s="1"/>
      <c r="X288" s="1"/>
      <c r="Z288" s="12" t="s">
        <v>70</v>
      </c>
      <c r="AA288" s="13">
        <f t="shared" ref="AA288:AG288" si="696">AA289+AA290+AA291+AA292+AA293</f>
        <v>1969.48</v>
      </c>
      <c r="AB288" s="13">
        <f t="shared" si="696"/>
        <v>1968.6300000000001</v>
      </c>
      <c r="AC288" s="13">
        <f t="shared" si="696"/>
        <v>1967.6099999999999</v>
      </c>
      <c r="AD288" s="13">
        <f t="shared" si="696"/>
        <v>1971.3400000000001</v>
      </c>
      <c r="AE288" s="13" t="e">
        <f t="shared" si="696"/>
        <v>#REF!</v>
      </c>
      <c r="AF288" s="13">
        <f t="shared" si="696"/>
        <v>2035.8099999999999</v>
      </c>
      <c r="AG288" s="13">
        <f t="shared" si="696"/>
        <v>2066.3599999999997</v>
      </c>
      <c r="AH288" s="1" t="e">
        <f>AE288/'ЦП по МО old struc'!B22</f>
        <v>#REF!</v>
      </c>
      <c r="AI288" s="12" t="s">
        <v>70</v>
      </c>
      <c r="AJ288" s="39">
        <f t="shared" si="674"/>
        <v>0.07816290115695762</v>
      </c>
      <c r="AK288" s="39">
        <f t="shared" si="675"/>
        <v>0.076990042600820582</v>
      </c>
      <c r="AL288" s="39">
        <f t="shared" si="676"/>
        <v>0.075715077867690148</v>
      </c>
      <c r="AM288" s="39">
        <f t="shared" si="677"/>
        <v>0.074682436553607887</v>
      </c>
      <c r="AN288" s="39" t="e">
        <f t="shared" si="678"/>
        <v>#REF!</v>
      </c>
      <c r="AO288" s="39">
        <f t="shared" si="679"/>
        <v>0.06402393385169465</v>
      </c>
      <c r="AP288" s="39">
        <f t="shared" si="679"/>
        <v>0.058351971083248605</v>
      </c>
      <c r="AR288" s="12" t="s">
        <v>70</v>
      </c>
      <c r="AS288" s="1" t="e">
        <f t="shared" si="680"/>
        <v>#REF!</v>
      </c>
      <c r="AT288" s="13" t="e">
        <f t="shared" ref="AT288:BD288" si="697">AT289+AT290+AT291+AT292+AT293</f>
        <v>#REF!</v>
      </c>
      <c r="AU288" s="13" t="e">
        <f t="shared" si="697"/>
        <v>#REF!</v>
      </c>
      <c r="AV288" s="13" t="e">
        <f t="shared" si="697"/>
        <v>#REF!</v>
      </c>
      <c r="AW288" s="13" t="e">
        <f t="shared" si="697"/>
        <v>#REF!</v>
      </c>
      <c r="AX288" s="13" t="e">
        <f t="shared" si="697"/>
        <v>#REF!</v>
      </c>
      <c r="AY288" s="13" t="e">
        <f t="shared" si="697"/>
        <v>#REF!</v>
      </c>
      <c r="AZ288" s="13" t="e">
        <f t="shared" si="697"/>
        <v>#REF!</v>
      </c>
      <c r="BA288" s="13" t="e">
        <f t="shared" si="697"/>
        <v>#REF!</v>
      </c>
      <c r="BB288" s="13" t="e">
        <f t="shared" si="697"/>
        <v>#REF!</v>
      </c>
      <c r="BC288" s="13" t="e">
        <f t="shared" si="697"/>
        <v>#REF!</v>
      </c>
      <c r="BD288" s="13" t="e">
        <f t="shared" si="697"/>
        <v>#REF!</v>
      </c>
    </row>
    <row r="289">
      <c r="A289" s="104" t="s">
        <v>62</v>
      </c>
      <c r="B289" s="69"/>
      <c r="C289" s="70"/>
      <c r="D289" s="70"/>
      <c r="E289" s="70"/>
      <c r="F289" s="70"/>
      <c r="G289" s="70"/>
      <c r="Q289" s="9" t="s">
        <v>32</v>
      </c>
      <c r="R289" s="1">
        <f t="shared" si="683"/>
        <v>27</v>
      </c>
      <c r="S289" s="1">
        <f t="shared" si="673"/>
        <v>27.899999999999999</v>
      </c>
      <c r="T289" s="1">
        <f t="shared" si="693"/>
        <v>27.899999999999999</v>
      </c>
      <c r="U289" s="1">
        <f t="shared" si="694"/>
        <v>29.800000000000001</v>
      </c>
      <c r="V289" s="1">
        <f t="shared" si="695"/>
        <v>29.800000000000001</v>
      </c>
      <c r="W289" s="1">
        <f t="shared" si="684"/>
        <v>31.100000000000001</v>
      </c>
      <c r="X289" s="1">
        <f t="shared" si="685"/>
        <v>31.100000000000001</v>
      </c>
      <c r="Z289" s="9" t="s">
        <v>32</v>
      </c>
      <c r="AA289" s="1">
        <f t="shared" si="689"/>
        <v>89.099999999999994</v>
      </c>
      <c r="AB289" s="1">
        <f t="shared" ref="AB289:AD293" si="698">S289*W24</f>
        <v>89.280000000000001</v>
      </c>
      <c r="AC289" s="1">
        <f t="shared" si="698"/>
        <v>89.280000000000001</v>
      </c>
      <c r="AD289" s="1">
        <f t="shared" si="698"/>
        <v>89.400000000000006</v>
      </c>
      <c r="AE289" s="1" t="e">
        <f>V289*'ЦП по МО old struc'!B23</f>
        <v>#REF!</v>
      </c>
      <c r="AF289" s="1">
        <f t="shared" si="691"/>
        <v>90.189999999999998</v>
      </c>
      <c r="AG289" s="1">
        <f t="shared" si="691"/>
        <v>87.079999999999998</v>
      </c>
      <c r="AH289" s="1" t="e">
        <f>AE289/'ЦП по МО old struc'!B23</f>
        <v>#REF!</v>
      </c>
      <c r="AI289" s="9" t="s">
        <v>32</v>
      </c>
      <c r="AJ289" s="39">
        <f t="shared" si="674"/>
        <v>0.0035361184135329752</v>
      </c>
      <c r="AK289" s="39">
        <f t="shared" si="675"/>
        <v>0.0034916012675826644</v>
      </c>
      <c r="AL289" s="39">
        <f t="shared" si="676"/>
        <v>0.0034355599697233584</v>
      </c>
      <c r="AM289" s="39">
        <f t="shared" si="677"/>
        <v>0.003386838306883919</v>
      </c>
      <c r="AN289" s="39" t="e">
        <f t="shared" si="678"/>
        <v>#REF!</v>
      </c>
      <c r="AO289" s="39">
        <f t="shared" si="679"/>
        <v>0.0028363740202103048</v>
      </c>
      <c r="AP289" s="39">
        <f t="shared" si="679"/>
        <v>0.0024590534282164238</v>
      </c>
      <c r="AR289" s="9" t="s">
        <v>32</v>
      </c>
      <c r="AS289" s="1" t="e">
        <f t="shared" si="680"/>
        <v>#REF!</v>
      </c>
      <c r="AT289" s="1" t="e">
        <f t="shared" ref="AT289:BD293" si="699">$AN289*AT$271</f>
        <v>#REF!</v>
      </c>
      <c r="AU289" s="1" t="e">
        <f t="shared" si="699"/>
        <v>#REF!</v>
      </c>
      <c r="AV289" s="1" t="e">
        <f t="shared" si="699"/>
        <v>#REF!</v>
      </c>
      <c r="AW289" s="1" t="e">
        <f t="shared" si="699"/>
        <v>#REF!</v>
      </c>
      <c r="AX289" s="1" t="e">
        <f t="shared" si="699"/>
        <v>#REF!</v>
      </c>
      <c r="AY289" s="1" t="e">
        <f t="shared" si="699"/>
        <v>#REF!</v>
      </c>
      <c r="AZ289" s="1" t="e">
        <f t="shared" si="699"/>
        <v>#REF!</v>
      </c>
      <c r="BA289" s="1" t="e">
        <f t="shared" si="699"/>
        <v>#REF!</v>
      </c>
      <c r="BB289" s="1" t="e">
        <f t="shared" si="699"/>
        <v>#REF!</v>
      </c>
      <c r="BC289" s="1" t="e">
        <f t="shared" si="699"/>
        <v>#REF!</v>
      </c>
      <c r="BD289" s="1" t="e">
        <f t="shared" si="699"/>
        <v>#REF!</v>
      </c>
    </row>
    <row r="290">
      <c r="A290" s="106" t="s">
        <v>9</v>
      </c>
      <c r="B290" s="70">
        <v>22.800000000000001</v>
      </c>
      <c r="C290" s="70">
        <v>22.899999999999999</v>
      </c>
      <c r="D290" s="70">
        <v>23.100000000000001</v>
      </c>
      <c r="E290" s="70">
        <v>23.399999999999999</v>
      </c>
      <c r="F290" s="70">
        <v>23.899999999999999</v>
      </c>
      <c r="G290" s="70">
        <v>14</v>
      </c>
      <c r="Q290" s="9" t="s">
        <v>30</v>
      </c>
      <c r="R290" s="1">
        <f t="shared" si="683"/>
        <v>20.800000000000001</v>
      </c>
      <c r="S290" s="1">
        <f t="shared" si="673"/>
        <v>20.899999999999999</v>
      </c>
      <c r="T290" s="1">
        <f t="shared" si="693"/>
        <v>20.800000000000001</v>
      </c>
      <c r="U290" s="1">
        <f t="shared" si="694"/>
        <v>20.899999999999999</v>
      </c>
      <c r="V290" s="1">
        <f t="shared" si="695"/>
        <v>21.100000000000001</v>
      </c>
      <c r="W290" s="1">
        <f t="shared" si="684"/>
        <v>22</v>
      </c>
      <c r="X290" s="1">
        <f t="shared" si="685"/>
        <v>22.899999999999999</v>
      </c>
      <c r="Z290" s="9" t="s">
        <v>30</v>
      </c>
      <c r="AA290" s="1">
        <f t="shared" si="689"/>
        <v>873.60000000000002</v>
      </c>
      <c r="AB290" s="1">
        <f t="shared" si="698"/>
        <v>871.52999999999997</v>
      </c>
      <c r="AC290" s="1">
        <f t="shared" si="698"/>
        <v>863.20000000000005</v>
      </c>
      <c r="AD290" s="1">
        <f t="shared" si="698"/>
        <v>861.08000000000004</v>
      </c>
      <c r="AE290" s="1" t="e">
        <f>V290*'ЦП по МО old struc'!B24</f>
        <v>#REF!</v>
      </c>
      <c r="AF290" s="1">
        <f t="shared" si="691"/>
        <v>897.59999999999991</v>
      </c>
      <c r="AG290" s="1">
        <f t="shared" si="691"/>
        <v>911.41999999999985</v>
      </c>
      <c r="AH290" s="1" t="e">
        <f>AE290/'ЦП по МО old struc'!B24</f>
        <v>#REF!</v>
      </c>
      <c r="AI290" s="9" t="s">
        <v>30</v>
      </c>
      <c r="AJ290" s="39">
        <f t="shared" si="674"/>
        <v>0.034670629024269442</v>
      </c>
      <c r="AK290" s="39">
        <f t="shared" si="675"/>
        <v>0.034084176217924728</v>
      </c>
      <c r="AL290" s="39">
        <f t="shared" si="676"/>
        <v>0.033216569958167595</v>
      </c>
      <c r="AM290" s="39">
        <f t="shared" si="677"/>
        <v>0.032621238582680144</v>
      </c>
      <c r="AN290" s="39" t="e">
        <f t="shared" si="678"/>
        <v>#REF!</v>
      </c>
      <c r="AO290" s="39">
        <f t="shared" si="679"/>
        <v>0.028228510040367773</v>
      </c>
      <c r="AP290" s="39">
        <f t="shared" si="679"/>
        <v>0.02573760307240483</v>
      </c>
      <c r="AR290" s="9" t="s">
        <v>30</v>
      </c>
      <c r="AS290" s="1" t="e">
        <f t="shared" si="680"/>
        <v>#REF!</v>
      </c>
      <c r="AT290" s="1" t="e">
        <f t="shared" si="699"/>
        <v>#REF!</v>
      </c>
      <c r="AU290" s="1" t="e">
        <f t="shared" si="699"/>
        <v>#REF!</v>
      </c>
      <c r="AV290" s="1" t="e">
        <f t="shared" si="699"/>
        <v>#REF!</v>
      </c>
      <c r="AW290" s="1" t="e">
        <f t="shared" si="699"/>
        <v>#REF!</v>
      </c>
      <c r="AX290" s="1" t="e">
        <f t="shared" si="699"/>
        <v>#REF!</v>
      </c>
      <c r="AY290" s="1" t="e">
        <f t="shared" si="699"/>
        <v>#REF!</v>
      </c>
      <c r="AZ290" s="1" t="e">
        <f t="shared" si="699"/>
        <v>#REF!</v>
      </c>
      <c r="BA290" s="1" t="e">
        <f t="shared" si="699"/>
        <v>#REF!</v>
      </c>
      <c r="BB290" s="1" t="e">
        <f t="shared" si="699"/>
        <v>#REF!</v>
      </c>
      <c r="BC290" s="1" t="e">
        <f t="shared" si="699"/>
        <v>#REF!</v>
      </c>
      <c r="BD290" s="1" t="e">
        <f t="shared" si="699"/>
        <v>#REF!</v>
      </c>
    </row>
    <row r="291">
      <c r="A291" s="106" t="s">
        <v>63</v>
      </c>
      <c r="B291" s="70">
        <v>27</v>
      </c>
      <c r="C291" s="70">
        <v>27.899999999999999</v>
      </c>
      <c r="D291" s="70">
        <v>27.899999999999999</v>
      </c>
      <c r="E291" s="70">
        <v>29.800000000000001</v>
      </c>
      <c r="F291" s="70">
        <v>29.800000000000001</v>
      </c>
      <c r="G291" s="70">
        <v>4</v>
      </c>
      <c r="Q291" s="9" t="s">
        <v>28</v>
      </c>
      <c r="R291" s="1">
        <f t="shared" si="683"/>
        <v>27.600000000000001</v>
      </c>
      <c r="S291" s="1">
        <f t="shared" si="673"/>
        <v>27.899999999999999</v>
      </c>
      <c r="T291" s="1">
        <f t="shared" si="693"/>
        <v>29</v>
      </c>
      <c r="U291" s="1">
        <f t="shared" si="694"/>
        <v>29.300000000000001</v>
      </c>
      <c r="V291" s="1">
        <f t="shared" si="695"/>
        <v>30.199999999999999</v>
      </c>
      <c r="W291" s="1">
        <f t="shared" si="684"/>
        <v>31</v>
      </c>
      <c r="X291" s="1">
        <f t="shared" si="685"/>
        <v>32.700000000000003</v>
      </c>
      <c r="Z291" s="9" t="s">
        <v>28</v>
      </c>
      <c r="AA291" s="1">
        <f t="shared" si="689"/>
        <v>226.31999999999999</v>
      </c>
      <c r="AB291" s="1">
        <f t="shared" si="698"/>
        <v>228.77999999999997</v>
      </c>
      <c r="AC291" s="1">
        <f t="shared" si="698"/>
        <v>232</v>
      </c>
      <c r="AD291" s="1">
        <f t="shared" si="698"/>
        <v>231.47000000000003</v>
      </c>
      <c r="AE291" s="1" t="e">
        <f>V291*'ЦП по МО old struc'!B25</f>
        <v>#REF!</v>
      </c>
      <c r="AF291" s="1">
        <f t="shared" si="691"/>
        <v>251.09999999999999</v>
      </c>
      <c r="AG291" s="1">
        <f t="shared" si="691"/>
        <v>258.33000000000004</v>
      </c>
      <c r="AH291" s="1" t="e">
        <f>AE291/'ЦП по МО old struc'!B25</f>
        <v>#REF!</v>
      </c>
      <c r="AI291" s="9" t="s">
        <v>28</v>
      </c>
      <c r="AJ291" s="39">
        <f t="shared" si="674"/>
        <v>0.0089819788928258461</v>
      </c>
      <c r="AK291" s="39">
        <f t="shared" si="675"/>
        <v>0.0089472282481805766</v>
      </c>
      <c r="AL291" s="39">
        <f t="shared" si="676"/>
        <v>0.0089275303872739589</v>
      </c>
      <c r="AM291" s="39">
        <f t="shared" si="677"/>
        <v>0.0087690320234275251</v>
      </c>
      <c r="AN291" s="39" t="e">
        <f t="shared" si="678"/>
        <v>#REF!</v>
      </c>
      <c r="AO291" s="39">
        <f t="shared" si="679"/>
        <v>0.0078968124678435257</v>
      </c>
      <c r="AP291" s="39">
        <f t="shared" si="679"/>
        <v>0.0072949847509318887</v>
      </c>
      <c r="AR291" s="9" t="s">
        <v>28</v>
      </c>
      <c r="AS291" s="1" t="e">
        <f t="shared" si="680"/>
        <v>#REF!</v>
      </c>
      <c r="AT291" s="1" t="e">
        <f t="shared" si="699"/>
        <v>#REF!</v>
      </c>
      <c r="AU291" s="1" t="e">
        <f t="shared" si="699"/>
        <v>#REF!</v>
      </c>
      <c r="AV291" s="1" t="e">
        <f t="shared" si="699"/>
        <v>#REF!</v>
      </c>
      <c r="AW291" s="1" t="e">
        <f t="shared" si="699"/>
        <v>#REF!</v>
      </c>
      <c r="AX291" s="1" t="e">
        <f t="shared" si="699"/>
        <v>#REF!</v>
      </c>
      <c r="AY291" s="1" t="e">
        <f t="shared" si="699"/>
        <v>#REF!</v>
      </c>
      <c r="AZ291" s="1" t="e">
        <f t="shared" si="699"/>
        <v>#REF!</v>
      </c>
      <c r="BA291" s="1" t="e">
        <f t="shared" si="699"/>
        <v>#REF!</v>
      </c>
      <c r="BB291" s="1" t="e">
        <f t="shared" si="699"/>
        <v>#REF!</v>
      </c>
      <c r="BC291" s="1" t="e">
        <f t="shared" si="699"/>
        <v>#REF!</v>
      </c>
      <c r="BD291" s="1" t="e">
        <f t="shared" si="699"/>
        <v>#REF!</v>
      </c>
    </row>
    <row r="292">
      <c r="A292" s="106" t="s">
        <v>64</v>
      </c>
      <c r="B292" s="73">
        <v>20.800000000000001</v>
      </c>
      <c r="C292" s="73">
        <v>20.899999999999999</v>
      </c>
      <c r="D292" s="73">
        <v>20.800000000000001</v>
      </c>
      <c r="E292" s="73">
        <v>20.899999999999999</v>
      </c>
      <c r="F292" s="73">
        <v>21.100000000000001</v>
      </c>
      <c r="G292" s="73">
        <v>19</v>
      </c>
      <c r="Q292" s="9" t="s">
        <v>27</v>
      </c>
      <c r="R292" s="1">
        <f t="shared" si="683"/>
        <v>24.699999999999999</v>
      </c>
      <c r="S292" s="1">
        <f t="shared" si="673"/>
        <v>24.5</v>
      </c>
      <c r="T292" s="1">
        <f t="shared" si="693"/>
        <v>24.899999999999999</v>
      </c>
      <c r="U292" s="1">
        <f t="shared" si="694"/>
        <v>25.5</v>
      </c>
      <c r="V292" s="1">
        <f t="shared" si="695"/>
        <v>25.800000000000001</v>
      </c>
      <c r="W292" s="1">
        <f t="shared" si="684"/>
        <v>25.199999999999999</v>
      </c>
      <c r="X292" s="1">
        <f t="shared" si="685"/>
        <v>26.199999999999999</v>
      </c>
      <c r="Z292" s="9" t="s">
        <v>27</v>
      </c>
      <c r="AA292" s="1">
        <f t="shared" si="689"/>
        <v>489.06</v>
      </c>
      <c r="AB292" s="1">
        <f t="shared" si="698"/>
        <v>480.20000000000005</v>
      </c>
      <c r="AC292" s="1">
        <f t="shared" si="698"/>
        <v>480.56999999999999</v>
      </c>
      <c r="AD292" s="1">
        <f t="shared" si="698"/>
        <v>481.94999999999999</v>
      </c>
      <c r="AE292" s="1" t="e">
        <f>V292*'ЦП по МО old struc'!B26</f>
        <v>#REF!</v>
      </c>
      <c r="AF292" s="1">
        <f t="shared" si="691"/>
        <v>506.52000000000004</v>
      </c>
      <c r="AG292" s="1">
        <f t="shared" si="691"/>
        <v>513.51999999999998</v>
      </c>
      <c r="AH292" s="1" t="e">
        <f>AE292/'ЦП по МО old struc'!B26</f>
        <v>#REF!</v>
      </c>
      <c r="AI292" s="9" t="s">
        <v>27</v>
      </c>
      <c r="AJ292" s="39">
        <f t="shared" si="674"/>
        <v>0.019409361069836553</v>
      </c>
      <c r="AK292" s="39">
        <f t="shared" si="675"/>
        <v>0.018779871513140631</v>
      </c>
      <c r="AL292" s="39">
        <f t="shared" si="676"/>
        <v>0.018492686544018304</v>
      </c>
      <c r="AM292" s="39">
        <f t="shared" si="677"/>
        <v>0.018258240738285289</v>
      </c>
      <c r="AN292" s="39" t="e">
        <f t="shared" si="678"/>
        <v>#REF!</v>
      </c>
      <c r="AO292" s="39">
        <f t="shared" si="679"/>
        <v>0.01592948407491877</v>
      </c>
      <c r="AP292" s="39">
        <f t="shared" si="679"/>
        <v>0.014501298994691065</v>
      </c>
      <c r="AR292" s="9" t="s">
        <v>27</v>
      </c>
      <c r="AS292" s="1" t="e">
        <f t="shared" si="680"/>
        <v>#REF!</v>
      </c>
      <c r="AT292" s="1" t="e">
        <f t="shared" si="699"/>
        <v>#REF!</v>
      </c>
      <c r="AU292" s="1" t="e">
        <f t="shared" si="699"/>
        <v>#REF!</v>
      </c>
      <c r="AV292" s="1" t="e">
        <f t="shared" si="699"/>
        <v>#REF!</v>
      </c>
      <c r="AW292" s="1" t="e">
        <f t="shared" si="699"/>
        <v>#REF!</v>
      </c>
      <c r="AX292" s="1" t="e">
        <f t="shared" si="699"/>
        <v>#REF!</v>
      </c>
      <c r="AY292" s="1" t="e">
        <f t="shared" si="699"/>
        <v>#REF!</v>
      </c>
      <c r="AZ292" s="1" t="e">
        <f t="shared" si="699"/>
        <v>#REF!</v>
      </c>
      <c r="BA292" s="1" t="e">
        <f t="shared" si="699"/>
        <v>#REF!</v>
      </c>
      <c r="BB292" s="1" t="e">
        <f t="shared" si="699"/>
        <v>#REF!</v>
      </c>
      <c r="BC292" s="1" t="e">
        <f t="shared" si="699"/>
        <v>#REF!</v>
      </c>
      <c r="BD292" s="1" t="e">
        <f t="shared" si="699"/>
        <v>#REF!</v>
      </c>
    </row>
    <row r="293">
      <c r="Q293" s="9" t="s">
        <v>29</v>
      </c>
      <c r="R293" s="1">
        <f t="shared" si="683"/>
        <v>23.5</v>
      </c>
      <c r="S293" s="1">
        <f t="shared" si="673"/>
        <v>24.100000000000001</v>
      </c>
      <c r="T293" s="1">
        <f t="shared" si="693"/>
        <v>24.399999999999999</v>
      </c>
      <c r="U293" s="1">
        <f t="shared" si="694"/>
        <v>25.199999999999999</v>
      </c>
      <c r="V293" s="1">
        <f t="shared" si="695"/>
        <v>25.699999999999999</v>
      </c>
      <c r="W293" s="1">
        <f t="shared" si="684"/>
        <v>24.199999999999999</v>
      </c>
      <c r="X293" s="1">
        <f t="shared" si="685"/>
        <v>25.300000000000001</v>
      </c>
      <c r="Z293" s="9" t="s">
        <v>29</v>
      </c>
      <c r="AA293" s="1">
        <f t="shared" si="689"/>
        <v>291.40000000000003</v>
      </c>
      <c r="AB293" s="1">
        <f t="shared" si="698"/>
        <v>298.84000000000003</v>
      </c>
      <c r="AC293" s="1">
        <f t="shared" si="698"/>
        <v>302.56</v>
      </c>
      <c r="AD293" s="1">
        <f t="shared" si="698"/>
        <v>307.44</v>
      </c>
      <c r="AE293" s="1" t="e">
        <f>V293*'ЦП по МО old struc'!B27</f>
        <v>#REF!</v>
      </c>
      <c r="AF293" s="1">
        <f t="shared" si="691"/>
        <v>290.39999999999998</v>
      </c>
      <c r="AG293" s="1">
        <f t="shared" si="691"/>
        <v>296.00999999999999</v>
      </c>
      <c r="AH293" s="1" t="e">
        <f>AE293/'ЦП по МО old struc'!B27</f>
        <v>#REF!</v>
      </c>
      <c r="AI293" s="9" t="s">
        <v>29</v>
      </c>
      <c r="AJ293" s="39">
        <f t="shared" si="674"/>
        <v>0.011564813756492808</v>
      </c>
      <c r="AK293" s="39">
        <f t="shared" si="675"/>
        <v>0.011687165353991976</v>
      </c>
      <c r="AL293" s="39">
        <f t="shared" si="676"/>
        <v>0.011642731008506936</v>
      </c>
      <c r="AM293" s="39">
        <f t="shared" si="677"/>
        <v>0.011647086902331008</v>
      </c>
      <c r="AN293" s="39" t="e">
        <f t="shared" si="678"/>
        <v>#REF!</v>
      </c>
      <c r="AO293" s="39">
        <f t="shared" si="679"/>
        <v>0.0091327532483542802</v>
      </c>
      <c r="AP293" s="39">
        <f t="shared" si="679"/>
        <v>0.008359030837004405</v>
      </c>
      <c r="AR293" s="9" t="s">
        <v>29</v>
      </c>
      <c r="AS293" s="1" t="e">
        <f t="shared" si="680"/>
        <v>#REF!</v>
      </c>
      <c r="AT293" s="1" t="e">
        <f t="shared" si="699"/>
        <v>#REF!</v>
      </c>
      <c r="AU293" s="1" t="e">
        <f t="shared" si="699"/>
        <v>#REF!</v>
      </c>
      <c r="AV293" s="1" t="e">
        <f t="shared" si="699"/>
        <v>#REF!</v>
      </c>
      <c r="AW293" s="1" t="e">
        <f t="shared" si="699"/>
        <v>#REF!</v>
      </c>
      <c r="AX293" s="1" t="e">
        <f t="shared" si="699"/>
        <v>#REF!</v>
      </c>
      <c r="AY293" s="1" t="e">
        <f t="shared" si="699"/>
        <v>#REF!</v>
      </c>
      <c r="AZ293" s="1" t="e">
        <f t="shared" si="699"/>
        <v>#REF!</v>
      </c>
      <c r="BA293" s="1" t="e">
        <f t="shared" si="699"/>
        <v>#REF!</v>
      </c>
      <c r="BB293" s="1" t="e">
        <f t="shared" si="699"/>
        <v>#REF!</v>
      </c>
      <c r="BC293" s="1" t="e">
        <f t="shared" si="699"/>
        <v>#REF!</v>
      </c>
      <c r="BD293" s="1" t="e">
        <f t="shared" si="699"/>
        <v>#REF!</v>
      </c>
    </row>
    <row r="294">
      <c r="B294">
        <f>B271*B267</f>
        <v>25169.039999999997</v>
      </c>
      <c r="C294" s="1">
        <f>C271*C267</f>
        <v>25543.859999999997</v>
      </c>
      <c r="D294" s="1">
        <f>D271*D267</f>
        <v>25994.259999999998</v>
      </c>
      <c r="E294" s="1">
        <f>E271*E267</f>
        <v>26408.550000000003</v>
      </c>
      <c r="F294" s="1">
        <f>F271*F267</f>
        <v>26852.16</v>
      </c>
    </row>
    <row r="295">
      <c r="B295">
        <f>A294+B301</f>
        <v>699.10000000000002</v>
      </c>
      <c r="C295" s="1">
        <f>B294+C301</f>
        <v>25647.239999999998</v>
      </c>
      <c r="D295" s="1">
        <f>C294+D301</f>
        <v>26021.459999999995</v>
      </c>
      <c r="E295" s="1">
        <f>D294+E301</f>
        <v>26431.16</v>
      </c>
      <c r="F295" s="1">
        <f>E294+F301</f>
        <v>26847.150000000001</v>
      </c>
      <c r="AA295" s="16">
        <f t="shared" ref="AA295:AG295" si="700">AA272+AA275+AA288-AA271</f>
        <v>-2575.25</v>
      </c>
      <c r="AB295" s="16">
        <f t="shared" si="700"/>
        <v>-2561.880000000001</v>
      </c>
      <c r="AC295" s="16">
        <f t="shared" si="700"/>
        <v>-2622.5699999999961</v>
      </c>
      <c r="AD295" s="16">
        <f t="shared" si="700"/>
        <v>-2633.6800000000039</v>
      </c>
      <c r="AE295" s="16" t="e">
        <f t="shared" si="700"/>
        <v>#REF!</v>
      </c>
      <c r="AF295" s="16">
        <f t="shared" si="700"/>
        <v>-3735.7899999999936</v>
      </c>
      <c r="AG295" s="16">
        <f t="shared" si="700"/>
        <v>-4511.5200000000004</v>
      </c>
    </row>
    <row r="296">
      <c r="C296">
        <f>C294-C295</f>
        <v>-103.38000000000102</v>
      </c>
      <c r="D296" s="1">
        <f>D294-D295</f>
        <v>-27.19999999999709</v>
      </c>
      <c r="E296" s="1">
        <f>E294-E295</f>
        <v>-22.609999999996944</v>
      </c>
      <c r="F296" s="1">
        <f>F294-F295</f>
        <v>5.0099999999983993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B296" s="1"/>
      <c r="AC296" s="1"/>
      <c r="AD296" s="1"/>
      <c r="AN296" s="38"/>
      <c r="AO296" s="38"/>
      <c r="AP296" s="38"/>
    </row>
    <row r="297" s="1" customFormat="1">
      <c r="C297" s="1">
        <f>C295/C267</f>
        <v>23.795917609946187</v>
      </c>
      <c r="D297" s="1">
        <f>D295/D267</f>
        <v>24.125217875023175</v>
      </c>
      <c r="E297" s="1">
        <f>E295/E267</f>
        <v>24.520975971797011</v>
      </c>
      <c r="F297" s="1">
        <f>F295/F267</f>
        <v>24.895354228486646</v>
      </c>
      <c r="AA297" s="1">
        <f>(AA272+AA275+AA288)/'ЦП по МО old'!V5</f>
        <v>21.008423105497773</v>
      </c>
      <c r="AH297" s="1" t="e">
        <f t="shared" ref="AH297:AH318" si="701">AH271-V271</f>
        <v>#REF!</v>
      </c>
    </row>
    <row r="298" s="1" customFormat="1">
      <c r="AH298" s="1" t="e">
        <f t="shared" si="701"/>
        <v>#REF!</v>
      </c>
    </row>
    <row r="299" s="1" customFormat="1">
      <c r="A299" s="1" t="s">
        <v>77</v>
      </c>
      <c r="AH299" s="1" t="e">
        <f t="shared" si="701"/>
        <v>#REF!</v>
      </c>
    </row>
    <row r="300" s="1" customFormat="1">
      <c r="B300" s="1553">
        <v>2015</v>
      </c>
      <c r="C300" s="1553">
        <v>2016</v>
      </c>
      <c r="D300" s="1553">
        <v>2017</v>
      </c>
      <c r="E300" s="1553">
        <v>2018</v>
      </c>
      <c r="F300" s="1553">
        <v>2019</v>
      </c>
      <c r="AH300" s="1" t="e">
        <f t="shared" si="701"/>
        <v>#REF!</v>
      </c>
    </row>
    <row r="301" s="1" customFormat="1">
      <c r="A301" s="1" t="s">
        <v>78</v>
      </c>
      <c r="B301" s="1">
        <v>699.10000000000002</v>
      </c>
      <c r="C301" s="1">
        <v>478.19999999999999</v>
      </c>
      <c r="D301" s="1">
        <v>477.60000000000002</v>
      </c>
      <c r="E301" s="1">
        <v>436.89999999999998</v>
      </c>
      <c r="F301" s="1">
        <v>438.60000000000002</v>
      </c>
      <c r="AH301" s="1" t="e">
        <f t="shared" si="701"/>
        <v>#REF!</v>
      </c>
    </row>
    <row r="302">
      <c r="A302" s="1"/>
      <c r="B302" s="1"/>
      <c r="C302" s="1"/>
      <c r="D302" s="1"/>
      <c r="E302" s="1"/>
      <c r="F302" s="1"/>
      <c r="G302" s="1"/>
      <c r="AH302" s="1" t="e">
        <f t="shared" si="701"/>
        <v>#REF!</v>
      </c>
    </row>
    <row r="303">
      <c r="AH303" s="1" t="e">
        <f t="shared" si="701"/>
        <v>#REF!</v>
      </c>
    </row>
    <row r="304">
      <c r="AH304" s="1" t="e">
        <f t="shared" si="701"/>
        <v>#REF!</v>
      </c>
    </row>
    <row r="305">
      <c r="AH305" s="1" t="e">
        <f t="shared" si="701"/>
        <v>#REF!</v>
      </c>
    </row>
    <row r="306">
      <c r="AH306" s="1" t="e">
        <f t="shared" si="701"/>
        <v>#REF!</v>
      </c>
    </row>
    <row r="307">
      <c r="AH307" s="1" t="e">
        <f t="shared" si="701"/>
        <v>#REF!</v>
      </c>
    </row>
    <row r="308">
      <c r="AH308" s="1" t="e">
        <f t="shared" si="701"/>
        <v>#REF!</v>
      </c>
    </row>
    <row r="309">
      <c r="AH309" s="1" t="e">
        <f t="shared" si="701"/>
        <v>#REF!</v>
      </c>
    </row>
    <row r="310">
      <c r="AH310" s="1" t="e">
        <f t="shared" si="701"/>
        <v>#REF!</v>
      </c>
    </row>
    <row r="311">
      <c r="AH311" s="1" t="e">
        <f t="shared" si="701"/>
        <v>#REF!</v>
      </c>
    </row>
    <row r="312">
      <c r="AH312" s="1" t="e">
        <f t="shared" si="701"/>
        <v>#REF!</v>
      </c>
    </row>
    <row r="313">
      <c r="AH313" s="1" t="e">
        <f t="shared" si="701"/>
        <v>#REF!</v>
      </c>
    </row>
    <row r="314">
      <c r="AH314" s="1" t="e">
        <f t="shared" si="701"/>
        <v>#REF!</v>
      </c>
    </row>
    <row r="315">
      <c r="AH315" s="1" t="e">
        <f t="shared" si="701"/>
        <v>#REF!</v>
      </c>
    </row>
    <row r="316">
      <c r="AH316" s="1" t="e">
        <f t="shared" si="701"/>
        <v>#REF!</v>
      </c>
    </row>
    <row r="317">
      <c r="AH317" s="1" t="e">
        <f t="shared" si="701"/>
        <v>#REF!</v>
      </c>
    </row>
    <row r="318">
      <c r="AH318" s="1" t="e">
        <f t="shared" si="701"/>
        <v>#REF!</v>
      </c>
    </row>
  </sheetData>
  <mergeCells count="93">
    <mergeCell ref="A3:A4"/>
    <mergeCell ref="B3:J3"/>
    <mergeCell ref="K3:M3"/>
    <mergeCell ref="Q3:Q4"/>
    <mergeCell ref="R3:Z3"/>
    <mergeCell ref="AB3:AD3"/>
    <mergeCell ref="AI3:AI4"/>
    <mergeCell ref="AJ3:AT3"/>
    <mergeCell ref="AV3:AX3"/>
    <mergeCell ref="A30:A31"/>
    <mergeCell ref="B30:I30"/>
    <mergeCell ref="J30:L30"/>
    <mergeCell ref="Q30:Q31"/>
    <mergeCell ref="R30:Z30"/>
    <mergeCell ref="AB30:AD30"/>
    <mergeCell ref="AI30:AI31"/>
    <mergeCell ref="AJ30:AT30"/>
    <mergeCell ref="AV30:AX30"/>
    <mergeCell ref="A54:A55"/>
    <mergeCell ref="B54:K54"/>
    <mergeCell ref="L54:N54"/>
    <mergeCell ref="A78:A79"/>
    <mergeCell ref="B78:K78"/>
    <mergeCell ref="L78:N78"/>
    <mergeCell ref="A102:A103"/>
    <mergeCell ref="B102:K102"/>
    <mergeCell ref="L102:N102"/>
    <mergeCell ref="A126:A127"/>
    <mergeCell ref="B126:J126"/>
    <mergeCell ref="K126:M126"/>
    <mergeCell ref="A150:A151"/>
    <mergeCell ref="B150:I150"/>
    <mergeCell ref="J150:L150"/>
    <mergeCell ref="A159:A160"/>
    <mergeCell ref="B159:I159"/>
    <mergeCell ref="J159:L159"/>
    <mergeCell ref="A166:A167"/>
    <mergeCell ref="B166:H166"/>
    <mergeCell ref="I166:K166"/>
    <mergeCell ref="A168:K168"/>
    <mergeCell ref="A170:K170"/>
    <mergeCell ref="A175:K175"/>
    <mergeCell ref="A181:K181"/>
    <mergeCell ref="A186:A187"/>
    <mergeCell ref="B186:F186"/>
    <mergeCell ref="A212:A214"/>
    <mergeCell ref="B212:D212"/>
    <mergeCell ref="E212:E214"/>
    <mergeCell ref="G212:I212"/>
    <mergeCell ref="B213:B214"/>
    <mergeCell ref="C213:C214"/>
    <mergeCell ref="D213:D214"/>
    <mergeCell ref="G213:G214"/>
    <mergeCell ref="H213:I213"/>
    <mergeCell ref="A240:A242"/>
    <mergeCell ref="B240:B242"/>
    <mergeCell ref="C240:C242"/>
    <mergeCell ref="D240:D242"/>
    <mergeCell ref="E240:E242"/>
    <mergeCell ref="F240:G240"/>
    <mergeCell ref="F241:F242"/>
    <mergeCell ref="A269:A270"/>
    <mergeCell ref="B269:B270"/>
    <mergeCell ref="C269:C270"/>
    <mergeCell ref="D269:D270"/>
    <mergeCell ref="E269:E270"/>
    <mergeCell ref="F269:G269"/>
    <mergeCell ref="Q269:Q270"/>
    <mergeCell ref="R269:R270"/>
    <mergeCell ref="S269:S270"/>
    <mergeCell ref="T269:T270"/>
    <mergeCell ref="U269:U270"/>
    <mergeCell ref="V269:V270"/>
    <mergeCell ref="W269:W270"/>
    <mergeCell ref="X269:X270"/>
    <mergeCell ref="Z269:Z270"/>
    <mergeCell ref="AA269:AA270"/>
    <mergeCell ref="AB269:AB270"/>
    <mergeCell ref="AC269:AC270"/>
    <mergeCell ref="AD269:AD270"/>
    <mergeCell ref="AE269:AE270"/>
    <mergeCell ref="AF269:AF270"/>
    <mergeCell ref="AG269:AG270"/>
    <mergeCell ref="AI269:AI270"/>
    <mergeCell ref="AJ269:AJ270"/>
    <mergeCell ref="AK269:AK270"/>
    <mergeCell ref="AL269:AL270"/>
    <mergeCell ref="AM269:AM270"/>
    <mergeCell ref="AN269:AN270"/>
    <mergeCell ref="AO269:AO270"/>
    <mergeCell ref="AP269:AP270"/>
    <mergeCell ref="AR269:AR270"/>
    <mergeCell ref="AU269:BD26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4" activeCellId="0" sqref="F24"/>
    </sheetView>
  </sheetViews>
  <sheetFormatPr defaultRowHeight="14.25"/>
  <cols>
    <col customWidth="1" min="1" max="1" width="51.42578125"/>
    <col customWidth="1" min="2" max="2" width="18.7109375"/>
  </cols>
  <sheetData>
    <row r="1" ht="24">
      <c r="A1" s="1554" t="s">
        <v>158</v>
      </c>
      <c r="B1" s="1555" t="s">
        <v>1774</v>
      </c>
      <c r="C1" s="1555" t="s">
        <v>1775</v>
      </c>
      <c r="D1" s="1555" t="s">
        <v>1776</v>
      </c>
      <c r="E1" s="1555" t="s">
        <v>1777</v>
      </c>
      <c r="F1" s="1555" t="s">
        <v>1778</v>
      </c>
    </row>
    <row r="2">
      <c r="A2" s="1556" t="s">
        <v>1779</v>
      </c>
      <c r="B2" s="1557" t="s">
        <v>169</v>
      </c>
      <c r="C2" s="1558" t="e">
        <f>#REF!</f>
        <v>#REF!</v>
      </c>
      <c r="D2" s="1558" t="e">
        <f>#REF!</f>
        <v>#REF!</v>
      </c>
      <c r="E2" s="1558" t="e">
        <f>#REF!</f>
        <v>#REF!</v>
      </c>
      <c r="F2" s="1558" t="e">
        <f>#REF!</f>
        <v>#REF!</v>
      </c>
    </row>
    <row r="3">
      <c r="A3" s="1559"/>
      <c r="B3" s="1557" t="s">
        <v>170</v>
      </c>
      <c r="C3" s="1558" t="e">
        <f>'Прогноз СЭР'!#REF!</f>
        <v>#NAME?</v>
      </c>
      <c r="D3" s="1558" t="e">
        <f>'Прогноз СЭР'!#REF!</f>
        <v>#NAME?</v>
      </c>
      <c r="E3" s="1558" t="e">
        <f>'Прогноз СЭР'!#REF!</f>
        <v>#NAME?</v>
      </c>
      <c r="F3" s="1558" t="e">
        <f>'Прогноз СЭР'!#REF!</f>
        <v>#NAME?</v>
      </c>
    </row>
    <row r="4">
      <c r="A4" s="1560"/>
      <c r="B4" s="1557" t="s">
        <v>171</v>
      </c>
      <c r="C4" s="1558" t="e">
        <f>#REF!</f>
        <v>#REF!</v>
      </c>
      <c r="D4" s="1558" t="e">
        <f>#REF!</f>
        <v>#REF!</v>
      </c>
      <c r="E4" s="1558" t="e">
        <f>#REF!</f>
        <v>#REF!</v>
      </c>
      <c r="F4" s="1558" t="e">
        <f>#REF!</f>
        <v>#REF!</v>
      </c>
    </row>
    <row r="5">
      <c r="A5" s="1556" t="s">
        <v>1780</v>
      </c>
      <c r="B5" s="1557" t="s">
        <v>169</v>
      </c>
      <c r="C5" s="1561">
        <v>100</v>
      </c>
      <c r="D5" s="1558" t="e">
        <f>#REF!</f>
        <v>#REF!</v>
      </c>
      <c r="E5" s="1558" t="e">
        <f>#REF!/100*#REF!/100*#REF!/100*#REF!/100*#REF!</f>
        <v>#REF!</v>
      </c>
      <c r="F5" s="1558" t="e">
        <f>E5/100*#REF!/100*#REF!/100*#REF!/100*#REF!/100*#REF!/100*#REF!</f>
        <v>#REF!</v>
      </c>
    </row>
    <row r="6">
      <c r="A6" s="1559"/>
      <c r="B6" s="1557" t="s">
        <v>170</v>
      </c>
      <c r="C6" s="1561">
        <v>100</v>
      </c>
      <c r="D6" s="1558" t="str">
        <f>'Прогноз СЭР'!E12</f>
        <v>99,6*</v>
      </c>
      <c r="E6" s="1558" t="e">
        <f>'Прогноз СЭР'!E12/100*'Прогноз СЭР'!F12/100*'Прогноз СЭР'!G12/100*'Прогноз СЭР'!J12/100*'Прогноз СЭР'!O12</f>
        <v>#VALUE!</v>
      </c>
      <c r="F6" s="1558" t="e">
        <f>E6/100*'Прогноз СЭР'!#REF!/100*'Прогноз СЭР'!#REF!/100*'Прогноз СЭР'!#REF!/100*'Прогноз СЭР'!#REF!/100*'Прогноз СЭР'!#REF!/100*'Прогноз СЭР'!#REF!</f>
        <v>#NAME?</v>
      </c>
      <c r="H6" s="1" t="e">
        <f>(F6/100)^(1/11)</f>
        <v>#NAME?</v>
      </c>
    </row>
    <row r="7">
      <c r="A7" s="1560"/>
      <c r="B7" s="1557" t="s">
        <v>171</v>
      </c>
      <c r="C7" s="1561">
        <v>100</v>
      </c>
      <c r="D7" s="1558" t="e">
        <f>#REF!</f>
        <v>#REF!</v>
      </c>
      <c r="E7" s="1558" t="e">
        <f>#REF!/100*#REF!/100*#REF!/100*#REF!/100*#REF!</f>
        <v>#REF!</v>
      </c>
      <c r="F7" s="1558" t="e">
        <f>E7/100*#REF!/100*#REF!/100*#REF!/100*#REF!/100*#REF!/100*#REF!</f>
        <v>#REF!</v>
      </c>
    </row>
    <row r="8">
      <c r="A8" s="1556" t="s">
        <v>1781</v>
      </c>
      <c r="B8" s="1557" t="s">
        <v>169</v>
      </c>
      <c r="C8" s="1561">
        <v>100</v>
      </c>
      <c r="D8" s="1558" t="e">
        <f>#REF!</f>
        <v>#REF!</v>
      </c>
      <c r="E8" s="1558" t="e">
        <f>D8/100*#REF!/100*#REF!/100*#REF!/100*#REF!</f>
        <v>#REF!</v>
      </c>
      <c r="F8" s="1561" t="e">
        <f>E8/100*#REF!/100*#REF!/100*#REF!/100*#REF!/100*#REF!/100*#REF!</f>
        <v>#REF!</v>
      </c>
    </row>
    <row r="9">
      <c r="A9" s="1559"/>
      <c r="B9" s="1557" t="s">
        <v>170</v>
      </c>
      <c r="C9" s="1561">
        <v>100</v>
      </c>
      <c r="D9" s="1558" t="e">
        <f>'Прогноз СЭР'!#REF!</f>
        <v>#NAME?</v>
      </c>
      <c r="E9" s="1558" t="e">
        <f>D9/100*'Прогноз СЭР'!#REF!/100*'Прогноз СЭР'!#REF!/100*'Прогноз СЭР'!#REF!/100*'Прогноз СЭР'!#REF!</f>
        <v>#NAME?</v>
      </c>
      <c r="F9" s="1558" t="e">
        <f>E9/100*'Прогноз СЭР'!#REF!/100*'Прогноз СЭР'!#REF!/100*'Прогноз СЭР'!#REF!/100*'Прогноз СЭР'!#REF!/100*'Прогноз СЭР'!#REF!/100*'Прогноз СЭР'!#REF!</f>
        <v>#NAME?</v>
      </c>
    </row>
    <row r="10">
      <c r="A10" s="1560"/>
      <c r="B10" s="1557" t="s">
        <v>171</v>
      </c>
      <c r="C10" s="1561">
        <v>100</v>
      </c>
      <c r="D10" s="1558" t="e">
        <f>#REF!</f>
        <v>#REF!</v>
      </c>
      <c r="E10" s="1558" t="e">
        <f>D10/100*#REF!/100*#REF!/100*#REF!/100*#REF!</f>
        <v>#REF!</v>
      </c>
      <c r="F10" s="1558" t="e">
        <f>E10/100*#REF!/100*#REF!/100*#REF!/100*#REF!/100*#REF!/100*#REF!</f>
        <v>#REF!</v>
      </c>
    </row>
    <row r="11">
      <c r="A11" s="1556" t="s">
        <v>1782</v>
      </c>
      <c r="B11" s="1557" t="s">
        <v>169</v>
      </c>
      <c r="C11" s="1558" t="e">
        <f>#REF!</f>
        <v>#REF!</v>
      </c>
      <c r="D11" s="1558" t="e">
        <f>#REF!</f>
        <v>#REF!</v>
      </c>
      <c r="E11" s="1558" t="e">
        <f>#REF!</f>
        <v>#REF!</v>
      </c>
      <c r="F11" s="1558" t="e">
        <f>#REF!</f>
        <v>#REF!</v>
      </c>
    </row>
    <row r="12">
      <c r="A12" s="1559"/>
      <c r="B12" s="1557" t="s">
        <v>170</v>
      </c>
      <c r="C12" s="1558" t="e">
        <f>'Прогноз СЭР'!#REF!</f>
        <v>#NAME?</v>
      </c>
      <c r="D12" s="1558" t="e">
        <f>'Прогноз СЭР'!#REF!</f>
        <v>#NAME?</v>
      </c>
      <c r="E12" s="1558" t="e">
        <f>'Прогноз СЭР'!#REF!</f>
        <v>#NAME?</v>
      </c>
      <c r="F12" s="1558" t="e">
        <f>'Прогноз СЭР'!#REF!</f>
        <v>#NAME?</v>
      </c>
    </row>
    <row r="13">
      <c r="A13" s="1560"/>
      <c r="B13" s="1557" t="s">
        <v>171</v>
      </c>
      <c r="C13" s="1558" t="e">
        <f>#REF!</f>
        <v>#REF!</v>
      </c>
      <c r="D13" s="1558" t="e">
        <f>#REF!</f>
        <v>#REF!</v>
      </c>
      <c r="E13" s="1558" t="e">
        <f>#REF!</f>
        <v>#REF!</v>
      </c>
      <c r="F13" s="1561" t="e">
        <f>#REF!</f>
        <v>#REF!</v>
      </c>
      <c r="H13" t="e">
        <f>F13/C13</f>
        <v>#REF!</v>
      </c>
    </row>
    <row r="14">
      <c r="A14" s="1556" t="s">
        <v>1783</v>
      </c>
      <c r="B14" s="1557" t="s">
        <v>169</v>
      </c>
      <c r="C14" s="1561">
        <v>100</v>
      </c>
      <c r="D14" s="1558" t="e">
        <f>#REF!</f>
        <v>#REF!</v>
      </c>
      <c r="E14" s="1558" t="e">
        <f>D14/100*#REF!/100*#REF!/100*#REF!/100*#REF!</f>
        <v>#REF!</v>
      </c>
      <c r="F14" s="1561" t="e">
        <f>E14/100*#REF!/100*#REF!/100*#REF!/100*#REF!/100*#REF!/100*#REF!</f>
        <v>#REF!</v>
      </c>
    </row>
    <row r="15">
      <c r="A15" s="1559"/>
      <c r="B15" s="1557" t="s">
        <v>170</v>
      </c>
      <c r="C15" s="1561">
        <v>100</v>
      </c>
      <c r="D15" s="1558">
        <f>'Прогноз СЭР'!E184</f>
        <v>107.8</v>
      </c>
      <c r="E15" s="1558" t="e">
        <f>D15/100*'Прогноз СЭР'!#REF!/100*'Прогноз СЭР'!G184/100*'Прогноз СЭР'!J184/100*'Прогноз СЭР'!O184</f>
        <v>#NAME?</v>
      </c>
      <c r="F15" s="1558" t="e">
        <f>E15/100*'Прогноз СЭР'!#REF!/100*'Прогноз СЭР'!#REF!/100*'Прогноз СЭР'!#REF!/100*'Прогноз СЭР'!#REF!/100*'Прогноз СЭР'!#REF!/100*'Прогноз СЭР'!#REF!</f>
        <v>#NAME?</v>
      </c>
    </row>
    <row r="16">
      <c r="A16" s="1560"/>
      <c r="B16" s="1557" t="s">
        <v>171</v>
      </c>
      <c r="C16" s="1561">
        <v>100</v>
      </c>
      <c r="D16" s="1558" t="e">
        <f>#REF!</f>
        <v>#REF!</v>
      </c>
      <c r="E16" s="1558" t="e">
        <f>D16/100*#REF!/100*#REF!/100*#REF!/100*#REF!</f>
        <v>#REF!</v>
      </c>
      <c r="F16" s="1558" t="e">
        <f>E16/100*#REF!/100*#REF!/100*#REF!/100*#REF!/100*#REF!/100*#REF!</f>
        <v>#REF!</v>
      </c>
    </row>
    <row r="22">
      <c r="H22" s="16"/>
      <c r="I22" s="16"/>
      <c r="J22" s="16"/>
      <c r="K22" s="16"/>
    </row>
    <row r="23">
      <c r="H23" s="16"/>
      <c r="I23" s="16"/>
      <c r="J23" s="16"/>
      <c r="K23" s="16"/>
    </row>
    <row r="24">
      <c r="H24" s="16"/>
      <c r="I24" s="16"/>
      <c r="J24" s="16"/>
      <c r="K24" s="16"/>
    </row>
    <row r="25">
      <c r="H25" s="16"/>
      <c r="I25" s="16"/>
      <c r="J25" s="16"/>
      <c r="K25" s="16"/>
    </row>
    <row r="26">
      <c r="H26" s="16"/>
      <c r="I26" s="16"/>
      <c r="J26" s="16"/>
      <c r="K26" s="16"/>
    </row>
    <row r="27">
      <c r="H27" s="16"/>
      <c r="I27" s="16"/>
      <c r="J27" s="16"/>
      <c r="K27" s="16"/>
    </row>
    <row r="28">
      <c r="H28" s="16"/>
      <c r="I28" s="16"/>
      <c r="J28" s="16"/>
      <c r="K28" s="16"/>
    </row>
    <row r="29">
      <c r="H29" s="16"/>
      <c r="I29" s="16"/>
      <c r="J29" s="16"/>
      <c r="K29" s="16"/>
    </row>
    <row r="30">
      <c r="H30" s="16"/>
      <c r="I30" s="16"/>
      <c r="J30" s="16"/>
      <c r="K30" s="16"/>
    </row>
    <row r="31">
      <c r="H31" s="16"/>
      <c r="I31" s="16"/>
      <c r="J31" s="16"/>
      <c r="K31" s="16"/>
    </row>
    <row r="32">
      <c r="H32" s="16"/>
      <c r="I32" s="16"/>
      <c r="J32" s="16"/>
      <c r="K32" s="16"/>
    </row>
    <row r="33">
      <c r="H33" s="16"/>
      <c r="I33" s="16"/>
      <c r="J33" s="16"/>
      <c r="K33" s="16"/>
    </row>
    <row r="34">
      <c r="H34" s="16"/>
      <c r="I34" s="16"/>
      <c r="J34" s="16"/>
      <c r="K34" s="16"/>
    </row>
    <row r="35">
      <c r="H35" s="16"/>
      <c r="I35" s="16"/>
      <c r="J35" s="16"/>
      <c r="K35" s="16"/>
    </row>
    <row r="36">
      <c r="H36" s="16"/>
      <c r="I36" s="16"/>
      <c r="J36" s="16"/>
      <c r="K36" s="16"/>
    </row>
  </sheetData>
  <mergeCells count="5">
    <mergeCell ref="A2:A4"/>
    <mergeCell ref="A5:A7"/>
    <mergeCell ref="A8:A10"/>
    <mergeCell ref="A11:A13"/>
    <mergeCell ref="A14:A1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100" workbookViewId="0">
      <selection activeCell="B39" activeCellId="0" sqref="B39"/>
    </sheetView>
  </sheetViews>
  <sheetFormatPr defaultRowHeight="14.25"/>
  <cols>
    <col customWidth="1" min="1" max="1" width="36.5703125"/>
    <col customWidth="1" min="2" max="2" width="14.140625"/>
    <col customWidth="1" min="3" max="3" style="1" width="14.140625"/>
    <col customWidth="1" min="4" max="4" width="10.5703125"/>
  </cols>
  <sheetData>
    <row r="1" ht="21">
      <c r="B1" s="1562" t="s">
        <v>159</v>
      </c>
      <c r="C1" s="1563" t="s">
        <v>2</v>
      </c>
      <c r="D1" s="1563" t="s">
        <v>3</v>
      </c>
      <c r="E1" s="1564" t="s">
        <v>4</v>
      </c>
      <c r="F1" s="1565"/>
      <c r="G1" s="1565"/>
      <c r="H1" s="1565"/>
      <c r="I1" s="1565"/>
      <c r="J1" s="1565"/>
      <c r="K1" s="1565"/>
      <c r="L1" s="1565"/>
      <c r="M1" s="1565"/>
      <c r="N1" s="1566"/>
    </row>
    <row r="2">
      <c r="B2" s="1567"/>
      <c r="C2" s="1567">
        <v>2019</v>
      </c>
      <c r="D2" s="1567">
        <v>2020</v>
      </c>
      <c r="E2" s="1567">
        <v>2021</v>
      </c>
      <c r="F2" s="1567">
        <v>2022</v>
      </c>
      <c r="G2" s="1567">
        <v>2023</v>
      </c>
      <c r="H2" s="1567">
        <v>2024</v>
      </c>
      <c r="I2" s="1567">
        <v>2025</v>
      </c>
      <c r="J2" s="1567">
        <v>2026</v>
      </c>
      <c r="K2" s="1567">
        <v>2027</v>
      </c>
      <c r="L2" s="1567">
        <v>2028</v>
      </c>
      <c r="M2" s="1567">
        <v>2029</v>
      </c>
      <c r="N2" s="1567">
        <v>2030</v>
      </c>
    </row>
    <row r="3">
      <c r="A3" s="1568" t="s">
        <v>239</v>
      </c>
      <c r="B3" s="368" t="s">
        <v>1784</v>
      </c>
      <c r="C3" s="1569" t="e">
        <f>#REF!</f>
        <v>#REF!</v>
      </c>
      <c r="D3" s="1569" t="e">
        <f>#REF!</f>
        <v>#REF!</v>
      </c>
      <c r="E3" s="1569" t="e">
        <f>#REF!</f>
        <v>#REF!</v>
      </c>
      <c r="F3" s="1569" t="e">
        <f>#REF!</f>
        <v>#REF!</v>
      </c>
      <c r="G3" s="1569" t="e">
        <f>#REF!</f>
        <v>#REF!</v>
      </c>
      <c r="H3" s="1569" t="e">
        <f>#REF!</f>
        <v>#REF!</v>
      </c>
      <c r="I3" s="1569" t="e">
        <f>#REF!</f>
        <v>#REF!</v>
      </c>
      <c r="J3" s="1569" t="e">
        <f>#REF!</f>
        <v>#REF!</v>
      </c>
      <c r="K3" s="1569" t="e">
        <f>#REF!</f>
        <v>#REF!</v>
      </c>
      <c r="L3" s="1569" t="e">
        <f>#REF!</f>
        <v>#REF!</v>
      </c>
      <c r="M3" s="1569" t="e">
        <f>#REF!</f>
        <v>#REF!</v>
      </c>
      <c r="N3" s="1569" t="e">
        <f>#REF!</f>
        <v>#REF!</v>
      </c>
      <c r="P3" t="e">
        <f>N3/C3</f>
        <v>#REF!</v>
      </c>
    </row>
    <row r="4" ht="28.5">
      <c r="A4" s="1570" t="s">
        <v>1785</v>
      </c>
      <c r="B4" s="1571" t="s">
        <v>181</v>
      </c>
      <c r="C4" s="1569" t="e">
        <f>#REF!</f>
        <v>#REF!</v>
      </c>
      <c r="D4" s="1569" t="e">
        <f>#REF!</f>
        <v>#REF!</v>
      </c>
      <c r="E4" s="1569" t="e">
        <f>#REF!</f>
        <v>#REF!</v>
      </c>
      <c r="F4" s="1569" t="e">
        <f>#REF!</f>
        <v>#REF!</v>
      </c>
      <c r="G4" s="1569" t="e">
        <f>#REF!</f>
        <v>#REF!</v>
      </c>
      <c r="H4" s="1569" t="e">
        <f>#REF!</f>
        <v>#REF!</v>
      </c>
      <c r="I4" s="1569" t="e">
        <f>#REF!</f>
        <v>#REF!</v>
      </c>
      <c r="J4" s="1569" t="e">
        <f>#REF!</f>
        <v>#REF!</v>
      </c>
      <c r="K4" s="1569" t="e">
        <f>#REF!</f>
        <v>#REF!</v>
      </c>
      <c r="L4" s="1569" t="e">
        <f>#REF!</f>
        <v>#REF!</v>
      </c>
      <c r="M4" s="1569" t="e">
        <f>#REF!</f>
        <v>#REF!</v>
      </c>
      <c r="N4" s="1569" t="e">
        <f>#REF!</f>
        <v>#REF!</v>
      </c>
    </row>
    <row r="5" ht="57">
      <c r="A5" s="1570" t="s">
        <v>1786</v>
      </c>
      <c r="B5" s="368" t="s">
        <v>1784</v>
      </c>
      <c r="C5" s="1569" t="e">
        <f>#REF!</f>
        <v>#REF!</v>
      </c>
      <c r="D5" s="1569" t="e">
        <f>#REF!</f>
        <v>#REF!</v>
      </c>
      <c r="E5" s="1569" t="e">
        <f>#REF!</f>
        <v>#REF!</v>
      </c>
      <c r="F5" s="1569" t="e">
        <f>#REF!</f>
        <v>#REF!</v>
      </c>
      <c r="G5" s="1569" t="e">
        <f>#REF!</f>
        <v>#REF!</v>
      </c>
      <c r="H5" s="1569" t="e">
        <f>#REF!</f>
        <v>#REF!</v>
      </c>
      <c r="I5" s="1569" t="e">
        <f>#REF!</f>
        <v>#REF!</v>
      </c>
      <c r="J5" s="1569" t="e">
        <f>#REF!</f>
        <v>#REF!</v>
      </c>
      <c r="K5" s="1569" t="e">
        <f>#REF!</f>
        <v>#REF!</v>
      </c>
      <c r="L5" s="1569" t="e">
        <f>#REF!</f>
        <v>#REF!</v>
      </c>
      <c r="M5" s="1569" t="e">
        <f>#REF!</f>
        <v>#REF!</v>
      </c>
      <c r="N5" s="1569" t="e">
        <f>#REF!</f>
        <v>#REF!</v>
      </c>
    </row>
    <row r="6">
      <c r="A6" s="1572" t="s">
        <v>387</v>
      </c>
      <c r="B6" s="1573"/>
      <c r="C6" s="1574"/>
      <c r="D6" s="1574"/>
      <c r="E6" s="1574"/>
      <c r="F6" s="1574"/>
      <c r="G6" s="1574"/>
      <c r="H6" s="1574"/>
      <c r="I6" s="1574"/>
      <c r="J6" s="1574"/>
      <c r="K6" s="1574"/>
      <c r="L6" s="1574"/>
      <c r="M6" s="1574"/>
      <c r="N6" s="1575"/>
    </row>
    <row r="7">
      <c r="A7" s="1570" t="s">
        <v>188</v>
      </c>
      <c r="B7" s="368" t="s">
        <v>1784</v>
      </c>
      <c r="C7" s="1569" t="e">
        <f>#REF!</f>
        <v>#REF!</v>
      </c>
      <c r="D7" s="1569" t="e">
        <f>#REF!</f>
        <v>#REF!</v>
      </c>
      <c r="E7" s="1569" t="e">
        <f>#REF!</f>
        <v>#REF!</v>
      </c>
      <c r="F7" s="1569" t="e">
        <f>#REF!</f>
        <v>#REF!</v>
      </c>
      <c r="G7" s="1569" t="e">
        <f>#REF!</f>
        <v>#REF!</v>
      </c>
      <c r="H7" s="1569" t="e">
        <f>#REF!</f>
        <v>#REF!</v>
      </c>
      <c r="I7" s="1569" t="e">
        <f>#REF!</f>
        <v>#REF!</v>
      </c>
      <c r="J7" s="1569" t="e">
        <f>#REF!</f>
        <v>#REF!</v>
      </c>
      <c r="K7" s="1569" t="e">
        <f>#REF!</f>
        <v>#REF!</v>
      </c>
      <c r="L7" s="1569" t="e">
        <f>#REF!</f>
        <v>#REF!</v>
      </c>
      <c r="M7" s="1569" t="e">
        <f>#REF!</f>
        <v>#REF!</v>
      </c>
      <c r="N7" s="1569" t="e">
        <f>#REF!</f>
        <v>#REF!</v>
      </c>
    </row>
    <row r="8">
      <c r="A8" s="1572" t="s">
        <v>400</v>
      </c>
      <c r="B8" s="1573"/>
      <c r="C8" s="1574"/>
      <c r="D8" s="1574"/>
      <c r="E8" s="1574"/>
      <c r="F8" s="1574"/>
      <c r="G8" s="1574"/>
      <c r="H8" s="1574"/>
      <c r="I8" s="1574"/>
      <c r="J8" s="1574"/>
      <c r="K8" s="1574"/>
      <c r="L8" s="1574"/>
      <c r="M8" s="1574"/>
      <c r="N8" s="1575"/>
    </row>
    <row r="9">
      <c r="A9" s="1570" t="s">
        <v>188</v>
      </c>
      <c r="B9" s="368" t="s">
        <v>1784</v>
      </c>
      <c r="C9" s="1569" t="e">
        <f>#REF!</f>
        <v>#REF!</v>
      </c>
      <c r="D9" s="1569" t="e">
        <f>#REF!</f>
        <v>#REF!</v>
      </c>
      <c r="E9" s="1569" t="e">
        <f>#REF!</f>
        <v>#REF!</v>
      </c>
      <c r="F9" s="1569" t="e">
        <f>#REF!</f>
        <v>#REF!</v>
      </c>
      <c r="G9" s="1569" t="e">
        <f>#REF!</f>
        <v>#REF!</v>
      </c>
      <c r="H9" s="1569" t="e">
        <f>#REF!</f>
        <v>#REF!</v>
      </c>
      <c r="I9" s="1569" t="e">
        <f>#REF!</f>
        <v>#REF!</v>
      </c>
      <c r="J9" s="1569" t="e">
        <f>#REF!</f>
        <v>#REF!</v>
      </c>
      <c r="K9" s="1569" t="e">
        <f>#REF!</f>
        <v>#REF!</v>
      </c>
      <c r="L9" s="1569" t="e">
        <f>#REF!</f>
        <v>#REF!</v>
      </c>
      <c r="M9" s="1569" t="e">
        <f>#REF!</f>
        <v>#REF!</v>
      </c>
      <c r="N9" s="1569" t="e">
        <f>#REF!</f>
        <v>#REF!</v>
      </c>
    </row>
    <row r="10">
      <c r="A10" s="1572" t="s">
        <v>413</v>
      </c>
      <c r="B10" s="1573"/>
      <c r="C10" s="1574"/>
      <c r="D10" s="1574"/>
      <c r="E10" s="1574"/>
      <c r="F10" s="1574"/>
      <c r="G10" s="1574"/>
      <c r="H10" s="1574"/>
      <c r="I10" s="1574"/>
      <c r="J10" s="1574"/>
      <c r="K10" s="1574"/>
      <c r="L10" s="1574"/>
      <c r="M10" s="1574"/>
      <c r="N10" s="1575"/>
    </row>
    <row r="11">
      <c r="A11" s="1570" t="s">
        <v>188</v>
      </c>
      <c r="B11" s="368" t="s">
        <v>1784</v>
      </c>
      <c r="C11" s="1569" t="e">
        <f>#REF!</f>
        <v>#REF!</v>
      </c>
      <c r="D11" s="1569" t="e">
        <f>#REF!</f>
        <v>#REF!</v>
      </c>
      <c r="E11" s="1569" t="e">
        <f>#REF!</f>
        <v>#REF!</v>
      </c>
      <c r="F11" s="1569" t="e">
        <f>#REF!</f>
        <v>#REF!</v>
      </c>
      <c r="G11" s="1569" t="e">
        <f>#REF!</f>
        <v>#REF!</v>
      </c>
      <c r="H11" s="1569" t="e">
        <f>#REF!</f>
        <v>#REF!</v>
      </c>
      <c r="I11" s="1569" t="e">
        <f>#REF!</f>
        <v>#REF!</v>
      </c>
      <c r="J11" s="1569" t="e">
        <f>#REF!</f>
        <v>#REF!</v>
      </c>
      <c r="K11" s="1569" t="e">
        <f>#REF!</f>
        <v>#REF!</v>
      </c>
      <c r="L11" s="1569" t="e">
        <f>#REF!</f>
        <v>#REF!</v>
      </c>
      <c r="M11" s="1569" t="e">
        <f>#REF!</f>
        <v>#REF!</v>
      </c>
      <c r="N11" s="1569" t="e">
        <f>#REF!</f>
        <v>#REF!</v>
      </c>
    </row>
    <row r="12">
      <c r="C12" s="1573"/>
    </row>
    <row r="14">
      <c r="C14" s="1" t="e">
        <f>C4/100</f>
        <v>#REF!</v>
      </c>
      <c r="D14" s="1" t="e">
        <f t="shared" ref="D14:N14" si="702">D4/100</f>
        <v>#REF!</v>
      </c>
      <c r="E14" s="1" t="e">
        <f t="shared" si="702"/>
        <v>#REF!</v>
      </c>
      <c r="F14" s="1" t="e">
        <f t="shared" si="702"/>
        <v>#REF!</v>
      </c>
      <c r="G14" s="1" t="e">
        <f t="shared" si="702"/>
        <v>#REF!</v>
      </c>
      <c r="H14" s="1" t="e">
        <f t="shared" si="702"/>
        <v>#REF!</v>
      </c>
      <c r="I14" s="1" t="e">
        <f t="shared" si="702"/>
        <v>#REF!</v>
      </c>
      <c r="J14" s="1" t="e">
        <f t="shared" si="702"/>
        <v>#REF!</v>
      </c>
      <c r="K14" s="1" t="e">
        <f t="shared" si="702"/>
        <v>#REF!</v>
      </c>
      <c r="L14" s="1" t="e">
        <f t="shared" si="702"/>
        <v>#REF!</v>
      </c>
      <c r="M14" s="1" t="e">
        <f t="shared" si="702"/>
        <v>#REF!</v>
      </c>
      <c r="N14" s="1" t="e">
        <f t="shared" si="702"/>
        <v>#REF!</v>
      </c>
    </row>
    <row r="15">
      <c r="D15" t="e">
        <f>C14*D14</f>
        <v>#REF!</v>
      </c>
      <c r="E15" s="1" t="e">
        <f>D15*E14</f>
        <v>#REF!</v>
      </c>
      <c r="F15" s="1" t="e">
        <f t="shared" ref="F15:N15" si="703">E15*F14</f>
        <v>#REF!</v>
      </c>
      <c r="G15" s="1" t="e">
        <f t="shared" si="703"/>
        <v>#REF!</v>
      </c>
      <c r="H15" s="1" t="e">
        <f t="shared" si="703"/>
        <v>#REF!</v>
      </c>
      <c r="I15" s="1" t="e">
        <f t="shared" si="703"/>
        <v>#REF!</v>
      </c>
      <c r="J15" s="1" t="e">
        <f t="shared" si="703"/>
        <v>#REF!</v>
      </c>
      <c r="K15" s="1" t="e">
        <f t="shared" si="703"/>
        <v>#REF!</v>
      </c>
      <c r="L15" s="1" t="e">
        <f t="shared" si="703"/>
        <v>#REF!</v>
      </c>
      <c r="M15" s="1" t="e">
        <f t="shared" si="703"/>
        <v>#REF!</v>
      </c>
      <c r="N15" s="1" t="e">
        <f t="shared" si="703"/>
        <v>#REF!</v>
      </c>
    </row>
    <row r="20" ht="21">
      <c r="A20" s="1"/>
      <c r="B20" s="1562" t="s">
        <v>159</v>
      </c>
      <c r="C20" s="1563" t="s">
        <v>2</v>
      </c>
      <c r="D20" s="1563" t="s">
        <v>3</v>
      </c>
      <c r="E20" s="1564" t="s">
        <v>4</v>
      </c>
      <c r="F20" s="1565"/>
      <c r="G20" s="1565"/>
      <c r="H20" s="1565"/>
      <c r="I20" s="1565"/>
      <c r="J20" s="1565"/>
      <c r="K20" s="1565"/>
      <c r="L20" s="1565"/>
      <c r="M20" s="1565"/>
      <c r="N20" s="1566"/>
    </row>
    <row r="21">
      <c r="A21" s="1"/>
      <c r="B21" s="1567"/>
      <c r="C21" s="1567">
        <v>2019</v>
      </c>
      <c r="D21" s="1567">
        <v>2020</v>
      </c>
      <c r="E21" s="1567">
        <v>2021</v>
      </c>
      <c r="F21" s="1567">
        <v>2022</v>
      </c>
      <c r="G21" s="1567">
        <v>2023</v>
      </c>
      <c r="H21" s="1567">
        <v>2024</v>
      </c>
      <c r="I21" s="1567">
        <v>2025</v>
      </c>
      <c r="J21" s="1567">
        <v>2026</v>
      </c>
      <c r="K21" s="1567">
        <v>2027</v>
      </c>
      <c r="L21" s="1567">
        <v>2028</v>
      </c>
      <c r="M21" s="1567">
        <v>2029</v>
      </c>
      <c r="N21" s="1567">
        <v>2030</v>
      </c>
    </row>
    <row r="22">
      <c r="A22" s="1568" t="s">
        <v>239</v>
      </c>
      <c r="B22" s="368" t="s">
        <v>1787</v>
      </c>
      <c r="C22" s="1569" t="e">
        <f>C3/1000</f>
        <v>#REF!</v>
      </c>
      <c r="D22" s="1569" t="e">
        <f t="shared" ref="D22:N22" si="704">D3/1000</f>
        <v>#REF!</v>
      </c>
      <c r="E22" s="1569" t="e">
        <f t="shared" si="704"/>
        <v>#REF!</v>
      </c>
      <c r="F22" s="1569" t="e">
        <f t="shared" si="704"/>
        <v>#REF!</v>
      </c>
      <c r="G22" s="1569" t="e">
        <f t="shared" si="704"/>
        <v>#REF!</v>
      </c>
      <c r="H22" s="1569" t="e">
        <f t="shared" si="704"/>
        <v>#REF!</v>
      </c>
      <c r="I22" s="1569" t="e">
        <f t="shared" si="704"/>
        <v>#REF!</v>
      </c>
      <c r="J22" s="1569" t="e">
        <f t="shared" si="704"/>
        <v>#REF!</v>
      </c>
      <c r="K22" s="1569" t="e">
        <f t="shared" si="704"/>
        <v>#REF!</v>
      </c>
      <c r="L22" s="1569" t="e">
        <f t="shared" si="704"/>
        <v>#REF!</v>
      </c>
      <c r="M22" s="1569" t="e">
        <f t="shared" si="704"/>
        <v>#REF!</v>
      </c>
      <c r="N22" s="1569" t="e">
        <f t="shared" si="704"/>
        <v>#REF!</v>
      </c>
    </row>
    <row r="23" ht="28.5">
      <c r="A23" s="1570" t="s">
        <v>1785</v>
      </c>
      <c r="B23" s="1571" t="s">
        <v>181</v>
      </c>
      <c r="C23" s="1569" t="e">
        <f>C4</f>
        <v>#REF!</v>
      </c>
      <c r="D23" s="1569" t="e">
        <f t="shared" ref="D23:N23" si="705">D4</f>
        <v>#REF!</v>
      </c>
      <c r="E23" s="1569" t="e">
        <f t="shared" si="705"/>
        <v>#REF!</v>
      </c>
      <c r="F23" s="1569" t="e">
        <f t="shared" si="705"/>
        <v>#REF!</v>
      </c>
      <c r="G23" s="1569" t="e">
        <f t="shared" si="705"/>
        <v>#REF!</v>
      </c>
      <c r="H23" s="1569" t="e">
        <f t="shared" si="705"/>
        <v>#REF!</v>
      </c>
      <c r="I23" s="1569" t="e">
        <f t="shared" si="705"/>
        <v>#REF!</v>
      </c>
      <c r="J23" s="1569" t="e">
        <f t="shared" si="705"/>
        <v>#REF!</v>
      </c>
      <c r="K23" s="1569" t="e">
        <f t="shared" si="705"/>
        <v>#REF!</v>
      </c>
      <c r="L23" s="1569" t="e">
        <f t="shared" si="705"/>
        <v>#REF!</v>
      </c>
      <c r="M23" s="1569" t="e">
        <f t="shared" si="705"/>
        <v>#REF!</v>
      </c>
      <c r="N23" s="1569" t="e">
        <f t="shared" si="705"/>
        <v>#REF!</v>
      </c>
    </row>
    <row r="24" ht="57">
      <c r="A24" s="1570" t="s">
        <v>1786</v>
      </c>
      <c r="B24" s="368" t="s">
        <v>1787</v>
      </c>
      <c r="C24" s="1569" t="e">
        <f>C5/1000</f>
        <v>#REF!</v>
      </c>
      <c r="D24" s="1569" t="e">
        <f t="shared" ref="D24:N30" si="706">D5/1000</f>
        <v>#REF!</v>
      </c>
      <c r="E24" s="1569" t="e">
        <f t="shared" si="706"/>
        <v>#REF!</v>
      </c>
      <c r="F24" s="1569" t="e">
        <f t="shared" si="706"/>
        <v>#REF!</v>
      </c>
      <c r="G24" s="1569" t="e">
        <f t="shared" si="706"/>
        <v>#REF!</v>
      </c>
      <c r="H24" s="1569" t="e">
        <f t="shared" si="706"/>
        <v>#REF!</v>
      </c>
      <c r="I24" s="1569" t="e">
        <f t="shared" si="706"/>
        <v>#REF!</v>
      </c>
      <c r="J24" s="1569" t="e">
        <f t="shared" si="706"/>
        <v>#REF!</v>
      </c>
      <c r="K24" s="1569" t="e">
        <f t="shared" si="706"/>
        <v>#REF!</v>
      </c>
      <c r="L24" s="1569" t="e">
        <f t="shared" si="706"/>
        <v>#REF!</v>
      </c>
      <c r="M24" s="1569" t="e">
        <f t="shared" si="706"/>
        <v>#REF!</v>
      </c>
      <c r="N24" s="1569" t="e">
        <f t="shared" si="706"/>
        <v>#REF!</v>
      </c>
    </row>
    <row r="25">
      <c r="A25" s="1572" t="s">
        <v>387</v>
      </c>
      <c r="B25" s="1573"/>
      <c r="C25" s="1574"/>
      <c r="D25" s="1574"/>
      <c r="E25" s="1574"/>
      <c r="F25" s="1574"/>
      <c r="G25" s="1574"/>
      <c r="H25" s="1574"/>
      <c r="I25" s="1574"/>
      <c r="J25" s="1574"/>
      <c r="K25" s="1574"/>
      <c r="L25" s="1574"/>
      <c r="M25" s="1574"/>
      <c r="N25" s="1575"/>
    </row>
    <row r="26">
      <c r="A26" s="1570" t="s">
        <v>188</v>
      </c>
      <c r="B26" s="368" t="s">
        <v>1787</v>
      </c>
      <c r="C26" s="1569" t="e">
        <f>C7/1000</f>
        <v>#REF!</v>
      </c>
      <c r="D26" s="1569" t="e">
        <f t="shared" si="706"/>
        <v>#REF!</v>
      </c>
      <c r="E26" s="1569" t="e">
        <f t="shared" si="706"/>
        <v>#REF!</v>
      </c>
      <c r="F26" s="1569" t="e">
        <f t="shared" si="706"/>
        <v>#REF!</v>
      </c>
      <c r="G26" s="1569" t="e">
        <f t="shared" si="706"/>
        <v>#REF!</v>
      </c>
      <c r="H26" s="1569" t="e">
        <f t="shared" si="706"/>
        <v>#REF!</v>
      </c>
      <c r="I26" s="1569" t="e">
        <f t="shared" si="706"/>
        <v>#REF!</v>
      </c>
      <c r="J26" s="1569" t="e">
        <f t="shared" si="706"/>
        <v>#REF!</v>
      </c>
      <c r="K26" s="1569" t="e">
        <f t="shared" si="706"/>
        <v>#REF!</v>
      </c>
      <c r="L26" s="1569" t="e">
        <f t="shared" si="706"/>
        <v>#REF!</v>
      </c>
      <c r="M26" s="1569" t="e">
        <f t="shared" si="706"/>
        <v>#REF!</v>
      </c>
      <c r="N26" s="1569" t="e">
        <f t="shared" si="706"/>
        <v>#REF!</v>
      </c>
    </row>
    <row r="27">
      <c r="A27" s="1572" t="s">
        <v>400</v>
      </c>
      <c r="B27" s="1573"/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5"/>
    </row>
    <row r="28">
      <c r="A28" s="1570" t="s">
        <v>188</v>
      </c>
      <c r="B28" s="368" t="s">
        <v>1787</v>
      </c>
      <c r="C28" s="1569" t="e">
        <f>C9/1000</f>
        <v>#REF!</v>
      </c>
      <c r="D28" s="1569" t="e">
        <f t="shared" si="706"/>
        <v>#REF!</v>
      </c>
      <c r="E28" s="1569" t="e">
        <f t="shared" si="706"/>
        <v>#REF!</v>
      </c>
      <c r="F28" s="1569" t="e">
        <f t="shared" si="706"/>
        <v>#REF!</v>
      </c>
      <c r="G28" s="1569" t="e">
        <f t="shared" si="706"/>
        <v>#REF!</v>
      </c>
      <c r="H28" s="1569" t="e">
        <f t="shared" si="706"/>
        <v>#REF!</v>
      </c>
      <c r="I28" s="1569" t="e">
        <f t="shared" si="706"/>
        <v>#REF!</v>
      </c>
      <c r="J28" s="1569" t="e">
        <f t="shared" si="706"/>
        <v>#REF!</v>
      </c>
      <c r="K28" s="1569" t="e">
        <f t="shared" si="706"/>
        <v>#REF!</v>
      </c>
      <c r="L28" s="1569" t="e">
        <f t="shared" si="706"/>
        <v>#REF!</v>
      </c>
      <c r="M28" s="1569" t="e">
        <f t="shared" si="706"/>
        <v>#REF!</v>
      </c>
      <c r="N28" s="1569" t="e">
        <f t="shared" si="706"/>
        <v>#REF!</v>
      </c>
    </row>
    <row r="29">
      <c r="A29" s="1572" t="s">
        <v>413</v>
      </c>
      <c r="B29" s="1573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5"/>
    </row>
    <row r="30">
      <c r="A30" s="1570" t="s">
        <v>188</v>
      </c>
      <c r="B30" s="368" t="s">
        <v>1787</v>
      </c>
      <c r="C30" s="1569" t="e">
        <f>C11/1000</f>
        <v>#REF!</v>
      </c>
      <c r="D30" s="1569" t="e">
        <f t="shared" si="706"/>
        <v>#REF!</v>
      </c>
      <c r="E30" s="1569" t="e">
        <f t="shared" si="706"/>
        <v>#REF!</v>
      </c>
      <c r="F30" s="1569" t="e">
        <f t="shared" si="706"/>
        <v>#REF!</v>
      </c>
      <c r="G30" s="1569" t="e">
        <f t="shared" si="706"/>
        <v>#REF!</v>
      </c>
      <c r="H30" s="1569" t="e">
        <f t="shared" si="706"/>
        <v>#REF!</v>
      </c>
      <c r="I30" s="1569" t="e">
        <f t="shared" si="706"/>
        <v>#REF!</v>
      </c>
      <c r="J30" s="1569" t="e">
        <f t="shared" si="706"/>
        <v>#REF!</v>
      </c>
      <c r="K30" s="1569" t="e">
        <f t="shared" si="706"/>
        <v>#REF!</v>
      </c>
      <c r="L30" s="1569" t="e">
        <f t="shared" si="706"/>
        <v>#REF!</v>
      </c>
      <c r="M30" s="1569" t="e">
        <f t="shared" si="706"/>
        <v>#REF!</v>
      </c>
      <c r="N30" s="1569" t="e">
        <f t="shared" si="706"/>
        <v>#REF!</v>
      </c>
    </row>
  </sheetData>
  <mergeCells count="4">
    <mergeCell ref="B1:B2"/>
    <mergeCell ref="E1:N1"/>
    <mergeCell ref="B20:B21"/>
    <mergeCell ref="E20:N2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29" activeCellId="0" sqref="H29"/>
    </sheetView>
  </sheetViews>
  <sheetFormatPr defaultRowHeight="14.25"/>
  <cols>
    <col customWidth="1" min="15" max="15" width="11.28515625"/>
  </cols>
  <sheetData>
    <row r="1" s="1" customFormat="1" ht="28.5">
      <c r="A1" s="1576">
        <v>24</v>
      </c>
      <c r="B1" s="1577" t="s">
        <v>556</v>
      </c>
      <c r="C1" s="1578" t="s">
        <v>742</v>
      </c>
      <c r="D1" s="1579">
        <v>639.89999999999998</v>
      </c>
      <c r="E1" s="1579">
        <v>439.89999999999998</v>
      </c>
      <c r="F1" s="1579">
        <v>310.19999999999999</v>
      </c>
      <c r="G1" s="1579">
        <v>230.80000000000001</v>
      </c>
      <c r="H1" s="1579">
        <v>255.59999999999999</v>
      </c>
      <c r="I1" s="1580">
        <v>321.10000000000002</v>
      </c>
      <c r="J1" s="1580">
        <v>315.60000000000002</v>
      </c>
      <c r="K1" s="1580">
        <v>281.67000000000002</v>
      </c>
      <c r="L1" s="1580">
        <v>318.20000000000005</v>
      </c>
      <c r="M1" s="1580">
        <v>339.14999999999998</v>
      </c>
      <c r="N1" s="1580">
        <v>359.07000000000005</v>
      </c>
      <c r="O1" s="1580">
        <v>377.18434235029895</v>
      </c>
      <c r="P1" s="1580">
        <v>398.13059242552146</v>
      </c>
      <c r="Q1" s="1580">
        <v>416.44938532436635</v>
      </c>
      <c r="R1" s="1580">
        <v>437.34027736494255</v>
      </c>
      <c r="S1" s="1580">
        <v>458.97011738878132</v>
      </c>
      <c r="T1" s="1580">
        <v>481.00501989112428</v>
      </c>
      <c r="U1" s="1580">
        <v>504.41338228823565</v>
      </c>
    </row>
    <row r="2" s="1" customFormat="1" ht="28.5">
      <c r="A2" s="1576">
        <v>25</v>
      </c>
      <c r="B2" s="1577" t="s">
        <v>558</v>
      </c>
      <c r="C2" s="1581" t="s">
        <v>742</v>
      </c>
      <c r="D2" s="1579">
        <v>394.5</v>
      </c>
      <c r="E2" s="1579">
        <v>469.69999999999999</v>
      </c>
      <c r="F2" s="1579">
        <v>569</v>
      </c>
      <c r="G2" s="1579">
        <v>258.30000000000001</v>
      </c>
      <c r="H2" s="1579">
        <v>319.5</v>
      </c>
      <c r="I2" s="1580">
        <v>325.5</v>
      </c>
      <c r="J2" s="1580">
        <v>387.5</v>
      </c>
      <c r="K2" s="1580">
        <v>308.24000000000001</v>
      </c>
      <c r="L2" s="1580">
        <v>339.19</v>
      </c>
      <c r="M2" s="1580">
        <v>356.34000000000003</v>
      </c>
      <c r="N2" s="1580">
        <v>375.10000000000002</v>
      </c>
      <c r="O2" s="1580">
        <v>396.62194775123754</v>
      </c>
      <c r="P2" s="1580">
        <v>421.97874559001849</v>
      </c>
      <c r="Q2" s="1580">
        <v>448.70941236208358</v>
      </c>
      <c r="R2" s="1580">
        <v>475.49877940158916</v>
      </c>
      <c r="S2" s="1580">
        <v>503.87787851652985</v>
      </c>
      <c r="T2" s="1580">
        <v>533.0641818970845</v>
      </c>
      <c r="U2" s="1580">
        <v>563.79181596841636</v>
      </c>
    </row>
    <row r="3">
      <c r="O3" t="e">
        <f>'Прогноз СЭР'!#REF!</f>
        <v>#NAME?</v>
      </c>
      <c r="P3" s="1" t="e">
        <f>'Прогноз СЭР'!#REF!</f>
        <v>#NAME?</v>
      </c>
      <c r="Q3" s="1" t="e">
        <f>'Прогноз СЭР'!#REF!</f>
        <v>#NAME?</v>
      </c>
      <c r="R3" s="1" t="e">
        <f>'Прогноз СЭР'!#REF!</f>
        <v>#NAME?</v>
      </c>
      <c r="S3" s="1" t="e">
        <f>'Прогноз СЭР'!#REF!</f>
        <v>#NAME?</v>
      </c>
      <c r="T3" s="1" t="e">
        <f>'Прогноз СЭР'!#REF!</f>
        <v>#NAME?</v>
      </c>
      <c r="U3" s="1" t="e">
        <f>'Прогноз СЭР'!#REF!</f>
        <v>#NAME?</v>
      </c>
    </row>
    <row r="4" s="1" customFormat="1" ht="28.5">
      <c r="A4" s="1576">
        <v>24</v>
      </c>
      <c r="B4" s="1577" t="s">
        <v>556</v>
      </c>
      <c r="C4" s="1578" t="s">
        <v>742</v>
      </c>
      <c r="D4" s="1580">
        <v>639.89999999999998</v>
      </c>
      <c r="E4" s="1580">
        <v>439.89999999999998</v>
      </c>
      <c r="F4" s="1580">
        <v>310.19999999999999</v>
      </c>
      <c r="G4" s="1580">
        <v>230.80000000000001</v>
      </c>
      <c r="H4" s="1580">
        <v>255.59999999999999</v>
      </c>
      <c r="I4" s="1580">
        <v>321.10000000000002</v>
      </c>
      <c r="J4" s="1580">
        <v>315.60000000000002</v>
      </c>
      <c r="K4" s="1580">
        <v>281.67000000000002</v>
      </c>
      <c r="L4" s="1580">
        <v>306.85000000000002</v>
      </c>
      <c r="M4" s="1580">
        <v>323.03240000000005</v>
      </c>
      <c r="N4" s="1580">
        <v>341.34000000000003</v>
      </c>
      <c r="O4" s="1580">
        <v>350.27627904406455</v>
      </c>
      <c r="P4" s="1580">
        <v>360.48706190278887</v>
      </c>
      <c r="Q4" s="1580">
        <v>375.54868115684502</v>
      </c>
      <c r="R4" s="1580">
        <v>389.26220698899095</v>
      </c>
      <c r="S4" s="1580">
        <v>403.62419600323028</v>
      </c>
      <c r="T4" s="1580">
        <v>417.76257229703975</v>
      </c>
      <c r="U4" s="1580">
        <v>432.47096776802209</v>
      </c>
    </row>
    <row r="5" s="1" customFormat="1" ht="28.5">
      <c r="A5" s="1576">
        <v>25</v>
      </c>
      <c r="B5" s="1577" t="s">
        <v>558</v>
      </c>
      <c r="C5" s="1581" t="s">
        <v>742</v>
      </c>
      <c r="D5" s="1580">
        <v>394.5</v>
      </c>
      <c r="E5" s="1580">
        <v>469.69999999999999</v>
      </c>
      <c r="F5" s="1580">
        <v>569</v>
      </c>
      <c r="G5" s="1580">
        <v>258.30000000000001</v>
      </c>
      <c r="H5" s="1580">
        <v>319.5</v>
      </c>
      <c r="I5" s="1580">
        <v>325.5</v>
      </c>
      <c r="J5" s="1580">
        <v>387.5</v>
      </c>
      <c r="K5" s="1580">
        <v>308.24000000000001</v>
      </c>
      <c r="L5" s="1580">
        <v>331.90600000000006</v>
      </c>
      <c r="M5" s="1580">
        <v>348.06000000000006</v>
      </c>
      <c r="N5" s="1580">
        <v>364.94</v>
      </c>
      <c r="O5" s="1580">
        <v>382.06467447661095</v>
      </c>
      <c r="P5" s="1580">
        <v>400.87362428862735</v>
      </c>
      <c r="Q5" s="1580">
        <v>419.96673598771957</v>
      </c>
      <c r="R5" s="1580">
        <v>438.50005190184066</v>
      </c>
      <c r="S5" s="1580">
        <v>457.86384980242218</v>
      </c>
      <c r="T5" s="1580">
        <v>476.87476489019542</v>
      </c>
      <c r="U5" s="1580">
        <v>496.24500035684656</v>
      </c>
    </row>
    <row r="7" s="1" customFormat="1" ht="28.5">
      <c r="A7" s="1576">
        <v>24</v>
      </c>
      <c r="B7" s="1577" t="s">
        <v>556</v>
      </c>
      <c r="C7" s="1582" t="s">
        <v>742</v>
      </c>
      <c r="D7" s="1580">
        <v>639.89999999999998</v>
      </c>
      <c r="E7" s="1580">
        <v>439.89999999999998</v>
      </c>
      <c r="F7" s="1580">
        <v>310.19999999999999</v>
      </c>
      <c r="G7" s="1580">
        <v>230.80000000000001</v>
      </c>
      <c r="H7" s="1580">
        <v>255.59999999999999</v>
      </c>
      <c r="I7" s="1580" t="e">
        <f>#REF!</f>
        <v>#REF!</v>
      </c>
      <c r="J7" s="1580" t="e">
        <f>#REF!</f>
        <v>#REF!</v>
      </c>
      <c r="K7" s="1580" t="e">
        <f>#REF!</f>
        <v>#REF!</v>
      </c>
      <c r="L7" s="1580" t="e">
        <f>#REF!</f>
        <v>#REF!</v>
      </c>
      <c r="M7" s="1580" t="e">
        <f>#REF!</f>
        <v>#REF!</v>
      </c>
      <c r="N7" s="1580" t="e">
        <f>#REF!</f>
        <v>#REF!</v>
      </c>
      <c r="O7" s="1583">
        <v>400</v>
      </c>
      <c r="P7" s="1583">
        <v>428.5</v>
      </c>
      <c r="Q7" s="1583">
        <v>457.10000000000002</v>
      </c>
      <c r="R7" s="1583">
        <v>471.39999999999998</v>
      </c>
      <c r="S7" s="1583">
        <v>500</v>
      </c>
      <c r="T7" s="1583">
        <v>528.5</v>
      </c>
      <c r="U7" s="1583">
        <v>557.10000000000002</v>
      </c>
    </row>
    <row r="8" s="1" customFormat="1" ht="28.5">
      <c r="A8" s="1576">
        <v>25</v>
      </c>
      <c r="B8" s="1577" t="s">
        <v>558</v>
      </c>
      <c r="C8" s="1571" t="s">
        <v>742</v>
      </c>
      <c r="D8" s="1580">
        <v>394.5</v>
      </c>
      <c r="E8" s="1580">
        <v>469.69999999999999</v>
      </c>
      <c r="F8" s="1580">
        <v>569</v>
      </c>
      <c r="G8" s="1580">
        <v>258.30000000000001</v>
      </c>
      <c r="H8" s="1580">
        <v>319.5</v>
      </c>
      <c r="I8" s="1580" t="e">
        <f>#REF!</f>
        <v>#REF!</v>
      </c>
      <c r="J8" s="1580" t="e">
        <f>#REF!</f>
        <v>#REF!</v>
      </c>
      <c r="K8" s="1580" t="e">
        <f>#REF!</f>
        <v>#REF!</v>
      </c>
      <c r="L8" s="1580" t="e">
        <f>#REF!</f>
        <v>#REF!</v>
      </c>
      <c r="M8" s="1580" t="e">
        <f>#REF!</f>
        <v>#REF!</v>
      </c>
      <c r="N8" s="1580" t="e">
        <f>#REF!</f>
        <v>#REF!</v>
      </c>
      <c r="O8" s="1583">
        <v>400.89999999999998</v>
      </c>
      <c r="P8" s="1583">
        <v>422.10000000000002</v>
      </c>
      <c r="Q8" s="1583">
        <v>451.60000000000002</v>
      </c>
      <c r="R8" s="1583">
        <v>468.10000000000002</v>
      </c>
      <c r="S8" s="1583">
        <v>497.5</v>
      </c>
      <c r="T8" s="1583">
        <v>526.89999999999998</v>
      </c>
      <c r="U8" s="1583">
        <v>556</v>
      </c>
    </row>
    <row r="10">
      <c r="O10" s="19">
        <f t="shared" ref="O10:O11" si="707">O7-O1</f>
        <v>22.815657649701052</v>
      </c>
      <c r="P10" s="19">
        <f t="shared" ref="P10:U11" si="708">P7-P1</f>
        <v>30.369407574478544</v>
      </c>
      <c r="Q10" s="19">
        <f t="shared" si="708"/>
        <v>40.650614675633676</v>
      </c>
      <c r="R10" s="19">
        <f t="shared" si="708"/>
        <v>34.059722635057426</v>
      </c>
      <c r="S10" s="19">
        <f t="shared" si="708"/>
        <v>41.029882611218682</v>
      </c>
      <c r="T10" s="19">
        <f t="shared" si="708"/>
        <v>47.494980108875723</v>
      </c>
      <c r="U10" s="19">
        <f t="shared" si="708"/>
        <v>52.68661771176437</v>
      </c>
    </row>
    <row r="11">
      <c r="O11" s="19">
        <f t="shared" si="707"/>
        <v>4.2780522487624353</v>
      </c>
      <c r="P11" s="19">
        <f t="shared" si="708"/>
        <v>0.12125440998153181</v>
      </c>
      <c r="Q11" s="19">
        <f t="shared" si="708"/>
        <v>2.8905876379164397</v>
      </c>
      <c r="R11" s="19">
        <f t="shared" si="708"/>
        <v>-7.3987794015891382</v>
      </c>
      <c r="S11" s="19">
        <f t="shared" si="708"/>
        <v>-6.3778785165298473</v>
      </c>
      <c r="T11" s="19">
        <f t="shared" si="708"/>
        <v>-6.1641818970845179</v>
      </c>
      <c r="U11" s="19">
        <f t="shared" si="708"/>
        <v>-7.7918159684163584</v>
      </c>
    </row>
    <row r="12">
      <c r="O12" s="19" t="e">
        <f>O8-O3</f>
        <v>#NAME?</v>
      </c>
      <c r="P12" s="19" t="e">
        <f t="shared" ref="P12:U12" si="709">P8-P3</f>
        <v>#NAME?</v>
      </c>
      <c r="Q12" s="19" t="e">
        <f t="shared" si="709"/>
        <v>#NAME?</v>
      </c>
      <c r="R12" s="19" t="e">
        <f t="shared" si="709"/>
        <v>#NAME?</v>
      </c>
      <c r="S12" s="19" t="e">
        <f t="shared" si="709"/>
        <v>#NAME?</v>
      </c>
      <c r="T12" s="19" t="e">
        <f t="shared" si="709"/>
        <v>#NAME?</v>
      </c>
      <c r="U12" s="19" t="e">
        <f t="shared" si="709"/>
        <v>#NAME?</v>
      </c>
    </row>
    <row r="14">
      <c r="O14" s="19">
        <f t="shared" ref="O14:O15" si="710">O7-O4</f>
        <v>49.723720955935448</v>
      </c>
      <c r="P14" s="19">
        <f t="shared" ref="P14:U15" si="711">P7-P4</f>
        <v>68.012938097211133</v>
      </c>
      <c r="Q14" s="19">
        <f t="shared" si="711"/>
        <v>81.551318843155002</v>
      </c>
      <c r="R14" s="19">
        <f t="shared" si="711"/>
        <v>82.137793011009023</v>
      </c>
      <c r="S14" s="19">
        <f t="shared" si="711"/>
        <v>96.375803996769719</v>
      </c>
      <c r="T14" s="19">
        <f t="shared" si="711"/>
        <v>110.73742770296025</v>
      </c>
      <c r="U14" s="19">
        <f t="shared" si="711"/>
        <v>124.62903223197793</v>
      </c>
    </row>
    <row r="15">
      <c r="O15" s="19">
        <f t="shared" si="710"/>
        <v>18.835325523389031</v>
      </c>
      <c r="P15" s="19">
        <f t="shared" si="711"/>
        <v>21.226375711372668</v>
      </c>
      <c r="Q15" s="19">
        <f t="shared" si="711"/>
        <v>31.633264012280449</v>
      </c>
      <c r="R15" s="19">
        <f t="shared" si="711"/>
        <v>29.599948098159359</v>
      </c>
      <c r="S15" s="19">
        <f t="shared" si="711"/>
        <v>39.63615019757782</v>
      </c>
      <c r="T15" s="19">
        <f t="shared" si="711"/>
        <v>50.025235109804555</v>
      </c>
      <c r="U15" s="19">
        <f t="shared" si="711"/>
        <v>59.75499964315344</v>
      </c>
    </row>
    <row r="19">
      <c r="A19">
        <v>24</v>
      </c>
      <c r="B19" t="s">
        <v>556</v>
      </c>
      <c r="C19" t="s">
        <v>742</v>
      </c>
      <c r="D19">
        <v>639.89999999999998</v>
      </c>
      <c r="E19">
        <v>439.89999999999998</v>
      </c>
      <c r="F19">
        <v>310.19999999999999</v>
      </c>
      <c r="G19">
        <v>230.80000000000001</v>
      </c>
      <c r="H19">
        <v>255.59999999999999</v>
      </c>
      <c r="I19">
        <v>321.10000000000002</v>
      </c>
      <c r="J19">
        <v>315.60000000000002</v>
      </c>
      <c r="K19">
        <v>281.67000000000002</v>
      </c>
      <c r="L19">
        <v>329.55000000000001</v>
      </c>
      <c r="M19">
        <v>355.26760000000002</v>
      </c>
      <c r="N19">
        <v>376.80000000000001</v>
      </c>
      <c r="O19">
        <v>411.44540216325731</v>
      </c>
      <c r="P19">
        <v>445.74024765835162</v>
      </c>
      <c r="Q19">
        <v>470.18446794126493</v>
      </c>
      <c r="R19">
        <v>502.07332410986174</v>
      </c>
      <c r="S19">
        <v>535.7744388471375</v>
      </c>
      <c r="T19">
        <v>571.66959896078936</v>
      </c>
      <c r="U19">
        <v>610.95138669767846</v>
      </c>
    </row>
    <row r="20">
      <c r="A20">
        <v>25</v>
      </c>
      <c r="B20" t="s">
        <v>558</v>
      </c>
      <c r="C20" t="s">
        <v>742</v>
      </c>
      <c r="D20">
        <v>394.5</v>
      </c>
      <c r="E20">
        <v>469.69999999999999</v>
      </c>
      <c r="F20">
        <v>569</v>
      </c>
      <c r="G20">
        <v>258.30000000000001</v>
      </c>
      <c r="H20">
        <v>319.5</v>
      </c>
      <c r="I20">
        <v>325.5</v>
      </c>
      <c r="J20">
        <v>387.5</v>
      </c>
      <c r="K20">
        <v>308.24000000000001</v>
      </c>
      <c r="L20">
        <v>346.47399999999999</v>
      </c>
      <c r="M20">
        <v>364.62</v>
      </c>
      <c r="N20">
        <v>385.25999999999999</v>
      </c>
      <c r="O20">
        <v>410.53088349676523</v>
      </c>
      <c r="P20">
        <v>439.36031484318391</v>
      </c>
      <c r="Q20">
        <v>469.86143377310731</v>
      </c>
      <c r="R20">
        <v>501.46254001923813</v>
      </c>
      <c r="S20">
        <v>535.53951206292959</v>
      </c>
      <c r="T20">
        <v>571.4428229321785</v>
      </c>
      <c r="U20">
        <v>609.93234017811335</v>
      </c>
    </row>
    <row r="22">
      <c r="O22">
        <f t="shared" ref="O22:O23" si="712">O7/O19</f>
        <v>0.97218245214776788</v>
      </c>
      <c r="P22" s="1">
        <f t="shared" ref="P22:U23" si="713">P7/P19</f>
        <v>0.96132221007880392</v>
      </c>
      <c r="Q22" s="1">
        <f t="shared" si="713"/>
        <v>0.97217162872572938</v>
      </c>
      <c r="R22" s="1">
        <f t="shared" si="713"/>
        <v>0.93890668426918866</v>
      </c>
      <c r="S22" s="1">
        <f t="shared" si="713"/>
        <v>0.93322854497479235</v>
      </c>
      <c r="T22" s="1">
        <f t="shared" si="713"/>
        <v>0.9244850538855568</v>
      </c>
      <c r="U22" s="1">
        <f t="shared" si="713"/>
        <v>0.9118565112213648</v>
      </c>
    </row>
    <row r="23">
      <c r="O23" s="1">
        <f t="shared" si="712"/>
        <v>0.9765404166070708</v>
      </c>
      <c r="P23" s="1">
        <f t="shared" si="713"/>
        <v>0.96071489786385367</v>
      </c>
      <c r="Q23" s="1">
        <f t="shared" si="713"/>
        <v>0.96113442717257447</v>
      </c>
      <c r="R23" s="1">
        <f t="shared" si="713"/>
        <v>0.93346952692027962</v>
      </c>
      <c r="S23" s="1">
        <f t="shared" si="713"/>
        <v>0.92896973760834345</v>
      </c>
      <c r="T23" s="1">
        <f t="shared" si="713"/>
        <v>0.92205200390194586</v>
      </c>
      <c r="U23" s="1">
        <f t="shared" si="713"/>
        <v>0.91157651984421095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2" zoomScale="70" workbookViewId="0">
      <selection activeCell="H100" activeCellId="0" sqref="H100"/>
    </sheetView>
  </sheetViews>
  <sheetFormatPr defaultColWidth="9.140625" defaultRowHeight="14.25"/>
  <cols>
    <col customWidth="1" min="1" max="1" style="320" width="49.28515625"/>
    <col customWidth="1" min="2" max="2" style="321" width="14"/>
    <col bestFit="1" customWidth="1" min="3" max="3" style="320" width="11.140625"/>
    <col bestFit="1" customWidth="1" min="4" max="4" style="320" width="12.42578125"/>
    <col bestFit="1" customWidth="1" min="5" max="5" style="320" width="11.140625"/>
    <col bestFit="1" customWidth="1" min="6" max="8" style="320" width="21.140625"/>
    <col bestFit="1" customWidth="1" min="9" max="9" style="320" width="11"/>
    <col min="10" max="16384" style="320" width="9.140625"/>
  </cols>
  <sheetData>
    <row r="1" ht="4.7000000000000002" customHeight="1">
      <c r="A1" s="322"/>
      <c r="B1" s="322"/>
      <c r="C1" s="322"/>
      <c r="D1" s="322"/>
      <c r="E1" s="322"/>
      <c r="F1" s="322"/>
      <c r="G1" s="323"/>
      <c r="H1" s="323"/>
    </row>
    <row r="2" ht="36" customHeight="1">
      <c r="A2" s="324" t="s">
        <v>490</v>
      </c>
      <c r="B2" s="324"/>
      <c r="C2" s="324"/>
      <c r="D2" s="324"/>
      <c r="E2" s="324"/>
      <c r="F2" s="324"/>
      <c r="G2" s="324"/>
      <c r="H2" s="324"/>
    </row>
    <row r="3" ht="16.5" customHeight="1">
      <c r="A3" s="325" t="s">
        <v>491</v>
      </c>
      <c r="B3" s="325" t="s">
        <v>159</v>
      </c>
      <c r="C3" s="326" t="s">
        <v>492</v>
      </c>
      <c r="D3" s="326" t="s">
        <v>493</v>
      </c>
      <c r="E3" s="326" t="s">
        <v>494</v>
      </c>
      <c r="F3" s="327" t="s">
        <v>495</v>
      </c>
      <c r="G3" s="327" t="s">
        <v>496</v>
      </c>
      <c r="H3" s="327" t="s">
        <v>497</v>
      </c>
    </row>
    <row r="4" ht="33.75" customHeight="1">
      <c r="A4" s="325"/>
      <c r="B4" s="325"/>
      <c r="C4" s="328" t="s">
        <v>498</v>
      </c>
      <c r="D4" s="328" t="s">
        <v>499</v>
      </c>
      <c r="E4" s="328" t="s">
        <v>500</v>
      </c>
      <c r="F4" s="328" t="s">
        <v>501</v>
      </c>
      <c r="G4" s="328" t="s">
        <v>501</v>
      </c>
      <c r="H4" s="328" t="s">
        <v>501</v>
      </c>
    </row>
    <row r="5" ht="19.699999999999999" customHeight="1">
      <c r="A5" s="329" t="s">
        <v>502</v>
      </c>
      <c r="B5" s="329"/>
      <c r="C5" s="329"/>
      <c r="D5" s="329"/>
      <c r="E5" s="330"/>
      <c r="F5" s="330"/>
      <c r="G5" s="330"/>
      <c r="H5" s="330"/>
    </row>
    <row r="6" s="331" customFormat="1" ht="30">
      <c r="A6" s="332" t="s">
        <v>173</v>
      </c>
      <c r="B6" s="333" t="s">
        <v>174</v>
      </c>
      <c r="C6" s="334">
        <f>'СС Макро ТО новый кон'!D9</f>
        <v>1077.9000000000001</v>
      </c>
      <c r="D6" s="334">
        <f>'СС Макро ТО новый кон'!E9</f>
        <v>1078.4000000000001</v>
      </c>
      <c r="E6" s="334">
        <f>'СС Макро ТО новый кон'!F9</f>
        <v>1075.8</v>
      </c>
      <c r="F6" s="334">
        <f>'СС Макро ТО новый кон'!G9</f>
        <v>1070.7</v>
      </c>
      <c r="G6" s="334">
        <f>'СС Макро ТО новый кон'!H9</f>
        <v>1068.4000000000001</v>
      </c>
      <c r="H6" s="334">
        <f>'СС Макро ТО новый кон'!I9</f>
        <v>1067.7</v>
      </c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320"/>
      <c r="AI6" s="320"/>
      <c r="AJ6" s="320"/>
      <c r="AK6" s="320"/>
      <c r="AL6" s="320"/>
      <c r="AM6" s="320"/>
      <c r="AN6" s="320"/>
      <c r="AO6" s="320"/>
      <c r="AP6" s="320"/>
      <c r="AQ6" s="320"/>
      <c r="AR6" s="320"/>
      <c r="AS6" s="320"/>
      <c r="AT6" s="320"/>
      <c r="AU6" s="320"/>
      <c r="AV6" s="320"/>
      <c r="AW6" s="320"/>
      <c r="AX6" s="320"/>
      <c r="AY6" s="320"/>
      <c r="AZ6" s="320"/>
      <c r="BA6" s="320"/>
      <c r="BB6" s="320"/>
      <c r="BC6" s="320"/>
      <c r="BD6" s="320"/>
      <c r="BE6" s="320"/>
      <c r="BF6" s="320"/>
      <c r="BG6" s="320"/>
      <c r="BH6" s="320"/>
      <c r="BI6" s="320"/>
      <c r="BJ6" s="320"/>
      <c r="BK6" s="320"/>
      <c r="BL6" s="320"/>
      <c r="BM6" s="320"/>
      <c r="BN6" s="320"/>
      <c r="BO6" s="320"/>
      <c r="BP6" s="320"/>
      <c r="BQ6" s="320"/>
      <c r="BR6" s="320"/>
      <c r="BS6" s="320"/>
      <c r="BT6" s="320"/>
      <c r="BU6" s="320"/>
      <c r="BV6" s="320"/>
      <c r="BW6" s="320"/>
      <c r="BX6" s="320"/>
      <c r="BY6" s="320"/>
      <c r="BZ6" s="320"/>
      <c r="CA6" s="320"/>
      <c r="CB6" s="320"/>
      <c r="CC6" s="320"/>
      <c r="CD6" s="320"/>
      <c r="CE6" s="320"/>
      <c r="CF6" s="320"/>
      <c r="CG6" s="320"/>
      <c r="CH6" s="320"/>
      <c r="CI6" s="320"/>
      <c r="CJ6" s="320"/>
      <c r="CK6" s="320"/>
      <c r="CL6" s="320"/>
      <c r="CM6" s="320"/>
      <c r="CN6" s="320"/>
      <c r="CO6" s="320"/>
      <c r="CP6" s="320"/>
      <c r="CQ6" s="320"/>
      <c r="CR6" s="320"/>
      <c r="CS6" s="320"/>
      <c r="CT6" s="320"/>
      <c r="CU6" s="320"/>
      <c r="CV6" s="320"/>
      <c r="CW6" s="320"/>
      <c r="CX6" s="320"/>
      <c r="CY6" s="320"/>
      <c r="CZ6" s="320"/>
      <c r="DA6" s="320"/>
      <c r="DB6" s="320"/>
      <c r="DC6" s="320"/>
      <c r="DD6" s="320"/>
      <c r="DE6" s="320"/>
      <c r="DF6" s="320"/>
      <c r="DG6" s="320"/>
      <c r="DH6" s="320"/>
      <c r="DI6" s="320"/>
      <c r="DJ6" s="320"/>
      <c r="DK6" s="320"/>
      <c r="DL6" s="320"/>
      <c r="DM6" s="320"/>
      <c r="DN6" s="320"/>
      <c r="DO6" s="320"/>
      <c r="DP6" s="320"/>
      <c r="DQ6" s="320"/>
      <c r="DR6" s="320"/>
      <c r="DS6" s="320"/>
      <c r="DT6" s="320"/>
      <c r="DU6" s="320"/>
      <c r="DV6" s="320"/>
      <c r="DW6" s="320"/>
      <c r="DX6" s="320"/>
      <c r="DY6" s="320"/>
      <c r="DZ6" s="320"/>
      <c r="EA6" s="320"/>
      <c r="EB6" s="320"/>
      <c r="EC6" s="320"/>
      <c r="ED6" s="320"/>
      <c r="EE6" s="320"/>
      <c r="EF6" s="320"/>
      <c r="EG6" s="320"/>
      <c r="EH6" s="320"/>
      <c r="EI6" s="320"/>
      <c r="EJ6" s="320"/>
      <c r="EK6" s="320"/>
      <c r="EL6" s="320"/>
      <c r="EM6" s="320"/>
      <c r="EN6" s="320"/>
      <c r="EO6" s="320"/>
      <c r="EP6" s="320"/>
      <c r="EQ6" s="320"/>
      <c r="ER6" s="320"/>
      <c r="ES6" s="320"/>
      <c r="ET6" s="320"/>
      <c r="EU6" s="320"/>
      <c r="EV6" s="320"/>
      <c r="EW6" s="320"/>
      <c r="EX6" s="320"/>
      <c r="EY6" s="320"/>
      <c r="EZ6" s="320"/>
      <c r="FA6" s="320"/>
      <c r="FB6" s="320"/>
      <c r="FC6" s="320"/>
      <c r="FD6" s="320"/>
      <c r="FE6" s="320"/>
      <c r="FF6" s="320"/>
      <c r="FG6" s="320"/>
      <c r="FH6" s="320"/>
      <c r="FI6" s="320"/>
      <c r="FJ6" s="320"/>
      <c r="FK6" s="320"/>
      <c r="FL6" s="320"/>
      <c r="FM6" s="320"/>
      <c r="FN6" s="320"/>
      <c r="FO6" s="320"/>
      <c r="FP6" s="320"/>
      <c r="FQ6" s="320"/>
      <c r="FR6" s="320"/>
      <c r="FS6" s="320"/>
      <c r="FT6" s="320"/>
      <c r="FU6" s="320"/>
      <c r="FV6" s="320"/>
      <c r="FW6" s="320"/>
      <c r="FX6" s="320"/>
      <c r="FY6" s="320"/>
      <c r="FZ6" s="320"/>
      <c r="GA6" s="320"/>
      <c r="GB6" s="320"/>
      <c r="GC6" s="320"/>
      <c r="GD6" s="320"/>
      <c r="GE6" s="320"/>
      <c r="GF6" s="320"/>
      <c r="GG6" s="320"/>
      <c r="GH6" s="320"/>
      <c r="GI6" s="320"/>
      <c r="GJ6" s="320"/>
      <c r="GK6" s="320"/>
      <c r="GL6" s="320"/>
      <c r="GM6" s="320"/>
      <c r="GN6" s="320"/>
      <c r="GO6" s="320"/>
      <c r="GP6" s="320"/>
      <c r="GQ6" s="320"/>
      <c r="GR6" s="320"/>
      <c r="GS6" s="320"/>
      <c r="GT6" s="320"/>
      <c r="GU6" s="320"/>
      <c r="GV6" s="320"/>
      <c r="GW6" s="320"/>
      <c r="GX6" s="320"/>
      <c r="GY6" s="320"/>
      <c r="GZ6" s="320"/>
      <c r="HA6" s="320"/>
      <c r="HB6" s="320"/>
      <c r="HC6" s="320"/>
      <c r="HD6" s="320"/>
      <c r="HE6" s="320"/>
      <c r="HF6" s="320"/>
      <c r="HG6" s="320"/>
      <c r="HH6" s="320"/>
      <c r="HI6" s="320"/>
      <c r="HJ6" s="320"/>
      <c r="HK6" s="320"/>
      <c r="HL6" s="320"/>
      <c r="HM6" s="320"/>
      <c r="HN6" s="320"/>
      <c r="HO6" s="320"/>
      <c r="HP6" s="320"/>
      <c r="HQ6" s="320"/>
      <c r="HR6" s="320"/>
      <c r="HS6" s="320"/>
      <c r="HT6" s="320"/>
      <c r="HU6" s="320"/>
      <c r="HV6" s="320"/>
      <c r="HW6" s="320"/>
      <c r="HX6" s="320"/>
      <c r="HY6" s="320"/>
      <c r="HZ6" s="320"/>
      <c r="IA6" s="320"/>
      <c r="IB6" s="320"/>
      <c r="IC6" s="320"/>
      <c r="ID6" s="320"/>
      <c r="IE6" s="320"/>
      <c r="IF6" s="320"/>
      <c r="IG6" s="320"/>
      <c r="IH6" s="320"/>
      <c r="II6" s="320"/>
      <c r="IJ6" s="320"/>
      <c r="IK6" s="320"/>
      <c r="IL6" s="320"/>
      <c r="IM6" s="320"/>
      <c r="IN6" s="320"/>
      <c r="IO6" s="320"/>
      <c r="IP6" s="320"/>
      <c r="IQ6" s="320"/>
      <c r="IR6" s="320"/>
      <c r="IS6" s="320"/>
      <c r="IT6" s="320"/>
      <c r="IU6" s="320"/>
      <c r="IV6" s="320"/>
      <c r="IW6" s="320"/>
      <c r="IX6" s="320"/>
      <c r="IY6" s="320"/>
      <c r="IZ6" s="320"/>
      <c r="JA6" s="320"/>
      <c r="JB6" s="320"/>
      <c r="JC6" s="320"/>
      <c r="JD6" s="320"/>
      <c r="JE6" s="320"/>
      <c r="JF6" s="320"/>
      <c r="JG6" s="320"/>
      <c r="JH6" s="320"/>
      <c r="JI6" s="320"/>
      <c r="JJ6" s="320"/>
      <c r="JK6" s="320"/>
      <c r="JL6" s="320"/>
      <c r="JM6" s="320"/>
      <c r="JN6" s="320"/>
      <c r="JO6" s="320"/>
      <c r="JP6" s="320"/>
      <c r="JQ6" s="320"/>
      <c r="JR6" s="320"/>
      <c r="JS6" s="320"/>
      <c r="JT6" s="320"/>
      <c r="JU6" s="320"/>
      <c r="JV6" s="320"/>
      <c r="JW6" s="320"/>
      <c r="JX6" s="320"/>
      <c r="JY6" s="320"/>
      <c r="JZ6" s="320"/>
      <c r="KA6" s="320"/>
      <c r="KB6" s="320"/>
      <c r="KC6" s="320"/>
      <c r="KD6" s="320"/>
      <c r="KE6" s="320"/>
      <c r="KF6" s="320"/>
      <c r="KG6" s="320"/>
      <c r="KH6" s="320"/>
      <c r="KI6" s="320"/>
      <c r="KJ6" s="320"/>
      <c r="KK6" s="320"/>
      <c r="KL6" s="320"/>
      <c r="KM6" s="320"/>
      <c r="KN6" s="320"/>
      <c r="KO6" s="320"/>
      <c r="KP6" s="320"/>
      <c r="KQ6" s="320"/>
      <c r="KR6" s="320"/>
      <c r="KS6" s="320"/>
      <c r="KT6" s="320"/>
      <c r="KU6" s="320"/>
      <c r="KV6" s="320"/>
      <c r="KW6" s="320"/>
      <c r="KX6" s="320"/>
      <c r="KY6" s="320"/>
      <c r="KZ6" s="320"/>
      <c r="LA6" s="320"/>
      <c r="LB6" s="320"/>
      <c r="LC6" s="320"/>
      <c r="LD6" s="320"/>
      <c r="LE6" s="320"/>
      <c r="LF6" s="320"/>
      <c r="LG6" s="320"/>
      <c r="LH6" s="320"/>
      <c r="LI6" s="320"/>
      <c r="LJ6" s="320"/>
      <c r="LK6" s="320"/>
      <c r="LL6" s="320"/>
      <c r="LM6" s="320"/>
      <c r="LN6" s="320"/>
      <c r="LO6" s="320"/>
      <c r="LP6" s="320"/>
      <c r="LQ6" s="320"/>
      <c r="LR6" s="320"/>
      <c r="LS6" s="320"/>
      <c r="LT6" s="320"/>
      <c r="LU6" s="320"/>
      <c r="LV6" s="320"/>
      <c r="LW6" s="320"/>
      <c r="LX6" s="320"/>
      <c r="LY6" s="320"/>
      <c r="LZ6" s="320"/>
      <c r="MA6" s="320"/>
      <c r="MB6" s="320"/>
      <c r="MC6" s="320"/>
      <c r="MD6" s="320"/>
      <c r="ME6" s="320"/>
      <c r="MF6" s="320"/>
      <c r="MG6" s="320"/>
    </row>
    <row r="7" s="331" customFormat="1" ht="21">
      <c r="A7" s="335" t="s">
        <v>503</v>
      </c>
      <c r="B7" s="336" t="s">
        <v>504</v>
      </c>
      <c r="C7" s="334">
        <f>'СС Макро ТО новый кон'!D17</f>
        <v>-0.20000000000000001</v>
      </c>
      <c r="D7" s="334">
        <f>'СС Макро ТО новый кон'!E17</f>
        <v>-1.3999999999999999</v>
      </c>
      <c r="E7" s="334">
        <f>'СС Макро ТО новый кон'!F17</f>
        <v>-2.5</v>
      </c>
      <c r="F7" s="334">
        <f>'СС Макро ТО новый кон'!G17</f>
        <v>-2.3999999999999999</v>
      </c>
      <c r="G7" s="334">
        <f>'СС Макро ТО новый кон'!H17</f>
        <v>-1.8999999999999999</v>
      </c>
      <c r="H7" s="334">
        <f>'СС Макро ТО новый кон'!I17</f>
        <v>-1.5</v>
      </c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  <c r="GQ7" s="320"/>
      <c r="GR7" s="320"/>
      <c r="GS7" s="320"/>
      <c r="GT7" s="320"/>
      <c r="GU7" s="320"/>
      <c r="GV7" s="320"/>
      <c r="GW7" s="320"/>
      <c r="GX7" s="320"/>
      <c r="GY7" s="320"/>
      <c r="GZ7" s="320"/>
      <c r="HA7" s="320"/>
      <c r="HB7" s="320"/>
      <c r="HC7" s="320"/>
      <c r="HD7" s="320"/>
      <c r="HE7" s="320"/>
      <c r="HF7" s="320"/>
      <c r="HG7" s="320"/>
      <c r="HH7" s="320"/>
      <c r="HI7" s="320"/>
      <c r="HJ7" s="320"/>
      <c r="HK7" s="320"/>
      <c r="HL7" s="320"/>
      <c r="HM7" s="320"/>
      <c r="HN7" s="320"/>
      <c r="HO7" s="320"/>
      <c r="HP7" s="320"/>
      <c r="HQ7" s="320"/>
      <c r="HR7" s="320"/>
      <c r="HS7" s="320"/>
      <c r="HT7" s="320"/>
      <c r="HU7" s="320"/>
      <c r="HV7" s="320"/>
      <c r="HW7" s="320"/>
      <c r="HX7" s="320"/>
      <c r="HY7" s="320"/>
      <c r="HZ7" s="320"/>
      <c r="IA7" s="320"/>
      <c r="IB7" s="320"/>
      <c r="IC7" s="320"/>
      <c r="ID7" s="320"/>
      <c r="IE7" s="320"/>
      <c r="IF7" s="320"/>
      <c r="IG7" s="320"/>
      <c r="IH7" s="320"/>
      <c r="II7" s="320"/>
      <c r="IJ7" s="320"/>
      <c r="IK7" s="320"/>
      <c r="IL7" s="320"/>
      <c r="IM7" s="320"/>
      <c r="IN7" s="320"/>
      <c r="IO7" s="320"/>
      <c r="IP7" s="320"/>
      <c r="IQ7" s="320"/>
      <c r="IR7" s="320"/>
      <c r="IS7" s="320"/>
      <c r="IT7" s="320"/>
      <c r="IU7" s="320"/>
      <c r="IV7" s="320"/>
      <c r="IW7" s="320"/>
      <c r="IX7" s="320"/>
      <c r="IY7" s="320"/>
      <c r="IZ7" s="320"/>
      <c r="JA7" s="320"/>
      <c r="JB7" s="320"/>
      <c r="JC7" s="320"/>
      <c r="JD7" s="320"/>
      <c r="JE7" s="320"/>
      <c r="JF7" s="320"/>
      <c r="JG7" s="320"/>
      <c r="JH7" s="320"/>
      <c r="JI7" s="320"/>
      <c r="JJ7" s="320"/>
      <c r="JK7" s="320"/>
      <c r="JL7" s="320"/>
      <c r="JM7" s="320"/>
      <c r="JN7" s="320"/>
      <c r="JO7" s="320"/>
      <c r="JP7" s="320"/>
      <c r="JQ7" s="320"/>
      <c r="JR7" s="320"/>
      <c r="JS7" s="320"/>
      <c r="JT7" s="320"/>
      <c r="JU7" s="320"/>
      <c r="JV7" s="320"/>
      <c r="JW7" s="320"/>
      <c r="JX7" s="320"/>
      <c r="JY7" s="320"/>
      <c r="JZ7" s="320"/>
      <c r="KA7" s="320"/>
      <c r="KB7" s="320"/>
      <c r="KC7" s="320"/>
      <c r="KD7" s="320"/>
      <c r="KE7" s="320"/>
      <c r="KF7" s="320"/>
      <c r="KG7" s="320"/>
      <c r="KH7" s="320"/>
      <c r="KI7" s="320"/>
      <c r="KJ7" s="320"/>
      <c r="KK7" s="320"/>
      <c r="KL7" s="320"/>
      <c r="KM7" s="320"/>
      <c r="KN7" s="320"/>
      <c r="KO7" s="320"/>
      <c r="KP7" s="320"/>
      <c r="KQ7" s="320"/>
      <c r="KR7" s="320"/>
      <c r="KS7" s="320"/>
      <c r="KT7" s="320"/>
      <c r="KU7" s="320"/>
      <c r="KV7" s="320"/>
      <c r="KW7" s="320"/>
      <c r="KX7" s="320"/>
      <c r="KY7" s="320"/>
      <c r="KZ7" s="320"/>
      <c r="LA7" s="320"/>
      <c r="LB7" s="320"/>
      <c r="LC7" s="320"/>
      <c r="LD7" s="320"/>
      <c r="LE7" s="320"/>
      <c r="LF7" s="320"/>
      <c r="LG7" s="320"/>
      <c r="LH7" s="320"/>
      <c r="LI7" s="320"/>
      <c r="LJ7" s="320"/>
      <c r="LK7" s="320"/>
      <c r="LL7" s="320"/>
      <c r="LM7" s="320"/>
      <c r="LN7" s="320"/>
      <c r="LO7" s="320"/>
      <c r="LP7" s="320"/>
      <c r="LQ7" s="320"/>
      <c r="LR7" s="320"/>
      <c r="LS7" s="320"/>
      <c r="LT7" s="320"/>
      <c r="LU7" s="320"/>
      <c r="LV7" s="320"/>
      <c r="LW7" s="320"/>
      <c r="LX7" s="320"/>
      <c r="LY7" s="320"/>
      <c r="LZ7" s="320"/>
      <c r="MA7" s="320"/>
      <c r="MB7" s="320"/>
      <c r="MC7" s="320"/>
      <c r="MD7" s="320"/>
      <c r="ME7" s="320"/>
      <c r="MF7" s="320"/>
      <c r="MG7" s="320"/>
    </row>
    <row r="8" ht="19.5" customHeight="1">
      <c r="A8" s="337" t="s">
        <v>505</v>
      </c>
      <c r="B8" s="337"/>
      <c r="C8" s="338"/>
      <c r="D8" s="338"/>
      <c r="E8" s="338"/>
      <c r="F8" s="338"/>
      <c r="G8" s="338"/>
      <c r="H8" s="338"/>
    </row>
    <row r="9" ht="21.199999999999999" customHeight="1">
      <c r="A9" s="335" t="s">
        <v>506</v>
      </c>
      <c r="B9" s="339" t="s">
        <v>178</v>
      </c>
      <c r="C9" s="334">
        <f>'СС Макро ТО новый кон'!D20</f>
        <v>579363.40000000002</v>
      </c>
      <c r="D9" s="334">
        <f>'СС Макро ТО новый кон'!E20</f>
        <v>613599.40000000002</v>
      </c>
      <c r="E9" s="334">
        <f>'СС Макро ТО новый кон'!F20</f>
        <v>569488</v>
      </c>
      <c r="F9" s="334">
        <f>'СС Макро ТО новый кон'!G20</f>
        <v>621006.09999999998</v>
      </c>
      <c r="G9" s="334">
        <f>'СС Макро ТО новый кон'!H20</f>
        <v>652410</v>
      </c>
      <c r="H9" s="334">
        <f>'СС Макро ТО новый кон'!I20</f>
        <v>689911.40000000002</v>
      </c>
    </row>
    <row r="10" ht="21.199999999999999" customHeight="1">
      <c r="A10" s="335" t="s">
        <v>507</v>
      </c>
      <c r="B10" s="339" t="s">
        <v>181</v>
      </c>
      <c r="C10" s="334">
        <f>'СС Макро ТО новый кон'!D21</f>
        <v>100.7</v>
      </c>
      <c r="D10" s="334">
        <f>'СС Макро ТО новый кон'!E21</f>
        <v>100.8</v>
      </c>
      <c r="E10" s="334">
        <f>'СС Макро ТО новый кон'!F21</f>
        <v>91.799999999999997</v>
      </c>
      <c r="F10" s="334">
        <f>'СС Макро ТО новый кон'!G21</f>
        <v>106</v>
      </c>
      <c r="G10" s="334">
        <f>'СС Макро ТО новый кон'!H21</f>
        <v>101.3</v>
      </c>
      <c r="H10" s="334">
        <f>'СС Макро ТО новый кон'!I21</f>
        <v>102</v>
      </c>
    </row>
    <row r="11" s="340" customFormat="1" ht="31.5">
      <c r="A11" s="341" t="s">
        <v>508</v>
      </c>
      <c r="B11" s="342" t="s">
        <v>509</v>
      </c>
      <c r="C11" s="343" t="e">
        <f>#REF!</f>
        <v>#REF!</v>
      </c>
      <c r="D11" s="343" t="e">
        <f>#REF!</f>
        <v>#REF!</v>
      </c>
      <c r="E11" s="343" t="e">
        <f>#REF!</f>
        <v>#REF!</v>
      </c>
      <c r="F11" s="344">
        <v>84.060000000000002</v>
      </c>
      <c r="G11" s="344">
        <v>82.799999999999997</v>
      </c>
      <c r="H11" s="344">
        <v>80.310000000000002</v>
      </c>
      <c r="I11" s="320">
        <f>H11*$L$12</f>
        <v>78.498208628750959</v>
      </c>
      <c r="J11" s="320">
        <f t="shared" ref="J11:O11" si="321">I11*$L$12</f>
        <v>76.727291220556737</v>
      </c>
      <c r="K11" s="320">
        <f t="shared" si="321"/>
        <v>74.996325659945143</v>
      </c>
      <c r="L11" s="320">
        <f t="shared" si="321"/>
        <v>73.304410634343455</v>
      </c>
      <c r="M11" s="320">
        <f t="shared" si="321"/>
        <v>71.65066516476557</v>
      </c>
      <c r="N11" s="320">
        <f t="shared" si="321"/>
        <v>70.034228147086864</v>
      </c>
      <c r="O11" s="320">
        <f t="shared" si="321"/>
        <v>68.45425790366788</v>
      </c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320"/>
      <c r="BL11" s="320"/>
      <c r="BM11" s="320"/>
      <c r="BN11" s="320"/>
      <c r="BO11" s="320"/>
      <c r="BP11" s="320"/>
      <c r="BQ11" s="320"/>
      <c r="BR11" s="320"/>
      <c r="BS11" s="320"/>
      <c r="BT11" s="320"/>
      <c r="BU11" s="320"/>
      <c r="BV11" s="320"/>
      <c r="BW11" s="320"/>
      <c r="BX11" s="320"/>
      <c r="BY11" s="320"/>
      <c r="BZ11" s="320"/>
      <c r="CA11" s="320"/>
      <c r="CB11" s="320"/>
      <c r="CC11" s="320"/>
      <c r="CD11" s="320"/>
      <c r="CE11" s="320"/>
      <c r="CF11" s="320"/>
      <c r="CG11" s="320"/>
      <c r="CH11" s="320"/>
      <c r="CI11" s="320"/>
      <c r="CJ11" s="320"/>
      <c r="CK11" s="320"/>
      <c r="CL11" s="320"/>
      <c r="CM11" s="320"/>
      <c r="CN11" s="320"/>
      <c r="CO11" s="320"/>
      <c r="CP11" s="320"/>
      <c r="CQ11" s="320"/>
      <c r="CR11" s="320"/>
      <c r="CS11" s="320"/>
      <c r="CT11" s="320"/>
      <c r="CU11" s="320"/>
      <c r="CV11" s="320"/>
      <c r="CW11" s="320"/>
      <c r="CX11" s="320"/>
      <c r="CY11" s="320"/>
      <c r="CZ11" s="320"/>
      <c r="DA11" s="320"/>
      <c r="DB11" s="320"/>
      <c r="DC11" s="320"/>
      <c r="DD11" s="320"/>
      <c r="DE11" s="320"/>
      <c r="DF11" s="320"/>
      <c r="DG11" s="320"/>
      <c r="DH11" s="320"/>
      <c r="DI11" s="320"/>
      <c r="DJ11" s="320"/>
      <c r="DK11" s="320"/>
      <c r="DL11" s="320"/>
      <c r="DM11" s="320"/>
      <c r="DN11" s="320"/>
      <c r="DO11" s="320"/>
      <c r="DP11" s="320"/>
      <c r="DQ11" s="320"/>
      <c r="DR11" s="320"/>
      <c r="DS11" s="320"/>
      <c r="DT11" s="320"/>
      <c r="DU11" s="320"/>
      <c r="DV11" s="320"/>
      <c r="DW11" s="320"/>
      <c r="DX11" s="320"/>
      <c r="DY11" s="320"/>
      <c r="DZ11" s="320"/>
      <c r="EA11" s="320"/>
      <c r="EB11" s="320"/>
      <c r="EC11" s="320"/>
      <c r="ED11" s="320"/>
      <c r="EE11" s="320"/>
      <c r="EF11" s="320"/>
      <c r="EG11" s="320"/>
      <c r="EH11" s="320"/>
      <c r="EI11" s="320"/>
      <c r="EJ11" s="320"/>
      <c r="EK11" s="320"/>
      <c r="EL11" s="320"/>
      <c r="EM11" s="320"/>
      <c r="EN11" s="320"/>
      <c r="EO11" s="320"/>
      <c r="EP11" s="320"/>
      <c r="EQ11" s="320"/>
      <c r="ER11" s="320"/>
      <c r="ES11" s="320"/>
      <c r="ET11" s="320"/>
      <c r="EU11" s="320"/>
      <c r="EV11" s="320"/>
      <c r="EW11" s="320"/>
      <c r="EX11" s="320"/>
      <c r="EY11" s="320"/>
      <c r="EZ11" s="320"/>
      <c r="FA11" s="320"/>
      <c r="FB11" s="320"/>
      <c r="FC11" s="320"/>
      <c r="FD11" s="320"/>
      <c r="FE11" s="320"/>
      <c r="FF11" s="320"/>
      <c r="FG11" s="320"/>
      <c r="FH11" s="320"/>
      <c r="FI11" s="320"/>
      <c r="FJ11" s="320"/>
      <c r="FK11" s="320"/>
      <c r="FL11" s="320"/>
      <c r="FM11" s="320"/>
      <c r="FN11" s="320"/>
      <c r="FO11" s="320"/>
      <c r="FP11" s="320"/>
      <c r="FQ11" s="320"/>
      <c r="FR11" s="320"/>
      <c r="FS11" s="320"/>
      <c r="FT11" s="320"/>
      <c r="FU11" s="320"/>
      <c r="FV11" s="320"/>
      <c r="FW11" s="320"/>
      <c r="FX11" s="320"/>
      <c r="FY11" s="320"/>
      <c r="FZ11" s="320"/>
      <c r="GA11" s="320"/>
      <c r="GB11" s="320"/>
      <c r="GC11" s="320"/>
      <c r="GD11" s="320"/>
      <c r="GE11" s="320"/>
      <c r="GF11" s="320"/>
      <c r="GG11" s="320"/>
      <c r="GH11" s="320"/>
      <c r="GI11" s="320"/>
      <c r="GJ11" s="320"/>
      <c r="GK11" s="320"/>
      <c r="GL11" s="320"/>
      <c r="GM11" s="320"/>
      <c r="GN11" s="320"/>
      <c r="GO11" s="320"/>
      <c r="GP11" s="320"/>
      <c r="GQ11" s="320"/>
      <c r="GR11" s="320"/>
      <c r="GS11" s="320"/>
      <c r="GT11" s="320"/>
      <c r="GU11" s="320"/>
      <c r="GV11" s="320"/>
      <c r="GW11" s="320"/>
      <c r="GX11" s="320"/>
      <c r="GY11" s="320"/>
      <c r="GZ11" s="320"/>
      <c r="HA11" s="320"/>
      <c r="HB11" s="320"/>
      <c r="HC11" s="320"/>
      <c r="HD11" s="320"/>
      <c r="HE11" s="320"/>
      <c r="HF11" s="320"/>
      <c r="HG11" s="320"/>
      <c r="HH11" s="320"/>
      <c r="HI11" s="320"/>
      <c r="HJ11" s="320"/>
      <c r="HK11" s="320"/>
      <c r="HL11" s="320"/>
      <c r="HM11" s="320"/>
      <c r="HN11" s="320"/>
      <c r="HO11" s="320"/>
      <c r="HP11" s="320"/>
      <c r="HQ11" s="320"/>
      <c r="HR11" s="320"/>
      <c r="HS11" s="320"/>
      <c r="HT11" s="320"/>
      <c r="HU11" s="320"/>
      <c r="HV11" s="320"/>
      <c r="HW11" s="320"/>
      <c r="HX11" s="320"/>
      <c r="HY11" s="320"/>
      <c r="HZ11" s="320"/>
      <c r="IA11" s="320"/>
      <c r="IB11" s="320"/>
      <c r="IC11" s="320"/>
      <c r="ID11" s="320"/>
      <c r="IE11" s="320"/>
      <c r="IF11" s="320"/>
      <c r="IG11" s="320"/>
      <c r="IH11" s="320"/>
      <c r="II11" s="320"/>
      <c r="IJ11" s="320"/>
      <c r="IK11" s="320"/>
      <c r="IL11" s="320"/>
      <c r="IM11" s="320"/>
      <c r="IN11" s="320"/>
      <c r="IO11" s="320"/>
      <c r="IP11" s="320"/>
      <c r="IQ11" s="320"/>
      <c r="IR11" s="320"/>
      <c r="IS11" s="320"/>
      <c r="IT11" s="320"/>
      <c r="IU11" s="320"/>
      <c r="IV11" s="320"/>
      <c r="IW11" s="320"/>
      <c r="IX11" s="320"/>
      <c r="IY11" s="320"/>
      <c r="IZ11" s="320"/>
      <c r="JA11" s="320"/>
      <c r="JB11" s="320"/>
      <c r="JC11" s="320"/>
      <c r="JD11" s="320"/>
      <c r="JE11" s="320"/>
      <c r="JF11" s="320"/>
      <c r="JG11" s="320"/>
      <c r="JH11" s="320"/>
      <c r="JI11" s="320"/>
      <c r="JJ11" s="320"/>
      <c r="JK11" s="320"/>
      <c r="JL11" s="320"/>
      <c r="JM11" s="320"/>
      <c r="JN11" s="320"/>
      <c r="JO11" s="320"/>
      <c r="JP11" s="320"/>
      <c r="JQ11" s="320"/>
      <c r="JR11" s="320"/>
      <c r="JS11" s="320"/>
      <c r="JT11" s="320"/>
      <c r="JU11" s="320"/>
      <c r="JV11" s="320"/>
      <c r="JW11" s="320"/>
      <c r="JX11" s="320"/>
      <c r="JY11" s="320"/>
      <c r="JZ11" s="320"/>
      <c r="KA11" s="320"/>
      <c r="KB11" s="320"/>
      <c r="KC11" s="320"/>
      <c r="KD11" s="320"/>
      <c r="KE11" s="320"/>
      <c r="KF11" s="320"/>
      <c r="KG11" s="320"/>
      <c r="KH11" s="320"/>
      <c r="KI11" s="320"/>
      <c r="KJ11" s="320"/>
      <c r="KK11" s="320"/>
      <c r="KL11" s="320"/>
      <c r="KM11" s="320"/>
      <c r="KN11" s="320"/>
      <c r="KO11" s="320"/>
      <c r="KP11" s="320"/>
      <c r="KQ11" s="320"/>
      <c r="KR11" s="320"/>
      <c r="KS11" s="320"/>
      <c r="KT11" s="320"/>
      <c r="KU11" s="320"/>
      <c r="KV11" s="320"/>
      <c r="KW11" s="320"/>
      <c r="KX11" s="320"/>
      <c r="KY11" s="320"/>
      <c r="KZ11" s="320"/>
      <c r="LA11" s="320"/>
      <c r="LB11" s="320"/>
      <c r="LC11" s="320"/>
      <c r="LD11" s="320"/>
      <c r="LE11" s="320"/>
      <c r="LF11" s="320"/>
      <c r="LG11" s="320"/>
      <c r="LH11" s="320"/>
      <c r="LI11" s="320"/>
      <c r="LJ11" s="320"/>
      <c r="LK11" s="320"/>
      <c r="LL11" s="320"/>
      <c r="LM11" s="320"/>
      <c r="LN11" s="320"/>
      <c r="LO11" s="320"/>
      <c r="LP11" s="320"/>
      <c r="LQ11" s="320"/>
      <c r="LR11" s="320"/>
      <c r="LS11" s="320"/>
      <c r="LT11" s="320"/>
      <c r="LU11" s="320"/>
      <c r="LV11" s="320"/>
      <c r="LW11" s="320"/>
      <c r="LX11" s="320"/>
      <c r="LY11" s="320"/>
      <c r="LZ11" s="320"/>
      <c r="MA11" s="320"/>
      <c r="MB11" s="320"/>
      <c r="MC11" s="320"/>
      <c r="MD11" s="320"/>
      <c r="ME11" s="320"/>
      <c r="MF11" s="320"/>
      <c r="MG11" s="320"/>
    </row>
    <row r="12" s="340" customFormat="1" ht="15">
      <c r="A12" s="341" t="s">
        <v>510</v>
      </c>
      <c r="B12" s="342" t="s">
        <v>191</v>
      </c>
      <c r="C12" s="343" t="e">
        <f>#REF!</f>
        <v>#REF!</v>
      </c>
      <c r="D12" s="343" t="e">
        <f>#REF!</f>
        <v>#REF!</v>
      </c>
      <c r="E12" s="343" t="e">
        <f>#REF!</f>
        <v>#REF!</v>
      </c>
      <c r="F12" s="344">
        <v>6</v>
      </c>
      <c r="G12" s="344">
        <v>2</v>
      </c>
      <c r="H12" s="344">
        <v>4</v>
      </c>
      <c r="I12" s="320" t="e">
        <f>F11/E11</f>
        <v>#REF!</v>
      </c>
      <c r="J12" s="320">
        <f>G11/F11</f>
        <v>0.98501070663811552</v>
      </c>
      <c r="K12" s="320">
        <f>H11/G11</f>
        <v>0.9699275362318841</v>
      </c>
      <c r="L12" s="320">
        <f>GEOMEAN(I12:K12)</f>
        <v>0.97744002775184857</v>
      </c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0"/>
      <c r="BR12" s="320"/>
      <c r="BS12" s="320"/>
      <c r="BT12" s="320"/>
      <c r="BU12" s="320"/>
      <c r="BV12" s="320"/>
      <c r="BW12" s="320"/>
      <c r="BX12" s="320"/>
      <c r="BY12" s="320"/>
      <c r="BZ12" s="320"/>
      <c r="CA12" s="320"/>
      <c r="CB12" s="320"/>
      <c r="CC12" s="320"/>
      <c r="CD12" s="320"/>
      <c r="CE12" s="320"/>
      <c r="CF12" s="320"/>
      <c r="CG12" s="320"/>
      <c r="CH12" s="320"/>
      <c r="CI12" s="320"/>
      <c r="CJ12" s="320"/>
      <c r="CK12" s="320"/>
      <c r="CL12" s="320"/>
      <c r="CM12" s="320"/>
      <c r="CN12" s="320"/>
      <c r="CO12" s="320"/>
      <c r="CP12" s="320"/>
      <c r="CQ12" s="320"/>
      <c r="CR12" s="320"/>
      <c r="CS12" s="320"/>
      <c r="CT12" s="320"/>
      <c r="CU12" s="320"/>
      <c r="CV12" s="320"/>
      <c r="CW12" s="320"/>
      <c r="CX12" s="320"/>
      <c r="CY12" s="320"/>
      <c r="CZ12" s="320"/>
      <c r="DA12" s="320"/>
      <c r="DB12" s="320"/>
      <c r="DC12" s="320"/>
      <c r="DD12" s="320"/>
      <c r="DE12" s="320"/>
      <c r="DF12" s="320"/>
      <c r="DG12" s="320"/>
      <c r="DH12" s="320"/>
      <c r="DI12" s="320"/>
      <c r="DJ12" s="320"/>
      <c r="DK12" s="320"/>
      <c r="DL12" s="320"/>
      <c r="DM12" s="320"/>
      <c r="DN12" s="320"/>
      <c r="DO12" s="320"/>
      <c r="DP12" s="320"/>
      <c r="DQ12" s="320"/>
      <c r="DR12" s="320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  <c r="EE12" s="320"/>
      <c r="EF12" s="320"/>
      <c r="EG12" s="320"/>
      <c r="EH12" s="320"/>
      <c r="EI12" s="320"/>
      <c r="EJ12" s="320"/>
      <c r="EK12" s="320"/>
      <c r="EL12" s="320"/>
      <c r="EM12" s="320"/>
      <c r="EN12" s="320"/>
      <c r="EO12" s="320"/>
      <c r="EP12" s="320"/>
      <c r="EQ12" s="320"/>
      <c r="ER12" s="320"/>
      <c r="ES12" s="320"/>
      <c r="ET12" s="320"/>
      <c r="EU12" s="320"/>
      <c r="EV12" s="320"/>
      <c r="EW12" s="320"/>
      <c r="EX12" s="320"/>
      <c r="EY12" s="320"/>
      <c r="EZ12" s="320"/>
      <c r="FA12" s="320"/>
      <c r="FB12" s="320"/>
      <c r="FC12" s="320"/>
      <c r="FD12" s="320"/>
      <c r="FE12" s="320"/>
      <c r="FF12" s="320"/>
      <c r="FG12" s="320"/>
      <c r="FH12" s="320"/>
      <c r="FI12" s="320"/>
      <c r="FJ12" s="320"/>
      <c r="FK12" s="320"/>
      <c r="FL12" s="320"/>
      <c r="FM12" s="320"/>
      <c r="FN12" s="320"/>
      <c r="FO12" s="320"/>
      <c r="FP12" s="320"/>
      <c r="FQ12" s="320"/>
      <c r="FR12" s="320"/>
      <c r="FS12" s="320"/>
      <c r="FT12" s="320"/>
      <c r="FU12" s="320"/>
      <c r="FV12" s="320"/>
      <c r="FW12" s="320"/>
      <c r="FX12" s="320"/>
      <c r="FY12" s="320"/>
      <c r="FZ12" s="320"/>
      <c r="GA12" s="320"/>
      <c r="GB12" s="320"/>
      <c r="GC12" s="320"/>
      <c r="GD12" s="320"/>
      <c r="GE12" s="320"/>
      <c r="GF12" s="320"/>
      <c r="GG12" s="320"/>
      <c r="GH12" s="320"/>
      <c r="GI12" s="320"/>
      <c r="GJ12" s="320"/>
      <c r="GK12" s="320"/>
      <c r="GL12" s="320"/>
      <c r="GM12" s="320"/>
      <c r="GN12" s="320"/>
      <c r="GO12" s="320"/>
      <c r="GP12" s="320"/>
      <c r="GQ12" s="320"/>
      <c r="GR12" s="320"/>
      <c r="GS12" s="320"/>
      <c r="GT12" s="320"/>
      <c r="GU12" s="320"/>
      <c r="GV12" s="320"/>
      <c r="GW12" s="320"/>
      <c r="GX12" s="320"/>
      <c r="GY12" s="320"/>
      <c r="GZ12" s="320"/>
      <c r="HA12" s="320"/>
      <c r="HB12" s="320"/>
      <c r="HC12" s="320"/>
      <c r="HD12" s="320"/>
      <c r="HE12" s="320"/>
      <c r="HF12" s="320"/>
      <c r="HG12" s="320"/>
      <c r="HH12" s="320"/>
      <c r="HI12" s="320"/>
      <c r="HJ12" s="320"/>
      <c r="HK12" s="320"/>
      <c r="HL12" s="320"/>
      <c r="HM12" s="320"/>
      <c r="HN12" s="320"/>
      <c r="HO12" s="320"/>
      <c r="HP12" s="320"/>
      <c r="HQ12" s="320"/>
      <c r="HR12" s="320"/>
      <c r="HS12" s="320"/>
      <c r="HT12" s="320"/>
      <c r="HU12" s="320"/>
      <c r="HV12" s="320"/>
      <c r="HW12" s="320"/>
      <c r="HX12" s="320"/>
      <c r="HY12" s="320"/>
      <c r="HZ12" s="320"/>
      <c r="IA12" s="320"/>
      <c r="IB12" s="320"/>
      <c r="IC12" s="320"/>
      <c r="ID12" s="320"/>
      <c r="IE12" s="320"/>
      <c r="IF12" s="320"/>
      <c r="IG12" s="320"/>
      <c r="IH12" s="320"/>
      <c r="II12" s="320"/>
      <c r="IJ12" s="320"/>
      <c r="IK12" s="320"/>
      <c r="IL12" s="320"/>
      <c r="IM12" s="320"/>
      <c r="IN12" s="320"/>
      <c r="IO12" s="320"/>
      <c r="IP12" s="320"/>
      <c r="IQ12" s="320"/>
      <c r="IR12" s="320"/>
      <c r="IS12" s="320"/>
      <c r="IT12" s="320"/>
      <c r="IU12" s="320"/>
      <c r="IV12" s="320"/>
      <c r="IW12" s="320"/>
      <c r="IX12" s="320"/>
      <c r="IY12" s="320"/>
      <c r="IZ12" s="320"/>
      <c r="JA12" s="320"/>
      <c r="JB12" s="320"/>
      <c r="JC12" s="320"/>
      <c r="JD12" s="320"/>
      <c r="JE12" s="320"/>
      <c r="JF12" s="320"/>
      <c r="JG12" s="320"/>
      <c r="JH12" s="320"/>
      <c r="JI12" s="320"/>
      <c r="JJ12" s="320"/>
      <c r="JK12" s="320"/>
      <c r="JL12" s="320"/>
      <c r="JM12" s="320"/>
      <c r="JN12" s="320"/>
      <c r="JO12" s="320"/>
      <c r="JP12" s="320"/>
      <c r="JQ12" s="320"/>
      <c r="JR12" s="320"/>
      <c r="JS12" s="320"/>
      <c r="JT12" s="320"/>
      <c r="JU12" s="320"/>
      <c r="JV12" s="320"/>
      <c r="JW12" s="320"/>
      <c r="JX12" s="320"/>
      <c r="JY12" s="320"/>
      <c r="JZ12" s="320"/>
      <c r="KA12" s="320"/>
      <c r="KB12" s="320"/>
      <c r="KC12" s="320"/>
      <c r="KD12" s="320"/>
      <c r="KE12" s="320"/>
      <c r="KF12" s="320"/>
      <c r="KG12" s="320"/>
      <c r="KH12" s="320"/>
      <c r="KI12" s="320"/>
      <c r="KJ12" s="320"/>
      <c r="KK12" s="320"/>
      <c r="KL12" s="320"/>
      <c r="KM12" s="320"/>
      <c r="KN12" s="320"/>
      <c r="KO12" s="320"/>
      <c r="KP12" s="320"/>
      <c r="KQ12" s="320"/>
      <c r="KR12" s="320"/>
      <c r="KS12" s="320"/>
      <c r="KT12" s="320"/>
      <c r="KU12" s="320"/>
      <c r="KV12" s="320"/>
      <c r="KW12" s="320"/>
      <c r="KX12" s="320"/>
      <c r="KY12" s="320"/>
      <c r="KZ12" s="320"/>
      <c r="LA12" s="320"/>
      <c r="LB12" s="320"/>
      <c r="LC12" s="320"/>
      <c r="LD12" s="320"/>
      <c r="LE12" s="320"/>
      <c r="LF12" s="320"/>
      <c r="LG12" s="320"/>
      <c r="LH12" s="320"/>
      <c r="LI12" s="320"/>
      <c r="LJ12" s="320"/>
      <c r="LK12" s="320"/>
      <c r="LL12" s="320"/>
      <c r="LM12" s="320"/>
      <c r="LN12" s="320"/>
      <c r="LO12" s="320"/>
      <c r="LP12" s="320"/>
      <c r="LQ12" s="320"/>
      <c r="LR12" s="320"/>
      <c r="LS12" s="320"/>
      <c r="LT12" s="320"/>
      <c r="LU12" s="320"/>
      <c r="LV12" s="320"/>
      <c r="LW12" s="320"/>
      <c r="LX12" s="320"/>
      <c r="LY12" s="320"/>
      <c r="LZ12" s="320"/>
      <c r="MA12" s="320"/>
      <c r="MB12" s="320"/>
      <c r="MC12" s="320"/>
      <c r="MD12" s="320"/>
      <c r="ME12" s="320"/>
      <c r="MF12" s="320"/>
      <c r="MG12" s="320"/>
    </row>
    <row r="13" ht="15">
      <c r="A13" s="335" t="s">
        <v>461</v>
      </c>
      <c r="B13" s="339" t="s">
        <v>191</v>
      </c>
      <c r="C13" s="334">
        <f>'СС Макро ТО новый кон'!D195</f>
        <v>99.599999999999994</v>
      </c>
      <c r="D13" s="334">
        <f>'СС Макро ТО новый кон'!E195</f>
        <v>99.799999999999997</v>
      </c>
      <c r="E13" s="334">
        <f>'СС Макро ТО новый кон'!F195</f>
        <v>90.599999999999994</v>
      </c>
      <c r="F13" s="334">
        <f>'СС Макро ТО новый кон'!G195</f>
        <v>105.7</v>
      </c>
      <c r="G13" s="334">
        <f>'СС Макро ТО новый кон'!H195</f>
        <v>100.7</v>
      </c>
      <c r="H13" s="334">
        <f>'СС Макро ТО новый кон'!I195</f>
        <v>101.09999999999999</v>
      </c>
    </row>
    <row r="14" s="345" customFormat="1" ht="72" customHeight="1">
      <c r="A14" s="341" t="s">
        <v>511</v>
      </c>
      <c r="B14" s="346"/>
      <c r="C14" s="346"/>
      <c r="D14" s="346"/>
      <c r="E14" s="346"/>
      <c r="F14" s="346"/>
      <c r="G14" s="346"/>
      <c r="H14" s="346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0"/>
      <c r="AO14" s="320"/>
      <c r="AP14" s="320"/>
      <c r="AQ14" s="320"/>
      <c r="AR14" s="320"/>
      <c r="AS14" s="320"/>
      <c r="AT14" s="320"/>
      <c r="AU14" s="320"/>
      <c r="AV14" s="320"/>
      <c r="AW14" s="320"/>
      <c r="AX14" s="320"/>
      <c r="AY14" s="320"/>
      <c r="AZ14" s="320"/>
      <c r="BA14" s="320"/>
      <c r="BB14" s="320"/>
      <c r="BC14" s="320"/>
      <c r="BD14" s="320"/>
      <c r="BE14" s="320"/>
      <c r="BF14" s="320"/>
      <c r="BG14" s="320"/>
      <c r="BH14" s="320"/>
      <c r="BI14" s="320"/>
      <c r="BJ14" s="320"/>
      <c r="BK14" s="320"/>
      <c r="BL14" s="320"/>
      <c r="BM14" s="320"/>
      <c r="BN14" s="320"/>
      <c r="BO14" s="320"/>
      <c r="BP14" s="320"/>
      <c r="BQ14" s="320"/>
      <c r="BR14" s="320"/>
      <c r="BS14" s="320"/>
      <c r="BT14" s="320"/>
      <c r="BU14" s="320"/>
      <c r="BV14" s="320"/>
      <c r="BW14" s="320"/>
      <c r="BX14" s="320"/>
      <c r="BY14" s="320"/>
      <c r="BZ14" s="320"/>
      <c r="CA14" s="320"/>
      <c r="CB14" s="320"/>
      <c r="CC14" s="320"/>
      <c r="CD14" s="320"/>
      <c r="CE14" s="320"/>
      <c r="CF14" s="320"/>
      <c r="CG14" s="320"/>
      <c r="CH14" s="320"/>
      <c r="CI14" s="320"/>
      <c r="CJ14" s="320"/>
      <c r="CK14" s="320"/>
      <c r="CL14" s="320"/>
      <c r="CM14" s="320"/>
      <c r="CN14" s="320"/>
      <c r="CO14" s="320"/>
      <c r="CP14" s="320"/>
      <c r="CQ14" s="320"/>
      <c r="CR14" s="320"/>
      <c r="CS14" s="320"/>
      <c r="CT14" s="320"/>
      <c r="CU14" s="320"/>
      <c r="CV14" s="320"/>
      <c r="CW14" s="320"/>
      <c r="CX14" s="320"/>
      <c r="CY14" s="320"/>
      <c r="CZ14" s="320"/>
      <c r="DA14" s="320"/>
      <c r="DB14" s="320"/>
      <c r="DC14" s="320"/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0"/>
      <c r="DO14" s="320"/>
      <c r="DP14" s="320"/>
      <c r="DQ14" s="320"/>
      <c r="DR14" s="320"/>
      <c r="DS14" s="320"/>
      <c r="DT14" s="320"/>
      <c r="DU14" s="320"/>
      <c r="DV14" s="320"/>
      <c r="DW14" s="320"/>
      <c r="DX14" s="320"/>
      <c r="DY14" s="320"/>
      <c r="DZ14" s="320"/>
      <c r="EA14" s="320"/>
      <c r="EB14" s="320"/>
      <c r="EC14" s="320"/>
      <c r="ED14" s="320"/>
      <c r="EE14" s="320"/>
      <c r="EF14" s="320"/>
      <c r="EG14" s="320"/>
      <c r="EH14" s="320"/>
      <c r="EI14" s="320"/>
      <c r="EJ14" s="320"/>
      <c r="EK14" s="320"/>
      <c r="EL14" s="320"/>
      <c r="EM14" s="320"/>
      <c r="EN14" s="320"/>
      <c r="EO14" s="320"/>
      <c r="EP14" s="320"/>
      <c r="EQ14" s="320"/>
      <c r="ER14" s="320"/>
      <c r="ES14" s="320"/>
      <c r="ET14" s="320"/>
      <c r="EU14" s="320"/>
      <c r="EV14" s="320"/>
      <c r="EW14" s="320"/>
      <c r="EX14" s="320"/>
      <c r="EY14" s="320"/>
      <c r="EZ14" s="320"/>
      <c r="FA14" s="320"/>
      <c r="FB14" s="320"/>
      <c r="FC14" s="320"/>
      <c r="FD14" s="320"/>
      <c r="FE14" s="320"/>
      <c r="FF14" s="320"/>
      <c r="FG14" s="320"/>
      <c r="FH14" s="320"/>
      <c r="FI14" s="320"/>
      <c r="FJ14" s="320"/>
      <c r="FK14" s="320"/>
      <c r="FL14" s="320"/>
      <c r="FM14" s="320"/>
      <c r="FN14" s="320"/>
      <c r="FO14" s="320"/>
      <c r="FP14" s="320"/>
      <c r="FQ14" s="320"/>
      <c r="FR14" s="320"/>
      <c r="FS14" s="320"/>
      <c r="FT14" s="320"/>
      <c r="FU14" s="320"/>
      <c r="FV14" s="320"/>
      <c r="FW14" s="320"/>
      <c r="FX14" s="320"/>
      <c r="FY14" s="320"/>
      <c r="FZ14" s="320"/>
      <c r="GA14" s="320"/>
      <c r="GB14" s="320"/>
      <c r="GC14" s="320"/>
      <c r="GD14" s="320"/>
      <c r="GE14" s="320"/>
      <c r="GF14" s="320"/>
      <c r="GG14" s="320"/>
      <c r="GH14" s="320"/>
      <c r="GI14" s="320"/>
      <c r="GJ14" s="320"/>
      <c r="GK14" s="320"/>
      <c r="GL14" s="320"/>
      <c r="GM14" s="320"/>
      <c r="GN14" s="320"/>
      <c r="GO14" s="320"/>
      <c r="GP14" s="320"/>
      <c r="GQ14" s="320"/>
      <c r="GR14" s="320"/>
      <c r="GS14" s="320"/>
      <c r="GT14" s="320"/>
      <c r="GU14" s="320"/>
      <c r="GV14" s="320"/>
      <c r="GW14" s="320"/>
      <c r="GX14" s="320"/>
      <c r="GY14" s="320"/>
      <c r="GZ14" s="320"/>
      <c r="HA14" s="320"/>
      <c r="HB14" s="320"/>
      <c r="HC14" s="320"/>
      <c r="HD14" s="320"/>
      <c r="HE14" s="320"/>
      <c r="HF14" s="320"/>
      <c r="HG14" s="320"/>
      <c r="HH14" s="320"/>
      <c r="HI14" s="320"/>
      <c r="HJ14" s="320"/>
      <c r="HK14" s="320"/>
      <c r="HL14" s="320"/>
      <c r="HM14" s="320"/>
      <c r="HN14" s="320"/>
      <c r="HO14" s="320"/>
      <c r="HP14" s="320"/>
      <c r="HQ14" s="320"/>
      <c r="HR14" s="320"/>
      <c r="HS14" s="320"/>
      <c r="HT14" s="320"/>
      <c r="HU14" s="320"/>
      <c r="HV14" s="320"/>
      <c r="HW14" s="320"/>
      <c r="HX14" s="320"/>
      <c r="HY14" s="320"/>
      <c r="HZ14" s="320"/>
      <c r="IA14" s="320"/>
      <c r="IB14" s="320"/>
      <c r="IC14" s="320"/>
      <c r="ID14" s="320"/>
      <c r="IE14" s="320"/>
      <c r="IF14" s="320"/>
      <c r="IG14" s="320"/>
      <c r="IH14" s="320"/>
      <c r="II14" s="320"/>
      <c r="IJ14" s="320"/>
      <c r="IK14" s="320"/>
      <c r="IL14" s="320"/>
      <c r="IM14" s="320"/>
      <c r="IN14" s="320"/>
      <c r="IO14" s="320"/>
      <c r="IP14" s="320"/>
      <c r="IQ14" s="320"/>
      <c r="IR14" s="320"/>
      <c r="IS14" s="320"/>
      <c r="IT14" s="320"/>
      <c r="IU14" s="320"/>
      <c r="IV14" s="320"/>
      <c r="IW14" s="320"/>
      <c r="IX14" s="320"/>
      <c r="IY14" s="320"/>
      <c r="IZ14" s="320"/>
      <c r="JA14" s="320"/>
      <c r="JB14" s="320"/>
      <c r="JC14" s="320"/>
      <c r="JD14" s="320"/>
      <c r="JE14" s="320"/>
      <c r="JF14" s="320"/>
      <c r="JG14" s="320"/>
      <c r="JH14" s="320"/>
      <c r="JI14" s="320"/>
      <c r="JJ14" s="320"/>
      <c r="JK14" s="320"/>
      <c r="JL14" s="320"/>
      <c r="JM14" s="320"/>
      <c r="JN14" s="320"/>
      <c r="JO14" s="320"/>
      <c r="JP14" s="320"/>
      <c r="JQ14" s="320"/>
      <c r="JR14" s="320"/>
      <c r="JS14" s="320"/>
      <c r="JT14" s="320"/>
      <c r="JU14" s="320"/>
      <c r="JV14" s="320"/>
      <c r="JW14" s="320"/>
      <c r="JX14" s="320"/>
      <c r="JY14" s="320"/>
      <c r="JZ14" s="320"/>
      <c r="KA14" s="320"/>
      <c r="KB14" s="320"/>
      <c r="KC14" s="320"/>
      <c r="KD14" s="320"/>
      <c r="KE14" s="320"/>
      <c r="KF14" s="320"/>
      <c r="KG14" s="320"/>
      <c r="KH14" s="320"/>
      <c r="KI14" s="320"/>
      <c r="KJ14" s="320"/>
      <c r="KK14" s="320"/>
      <c r="KL14" s="320"/>
      <c r="KM14" s="320"/>
      <c r="KN14" s="320"/>
      <c r="KO14" s="320"/>
      <c r="KP14" s="320"/>
      <c r="KQ14" s="320"/>
      <c r="KR14" s="320"/>
      <c r="KS14" s="320"/>
      <c r="KT14" s="320"/>
      <c r="KU14" s="320"/>
      <c r="KV14" s="320"/>
      <c r="KW14" s="320"/>
      <c r="KX14" s="320"/>
      <c r="KY14" s="320"/>
      <c r="KZ14" s="320"/>
      <c r="LA14" s="320"/>
      <c r="LB14" s="320"/>
      <c r="LC14" s="320"/>
      <c r="LD14" s="320"/>
      <c r="LE14" s="320"/>
      <c r="LF14" s="320"/>
      <c r="LG14" s="320"/>
      <c r="LH14" s="320"/>
      <c r="LI14" s="320"/>
      <c r="LJ14" s="320"/>
      <c r="LK14" s="320"/>
      <c r="LL14" s="320"/>
      <c r="LM14" s="320"/>
      <c r="LN14" s="320"/>
      <c r="LO14" s="320"/>
      <c r="LP14" s="320"/>
      <c r="LQ14" s="320"/>
      <c r="LR14" s="320"/>
      <c r="LS14" s="320"/>
      <c r="LT14" s="320"/>
      <c r="LU14" s="320"/>
      <c r="LV14" s="320"/>
      <c r="LW14" s="320"/>
      <c r="LX14" s="320"/>
      <c r="LY14" s="320"/>
      <c r="LZ14" s="320"/>
      <c r="MA14" s="320"/>
      <c r="MB14" s="320"/>
      <c r="MC14" s="320"/>
      <c r="MD14" s="320"/>
      <c r="ME14" s="320"/>
      <c r="MF14" s="320"/>
      <c r="MG14" s="320"/>
    </row>
    <row r="15" s="331" customFormat="1" ht="17.449999999999999" customHeight="1">
      <c r="A15" s="341" t="s">
        <v>512</v>
      </c>
      <c r="B15" s="342" t="s">
        <v>178</v>
      </c>
      <c r="C15" s="334">
        <f>'СС Макро ТО новый кон'!D24</f>
        <v>453002.70000000001</v>
      </c>
      <c r="D15" s="334">
        <f>'СС Макро ТО новый кон'!E24</f>
        <v>442059.10000000003</v>
      </c>
      <c r="E15" s="334">
        <f>'СС Макро ТО новый кон'!F24</f>
        <v>357891.42636721249</v>
      </c>
      <c r="F15" s="334">
        <f>'СС Макро ТО новый кон'!G24</f>
        <v>404323.12292025849</v>
      </c>
      <c r="G15" s="334">
        <f>'СС Макро ТО новый кон'!H24</f>
        <v>424810.1793832056</v>
      </c>
      <c r="H15" s="334">
        <f>'СС Макро ТО новый кон'!I24</f>
        <v>447030.72702582448</v>
      </c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20"/>
      <c r="CE15" s="320"/>
      <c r="CF15" s="320"/>
      <c r="CG15" s="320"/>
      <c r="CH15" s="320"/>
      <c r="CI15" s="320"/>
      <c r="CJ15" s="320"/>
      <c r="CK15" s="320"/>
      <c r="CL15" s="320"/>
      <c r="CM15" s="320"/>
      <c r="CN15" s="320"/>
      <c r="CO15" s="320"/>
      <c r="CP15" s="320"/>
      <c r="CQ15" s="320"/>
      <c r="CR15" s="320"/>
      <c r="CS15" s="320"/>
      <c r="CT15" s="320"/>
      <c r="CU15" s="320"/>
      <c r="CV15" s="320"/>
      <c r="CW15" s="320"/>
      <c r="CX15" s="320"/>
      <c r="CY15" s="320"/>
      <c r="CZ15" s="320"/>
      <c r="DA15" s="320"/>
      <c r="DB15" s="320"/>
      <c r="DC15" s="320"/>
      <c r="DD15" s="320"/>
      <c r="DE15" s="320"/>
      <c r="DF15" s="320"/>
      <c r="DG15" s="320"/>
      <c r="DH15" s="320"/>
      <c r="DI15" s="320"/>
      <c r="DJ15" s="320"/>
      <c r="DK15" s="320"/>
      <c r="DL15" s="320"/>
      <c r="DM15" s="320"/>
      <c r="DN15" s="320"/>
      <c r="DO15" s="320"/>
      <c r="DP15" s="320"/>
      <c r="DQ15" s="320"/>
      <c r="DR15" s="320"/>
      <c r="DS15" s="320"/>
      <c r="DT15" s="320"/>
      <c r="DU15" s="320"/>
      <c r="DV15" s="320"/>
      <c r="DW15" s="320"/>
      <c r="DX15" s="320"/>
      <c r="DY15" s="320"/>
      <c r="DZ15" s="320"/>
      <c r="EA15" s="320"/>
      <c r="EB15" s="320"/>
      <c r="EC15" s="320"/>
      <c r="ED15" s="320"/>
      <c r="EE15" s="320"/>
      <c r="EF15" s="320"/>
      <c r="EG15" s="320"/>
      <c r="EH15" s="320"/>
      <c r="EI15" s="320"/>
      <c r="EJ15" s="320"/>
      <c r="EK15" s="320"/>
      <c r="EL15" s="320"/>
      <c r="EM15" s="320"/>
      <c r="EN15" s="320"/>
      <c r="EO15" s="320"/>
      <c r="EP15" s="320"/>
      <c r="EQ15" s="320"/>
      <c r="ER15" s="320"/>
      <c r="ES15" s="320"/>
      <c r="ET15" s="320"/>
      <c r="EU15" s="320"/>
      <c r="EV15" s="320"/>
      <c r="EW15" s="320"/>
      <c r="EX15" s="320"/>
      <c r="EY15" s="320"/>
      <c r="EZ15" s="320"/>
      <c r="FA15" s="320"/>
      <c r="FB15" s="320"/>
      <c r="FC15" s="320"/>
      <c r="FD15" s="320"/>
      <c r="FE15" s="320"/>
      <c r="FF15" s="320"/>
      <c r="FG15" s="320"/>
      <c r="FH15" s="320"/>
      <c r="FI15" s="320"/>
      <c r="FJ15" s="320"/>
      <c r="FK15" s="320"/>
      <c r="FL15" s="320"/>
      <c r="FM15" s="320"/>
      <c r="FN15" s="320"/>
      <c r="FO15" s="320"/>
      <c r="FP15" s="320"/>
      <c r="FQ15" s="320"/>
      <c r="FR15" s="320"/>
      <c r="FS15" s="320"/>
      <c r="FT15" s="320"/>
      <c r="FU15" s="320"/>
      <c r="FV15" s="320"/>
      <c r="FW15" s="320"/>
      <c r="FX15" s="320"/>
      <c r="FY15" s="320"/>
      <c r="FZ15" s="320"/>
      <c r="GA15" s="320"/>
      <c r="GB15" s="320"/>
      <c r="GC15" s="320"/>
      <c r="GD15" s="320"/>
      <c r="GE15" s="320"/>
      <c r="GF15" s="320"/>
      <c r="GG15" s="320"/>
      <c r="GH15" s="320"/>
      <c r="GI15" s="320"/>
      <c r="GJ15" s="320"/>
      <c r="GK15" s="320"/>
      <c r="GL15" s="320"/>
      <c r="GM15" s="320"/>
      <c r="GN15" s="320"/>
      <c r="GO15" s="320"/>
      <c r="GP15" s="320"/>
      <c r="GQ15" s="320"/>
      <c r="GR15" s="320"/>
      <c r="GS15" s="320"/>
      <c r="GT15" s="320"/>
      <c r="GU15" s="320"/>
      <c r="GV15" s="320"/>
      <c r="GW15" s="320"/>
      <c r="GX15" s="320"/>
      <c r="GY15" s="320"/>
      <c r="GZ15" s="320"/>
      <c r="HA15" s="320"/>
      <c r="HB15" s="320"/>
      <c r="HC15" s="320"/>
      <c r="HD15" s="320"/>
      <c r="HE15" s="320"/>
      <c r="HF15" s="320"/>
      <c r="HG15" s="320"/>
      <c r="HH15" s="320"/>
      <c r="HI15" s="320"/>
      <c r="HJ15" s="320"/>
      <c r="HK15" s="320"/>
      <c r="HL15" s="320"/>
      <c r="HM15" s="320"/>
      <c r="HN15" s="320"/>
      <c r="HO15" s="320"/>
      <c r="HP15" s="320"/>
      <c r="HQ15" s="320"/>
      <c r="HR15" s="320"/>
      <c r="HS15" s="320"/>
      <c r="HT15" s="320"/>
      <c r="HU15" s="320"/>
      <c r="HV15" s="320"/>
      <c r="HW15" s="320"/>
      <c r="HX15" s="320"/>
      <c r="HY15" s="320"/>
      <c r="HZ15" s="320"/>
      <c r="IA15" s="320"/>
      <c r="IB15" s="320"/>
      <c r="IC15" s="320"/>
      <c r="ID15" s="320"/>
      <c r="IE15" s="320"/>
      <c r="IF15" s="320"/>
      <c r="IG15" s="320"/>
      <c r="IH15" s="320"/>
      <c r="II15" s="320"/>
      <c r="IJ15" s="320"/>
      <c r="IK15" s="320"/>
      <c r="IL15" s="320"/>
      <c r="IM15" s="320"/>
      <c r="IN15" s="320"/>
      <c r="IO15" s="320"/>
      <c r="IP15" s="320"/>
      <c r="IQ15" s="320"/>
      <c r="IR15" s="320"/>
      <c r="IS15" s="320"/>
      <c r="IT15" s="320"/>
      <c r="IU15" s="320"/>
      <c r="IV15" s="320"/>
      <c r="IW15" s="320"/>
      <c r="IX15" s="320"/>
      <c r="IY15" s="320"/>
      <c r="IZ15" s="320"/>
      <c r="JA15" s="320"/>
      <c r="JB15" s="320"/>
      <c r="JC15" s="320"/>
      <c r="JD15" s="320"/>
      <c r="JE15" s="320"/>
      <c r="JF15" s="320"/>
      <c r="JG15" s="320"/>
      <c r="JH15" s="320"/>
      <c r="JI15" s="320"/>
      <c r="JJ15" s="320"/>
      <c r="JK15" s="320"/>
      <c r="JL15" s="320"/>
      <c r="JM15" s="320"/>
      <c r="JN15" s="320"/>
      <c r="JO15" s="320"/>
      <c r="JP15" s="320"/>
      <c r="JQ15" s="320"/>
      <c r="JR15" s="320"/>
      <c r="JS15" s="320"/>
      <c r="JT15" s="320"/>
      <c r="JU15" s="320"/>
      <c r="JV15" s="320"/>
      <c r="JW15" s="320"/>
      <c r="JX15" s="320"/>
      <c r="JY15" s="320"/>
      <c r="JZ15" s="320"/>
      <c r="KA15" s="320"/>
      <c r="KB15" s="320"/>
      <c r="KC15" s="320"/>
      <c r="KD15" s="320"/>
      <c r="KE15" s="320"/>
      <c r="KF15" s="320"/>
      <c r="KG15" s="320"/>
      <c r="KH15" s="320"/>
      <c r="KI15" s="320"/>
      <c r="KJ15" s="320"/>
      <c r="KK15" s="320"/>
      <c r="KL15" s="320"/>
      <c r="KM15" s="320"/>
      <c r="KN15" s="320"/>
      <c r="KO15" s="320"/>
      <c r="KP15" s="320"/>
      <c r="KQ15" s="320"/>
      <c r="KR15" s="320"/>
      <c r="KS15" s="320"/>
      <c r="KT15" s="320"/>
      <c r="KU15" s="320"/>
      <c r="KV15" s="320"/>
      <c r="KW15" s="320"/>
      <c r="KX15" s="320"/>
      <c r="KY15" s="320"/>
      <c r="KZ15" s="320"/>
      <c r="LA15" s="320"/>
      <c r="LB15" s="320"/>
      <c r="LC15" s="320"/>
      <c r="LD15" s="320"/>
      <c r="LE15" s="320"/>
      <c r="LF15" s="320"/>
      <c r="LG15" s="320"/>
      <c r="LH15" s="320"/>
      <c r="LI15" s="320"/>
      <c r="LJ15" s="320"/>
      <c r="LK15" s="320"/>
      <c r="LL15" s="320"/>
      <c r="LM15" s="320"/>
      <c r="LN15" s="320"/>
      <c r="LO15" s="320"/>
      <c r="LP15" s="320"/>
      <c r="LQ15" s="320"/>
      <c r="LR15" s="320"/>
      <c r="LS15" s="320"/>
      <c r="LT15" s="320"/>
      <c r="LU15" s="320"/>
      <c r="LV15" s="320"/>
      <c r="LW15" s="320"/>
      <c r="LX15" s="320"/>
      <c r="LY15" s="320"/>
      <c r="LZ15" s="320"/>
      <c r="MA15" s="320"/>
      <c r="MB15" s="320"/>
      <c r="MC15" s="320"/>
      <c r="MD15" s="320"/>
      <c r="ME15" s="320"/>
      <c r="MF15" s="320"/>
      <c r="MG15" s="320"/>
    </row>
    <row r="16" s="331" customFormat="1" ht="20.25" customHeight="1">
      <c r="A16" s="341" t="s">
        <v>513</v>
      </c>
      <c r="B16" s="342" t="s">
        <v>181</v>
      </c>
      <c r="C16" s="334">
        <f>'СС Макро ТО новый кон'!D25</f>
        <v>99.599999999999994</v>
      </c>
      <c r="D16" s="334">
        <f>'СС Макро ТО новый кон'!E25</f>
        <v>99.400000000000006</v>
      </c>
      <c r="E16" s="334">
        <f>'СС Макро ТО новый кон'!F25</f>
        <v>87.815129168243445</v>
      </c>
      <c r="F16" s="334">
        <f>'СС Макро ТО новый кон'!G25</f>
        <v>112.26091458627383</v>
      </c>
      <c r="G16" s="334">
        <f>'СС Макро ТО новый кон'!H25</f>
        <v>101.21797243083491</v>
      </c>
      <c r="H16" s="334">
        <f>'СС Макро ТО новый кон'!I25</f>
        <v>101.09365931408321</v>
      </c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0"/>
      <c r="AK16" s="320"/>
      <c r="AL16" s="320"/>
      <c r="AM16" s="320"/>
      <c r="AN16" s="320"/>
      <c r="AO16" s="320"/>
      <c r="AP16" s="320"/>
      <c r="AQ16" s="320"/>
      <c r="AR16" s="320"/>
      <c r="AS16" s="320"/>
      <c r="AT16" s="320"/>
      <c r="AU16" s="320"/>
      <c r="AV16" s="320"/>
      <c r="AW16" s="320"/>
      <c r="AX16" s="320"/>
      <c r="AY16" s="320"/>
      <c r="AZ16" s="320"/>
      <c r="BA16" s="320"/>
      <c r="BB16" s="320"/>
      <c r="BC16" s="320"/>
      <c r="BD16" s="320"/>
      <c r="BE16" s="320"/>
      <c r="BF16" s="320"/>
      <c r="BG16" s="320"/>
      <c r="BH16" s="320"/>
      <c r="BI16" s="320"/>
      <c r="BJ16" s="320"/>
      <c r="BK16" s="320"/>
      <c r="BL16" s="320"/>
      <c r="BM16" s="320"/>
      <c r="BN16" s="320"/>
      <c r="BO16" s="320"/>
      <c r="BP16" s="320"/>
      <c r="BQ16" s="320"/>
      <c r="BR16" s="320"/>
      <c r="BS16" s="320"/>
      <c r="BT16" s="320"/>
      <c r="BU16" s="320"/>
      <c r="BV16" s="320"/>
      <c r="BW16" s="320"/>
      <c r="BX16" s="320"/>
      <c r="BY16" s="320"/>
      <c r="BZ16" s="320"/>
      <c r="CA16" s="320"/>
      <c r="CB16" s="320"/>
      <c r="CC16" s="320"/>
      <c r="CD16" s="320"/>
      <c r="CE16" s="320"/>
      <c r="CF16" s="320"/>
      <c r="CG16" s="320"/>
      <c r="CH16" s="320"/>
      <c r="CI16" s="320"/>
      <c r="CJ16" s="320"/>
      <c r="CK16" s="320"/>
      <c r="CL16" s="320"/>
      <c r="CM16" s="320"/>
      <c r="CN16" s="320"/>
      <c r="CO16" s="320"/>
      <c r="CP16" s="320"/>
      <c r="CQ16" s="320"/>
      <c r="CR16" s="320"/>
      <c r="CS16" s="320"/>
      <c r="CT16" s="320"/>
      <c r="CU16" s="320"/>
      <c r="CV16" s="320"/>
      <c r="CW16" s="320"/>
      <c r="CX16" s="320"/>
      <c r="CY16" s="320"/>
      <c r="CZ16" s="320"/>
      <c r="DA16" s="320"/>
      <c r="DB16" s="320"/>
      <c r="DC16" s="320"/>
      <c r="DD16" s="320"/>
      <c r="DE16" s="320"/>
      <c r="DF16" s="320"/>
      <c r="DG16" s="320"/>
      <c r="DH16" s="320"/>
      <c r="DI16" s="320"/>
      <c r="DJ16" s="320"/>
      <c r="DK16" s="320"/>
      <c r="DL16" s="320"/>
      <c r="DM16" s="320"/>
      <c r="DN16" s="320"/>
      <c r="DO16" s="320"/>
      <c r="DP16" s="320"/>
      <c r="DQ16" s="320"/>
      <c r="DR16" s="320"/>
      <c r="DS16" s="320"/>
      <c r="DT16" s="320"/>
      <c r="DU16" s="320"/>
      <c r="DV16" s="320"/>
      <c r="DW16" s="320"/>
      <c r="DX16" s="320"/>
      <c r="DY16" s="320"/>
      <c r="DZ16" s="320"/>
      <c r="EA16" s="320"/>
      <c r="EB16" s="320"/>
      <c r="EC16" s="320"/>
      <c r="ED16" s="320"/>
      <c r="EE16" s="320"/>
      <c r="EF16" s="320"/>
      <c r="EG16" s="320"/>
      <c r="EH16" s="320"/>
      <c r="EI16" s="320"/>
      <c r="EJ16" s="320"/>
      <c r="EK16" s="320"/>
      <c r="EL16" s="320"/>
      <c r="EM16" s="320"/>
      <c r="EN16" s="320"/>
      <c r="EO16" s="320"/>
      <c r="EP16" s="320"/>
      <c r="EQ16" s="320"/>
      <c r="ER16" s="320"/>
      <c r="ES16" s="320"/>
      <c r="ET16" s="320"/>
      <c r="EU16" s="320"/>
      <c r="EV16" s="320"/>
      <c r="EW16" s="320"/>
      <c r="EX16" s="320"/>
      <c r="EY16" s="320"/>
      <c r="EZ16" s="320"/>
      <c r="FA16" s="320"/>
      <c r="FB16" s="320"/>
      <c r="FC16" s="320"/>
      <c r="FD16" s="320"/>
      <c r="FE16" s="320"/>
      <c r="FF16" s="320"/>
      <c r="FG16" s="320"/>
      <c r="FH16" s="320"/>
      <c r="FI16" s="320"/>
      <c r="FJ16" s="320"/>
      <c r="FK16" s="320"/>
      <c r="FL16" s="320"/>
      <c r="FM16" s="320"/>
      <c r="FN16" s="320"/>
      <c r="FO16" s="320"/>
      <c r="FP16" s="320"/>
      <c r="FQ16" s="320"/>
      <c r="FR16" s="320"/>
      <c r="FS16" s="320"/>
      <c r="FT16" s="320"/>
      <c r="FU16" s="320"/>
      <c r="FV16" s="320"/>
      <c r="FW16" s="320"/>
      <c r="FX16" s="320"/>
      <c r="FY16" s="320"/>
      <c r="FZ16" s="320"/>
      <c r="GA16" s="320"/>
      <c r="GB16" s="320"/>
      <c r="GC16" s="320"/>
      <c r="GD16" s="320"/>
      <c r="GE16" s="320"/>
      <c r="GF16" s="320"/>
      <c r="GG16" s="320"/>
      <c r="GH16" s="320"/>
      <c r="GI16" s="320"/>
      <c r="GJ16" s="320"/>
      <c r="GK16" s="320"/>
      <c r="GL16" s="320"/>
      <c r="GM16" s="320"/>
      <c r="GN16" s="320"/>
      <c r="GO16" s="320"/>
      <c r="GP16" s="320"/>
      <c r="GQ16" s="320"/>
      <c r="GR16" s="320"/>
      <c r="GS16" s="320"/>
      <c r="GT16" s="320"/>
      <c r="GU16" s="320"/>
      <c r="GV16" s="320"/>
      <c r="GW16" s="320"/>
      <c r="GX16" s="320"/>
      <c r="GY16" s="320"/>
      <c r="GZ16" s="320"/>
      <c r="HA16" s="320"/>
      <c r="HB16" s="320"/>
      <c r="HC16" s="320"/>
      <c r="HD16" s="320"/>
      <c r="HE16" s="320"/>
      <c r="HF16" s="320"/>
      <c r="HG16" s="320"/>
      <c r="HH16" s="320"/>
      <c r="HI16" s="320"/>
      <c r="HJ16" s="320"/>
      <c r="HK16" s="320"/>
      <c r="HL16" s="320"/>
      <c r="HM16" s="320"/>
      <c r="HN16" s="320"/>
      <c r="HO16" s="320"/>
      <c r="HP16" s="320"/>
      <c r="HQ16" s="320"/>
      <c r="HR16" s="320"/>
      <c r="HS16" s="320"/>
      <c r="HT16" s="320"/>
      <c r="HU16" s="320"/>
      <c r="HV16" s="320"/>
      <c r="HW16" s="320"/>
      <c r="HX16" s="320"/>
      <c r="HY16" s="320"/>
      <c r="HZ16" s="320"/>
      <c r="IA16" s="320"/>
      <c r="IB16" s="320"/>
      <c r="IC16" s="320"/>
      <c r="ID16" s="320"/>
      <c r="IE16" s="320"/>
      <c r="IF16" s="320"/>
      <c r="IG16" s="320"/>
      <c r="IH16" s="320"/>
      <c r="II16" s="320"/>
      <c r="IJ16" s="320"/>
      <c r="IK16" s="320"/>
      <c r="IL16" s="320"/>
      <c r="IM16" s="320"/>
      <c r="IN16" s="320"/>
      <c r="IO16" s="320"/>
      <c r="IP16" s="320"/>
      <c r="IQ16" s="320"/>
      <c r="IR16" s="320"/>
      <c r="IS16" s="320"/>
      <c r="IT16" s="320"/>
      <c r="IU16" s="320"/>
      <c r="IV16" s="320"/>
      <c r="IW16" s="320"/>
      <c r="IX16" s="320"/>
      <c r="IY16" s="320"/>
      <c r="IZ16" s="320"/>
      <c r="JA16" s="320"/>
      <c r="JB16" s="320"/>
      <c r="JC16" s="320"/>
      <c r="JD16" s="320"/>
      <c r="JE16" s="320"/>
      <c r="JF16" s="320"/>
      <c r="JG16" s="320"/>
      <c r="JH16" s="320"/>
      <c r="JI16" s="320"/>
      <c r="JJ16" s="320"/>
      <c r="JK16" s="320"/>
      <c r="JL16" s="320"/>
      <c r="JM16" s="320"/>
      <c r="JN16" s="320"/>
      <c r="JO16" s="320"/>
      <c r="JP16" s="320"/>
      <c r="JQ16" s="320"/>
      <c r="JR16" s="320"/>
      <c r="JS16" s="320"/>
      <c r="JT16" s="320"/>
      <c r="JU16" s="320"/>
      <c r="JV16" s="320"/>
      <c r="JW16" s="320"/>
      <c r="JX16" s="320"/>
      <c r="JY16" s="320"/>
      <c r="JZ16" s="320"/>
      <c r="KA16" s="320"/>
      <c r="KB16" s="320"/>
      <c r="KC16" s="320"/>
      <c r="KD16" s="320"/>
      <c r="KE16" s="320"/>
      <c r="KF16" s="320"/>
      <c r="KG16" s="320"/>
      <c r="KH16" s="320"/>
      <c r="KI16" s="320"/>
      <c r="KJ16" s="320"/>
      <c r="KK16" s="320"/>
      <c r="KL16" s="320"/>
      <c r="KM16" s="320"/>
      <c r="KN16" s="320"/>
      <c r="KO16" s="320"/>
      <c r="KP16" s="320"/>
      <c r="KQ16" s="320"/>
      <c r="KR16" s="320"/>
      <c r="KS16" s="320"/>
      <c r="KT16" s="320"/>
      <c r="KU16" s="320"/>
      <c r="KV16" s="320"/>
      <c r="KW16" s="320"/>
      <c r="KX16" s="320"/>
      <c r="KY16" s="320"/>
      <c r="KZ16" s="320"/>
      <c r="LA16" s="320"/>
      <c r="LB16" s="320"/>
      <c r="LC16" s="320"/>
      <c r="LD16" s="320"/>
      <c r="LE16" s="320"/>
      <c r="LF16" s="320"/>
      <c r="LG16" s="320"/>
      <c r="LH16" s="320"/>
      <c r="LI16" s="320"/>
      <c r="LJ16" s="320"/>
      <c r="LK16" s="320"/>
      <c r="LL16" s="320"/>
      <c r="LM16" s="320"/>
      <c r="LN16" s="320"/>
      <c r="LO16" s="320"/>
      <c r="LP16" s="320"/>
      <c r="LQ16" s="320"/>
      <c r="LR16" s="320"/>
      <c r="LS16" s="320"/>
      <c r="LT16" s="320"/>
      <c r="LU16" s="320"/>
      <c r="LV16" s="320"/>
      <c r="LW16" s="320"/>
      <c r="LX16" s="320"/>
      <c r="LY16" s="320"/>
      <c r="LZ16" s="320"/>
      <c r="MA16" s="320"/>
      <c r="MB16" s="320"/>
      <c r="MC16" s="320"/>
      <c r="MD16" s="320"/>
      <c r="ME16" s="320"/>
      <c r="MF16" s="320"/>
      <c r="MG16" s="320"/>
    </row>
    <row r="17" s="331" customFormat="1" ht="17.449999999999999" customHeight="1">
      <c r="A17" s="341" t="s">
        <v>186</v>
      </c>
      <c r="B17" s="342"/>
      <c r="C17" s="343"/>
      <c r="D17" s="343"/>
      <c r="E17" s="343"/>
      <c r="F17" s="343"/>
      <c r="G17" s="343"/>
      <c r="H17" s="343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320"/>
      <c r="BT17" s="320"/>
      <c r="BU17" s="320"/>
      <c r="BV17" s="320"/>
      <c r="BW17" s="320"/>
      <c r="BX17" s="320"/>
      <c r="BY17" s="320"/>
      <c r="BZ17" s="320"/>
      <c r="CA17" s="320"/>
      <c r="CB17" s="320"/>
      <c r="CC17" s="320"/>
      <c r="CD17" s="320"/>
      <c r="CE17" s="320"/>
      <c r="CF17" s="320"/>
      <c r="CG17" s="320"/>
      <c r="CH17" s="320"/>
      <c r="CI17" s="320"/>
      <c r="CJ17" s="320"/>
      <c r="CK17" s="320"/>
      <c r="CL17" s="320"/>
      <c r="CM17" s="320"/>
      <c r="CN17" s="320"/>
      <c r="CO17" s="320"/>
      <c r="CP17" s="320"/>
      <c r="CQ17" s="320"/>
      <c r="CR17" s="320"/>
      <c r="CS17" s="320"/>
      <c r="CT17" s="320"/>
      <c r="CU17" s="320"/>
      <c r="CV17" s="320"/>
      <c r="CW17" s="320"/>
      <c r="CX17" s="320"/>
      <c r="CY17" s="320"/>
      <c r="CZ17" s="320"/>
      <c r="DA17" s="320"/>
      <c r="DB17" s="320"/>
      <c r="DC17" s="320"/>
      <c r="DD17" s="320"/>
      <c r="DE17" s="320"/>
      <c r="DF17" s="320"/>
      <c r="DG17" s="320"/>
      <c r="DH17" s="320"/>
      <c r="DI17" s="320"/>
      <c r="DJ17" s="320"/>
      <c r="DK17" s="320"/>
      <c r="DL17" s="320"/>
      <c r="DM17" s="320"/>
      <c r="DN17" s="320"/>
      <c r="DO17" s="320"/>
      <c r="DP17" s="320"/>
      <c r="DQ17" s="320"/>
      <c r="DR17" s="320"/>
      <c r="DS17" s="320"/>
      <c r="DT17" s="320"/>
      <c r="DU17" s="320"/>
      <c r="DV17" s="320"/>
      <c r="DW17" s="320"/>
      <c r="DX17" s="320"/>
      <c r="DY17" s="320"/>
      <c r="DZ17" s="320"/>
      <c r="EA17" s="320"/>
      <c r="EB17" s="320"/>
      <c r="EC17" s="320"/>
      <c r="ED17" s="320"/>
      <c r="EE17" s="320"/>
      <c r="EF17" s="320"/>
      <c r="EG17" s="320"/>
      <c r="EH17" s="320"/>
      <c r="EI17" s="320"/>
      <c r="EJ17" s="320"/>
      <c r="EK17" s="320"/>
      <c r="EL17" s="320"/>
      <c r="EM17" s="320"/>
      <c r="EN17" s="320"/>
      <c r="EO17" s="320"/>
      <c r="EP17" s="320"/>
      <c r="EQ17" s="320"/>
      <c r="ER17" s="320"/>
      <c r="ES17" s="320"/>
      <c r="ET17" s="320"/>
      <c r="EU17" s="320"/>
      <c r="EV17" s="320"/>
      <c r="EW17" s="320"/>
      <c r="EX17" s="320"/>
      <c r="EY17" s="320"/>
      <c r="EZ17" s="320"/>
      <c r="FA17" s="320"/>
      <c r="FB17" s="320"/>
      <c r="FC17" s="320"/>
      <c r="FD17" s="320"/>
      <c r="FE17" s="320"/>
      <c r="FF17" s="320"/>
      <c r="FG17" s="320"/>
      <c r="FH17" s="320"/>
      <c r="FI17" s="320"/>
      <c r="FJ17" s="320"/>
      <c r="FK17" s="320"/>
      <c r="FL17" s="320"/>
      <c r="FM17" s="320"/>
      <c r="FN17" s="320"/>
      <c r="FO17" s="320"/>
      <c r="FP17" s="320"/>
      <c r="FQ17" s="320"/>
      <c r="FR17" s="320"/>
      <c r="FS17" s="320"/>
      <c r="FT17" s="320"/>
      <c r="FU17" s="320"/>
      <c r="FV17" s="320"/>
      <c r="FW17" s="320"/>
      <c r="FX17" s="320"/>
      <c r="FY17" s="320"/>
      <c r="FZ17" s="320"/>
      <c r="GA17" s="320"/>
      <c r="GB17" s="320"/>
      <c r="GC17" s="320"/>
      <c r="GD17" s="320"/>
      <c r="GE17" s="320"/>
      <c r="GF17" s="320"/>
      <c r="GG17" s="320"/>
      <c r="GH17" s="320"/>
      <c r="GI17" s="320"/>
      <c r="GJ17" s="320"/>
      <c r="GK17" s="320"/>
      <c r="GL17" s="320"/>
      <c r="GM17" s="320"/>
      <c r="GN17" s="320"/>
      <c r="GO17" s="320"/>
      <c r="GP17" s="320"/>
      <c r="GQ17" s="320"/>
      <c r="GR17" s="320"/>
      <c r="GS17" s="320"/>
      <c r="GT17" s="320"/>
      <c r="GU17" s="320"/>
      <c r="GV17" s="320"/>
      <c r="GW17" s="320"/>
      <c r="GX17" s="320"/>
      <c r="GY17" s="320"/>
      <c r="GZ17" s="320"/>
      <c r="HA17" s="320"/>
      <c r="HB17" s="320"/>
      <c r="HC17" s="320"/>
      <c r="HD17" s="320"/>
      <c r="HE17" s="320"/>
      <c r="HF17" s="320"/>
      <c r="HG17" s="320"/>
      <c r="HH17" s="320"/>
      <c r="HI17" s="320"/>
      <c r="HJ17" s="320"/>
      <c r="HK17" s="320"/>
      <c r="HL17" s="320"/>
      <c r="HM17" s="320"/>
      <c r="HN17" s="320"/>
      <c r="HO17" s="320"/>
      <c r="HP17" s="320"/>
      <c r="HQ17" s="320"/>
      <c r="HR17" s="320"/>
      <c r="HS17" s="320"/>
      <c r="HT17" s="320"/>
      <c r="HU17" s="320"/>
      <c r="HV17" s="320"/>
      <c r="HW17" s="320"/>
      <c r="HX17" s="320"/>
      <c r="HY17" s="320"/>
      <c r="HZ17" s="320"/>
      <c r="IA17" s="320"/>
      <c r="IB17" s="320"/>
      <c r="IC17" s="320"/>
      <c r="ID17" s="320"/>
      <c r="IE17" s="320"/>
      <c r="IF17" s="320"/>
      <c r="IG17" s="320"/>
      <c r="IH17" s="320"/>
      <c r="II17" s="320"/>
      <c r="IJ17" s="320"/>
      <c r="IK17" s="320"/>
      <c r="IL17" s="320"/>
      <c r="IM17" s="320"/>
      <c r="IN17" s="320"/>
      <c r="IO17" s="320"/>
      <c r="IP17" s="320"/>
      <c r="IQ17" s="320"/>
      <c r="IR17" s="320"/>
      <c r="IS17" s="320"/>
      <c r="IT17" s="320"/>
      <c r="IU17" s="320"/>
      <c r="IV17" s="320"/>
      <c r="IW17" s="320"/>
      <c r="IX17" s="320"/>
      <c r="IY17" s="320"/>
      <c r="IZ17" s="320"/>
      <c r="JA17" s="320"/>
      <c r="JB17" s="320"/>
      <c r="JC17" s="320"/>
      <c r="JD17" s="320"/>
      <c r="JE17" s="320"/>
      <c r="JF17" s="320"/>
      <c r="JG17" s="320"/>
      <c r="JH17" s="320"/>
      <c r="JI17" s="320"/>
      <c r="JJ17" s="320"/>
      <c r="JK17" s="320"/>
      <c r="JL17" s="320"/>
      <c r="JM17" s="320"/>
      <c r="JN17" s="320"/>
      <c r="JO17" s="320"/>
      <c r="JP17" s="320"/>
      <c r="JQ17" s="320"/>
      <c r="JR17" s="320"/>
      <c r="JS17" s="320"/>
      <c r="JT17" s="320"/>
      <c r="JU17" s="320"/>
      <c r="JV17" s="320"/>
      <c r="JW17" s="320"/>
      <c r="JX17" s="320"/>
      <c r="JY17" s="320"/>
      <c r="JZ17" s="320"/>
      <c r="KA17" s="320"/>
      <c r="KB17" s="320"/>
      <c r="KC17" s="320"/>
      <c r="KD17" s="320"/>
      <c r="KE17" s="320"/>
      <c r="KF17" s="320"/>
      <c r="KG17" s="320"/>
      <c r="KH17" s="320"/>
      <c r="KI17" s="320"/>
      <c r="KJ17" s="320"/>
      <c r="KK17" s="320"/>
      <c r="KL17" s="320"/>
      <c r="KM17" s="320"/>
      <c r="KN17" s="320"/>
      <c r="KO17" s="320"/>
      <c r="KP17" s="320"/>
      <c r="KQ17" s="320"/>
      <c r="KR17" s="320"/>
      <c r="KS17" s="320"/>
      <c r="KT17" s="320"/>
      <c r="KU17" s="320"/>
      <c r="KV17" s="320"/>
      <c r="KW17" s="320"/>
      <c r="KX17" s="320"/>
      <c r="KY17" s="320"/>
      <c r="KZ17" s="320"/>
      <c r="LA17" s="320"/>
      <c r="LB17" s="320"/>
      <c r="LC17" s="320"/>
      <c r="LD17" s="320"/>
      <c r="LE17" s="320"/>
      <c r="LF17" s="320"/>
      <c r="LG17" s="320"/>
      <c r="LH17" s="320"/>
      <c r="LI17" s="320"/>
      <c r="LJ17" s="320"/>
      <c r="LK17" s="320"/>
      <c r="LL17" s="320"/>
      <c r="LM17" s="320"/>
      <c r="LN17" s="320"/>
      <c r="LO17" s="320"/>
      <c r="LP17" s="320"/>
      <c r="LQ17" s="320"/>
      <c r="LR17" s="320"/>
      <c r="LS17" s="320"/>
      <c r="LT17" s="320"/>
      <c r="LU17" s="320"/>
      <c r="LV17" s="320"/>
      <c r="LW17" s="320"/>
      <c r="LX17" s="320"/>
      <c r="LY17" s="320"/>
      <c r="LZ17" s="320"/>
      <c r="MA17" s="320"/>
      <c r="MB17" s="320"/>
      <c r="MC17" s="320"/>
      <c r="MD17" s="320"/>
      <c r="ME17" s="320"/>
      <c r="MF17" s="320"/>
      <c r="MG17" s="320"/>
    </row>
    <row r="18" s="331" customFormat="1" ht="31.699999999999999" customHeight="1">
      <c r="A18" s="341" t="s">
        <v>187</v>
      </c>
      <c r="B18" s="342"/>
      <c r="C18" s="343"/>
      <c r="D18" s="343"/>
      <c r="E18" s="343"/>
      <c r="F18" s="343"/>
      <c r="G18" s="343"/>
      <c r="H18" s="343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0"/>
      <c r="AS18" s="320"/>
      <c r="AT18" s="320"/>
      <c r="AU18" s="320"/>
      <c r="AV18" s="320"/>
      <c r="AW18" s="320"/>
      <c r="AX18" s="320"/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0"/>
      <c r="BS18" s="320"/>
      <c r="BT18" s="320"/>
      <c r="BU18" s="320"/>
      <c r="BV18" s="320"/>
      <c r="BW18" s="320"/>
      <c r="BX18" s="320"/>
      <c r="BY18" s="320"/>
      <c r="BZ18" s="320"/>
      <c r="CA18" s="320"/>
      <c r="CB18" s="320"/>
      <c r="CC18" s="320"/>
      <c r="CD18" s="320"/>
      <c r="CE18" s="320"/>
      <c r="CF18" s="320"/>
      <c r="CG18" s="320"/>
      <c r="CH18" s="320"/>
      <c r="CI18" s="320"/>
      <c r="CJ18" s="320"/>
      <c r="CK18" s="320"/>
      <c r="CL18" s="320"/>
      <c r="CM18" s="320"/>
      <c r="CN18" s="320"/>
      <c r="CO18" s="320"/>
      <c r="CP18" s="320"/>
      <c r="CQ18" s="320"/>
      <c r="CR18" s="320"/>
      <c r="CS18" s="320"/>
      <c r="CT18" s="320"/>
      <c r="CU18" s="320"/>
      <c r="CV18" s="320"/>
      <c r="CW18" s="320"/>
      <c r="CX18" s="320"/>
      <c r="CY18" s="320"/>
      <c r="CZ18" s="320"/>
      <c r="DA18" s="320"/>
      <c r="DB18" s="320"/>
      <c r="DC18" s="320"/>
      <c r="DD18" s="320"/>
      <c r="DE18" s="320"/>
      <c r="DF18" s="320"/>
      <c r="DG18" s="320"/>
      <c r="DH18" s="320"/>
      <c r="DI18" s="320"/>
      <c r="DJ18" s="320"/>
      <c r="DK18" s="320"/>
      <c r="DL18" s="320"/>
      <c r="DM18" s="320"/>
      <c r="DN18" s="320"/>
      <c r="DO18" s="320"/>
      <c r="DP18" s="320"/>
      <c r="DQ18" s="320"/>
      <c r="DR18" s="320"/>
      <c r="DS18" s="320"/>
      <c r="DT18" s="320"/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  <c r="EE18" s="320"/>
      <c r="EF18" s="320"/>
      <c r="EG18" s="320"/>
      <c r="EH18" s="320"/>
      <c r="EI18" s="320"/>
      <c r="EJ18" s="320"/>
      <c r="EK18" s="320"/>
      <c r="EL18" s="320"/>
      <c r="EM18" s="320"/>
      <c r="EN18" s="320"/>
      <c r="EO18" s="320"/>
      <c r="EP18" s="320"/>
      <c r="EQ18" s="320"/>
      <c r="ER18" s="320"/>
      <c r="ES18" s="320"/>
      <c r="ET18" s="320"/>
      <c r="EU18" s="320"/>
      <c r="EV18" s="320"/>
      <c r="EW18" s="320"/>
      <c r="EX18" s="320"/>
      <c r="EY18" s="320"/>
      <c r="EZ18" s="320"/>
      <c r="FA18" s="320"/>
      <c r="FB18" s="320"/>
      <c r="FC18" s="320"/>
      <c r="FD18" s="320"/>
      <c r="FE18" s="320"/>
      <c r="FF18" s="320"/>
      <c r="FG18" s="320"/>
      <c r="FH18" s="320"/>
      <c r="FI18" s="320"/>
      <c r="FJ18" s="320"/>
      <c r="FK18" s="320"/>
      <c r="FL18" s="320"/>
      <c r="FM18" s="320"/>
      <c r="FN18" s="320"/>
      <c r="FO18" s="320"/>
      <c r="FP18" s="320"/>
      <c r="FQ18" s="320"/>
      <c r="FR18" s="320"/>
      <c r="FS18" s="320"/>
      <c r="FT18" s="320"/>
      <c r="FU18" s="320"/>
      <c r="FV18" s="320"/>
      <c r="FW18" s="320"/>
      <c r="FX18" s="320"/>
      <c r="FY18" s="320"/>
      <c r="FZ18" s="320"/>
      <c r="GA18" s="320"/>
      <c r="GB18" s="320"/>
      <c r="GC18" s="320"/>
      <c r="GD18" s="320"/>
      <c r="GE18" s="320"/>
      <c r="GF18" s="320"/>
      <c r="GG18" s="320"/>
      <c r="GH18" s="320"/>
      <c r="GI18" s="320"/>
      <c r="GJ18" s="320"/>
      <c r="GK18" s="320"/>
      <c r="GL18" s="320"/>
      <c r="GM18" s="320"/>
      <c r="GN18" s="320"/>
      <c r="GO18" s="320"/>
      <c r="GP18" s="320"/>
      <c r="GQ18" s="320"/>
      <c r="GR18" s="320"/>
      <c r="GS18" s="320"/>
      <c r="GT18" s="320"/>
      <c r="GU18" s="320"/>
      <c r="GV18" s="320"/>
      <c r="GW18" s="320"/>
      <c r="GX18" s="320"/>
      <c r="GY18" s="320"/>
      <c r="GZ18" s="320"/>
      <c r="HA18" s="320"/>
      <c r="HB18" s="320"/>
      <c r="HC18" s="320"/>
      <c r="HD18" s="320"/>
      <c r="HE18" s="320"/>
      <c r="HF18" s="320"/>
      <c r="HG18" s="320"/>
      <c r="HH18" s="320"/>
      <c r="HI18" s="320"/>
      <c r="HJ18" s="320"/>
      <c r="HK18" s="320"/>
      <c r="HL18" s="320"/>
      <c r="HM18" s="320"/>
      <c r="HN18" s="320"/>
      <c r="HO18" s="320"/>
      <c r="HP18" s="320"/>
      <c r="HQ18" s="320"/>
      <c r="HR18" s="320"/>
      <c r="HS18" s="320"/>
      <c r="HT18" s="320"/>
      <c r="HU18" s="320"/>
      <c r="HV18" s="320"/>
      <c r="HW18" s="320"/>
      <c r="HX18" s="320"/>
      <c r="HY18" s="320"/>
      <c r="HZ18" s="320"/>
      <c r="IA18" s="320"/>
      <c r="IB18" s="320"/>
      <c r="IC18" s="320"/>
      <c r="ID18" s="320"/>
      <c r="IE18" s="320"/>
      <c r="IF18" s="320"/>
      <c r="IG18" s="320"/>
      <c r="IH18" s="320"/>
      <c r="II18" s="320"/>
      <c r="IJ18" s="320"/>
      <c r="IK18" s="320"/>
      <c r="IL18" s="320"/>
      <c r="IM18" s="320"/>
      <c r="IN18" s="320"/>
      <c r="IO18" s="320"/>
      <c r="IP18" s="320"/>
      <c r="IQ18" s="320"/>
      <c r="IR18" s="320"/>
      <c r="IS18" s="320"/>
      <c r="IT18" s="320"/>
      <c r="IU18" s="320"/>
      <c r="IV18" s="320"/>
      <c r="IW18" s="320"/>
      <c r="IX18" s="320"/>
      <c r="IY18" s="320"/>
      <c r="IZ18" s="320"/>
      <c r="JA18" s="320"/>
      <c r="JB18" s="320"/>
      <c r="JC18" s="320"/>
      <c r="JD18" s="320"/>
      <c r="JE18" s="320"/>
      <c r="JF18" s="320"/>
      <c r="JG18" s="320"/>
      <c r="JH18" s="320"/>
      <c r="JI18" s="320"/>
      <c r="JJ18" s="320"/>
      <c r="JK18" s="320"/>
      <c r="JL18" s="320"/>
      <c r="JM18" s="320"/>
      <c r="JN18" s="320"/>
      <c r="JO18" s="320"/>
      <c r="JP18" s="320"/>
      <c r="JQ18" s="320"/>
      <c r="JR18" s="320"/>
      <c r="JS18" s="320"/>
      <c r="JT18" s="320"/>
      <c r="JU18" s="320"/>
      <c r="JV18" s="320"/>
      <c r="JW18" s="320"/>
      <c r="JX18" s="320"/>
      <c r="JY18" s="320"/>
      <c r="JZ18" s="320"/>
      <c r="KA18" s="320"/>
      <c r="KB18" s="320"/>
      <c r="KC18" s="320"/>
      <c r="KD18" s="320"/>
      <c r="KE18" s="320"/>
      <c r="KF18" s="320"/>
      <c r="KG18" s="320"/>
      <c r="KH18" s="320"/>
      <c r="KI18" s="320"/>
      <c r="KJ18" s="320"/>
      <c r="KK18" s="320"/>
      <c r="KL18" s="320"/>
      <c r="KM18" s="320"/>
      <c r="KN18" s="320"/>
      <c r="KO18" s="320"/>
      <c r="KP18" s="320"/>
      <c r="KQ18" s="320"/>
      <c r="KR18" s="320"/>
      <c r="KS18" s="320"/>
      <c r="KT18" s="320"/>
      <c r="KU18" s="320"/>
      <c r="KV18" s="320"/>
      <c r="KW18" s="320"/>
      <c r="KX18" s="320"/>
      <c r="KY18" s="320"/>
      <c r="KZ18" s="320"/>
      <c r="LA18" s="320"/>
      <c r="LB18" s="320"/>
      <c r="LC18" s="320"/>
      <c r="LD18" s="320"/>
      <c r="LE18" s="320"/>
      <c r="LF18" s="320"/>
      <c r="LG18" s="320"/>
      <c r="LH18" s="320"/>
      <c r="LI18" s="320"/>
      <c r="LJ18" s="320"/>
      <c r="LK18" s="320"/>
      <c r="LL18" s="320"/>
      <c r="LM18" s="320"/>
      <c r="LN18" s="320"/>
      <c r="LO18" s="320"/>
      <c r="LP18" s="320"/>
      <c r="LQ18" s="320"/>
      <c r="LR18" s="320"/>
      <c r="LS18" s="320"/>
      <c r="LT18" s="320"/>
      <c r="LU18" s="320"/>
      <c r="LV18" s="320"/>
      <c r="LW18" s="320"/>
      <c r="LX18" s="320"/>
      <c r="LY18" s="320"/>
      <c r="LZ18" s="320"/>
      <c r="MA18" s="320"/>
      <c r="MB18" s="320"/>
      <c r="MC18" s="320"/>
      <c r="MD18" s="320"/>
      <c r="ME18" s="320"/>
      <c r="MF18" s="320"/>
      <c r="MG18" s="320"/>
    </row>
    <row r="19" s="331" customFormat="1" ht="18.75" customHeight="1">
      <c r="A19" s="341" t="s">
        <v>514</v>
      </c>
      <c r="B19" s="342" t="s">
        <v>178</v>
      </c>
      <c r="C19" s="343" t="e">
        <f>#REF!</f>
        <v>#REF!</v>
      </c>
      <c r="D19" s="343" t="e">
        <f>#REF!</f>
        <v>#REF!</v>
      </c>
      <c r="E19" s="343" t="e">
        <f>#REF!</f>
        <v>#REF!</v>
      </c>
      <c r="F19" s="343">
        <v>171288.94827665298</v>
      </c>
      <c r="G19" s="343">
        <v>178151.0053485572</v>
      </c>
      <c r="H19" s="343">
        <v>185568.42005156266</v>
      </c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320"/>
      <c r="BT19" s="320"/>
      <c r="BU19" s="320"/>
      <c r="BV19" s="320"/>
      <c r="BW19" s="320"/>
      <c r="BX19" s="320"/>
      <c r="BY19" s="320"/>
      <c r="BZ19" s="320"/>
      <c r="CA19" s="320"/>
      <c r="CB19" s="320"/>
      <c r="CC19" s="320"/>
      <c r="CD19" s="320"/>
      <c r="CE19" s="320"/>
      <c r="CF19" s="320"/>
      <c r="CG19" s="320"/>
      <c r="CH19" s="320"/>
      <c r="CI19" s="320"/>
      <c r="CJ19" s="320"/>
      <c r="CK19" s="320"/>
      <c r="CL19" s="320"/>
      <c r="CM19" s="320"/>
      <c r="CN19" s="320"/>
      <c r="CO19" s="320"/>
      <c r="CP19" s="320"/>
      <c r="CQ19" s="320"/>
      <c r="CR19" s="320"/>
      <c r="CS19" s="320"/>
      <c r="CT19" s="320"/>
      <c r="CU19" s="320"/>
      <c r="CV19" s="320"/>
      <c r="CW19" s="320"/>
      <c r="CX19" s="320"/>
      <c r="CY19" s="320"/>
      <c r="CZ19" s="320"/>
      <c r="DA19" s="320"/>
      <c r="DB19" s="320"/>
      <c r="DC19" s="320"/>
      <c r="DD19" s="320"/>
      <c r="DE19" s="320"/>
      <c r="DF19" s="320"/>
      <c r="DG19" s="320"/>
      <c r="DH19" s="320"/>
      <c r="DI19" s="320"/>
      <c r="DJ19" s="320"/>
      <c r="DK19" s="320"/>
      <c r="DL19" s="320"/>
      <c r="DM19" s="320"/>
      <c r="DN19" s="320"/>
      <c r="DO19" s="320"/>
      <c r="DP19" s="320"/>
      <c r="DQ19" s="320"/>
      <c r="DR19" s="320"/>
      <c r="DS19" s="320"/>
      <c r="DT19" s="320"/>
      <c r="DU19" s="320"/>
      <c r="DV19" s="320"/>
      <c r="DW19" s="320"/>
      <c r="DX19" s="320"/>
      <c r="DY19" s="320"/>
      <c r="DZ19" s="320"/>
      <c r="EA19" s="320"/>
      <c r="EB19" s="320"/>
      <c r="EC19" s="320"/>
      <c r="ED19" s="320"/>
      <c r="EE19" s="320"/>
      <c r="EF19" s="320"/>
      <c r="EG19" s="320"/>
      <c r="EH19" s="320"/>
      <c r="EI19" s="320"/>
      <c r="EJ19" s="320"/>
      <c r="EK19" s="320"/>
      <c r="EL19" s="320"/>
      <c r="EM19" s="320"/>
      <c r="EN19" s="320"/>
      <c r="EO19" s="320"/>
      <c r="EP19" s="320"/>
      <c r="EQ19" s="320"/>
      <c r="ER19" s="320"/>
      <c r="ES19" s="320"/>
      <c r="ET19" s="320"/>
      <c r="EU19" s="320"/>
      <c r="EV19" s="320"/>
      <c r="EW19" s="320"/>
      <c r="EX19" s="320"/>
      <c r="EY19" s="320"/>
      <c r="EZ19" s="320"/>
      <c r="FA19" s="320"/>
      <c r="FB19" s="320"/>
      <c r="FC19" s="320"/>
      <c r="FD19" s="320"/>
      <c r="FE19" s="320"/>
      <c r="FF19" s="320"/>
      <c r="FG19" s="320"/>
      <c r="FH19" s="320"/>
      <c r="FI19" s="320"/>
      <c r="FJ19" s="320"/>
      <c r="FK19" s="320"/>
      <c r="FL19" s="320"/>
      <c r="FM19" s="320"/>
      <c r="FN19" s="320"/>
      <c r="FO19" s="320"/>
      <c r="FP19" s="320"/>
      <c r="FQ19" s="320"/>
      <c r="FR19" s="320"/>
      <c r="FS19" s="320"/>
      <c r="FT19" s="320"/>
      <c r="FU19" s="320"/>
      <c r="FV19" s="320"/>
      <c r="FW19" s="320"/>
      <c r="FX19" s="320"/>
      <c r="FY19" s="320"/>
      <c r="FZ19" s="320"/>
      <c r="GA19" s="320"/>
      <c r="GB19" s="320"/>
      <c r="GC19" s="320"/>
      <c r="GD19" s="320"/>
      <c r="GE19" s="320"/>
      <c r="GF19" s="320"/>
      <c r="GG19" s="320"/>
      <c r="GH19" s="320"/>
      <c r="GI19" s="320"/>
      <c r="GJ19" s="320"/>
      <c r="GK19" s="320"/>
      <c r="GL19" s="320"/>
      <c r="GM19" s="320"/>
      <c r="GN19" s="320"/>
      <c r="GO19" s="320"/>
      <c r="GP19" s="320"/>
      <c r="GQ19" s="320"/>
      <c r="GR19" s="320"/>
      <c r="GS19" s="320"/>
      <c r="GT19" s="320"/>
      <c r="GU19" s="320"/>
      <c r="GV19" s="320"/>
      <c r="GW19" s="320"/>
      <c r="GX19" s="320"/>
      <c r="GY19" s="320"/>
      <c r="GZ19" s="320"/>
      <c r="HA19" s="320"/>
      <c r="HB19" s="320"/>
      <c r="HC19" s="320"/>
      <c r="HD19" s="320"/>
      <c r="HE19" s="320"/>
      <c r="HF19" s="320"/>
      <c r="HG19" s="320"/>
      <c r="HH19" s="320"/>
      <c r="HI19" s="320"/>
      <c r="HJ19" s="320"/>
      <c r="HK19" s="320"/>
      <c r="HL19" s="320"/>
      <c r="HM19" s="320"/>
      <c r="HN19" s="320"/>
      <c r="HO19" s="320"/>
      <c r="HP19" s="320"/>
      <c r="HQ19" s="320"/>
      <c r="HR19" s="320"/>
      <c r="HS19" s="320"/>
      <c r="HT19" s="320"/>
      <c r="HU19" s="320"/>
      <c r="HV19" s="320"/>
      <c r="HW19" s="320"/>
      <c r="HX19" s="320"/>
      <c r="HY19" s="320"/>
      <c r="HZ19" s="320"/>
      <c r="IA19" s="320"/>
      <c r="IB19" s="320"/>
      <c r="IC19" s="320"/>
      <c r="ID19" s="320"/>
      <c r="IE19" s="320"/>
      <c r="IF19" s="320"/>
      <c r="IG19" s="320"/>
      <c r="IH19" s="320"/>
      <c r="II19" s="320"/>
      <c r="IJ19" s="320"/>
      <c r="IK19" s="320"/>
      <c r="IL19" s="320"/>
      <c r="IM19" s="320"/>
      <c r="IN19" s="320"/>
      <c r="IO19" s="320"/>
      <c r="IP19" s="320"/>
      <c r="IQ19" s="320"/>
      <c r="IR19" s="320"/>
      <c r="IS19" s="320"/>
      <c r="IT19" s="320"/>
      <c r="IU19" s="320"/>
      <c r="IV19" s="320"/>
      <c r="IW19" s="320"/>
      <c r="IX19" s="320"/>
      <c r="IY19" s="320"/>
      <c r="IZ19" s="320"/>
      <c r="JA19" s="320"/>
      <c r="JB19" s="320"/>
      <c r="JC19" s="320"/>
      <c r="JD19" s="320"/>
      <c r="JE19" s="320"/>
      <c r="JF19" s="320"/>
      <c r="JG19" s="320"/>
      <c r="JH19" s="320"/>
      <c r="JI19" s="320"/>
      <c r="JJ19" s="320"/>
      <c r="JK19" s="320"/>
      <c r="JL19" s="320"/>
      <c r="JM19" s="320"/>
      <c r="JN19" s="320"/>
      <c r="JO19" s="320"/>
      <c r="JP19" s="320"/>
      <c r="JQ19" s="320"/>
      <c r="JR19" s="320"/>
      <c r="JS19" s="320"/>
      <c r="JT19" s="320"/>
      <c r="JU19" s="320"/>
      <c r="JV19" s="320"/>
      <c r="JW19" s="320"/>
      <c r="JX19" s="320"/>
      <c r="JY19" s="320"/>
      <c r="JZ19" s="320"/>
      <c r="KA19" s="320"/>
      <c r="KB19" s="320"/>
      <c r="KC19" s="320"/>
      <c r="KD19" s="320"/>
      <c r="KE19" s="320"/>
      <c r="KF19" s="320"/>
      <c r="KG19" s="320"/>
      <c r="KH19" s="320"/>
      <c r="KI19" s="320"/>
      <c r="KJ19" s="320"/>
      <c r="KK19" s="320"/>
      <c r="KL19" s="320"/>
      <c r="KM19" s="320"/>
      <c r="KN19" s="320"/>
      <c r="KO19" s="320"/>
      <c r="KP19" s="320"/>
      <c r="KQ19" s="320"/>
      <c r="KR19" s="320"/>
      <c r="KS19" s="320"/>
      <c r="KT19" s="320"/>
      <c r="KU19" s="320"/>
      <c r="KV19" s="320"/>
      <c r="KW19" s="320"/>
      <c r="KX19" s="320"/>
      <c r="KY19" s="320"/>
      <c r="KZ19" s="320"/>
      <c r="LA19" s="320"/>
      <c r="LB19" s="320"/>
      <c r="LC19" s="320"/>
      <c r="LD19" s="320"/>
      <c r="LE19" s="320"/>
      <c r="LF19" s="320"/>
      <c r="LG19" s="320"/>
      <c r="LH19" s="320"/>
      <c r="LI19" s="320"/>
      <c r="LJ19" s="320"/>
      <c r="LK19" s="320"/>
      <c r="LL19" s="320"/>
      <c r="LM19" s="320"/>
      <c r="LN19" s="320"/>
      <c r="LO19" s="320"/>
      <c r="LP19" s="320"/>
      <c r="LQ19" s="320"/>
      <c r="LR19" s="320"/>
      <c r="LS19" s="320"/>
      <c r="LT19" s="320"/>
      <c r="LU19" s="320"/>
      <c r="LV19" s="320"/>
      <c r="LW19" s="320"/>
      <c r="LX19" s="320"/>
      <c r="LY19" s="320"/>
      <c r="LZ19" s="320"/>
      <c r="MA19" s="320"/>
      <c r="MB19" s="320"/>
      <c r="MC19" s="320"/>
      <c r="MD19" s="320"/>
      <c r="ME19" s="320"/>
      <c r="MF19" s="320"/>
      <c r="MG19" s="320"/>
    </row>
    <row r="20" s="331" customFormat="1" ht="16.5" customHeight="1">
      <c r="A20" s="341" t="s">
        <v>189</v>
      </c>
      <c r="B20" s="342" t="s">
        <v>181</v>
      </c>
      <c r="C20" s="334">
        <f>'СС Макро ТО новый кон'!D27</f>
        <v>94.400000000000006</v>
      </c>
      <c r="D20" s="334">
        <f>'СС Макро ТО новый кон'!E27</f>
        <v>95.200000000000003</v>
      </c>
      <c r="E20" s="334">
        <f>'СС Макро ТО новый кон'!F27</f>
        <v>70.689151474466399</v>
      </c>
      <c r="F20" s="334">
        <f>'СС Макро ТО новый кон'!G27</f>
        <v>127.69293795812227</v>
      </c>
      <c r="G20" s="334">
        <f>'СС Макро ТО новый кон'!H27</f>
        <v>99.774064065367355</v>
      </c>
      <c r="H20" s="334">
        <f>'СС Макро ТО новый кон'!I27</f>
        <v>99.65308316401746</v>
      </c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320"/>
      <c r="BT20" s="320"/>
      <c r="BU20" s="320"/>
      <c r="BV20" s="320"/>
      <c r="BW20" s="320"/>
      <c r="BX20" s="320"/>
      <c r="BY20" s="320"/>
      <c r="BZ20" s="320"/>
      <c r="CA20" s="320"/>
      <c r="CB20" s="320"/>
      <c r="CC20" s="320"/>
      <c r="CD20" s="320"/>
      <c r="CE20" s="320"/>
      <c r="CF20" s="320"/>
      <c r="CG20" s="320"/>
      <c r="CH20" s="320"/>
      <c r="CI20" s="320"/>
      <c r="CJ20" s="320"/>
      <c r="CK20" s="320"/>
      <c r="CL20" s="320"/>
      <c r="CM20" s="320"/>
      <c r="CN20" s="320"/>
      <c r="CO20" s="320"/>
      <c r="CP20" s="320"/>
      <c r="CQ20" s="320"/>
      <c r="CR20" s="320"/>
      <c r="CS20" s="320"/>
      <c r="CT20" s="320"/>
      <c r="CU20" s="320"/>
      <c r="CV20" s="320"/>
      <c r="CW20" s="320"/>
      <c r="CX20" s="320"/>
      <c r="CY20" s="320"/>
      <c r="CZ20" s="320"/>
      <c r="DA20" s="320"/>
      <c r="DB20" s="320"/>
      <c r="DC20" s="320"/>
      <c r="DD20" s="320"/>
      <c r="DE20" s="320"/>
      <c r="DF20" s="320"/>
      <c r="DG20" s="320"/>
      <c r="DH20" s="320"/>
      <c r="DI20" s="320"/>
      <c r="DJ20" s="320"/>
      <c r="DK20" s="320"/>
      <c r="DL20" s="320"/>
      <c r="DM20" s="320"/>
      <c r="DN20" s="320"/>
      <c r="DO20" s="320"/>
      <c r="DP20" s="320"/>
      <c r="DQ20" s="320"/>
      <c r="DR20" s="320"/>
      <c r="DS20" s="320"/>
      <c r="DT20" s="320"/>
      <c r="DU20" s="320"/>
      <c r="DV20" s="320"/>
      <c r="DW20" s="320"/>
      <c r="DX20" s="320"/>
      <c r="DY20" s="320"/>
      <c r="DZ20" s="320"/>
      <c r="EA20" s="320"/>
      <c r="EB20" s="320"/>
      <c r="EC20" s="320"/>
      <c r="ED20" s="320"/>
      <c r="EE20" s="320"/>
      <c r="EF20" s="320"/>
      <c r="EG20" s="320"/>
      <c r="EH20" s="320"/>
      <c r="EI20" s="320"/>
      <c r="EJ20" s="320"/>
      <c r="EK20" s="320"/>
      <c r="EL20" s="320"/>
      <c r="EM20" s="320"/>
      <c r="EN20" s="320"/>
      <c r="EO20" s="320"/>
      <c r="EP20" s="320"/>
      <c r="EQ20" s="320"/>
      <c r="ER20" s="320"/>
      <c r="ES20" s="320"/>
      <c r="ET20" s="320"/>
      <c r="EU20" s="320"/>
      <c r="EV20" s="320"/>
      <c r="EW20" s="320"/>
      <c r="EX20" s="320"/>
      <c r="EY20" s="320"/>
      <c r="EZ20" s="320"/>
      <c r="FA20" s="320"/>
      <c r="FB20" s="320"/>
      <c r="FC20" s="320"/>
      <c r="FD20" s="320"/>
      <c r="FE20" s="320"/>
      <c r="FF20" s="320"/>
      <c r="FG20" s="320"/>
      <c r="FH20" s="320"/>
      <c r="FI20" s="320"/>
      <c r="FJ20" s="320"/>
      <c r="FK20" s="320"/>
      <c r="FL20" s="320"/>
      <c r="FM20" s="320"/>
      <c r="FN20" s="320"/>
      <c r="FO20" s="320"/>
      <c r="FP20" s="320"/>
      <c r="FQ20" s="320"/>
      <c r="FR20" s="320"/>
      <c r="FS20" s="320"/>
      <c r="FT20" s="320"/>
      <c r="FU20" s="320"/>
      <c r="FV20" s="320"/>
      <c r="FW20" s="320"/>
      <c r="FX20" s="320"/>
      <c r="FY20" s="320"/>
      <c r="FZ20" s="320"/>
      <c r="GA20" s="320"/>
      <c r="GB20" s="320"/>
      <c r="GC20" s="320"/>
      <c r="GD20" s="320"/>
      <c r="GE20" s="320"/>
      <c r="GF20" s="320"/>
      <c r="GG20" s="320"/>
      <c r="GH20" s="320"/>
      <c r="GI20" s="320"/>
      <c r="GJ20" s="320"/>
      <c r="GK20" s="320"/>
      <c r="GL20" s="320"/>
      <c r="GM20" s="320"/>
      <c r="GN20" s="320"/>
      <c r="GO20" s="320"/>
      <c r="GP20" s="320"/>
      <c r="GQ20" s="320"/>
      <c r="GR20" s="320"/>
      <c r="GS20" s="320"/>
      <c r="GT20" s="320"/>
      <c r="GU20" s="320"/>
      <c r="GV20" s="320"/>
      <c r="GW20" s="320"/>
      <c r="GX20" s="320"/>
      <c r="GY20" s="320"/>
      <c r="GZ20" s="320"/>
      <c r="HA20" s="320"/>
      <c r="HB20" s="320"/>
      <c r="HC20" s="320"/>
      <c r="HD20" s="320"/>
      <c r="HE20" s="320"/>
      <c r="HF20" s="320"/>
      <c r="HG20" s="320"/>
      <c r="HH20" s="320"/>
      <c r="HI20" s="320"/>
      <c r="HJ20" s="320"/>
      <c r="HK20" s="320"/>
      <c r="HL20" s="320"/>
      <c r="HM20" s="320"/>
      <c r="HN20" s="320"/>
      <c r="HO20" s="320"/>
      <c r="HP20" s="320"/>
      <c r="HQ20" s="320"/>
      <c r="HR20" s="320"/>
      <c r="HS20" s="320"/>
      <c r="HT20" s="320"/>
      <c r="HU20" s="320"/>
      <c r="HV20" s="320"/>
      <c r="HW20" s="320"/>
      <c r="HX20" s="320"/>
      <c r="HY20" s="320"/>
      <c r="HZ20" s="320"/>
      <c r="IA20" s="320"/>
      <c r="IB20" s="320"/>
      <c r="IC20" s="320"/>
      <c r="ID20" s="320"/>
      <c r="IE20" s="320"/>
      <c r="IF20" s="320"/>
      <c r="IG20" s="320"/>
      <c r="IH20" s="320"/>
      <c r="II20" s="320"/>
      <c r="IJ20" s="320"/>
      <c r="IK20" s="320"/>
      <c r="IL20" s="320"/>
      <c r="IM20" s="320"/>
      <c r="IN20" s="320"/>
      <c r="IO20" s="320"/>
      <c r="IP20" s="320"/>
      <c r="IQ20" s="320"/>
      <c r="IR20" s="320"/>
      <c r="IS20" s="320"/>
      <c r="IT20" s="320"/>
      <c r="IU20" s="320"/>
      <c r="IV20" s="320"/>
      <c r="IW20" s="320"/>
      <c r="IX20" s="320"/>
      <c r="IY20" s="320"/>
      <c r="IZ20" s="320"/>
      <c r="JA20" s="320"/>
      <c r="JB20" s="320"/>
      <c r="JC20" s="320"/>
      <c r="JD20" s="320"/>
      <c r="JE20" s="320"/>
      <c r="JF20" s="320"/>
      <c r="JG20" s="320"/>
      <c r="JH20" s="320"/>
      <c r="JI20" s="320"/>
      <c r="JJ20" s="320"/>
      <c r="JK20" s="320"/>
      <c r="JL20" s="320"/>
      <c r="JM20" s="320"/>
      <c r="JN20" s="320"/>
      <c r="JO20" s="320"/>
      <c r="JP20" s="320"/>
      <c r="JQ20" s="320"/>
      <c r="JR20" s="320"/>
      <c r="JS20" s="320"/>
      <c r="JT20" s="320"/>
      <c r="JU20" s="320"/>
      <c r="JV20" s="320"/>
      <c r="JW20" s="320"/>
      <c r="JX20" s="320"/>
      <c r="JY20" s="320"/>
      <c r="JZ20" s="320"/>
      <c r="KA20" s="320"/>
      <c r="KB20" s="320"/>
      <c r="KC20" s="320"/>
      <c r="KD20" s="320"/>
      <c r="KE20" s="320"/>
      <c r="KF20" s="320"/>
      <c r="KG20" s="320"/>
      <c r="KH20" s="320"/>
      <c r="KI20" s="320"/>
      <c r="KJ20" s="320"/>
      <c r="KK20" s="320"/>
      <c r="KL20" s="320"/>
      <c r="KM20" s="320"/>
      <c r="KN20" s="320"/>
      <c r="KO20" s="320"/>
      <c r="KP20" s="320"/>
      <c r="KQ20" s="320"/>
      <c r="KR20" s="320"/>
      <c r="KS20" s="320"/>
      <c r="KT20" s="320"/>
      <c r="KU20" s="320"/>
      <c r="KV20" s="320"/>
      <c r="KW20" s="320"/>
      <c r="KX20" s="320"/>
      <c r="KY20" s="320"/>
      <c r="KZ20" s="320"/>
      <c r="LA20" s="320"/>
      <c r="LB20" s="320"/>
      <c r="LC20" s="320"/>
      <c r="LD20" s="320"/>
      <c r="LE20" s="320"/>
      <c r="LF20" s="320"/>
      <c r="LG20" s="320"/>
      <c r="LH20" s="320"/>
      <c r="LI20" s="320"/>
      <c r="LJ20" s="320"/>
      <c r="LK20" s="320"/>
      <c r="LL20" s="320"/>
      <c r="LM20" s="320"/>
      <c r="LN20" s="320"/>
      <c r="LO20" s="320"/>
      <c r="LP20" s="320"/>
      <c r="LQ20" s="320"/>
      <c r="LR20" s="320"/>
      <c r="LS20" s="320"/>
      <c r="LT20" s="320"/>
      <c r="LU20" s="320"/>
      <c r="LV20" s="320"/>
      <c r="LW20" s="320"/>
      <c r="LX20" s="320"/>
      <c r="LY20" s="320"/>
      <c r="LZ20" s="320"/>
      <c r="MA20" s="320"/>
      <c r="MB20" s="320"/>
      <c r="MC20" s="320"/>
      <c r="MD20" s="320"/>
      <c r="ME20" s="320"/>
      <c r="MF20" s="320"/>
      <c r="MG20" s="320"/>
    </row>
    <row r="21" s="331" customFormat="1" ht="30">
      <c r="A21" s="341" t="s">
        <v>515</v>
      </c>
      <c r="B21" s="342" t="s">
        <v>191</v>
      </c>
      <c r="C21" s="343" t="e">
        <f>#REF!</f>
        <v>#REF!</v>
      </c>
      <c r="D21" s="343" t="e">
        <f>#REF!</f>
        <v>#REF!</v>
      </c>
      <c r="E21" s="343" t="e">
        <f>#REF!</f>
        <v>#REF!</v>
      </c>
      <c r="F21" s="343">
        <v>40.428465097704276</v>
      </c>
      <c r="G21" s="343">
        <v>39.762309648609339</v>
      </c>
      <c r="H21" s="343">
        <v>39.187060413506018</v>
      </c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0"/>
      <c r="BR21" s="320"/>
      <c r="BS21" s="320"/>
      <c r="BT21" s="320"/>
      <c r="BU21" s="320"/>
      <c r="BV21" s="320"/>
      <c r="BW21" s="320"/>
      <c r="BX21" s="320"/>
      <c r="BY21" s="320"/>
      <c r="BZ21" s="320"/>
      <c r="CA21" s="320"/>
      <c r="CB21" s="320"/>
      <c r="CC21" s="320"/>
      <c r="CD21" s="320"/>
      <c r="CE21" s="320"/>
      <c r="CF21" s="320"/>
      <c r="CG21" s="320"/>
      <c r="CH21" s="320"/>
      <c r="CI21" s="320"/>
      <c r="CJ21" s="320"/>
      <c r="CK21" s="320"/>
      <c r="CL21" s="320"/>
      <c r="CM21" s="320"/>
      <c r="CN21" s="320"/>
      <c r="CO21" s="320"/>
      <c r="CP21" s="320"/>
      <c r="CQ21" s="320"/>
      <c r="CR21" s="320"/>
      <c r="CS21" s="320"/>
      <c r="CT21" s="320"/>
      <c r="CU21" s="320"/>
      <c r="CV21" s="320"/>
      <c r="CW21" s="320"/>
      <c r="CX21" s="320"/>
      <c r="CY21" s="320"/>
      <c r="CZ21" s="320"/>
      <c r="DA21" s="320"/>
      <c r="DB21" s="320"/>
      <c r="DC21" s="320"/>
      <c r="DD21" s="320"/>
      <c r="DE21" s="320"/>
      <c r="DF21" s="320"/>
      <c r="DG21" s="320"/>
      <c r="DH21" s="320"/>
      <c r="DI21" s="320"/>
      <c r="DJ21" s="320"/>
      <c r="DK21" s="320"/>
      <c r="DL21" s="320"/>
      <c r="DM21" s="320"/>
      <c r="DN21" s="320"/>
      <c r="DO21" s="320"/>
      <c r="DP21" s="320"/>
      <c r="DQ21" s="320"/>
      <c r="DR21" s="320"/>
      <c r="DS21" s="320"/>
      <c r="DT21" s="320"/>
      <c r="DU21" s="320"/>
      <c r="DV21" s="320"/>
      <c r="DW21" s="320"/>
      <c r="DX21" s="320"/>
      <c r="DY21" s="320"/>
      <c r="DZ21" s="320"/>
      <c r="EA21" s="320"/>
      <c r="EB21" s="320"/>
      <c r="EC21" s="320"/>
      <c r="ED21" s="320"/>
      <c r="EE21" s="320"/>
      <c r="EF21" s="320"/>
      <c r="EG21" s="320"/>
      <c r="EH21" s="320"/>
      <c r="EI21" s="320"/>
      <c r="EJ21" s="320"/>
      <c r="EK21" s="320"/>
      <c r="EL21" s="320"/>
      <c r="EM21" s="320"/>
      <c r="EN21" s="320"/>
      <c r="EO21" s="320"/>
      <c r="EP21" s="320"/>
      <c r="EQ21" s="320"/>
      <c r="ER21" s="320"/>
      <c r="ES21" s="320"/>
      <c r="ET21" s="320"/>
      <c r="EU21" s="320"/>
      <c r="EV21" s="320"/>
      <c r="EW21" s="320"/>
      <c r="EX21" s="320"/>
      <c r="EY21" s="320"/>
      <c r="EZ21" s="320"/>
      <c r="FA21" s="320"/>
      <c r="FB21" s="320"/>
      <c r="FC21" s="320"/>
      <c r="FD21" s="320"/>
      <c r="FE21" s="320"/>
      <c r="FF21" s="320"/>
      <c r="FG21" s="320"/>
      <c r="FH21" s="320"/>
      <c r="FI21" s="320"/>
      <c r="FJ21" s="320"/>
      <c r="FK21" s="320"/>
      <c r="FL21" s="320"/>
      <c r="FM21" s="320"/>
      <c r="FN21" s="320"/>
      <c r="FO21" s="320"/>
      <c r="FP21" s="320"/>
      <c r="FQ21" s="320"/>
      <c r="FR21" s="320"/>
      <c r="FS21" s="320"/>
      <c r="FT21" s="320"/>
      <c r="FU21" s="320"/>
      <c r="FV21" s="320"/>
      <c r="FW21" s="320"/>
      <c r="FX21" s="320"/>
      <c r="FY21" s="320"/>
      <c r="FZ21" s="320"/>
      <c r="GA21" s="320"/>
      <c r="GB21" s="320"/>
      <c r="GC21" s="320"/>
      <c r="GD21" s="320"/>
      <c r="GE21" s="320"/>
      <c r="GF21" s="320"/>
      <c r="GG21" s="320"/>
      <c r="GH21" s="320"/>
      <c r="GI21" s="320"/>
      <c r="GJ21" s="320"/>
      <c r="GK21" s="320"/>
      <c r="GL21" s="320"/>
      <c r="GM21" s="320"/>
      <c r="GN21" s="320"/>
      <c r="GO21" s="320"/>
      <c r="GP21" s="320"/>
      <c r="GQ21" s="320"/>
      <c r="GR21" s="320"/>
      <c r="GS21" s="320"/>
      <c r="GT21" s="320"/>
      <c r="GU21" s="320"/>
      <c r="GV21" s="320"/>
      <c r="GW21" s="320"/>
      <c r="GX21" s="320"/>
      <c r="GY21" s="320"/>
      <c r="GZ21" s="320"/>
      <c r="HA21" s="320"/>
      <c r="HB21" s="320"/>
      <c r="HC21" s="320"/>
      <c r="HD21" s="320"/>
      <c r="HE21" s="320"/>
      <c r="HF21" s="320"/>
      <c r="HG21" s="320"/>
      <c r="HH21" s="320"/>
      <c r="HI21" s="320"/>
      <c r="HJ21" s="320"/>
      <c r="HK21" s="320"/>
      <c r="HL21" s="320"/>
      <c r="HM21" s="320"/>
      <c r="HN21" s="320"/>
      <c r="HO21" s="320"/>
      <c r="HP21" s="320"/>
      <c r="HQ21" s="320"/>
      <c r="HR21" s="320"/>
      <c r="HS21" s="320"/>
      <c r="HT21" s="320"/>
      <c r="HU21" s="320"/>
      <c r="HV21" s="320"/>
      <c r="HW21" s="320"/>
      <c r="HX21" s="320"/>
      <c r="HY21" s="320"/>
      <c r="HZ21" s="320"/>
      <c r="IA21" s="320"/>
      <c r="IB21" s="320"/>
      <c r="IC21" s="320"/>
      <c r="ID21" s="320"/>
      <c r="IE21" s="320"/>
      <c r="IF21" s="320"/>
      <c r="IG21" s="320"/>
      <c r="IH21" s="320"/>
      <c r="II21" s="320"/>
      <c r="IJ21" s="320"/>
      <c r="IK21" s="320"/>
      <c r="IL21" s="320"/>
      <c r="IM21" s="320"/>
      <c r="IN21" s="320"/>
      <c r="IO21" s="320"/>
      <c r="IP21" s="320"/>
      <c r="IQ21" s="320"/>
      <c r="IR21" s="320"/>
      <c r="IS21" s="320"/>
      <c r="IT21" s="320"/>
      <c r="IU21" s="320"/>
      <c r="IV21" s="320"/>
      <c r="IW21" s="320"/>
      <c r="IX21" s="320"/>
      <c r="IY21" s="320"/>
      <c r="IZ21" s="320"/>
      <c r="JA21" s="320"/>
      <c r="JB21" s="320"/>
      <c r="JC21" s="320"/>
      <c r="JD21" s="320"/>
      <c r="JE21" s="320"/>
      <c r="JF21" s="320"/>
      <c r="JG21" s="320"/>
      <c r="JH21" s="320"/>
      <c r="JI21" s="320"/>
      <c r="JJ21" s="320"/>
      <c r="JK21" s="320"/>
      <c r="JL21" s="320"/>
      <c r="JM21" s="320"/>
      <c r="JN21" s="320"/>
      <c r="JO21" s="320"/>
      <c r="JP21" s="320"/>
      <c r="JQ21" s="320"/>
      <c r="JR21" s="320"/>
      <c r="JS21" s="320"/>
      <c r="JT21" s="320"/>
      <c r="JU21" s="320"/>
      <c r="JV21" s="320"/>
      <c r="JW21" s="320"/>
      <c r="JX21" s="320"/>
      <c r="JY21" s="320"/>
      <c r="JZ21" s="320"/>
      <c r="KA21" s="320"/>
      <c r="KB21" s="320"/>
      <c r="KC21" s="320"/>
      <c r="KD21" s="320"/>
      <c r="KE21" s="320"/>
      <c r="KF21" s="320"/>
      <c r="KG21" s="320"/>
      <c r="KH21" s="320"/>
      <c r="KI21" s="320"/>
      <c r="KJ21" s="320"/>
      <c r="KK21" s="320"/>
      <c r="KL21" s="320"/>
      <c r="KM21" s="320"/>
      <c r="KN21" s="320"/>
      <c r="KO21" s="320"/>
      <c r="KP21" s="320"/>
      <c r="KQ21" s="320"/>
      <c r="KR21" s="320"/>
      <c r="KS21" s="320"/>
      <c r="KT21" s="320"/>
      <c r="KU21" s="320"/>
      <c r="KV21" s="320"/>
      <c r="KW21" s="320"/>
      <c r="KX21" s="320"/>
      <c r="KY21" s="320"/>
      <c r="KZ21" s="320"/>
      <c r="LA21" s="320"/>
      <c r="LB21" s="320"/>
      <c r="LC21" s="320"/>
      <c r="LD21" s="320"/>
      <c r="LE21" s="320"/>
      <c r="LF21" s="320"/>
      <c r="LG21" s="320"/>
      <c r="LH21" s="320"/>
      <c r="LI21" s="320"/>
      <c r="LJ21" s="320"/>
      <c r="LK21" s="320"/>
      <c r="LL21" s="320"/>
      <c r="LM21" s="320"/>
      <c r="LN21" s="320"/>
      <c r="LO21" s="320"/>
      <c r="LP21" s="320"/>
      <c r="LQ21" s="320"/>
      <c r="LR21" s="320"/>
      <c r="LS21" s="320"/>
      <c r="LT21" s="320"/>
      <c r="LU21" s="320"/>
      <c r="LV21" s="320"/>
      <c r="LW21" s="320"/>
      <c r="LX21" s="320"/>
      <c r="LY21" s="320"/>
      <c r="LZ21" s="320"/>
      <c r="MA21" s="320"/>
      <c r="MB21" s="320"/>
      <c r="MC21" s="320"/>
      <c r="MD21" s="320"/>
      <c r="ME21" s="320"/>
      <c r="MF21" s="320"/>
      <c r="MG21" s="320"/>
    </row>
    <row r="22" s="331" customFormat="1" ht="31.699999999999999" customHeight="1">
      <c r="A22" s="341" t="s">
        <v>516</v>
      </c>
      <c r="B22" s="342"/>
      <c r="C22" s="343"/>
      <c r="D22" s="343"/>
      <c r="E22" s="343"/>
      <c r="F22" s="343"/>
      <c r="G22" s="343"/>
      <c r="H22" s="343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0"/>
      <c r="BY22" s="320"/>
      <c r="BZ22" s="320"/>
      <c r="CA22" s="320"/>
      <c r="CB22" s="320"/>
      <c r="CC22" s="320"/>
      <c r="CD22" s="320"/>
      <c r="CE22" s="320"/>
      <c r="CF22" s="320"/>
      <c r="CG22" s="320"/>
      <c r="CH22" s="320"/>
      <c r="CI22" s="320"/>
      <c r="CJ22" s="320"/>
      <c r="CK22" s="320"/>
      <c r="CL22" s="320"/>
      <c r="CM22" s="320"/>
      <c r="CN22" s="320"/>
      <c r="CO22" s="320"/>
      <c r="CP22" s="320"/>
      <c r="CQ22" s="320"/>
      <c r="CR22" s="320"/>
      <c r="CS22" s="320"/>
      <c r="CT22" s="320"/>
      <c r="CU22" s="320"/>
      <c r="CV22" s="320"/>
      <c r="CW22" s="320"/>
      <c r="CX22" s="320"/>
      <c r="CY22" s="320"/>
      <c r="CZ22" s="320"/>
      <c r="DA22" s="320"/>
      <c r="DB22" s="320"/>
      <c r="DC22" s="320"/>
      <c r="DD22" s="320"/>
      <c r="DE22" s="320"/>
      <c r="DF22" s="320"/>
      <c r="DG22" s="320"/>
      <c r="DH22" s="320"/>
      <c r="DI22" s="320"/>
      <c r="DJ22" s="320"/>
      <c r="DK22" s="320"/>
      <c r="DL22" s="320"/>
      <c r="DM22" s="320"/>
      <c r="DN22" s="320"/>
      <c r="DO22" s="320"/>
      <c r="DP22" s="320"/>
      <c r="DQ22" s="320"/>
      <c r="DR22" s="320"/>
      <c r="DS22" s="320"/>
      <c r="DT22" s="320"/>
      <c r="DU22" s="320"/>
      <c r="DV22" s="320"/>
      <c r="DW22" s="320"/>
      <c r="DX22" s="320"/>
      <c r="DY22" s="320"/>
      <c r="DZ22" s="320"/>
      <c r="EA22" s="320"/>
      <c r="EB22" s="320"/>
      <c r="EC22" s="320"/>
      <c r="ED22" s="320"/>
      <c r="EE22" s="320"/>
      <c r="EF22" s="320"/>
      <c r="EG22" s="320"/>
      <c r="EH22" s="320"/>
      <c r="EI22" s="320"/>
      <c r="EJ22" s="320"/>
      <c r="EK22" s="320"/>
      <c r="EL22" s="320"/>
      <c r="EM22" s="320"/>
      <c r="EN22" s="320"/>
      <c r="EO22" s="320"/>
      <c r="EP22" s="320"/>
      <c r="EQ22" s="320"/>
      <c r="ER22" s="320"/>
      <c r="ES22" s="320"/>
      <c r="ET22" s="320"/>
      <c r="EU22" s="320"/>
      <c r="EV22" s="320"/>
      <c r="EW22" s="320"/>
      <c r="EX22" s="320"/>
      <c r="EY22" s="320"/>
      <c r="EZ22" s="320"/>
      <c r="FA22" s="320"/>
      <c r="FB22" s="320"/>
      <c r="FC22" s="320"/>
      <c r="FD22" s="320"/>
      <c r="FE22" s="320"/>
      <c r="FF22" s="320"/>
      <c r="FG22" s="320"/>
      <c r="FH22" s="320"/>
      <c r="FI22" s="320"/>
      <c r="FJ22" s="320"/>
      <c r="FK22" s="320"/>
      <c r="FL22" s="320"/>
      <c r="FM22" s="320"/>
      <c r="FN22" s="320"/>
      <c r="FO22" s="320"/>
      <c r="FP22" s="320"/>
      <c r="FQ22" s="320"/>
      <c r="FR22" s="320"/>
      <c r="FS22" s="320"/>
      <c r="FT22" s="320"/>
      <c r="FU22" s="320"/>
      <c r="FV22" s="320"/>
      <c r="FW22" s="320"/>
      <c r="FX22" s="320"/>
      <c r="FY22" s="320"/>
      <c r="FZ22" s="320"/>
      <c r="GA22" s="320"/>
      <c r="GB22" s="320"/>
      <c r="GC22" s="320"/>
      <c r="GD22" s="320"/>
      <c r="GE22" s="320"/>
      <c r="GF22" s="320"/>
      <c r="GG22" s="320"/>
      <c r="GH22" s="320"/>
      <c r="GI22" s="320"/>
      <c r="GJ22" s="320"/>
      <c r="GK22" s="320"/>
      <c r="GL22" s="320"/>
      <c r="GM22" s="320"/>
      <c r="GN22" s="320"/>
      <c r="GO22" s="320"/>
      <c r="GP22" s="320"/>
      <c r="GQ22" s="320"/>
      <c r="GR22" s="320"/>
      <c r="GS22" s="320"/>
      <c r="GT22" s="320"/>
      <c r="GU22" s="320"/>
      <c r="GV22" s="320"/>
      <c r="GW22" s="320"/>
      <c r="GX22" s="320"/>
      <c r="GY22" s="320"/>
      <c r="GZ22" s="320"/>
      <c r="HA22" s="320"/>
      <c r="HB22" s="320"/>
      <c r="HC22" s="320"/>
      <c r="HD22" s="320"/>
      <c r="HE22" s="320"/>
      <c r="HF22" s="320"/>
      <c r="HG22" s="320"/>
      <c r="HH22" s="320"/>
      <c r="HI22" s="320"/>
      <c r="HJ22" s="320"/>
      <c r="HK22" s="320"/>
      <c r="HL22" s="320"/>
      <c r="HM22" s="320"/>
      <c r="HN22" s="320"/>
      <c r="HO22" s="320"/>
      <c r="HP22" s="320"/>
      <c r="HQ22" s="320"/>
      <c r="HR22" s="320"/>
      <c r="HS22" s="320"/>
      <c r="HT22" s="320"/>
      <c r="HU22" s="320"/>
      <c r="HV22" s="320"/>
      <c r="HW22" s="320"/>
      <c r="HX22" s="320"/>
      <c r="HY22" s="320"/>
      <c r="HZ22" s="320"/>
      <c r="IA22" s="320"/>
      <c r="IB22" s="320"/>
      <c r="IC22" s="320"/>
      <c r="ID22" s="320"/>
      <c r="IE22" s="320"/>
      <c r="IF22" s="320"/>
      <c r="IG22" s="320"/>
      <c r="IH22" s="320"/>
      <c r="II22" s="320"/>
      <c r="IJ22" s="320"/>
      <c r="IK22" s="320"/>
      <c r="IL22" s="320"/>
      <c r="IM22" s="320"/>
      <c r="IN22" s="320"/>
      <c r="IO22" s="320"/>
      <c r="IP22" s="320"/>
      <c r="IQ22" s="320"/>
      <c r="IR22" s="320"/>
      <c r="IS22" s="320"/>
      <c r="IT22" s="320"/>
      <c r="IU22" s="320"/>
      <c r="IV22" s="320"/>
      <c r="IW22" s="320"/>
      <c r="IX22" s="320"/>
      <c r="IY22" s="320"/>
      <c r="IZ22" s="320"/>
      <c r="JA22" s="320"/>
      <c r="JB22" s="320"/>
      <c r="JC22" s="320"/>
      <c r="JD22" s="320"/>
      <c r="JE22" s="320"/>
      <c r="JF22" s="320"/>
      <c r="JG22" s="320"/>
      <c r="JH22" s="320"/>
      <c r="JI22" s="320"/>
      <c r="JJ22" s="320"/>
      <c r="JK22" s="320"/>
      <c r="JL22" s="320"/>
      <c r="JM22" s="320"/>
      <c r="JN22" s="320"/>
      <c r="JO22" s="320"/>
      <c r="JP22" s="320"/>
      <c r="JQ22" s="320"/>
      <c r="JR22" s="320"/>
      <c r="JS22" s="320"/>
      <c r="JT22" s="320"/>
      <c r="JU22" s="320"/>
      <c r="JV22" s="320"/>
      <c r="JW22" s="320"/>
      <c r="JX22" s="320"/>
      <c r="JY22" s="320"/>
      <c r="JZ22" s="320"/>
      <c r="KA22" s="320"/>
      <c r="KB22" s="320"/>
      <c r="KC22" s="320"/>
      <c r="KD22" s="320"/>
      <c r="KE22" s="320"/>
      <c r="KF22" s="320"/>
      <c r="KG22" s="320"/>
      <c r="KH22" s="320"/>
      <c r="KI22" s="320"/>
      <c r="KJ22" s="320"/>
      <c r="KK22" s="320"/>
      <c r="KL22" s="320"/>
      <c r="KM22" s="320"/>
      <c r="KN22" s="320"/>
      <c r="KO22" s="320"/>
      <c r="KP22" s="320"/>
      <c r="KQ22" s="320"/>
      <c r="KR22" s="320"/>
      <c r="KS22" s="320"/>
      <c r="KT22" s="320"/>
      <c r="KU22" s="320"/>
      <c r="KV22" s="320"/>
      <c r="KW22" s="320"/>
      <c r="KX22" s="320"/>
      <c r="KY22" s="320"/>
      <c r="KZ22" s="320"/>
      <c r="LA22" s="320"/>
      <c r="LB22" s="320"/>
      <c r="LC22" s="320"/>
      <c r="LD22" s="320"/>
      <c r="LE22" s="320"/>
      <c r="LF22" s="320"/>
      <c r="LG22" s="320"/>
      <c r="LH22" s="320"/>
      <c r="LI22" s="320"/>
      <c r="LJ22" s="320"/>
      <c r="LK22" s="320"/>
      <c r="LL22" s="320"/>
      <c r="LM22" s="320"/>
      <c r="LN22" s="320"/>
      <c r="LO22" s="320"/>
      <c r="LP22" s="320"/>
      <c r="LQ22" s="320"/>
      <c r="LR22" s="320"/>
      <c r="LS22" s="320"/>
      <c r="LT22" s="320"/>
      <c r="LU22" s="320"/>
      <c r="LV22" s="320"/>
      <c r="LW22" s="320"/>
      <c r="LX22" s="320"/>
      <c r="LY22" s="320"/>
      <c r="LZ22" s="320"/>
      <c r="MA22" s="320"/>
      <c r="MB22" s="320"/>
      <c r="MC22" s="320"/>
      <c r="MD22" s="320"/>
      <c r="ME22" s="320"/>
      <c r="MF22" s="320"/>
      <c r="MG22" s="320"/>
    </row>
    <row r="23" s="331" customFormat="1" ht="15">
      <c r="A23" s="341" t="s">
        <v>188</v>
      </c>
      <c r="B23" s="342" t="s">
        <v>178</v>
      </c>
      <c r="C23" s="343" t="e">
        <f>#REF!</f>
        <v>#REF!</v>
      </c>
      <c r="D23" s="343" t="e">
        <f>#REF!</f>
        <v>#REF!</v>
      </c>
      <c r="E23" s="343" t="e">
        <f>#REF!</f>
        <v>#REF!</v>
      </c>
      <c r="F23" s="343">
        <v>201535.25653282466</v>
      </c>
      <c r="G23" s="343">
        <v>215362.92686044195</v>
      </c>
      <c r="H23" s="343">
        <v>230474.56205047641</v>
      </c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0"/>
      <c r="AV23" s="320"/>
      <c r="AW23" s="320"/>
      <c r="AX23" s="320"/>
      <c r="AY23" s="320"/>
      <c r="AZ23" s="320"/>
      <c r="BA23" s="320"/>
      <c r="BB23" s="320"/>
      <c r="BC23" s="320"/>
      <c r="BD23" s="320"/>
      <c r="BE23" s="320"/>
      <c r="BF23" s="320"/>
      <c r="BG23" s="320"/>
      <c r="BH23" s="320"/>
      <c r="BI23" s="320"/>
      <c r="BJ23" s="320"/>
      <c r="BK23" s="320"/>
      <c r="BL23" s="320"/>
      <c r="BM23" s="320"/>
      <c r="BN23" s="320"/>
      <c r="BO23" s="320"/>
      <c r="BP23" s="320"/>
      <c r="BQ23" s="320"/>
      <c r="BR23" s="320"/>
      <c r="BS23" s="320"/>
      <c r="BT23" s="320"/>
      <c r="BU23" s="320"/>
      <c r="BV23" s="320"/>
      <c r="BW23" s="320"/>
      <c r="BX23" s="320"/>
      <c r="BY23" s="320"/>
      <c r="BZ23" s="320"/>
      <c r="CA23" s="320"/>
      <c r="CB23" s="320"/>
      <c r="CC23" s="320"/>
      <c r="CD23" s="320"/>
      <c r="CE23" s="320"/>
      <c r="CF23" s="320"/>
      <c r="CG23" s="320"/>
      <c r="CH23" s="320"/>
      <c r="CI23" s="320"/>
      <c r="CJ23" s="320"/>
      <c r="CK23" s="320"/>
      <c r="CL23" s="320"/>
      <c r="CM23" s="320"/>
      <c r="CN23" s="320"/>
      <c r="CO23" s="320"/>
      <c r="CP23" s="320"/>
      <c r="CQ23" s="320"/>
      <c r="CR23" s="320"/>
      <c r="CS23" s="320"/>
      <c r="CT23" s="320"/>
      <c r="CU23" s="320"/>
      <c r="CV23" s="320"/>
      <c r="CW23" s="320"/>
      <c r="CX23" s="320"/>
      <c r="CY23" s="320"/>
      <c r="CZ23" s="320"/>
      <c r="DA23" s="320"/>
      <c r="DB23" s="320"/>
      <c r="DC23" s="320"/>
      <c r="DD23" s="320"/>
      <c r="DE23" s="320"/>
      <c r="DF23" s="320"/>
      <c r="DG23" s="320"/>
      <c r="DH23" s="320"/>
      <c r="DI23" s="320"/>
      <c r="DJ23" s="320"/>
      <c r="DK23" s="320"/>
      <c r="DL23" s="320"/>
      <c r="DM23" s="320"/>
      <c r="DN23" s="320"/>
      <c r="DO23" s="320"/>
      <c r="DP23" s="320"/>
      <c r="DQ23" s="320"/>
      <c r="DR23" s="320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  <c r="EE23" s="320"/>
      <c r="EF23" s="320"/>
      <c r="EG23" s="320"/>
      <c r="EH23" s="320"/>
      <c r="EI23" s="320"/>
      <c r="EJ23" s="320"/>
      <c r="EK23" s="320"/>
      <c r="EL23" s="320"/>
      <c r="EM23" s="320"/>
      <c r="EN23" s="320"/>
      <c r="EO23" s="320"/>
      <c r="EP23" s="320"/>
      <c r="EQ23" s="320"/>
      <c r="ER23" s="320"/>
      <c r="ES23" s="320"/>
      <c r="ET23" s="320"/>
      <c r="EU23" s="320"/>
      <c r="EV23" s="320"/>
      <c r="EW23" s="320"/>
      <c r="EX23" s="320"/>
      <c r="EY23" s="320"/>
      <c r="EZ23" s="320"/>
      <c r="FA23" s="320"/>
      <c r="FB23" s="320"/>
      <c r="FC23" s="320"/>
      <c r="FD23" s="320"/>
      <c r="FE23" s="320"/>
      <c r="FF23" s="320"/>
      <c r="FG23" s="320"/>
      <c r="FH23" s="320"/>
      <c r="FI23" s="320"/>
      <c r="FJ23" s="320"/>
      <c r="FK23" s="320"/>
      <c r="FL23" s="320"/>
      <c r="FM23" s="320"/>
      <c r="FN23" s="320"/>
      <c r="FO23" s="320"/>
      <c r="FP23" s="320"/>
      <c r="FQ23" s="320"/>
      <c r="FR23" s="320"/>
      <c r="FS23" s="320"/>
      <c r="FT23" s="320"/>
      <c r="FU23" s="320"/>
      <c r="FV23" s="320"/>
      <c r="FW23" s="320"/>
      <c r="FX23" s="320"/>
      <c r="FY23" s="320"/>
      <c r="FZ23" s="320"/>
      <c r="GA23" s="320"/>
      <c r="GB23" s="320"/>
      <c r="GC23" s="320"/>
      <c r="GD23" s="320"/>
      <c r="GE23" s="320"/>
      <c r="GF23" s="320"/>
      <c r="GG23" s="320"/>
      <c r="GH23" s="320"/>
      <c r="GI23" s="320"/>
      <c r="GJ23" s="320"/>
      <c r="GK23" s="320"/>
      <c r="GL23" s="320"/>
      <c r="GM23" s="320"/>
      <c r="GN23" s="320"/>
      <c r="GO23" s="320"/>
      <c r="GP23" s="320"/>
      <c r="GQ23" s="320"/>
      <c r="GR23" s="320"/>
      <c r="GS23" s="320"/>
      <c r="GT23" s="320"/>
      <c r="GU23" s="320"/>
      <c r="GV23" s="320"/>
      <c r="GW23" s="320"/>
      <c r="GX23" s="320"/>
      <c r="GY23" s="320"/>
      <c r="GZ23" s="320"/>
      <c r="HA23" s="320"/>
      <c r="HB23" s="320"/>
      <c r="HC23" s="320"/>
      <c r="HD23" s="320"/>
      <c r="HE23" s="320"/>
      <c r="HF23" s="320"/>
      <c r="HG23" s="320"/>
      <c r="HH23" s="320"/>
      <c r="HI23" s="320"/>
      <c r="HJ23" s="320"/>
      <c r="HK23" s="320"/>
      <c r="HL23" s="320"/>
      <c r="HM23" s="320"/>
      <c r="HN23" s="320"/>
      <c r="HO23" s="320"/>
      <c r="HP23" s="320"/>
      <c r="HQ23" s="320"/>
      <c r="HR23" s="320"/>
      <c r="HS23" s="320"/>
      <c r="HT23" s="320"/>
      <c r="HU23" s="320"/>
      <c r="HV23" s="320"/>
      <c r="HW23" s="320"/>
      <c r="HX23" s="320"/>
      <c r="HY23" s="320"/>
      <c r="HZ23" s="320"/>
      <c r="IA23" s="320"/>
      <c r="IB23" s="320"/>
      <c r="IC23" s="320"/>
      <c r="ID23" s="320"/>
      <c r="IE23" s="320"/>
      <c r="IF23" s="320"/>
      <c r="IG23" s="320"/>
      <c r="IH23" s="320"/>
      <c r="II23" s="320"/>
      <c r="IJ23" s="320"/>
      <c r="IK23" s="320"/>
      <c r="IL23" s="320"/>
      <c r="IM23" s="320"/>
      <c r="IN23" s="320"/>
      <c r="IO23" s="320"/>
      <c r="IP23" s="320"/>
      <c r="IQ23" s="320"/>
      <c r="IR23" s="320"/>
      <c r="IS23" s="320"/>
      <c r="IT23" s="320"/>
      <c r="IU23" s="320"/>
      <c r="IV23" s="320"/>
      <c r="IW23" s="320"/>
      <c r="IX23" s="320"/>
      <c r="IY23" s="320"/>
      <c r="IZ23" s="320"/>
      <c r="JA23" s="320"/>
      <c r="JB23" s="320"/>
      <c r="JC23" s="320"/>
      <c r="JD23" s="320"/>
      <c r="JE23" s="320"/>
      <c r="JF23" s="320"/>
      <c r="JG23" s="320"/>
      <c r="JH23" s="320"/>
      <c r="JI23" s="320"/>
      <c r="JJ23" s="320"/>
      <c r="JK23" s="320"/>
      <c r="JL23" s="320"/>
      <c r="JM23" s="320"/>
      <c r="JN23" s="320"/>
      <c r="JO23" s="320"/>
      <c r="JP23" s="320"/>
      <c r="JQ23" s="320"/>
      <c r="JR23" s="320"/>
      <c r="JS23" s="320"/>
      <c r="JT23" s="320"/>
      <c r="JU23" s="320"/>
      <c r="JV23" s="320"/>
      <c r="JW23" s="320"/>
      <c r="JX23" s="320"/>
      <c r="JY23" s="320"/>
      <c r="JZ23" s="320"/>
      <c r="KA23" s="320"/>
      <c r="KB23" s="320"/>
      <c r="KC23" s="320"/>
      <c r="KD23" s="320"/>
      <c r="KE23" s="320"/>
      <c r="KF23" s="320"/>
      <c r="KG23" s="320"/>
      <c r="KH23" s="320"/>
      <c r="KI23" s="320"/>
      <c r="KJ23" s="320"/>
      <c r="KK23" s="320"/>
      <c r="KL23" s="320"/>
      <c r="KM23" s="320"/>
      <c r="KN23" s="320"/>
      <c r="KO23" s="320"/>
      <c r="KP23" s="320"/>
      <c r="KQ23" s="320"/>
      <c r="KR23" s="320"/>
      <c r="KS23" s="320"/>
      <c r="KT23" s="320"/>
      <c r="KU23" s="320"/>
      <c r="KV23" s="320"/>
      <c r="KW23" s="320"/>
      <c r="KX23" s="320"/>
      <c r="KY23" s="320"/>
      <c r="KZ23" s="320"/>
      <c r="LA23" s="320"/>
      <c r="LB23" s="320"/>
      <c r="LC23" s="320"/>
      <c r="LD23" s="320"/>
      <c r="LE23" s="320"/>
      <c r="LF23" s="320"/>
      <c r="LG23" s="320"/>
      <c r="LH23" s="320"/>
      <c r="LI23" s="320"/>
      <c r="LJ23" s="320"/>
      <c r="LK23" s="320"/>
      <c r="LL23" s="320"/>
      <c r="LM23" s="320"/>
      <c r="LN23" s="320"/>
      <c r="LO23" s="320"/>
      <c r="LP23" s="320"/>
      <c r="LQ23" s="320"/>
      <c r="LR23" s="320"/>
      <c r="LS23" s="320"/>
      <c r="LT23" s="320"/>
      <c r="LU23" s="320"/>
      <c r="LV23" s="320"/>
      <c r="LW23" s="320"/>
      <c r="LX23" s="320"/>
      <c r="LY23" s="320"/>
      <c r="LZ23" s="320"/>
      <c r="MA23" s="320"/>
      <c r="MB23" s="320"/>
      <c r="MC23" s="320"/>
      <c r="MD23" s="320"/>
      <c r="ME23" s="320"/>
      <c r="MF23" s="320"/>
      <c r="MG23" s="320"/>
    </row>
    <row r="24" s="331" customFormat="1" ht="15.75" customHeight="1">
      <c r="A24" s="341" t="s">
        <v>189</v>
      </c>
      <c r="B24" s="342" t="s">
        <v>181</v>
      </c>
      <c r="C24" s="334">
        <f>'СС Макро ТО новый кон'!D33</f>
        <v>112.09999999999999</v>
      </c>
      <c r="D24" s="334">
        <f>'СС Макро ТО новый кон'!E33</f>
        <v>109.3</v>
      </c>
      <c r="E24" s="334">
        <f>'СС Макро ТО новый кон'!F33</f>
        <v>104.8</v>
      </c>
      <c r="F24" s="334">
        <f>'СС Макро ТО новый кон'!G33</f>
        <v>101.54123910393767</v>
      </c>
      <c r="G24" s="334">
        <f>'СС Макро ТО новый кон'!H33</f>
        <v>102.45002093215408</v>
      </c>
      <c r="H24" s="334">
        <f>'СС Макро ТО новый кон'!I33</f>
        <v>102.79192540597907</v>
      </c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0"/>
      <c r="CA24" s="320"/>
      <c r="CB24" s="320"/>
      <c r="CC24" s="320"/>
      <c r="CD24" s="320"/>
      <c r="CE24" s="320"/>
      <c r="CF24" s="320"/>
      <c r="CG24" s="320"/>
      <c r="CH24" s="320"/>
      <c r="CI24" s="320"/>
      <c r="CJ24" s="320"/>
      <c r="CK24" s="320"/>
      <c r="CL24" s="320"/>
      <c r="CM24" s="320"/>
      <c r="CN24" s="320"/>
      <c r="CO24" s="320"/>
      <c r="CP24" s="320"/>
      <c r="CQ24" s="320"/>
      <c r="CR24" s="320"/>
      <c r="CS24" s="320"/>
      <c r="CT24" s="320"/>
      <c r="CU24" s="320"/>
      <c r="CV24" s="320"/>
      <c r="CW24" s="320"/>
      <c r="CX24" s="320"/>
      <c r="CY24" s="320"/>
      <c r="CZ24" s="320"/>
      <c r="DA24" s="320"/>
      <c r="DB24" s="320"/>
      <c r="DC24" s="320"/>
      <c r="DD24" s="320"/>
      <c r="DE24" s="320"/>
      <c r="DF24" s="320"/>
      <c r="DG24" s="320"/>
      <c r="DH24" s="320"/>
      <c r="DI24" s="320"/>
      <c r="DJ24" s="320"/>
      <c r="DK24" s="320"/>
      <c r="DL24" s="320"/>
      <c r="DM24" s="320"/>
      <c r="DN24" s="320"/>
      <c r="DO24" s="320"/>
      <c r="DP24" s="320"/>
      <c r="DQ24" s="320"/>
      <c r="DR24" s="320"/>
      <c r="DS24" s="320"/>
      <c r="DT24" s="320"/>
      <c r="DU24" s="320"/>
      <c r="DV24" s="320"/>
      <c r="DW24" s="320"/>
      <c r="DX24" s="320"/>
      <c r="DY24" s="320"/>
      <c r="DZ24" s="320"/>
      <c r="EA24" s="320"/>
      <c r="EB24" s="320"/>
      <c r="EC24" s="320"/>
      <c r="ED24" s="320"/>
      <c r="EE24" s="320"/>
      <c r="EF24" s="320"/>
      <c r="EG24" s="320"/>
      <c r="EH24" s="320"/>
      <c r="EI24" s="320"/>
      <c r="EJ24" s="320"/>
      <c r="EK24" s="320"/>
      <c r="EL24" s="320"/>
      <c r="EM24" s="320"/>
      <c r="EN24" s="320"/>
      <c r="EO24" s="320"/>
      <c r="EP24" s="320"/>
      <c r="EQ24" s="320"/>
      <c r="ER24" s="320"/>
      <c r="ES24" s="320"/>
      <c r="ET24" s="320"/>
      <c r="EU24" s="320"/>
      <c r="EV24" s="320"/>
      <c r="EW24" s="320"/>
      <c r="EX24" s="320"/>
      <c r="EY24" s="320"/>
      <c r="EZ24" s="320"/>
      <c r="FA24" s="320"/>
      <c r="FB24" s="320"/>
      <c r="FC24" s="320"/>
      <c r="FD24" s="320"/>
      <c r="FE24" s="320"/>
      <c r="FF24" s="320"/>
      <c r="FG24" s="320"/>
      <c r="FH24" s="320"/>
      <c r="FI24" s="320"/>
      <c r="FJ24" s="320"/>
      <c r="FK24" s="320"/>
      <c r="FL24" s="320"/>
      <c r="FM24" s="320"/>
      <c r="FN24" s="320"/>
      <c r="FO24" s="320"/>
      <c r="FP24" s="320"/>
      <c r="FQ24" s="320"/>
      <c r="FR24" s="320"/>
      <c r="FS24" s="320"/>
      <c r="FT24" s="320"/>
      <c r="FU24" s="320"/>
      <c r="FV24" s="320"/>
      <c r="FW24" s="320"/>
      <c r="FX24" s="320"/>
      <c r="FY24" s="320"/>
      <c r="FZ24" s="320"/>
      <c r="GA24" s="320"/>
      <c r="GB24" s="320"/>
      <c r="GC24" s="320"/>
      <c r="GD24" s="320"/>
      <c r="GE24" s="320"/>
      <c r="GF24" s="320"/>
      <c r="GG24" s="320"/>
      <c r="GH24" s="320"/>
      <c r="GI24" s="320"/>
      <c r="GJ24" s="320"/>
      <c r="GK24" s="320"/>
      <c r="GL24" s="320"/>
      <c r="GM24" s="320"/>
      <c r="GN24" s="320"/>
      <c r="GO24" s="320"/>
      <c r="GP24" s="320"/>
      <c r="GQ24" s="320"/>
      <c r="GR24" s="320"/>
      <c r="GS24" s="320"/>
      <c r="GT24" s="320"/>
      <c r="GU24" s="320"/>
      <c r="GV24" s="320"/>
      <c r="GW24" s="320"/>
      <c r="GX24" s="320"/>
      <c r="GY24" s="320"/>
      <c r="GZ24" s="320"/>
      <c r="HA24" s="320"/>
      <c r="HB24" s="320"/>
      <c r="HC24" s="320"/>
      <c r="HD24" s="320"/>
      <c r="HE24" s="320"/>
      <c r="HF24" s="320"/>
      <c r="HG24" s="320"/>
      <c r="HH24" s="320"/>
      <c r="HI24" s="320"/>
      <c r="HJ24" s="320"/>
      <c r="HK24" s="320"/>
      <c r="HL24" s="320"/>
      <c r="HM24" s="320"/>
      <c r="HN24" s="320"/>
      <c r="HO24" s="320"/>
      <c r="HP24" s="320"/>
      <c r="HQ24" s="320"/>
      <c r="HR24" s="320"/>
      <c r="HS24" s="320"/>
      <c r="HT24" s="320"/>
      <c r="HU24" s="320"/>
      <c r="HV24" s="320"/>
      <c r="HW24" s="320"/>
      <c r="HX24" s="320"/>
      <c r="HY24" s="320"/>
      <c r="HZ24" s="320"/>
      <c r="IA24" s="320"/>
      <c r="IB24" s="320"/>
      <c r="IC24" s="320"/>
      <c r="ID24" s="320"/>
      <c r="IE24" s="320"/>
      <c r="IF24" s="320"/>
      <c r="IG24" s="320"/>
      <c r="IH24" s="320"/>
      <c r="II24" s="320"/>
      <c r="IJ24" s="320"/>
      <c r="IK24" s="320"/>
      <c r="IL24" s="320"/>
      <c r="IM24" s="320"/>
      <c r="IN24" s="320"/>
      <c r="IO24" s="320"/>
      <c r="IP24" s="320"/>
      <c r="IQ24" s="320"/>
      <c r="IR24" s="320"/>
      <c r="IS24" s="320"/>
      <c r="IT24" s="320"/>
      <c r="IU24" s="320"/>
      <c r="IV24" s="320"/>
      <c r="IW24" s="320"/>
      <c r="IX24" s="320"/>
      <c r="IY24" s="320"/>
      <c r="IZ24" s="320"/>
      <c r="JA24" s="320"/>
      <c r="JB24" s="320"/>
      <c r="JC24" s="320"/>
      <c r="JD24" s="320"/>
      <c r="JE24" s="320"/>
      <c r="JF24" s="320"/>
      <c r="JG24" s="320"/>
      <c r="JH24" s="320"/>
      <c r="JI24" s="320"/>
      <c r="JJ24" s="320"/>
      <c r="JK24" s="320"/>
      <c r="JL24" s="320"/>
      <c r="JM24" s="320"/>
      <c r="JN24" s="320"/>
      <c r="JO24" s="320"/>
      <c r="JP24" s="320"/>
      <c r="JQ24" s="320"/>
      <c r="JR24" s="320"/>
      <c r="JS24" s="320"/>
      <c r="JT24" s="320"/>
      <c r="JU24" s="320"/>
      <c r="JV24" s="320"/>
      <c r="JW24" s="320"/>
      <c r="JX24" s="320"/>
      <c r="JY24" s="320"/>
      <c r="JZ24" s="320"/>
      <c r="KA24" s="320"/>
      <c r="KB24" s="320"/>
      <c r="KC24" s="320"/>
      <c r="KD24" s="320"/>
      <c r="KE24" s="320"/>
      <c r="KF24" s="320"/>
      <c r="KG24" s="320"/>
      <c r="KH24" s="320"/>
      <c r="KI24" s="320"/>
      <c r="KJ24" s="320"/>
      <c r="KK24" s="320"/>
      <c r="KL24" s="320"/>
      <c r="KM24" s="320"/>
      <c r="KN24" s="320"/>
      <c r="KO24" s="320"/>
      <c r="KP24" s="320"/>
      <c r="KQ24" s="320"/>
      <c r="KR24" s="320"/>
      <c r="KS24" s="320"/>
      <c r="KT24" s="320"/>
      <c r="KU24" s="320"/>
      <c r="KV24" s="320"/>
      <c r="KW24" s="320"/>
      <c r="KX24" s="320"/>
      <c r="KY24" s="320"/>
      <c r="KZ24" s="320"/>
      <c r="LA24" s="320"/>
      <c r="LB24" s="320"/>
      <c r="LC24" s="320"/>
      <c r="LD24" s="320"/>
      <c r="LE24" s="320"/>
      <c r="LF24" s="320"/>
      <c r="LG24" s="320"/>
      <c r="LH24" s="320"/>
      <c r="LI24" s="320"/>
      <c r="LJ24" s="320"/>
      <c r="LK24" s="320"/>
      <c r="LL24" s="320"/>
      <c r="LM24" s="320"/>
      <c r="LN24" s="320"/>
      <c r="LO24" s="320"/>
      <c r="LP24" s="320"/>
      <c r="LQ24" s="320"/>
      <c r="LR24" s="320"/>
      <c r="LS24" s="320"/>
      <c r="LT24" s="320"/>
      <c r="LU24" s="320"/>
      <c r="LV24" s="320"/>
      <c r="LW24" s="320"/>
      <c r="LX24" s="320"/>
      <c r="LY24" s="320"/>
      <c r="LZ24" s="320"/>
      <c r="MA24" s="320"/>
      <c r="MB24" s="320"/>
      <c r="MC24" s="320"/>
      <c r="MD24" s="320"/>
      <c r="ME24" s="320"/>
      <c r="MF24" s="320"/>
      <c r="MG24" s="320"/>
    </row>
    <row r="25" s="331" customFormat="1" ht="33" customHeight="1">
      <c r="A25" s="341" t="s">
        <v>515</v>
      </c>
      <c r="B25" s="342" t="s">
        <v>191</v>
      </c>
      <c r="C25" s="343" t="e">
        <f>#REF!</f>
        <v>#REF!</v>
      </c>
      <c r="D25" s="343" t="e">
        <f>#REF!</f>
        <v>#REF!</v>
      </c>
      <c r="E25" s="343" t="e">
        <f>#REF!</f>
        <v>#REF!</v>
      </c>
      <c r="F25" s="343">
        <v>47.567348428892977</v>
      </c>
      <c r="G25" s="343">
        <v>48.067802749141492</v>
      </c>
      <c r="H25" s="343">
        <v>48.670030085608339</v>
      </c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0"/>
      <c r="AU25" s="320"/>
      <c r="AV25" s="320"/>
      <c r="AW25" s="320"/>
      <c r="AX25" s="320"/>
      <c r="AY25" s="320"/>
      <c r="AZ25" s="320"/>
      <c r="BA25" s="320"/>
      <c r="BB25" s="320"/>
      <c r="BC25" s="320"/>
      <c r="BD25" s="320"/>
      <c r="BE25" s="320"/>
      <c r="BF25" s="320"/>
      <c r="BG25" s="320"/>
      <c r="BH25" s="320"/>
      <c r="BI25" s="320"/>
      <c r="BJ25" s="320"/>
      <c r="BK25" s="320"/>
      <c r="BL25" s="320"/>
      <c r="BM25" s="320"/>
      <c r="BN25" s="320"/>
      <c r="BO25" s="320"/>
      <c r="BP25" s="320"/>
      <c r="BQ25" s="320"/>
      <c r="BR25" s="320"/>
      <c r="BS25" s="320"/>
      <c r="BT25" s="320"/>
      <c r="BU25" s="320"/>
      <c r="BV25" s="320"/>
      <c r="BW25" s="320"/>
      <c r="BX25" s="320"/>
      <c r="BY25" s="320"/>
      <c r="BZ25" s="320"/>
      <c r="CA25" s="320"/>
      <c r="CB25" s="320"/>
      <c r="CC25" s="320"/>
      <c r="CD25" s="320"/>
      <c r="CE25" s="320"/>
      <c r="CF25" s="320"/>
      <c r="CG25" s="320"/>
      <c r="CH25" s="320"/>
      <c r="CI25" s="320"/>
      <c r="CJ25" s="320"/>
      <c r="CK25" s="320"/>
      <c r="CL25" s="320"/>
      <c r="CM25" s="320"/>
      <c r="CN25" s="320"/>
      <c r="CO25" s="320"/>
      <c r="CP25" s="320"/>
      <c r="CQ25" s="320"/>
      <c r="CR25" s="320"/>
      <c r="CS25" s="320"/>
      <c r="CT25" s="320"/>
      <c r="CU25" s="320"/>
      <c r="CV25" s="320"/>
      <c r="CW25" s="320"/>
      <c r="CX25" s="320"/>
      <c r="CY25" s="320"/>
      <c r="CZ25" s="320"/>
      <c r="DA25" s="320"/>
      <c r="DB25" s="320"/>
      <c r="DC25" s="320"/>
      <c r="DD25" s="320"/>
      <c r="DE25" s="320"/>
      <c r="DF25" s="320"/>
      <c r="DG25" s="320"/>
      <c r="DH25" s="320"/>
      <c r="DI25" s="320"/>
      <c r="DJ25" s="320"/>
      <c r="DK25" s="320"/>
      <c r="DL25" s="320"/>
      <c r="DM25" s="320"/>
      <c r="DN25" s="320"/>
      <c r="DO25" s="320"/>
      <c r="DP25" s="320"/>
      <c r="DQ25" s="320"/>
      <c r="DR25" s="320"/>
      <c r="DS25" s="320"/>
      <c r="DT25" s="320"/>
      <c r="DU25" s="320"/>
      <c r="DV25" s="320"/>
      <c r="DW25" s="320"/>
      <c r="DX25" s="320"/>
      <c r="DY25" s="320"/>
      <c r="DZ25" s="320"/>
      <c r="EA25" s="320"/>
      <c r="EB25" s="320"/>
      <c r="EC25" s="320"/>
      <c r="ED25" s="320"/>
      <c r="EE25" s="320"/>
      <c r="EF25" s="320"/>
      <c r="EG25" s="320"/>
      <c r="EH25" s="320"/>
      <c r="EI25" s="320"/>
      <c r="EJ25" s="320"/>
      <c r="EK25" s="320"/>
      <c r="EL25" s="320"/>
      <c r="EM25" s="320"/>
      <c r="EN25" s="320"/>
      <c r="EO25" s="320"/>
      <c r="EP25" s="320"/>
      <c r="EQ25" s="320"/>
      <c r="ER25" s="320"/>
      <c r="ES25" s="320"/>
      <c r="ET25" s="320"/>
      <c r="EU25" s="320"/>
      <c r="EV25" s="320"/>
      <c r="EW25" s="320"/>
      <c r="EX25" s="320"/>
      <c r="EY25" s="320"/>
      <c r="EZ25" s="320"/>
      <c r="FA25" s="320"/>
      <c r="FB25" s="320"/>
      <c r="FC25" s="320"/>
      <c r="FD25" s="320"/>
      <c r="FE25" s="320"/>
      <c r="FF25" s="320"/>
      <c r="FG25" s="320"/>
      <c r="FH25" s="320"/>
      <c r="FI25" s="320"/>
      <c r="FJ25" s="320"/>
      <c r="FK25" s="320"/>
      <c r="FL25" s="320"/>
      <c r="FM25" s="320"/>
      <c r="FN25" s="320"/>
      <c r="FO25" s="320"/>
      <c r="FP25" s="320"/>
      <c r="FQ25" s="320"/>
      <c r="FR25" s="320"/>
      <c r="FS25" s="320"/>
      <c r="FT25" s="320"/>
      <c r="FU25" s="320"/>
      <c r="FV25" s="320"/>
      <c r="FW25" s="320"/>
      <c r="FX25" s="320"/>
      <c r="FY25" s="320"/>
      <c r="FZ25" s="320"/>
      <c r="GA25" s="320"/>
      <c r="GB25" s="320"/>
      <c r="GC25" s="320"/>
      <c r="GD25" s="320"/>
      <c r="GE25" s="320"/>
      <c r="GF25" s="320"/>
      <c r="GG25" s="320"/>
      <c r="GH25" s="320"/>
      <c r="GI25" s="320"/>
      <c r="GJ25" s="320"/>
      <c r="GK25" s="320"/>
      <c r="GL25" s="320"/>
      <c r="GM25" s="320"/>
      <c r="GN25" s="320"/>
      <c r="GO25" s="320"/>
      <c r="GP25" s="320"/>
      <c r="GQ25" s="320"/>
      <c r="GR25" s="320"/>
      <c r="GS25" s="320"/>
      <c r="GT25" s="320"/>
      <c r="GU25" s="320"/>
      <c r="GV25" s="320"/>
      <c r="GW25" s="320"/>
      <c r="GX25" s="320"/>
      <c r="GY25" s="320"/>
      <c r="GZ25" s="320"/>
      <c r="HA25" s="320"/>
      <c r="HB25" s="320"/>
      <c r="HC25" s="320"/>
      <c r="HD25" s="320"/>
      <c r="HE25" s="320"/>
      <c r="HF25" s="320"/>
      <c r="HG25" s="320"/>
      <c r="HH25" s="320"/>
      <c r="HI25" s="320"/>
      <c r="HJ25" s="320"/>
      <c r="HK25" s="320"/>
      <c r="HL25" s="320"/>
      <c r="HM25" s="320"/>
      <c r="HN25" s="320"/>
      <c r="HO25" s="320"/>
      <c r="HP25" s="320"/>
      <c r="HQ25" s="320"/>
      <c r="HR25" s="320"/>
      <c r="HS25" s="320"/>
      <c r="HT25" s="320"/>
      <c r="HU25" s="320"/>
      <c r="HV25" s="320"/>
      <c r="HW25" s="320"/>
      <c r="HX25" s="320"/>
      <c r="HY25" s="320"/>
      <c r="HZ25" s="320"/>
      <c r="IA25" s="320"/>
      <c r="IB25" s="320"/>
      <c r="IC25" s="320"/>
      <c r="ID25" s="320"/>
      <c r="IE25" s="320"/>
      <c r="IF25" s="320"/>
      <c r="IG25" s="320"/>
      <c r="IH25" s="320"/>
      <c r="II25" s="320"/>
      <c r="IJ25" s="320"/>
      <c r="IK25" s="320"/>
      <c r="IL25" s="320"/>
      <c r="IM25" s="320"/>
      <c r="IN25" s="320"/>
      <c r="IO25" s="320"/>
      <c r="IP25" s="320"/>
      <c r="IQ25" s="320"/>
      <c r="IR25" s="320"/>
      <c r="IS25" s="320"/>
      <c r="IT25" s="320"/>
      <c r="IU25" s="320"/>
      <c r="IV25" s="320"/>
      <c r="IW25" s="320"/>
      <c r="IX25" s="320"/>
      <c r="IY25" s="320"/>
      <c r="IZ25" s="320"/>
      <c r="JA25" s="320"/>
      <c r="JB25" s="320"/>
      <c r="JC25" s="320"/>
      <c r="JD25" s="320"/>
      <c r="JE25" s="320"/>
      <c r="JF25" s="320"/>
      <c r="JG25" s="320"/>
      <c r="JH25" s="320"/>
      <c r="JI25" s="320"/>
      <c r="JJ25" s="320"/>
      <c r="JK25" s="320"/>
      <c r="JL25" s="320"/>
      <c r="JM25" s="320"/>
      <c r="JN25" s="320"/>
      <c r="JO25" s="320"/>
      <c r="JP25" s="320"/>
      <c r="JQ25" s="320"/>
      <c r="JR25" s="320"/>
      <c r="JS25" s="320"/>
      <c r="JT25" s="320"/>
      <c r="JU25" s="320"/>
      <c r="JV25" s="320"/>
      <c r="JW25" s="320"/>
      <c r="JX25" s="320"/>
      <c r="JY25" s="320"/>
      <c r="JZ25" s="320"/>
      <c r="KA25" s="320"/>
      <c r="KB25" s="320"/>
      <c r="KC25" s="320"/>
      <c r="KD25" s="320"/>
      <c r="KE25" s="320"/>
      <c r="KF25" s="320"/>
      <c r="KG25" s="320"/>
      <c r="KH25" s="320"/>
      <c r="KI25" s="320"/>
      <c r="KJ25" s="320"/>
      <c r="KK25" s="320"/>
      <c r="KL25" s="320"/>
      <c r="KM25" s="320"/>
      <c r="KN25" s="320"/>
      <c r="KO25" s="320"/>
      <c r="KP25" s="320"/>
      <c r="KQ25" s="320"/>
      <c r="KR25" s="320"/>
      <c r="KS25" s="320"/>
      <c r="KT25" s="320"/>
      <c r="KU25" s="320"/>
      <c r="KV25" s="320"/>
      <c r="KW25" s="320"/>
      <c r="KX25" s="320"/>
      <c r="KY25" s="320"/>
      <c r="KZ25" s="320"/>
      <c r="LA25" s="320"/>
      <c r="LB25" s="320"/>
      <c r="LC25" s="320"/>
      <c r="LD25" s="320"/>
      <c r="LE25" s="320"/>
      <c r="LF25" s="320"/>
      <c r="LG25" s="320"/>
      <c r="LH25" s="320"/>
      <c r="LI25" s="320"/>
      <c r="LJ25" s="320"/>
      <c r="LK25" s="320"/>
      <c r="LL25" s="320"/>
      <c r="LM25" s="320"/>
      <c r="LN25" s="320"/>
      <c r="LO25" s="320"/>
      <c r="LP25" s="320"/>
      <c r="LQ25" s="320"/>
      <c r="LR25" s="320"/>
      <c r="LS25" s="320"/>
      <c r="LT25" s="320"/>
      <c r="LU25" s="320"/>
      <c r="LV25" s="320"/>
      <c r="LW25" s="320"/>
      <c r="LX25" s="320"/>
      <c r="LY25" s="320"/>
      <c r="LZ25" s="320"/>
      <c r="MA25" s="320"/>
      <c r="MB25" s="320"/>
      <c r="MC25" s="320"/>
      <c r="MD25" s="320"/>
      <c r="ME25" s="320"/>
      <c r="MF25" s="320"/>
      <c r="MG25" s="320"/>
    </row>
    <row r="26" s="331" customFormat="1" ht="15">
      <c r="A26" s="341" t="s">
        <v>517</v>
      </c>
      <c r="B26" s="342"/>
      <c r="C26" s="343"/>
      <c r="D26" s="343"/>
      <c r="E26" s="343"/>
      <c r="F26" s="343"/>
      <c r="G26" s="343"/>
      <c r="H26" s="343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0"/>
      <c r="AU26" s="320"/>
      <c r="AV26" s="320"/>
      <c r="AW26" s="320"/>
      <c r="AX26" s="320"/>
      <c r="AY26" s="320"/>
      <c r="AZ26" s="320"/>
      <c r="BA26" s="320"/>
      <c r="BB26" s="320"/>
      <c r="BC26" s="320"/>
      <c r="BD26" s="320"/>
      <c r="BE26" s="320"/>
      <c r="BF26" s="320"/>
      <c r="BG26" s="320"/>
      <c r="BH26" s="320"/>
      <c r="BI26" s="320"/>
      <c r="BJ26" s="320"/>
      <c r="BK26" s="320"/>
      <c r="BL26" s="320"/>
      <c r="BM26" s="320"/>
      <c r="BN26" s="320"/>
      <c r="BO26" s="320"/>
      <c r="BP26" s="320"/>
      <c r="BQ26" s="320"/>
      <c r="BR26" s="320"/>
      <c r="BS26" s="320"/>
      <c r="BT26" s="320"/>
      <c r="BU26" s="320"/>
      <c r="BV26" s="320"/>
      <c r="BW26" s="320"/>
      <c r="BX26" s="320"/>
      <c r="BY26" s="320"/>
      <c r="BZ26" s="320"/>
      <c r="CA26" s="320"/>
      <c r="CB26" s="320"/>
      <c r="CC26" s="320"/>
      <c r="CD26" s="320"/>
      <c r="CE26" s="320"/>
      <c r="CF26" s="320"/>
      <c r="CG26" s="320"/>
      <c r="CH26" s="320"/>
      <c r="CI26" s="320"/>
      <c r="CJ26" s="320"/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O26" s="320"/>
      <c r="DP26" s="320"/>
      <c r="DQ26" s="320"/>
      <c r="DR26" s="320"/>
      <c r="DS26" s="320"/>
      <c r="DT26" s="320"/>
      <c r="DU26" s="320"/>
      <c r="DV26" s="320"/>
      <c r="DW26" s="320"/>
      <c r="DX26" s="320"/>
      <c r="DY26" s="320"/>
      <c r="DZ26" s="320"/>
      <c r="EA26" s="320"/>
      <c r="EB26" s="320"/>
      <c r="EC26" s="320"/>
      <c r="ED26" s="320"/>
      <c r="EE26" s="320"/>
      <c r="EF26" s="320"/>
      <c r="EG26" s="320"/>
      <c r="EH26" s="320"/>
      <c r="EI26" s="320"/>
      <c r="EJ26" s="320"/>
      <c r="EK26" s="320"/>
      <c r="EL26" s="320"/>
      <c r="EM26" s="320"/>
      <c r="EN26" s="320"/>
      <c r="EO26" s="320"/>
      <c r="EP26" s="320"/>
      <c r="EQ26" s="320"/>
      <c r="ER26" s="320"/>
      <c r="ES26" s="320"/>
      <c r="ET26" s="320"/>
      <c r="EU26" s="320"/>
      <c r="EV26" s="320"/>
      <c r="EW26" s="320"/>
      <c r="EX26" s="320"/>
      <c r="EY26" s="320"/>
      <c r="EZ26" s="320"/>
      <c r="FA26" s="320"/>
      <c r="FB26" s="320"/>
      <c r="FC26" s="320"/>
      <c r="FD26" s="320"/>
      <c r="FE26" s="320"/>
      <c r="FF26" s="320"/>
      <c r="FG26" s="320"/>
      <c r="FH26" s="320"/>
      <c r="FI26" s="320"/>
      <c r="FJ26" s="320"/>
      <c r="FK26" s="320"/>
      <c r="FL26" s="320"/>
      <c r="FM26" s="320"/>
      <c r="FN26" s="320"/>
      <c r="FO26" s="320"/>
      <c r="FP26" s="320"/>
      <c r="FQ26" s="320"/>
      <c r="FR26" s="320"/>
      <c r="FS26" s="320"/>
      <c r="FT26" s="320"/>
      <c r="FU26" s="320"/>
      <c r="FV26" s="320"/>
      <c r="FW26" s="320"/>
      <c r="FX26" s="320"/>
      <c r="FY26" s="320"/>
      <c r="FZ26" s="320"/>
      <c r="GA26" s="320"/>
      <c r="GB26" s="320"/>
      <c r="GC26" s="320"/>
      <c r="GD26" s="320"/>
      <c r="GE26" s="320"/>
      <c r="GF26" s="320"/>
      <c r="GG26" s="320"/>
      <c r="GH26" s="320"/>
      <c r="GI26" s="320"/>
      <c r="GJ26" s="320"/>
      <c r="GK26" s="320"/>
      <c r="GL26" s="320"/>
      <c r="GM26" s="320"/>
      <c r="GN26" s="320"/>
      <c r="GO26" s="320"/>
      <c r="GP26" s="320"/>
      <c r="GQ26" s="320"/>
      <c r="GR26" s="320"/>
      <c r="GS26" s="320"/>
      <c r="GT26" s="320"/>
      <c r="GU26" s="320"/>
      <c r="GV26" s="320"/>
      <c r="GW26" s="320"/>
      <c r="GX26" s="320"/>
      <c r="GY26" s="320"/>
      <c r="GZ26" s="320"/>
      <c r="HA26" s="320"/>
      <c r="HB26" s="320"/>
      <c r="HC26" s="320"/>
      <c r="HD26" s="320"/>
      <c r="HE26" s="320"/>
      <c r="HF26" s="320"/>
      <c r="HG26" s="320"/>
      <c r="HH26" s="320"/>
      <c r="HI26" s="320"/>
      <c r="HJ26" s="320"/>
      <c r="HK26" s="320"/>
      <c r="HL26" s="320"/>
      <c r="HM26" s="320"/>
      <c r="HN26" s="320"/>
      <c r="HO26" s="320"/>
      <c r="HP26" s="320"/>
      <c r="HQ26" s="320"/>
      <c r="HR26" s="320"/>
      <c r="HS26" s="320"/>
      <c r="HT26" s="320"/>
      <c r="HU26" s="320"/>
      <c r="HV26" s="320"/>
      <c r="HW26" s="320"/>
      <c r="HX26" s="320"/>
      <c r="HY26" s="320"/>
      <c r="HZ26" s="320"/>
      <c r="IA26" s="320"/>
      <c r="IB26" s="320"/>
      <c r="IC26" s="320"/>
      <c r="ID26" s="320"/>
      <c r="IE26" s="320"/>
      <c r="IF26" s="320"/>
      <c r="IG26" s="320"/>
      <c r="IH26" s="320"/>
      <c r="II26" s="320"/>
      <c r="IJ26" s="320"/>
      <c r="IK26" s="320"/>
      <c r="IL26" s="320"/>
      <c r="IM26" s="320"/>
      <c r="IN26" s="320"/>
      <c r="IO26" s="320"/>
      <c r="IP26" s="320"/>
      <c r="IQ26" s="320"/>
      <c r="IR26" s="320"/>
      <c r="IS26" s="320"/>
      <c r="IT26" s="320"/>
      <c r="IU26" s="320"/>
      <c r="IV26" s="320"/>
      <c r="IW26" s="320"/>
      <c r="IX26" s="320"/>
      <c r="IY26" s="320"/>
      <c r="IZ26" s="320"/>
      <c r="JA26" s="320"/>
      <c r="JB26" s="320"/>
      <c r="JC26" s="320"/>
      <c r="JD26" s="320"/>
      <c r="JE26" s="320"/>
      <c r="JF26" s="320"/>
      <c r="JG26" s="320"/>
      <c r="JH26" s="320"/>
      <c r="JI26" s="320"/>
      <c r="JJ26" s="320"/>
      <c r="JK26" s="320"/>
      <c r="JL26" s="320"/>
      <c r="JM26" s="320"/>
      <c r="JN26" s="320"/>
      <c r="JO26" s="320"/>
      <c r="JP26" s="320"/>
      <c r="JQ26" s="320"/>
      <c r="JR26" s="320"/>
      <c r="JS26" s="320"/>
      <c r="JT26" s="320"/>
      <c r="JU26" s="320"/>
      <c r="JV26" s="320"/>
      <c r="JW26" s="320"/>
      <c r="JX26" s="320"/>
      <c r="JY26" s="320"/>
      <c r="JZ26" s="320"/>
      <c r="KA26" s="320"/>
      <c r="KB26" s="320"/>
      <c r="KC26" s="320"/>
      <c r="KD26" s="320"/>
      <c r="KE26" s="320"/>
      <c r="KF26" s="320"/>
      <c r="KG26" s="320"/>
      <c r="KH26" s="320"/>
      <c r="KI26" s="320"/>
      <c r="KJ26" s="320"/>
      <c r="KK26" s="320"/>
      <c r="KL26" s="320"/>
      <c r="KM26" s="320"/>
      <c r="KN26" s="320"/>
      <c r="KO26" s="320"/>
      <c r="KP26" s="320"/>
      <c r="KQ26" s="320"/>
      <c r="KR26" s="320"/>
      <c r="KS26" s="320"/>
      <c r="KT26" s="320"/>
      <c r="KU26" s="320"/>
      <c r="KV26" s="320"/>
      <c r="KW26" s="320"/>
      <c r="KX26" s="320"/>
      <c r="KY26" s="320"/>
      <c r="KZ26" s="320"/>
      <c r="LA26" s="320"/>
      <c r="LB26" s="320"/>
      <c r="LC26" s="320"/>
      <c r="LD26" s="320"/>
      <c r="LE26" s="320"/>
      <c r="LF26" s="320"/>
      <c r="LG26" s="320"/>
      <c r="LH26" s="320"/>
      <c r="LI26" s="320"/>
      <c r="LJ26" s="320"/>
      <c r="LK26" s="320"/>
      <c r="LL26" s="320"/>
      <c r="LM26" s="320"/>
      <c r="LN26" s="320"/>
      <c r="LO26" s="320"/>
      <c r="LP26" s="320"/>
      <c r="LQ26" s="320"/>
      <c r="LR26" s="320"/>
      <c r="LS26" s="320"/>
      <c r="LT26" s="320"/>
      <c r="LU26" s="320"/>
      <c r="LV26" s="320"/>
      <c r="LW26" s="320"/>
      <c r="LX26" s="320"/>
      <c r="LY26" s="320"/>
      <c r="LZ26" s="320"/>
      <c r="MA26" s="320"/>
      <c r="MB26" s="320"/>
      <c r="MC26" s="320"/>
      <c r="MD26" s="320"/>
      <c r="ME26" s="320"/>
      <c r="MF26" s="320"/>
      <c r="MG26" s="320"/>
    </row>
    <row r="27" s="331" customFormat="1" ht="30.75" customHeight="1">
      <c r="A27" s="347" t="s">
        <v>194</v>
      </c>
      <c r="B27" s="342"/>
      <c r="C27" s="348"/>
      <c r="D27" s="348"/>
      <c r="E27" s="343"/>
      <c r="F27" s="343"/>
      <c r="G27" s="343"/>
      <c r="H27" s="343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0"/>
      <c r="AU27" s="320"/>
      <c r="AV27" s="320"/>
      <c r="AW27" s="320"/>
      <c r="AX27" s="320"/>
      <c r="AY27" s="320"/>
      <c r="AZ27" s="320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  <c r="BL27" s="320"/>
      <c r="BM27" s="320"/>
      <c r="BN27" s="320"/>
      <c r="BO27" s="320"/>
      <c r="BP27" s="320"/>
      <c r="BQ27" s="320"/>
      <c r="BR27" s="320"/>
      <c r="BS27" s="320"/>
      <c r="BT27" s="320"/>
      <c r="BU27" s="320"/>
      <c r="BV27" s="320"/>
      <c r="BW27" s="320"/>
      <c r="BX27" s="320"/>
      <c r="BY27" s="320"/>
      <c r="BZ27" s="320"/>
      <c r="CA27" s="320"/>
      <c r="CB27" s="320"/>
      <c r="CC27" s="320"/>
      <c r="CD27" s="320"/>
      <c r="CE27" s="320"/>
      <c r="CF27" s="320"/>
      <c r="CG27" s="320"/>
      <c r="CH27" s="320"/>
      <c r="CI27" s="320"/>
      <c r="CJ27" s="320"/>
      <c r="CK27" s="320"/>
      <c r="CL27" s="320"/>
      <c r="CM27" s="320"/>
      <c r="CN27" s="320"/>
      <c r="CO27" s="320"/>
      <c r="CP27" s="320"/>
      <c r="CQ27" s="320"/>
      <c r="CR27" s="320"/>
      <c r="CS27" s="320"/>
      <c r="CT27" s="320"/>
      <c r="CU27" s="320"/>
      <c r="CV27" s="320"/>
      <c r="CW27" s="320"/>
      <c r="CX27" s="320"/>
      <c r="CY27" s="320"/>
      <c r="CZ27" s="320"/>
      <c r="DA27" s="320"/>
      <c r="DB27" s="320"/>
      <c r="DC27" s="320"/>
      <c r="DD27" s="320"/>
      <c r="DE27" s="320"/>
      <c r="DF27" s="320"/>
      <c r="DG27" s="320"/>
      <c r="DH27" s="320"/>
      <c r="DI27" s="320"/>
      <c r="DJ27" s="320"/>
      <c r="DK27" s="320"/>
      <c r="DL27" s="320"/>
      <c r="DM27" s="320"/>
      <c r="DN27" s="320"/>
      <c r="DO27" s="320"/>
      <c r="DP27" s="320"/>
      <c r="DQ27" s="320"/>
      <c r="DR27" s="320"/>
      <c r="DS27" s="320"/>
      <c r="DT27" s="320"/>
      <c r="DU27" s="320"/>
      <c r="DV27" s="320"/>
      <c r="DW27" s="320"/>
      <c r="DX27" s="320"/>
      <c r="DY27" s="320"/>
      <c r="DZ27" s="320"/>
      <c r="EA27" s="320"/>
      <c r="EB27" s="320"/>
      <c r="EC27" s="320"/>
      <c r="ED27" s="320"/>
      <c r="EE27" s="320"/>
      <c r="EF27" s="320"/>
      <c r="EG27" s="320"/>
      <c r="EH27" s="320"/>
      <c r="EI27" s="320"/>
      <c r="EJ27" s="320"/>
      <c r="EK27" s="320"/>
      <c r="EL27" s="320"/>
      <c r="EM27" s="320"/>
      <c r="EN27" s="320"/>
      <c r="EO27" s="320"/>
      <c r="EP27" s="320"/>
      <c r="EQ27" s="320"/>
      <c r="ER27" s="320"/>
      <c r="ES27" s="320"/>
      <c r="ET27" s="320"/>
      <c r="EU27" s="320"/>
      <c r="EV27" s="320"/>
      <c r="EW27" s="320"/>
      <c r="EX27" s="320"/>
      <c r="EY27" s="320"/>
      <c r="EZ27" s="320"/>
      <c r="FA27" s="320"/>
      <c r="FB27" s="320"/>
      <c r="FC27" s="320"/>
      <c r="FD27" s="320"/>
      <c r="FE27" s="320"/>
      <c r="FF27" s="320"/>
      <c r="FG27" s="320"/>
      <c r="FH27" s="320"/>
      <c r="FI27" s="320"/>
      <c r="FJ27" s="320"/>
      <c r="FK27" s="320"/>
      <c r="FL27" s="320"/>
      <c r="FM27" s="320"/>
      <c r="FN27" s="320"/>
      <c r="FO27" s="320"/>
      <c r="FP27" s="320"/>
      <c r="FQ27" s="320"/>
      <c r="FR27" s="320"/>
      <c r="FS27" s="320"/>
      <c r="FT27" s="320"/>
      <c r="FU27" s="320"/>
      <c r="FV27" s="320"/>
      <c r="FW27" s="320"/>
      <c r="FX27" s="320"/>
      <c r="FY27" s="320"/>
      <c r="FZ27" s="320"/>
      <c r="GA27" s="320"/>
      <c r="GB27" s="320"/>
      <c r="GC27" s="320"/>
      <c r="GD27" s="320"/>
      <c r="GE27" s="320"/>
      <c r="GF27" s="320"/>
      <c r="GG27" s="320"/>
      <c r="GH27" s="320"/>
      <c r="GI27" s="320"/>
      <c r="GJ27" s="320"/>
      <c r="GK27" s="320"/>
      <c r="GL27" s="320"/>
      <c r="GM27" s="320"/>
      <c r="GN27" s="320"/>
      <c r="GO27" s="320"/>
      <c r="GP27" s="320"/>
      <c r="GQ27" s="320"/>
      <c r="GR27" s="320"/>
      <c r="GS27" s="320"/>
      <c r="GT27" s="320"/>
      <c r="GU27" s="320"/>
      <c r="GV27" s="320"/>
      <c r="GW27" s="320"/>
      <c r="GX27" s="320"/>
      <c r="GY27" s="320"/>
      <c r="GZ27" s="320"/>
      <c r="HA27" s="320"/>
      <c r="HB27" s="320"/>
      <c r="HC27" s="320"/>
      <c r="HD27" s="320"/>
      <c r="HE27" s="320"/>
      <c r="HF27" s="320"/>
      <c r="HG27" s="320"/>
      <c r="HH27" s="320"/>
      <c r="HI27" s="320"/>
      <c r="HJ27" s="320"/>
      <c r="HK27" s="320"/>
      <c r="HL27" s="320"/>
      <c r="HM27" s="320"/>
      <c r="HN27" s="320"/>
      <c r="HO27" s="320"/>
      <c r="HP27" s="320"/>
      <c r="HQ27" s="320"/>
      <c r="HR27" s="320"/>
      <c r="HS27" s="320"/>
      <c r="HT27" s="320"/>
      <c r="HU27" s="320"/>
      <c r="HV27" s="320"/>
      <c r="HW27" s="320"/>
      <c r="HX27" s="320"/>
      <c r="HY27" s="320"/>
      <c r="HZ27" s="320"/>
      <c r="IA27" s="320"/>
      <c r="IB27" s="320"/>
      <c r="IC27" s="320"/>
      <c r="ID27" s="320"/>
      <c r="IE27" s="320"/>
      <c r="IF27" s="320"/>
      <c r="IG27" s="320"/>
      <c r="IH27" s="320"/>
      <c r="II27" s="320"/>
      <c r="IJ27" s="320"/>
      <c r="IK27" s="320"/>
      <c r="IL27" s="320"/>
      <c r="IM27" s="320"/>
      <c r="IN27" s="320"/>
      <c r="IO27" s="320"/>
      <c r="IP27" s="320"/>
      <c r="IQ27" s="320"/>
      <c r="IR27" s="320"/>
      <c r="IS27" s="320"/>
      <c r="IT27" s="320"/>
      <c r="IU27" s="320"/>
      <c r="IV27" s="320"/>
      <c r="IW27" s="320"/>
      <c r="IX27" s="320"/>
      <c r="IY27" s="320"/>
      <c r="IZ27" s="320"/>
      <c r="JA27" s="320"/>
      <c r="JB27" s="320"/>
      <c r="JC27" s="320"/>
      <c r="JD27" s="320"/>
      <c r="JE27" s="320"/>
      <c r="JF27" s="320"/>
      <c r="JG27" s="320"/>
      <c r="JH27" s="320"/>
      <c r="JI27" s="320"/>
      <c r="JJ27" s="320"/>
      <c r="JK27" s="320"/>
      <c r="JL27" s="320"/>
      <c r="JM27" s="320"/>
      <c r="JN27" s="320"/>
      <c r="JO27" s="320"/>
      <c r="JP27" s="320"/>
      <c r="JQ27" s="320"/>
      <c r="JR27" s="320"/>
      <c r="JS27" s="320"/>
      <c r="JT27" s="320"/>
      <c r="JU27" s="320"/>
      <c r="JV27" s="320"/>
      <c r="JW27" s="320"/>
      <c r="JX27" s="320"/>
      <c r="JY27" s="320"/>
      <c r="JZ27" s="320"/>
      <c r="KA27" s="320"/>
      <c r="KB27" s="320"/>
      <c r="KC27" s="320"/>
      <c r="KD27" s="320"/>
      <c r="KE27" s="320"/>
      <c r="KF27" s="320"/>
      <c r="KG27" s="320"/>
      <c r="KH27" s="320"/>
      <c r="KI27" s="320"/>
      <c r="KJ27" s="320"/>
      <c r="KK27" s="320"/>
      <c r="KL27" s="320"/>
      <c r="KM27" s="320"/>
      <c r="KN27" s="320"/>
      <c r="KO27" s="320"/>
      <c r="KP27" s="320"/>
      <c r="KQ27" s="320"/>
      <c r="KR27" s="320"/>
      <c r="KS27" s="320"/>
      <c r="KT27" s="320"/>
      <c r="KU27" s="320"/>
      <c r="KV27" s="320"/>
      <c r="KW27" s="320"/>
      <c r="KX27" s="320"/>
      <c r="KY27" s="320"/>
      <c r="KZ27" s="320"/>
      <c r="LA27" s="320"/>
      <c r="LB27" s="320"/>
      <c r="LC27" s="320"/>
      <c r="LD27" s="320"/>
      <c r="LE27" s="320"/>
      <c r="LF27" s="320"/>
      <c r="LG27" s="320"/>
      <c r="LH27" s="320"/>
      <c r="LI27" s="320"/>
      <c r="LJ27" s="320"/>
      <c r="LK27" s="320"/>
      <c r="LL27" s="320"/>
      <c r="LM27" s="320"/>
      <c r="LN27" s="320"/>
      <c r="LO27" s="320"/>
      <c r="LP27" s="320"/>
      <c r="LQ27" s="320"/>
      <c r="LR27" s="320"/>
      <c r="LS27" s="320"/>
      <c r="LT27" s="320"/>
      <c r="LU27" s="320"/>
      <c r="LV27" s="320"/>
      <c r="LW27" s="320"/>
      <c r="LX27" s="320"/>
      <c r="LY27" s="320"/>
      <c r="LZ27" s="320"/>
      <c r="MA27" s="320"/>
      <c r="MB27" s="320"/>
      <c r="MC27" s="320"/>
      <c r="MD27" s="320"/>
      <c r="ME27" s="320"/>
      <c r="MF27" s="320"/>
      <c r="MG27" s="320"/>
    </row>
    <row r="28" s="331" customFormat="1" ht="15">
      <c r="A28" s="341" t="s">
        <v>188</v>
      </c>
      <c r="B28" s="342" t="s">
        <v>178</v>
      </c>
      <c r="C28" s="343" t="e">
        <f>#REF!</f>
        <v>#REF!</v>
      </c>
      <c r="D28" s="343" t="e">
        <f>#REF!</f>
        <v>#REF!</v>
      </c>
      <c r="E28" s="343" t="e">
        <f>#REF!</f>
        <v>#REF!</v>
      </c>
      <c r="F28" s="343">
        <v>33772.366229925152</v>
      </c>
      <c r="G28" s="343">
        <v>36076.52479805117</v>
      </c>
      <c r="H28" s="343">
        <v>37964.713163614506</v>
      </c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20"/>
      <c r="AG28" s="320"/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0"/>
      <c r="AU28" s="320"/>
      <c r="AV28" s="320"/>
      <c r="AW28" s="320"/>
      <c r="AX28" s="320"/>
      <c r="AY28" s="320"/>
      <c r="AZ28" s="320"/>
      <c r="BA28" s="320"/>
      <c r="BB28" s="320"/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0"/>
      <c r="CG28" s="320"/>
      <c r="CH28" s="320"/>
      <c r="CI28" s="320"/>
      <c r="CJ28" s="320"/>
      <c r="CK28" s="320"/>
      <c r="CL28" s="320"/>
      <c r="CM28" s="320"/>
      <c r="CN28" s="320"/>
      <c r="CO28" s="320"/>
      <c r="CP28" s="320"/>
      <c r="CQ28" s="320"/>
      <c r="CR28" s="320"/>
      <c r="CS28" s="320"/>
      <c r="CT28" s="320"/>
      <c r="CU28" s="320"/>
      <c r="CV28" s="320"/>
      <c r="CW28" s="320"/>
      <c r="CX28" s="320"/>
      <c r="CY28" s="320"/>
      <c r="CZ28" s="320"/>
      <c r="DA28" s="320"/>
      <c r="DB28" s="320"/>
      <c r="DC28" s="320"/>
      <c r="DD28" s="320"/>
      <c r="DE28" s="320"/>
      <c r="DF28" s="320"/>
      <c r="DG28" s="320"/>
      <c r="DH28" s="320"/>
      <c r="DI28" s="320"/>
      <c r="DJ28" s="320"/>
      <c r="DK28" s="320"/>
      <c r="DL28" s="320"/>
      <c r="DM28" s="320"/>
      <c r="DN28" s="320"/>
      <c r="DO28" s="320"/>
      <c r="DP28" s="320"/>
      <c r="DQ28" s="320"/>
      <c r="DR28" s="320"/>
      <c r="DS28" s="320"/>
      <c r="DT28" s="320"/>
      <c r="DU28" s="320"/>
      <c r="DV28" s="320"/>
      <c r="DW28" s="320"/>
      <c r="DX28" s="320"/>
      <c r="DY28" s="320"/>
      <c r="DZ28" s="320"/>
      <c r="EA28" s="320"/>
      <c r="EB28" s="320"/>
      <c r="EC28" s="320"/>
      <c r="ED28" s="320"/>
      <c r="EE28" s="320"/>
      <c r="EF28" s="320"/>
      <c r="EG28" s="320"/>
      <c r="EH28" s="320"/>
      <c r="EI28" s="320"/>
      <c r="EJ28" s="320"/>
      <c r="EK28" s="320"/>
      <c r="EL28" s="320"/>
      <c r="EM28" s="320"/>
      <c r="EN28" s="320"/>
      <c r="EO28" s="320"/>
      <c r="EP28" s="320"/>
      <c r="EQ28" s="320"/>
      <c r="ER28" s="320"/>
      <c r="ES28" s="320"/>
      <c r="ET28" s="320"/>
      <c r="EU28" s="320"/>
      <c r="EV28" s="320"/>
      <c r="EW28" s="320"/>
      <c r="EX28" s="320"/>
      <c r="EY28" s="320"/>
      <c r="EZ28" s="320"/>
      <c r="FA28" s="320"/>
      <c r="FB28" s="320"/>
      <c r="FC28" s="320"/>
      <c r="FD28" s="320"/>
      <c r="FE28" s="320"/>
      <c r="FF28" s="320"/>
      <c r="FG28" s="320"/>
      <c r="FH28" s="320"/>
      <c r="FI28" s="320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0"/>
      <c r="GM28" s="320"/>
      <c r="GN28" s="320"/>
      <c r="GO28" s="320"/>
      <c r="GP28" s="320"/>
      <c r="GQ28" s="320"/>
      <c r="GR28" s="320"/>
      <c r="GS28" s="320"/>
      <c r="GT28" s="320"/>
      <c r="GU28" s="320"/>
      <c r="GV28" s="320"/>
      <c r="GW28" s="320"/>
      <c r="GX28" s="320"/>
      <c r="GY28" s="320"/>
      <c r="GZ28" s="320"/>
      <c r="HA28" s="320"/>
      <c r="HB28" s="320"/>
      <c r="HC28" s="320"/>
      <c r="HD28" s="320"/>
      <c r="HE28" s="320"/>
      <c r="HF28" s="320"/>
      <c r="HG28" s="320"/>
      <c r="HH28" s="320"/>
      <c r="HI28" s="320"/>
      <c r="HJ28" s="320"/>
      <c r="HK28" s="320"/>
      <c r="HL28" s="320"/>
      <c r="HM28" s="320"/>
      <c r="HN28" s="320"/>
      <c r="HO28" s="320"/>
      <c r="HP28" s="320"/>
      <c r="HQ28" s="320"/>
      <c r="HR28" s="320"/>
      <c r="HS28" s="320"/>
      <c r="HT28" s="320"/>
      <c r="HU28" s="320"/>
      <c r="HV28" s="320"/>
      <c r="HW28" s="320"/>
      <c r="HX28" s="320"/>
      <c r="HY28" s="320"/>
      <c r="HZ28" s="320"/>
      <c r="IA28" s="320"/>
      <c r="IB28" s="320"/>
      <c r="IC28" s="320"/>
      <c r="ID28" s="320"/>
      <c r="IE28" s="320"/>
      <c r="IF28" s="320"/>
      <c r="IG28" s="320"/>
      <c r="IH28" s="320"/>
      <c r="II28" s="320"/>
      <c r="IJ28" s="320"/>
      <c r="IK28" s="320"/>
      <c r="IL28" s="320"/>
      <c r="IM28" s="320"/>
      <c r="IN28" s="320"/>
      <c r="IO28" s="320"/>
      <c r="IP28" s="320"/>
      <c r="IQ28" s="320"/>
      <c r="IR28" s="320"/>
      <c r="IS28" s="320"/>
      <c r="IT28" s="320"/>
      <c r="IU28" s="320"/>
      <c r="IV28" s="320"/>
      <c r="IW28" s="320"/>
      <c r="IX28" s="320"/>
      <c r="IY28" s="320"/>
      <c r="IZ28" s="320"/>
      <c r="JA28" s="320"/>
      <c r="JB28" s="320"/>
      <c r="JC28" s="320"/>
      <c r="JD28" s="320"/>
      <c r="JE28" s="320"/>
      <c r="JF28" s="320"/>
      <c r="JG28" s="320"/>
      <c r="JH28" s="320"/>
      <c r="JI28" s="320"/>
      <c r="JJ28" s="320"/>
      <c r="JK28" s="320"/>
      <c r="JL28" s="320"/>
      <c r="JM28" s="320"/>
      <c r="JN28" s="320"/>
      <c r="JO28" s="320"/>
      <c r="JP28" s="320"/>
      <c r="JQ28" s="320"/>
      <c r="JR28" s="320"/>
      <c r="JS28" s="320"/>
      <c r="JT28" s="320"/>
      <c r="JU28" s="320"/>
      <c r="JV28" s="320"/>
      <c r="JW28" s="320"/>
      <c r="JX28" s="320"/>
      <c r="JY28" s="320"/>
      <c r="JZ28" s="320"/>
      <c r="KA28" s="320"/>
      <c r="KB28" s="320"/>
      <c r="KC28" s="320"/>
      <c r="KD28" s="320"/>
      <c r="KE28" s="320"/>
      <c r="KF28" s="320"/>
      <c r="KG28" s="320"/>
      <c r="KH28" s="320"/>
      <c r="KI28" s="320"/>
      <c r="KJ28" s="320"/>
      <c r="KK28" s="320"/>
      <c r="KL28" s="320"/>
      <c r="KM28" s="320"/>
      <c r="KN28" s="320"/>
      <c r="KO28" s="320"/>
      <c r="KP28" s="320"/>
      <c r="KQ28" s="320"/>
      <c r="KR28" s="320"/>
      <c r="KS28" s="320"/>
      <c r="KT28" s="320"/>
      <c r="KU28" s="320"/>
      <c r="KV28" s="320"/>
      <c r="KW28" s="320"/>
      <c r="KX28" s="320"/>
      <c r="KY28" s="320"/>
      <c r="KZ28" s="320"/>
      <c r="LA28" s="320"/>
      <c r="LB28" s="320"/>
      <c r="LC28" s="320"/>
      <c r="LD28" s="320"/>
      <c r="LE28" s="320"/>
      <c r="LF28" s="320"/>
      <c r="LG28" s="320"/>
      <c r="LH28" s="320"/>
      <c r="LI28" s="320"/>
      <c r="LJ28" s="320"/>
      <c r="LK28" s="320"/>
      <c r="LL28" s="320"/>
      <c r="LM28" s="320"/>
      <c r="LN28" s="320"/>
      <c r="LO28" s="320"/>
      <c r="LP28" s="320"/>
      <c r="LQ28" s="320"/>
      <c r="LR28" s="320"/>
      <c r="LS28" s="320"/>
      <c r="LT28" s="320"/>
      <c r="LU28" s="320"/>
      <c r="LV28" s="320"/>
      <c r="LW28" s="320"/>
      <c r="LX28" s="320"/>
      <c r="LY28" s="320"/>
      <c r="LZ28" s="320"/>
      <c r="MA28" s="320"/>
      <c r="MB28" s="320"/>
      <c r="MC28" s="320"/>
      <c r="MD28" s="320"/>
      <c r="ME28" s="320"/>
      <c r="MF28" s="320"/>
      <c r="MG28" s="320"/>
    </row>
    <row r="29" s="331" customFormat="1" ht="17.449999999999999" customHeight="1">
      <c r="A29" s="341" t="s">
        <v>189</v>
      </c>
      <c r="B29" s="342" t="s">
        <v>181</v>
      </c>
      <c r="C29" s="334">
        <f>'СС Макро ТО новый кон'!D34</f>
        <v>103</v>
      </c>
      <c r="D29" s="334">
        <f>'СС Макро ТО новый кон'!E34</f>
        <v>117.90000000000001</v>
      </c>
      <c r="E29" s="334">
        <f>'СС Макро ТО новый кон'!F34</f>
        <v>109.5</v>
      </c>
      <c r="F29" s="334">
        <f>'СС Макро ТО новый кон'!G34</f>
        <v>100.16</v>
      </c>
      <c r="G29" s="334">
        <f>'СС Макро ТО новый кон'!H34</f>
        <v>102.59999999999999</v>
      </c>
      <c r="H29" s="334">
        <f>'СС Макро ТО новый кон'!I34</f>
        <v>101.2</v>
      </c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0"/>
      <c r="AP29" s="320"/>
      <c r="AQ29" s="320"/>
      <c r="AR29" s="320"/>
      <c r="AS29" s="320"/>
      <c r="AT29" s="320"/>
      <c r="AU29" s="320"/>
      <c r="AV29" s="320"/>
      <c r="AW29" s="320"/>
      <c r="AX29" s="320"/>
      <c r="AY29" s="320"/>
      <c r="AZ29" s="320"/>
      <c r="BA29" s="320"/>
      <c r="BB29" s="320"/>
      <c r="BC29" s="320"/>
      <c r="BD29" s="320"/>
      <c r="BE29" s="320"/>
      <c r="BF29" s="320"/>
      <c r="BG29" s="320"/>
      <c r="BH29" s="320"/>
      <c r="BI29" s="320"/>
      <c r="BJ29" s="320"/>
      <c r="BK29" s="320"/>
      <c r="BL29" s="320"/>
      <c r="BM29" s="320"/>
      <c r="BN29" s="320"/>
      <c r="BO29" s="320"/>
      <c r="BP29" s="320"/>
      <c r="BQ29" s="320"/>
      <c r="BR29" s="320"/>
      <c r="BS29" s="320"/>
      <c r="BT29" s="320"/>
      <c r="BU29" s="320"/>
      <c r="BV29" s="320"/>
      <c r="BW29" s="320"/>
      <c r="BX29" s="320"/>
      <c r="BY29" s="320"/>
      <c r="BZ29" s="320"/>
      <c r="CA29" s="320"/>
      <c r="CB29" s="320"/>
      <c r="CC29" s="320"/>
      <c r="CD29" s="320"/>
      <c r="CE29" s="320"/>
      <c r="CF29" s="320"/>
      <c r="CG29" s="320"/>
      <c r="CH29" s="320"/>
      <c r="CI29" s="320"/>
      <c r="CJ29" s="320"/>
      <c r="CK29" s="320"/>
      <c r="CL29" s="320"/>
      <c r="CM29" s="320"/>
      <c r="CN29" s="320"/>
      <c r="CO29" s="320"/>
      <c r="CP29" s="320"/>
      <c r="CQ29" s="320"/>
      <c r="CR29" s="320"/>
      <c r="CS29" s="320"/>
      <c r="CT29" s="320"/>
      <c r="CU29" s="320"/>
      <c r="CV29" s="320"/>
      <c r="CW29" s="320"/>
      <c r="CX29" s="320"/>
      <c r="CY29" s="320"/>
      <c r="CZ29" s="320"/>
      <c r="DA29" s="320"/>
      <c r="DB29" s="320"/>
      <c r="DC29" s="320"/>
      <c r="DD29" s="320"/>
      <c r="DE29" s="320"/>
      <c r="DF29" s="320"/>
      <c r="DG29" s="320"/>
      <c r="DH29" s="320"/>
      <c r="DI29" s="320"/>
      <c r="DJ29" s="320"/>
      <c r="DK29" s="320"/>
      <c r="DL29" s="320"/>
      <c r="DM29" s="320"/>
      <c r="DN29" s="320"/>
      <c r="DO29" s="320"/>
      <c r="DP29" s="320"/>
      <c r="DQ29" s="320"/>
      <c r="DR29" s="320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  <c r="EE29" s="320"/>
      <c r="EF29" s="320"/>
      <c r="EG29" s="320"/>
      <c r="EH29" s="320"/>
      <c r="EI29" s="320"/>
      <c r="EJ29" s="320"/>
      <c r="EK29" s="320"/>
      <c r="EL29" s="320"/>
      <c r="EM29" s="320"/>
      <c r="EN29" s="320"/>
      <c r="EO29" s="320"/>
      <c r="EP29" s="320"/>
      <c r="EQ29" s="320"/>
      <c r="ER29" s="320"/>
      <c r="ES29" s="320"/>
      <c r="ET29" s="320"/>
      <c r="EU29" s="320"/>
      <c r="EV29" s="320"/>
      <c r="EW29" s="320"/>
      <c r="EX29" s="320"/>
      <c r="EY29" s="320"/>
      <c r="EZ29" s="320"/>
      <c r="FA29" s="320"/>
      <c r="FB29" s="320"/>
      <c r="FC29" s="320"/>
      <c r="FD29" s="320"/>
      <c r="FE29" s="320"/>
      <c r="FF29" s="320"/>
      <c r="FG29" s="320"/>
      <c r="FH29" s="320"/>
      <c r="FI29" s="320"/>
      <c r="FJ29" s="320"/>
      <c r="FK29" s="320"/>
      <c r="FL29" s="320"/>
      <c r="FM29" s="320"/>
      <c r="FN29" s="320"/>
      <c r="FO29" s="320"/>
      <c r="FP29" s="320"/>
      <c r="FQ29" s="320"/>
      <c r="FR29" s="320"/>
      <c r="FS29" s="320"/>
      <c r="FT29" s="320"/>
      <c r="FU29" s="320"/>
      <c r="FV29" s="320"/>
      <c r="FW29" s="320"/>
      <c r="FX29" s="320"/>
      <c r="FY29" s="320"/>
      <c r="FZ29" s="320"/>
      <c r="GA29" s="320"/>
      <c r="GB29" s="320"/>
      <c r="GC29" s="320"/>
      <c r="GD29" s="320"/>
      <c r="GE29" s="320"/>
      <c r="GF29" s="320"/>
      <c r="GG29" s="320"/>
      <c r="GH29" s="320"/>
      <c r="GI29" s="320"/>
      <c r="GJ29" s="320"/>
      <c r="GK29" s="320"/>
      <c r="GL29" s="320"/>
      <c r="GM29" s="320"/>
      <c r="GN29" s="320"/>
      <c r="GO29" s="320"/>
      <c r="GP29" s="320"/>
      <c r="GQ29" s="320"/>
      <c r="GR29" s="320"/>
      <c r="GS29" s="320"/>
      <c r="GT29" s="320"/>
      <c r="GU29" s="320"/>
      <c r="GV29" s="320"/>
      <c r="GW29" s="320"/>
      <c r="GX29" s="320"/>
      <c r="GY29" s="320"/>
      <c r="GZ29" s="320"/>
      <c r="HA29" s="320"/>
      <c r="HB29" s="320"/>
      <c r="HC29" s="320"/>
      <c r="HD29" s="320"/>
      <c r="HE29" s="320"/>
      <c r="HF29" s="320"/>
      <c r="HG29" s="320"/>
      <c r="HH29" s="320"/>
      <c r="HI29" s="320"/>
      <c r="HJ29" s="320"/>
      <c r="HK29" s="320"/>
      <c r="HL29" s="320"/>
      <c r="HM29" s="320"/>
      <c r="HN29" s="320"/>
      <c r="HO29" s="320"/>
      <c r="HP29" s="320"/>
      <c r="HQ29" s="320"/>
      <c r="HR29" s="320"/>
      <c r="HS29" s="320"/>
      <c r="HT29" s="320"/>
      <c r="HU29" s="320"/>
      <c r="HV29" s="320"/>
      <c r="HW29" s="320"/>
      <c r="HX29" s="320"/>
      <c r="HY29" s="320"/>
      <c r="HZ29" s="320"/>
      <c r="IA29" s="320"/>
      <c r="IB29" s="320"/>
      <c r="IC29" s="320"/>
      <c r="ID29" s="320"/>
      <c r="IE29" s="320"/>
      <c r="IF29" s="320"/>
      <c r="IG29" s="320"/>
      <c r="IH29" s="320"/>
      <c r="II29" s="320"/>
      <c r="IJ29" s="320"/>
      <c r="IK29" s="320"/>
      <c r="IL29" s="320"/>
      <c r="IM29" s="320"/>
      <c r="IN29" s="320"/>
      <c r="IO29" s="320"/>
      <c r="IP29" s="320"/>
      <c r="IQ29" s="320"/>
      <c r="IR29" s="320"/>
      <c r="IS29" s="320"/>
      <c r="IT29" s="320"/>
      <c r="IU29" s="320"/>
      <c r="IV29" s="320"/>
      <c r="IW29" s="320"/>
      <c r="IX29" s="320"/>
      <c r="IY29" s="320"/>
      <c r="IZ29" s="320"/>
      <c r="JA29" s="320"/>
      <c r="JB29" s="320"/>
      <c r="JC29" s="320"/>
      <c r="JD29" s="320"/>
      <c r="JE29" s="320"/>
      <c r="JF29" s="320"/>
      <c r="JG29" s="320"/>
      <c r="JH29" s="320"/>
      <c r="JI29" s="320"/>
      <c r="JJ29" s="320"/>
      <c r="JK29" s="320"/>
      <c r="JL29" s="320"/>
      <c r="JM29" s="320"/>
      <c r="JN29" s="320"/>
      <c r="JO29" s="320"/>
      <c r="JP29" s="320"/>
      <c r="JQ29" s="320"/>
      <c r="JR29" s="320"/>
      <c r="JS29" s="320"/>
      <c r="JT29" s="320"/>
      <c r="JU29" s="320"/>
      <c r="JV29" s="320"/>
      <c r="JW29" s="320"/>
      <c r="JX29" s="320"/>
      <c r="JY29" s="320"/>
      <c r="JZ29" s="320"/>
      <c r="KA29" s="320"/>
      <c r="KB29" s="320"/>
      <c r="KC29" s="320"/>
      <c r="KD29" s="320"/>
      <c r="KE29" s="320"/>
      <c r="KF29" s="320"/>
      <c r="KG29" s="320"/>
      <c r="KH29" s="320"/>
      <c r="KI29" s="320"/>
      <c r="KJ29" s="320"/>
      <c r="KK29" s="320"/>
      <c r="KL29" s="320"/>
      <c r="KM29" s="320"/>
      <c r="KN29" s="320"/>
      <c r="KO29" s="320"/>
      <c r="KP29" s="320"/>
      <c r="KQ29" s="320"/>
      <c r="KR29" s="320"/>
      <c r="KS29" s="320"/>
      <c r="KT29" s="320"/>
      <c r="KU29" s="320"/>
      <c r="KV29" s="320"/>
      <c r="KW29" s="320"/>
      <c r="KX29" s="320"/>
      <c r="KY29" s="320"/>
      <c r="KZ29" s="320"/>
      <c r="LA29" s="320"/>
      <c r="LB29" s="320"/>
      <c r="LC29" s="320"/>
      <c r="LD29" s="320"/>
      <c r="LE29" s="320"/>
      <c r="LF29" s="320"/>
      <c r="LG29" s="320"/>
      <c r="LH29" s="320"/>
      <c r="LI29" s="320"/>
      <c r="LJ29" s="320"/>
      <c r="LK29" s="320"/>
      <c r="LL29" s="320"/>
      <c r="LM29" s="320"/>
      <c r="LN29" s="320"/>
      <c r="LO29" s="320"/>
      <c r="LP29" s="320"/>
      <c r="LQ29" s="320"/>
      <c r="LR29" s="320"/>
      <c r="LS29" s="320"/>
      <c r="LT29" s="320"/>
      <c r="LU29" s="320"/>
      <c r="LV29" s="320"/>
      <c r="LW29" s="320"/>
      <c r="LX29" s="320"/>
      <c r="LY29" s="320"/>
      <c r="LZ29" s="320"/>
      <c r="MA29" s="320"/>
      <c r="MB29" s="320"/>
      <c r="MC29" s="320"/>
      <c r="MD29" s="320"/>
      <c r="ME29" s="320"/>
      <c r="MF29" s="320"/>
      <c r="MG29" s="320"/>
    </row>
    <row r="30" s="331" customFormat="1" ht="33.75" customHeight="1">
      <c r="A30" s="347" t="s">
        <v>195</v>
      </c>
      <c r="B30" s="342"/>
      <c r="C30" s="343"/>
      <c r="D30" s="343"/>
      <c r="E30" s="343"/>
      <c r="F30" s="343"/>
      <c r="G30" s="343"/>
      <c r="H30" s="343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  <c r="AJ30" s="320"/>
      <c r="AK30" s="320"/>
      <c r="AL30" s="320"/>
      <c r="AM30" s="320"/>
      <c r="AN30" s="320"/>
      <c r="AO30" s="320"/>
      <c r="AP30" s="320"/>
      <c r="AQ30" s="320"/>
      <c r="AR30" s="320"/>
      <c r="AS30" s="320"/>
      <c r="AT30" s="320"/>
      <c r="AU30" s="320"/>
      <c r="AV30" s="320"/>
      <c r="AW30" s="320"/>
      <c r="AX30" s="320"/>
      <c r="AY30" s="320"/>
      <c r="AZ30" s="320"/>
      <c r="BA30" s="320"/>
      <c r="BB30" s="320"/>
      <c r="BC30" s="320"/>
      <c r="BD30" s="320"/>
      <c r="BE30" s="320"/>
      <c r="BF30" s="320"/>
      <c r="BG30" s="320"/>
      <c r="BH30" s="320"/>
      <c r="BI30" s="320"/>
      <c r="BJ30" s="320"/>
      <c r="BK30" s="320"/>
      <c r="BL30" s="320"/>
      <c r="BM30" s="320"/>
      <c r="BN30" s="320"/>
      <c r="BO30" s="320"/>
      <c r="BP30" s="320"/>
      <c r="BQ30" s="320"/>
      <c r="BR30" s="320"/>
      <c r="BS30" s="320"/>
      <c r="BT30" s="320"/>
      <c r="BU30" s="320"/>
      <c r="BV30" s="320"/>
      <c r="BW30" s="320"/>
      <c r="BX30" s="320"/>
      <c r="BY30" s="320"/>
      <c r="BZ30" s="320"/>
      <c r="CA30" s="320"/>
      <c r="CB30" s="320"/>
      <c r="CC30" s="320"/>
      <c r="CD30" s="320"/>
      <c r="CE30" s="320"/>
      <c r="CF30" s="320"/>
      <c r="CG30" s="320"/>
      <c r="CH30" s="320"/>
      <c r="CI30" s="320"/>
      <c r="CJ30" s="320"/>
      <c r="CK30" s="320"/>
      <c r="CL30" s="320"/>
      <c r="CM30" s="320"/>
      <c r="CN30" s="320"/>
      <c r="CO30" s="320"/>
      <c r="CP30" s="320"/>
      <c r="CQ30" s="320"/>
      <c r="CR30" s="320"/>
      <c r="CS30" s="320"/>
      <c r="CT30" s="320"/>
      <c r="CU30" s="320"/>
      <c r="CV30" s="320"/>
      <c r="CW30" s="320"/>
      <c r="CX30" s="320"/>
      <c r="CY30" s="320"/>
      <c r="CZ30" s="320"/>
      <c r="DA30" s="320"/>
      <c r="DB30" s="320"/>
      <c r="DC30" s="320"/>
      <c r="DD30" s="320"/>
      <c r="DE30" s="320"/>
      <c r="DF30" s="320"/>
      <c r="DG30" s="320"/>
      <c r="DH30" s="320"/>
      <c r="DI30" s="320"/>
      <c r="DJ30" s="320"/>
      <c r="DK30" s="320"/>
      <c r="DL30" s="320"/>
      <c r="DM30" s="320"/>
      <c r="DN30" s="320"/>
      <c r="DO30" s="320"/>
      <c r="DP30" s="320"/>
      <c r="DQ30" s="320"/>
      <c r="DR30" s="320"/>
      <c r="DS30" s="320"/>
      <c r="DT30" s="320"/>
      <c r="DU30" s="320"/>
      <c r="DV30" s="320"/>
      <c r="DW30" s="320"/>
      <c r="DX30" s="320"/>
      <c r="DY30" s="320"/>
      <c r="DZ30" s="320"/>
      <c r="EA30" s="320"/>
      <c r="EB30" s="320"/>
      <c r="EC30" s="320"/>
      <c r="ED30" s="320"/>
      <c r="EE30" s="320"/>
      <c r="EF30" s="320"/>
      <c r="EG30" s="320"/>
      <c r="EH30" s="320"/>
      <c r="EI30" s="320"/>
      <c r="EJ30" s="320"/>
      <c r="EK30" s="320"/>
      <c r="EL30" s="320"/>
      <c r="EM30" s="320"/>
      <c r="EN30" s="320"/>
      <c r="EO30" s="320"/>
      <c r="EP30" s="320"/>
      <c r="EQ30" s="320"/>
      <c r="ER30" s="320"/>
      <c r="ES30" s="320"/>
      <c r="ET30" s="320"/>
      <c r="EU30" s="320"/>
      <c r="EV30" s="320"/>
      <c r="EW30" s="320"/>
      <c r="EX30" s="320"/>
      <c r="EY30" s="320"/>
      <c r="EZ30" s="320"/>
      <c r="FA30" s="320"/>
      <c r="FB30" s="320"/>
      <c r="FC30" s="320"/>
      <c r="FD30" s="320"/>
      <c r="FE30" s="320"/>
      <c r="FF30" s="320"/>
      <c r="FG30" s="320"/>
      <c r="FH30" s="320"/>
      <c r="FI30" s="320"/>
      <c r="FJ30" s="320"/>
      <c r="FK30" s="320"/>
      <c r="FL30" s="320"/>
      <c r="FM30" s="320"/>
      <c r="FN30" s="320"/>
      <c r="FO30" s="320"/>
      <c r="FP30" s="320"/>
      <c r="FQ30" s="320"/>
      <c r="FR30" s="320"/>
      <c r="FS30" s="320"/>
      <c r="FT30" s="320"/>
      <c r="FU30" s="320"/>
      <c r="FV30" s="320"/>
      <c r="FW30" s="320"/>
      <c r="FX30" s="320"/>
      <c r="FY30" s="320"/>
      <c r="FZ30" s="320"/>
      <c r="GA30" s="320"/>
      <c r="GB30" s="320"/>
      <c r="GC30" s="320"/>
      <c r="GD30" s="320"/>
      <c r="GE30" s="320"/>
      <c r="GF30" s="320"/>
      <c r="GG30" s="320"/>
      <c r="GH30" s="320"/>
      <c r="GI30" s="320"/>
      <c r="GJ30" s="320"/>
      <c r="GK30" s="320"/>
      <c r="GL30" s="320"/>
      <c r="GM30" s="320"/>
      <c r="GN30" s="320"/>
      <c r="GO30" s="320"/>
      <c r="GP30" s="320"/>
      <c r="GQ30" s="320"/>
      <c r="GR30" s="320"/>
      <c r="GS30" s="320"/>
      <c r="GT30" s="320"/>
      <c r="GU30" s="320"/>
      <c r="GV30" s="320"/>
      <c r="GW30" s="320"/>
      <c r="GX30" s="320"/>
      <c r="GY30" s="320"/>
      <c r="GZ30" s="320"/>
      <c r="HA30" s="320"/>
      <c r="HB30" s="320"/>
      <c r="HC30" s="320"/>
      <c r="HD30" s="320"/>
      <c r="HE30" s="320"/>
      <c r="HF30" s="320"/>
      <c r="HG30" s="320"/>
      <c r="HH30" s="320"/>
      <c r="HI30" s="320"/>
      <c r="HJ30" s="320"/>
      <c r="HK30" s="320"/>
      <c r="HL30" s="320"/>
      <c r="HM30" s="320"/>
      <c r="HN30" s="320"/>
      <c r="HO30" s="320"/>
      <c r="HP30" s="320"/>
      <c r="HQ30" s="320"/>
      <c r="HR30" s="320"/>
      <c r="HS30" s="320"/>
      <c r="HT30" s="320"/>
      <c r="HU30" s="320"/>
      <c r="HV30" s="320"/>
      <c r="HW30" s="320"/>
      <c r="HX30" s="320"/>
      <c r="HY30" s="320"/>
      <c r="HZ30" s="320"/>
      <c r="IA30" s="320"/>
      <c r="IB30" s="320"/>
      <c r="IC30" s="320"/>
      <c r="ID30" s="320"/>
      <c r="IE30" s="320"/>
      <c r="IF30" s="320"/>
      <c r="IG30" s="320"/>
      <c r="IH30" s="320"/>
      <c r="II30" s="320"/>
      <c r="IJ30" s="320"/>
      <c r="IK30" s="320"/>
      <c r="IL30" s="320"/>
      <c r="IM30" s="320"/>
      <c r="IN30" s="320"/>
      <c r="IO30" s="320"/>
      <c r="IP30" s="320"/>
      <c r="IQ30" s="320"/>
      <c r="IR30" s="320"/>
      <c r="IS30" s="320"/>
      <c r="IT30" s="320"/>
      <c r="IU30" s="320"/>
      <c r="IV30" s="320"/>
      <c r="IW30" s="320"/>
      <c r="IX30" s="320"/>
      <c r="IY30" s="320"/>
      <c r="IZ30" s="320"/>
      <c r="JA30" s="320"/>
      <c r="JB30" s="320"/>
      <c r="JC30" s="320"/>
      <c r="JD30" s="320"/>
      <c r="JE30" s="320"/>
      <c r="JF30" s="320"/>
      <c r="JG30" s="320"/>
      <c r="JH30" s="320"/>
      <c r="JI30" s="320"/>
      <c r="JJ30" s="320"/>
      <c r="JK30" s="320"/>
      <c r="JL30" s="320"/>
      <c r="JM30" s="320"/>
      <c r="JN30" s="320"/>
      <c r="JO30" s="320"/>
      <c r="JP30" s="320"/>
      <c r="JQ30" s="320"/>
      <c r="JR30" s="320"/>
      <c r="JS30" s="320"/>
      <c r="JT30" s="320"/>
      <c r="JU30" s="320"/>
      <c r="JV30" s="320"/>
      <c r="JW30" s="320"/>
      <c r="JX30" s="320"/>
      <c r="JY30" s="320"/>
      <c r="JZ30" s="320"/>
      <c r="KA30" s="320"/>
      <c r="KB30" s="320"/>
      <c r="KC30" s="320"/>
      <c r="KD30" s="320"/>
      <c r="KE30" s="320"/>
      <c r="KF30" s="320"/>
      <c r="KG30" s="320"/>
      <c r="KH30" s="320"/>
      <c r="KI30" s="320"/>
      <c r="KJ30" s="320"/>
      <c r="KK30" s="320"/>
      <c r="KL30" s="320"/>
      <c r="KM30" s="320"/>
      <c r="KN30" s="320"/>
      <c r="KO30" s="320"/>
      <c r="KP30" s="320"/>
      <c r="KQ30" s="320"/>
      <c r="KR30" s="320"/>
      <c r="KS30" s="320"/>
      <c r="KT30" s="320"/>
      <c r="KU30" s="320"/>
      <c r="KV30" s="320"/>
      <c r="KW30" s="320"/>
      <c r="KX30" s="320"/>
      <c r="KY30" s="320"/>
      <c r="KZ30" s="320"/>
      <c r="LA30" s="320"/>
      <c r="LB30" s="320"/>
      <c r="LC30" s="320"/>
      <c r="LD30" s="320"/>
      <c r="LE30" s="320"/>
      <c r="LF30" s="320"/>
      <c r="LG30" s="320"/>
      <c r="LH30" s="320"/>
      <c r="LI30" s="320"/>
      <c r="LJ30" s="320"/>
      <c r="LK30" s="320"/>
      <c r="LL30" s="320"/>
      <c r="LM30" s="320"/>
      <c r="LN30" s="320"/>
      <c r="LO30" s="320"/>
      <c r="LP30" s="320"/>
      <c r="LQ30" s="320"/>
      <c r="LR30" s="320"/>
      <c r="LS30" s="320"/>
      <c r="LT30" s="320"/>
      <c r="LU30" s="320"/>
      <c r="LV30" s="320"/>
      <c r="LW30" s="320"/>
      <c r="LX30" s="320"/>
      <c r="LY30" s="320"/>
      <c r="LZ30" s="320"/>
      <c r="MA30" s="320"/>
      <c r="MB30" s="320"/>
      <c r="MC30" s="320"/>
      <c r="MD30" s="320"/>
      <c r="ME30" s="320"/>
      <c r="MF30" s="320"/>
      <c r="MG30" s="320"/>
    </row>
    <row r="31" s="331" customFormat="1" ht="15">
      <c r="A31" s="341" t="s">
        <v>188</v>
      </c>
      <c r="B31" s="342" t="s">
        <v>178</v>
      </c>
      <c r="C31" s="343" t="e">
        <f>#REF!</f>
        <v>#REF!</v>
      </c>
      <c r="D31" s="343" t="e">
        <f>#REF!</f>
        <v>#REF!</v>
      </c>
      <c r="E31" s="343" t="e">
        <f>#REF!</f>
        <v>#REF!</v>
      </c>
      <c r="F31" s="343">
        <v>30491.906300032322</v>
      </c>
      <c r="G31" s="343">
        <v>32307.028498260646</v>
      </c>
      <c r="H31" s="343">
        <v>34368.539986734657</v>
      </c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20"/>
      <c r="AI31" s="320"/>
      <c r="AJ31" s="320"/>
      <c r="AK31" s="320"/>
      <c r="AL31" s="320"/>
      <c r="AM31" s="320"/>
      <c r="AN31" s="320"/>
      <c r="AO31" s="320"/>
      <c r="AP31" s="320"/>
      <c r="AQ31" s="320"/>
      <c r="AR31" s="320"/>
      <c r="AS31" s="320"/>
      <c r="AT31" s="320"/>
      <c r="AU31" s="320"/>
      <c r="AV31" s="320"/>
      <c r="AW31" s="320"/>
      <c r="AX31" s="320"/>
      <c r="AY31" s="320"/>
      <c r="AZ31" s="320"/>
      <c r="BA31" s="320"/>
      <c r="BB31" s="320"/>
      <c r="BC31" s="320"/>
      <c r="BD31" s="320"/>
      <c r="BE31" s="320"/>
      <c r="BF31" s="320"/>
      <c r="BG31" s="320"/>
      <c r="BH31" s="320"/>
      <c r="BI31" s="320"/>
      <c r="BJ31" s="320"/>
      <c r="BK31" s="320"/>
      <c r="BL31" s="320"/>
      <c r="BM31" s="320"/>
      <c r="BN31" s="320"/>
      <c r="BO31" s="320"/>
      <c r="BP31" s="320"/>
      <c r="BQ31" s="320"/>
      <c r="BR31" s="320"/>
      <c r="BS31" s="320"/>
      <c r="BT31" s="320"/>
      <c r="BU31" s="320"/>
      <c r="BV31" s="320"/>
      <c r="BW31" s="320"/>
      <c r="BX31" s="320"/>
      <c r="BY31" s="320"/>
      <c r="BZ31" s="320"/>
      <c r="CA31" s="320"/>
      <c r="CB31" s="320"/>
      <c r="CC31" s="320"/>
      <c r="CD31" s="320"/>
      <c r="CE31" s="320"/>
      <c r="CF31" s="320"/>
      <c r="CG31" s="320"/>
      <c r="CH31" s="320"/>
      <c r="CI31" s="320"/>
      <c r="CJ31" s="320"/>
      <c r="CK31" s="320"/>
      <c r="CL31" s="320"/>
      <c r="CM31" s="320"/>
      <c r="CN31" s="320"/>
      <c r="CO31" s="320"/>
      <c r="CP31" s="320"/>
      <c r="CQ31" s="320"/>
      <c r="CR31" s="320"/>
      <c r="CS31" s="320"/>
      <c r="CT31" s="320"/>
      <c r="CU31" s="320"/>
      <c r="CV31" s="320"/>
      <c r="CW31" s="320"/>
      <c r="CX31" s="320"/>
      <c r="CY31" s="320"/>
      <c r="CZ31" s="320"/>
      <c r="DA31" s="320"/>
      <c r="DB31" s="320"/>
      <c r="DC31" s="320"/>
      <c r="DD31" s="320"/>
      <c r="DE31" s="320"/>
      <c r="DF31" s="320"/>
      <c r="DG31" s="320"/>
      <c r="DH31" s="320"/>
      <c r="DI31" s="320"/>
      <c r="DJ31" s="320"/>
      <c r="DK31" s="320"/>
      <c r="DL31" s="320"/>
      <c r="DM31" s="320"/>
      <c r="DN31" s="320"/>
      <c r="DO31" s="320"/>
      <c r="DP31" s="320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  <c r="EE31" s="320"/>
      <c r="EF31" s="320"/>
      <c r="EG31" s="320"/>
      <c r="EH31" s="320"/>
      <c r="EI31" s="320"/>
      <c r="EJ31" s="320"/>
      <c r="EK31" s="320"/>
      <c r="EL31" s="320"/>
      <c r="EM31" s="320"/>
      <c r="EN31" s="320"/>
      <c r="EO31" s="320"/>
      <c r="EP31" s="320"/>
      <c r="EQ31" s="320"/>
      <c r="ER31" s="320"/>
      <c r="ES31" s="320"/>
      <c r="ET31" s="320"/>
      <c r="EU31" s="320"/>
      <c r="EV31" s="320"/>
      <c r="EW31" s="320"/>
      <c r="EX31" s="320"/>
      <c r="EY31" s="320"/>
      <c r="EZ31" s="320"/>
      <c r="FA31" s="320"/>
      <c r="FB31" s="320"/>
      <c r="FC31" s="320"/>
      <c r="FD31" s="320"/>
      <c r="FE31" s="320"/>
      <c r="FF31" s="320"/>
      <c r="FG31" s="320"/>
      <c r="FH31" s="320"/>
      <c r="FI31" s="320"/>
      <c r="FJ31" s="320"/>
      <c r="FK31" s="320"/>
      <c r="FL31" s="320"/>
      <c r="FM31" s="320"/>
      <c r="FN31" s="320"/>
      <c r="FO31" s="320"/>
      <c r="FP31" s="320"/>
      <c r="FQ31" s="320"/>
      <c r="FR31" s="320"/>
      <c r="FS31" s="320"/>
      <c r="FT31" s="320"/>
      <c r="FU31" s="320"/>
      <c r="FV31" s="320"/>
      <c r="FW31" s="320"/>
      <c r="FX31" s="320"/>
      <c r="FY31" s="320"/>
      <c r="FZ31" s="320"/>
      <c r="GA31" s="320"/>
      <c r="GB31" s="320"/>
      <c r="GC31" s="320"/>
      <c r="GD31" s="320"/>
      <c r="GE31" s="320"/>
      <c r="GF31" s="320"/>
      <c r="GG31" s="320"/>
      <c r="GH31" s="320"/>
      <c r="GI31" s="320"/>
      <c r="GJ31" s="320"/>
      <c r="GK31" s="320"/>
      <c r="GL31" s="320"/>
      <c r="GM31" s="320"/>
      <c r="GN31" s="320"/>
      <c r="GO31" s="320"/>
      <c r="GP31" s="320"/>
      <c r="GQ31" s="320"/>
      <c r="GR31" s="320"/>
      <c r="GS31" s="320"/>
      <c r="GT31" s="320"/>
      <c r="GU31" s="320"/>
      <c r="GV31" s="320"/>
      <c r="GW31" s="320"/>
      <c r="GX31" s="320"/>
      <c r="GY31" s="320"/>
      <c r="GZ31" s="320"/>
      <c r="HA31" s="320"/>
      <c r="HB31" s="320"/>
      <c r="HC31" s="320"/>
      <c r="HD31" s="320"/>
      <c r="HE31" s="320"/>
      <c r="HF31" s="320"/>
      <c r="HG31" s="320"/>
      <c r="HH31" s="320"/>
      <c r="HI31" s="320"/>
      <c r="HJ31" s="320"/>
      <c r="HK31" s="320"/>
      <c r="HL31" s="320"/>
      <c r="HM31" s="320"/>
      <c r="HN31" s="320"/>
      <c r="HO31" s="320"/>
      <c r="HP31" s="320"/>
      <c r="HQ31" s="320"/>
      <c r="HR31" s="320"/>
      <c r="HS31" s="320"/>
      <c r="HT31" s="320"/>
      <c r="HU31" s="320"/>
      <c r="HV31" s="320"/>
      <c r="HW31" s="320"/>
      <c r="HX31" s="320"/>
      <c r="HY31" s="320"/>
      <c r="HZ31" s="320"/>
      <c r="IA31" s="320"/>
      <c r="IB31" s="320"/>
      <c r="IC31" s="320"/>
      <c r="ID31" s="320"/>
      <c r="IE31" s="320"/>
      <c r="IF31" s="320"/>
      <c r="IG31" s="320"/>
      <c r="IH31" s="320"/>
      <c r="II31" s="320"/>
      <c r="IJ31" s="320"/>
      <c r="IK31" s="320"/>
      <c r="IL31" s="320"/>
      <c r="IM31" s="320"/>
      <c r="IN31" s="320"/>
      <c r="IO31" s="320"/>
      <c r="IP31" s="320"/>
      <c r="IQ31" s="320"/>
      <c r="IR31" s="320"/>
      <c r="IS31" s="320"/>
      <c r="IT31" s="320"/>
      <c r="IU31" s="320"/>
      <c r="IV31" s="320"/>
      <c r="IW31" s="320"/>
      <c r="IX31" s="320"/>
      <c r="IY31" s="320"/>
      <c r="IZ31" s="320"/>
      <c r="JA31" s="320"/>
      <c r="JB31" s="320"/>
      <c r="JC31" s="320"/>
      <c r="JD31" s="320"/>
      <c r="JE31" s="320"/>
      <c r="JF31" s="320"/>
      <c r="JG31" s="320"/>
      <c r="JH31" s="320"/>
      <c r="JI31" s="320"/>
      <c r="JJ31" s="320"/>
      <c r="JK31" s="320"/>
      <c r="JL31" s="320"/>
      <c r="JM31" s="320"/>
      <c r="JN31" s="320"/>
      <c r="JO31" s="320"/>
      <c r="JP31" s="320"/>
      <c r="JQ31" s="320"/>
      <c r="JR31" s="320"/>
      <c r="JS31" s="320"/>
      <c r="JT31" s="320"/>
      <c r="JU31" s="320"/>
      <c r="JV31" s="320"/>
      <c r="JW31" s="320"/>
      <c r="JX31" s="320"/>
      <c r="JY31" s="320"/>
      <c r="JZ31" s="320"/>
      <c r="KA31" s="320"/>
      <c r="KB31" s="320"/>
      <c r="KC31" s="320"/>
      <c r="KD31" s="320"/>
      <c r="KE31" s="320"/>
      <c r="KF31" s="320"/>
      <c r="KG31" s="320"/>
      <c r="KH31" s="320"/>
      <c r="KI31" s="320"/>
      <c r="KJ31" s="320"/>
      <c r="KK31" s="320"/>
      <c r="KL31" s="320"/>
      <c r="KM31" s="320"/>
      <c r="KN31" s="320"/>
      <c r="KO31" s="320"/>
      <c r="KP31" s="320"/>
      <c r="KQ31" s="320"/>
      <c r="KR31" s="320"/>
      <c r="KS31" s="320"/>
      <c r="KT31" s="320"/>
      <c r="KU31" s="320"/>
      <c r="KV31" s="320"/>
      <c r="KW31" s="320"/>
      <c r="KX31" s="320"/>
      <c r="KY31" s="320"/>
      <c r="KZ31" s="320"/>
      <c r="LA31" s="320"/>
      <c r="LB31" s="320"/>
      <c r="LC31" s="320"/>
      <c r="LD31" s="320"/>
      <c r="LE31" s="320"/>
      <c r="LF31" s="320"/>
      <c r="LG31" s="320"/>
      <c r="LH31" s="320"/>
      <c r="LI31" s="320"/>
      <c r="LJ31" s="320"/>
      <c r="LK31" s="320"/>
      <c r="LL31" s="320"/>
      <c r="LM31" s="320"/>
      <c r="LN31" s="320"/>
      <c r="LO31" s="320"/>
      <c r="LP31" s="320"/>
      <c r="LQ31" s="320"/>
      <c r="LR31" s="320"/>
      <c r="LS31" s="320"/>
      <c r="LT31" s="320"/>
      <c r="LU31" s="320"/>
      <c r="LV31" s="320"/>
      <c r="LW31" s="320"/>
      <c r="LX31" s="320"/>
      <c r="LY31" s="320"/>
      <c r="LZ31" s="320"/>
      <c r="MA31" s="320"/>
      <c r="MB31" s="320"/>
      <c r="MC31" s="320"/>
      <c r="MD31" s="320"/>
      <c r="ME31" s="320"/>
      <c r="MF31" s="320"/>
      <c r="MG31" s="320"/>
    </row>
    <row r="32" s="331" customFormat="1" ht="18.75" customHeight="1">
      <c r="A32" s="341" t="s">
        <v>189</v>
      </c>
      <c r="B32" s="342" t="s">
        <v>181</v>
      </c>
      <c r="C32" s="334">
        <f>'СС Макро ТО новый кон'!D44</f>
        <v>98.200000000000003</v>
      </c>
      <c r="D32" s="334">
        <f>'СС Макро ТО новый кон'!E44</f>
        <v>103.59999999999999</v>
      </c>
      <c r="E32" s="334">
        <f>'СС Макро ТО новый кон'!F44</f>
        <v>99</v>
      </c>
      <c r="F32" s="334">
        <f>'СС Макро ТО новый кон'!G44</f>
        <v>99.599999999999994</v>
      </c>
      <c r="G32" s="334">
        <f>'СС Макро ТО новый кон'!H44</f>
        <v>100.5</v>
      </c>
      <c r="H32" s="334">
        <f>'СС Макро ТО новый кон'!I44</f>
        <v>100.7</v>
      </c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  <c r="AJ32" s="320"/>
      <c r="AK32" s="320"/>
      <c r="AL32" s="320"/>
      <c r="AM32" s="320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320"/>
      <c r="AZ32" s="320"/>
      <c r="BA32" s="320"/>
      <c r="BB32" s="320"/>
      <c r="BC32" s="320"/>
      <c r="BD32" s="320"/>
      <c r="BE32" s="320"/>
      <c r="BF32" s="320"/>
      <c r="BG32" s="320"/>
      <c r="BH32" s="320"/>
      <c r="BI32" s="320"/>
      <c r="BJ32" s="320"/>
      <c r="BK32" s="320"/>
      <c r="BL32" s="320"/>
      <c r="BM32" s="320"/>
      <c r="BN32" s="320"/>
      <c r="BO32" s="320"/>
      <c r="BP32" s="320"/>
      <c r="BQ32" s="320"/>
      <c r="BR32" s="320"/>
      <c r="BS32" s="320"/>
      <c r="BT32" s="320"/>
      <c r="BU32" s="320"/>
      <c r="BV32" s="320"/>
      <c r="BW32" s="320"/>
      <c r="BX32" s="320"/>
      <c r="BY32" s="320"/>
      <c r="BZ32" s="320"/>
      <c r="CA32" s="320"/>
      <c r="CB32" s="320"/>
      <c r="CC32" s="320"/>
      <c r="CD32" s="320"/>
      <c r="CE32" s="320"/>
      <c r="CF32" s="320"/>
      <c r="CG32" s="320"/>
      <c r="CH32" s="320"/>
      <c r="CI32" s="320"/>
      <c r="CJ32" s="320"/>
      <c r="CK32" s="320"/>
      <c r="CL32" s="320"/>
      <c r="CM32" s="320"/>
      <c r="CN32" s="320"/>
      <c r="CO32" s="320"/>
      <c r="CP32" s="320"/>
      <c r="CQ32" s="320"/>
      <c r="CR32" s="320"/>
      <c r="CS32" s="320"/>
      <c r="CT32" s="320"/>
      <c r="CU32" s="320"/>
      <c r="CV32" s="320"/>
      <c r="CW32" s="320"/>
      <c r="CX32" s="320"/>
      <c r="CY32" s="320"/>
      <c r="CZ32" s="320"/>
      <c r="DA32" s="320"/>
      <c r="DB32" s="320"/>
      <c r="DC32" s="320"/>
      <c r="DD32" s="320"/>
      <c r="DE32" s="320"/>
      <c r="DF32" s="320"/>
      <c r="DG32" s="320"/>
      <c r="DH32" s="320"/>
      <c r="DI32" s="320"/>
      <c r="DJ32" s="320"/>
      <c r="DK32" s="320"/>
      <c r="DL32" s="320"/>
      <c r="DM32" s="320"/>
      <c r="DN32" s="320"/>
      <c r="DO32" s="320"/>
      <c r="DP32" s="320"/>
      <c r="DQ32" s="320"/>
      <c r="DR32" s="320"/>
      <c r="DS32" s="320"/>
      <c r="DT32" s="320"/>
      <c r="DU32" s="320"/>
      <c r="DV32" s="320"/>
      <c r="DW32" s="320"/>
      <c r="DX32" s="320"/>
      <c r="DY32" s="320"/>
      <c r="DZ32" s="320"/>
      <c r="EA32" s="320"/>
      <c r="EB32" s="320"/>
      <c r="EC32" s="320"/>
      <c r="ED32" s="320"/>
      <c r="EE32" s="320"/>
      <c r="EF32" s="320"/>
      <c r="EG32" s="320"/>
      <c r="EH32" s="320"/>
      <c r="EI32" s="320"/>
      <c r="EJ32" s="320"/>
      <c r="EK32" s="320"/>
      <c r="EL32" s="320"/>
      <c r="EM32" s="320"/>
      <c r="EN32" s="320"/>
      <c r="EO32" s="320"/>
      <c r="EP32" s="320"/>
      <c r="EQ32" s="320"/>
      <c r="ER32" s="320"/>
      <c r="ES32" s="320"/>
      <c r="ET32" s="320"/>
      <c r="EU32" s="320"/>
      <c r="EV32" s="320"/>
      <c r="EW32" s="320"/>
      <c r="EX32" s="320"/>
      <c r="EY32" s="320"/>
      <c r="EZ32" s="320"/>
      <c r="FA32" s="320"/>
      <c r="FB32" s="320"/>
      <c r="FC32" s="320"/>
      <c r="FD32" s="320"/>
      <c r="FE32" s="320"/>
      <c r="FF32" s="320"/>
      <c r="FG32" s="320"/>
      <c r="FH32" s="320"/>
      <c r="FI32" s="320"/>
      <c r="FJ32" s="320"/>
      <c r="FK32" s="320"/>
      <c r="FL32" s="320"/>
      <c r="FM32" s="320"/>
      <c r="FN32" s="320"/>
      <c r="FO32" s="320"/>
      <c r="FP32" s="320"/>
      <c r="FQ32" s="320"/>
      <c r="FR32" s="320"/>
      <c r="FS32" s="320"/>
      <c r="FT32" s="320"/>
      <c r="FU32" s="320"/>
      <c r="FV32" s="320"/>
      <c r="FW32" s="320"/>
      <c r="FX32" s="320"/>
      <c r="FY32" s="320"/>
      <c r="FZ32" s="320"/>
      <c r="GA32" s="320"/>
      <c r="GB32" s="320"/>
      <c r="GC32" s="320"/>
      <c r="GD32" s="320"/>
      <c r="GE32" s="320"/>
      <c r="GF32" s="320"/>
      <c r="GG32" s="320"/>
      <c r="GH32" s="320"/>
      <c r="GI32" s="320"/>
      <c r="GJ32" s="320"/>
      <c r="GK32" s="320"/>
      <c r="GL32" s="320"/>
      <c r="GM32" s="320"/>
      <c r="GN32" s="320"/>
      <c r="GO32" s="320"/>
      <c r="GP32" s="320"/>
      <c r="GQ32" s="320"/>
      <c r="GR32" s="320"/>
      <c r="GS32" s="320"/>
      <c r="GT32" s="320"/>
      <c r="GU32" s="320"/>
      <c r="GV32" s="320"/>
      <c r="GW32" s="320"/>
      <c r="GX32" s="320"/>
      <c r="GY32" s="320"/>
      <c r="GZ32" s="320"/>
      <c r="HA32" s="320"/>
      <c r="HB32" s="320"/>
      <c r="HC32" s="320"/>
      <c r="HD32" s="320"/>
      <c r="HE32" s="320"/>
      <c r="HF32" s="320"/>
      <c r="HG32" s="320"/>
      <c r="HH32" s="320"/>
      <c r="HI32" s="320"/>
      <c r="HJ32" s="320"/>
      <c r="HK32" s="320"/>
      <c r="HL32" s="320"/>
      <c r="HM32" s="320"/>
      <c r="HN32" s="320"/>
      <c r="HO32" s="320"/>
      <c r="HP32" s="320"/>
      <c r="HQ32" s="320"/>
      <c r="HR32" s="320"/>
      <c r="HS32" s="320"/>
      <c r="HT32" s="320"/>
      <c r="HU32" s="320"/>
      <c r="HV32" s="320"/>
      <c r="HW32" s="320"/>
      <c r="HX32" s="320"/>
      <c r="HY32" s="320"/>
      <c r="HZ32" s="320"/>
      <c r="IA32" s="320"/>
      <c r="IB32" s="320"/>
      <c r="IC32" s="320"/>
      <c r="ID32" s="320"/>
      <c r="IE32" s="320"/>
      <c r="IF32" s="320"/>
      <c r="IG32" s="320"/>
      <c r="IH32" s="320"/>
      <c r="II32" s="320"/>
      <c r="IJ32" s="320"/>
      <c r="IK32" s="320"/>
      <c r="IL32" s="320"/>
      <c r="IM32" s="320"/>
      <c r="IN32" s="320"/>
      <c r="IO32" s="320"/>
      <c r="IP32" s="320"/>
      <c r="IQ32" s="320"/>
      <c r="IR32" s="320"/>
      <c r="IS32" s="320"/>
      <c r="IT32" s="320"/>
      <c r="IU32" s="320"/>
      <c r="IV32" s="320"/>
      <c r="IW32" s="320"/>
      <c r="IX32" s="320"/>
      <c r="IY32" s="320"/>
      <c r="IZ32" s="320"/>
      <c r="JA32" s="320"/>
      <c r="JB32" s="320"/>
      <c r="JC32" s="320"/>
      <c r="JD32" s="320"/>
      <c r="JE32" s="320"/>
      <c r="JF32" s="320"/>
      <c r="JG32" s="320"/>
      <c r="JH32" s="320"/>
      <c r="JI32" s="320"/>
      <c r="JJ32" s="320"/>
      <c r="JK32" s="320"/>
      <c r="JL32" s="320"/>
      <c r="JM32" s="320"/>
      <c r="JN32" s="320"/>
      <c r="JO32" s="320"/>
      <c r="JP32" s="320"/>
      <c r="JQ32" s="320"/>
      <c r="JR32" s="320"/>
      <c r="JS32" s="320"/>
      <c r="JT32" s="320"/>
      <c r="JU32" s="320"/>
      <c r="JV32" s="320"/>
      <c r="JW32" s="320"/>
      <c r="JX32" s="320"/>
      <c r="JY32" s="320"/>
      <c r="JZ32" s="320"/>
      <c r="KA32" s="320"/>
      <c r="KB32" s="320"/>
      <c r="KC32" s="320"/>
      <c r="KD32" s="320"/>
      <c r="KE32" s="320"/>
      <c r="KF32" s="320"/>
      <c r="KG32" s="320"/>
      <c r="KH32" s="320"/>
      <c r="KI32" s="320"/>
      <c r="KJ32" s="320"/>
      <c r="KK32" s="320"/>
      <c r="KL32" s="320"/>
      <c r="KM32" s="320"/>
      <c r="KN32" s="320"/>
      <c r="KO32" s="320"/>
      <c r="KP32" s="320"/>
      <c r="KQ32" s="320"/>
      <c r="KR32" s="320"/>
      <c r="KS32" s="320"/>
      <c r="KT32" s="320"/>
      <c r="KU32" s="320"/>
      <c r="KV32" s="320"/>
      <c r="KW32" s="320"/>
      <c r="KX32" s="320"/>
      <c r="KY32" s="320"/>
      <c r="KZ32" s="320"/>
      <c r="LA32" s="320"/>
      <c r="LB32" s="320"/>
      <c r="LC32" s="320"/>
      <c r="LD32" s="320"/>
      <c r="LE32" s="320"/>
      <c r="LF32" s="320"/>
      <c r="LG32" s="320"/>
      <c r="LH32" s="320"/>
      <c r="LI32" s="320"/>
      <c r="LJ32" s="320"/>
      <c r="LK32" s="320"/>
      <c r="LL32" s="320"/>
      <c r="LM32" s="320"/>
      <c r="LN32" s="320"/>
      <c r="LO32" s="320"/>
      <c r="LP32" s="320"/>
      <c r="LQ32" s="320"/>
      <c r="LR32" s="320"/>
      <c r="LS32" s="320"/>
      <c r="LT32" s="320"/>
      <c r="LU32" s="320"/>
      <c r="LV32" s="320"/>
      <c r="LW32" s="320"/>
      <c r="LX32" s="320"/>
      <c r="LY32" s="320"/>
      <c r="LZ32" s="320"/>
      <c r="MA32" s="320"/>
      <c r="MB32" s="320"/>
      <c r="MC32" s="320"/>
      <c r="MD32" s="320"/>
      <c r="ME32" s="320"/>
      <c r="MF32" s="320"/>
      <c r="MG32" s="320"/>
    </row>
    <row r="33" s="331" customFormat="1" ht="33" customHeight="1">
      <c r="A33" s="347" t="s">
        <v>196</v>
      </c>
      <c r="B33" s="342"/>
      <c r="C33" s="343"/>
      <c r="D33" s="343"/>
      <c r="E33" s="343"/>
      <c r="F33" s="343"/>
      <c r="G33" s="343"/>
      <c r="H33" s="343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  <c r="BL33" s="320"/>
      <c r="BM33" s="320"/>
      <c r="BN33" s="320"/>
      <c r="BO33" s="320"/>
      <c r="BP33" s="320"/>
      <c r="BQ33" s="320"/>
      <c r="BR33" s="320"/>
      <c r="BS33" s="320"/>
      <c r="BT33" s="320"/>
      <c r="BU33" s="320"/>
      <c r="BV33" s="320"/>
      <c r="BW33" s="320"/>
      <c r="BX33" s="320"/>
      <c r="BY33" s="320"/>
      <c r="BZ33" s="320"/>
      <c r="CA33" s="320"/>
      <c r="CB33" s="320"/>
      <c r="CC33" s="320"/>
      <c r="CD33" s="320"/>
      <c r="CE33" s="320"/>
      <c r="CF33" s="320"/>
      <c r="CG33" s="320"/>
      <c r="CH33" s="320"/>
      <c r="CI33" s="320"/>
      <c r="CJ33" s="320"/>
      <c r="CK33" s="320"/>
      <c r="CL33" s="320"/>
      <c r="CM33" s="320"/>
      <c r="CN33" s="320"/>
      <c r="CO33" s="320"/>
      <c r="CP33" s="320"/>
      <c r="CQ33" s="320"/>
      <c r="CR33" s="320"/>
      <c r="CS33" s="320"/>
      <c r="CT33" s="320"/>
      <c r="CU33" s="320"/>
      <c r="CV33" s="320"/>
      <c r="CW33" s="320"/>
      <c r="CX33" s="320"/>
      <c r="CY33" s="320"/>
      <c r="CZ33" s="320"/>
      <c r="DA33" s="320"/>
      <c r="DB33" s="320"/>
      <c r="DC33" s="320"/>
      <c r="DD33" s="320"/>
      <c r="DE33" s="320"/>
      <c r="DF33" s="320"/>
      <c r="DG33" s="320"/>
      <c r="DH33" s="320"/>
      <c r="DI33" s="320"/>
      <c r="DJ33" s="320"/>
      <c r="DK33" s="320"/>
      <c r="DL33" s="320"/>
      <c r="DM33" s="320"/>
      <c r="DN33" s="320"/>
      <c r="DO33" s="320"/>
      <c r="DP33" s="320"/>
      <c r="DQ33" s="320"/>
      <c r="DR33" s="320"/>
      <c r="DS33" s="320"/>
      <c r="DT33" s="320"/>
      <c r="DU33" s="320"/>
      <c r="DV33" s="320"/>
      <c r="DW33" s="320"/>
      <c r="DX33" s="320"/>
      <c r="DY33" s="320"/>
      <c r="DZ33" s="320"/>
      <c r="EA33" s="320"/>
      <c r="EB33" s="320"/>
      <c r="EC33" s="320"/>
      <c r="ED33" s="320"/>
      <c r="EE33" s="320"/>
      <c r="EF33" s="320"/>
      <c r="EG33" s="320"/>
      <c r="EH33" s="320"/>
      <c r="EI33" s="320"/>
      <c r="EJ33" s="320"/>
      <c r="EK33" s="320"/>
      <c r="EL33" s="320"/>
      <c r="EM33" s="320"/>
      <c r="EN33" s="320"/>
      <c r="EO33" s="320"/>
      <c r="EP33" s="320"/>
      <c r="EQ33" s="320"/>
      <c r="ER33" s="320"/>
      <c r="ES33" s="320"/>
      <c r="ET33" s="320"/>
      <c r="EU33" s="320"/>
      <c r="EV33" s="320"/>
      <c r="EW33" s="320"/>
      <c r="EX33" s="320"/>
      <c r="EY33" s="320"/>
      <c r="EZ33" s="320"/>
      <c r="FA33" s="320"/>
      <c r="FB33" s="320"/>
      <c r="FC33" s="320"/>
      <c r="FD33" s="320"/>
      <c r="FE33" s="320"/>
      <c r="FF33" s="320"/>
      <c r="FG33" s="320"/>
      <c r="FH33" s="320"/>
      <c r="FI33" s="320"/>
      <c r="FJ33" s="320"/>
      <c r="FK33" s="320"/>
      <c r="FL33" s="320"/>
      <c r="FM33" s="320"/>
      <c r="FN33" s="320"/>
      <c r="FO33" s="320"/>
      <c r="FP33" s="320"/>
      <c r="FQ33" s="320"/>
      <c r="FR33" s="320"/>
      <c r="FS33" s="320"/>
      <c r="FT33" s="320"/>
      <c r="FU33" s="320"/>
      <c r="FV33" s="320"/>
      <c r="FW33" s="320"/>
      <c r="FX33" s="320"/>
      <c r="FY33" s="320"/>
      <c r="FZ33" s="320"/>
      <c r="GA33" s="320"/>
      <c r="GB33" s="320"/>
      <c r="GC33" s="320"/>
      <c r="GD33" s="320"/>
      <c r="GE33" s="320"/>
      <c r="GF33" s="320"/>
      <c r="GG33" s="320"/>
      <c r="GH33" s="320"/>
      <c r="GI33" s="320"/>
      <c r="GJ33" s="320"/>
      <c r="GK33" s="320"/>
      <c r="GL33" s="320"/>
      <c r="GM33" s="320"/>
      <c r="GN33" s="320"/>
      <c r="GO33" s="320"/>
      <c r="GP33" s="320"/>
      <c r="GQ33" s="320"/>
      <c r="GR33" s="320"/>
      <c r="GS33" s="320"/>
      <c r="GT33" s="320"/>
      <c r="GU33" s="320"/>
      <c r="GV33" s="320"/>
      <c r="GW33" s="320"/>
      <c r="GX33" s="320"/>
      <c r="GY33" s="320"/>
      <c r="GZ33" s="320"/>
      <c r="HA33" s="320"/>
      <c r="HB33" s="320"/>
      <c r="HC33" s="320"/>
      <c r="HD33" s="320"/>
      <c r="HE33" s="320"/>
      <c r="HF33" s="320"/>
      <c r="HG33" s="320"/>
      <c r="HH33" s="320"/>
      <c r="HI33" s="320"/>
      <c r="HJ33" s="320"/>
      <c r="HK33" s="320"/>
      <c r="HL33" s="320"/>
      <c r="HM33" s="320"/>
      <c r="HN33" s="320"/>
      <c r="HO33" s="320"/>
      <c r="HP33" s="320"/>
      <c r="HQ33" s="320"/>
      <c r="HR33" s="320"/>
      <c r="HS33" s="320"/>
      <c r="HT33" s="320"/>
      <c r="HU33" s="320"/>
      <c r="HV33" s="320"/>
      <c r="HW33" s="320"/>
      <c r="HX33" s="320"/>
      <c r="HY33" s="320"/>
      <c r="HZ33" s="320"/>
      <c r="IA33" s="320"/>
      <c r="IB33" s="320"/>
      <c r="IC33" s="320"/>
      <c r="ID33" s="320"/>
      <c r="IE33" s="320"/>
      <c r="IF33" s="320"/>
      <c r="IG33" s="320"/>
      <c r="IH33" s="320"/>
      <c r="II33" s="320"/>
      <c r="IJ33" s="320"/>
      <c r="IK33" s="320"/>
      <c r="IL33" s="320"/>
      <c r="IM33" s="320"/>
      <c r="IN33" s="320"/>
      <c r="IO33" s="320"/>
      <c r="IP33" s="320"/>
      <c r="IQ33" s="320"/>
      <c r="IR33" s="320"/>
      <c r="IS33" s="320"/>
      <c r="IT33" s="320"/>
      <c r="IU33" s="320"/>
      <c r="IV33" s="320"/>
      <c r="IW33" s="320"/>
      <c r="IX33" s="320"/>
      <c r="IY33" s="320"/>
      <c r="IZ33" s="320"/>
      <c r="JA33" s="320"/>
      <c r="JB33" s="320"/>
      <c r="JC33" s="320"/>
      <c r="JD33" s="320"/>
      <c r="JE33" s="320"/>
      <c r="JF33" s="320"/>
      <c r="JG33" s="320"/>
      <c r="JH33" s="320"/>
      <c r="JI33" s="320"/>
      <c r="JJ33" s="320"/>
      <c r="JK33" s="320"/>
      <c r="JL33" s="320"/>
      <c r="JM33" s="320"/>
      <c r="JN33" s="320"/>
      <c r="JO33" s="320"/>
      <c r="JP33" s="320"/>
      <c r="JQ33" s="320"/>
      <c r="JR33" s="320"/>
      <c r="JS33" s="320"/>
      <c r="JT33" s="320"/>
      <c r="JU33" s="320"/>
      <c r="JV33" s="320"/>
      <c r="JW33" s="320"/>
      <c r="JX33" s="320"/>
      <c r="JY33" s="320"/>
      <c r="JZ33" s="320"/>
      <c r="KA33" s="320"/>
      <c r="KB33" s="320"/>
      <c r="KC33" s="320"/>
      <c r="KD33" s="320"/>
      <c r="KE33" s="320"/>
      <c r="KF33" s="320"/>
      <c r="KG33" s="320"/>
      <c r="KH33" s="320"/>
      <c r="KI33" s="320"/>
      <c r="KJ33" s="320"/>
      <c r="KK33" s="320"/>
      <c r="KL33" s="320"/>
      <c r="KM33" s="320"/>
      <c r="KN33" s="320"/>
      <c r="KO33" s="320"/>
      <c r="KP33" s="320"/>
      <c r="KQ33" s="320"/>
      <c r="KR33" s="320"/>
      <c r="KS33" s="320"/>
      <c r="KT33" s="320"/>
      <c r="KU33" s="320"/>
      <c r="KV33" s="320"/>
      <c r="KW33" s="320"/>
      <c r="KX33" s="320"/>
      <c r="KY33" s="320"/>
      <c r="KZ33" s="320"/>
      <c r="LA33" s="320"/>
      <c r="LB33" s="320"/>
      <c r="LC33" s="320"/>
      <c r="LD33" s="320"/>
      <c r="LE33" s="320"/>
      <c r="LF33" s="320"/>
      <c r="LG33" s="320"/>
      <c r="LH33" s="320"/>
      <c r="LI33" s="320"/>
      <c r="LJ33" s="320"/>
      <c r="LK33" s="320"/>
      <c r="LL33" s="320"/>
      <c r="LM33" s="320"/>
      <c r="LN33" s="320"/>
      <c r="LO33" s="320"/>
      <c r="LP33" s="320"/>
      <c r="LQ33" s="320"/>
      <c r="LR33" s="320"/>
      <c r="LS33" s="320"/>
      <c r="LT33" s="320"/>
      <c r="LU33" s="320"/>
      <c r="LV33" s="320"/>
      <c r="LW33" s="320"/>
      <c r="LX33" s="320"/>
      <c r="LY33" s="320"/>
      <c r="LZ33" s="320"/>
      <c r="MA33" s="320"/>
      <c r="MB33" s="320"/>
      <c r="MC33" s="320"/>
      <c r="MD33" s="320"/>
      <c r="ME33" s="320"/>
      <c r="MF33" s="320"/>
      <c r="MG33" s="320"/>
    </row>
    <row r="34" s="331" customFormat="1" ht="20.25" customHeight="1">
      <c r="A34" s="341" t="s">
        <v>188</v>
      </c>
      <c r="B34" s="342" t="s">
        <v>178</v>
      </c>
      <c r="C34" s="343" t="e">
        <f>#REF!</f>
        <v>#REF!</v>
      </c>
      <c r="D34" s="343" t="e">
        <f>#REF!</f>
        <v>#REF!</v>
      </c>
      <c r="E34" s="343" t="e">
        <f>#REF!</f>
        <v>#REF!</v>
      </c>
      <c r="F34" s="343">
        <v>25359.804439135405</v>
      </c>
      <c r="G34" s="343">
        <v>27513.74463078575</v>
      </c>
      <c r="H34" s="343">
        <v>29572.226925809424</v>
      </c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0"/>
      <c r="BA34" s="320"/>
      <c r="BB34" s="320"/>
      <c r="BC34" s="320"/>
      <c r="BD34" s="320"/>
      <c r="BE34" s="320"/>
      <c r="BF34" s="320"/>
      <c r="BG34" s="320"/>
      <c r="BH34" s="320"/>
      <c r="BI34" s="320"/>
      <c r="BJ34" s="320"/>
      <c r="BK34" s="320"/>
      <c r="BL34" s="320"/>
      <c r="BM34" s="320"/>
      <c r="BN34" s="320"/>
      <c r="BO34" s="320"/>
      <c r="BP34" s="320"/>
      <c r="BQ34" s="320"/>
      <c r="BR34" s="320"/>
      <c r="BS34" s="320"/>
      <c r="BT34" s="320"/>
      <c r="BU34" s="320"/>
      <c r="BV34" s="320"/>
      <c r="BW34" s="320"/>
      <c r="BX34" s="320"/>
      <c r="BY34" s="320"/>
      <c r="BZ34" s="320"/>
      <c r="CA34" s="320"/>
      <c r="CB34" s="320"/>
      <c r="CC34" s="320"/>
      <c r="CD34" s="320"/>
      <c r="CE34" s="320"/>
      <c r="CF34" s="320"/>
      <c r="CG34" s="320"/>
      <c r="CH34" s="320"/>
      <c r="CI34" s="320"/>
      <c r="CJ34" s="320"/>
      <c r="CK34" s="320"/>
      <c r="CL34" s="320"/>
      <c r="CM34" s="320"/>
      <c r="CN34" s="320"/>
      <c r="CO34" s="320"/>
      <c r="CP34" s="320"/>
      <c r="CQ34" s="320"/>
      <c r="CR34" s="320"/>
      <c r="CS34" s="320"/>
      <c r="CT34" s="320"/>
      <c r="CU34" s="320"/>
      <c r="CV34" s="320"/>
      <c r="CW34" s="320"/>
      <c r="CX34" s="320"/>
      <c r="CY34" s="320"/>
      <c r="CZ34" s="320"/>
      <c r="DA34" s="320"/>
      <c r="DB34" s="320"/>
      <c r="DC34" s="320"/>
      <c r="DD34" s="320"/>
      <c r="DE34" s="320"/>
      <c r="DF34" s="320"/>
      <c r="DG34" s="320"/>
      <c r="DH34" s="320"/>
      <c r="DI34" s="320"/>
      <c r="DJ34" s="320"/>
      <c r="DK34" s="320"/>
      <c r="DL34" s="320"/>
      <c r="DM34" s="320"/>
      <c r="DN34" s="320"/>
      <c r="DO34" s="320"/>
      <c r="DP34" s="320"/>
      <c r="DQ34" s="320"/>
      <c r="DR34" s="320"/>
      <c r="DS34" s="320"/>
      <c r="DT34" s="320"/>
      <c r="DU34" s="320"/>
      <c r="DV34" s="320"/>
      <c r="DW34" s="320"/>
      <c r="DX34" s="320"/>
      <c r="DY34" s="320"/>
      <c r="DZ34" s="320"/>
      <c r="EA34" s="320"/>
      <c r="EB34" s="320"/>
      <c r="EC34" s="320"/>
      <c r="ED34" s="320"/>
      <c r="EE34" s="320"/>
      <c r="EF34" s="320"/>
      <c r="EG34" s="320"/>
      <c r="EH34" s="320"/>
      <c r="EI34" s="320"/>
      <c r="EJ34" s="320"/>
      <c r="EK34" s="320"/>
      <c r="EL34" s="320"/>
      <c r="EM34" s="320"/>
      <c r="EN34" s="320"/>
      <c r="EO34" s="320"/>
      <c r="EP34" s="320"/>
      <c r="EQ34" s="320"/>
      <c r="ER34" s="320"/>
      <c r="ES34" s="320"/>
      <c r="ET34" s="320"/>
      <c r="EU34" s="320"/>
      <c r="EV34" s="320"/>
      <c r="EW34" s="320"/>
      <c r="EX34" s="320"/>
      <c r="EY34" s="320"/>
      <c r="EZ34" s="320"/>
      <c r="FA34" s="320"/>
      <c r="FB34" s="320"/>
      <c r="FC34" s="320"/>
      <c r="FD34" s="320"/>
      <c r="FE34" s="320"/>
      <c r="FF34" s="320"/>
      <c r="FG34" s="320"/>
      <c r="FH34" s="320"/>
      <c r="FI34" s="320"/>
      <c r="FJ34" s="320"/>
      <c r="FK34" s="320"/>
      <c r="FL34" s="320"/>
      <c r="FM34" s="320"/>
      <c r="FN34" s="320"/>
      <c r="FO34" s="320"/>
      <c r="FP34" s="320"/>
      <c r="FQ34" s="320"/>
      <c r="FR34" s="320"/>
      <c r="FS34" s="320"/>
      <c r="FT34" s="320"/>
      <c r="FU34" s="320"/>
      <c r="FV34" s="320"/>
      <c r="FW34" s="320"/>
      <c r="FX34" s="320"/>
      <c r="FY34" s="320"/>
      <c r="FZ34" s="320"/>
      <c r="GA34" s="320"/>
      <c r="GB34" s="320"/>
      <c r="GC34" s="320"/>
      <c r="GD34" s="320"/>
      <c r="GE34" s="320"/>
      <c r="GF34" s="320"/>
      <c r="GG34" s="320"/>
      <c r="GH34" s="320"/>
      <c r="GI34" s="320"/>
      <c r="GJ34" s="320"/>
      <c r="GK34" s="320"/>
      <c r="GL34" s="320"/>
      <c r="GM34" s="320"/>
      <c r="GN34" s="320"/>
      <c r="GO34" s="320"/>
      <c r="GP34" s="320"/>
      <c r="GQ34" s="320"/>
      <c r="GR34" s="320"/>
      <c r="GS34" s="320"/>
      <c r="GT34" s="320"/>
      <c r="GU34" s="320"/>
      <c r="GV34" s="320"/>
      <c r="GW34" s="320"/>
      <c r="GX34" s="320"/>
      <c r="GY34" s="320"/>
      <c r="GZ34" s="320"/>
      <c r="HA34" s="320"/>
      <c r="HB34" s="320"/>
      <c r="HC34" s="320"/>
      <c r="HD34" s="320"/>
      <c r="HE34" s="320"/>
      <c r="HF34" s="320"/>
      <c r="HG34" s="320"/>
      <c r="HH34" s="320"/>
      <c r="HI34" s="320"/>
      <c r="HJ34" s="320"/>
      <c r="HK34" s="320"/>
      <c r="HL34" s="320"/>
      <c r="HM34" s="320"/>
      <c r="HN34" s="320"/>
      <c r="HO34" s="320"/>
      <c r="HP34" s="320"/>
      <c r="HQ34" s="320"/>
      <c r="HR34" s="320"/>
      <c r="HS34" s="320"/>
      <c r="HT34" s="320"/>
      <c r="HU34" s="320"/>
      <c r="HV34" s="320"/>
      <c r="HW34" s="320"/>
      <c r="HX34" s="320"/>
      <c r="HY34" s="320"/>
      <c r="HZ34" s="320"/>
      <c r="IA34" s="320"/>
      <c r="IB34" s="320"/>
      <c r="IC34" s="320"/>
      <c r="ID34" s="320"/>
      <c r="IE34" s="320"/>
      <c r="IF34" s="320"/>
      <c r="IG34" s="320"/>
      <c r="IH34" s="320"/>
      <c r="II34" s="320"/>
      <c r="IJ34" s="320"/>
      <c r="IK34" s="320"/>
      <c r="IL34" s="320"/>
      <c r="IM34" s="320"/>
      <c r="IN34" s="320"/>
      <c r="IO34" s="320"/>
      <c r="IP34" s="320"/>
      <c r="IQ34" s="320"/>
      <c r="IR34" s="320"/>
      <c r="IS34" s="320"/>
      <c r="IT34" s="320"/>
      <c r="IU34" s="320"/>
      <c r="IV34" s="320"/>
      <c r="IW34" s="320"/>
      <c r="IX34" s="320"/>
      <c r="IY34" s="320"/>
      <c r="IZ34" s="320"/>
      <c r="JA34" s="320"/>
      <c r="JB34" s="320"/>
      <c r="JC34" s="320"/>
      <c r="JD34" s="320"/>
      <c r="JE34" s="320"/>
      <c r="JF34" s="320"/>
      <c r="JG34" s="320"/>
      <c r="JH34" s="320"/>
      <c r="JI34" s="320"/>
      <c r="JJ34" s="320"/>
      <c r="JK34" s="320"/>
      <c r="JL34" s="320"/>
      <c r="JM34" s="320"/>
      <c r="JN34" s="320"/>
      <c r="JO34" s="320"/>
      <c r="JP34" s="320"/>
      <c r="JQ34" s="320"/>
      <c r="JR34" s="320"/>
      <c r="JS34" s="320"/>
      <c r="JT34" s="320"/>
      <c r="JU34" s="320"/>
      <c r="JV34" s="320"/>
      <c r="JW34" s="320"/>
      <c r="JX34" s="320"/>
      <c r="JY34" s="320"/>
      <c r="JZ34" s="320"/>
      <c r="KA34" s="320"/>
      <c r="KB34" s="320"/>
      <c r="KC34" s="320"/>
      <c r="KD34" s="320"/>
      <c r="KE34" s="320"/>
      <c r="KF34" s="320"/>
      <c r="KG34" s="320"/>
      <c r="KH34" s="320"/>
      <c r="KI34" s="320"/>
      <c r="KJ34" s="320"/>
      <c r="KK34" s="320"/>
      <c r="KL34" s="320"/>
      <c r="KM34" s="320"/>
      <c r="KN34" s="320"/>
      <c r="KO34" s="320"/>
      <c r="KP34" s="320"/>
      <c r="KQ34" s="320"/>
      <c r="KR34" s="320"/>
      <c r="KS34" s="320"/>
      <c r="KT34" s="320"/>
      <c r="KU34" s="320"/>
      <c r="KV34" s="320"/>
      <c r="KW34" s="320"/>
      <c r="KX34" s="320"/>
      <c r="KY34" s="320"/>
      <c r="KZ34" s="320"/>
      <c r="LA34" s="320"/>
      <c r="LB34" s="320"/>
      <c r="LC34" s="320"/>
      <c r="LD34" s="320"/>
      <c r="LE34" s="320"/>
      <c r="LF34" s="320"/>
      <c r="LG34" s="320"/>
      <c r="LH34" s="320"/>
      <c r="LI34" s="320"/>
      <c r="LJ34" s="320"/>
      <c r="LK34" s="320"/>
      <c r="LL34" s="320"/>
      <c r="LM34" s="320"/>
      <c r="LN34" s="320"/>
      <c r="LO34" s="320"/>
      <c r="LP34" s="320"/>
      <c r="LQ34" s="320"/>
      <c r="LR34" s="320"/>
      <c r="LS34" s="320"/>
      <c r="LT34" s="320"/>
      <c r="LU34" s="320"/>
      <c r="LV34" s="320"/>
      <c r="LW34" s="320"/>
      <c r="LX34" s="320"/>
      <c r="LY34" s="320"/>
      <c r="LZ34" s="320"/>
      <c r="MA34" s="320"/>
      <c r="MB34" s="320"/>
      <c r="MC34" s="320"/>
      <c r="MD34" s="320"/>
      <c r="ME34" s="320"/>
      <c r="MF34" s="320"/>
      <c r="MG34" s="320"/>
    </row>
    <row r="35" s="331" customFormat="1" ht="20.25" customHeight="1">
      <c r="A35" s="341" t="s">
        <v>189</v>
      </c>
      <c r="B35" s="342" t="s">
        <v>181</v>
      </c>
      <c r="C35" s="334">
        <f>'СС Макро ТО новый кон'!D51</f>
        <v>80.400000000000006</v>
      </c>
      <c r="D35" s="334">
        <f>'СС Макро ТО новый кон'!E51</f>
        <v>126.40000000000001</v>
      </c>
      <c r="E35" s="334">
        <f>'СС Макро ТО новый кон'!F51</f>
        <v>95</v>
      </c>
      <c r="F35" s="334">
        <f>'СС Макро ТО новый кон'!G51</f>
        <v>101.7</v>
      </c>
      <c r="G35" s="334">
        <f>'СС Макро ТО новый кон'!H51</f>
        <v>102</v>
      </c>
      <c r="H35" s="334">
        <f>'СС Макро ТО новый кон'!I51</f>
        <v>101.40000000000001</v>
      </c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0"/>
      <c r="AZ35" s="320"/>
      <c r="BA35" s="320"/>
      <c r="BB35" s="320"/>
      <c r="BC35" s="320"/>
      <c r="BD35" s="320"/>
      <c r="BE35" s="320"/>
      <c r="BF35" s="320"/>
      <c r="BG35" s="320"/>
      <c r="BH35" s="320"/>
      <c r="BI35" s="320"/>
      <c r="BJ35" s="320"/>
      <c r="BK35" s="320"/>
      <c r="BL35" s="320"/>
      <c r="BM35" s="320"/>
      <c r="BN35" s="320"/>
      <c r="BO35" s="320"/>
      <c r="BP35" s="320"/>
      <c r="BQ35" s="320"/>
      <c r="BR35" s="320"/>
      <c r="BS35" s="320"/>
      <c r="BT35" s="320"/>
      <c r="BU35" s="320"/>
      <c r="BV35" s="320"/>
      <c r="BW35" s="320"/>
      <c r="BX35" s="320"/>
      <c r="BY35" s="320"/>
      <c r="BZ35" s="320"/>
      <c r="CA35" s="320"/>
      <c r="CB35" s="320"/>
      <c r="CC35" s="320"/>
      <c r="CD35" s="320"/>
      <c r="CE35" s="320"/>
      <c r="CF35" s="320"/>
      <c r="CG35" s="320"/>
      <c r="CH35" s="320"/>
      <c r="CI35" s="320"/>
      <c r="CJ35" s="320"/>
      <c r="CK35" s="320"/>
      <c r="CL35" s="320"/>
      <c r="CM35" s="320"/>
      <c r="CN35" s="320"/>
      <c r="CO35" s="320"/>
      <c r="CP35" s="320"/>
      <c r="CQ35" s="320"/>
      <c r="CR35" s="320"/>
      <c r="CS35" s="320"/>
      <c r="CT35" s="320"/>
      <c r="CU35" s="320"/>
      <c r="CV35" s="320"/>
      <c r="CW35" s="320"/>
      <c r="CX35" s="320"/>
      <c r="CY35" s="320"/>
      <c r="CZ35" s="320"/>
      <c r="DA35" s="320"/>
      <c r="DB35" s="320"/>
      <c r="DC35" s="320"/>
      <c r="DD35" s="320"/>
      <c r="DE35" s="320"/>
      <c r="DF35" s="320"/>
      <c r="DG35" s="320"/>
      <c r="DH35" s="320"/>
      <c r="DI35" s="320"/>
      <c r="DJ35" s="320"/>
      <c r="DK35" s="320"/>
      <c r="DL35" s="320"/>
      <c r="DM35" s="320"/>
      <c r="DN35" s="320"/>
      <c r="DO35" s="320"/>
      <c r="DP35" s="320"/>
      <c r="DQ35" s="320"/>
      <c r="DR35" s="320"/>
      <c r="DS35" s="320"/>
      <c r="DT35" s="320"/>
      <c r="DU35" s="320"/>
      <c r="DV35" s="320"/>
      <c r="DW35" s="320"/>
      <c r="DX35" s="320"/>
      <c r="DY35" s="320"/>
      <c r="DZ35" s="320"/>
      <c r="EA35" s="320"/>
      <c r="EB35" s="320"/>
      <c r="EC35" s="320"/>
      <c r="ED35" s="320"/>
      <c r="EE35" s="320"/>
      <c r="EF35" s="320"/>
      <c r="EG35" s="320"/>
      <c r="EH35" s="320"/>
      <c r="EI35" s="320"/>
      <c r="EJ35" s="320"/>
      <c r="EK35" s="320"/>
      <c r="EL35" s="320"/>
      <c r="EM35" s="320"/>
      <c r="EN35" s="320"/>
      <c r="EO35" s="320"/>
      <c r="EP35" s="320"/>
      <c r="EQ35" s="320"/>
      <c r="ER35" s="320"/>
      <c r="ES35" s="320"/>
      <c r="ET35" s="320"/>
      <c r="EU35" s="320"/>
      <c r="EV35" s="320"/>
      <c r="EW35" s="320"/>
      <c r="EX35" s="320"/>
      <c r="EY35" s="320"/>
      <c r="EZ35" s="320"/>
      <c r="FA35" s="320"/>
      <c r="FB35" s="320"/>
      <c r="FC35" s="320"/>
      <c r="FD35" s="320"/>
      <c r="FE35" s="320"/>
      <c r="FF35" s="320"/>
      <c r="FG35" s="320"/>
      <c r="FH35" s="320"/>
      <c r="FI35" s="320"/>
      <c r="FJ35" s="320"/>
      <c r="FK35" s="320"/>
      <c r="FL35" s="320"/>
      <c r="FM35" s="320"/>
      <c r="FN35" s="320"/>
      <c r="FO35" s="320"/>
      <c r="FP35" s="320"/>
      <c r="FQ35" s="320"/>
      <c r="FR35" s="320"/>
      <c r="FS35" s="320"/>
      <c r="FT35" s="320"/>
      <c r="FU35" s="320"/>
      <c r="FV35" s="320"/>
      <c r="FW35" s="320"/>
      <c r="FX35" s="320"/>
      <c r="FY35" s="320"/>
      <c r="FZ35" s="320"/>
      <c r="GA35" s="320"/>
      <c r="GB35" s="320"/>
      <c r="GC35" s="320"/>
      <c r="GD35" s="320"/>
      <c r="GE35" s="320"/>
      <c r="GF35" s="320"/>
      <c r="GG35" s="320"/>
      <c r="GH35" s="320"/>
      <c r="GI35" s="320"/>
      <c r="GJ35" s="320"/>
      <c r="GK35" s="320"/>
      <c r="GL35" s="320"/>
      <c r="GM35" s="320"/>
      <c r="GN35" s="320"/>
      <c r="GO35" s="320"/>
      <c r="GP35" s="320"/>
      <c r="GQ35" s="320"/>
      <c r="GR35" s="320"/>
      <c r="GS35" s="320"/>
      <c r="GT35" s="320"/>
      <c r="GU35" s="320"/>
      <c r="GV35" s="320"/>
      <c r="GW35" s="320"/>
      <c r="GX35" s="320"/>
      <c r="GY35" s="320"/>
      <c r="GZ35" s="320"/>
      <c r="HA35" s="320"/>
      <c r="HB35" s="320"/>
      <c r="HC35" s="320"/>
      <c r="HD35" s="320"/>
      <c r="HE35" s="320"/>
      <c r="HF35" s="320"/>
      <c r="HG35" s="320"/>
      <c r="HH35" s="320"/>
      <c r="HI35" s="320"/>
      <c r="HJ35" s="320"/>
      <c r="HK35" s="320"/>
      <c r="HL35" s="320"/>
      <c r="HM35" s="320"/>
      <c r="HN35" s="320"/>
      <c r="HO35" s="320"/>
      <c r="HP35" s="320"/>
      <c r="HQ35" s="320"/>
      <c r="HR35" s="320"/>
      <c r="HS35" s="320"/>
      <c r="HT35" s="320"/>
      <c r="HU35" s="320"/>
      <c r="HV35" s="320"/>
      <c r="HW35" s="320"/>
      <c r="HX35" s="320"/>
      <c r="HY35" s="320"/>
      <c r="HZ35" s="320"/>
      <c r="IA35" s="320"/>
      <c r="IB35" s="320"/>
      <c r="IC35" s="320"/>
      <c r="ID35" s="320"/>
      <c r="IE35" s="320"/>
      <c r="IF35" s="320"/>
      <c r="IG35" s="320"/>
      <c r="IH35" s="320"/>
      <c r="II35" s="320"/>
      <c r="IJ35" s="320"/>
      <c r="IK35" s="320"/>
      <c r="IL35" s="320"/>
      <c r="IM35" s="320"/>
      <c r="IN35" s="320"/>
      <c r="IO35" s="320"/>
      <c r="IP35" s="320"/>
      <c r="IQ35" s="320"/>
      <c r="IR35" s="320"/>
      <c r="IS35" s="320"/>
      <c r="IT35" s="320"/>
      <c r="IU35" s="320"/>
      <c r="IV35" s="320"/>
      <c r="IW35" s="320"/>
      <c r="IX35" s="320"/>
      <c r="IY35" s="320"/>
      <c r="IZ35" s="320"/>
      <c r="JA35" s="320"/>
      <c r="JB35" s="320"/>
      <c r="JC35" s="320"/>
      <c r="JD35" s="320"/>
      <c r="JE35" s="320"/>
      <c r="JF35" s="320"/>
      <c r="JG35" s="320"/>
      <c r="JH35" s="320"/>
      <c r="JI35" s="320"/>
      <c r="JJ35" s="320"/>
      <c r="JK35" s="320"/>
      <c r="JL35" s="320"/>
      <c r="JM35" s="320"/>
      <c r="JN35" s="320"/>
      <c r="JO35" s="320"/>
      <c r="JP35" s="320"/>
      <c r="JQ35" s="320"/>
      <c r="JR35" s="320"/>
      <c r="JS35" s="320"/>
      <c r="JT35" s="320"/>
      <c r="JU35" s="320"/>
      <c r="JV35" s="320"/>
      <c r="JW35" s="320"/>
      <c r="JX35" s="320"/>
      <c r="JY35" s="320"/>
      <c r="JZ35" s="320"/>
      <c r="KA35" s="320"/>
      <c r="KB35" s="320"/>
      <c r="KC35" s="320"/>
      <c r="KD35" s="320"/>
      <c r="KE35" s="320"/>
      <c r="KF35" s="320"/>
      <c r="KG35" s="320"/>
      <c r="KH35" s="320"/>
      <c r="KI35" s="320"/>
      <c r="KJ35" s="320"/>
      <c r="KK35" s="320"/>
      <c r="KL35" s="320"/>
      <c r="KM35" s="320"/>
      <c r="KN35" s="320"/>
      <c r="KO35" s="320"/>
      <c r="KP35" s="320"/>
      <c r="KQ35" s="320"/>
      <c r="KR35" s="320"/>
      <c r="KS35" s="320"/>
      <c r="KT35" s="320"/>
      <c r="KU35" s="320"/>
      <c r="KV35" s="320"/>
      <c r="KW35" s="320"/>
      <c r="KX35" s="320"/>
      <c r="KY35" s="320"/>
      <c r="KZ35" s="320"/>
      <c r="LA35" s="320"/>
      <c r="LB35" s="320"/>
      <c r="LC35" s="320"/>
      <c r="LD35" s="320"/>
      <c r="LE35" s="320"/>
      <c r="LF35" s="320"/>
      <c r="LG35" s="320"/>
      <c r="LH35" s="320"/>
      <c r="LI35" s="320"/>
      <c r="LJ35" s="320"/>
      <c r="LK35" s="320"/>
      <c r="LL35" s="320"/>
      <c r="LM35" s="320"/>
      <c r="LN35" s="320"/>
      <c r="LO35" s="320"/>
      <c r="LP35" s="320"/>
      <c r="LQ35" s="320"/>
      <c r="LR35" s="320"/>
      <c r="LS35" s="320"/>
      <c r="LT35" s="320"/>
      <c r="LU35" s="320"/>
      <c r="LV35" s="320"/>
      <c r="LW35" s="320"/>
      <c r="LX35" s="320"/>
      <c r="LY35" s="320"/>
      <c r="LZ35" s="320"/>
      <c r="MA35" s="320"/>
      <c r="MB35" s="320"/>
      <c r="MC35" s="320"/>
      <c r="MD35" s="320"/>
      <c r="ME35" s="320"/>
      <c r="MF35" s="320"/>
      <c r="MG35" s="320"/>
    </row>
    <row r="36" s="331" customFormat="1" ht="15">
      <c r="A36" s="349" t="s">
        <v>197</v>
      </c>
      <c r="B36" s="342"/>
      <c r="C36" s="348"/>
      <c r="D36" s="348"/>
      <c r="E36" s="343"/>
      <c r="F36" s="343"/>
      <c r="G36" s="343"/>
      <c r="H36" s="343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  <c r="AJ36" s="320"/>
      <c r="AK36" s="320"/>
      <c r="AL36" s="320"/>
      <c r="AM36" s="320"/>
      <c r="AN36" s="320"/>
      <c r="AO36" s="320"/>
      <c r="AP36" s="320"/>
      <c r="AQ36" s="320"/>
      <c r="AR36" s="320"/>
      <c r="AS36" s="320"/>
      <c r="AT36" s="320"/>
      <c r="AU36" s="320"/>
      <c r="AV36" s="320"/>
      <c r="AW36" s="320"/>
      <c r="AX36" s="320"/>
      <c r="AY36" s="320"/>
      <c r="AZ36" s="320"/>
      <c r="BA36" s="320"/>
      <c r="BB36" s="320"/>
      <c r="BC36" s="320"/>
      <c r="BD36" s="320"/>
      <c r="BE36" s="320"/>
      <c r="BF36" s="320"/>
      <c r="BG36" s="320"/>
      <c r="BH36" s="320"/>
      <c r="BI36" s="320"/>
      <c r="BJ36" s="320"/>
      <c r="BK36" s="320"/>
      <c r="BL36" s="320"/>
      <c r="BM36" s="320"/>
      <c r="BN36" s="320"/>
      <c r="BO36" s="320"/>
      <c r="BP36" s="320"/>
      <c r="BQ36" s="320"/>
      <c r="BR36" s="320"/>
      <c r="BS36" s="320"/>
      <c r="BT36" s="320"/>
      <c r="BU36" s="320"/>
      <c r="BV36" s="320"/>
      <c r="BW36" s="320"/>
      <c r="BX36" s="320"/>
      <c r="BY36" s="320"/>
      <c r="BZ36" s="320"/>
      <c r="CA36" s="320"/>
      <c r="CB36" s="320"/>
      <c r="CC36" s="320"/>
      <c r="CD36" s="320"/>
      <c r="CE36" s="320"/>
      <c r="CF36" s="320"/>
      <c r="CG36" s="320"/>
      <c r="CH36" s="320"/>
      <c r="CI36" s="320"/>
      <c r="CJ36" s="320"/>
      <c r="CK36" s="320"/>
      <c r="CL36" s="320"/>
      <c r="CM36" s="320"/>
      <c r="CN36" s="320"/>
      <c r="CO36" s="320"/>
      <c r="CP36" s="320"/>
      <c r="CQ36" s="320"/>
      <c r="CR36" s="320"/>
      <c r="CS36" s="320"/>
      <c r="CT36" s="320"/>
      <c r="CU36" s="320"/>
      <c r="CV36" s="320"/>
      <c r="CW36" s="320"/>
      <c r="CX36" s="320"/>
      <c r="CY36" s="320"/>
      <c r="CZ36" s="320"/>
      <c r="DA36" s="320"/>
      <c r="DB36" s="320"/>
      <c r="DC36" s="320"/>
      <c r="DD36" s="320"/>
      <c r="DE36" s="320"/>
      <c r="DF36" s="320"/>
      <c r="DG36" s="320"/>
      <c r="DH36" s="320"/>
      <c r="DI36" s="320"/>
      <c r="DJ36" s="320"/>
      <c r="DK36" s="320"/>
      <c r="DL36" s="320"/>
      <c r="DM36" s="320"/>
      <c r="DN36" s="320"/>
      <c r="DO36" s="320"/>
      <c r="DP36" s="320"/>
      <c r="DQ36" s="320"/>
      <c r="DR36" s="320"/>
      <c r="DS36" s="320"/>
      <c r="DT36" s="320"/>
      <c r="DU36" s="320"/>
      <c r="DV36" s="320"/>
      <c r="DW36" s="320"/>
      <c r="DX36" s="320"/>
      <c r="DY36" s="320"/>
      <c r="DZ36" s="320"/>
      <c r="EA36" s="320"/>
      <c r="EB36" s="320"/>
      <c r="EC36" s="320"/>
      <c r="ED36" s="320"/>
      <c r="EE36" s="320"/>
      <c r="EF36" s="320"/>
      <c r="EG36" s="320"/>
      <c r="EH36" s="320"/>
      <c r="EI36" s="320"/>
      <c r="EJ36" s="320"/>
      <c r="EK36" s="320"/>
      <c r="EL36" s="320"/>
      <c r="EM36" s="320"/>
      <c r="EN36" s="320"/>
      <c r="EO36" s="320"/>
      <c r="EP36" s="320"/>
      <c r="EQ36" s="320"/>
      <c r="ER36" s="320"/>
      <c r="ES36" s="320"/>
      <c r="ET36" s="320"/>
      <c r="EU36" s="320"/>
      <c r="EV36" s="320"/>
      <c r="EW36" s="320"/>
      <c r="EX36" s="320"/>
      <c r="EY36" s="320"/>
      <c r="EZ36" s="320"/>
      <c r="FA36" s="320"/>
      <c r="FB36" s="320"/>
      <c r="FC36" s="320"/>
      <c r="FD36" s="320"/>
      <c r="FE36" s="320"/>
      <c r="FF36" s="320"/>
      <c r="FG36" s="320"/>
      <c r="FH36" s="320"/>
      <c r="FI36" s="320"/>
      <c r="FJ36" s="320"/>
      <c r="FK36" s="320"/>
      <c r="FL36" s="320"/>
      <c r="FM36" s="320"/>
      <c r="FN36" s="320"/>
      <c r="FO36" s="320"/>
      <c r="FP36" s="320"/>
      <c r="FQ36" s="320"/>
      <c r="FR36" s="320"/>
      <c r="FS36" s="320"/>
      <c r="FT36" s="320"/>
      <c r="FU36" s="320"/>
      <c r="FV36" s="320"/>
      <c r="FW36" s="320"/>
      <c r="FX36" s="320"/>
      <c r="FY36" s="320"/>
      <c r="FZ36" s="320"/>
      <c r="GA36" s="320"/>
      <c r="GB36" s="320"/>
      <c r="GC36" s="320"/>
      <c r="GD36" s="320"/>
      <c r="GE36" s="320"/>
      <c r="GF36" s="320"/>
      <c r="GG36" s="320"/>
      <c r="GH36" s="320"/>
      <c r="GI36" s="320"/>
      <c r="GJ36" s="320"/>
      <c r="GK36" s="320"/>
      <c r="GL36" s="320"/>
      <c r="GM36" s="320"/>
      <c r="GN36" s="320"/>
      <c r="GO36" s="320"/>
      <c r="GP36" s="320"/>
      <c r="GQ36" s="320"/>
      <c r="GR36" s="320"/>
      <c r="GS36" s="320"/>
      <c r="GT36" s="320"/>
      <c r="GU36" s="320"/>
      <c r="GV36" s="320"/>
      <c r="GW36" s="320"/>
      <c r="GX36" s="320"/>
      <c r="GY36" s="320"/>
      <c r="GZ36" s="320"/>
      <c r="HA36" s="320"/>
      <c r="HB36" s="320"/>
      <c r="HC36" s="320"/>
      <c r="HD36" s="320"/>
      <c r="HE36" s="320"/>
      <c r="HF36" s="320"/>
      <c r="HG36" s="320"/>
      <c r="HH36" s="320"/>
      <c r="HI36" s="320"/>
      <c r="HJ36" s="320"/>
      <c r="HK36" s="320"/>
      <c r="HL36" s="320"/>
      <c r="HM36" s="320"/>
      <c r="HN36" s="320"/>
      <c r="HO36" s="320"/>
      <c r="HP36" s="320"/>
      <c r="HQ36" s="320"/>
      <c r="HR36" s="320"/>
      <c r="HS36" s="320"/>
      <c r="HT36" s="320"/>
      <c r="HU36" s="320"/>
      <c r="HV36" s="320"/>
      <c r="HW36" s="320"/>
      <c r="HX36" s="320"/>
      <c r="HY36" s="320"/>
      <c r="HZ36" s="320"/>
      <c r="IA36" s="320"/>
      <c r="IB36" s="320"/>
      <c r="IC36" s="320"/>
      <c r="ID36" s="320"/>
      <c r="IE36" s="320"/>
      <c r="IF36" s="320"/>
      <c r="IG36" s="320"/>
      <c r="IH36" s="320"/>
      <c r="II36" s="320"/>
      <c r="IJ36" s="320"/>
      <c r="IK36" s="320"/>
      <c r="IL36" s="320"/>
      <c r="IM36" s="320"/>
      <c r="IN36" s="320"/>
      <c r="IO36" s="320"/>
      <c r="IP36" s="320"/>
      <c r="IQ36" s="320"/>
      <c r="IR36" s="320"/>
      <c r="IS36" s="320"/>
      <c r="IT36" s="320"/>
      <c r="IU36" s="320"/>
      <c r="IV36" s="320"/>
      <c r="IW36" s="320"/>
      <c r="IX36" s="320"/>
      <c r="IY36" s="320"/>
      <c r="IZ36" s="320"/>
      <c r="JA36" s="320"/>
      <c r="JB36" s="320"/>
      <c r="JC36" s="320"/>
      <c r="JD36" s="320"/>
      <c r="JE36" s="320"/>
      <c r="JF36" s="320"/>
      <c r="JG36" s="320"/>
      <c r="JH36" s="320"/>
      <c r="JI36" s="320"/>
      <c r="JJ36" s="320"/>
      <c r="JK36" s="320"/>
      <c r="JL36" s="320"/>
      <c r="JM36" s="320"/>
      <c r="JN36" s="320"/>
      <c r="JO36" s="320"/>
      <c r="JP36" s="320"/>
      <c r="JQ36" s="320"/>
      <c r="JR36" s="320"/>
      <c r="JS36" s="320"/>
      <c r="JT36" s="320"/>
      <c r="JU36" s="320"/>
      <c r="JV36" s="320"/>
      <c r="JW36" s="320"/>
      <c r="JX36" s="320"/>
      <c r="JY36" s="320"/>
      <c r="JZ36" s="320"/>
      <c r="KA36" s="320"/>
      <c r="KB36" s="320"/>
      <c r="KC36" s="320"/>
      <c r="KD36" s="320"/>
      <c r="KE36" s="320"/>
      <c r="KF36" s="320"/>
      <c r="KG36" s="320"/>
      <c r="KH36" s="320"/>
      <c r="KI36" s="320"/>
      <c r="KJ36" s="320"/>
      <c r="KK36" s="320"/>
      <c r="KL36" s="320"/>
      <c r="KM36" s="320"/>
      <c r="KN36" s="320"/>
      <c r="KO36" s="320"/>
      <c r="KP36" s="320"/>
      <c r="KQ36" s="320"/>
      <c r="KR36" s="320"/>
      <c r="KS36" s="320"/>
      <c r="KT36" s="320"/>
      <c r="KU36" s="320"/>
      <c r="KV36" s="320"/>
      <c r="KW36" s="320"/>
      <c r="KX36" s="320"/>
      <c r="KY36" s="320"/>
      <c r="KZ36" s="320"/>
      <c r="LA36" s="320"/>
      <c r="LB36" s="320"/>
      <c r="LC36" s="320"/>
      <c r="LD36" s="320"/>
      <c r="LE36" s="320"/>
      <c r="LF36" s="320"/>
      <c r="LG36" s="320"/>
      <c r="LH36" s="320"/>
      <c r="LI36" s="320"/>
      <c r="LJ36" s="320"/>
      <c r="LK36" s="320"/>
      <c r="LL36" s="320"/>
      <c r="LM36" s="320"/>
      <c r="LN36" s="320"/>
      <c r="LO36" s="320"/>
      <c r="LP36" s="320"/>
      <c r="LQ36" s="320"/>
      <c r="LR36" s="320"/>
      <c r="LS36" s="320"/>
      <c r="LT36" s="320"/>
      <c r="LU36" s="320"/>
      <c r="LV36" s="320"/>
      <c r="LW36" s="320"/>
      <c r="LX36" s="320"/>
      <c r="LY36" s="320"/>
      <c r="LZ36" s="320"/>
      <c r="MA36" s="320"/>
      <c r="MB36" s="320"/>
      <c r="MC36" s="320"/>
      <c r="MD36" s="320"/>
      <c r="ME36" s="320"/>
      <c r="MF36" s="320"/>
      <c r="MG36" s="320"/>
    </row>
    <row r="37" s="331" customFormat="1" ht="17.449999999999999" customHeight="1">
      <c r="A37" s="341" t="s">
        <v>188</v>
      </c>
      <c r="B37" s="342" t="s">
        <v>178</v>
      </c>
      <c r="C37" s="343" t="e">
        <f>#REF!</f>
        <v>#REF!</v>
      </c>
      <c r="D37" s="343" t="e">
        <f>#REF!</f>
        <v>#REF!</v>
      </c>
      <c r="E37" s="343" t="e">
        <f>#REF!</f>
        <v>#REF!</v>
      </c>
      <c r="F37" s="343">
        <v>23794.404108288003</v>
      </c>
      <c r="G37" s="343">
        <v>25215.83422090891</v>
      </c>
      <c r="H37" s="343">
        <v>26852.947041867195</v>
      </c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0"/>
      <c r="AZ37" s="320"/>
      <c r="BA37" s="320"/>
      <c r="BB37" s="320"/>
      <c r="BC37" s="320"/>
      <c r="BD37" s="320"/>
      <c r="BE37" s="320"/>
      <c r="BF37" s="320"/>
      <c r="BG37" s="320"/>
      <c r="BH37" s="320"/>
      <c r="BI37" s="320"/>
      <c r="BJ37" s="320"/>
      <c r="BK37" s="320"/>
      <c r="BL37" s="320"/>
      <c r="BM37" s="320"/>
      <c r="BN37" s="320"/>
      <c r="BO37" s="320"/>
      <c r="BP37" s="320"/>
      <c r="BQ37" s="320"/>
      <c r="BR37" s="320"/>
      <c r="BS37" s="320"/>
      <c r="BT37" s="320"/>
      <c r="BU37" s="320"/>
      <c r="BV37" s="320"/>
      <c r="BW37" s="320"/>
      <c r="BX37" s="320"/>
      <c r="BY37" s="320"/>
      <c r="BZ37" s="320"/>
      <c r="CA37" s="320"/>
      <c r="CB37" s="320"/>
      <c r="CC37" s="320"/>
      <c r="CD37" s="320"/>
      <c r="CE37" s="320"/>
      <c r="CF37" s="320"/>
      <c r="CG37" s="320"/>
      <c r="CH37" s="320"/>
      <c r="CI37" s="320"/>
      <c r="CJ37" s="320"/>
      <c r="CK37" s="320"/>
      <c r="CL37" s="320"/>
      <c r="CM37" s="320"/>
      <c r="CN37" s="320"/>
      <c r="CO37" s="320"/>
      <c r="CP37" s="320"/>
      <c r="CQ37" s="320"/>
      <c r="CR37" s="320"/>
      <c r="CS37" s="320"/>
      <c r="CT37" s="320"/>
      <c r="CU37" s="320"/>
      <c r="CV37" s="320"/>
      <c r="CW37" s="320"/>
      <c r="CX37" s="320"/>
      <c r="CY37" s="320"/>
      <c r="CZ37" s="320"/>
      <c r="DA37" s="320"/>
      <c r="DB37" s="320"/>
      <c r="DC37" s="320"/>
      <c r="DD37" s="320"/>
      <c r="DE37" s="320"/>
      <c r="DF37" s="320"/>
      <c r="DG37" s="320"/>
      <c r="DH37" s="320"/>
      <c r="DI37" s="320"/>
      <c r="DJ37" s="320"/>
      <c r="DK37" s="320"/>
      <c r="DL37" s="320"/>
      <c r="DM37" s="320"/>
      <c r="DN37" s="320"/>
      <c r="DO37" s="320"/>
      <c r="DP37" s="320"/>
      <c r="DQ37" s="320"/>
      <c r="DR37" s="320"/>
      <c r="DS37" s="320"/>
      <c r="DT37" s="320"/>
      <c r="DU37" s="320"/>
      <c r="DV37" s="320"/>
      <c r="DW37" s="320"/>
      <c r="DX37" s="320"/>
      <c r="DY37" s="320"/>
      <c r="DZ37" s="320"/>
      <c r="EA37" s="320"/>
      <c r="EB37" s="320"/>
      <c r="EC37" s="320"/>
      <c r="ED37" s="320"/>
      <c r="EE37" s="320"/>
      <c r="EF37" s="320"/>
      <c r="EG37" s="320"/>
      <c r="EH37" s="320"/>
      <c r="EI37" s="320"/>
      <c r="EJ37" s="320"/>
      <c r="EK37" s="320"/>
      <c r="EL37" s="320"/>
      <c r="EM37" s="320"/>
      <c r="EN37" s="320"/>
      <c r="EO37" s="320"/>
      <c r="EP37" s="320"/>
      <c r="EQ37" s="320"/>
      <c r="ER37" s="320"/>
      <c r="ES37" s="320"/>
      <c r="ET37" s="320"/>
      <c r="EU37" s="320"/>
      <c r="EV37" s="320"/>
      <c r="EW37" s="320"/>
      <c r="EX37" s="320"/>
      <c r="EY37" s="320"/>
      <c r="EZ37" s="320"/>
      <c r="FA37" s="320"/>
      <c r="FB37" s="320"/>
      <c r="FC37" s="320"/>
      <c r="FD37" s="320"/>
      <c r="FE37" s="320"/>
      <c r="FF37" s="320"/>
      <c r="FG37" s="320"/>
      <c r="FH37" s="320"/>
      <c r="FI37" s="320"/>
      <c r="FJ37" s="320"/>
      <c r="FK37" s="320"/>
      <c r="FL37" s="320"/>
      <c r="FM37" s="320"/>
      <c r="FN37" s="320"/>
      <c r="FO37" s="320"/>
      <c r="FP37" s="320"/>
      <c r="FQ37" s="320"/>
      <c r="FR37" s="320"/>
      <c r="FS37" s="320"/>
      <c r="FT37" s="320"/>
      <c r="FU37" s="320"/>
      <c r="FV37" s="320"/>
      <c r="FW37" s="320"/>
      <c r="FX37" s="320"/>
      <c r="FY37" s="320"/>
      <c r="FZ37" s="320"/>
      <c r="GA37" s="320"/>
      <c r="GB37" s="320"/>
      <c r="GC37" s="320"/>
      <c r="GD37" s="320"/>
      <c r="GE37" s="320"/>
      <c r="GF37" s="320"/>
      <c r="GG37" s="320"/>
      <c r="GH37" s="320"/>
      <c r="GI37" s="320"/>
      <c r="GJ37" s="320"/>
      <c r="GK37" s="320"/>
      <c r="GL37" s="320"/>
      <c r="GM37" s="320"/>
      <c r="GN37" s="320"/>
      <c r="GO37" s="320"/>
      <c r="GP37" s="320"/>
      <c r="GQ37" s="320"/>
      <c r="GR37" s="320"/>
      <c r="GS37" s="320"/>
      <c r="GT37" s="320"/>
      <c r="GU37" s="320"/>
      <c r="GV37" s="320"/>
      <c r="GW37" s="320"/>
      <c r="GX37" s="320"/>
      <c r="GY37" s="320"/>
      <c r="GZ37" s="320"/>
      <c r="HA37" s="320"/>
      <c r="HB37" s="320"/>
      <c r="HC37" s="320"/>
      <c r="HD37" s="320"/>
      <c r="HE37" s="320"/>
      <c r="HF37" s="320"/>
      <c r="HG37" s="320"/>
      <c r="HH37" s="320"/>
      <c r="HI37" s="320"/>
      <c r="HJ37" s="320"/>
      <c r="HK37" s="320"/>
      <c r="HL37" s="320"/>
      <c r="HM37" s="320"/>
      <c r="HN37" s="320"/>
      <c r="HO37" s="320"/>
      <c r="HP37" s="320"/>
      <c r="HQ37" s="320"/>
      <c r="HR37" s="320"/>
      <c r="HS37" s="320"/>
      <c r="HT37" s="320"/>
      <c r="HU37" s="320"/>
      <c r="HV37" s="320"/>
      <c r="HW37" s="320"/>
      <c r="HX37" s="320"/>
      <c r="HY37" s="320"/>
      <c r="HZ37" s="320"/>
      <c r="IA37" s="320"/>
      <c r="IB37" s="320"/>
      <c r="IC37" s="320"/>
      <c r="ID37" s="320"/>
      <c r="IE37" s="320"/>
      <c r="IF37" s="320"/>
      <c r="IG37" s="320"/>
      <c r="IH37" s="320"/>
      <c r="II37" s="320"/>
      <c r="IJ37" s="320"/>
      <c r="IK37" s="320"/>
      <c r="IL37" s="320"/>
      <c r="IM37" s="320"/>
      <c r="IN37" s="320"/>
      <c r="IO37" s="320"/>
      <c r="IP37" s="320"/>
      <c r="IQ37" s="320"/>
      <c r="IR37" s="320"/>
      <c r="IS37" s="320"/>
      <c r="IT37" s="320"/>
      <c r="IU37" s="320"/>
      <c r="IV37" s="320"/>
      <c r="IW37" s="320"/>
      <c r="IX37" s="320"/>
      <c r="IY37" s="320"/>
      <c r="IZ37" s="320"/>
      <c r="JA37" s="320"/>
      <c r="JB37" s="320"/>
      <c r="JC37" s="320"/>
      <c r="JD37" s="320"/>
      <c r="JE37" s="320"/>
      <c r="JF37" s="320"/>
      <c r="JG37" s="320"/>
      <c r="JH37" s="320"/>
      <c r="JI37" s="320"/>
      <c r="JJ37" s="320"/>
      <c r="JK37" s="320"/>
      <c r="JL37" s="320"/>
      <c r="JM37" s="320"/>
      <c r="JN37" s="320"/>
      <c r="JO37" s="320"/>
      <c r="JP37" s="320"/>
      <c r="JQ37" s="320"/>
      <c r="JR37" s="320"/>
      <c r="JS37" s="320"/>
      <c r="JT37" s="320"/>
      <c r="JU37" s="320"/>
      <c r="JV37" s="320"/>
      <c r="JW37" s="320"/>
      <c r="JX37" s="320"/>
      <c r="JY37" s="320"/>
      <c r="JZ37" s="320"/>
      <c r="KA37" s="320"/>
      <c r="KB37" s="320"/>
      <c r="KC37" s="320"/>
      <c r="KD37" s="320"/>
      <c r="KE37" s="320"/>
      <c r="KF37" s="320"/>
      <c r="KG37" s="320"/>
      <c r="KH37" s="320"/>
      <c r="KI37" s="320"/>
      <c r="KJ37" s="320"/>
      <c r="KK37" s="320"/>
      <c r="KL37" s="320"/>
      <c r="KM37" s="320"/>
      <c r="KN37" s="320"/>
      <c r="KO37" s="320"/>
      <c r="KP37" s="320"/>
      <c r="KQ37" s="320"/>
      <c r="KR37" s="320"/>
      <c r="KS37" s="320"/>
      <c r="KT37" s="320"/>
      <c r="KU37" s="320"/>
      <c r="KV37" s="320"/>
      <c r="KW37" s="320"/>
      <c r="KX37" s="320"/>
      <c r="KY37" s="320"/>
      <c r="KZ37" s="320"/>
      <c r="LA37" s="320"/>
      <c r="LB37" s="320"/>
      <c r="LC37" s="320"/>
      <c r="LD37" s="320"/>
      <c r="LE37" s="320"/>
      <c r="LF37" s="320"/>
      <c r="LG37" s="320"/>
      <c r="LH37" s="320"/>
      <c r="LI37" s="320"/>
      <c r="LJ37" s="320"/>
      <c r="LK37" s="320"/>
      <c r="LL37" s="320"/>
      <c r="LM37" s="320"/>
      <c r="LN37" s="320"/>
      <c r="LO37" s="320"/>
      <c r="LP37" s="320"/>
      <c r="LQ37" s="320"/>
      <c r="LR37" s="320"/>
      <c r="LS37" s="320"/>
      <c r="LT37" s="320"/>
      <c r="LU37" s="320"/>
      <c r="LV37" s="320"/>
      <c r="LW37" s="320"/>
      <c r="LX37" s="320"/>
      <c r="LY37" s="320"/>
      <c r="LZ37" s="320"/>
      <c r="MA37" s="320"/>
      <c r="MB37" s="320"/>
      <c r="MC37" s="320"/>
      <c r="MD37" s="320"/>
      <c r="ME37" s="320"/>
      <c r="MF37" s="320"/>
      <c r="MG37" s="320"/>
    </row>
    <row r="38" s="331" customFormat="1" ht="17.449999999999999" customHeight="1">
      <c r="A38" s="341" t="s">
        <v>189</v>
      </c>
      <c r="B38" s="342" t="s">
        <v>181</v>
      </c>
      <c r="C38" s="334">
        <f>'СС Макро ТО новый кон'!D43</f>
        <v>158.30000000000001</v>
      </c>
      <c r="D38" s="334">
        <f>'СС Макро ТО новый кон'!E43</f>
        <v>99.700000000000003</v>
      </c>
      <c r="E38" s="334">
        <f>'СС Макро ТО новый кон'!F43</f>
        <v>99.200000000000003</v>
      </c>
      <c r="F38" s="334">
        <f>'СС Макро ТО новый кон'!G43</f>
        <v>100.5</v>
      </c>
      <c r="G38" s="334">
        <f>'СС Макро ТО новый кон'!H43</f>
        <v>101.40000000000001</v>
      </c>
      <c r="H38" s="334">
        <f>'СС Макро ТО новый кон'!I43</f>
        <v>102</v>
      </c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  <c r="BA38" s="320"/>
      <c r="BB38" s="320"/>
      <c r="BC38" s="320"/>
      <c r="BD38" s="320"/>
      <c r="BE38" s="320"/>
      <c r="BF38" s="320"/>
      <c r="BG38" s="320"/>
      <c r="BH38" s="320"/>
      <c r="BI38" s="320"/>
      <c r="BJ38" s="320"/>
      <c r="BK38" s="320"/>
      <c r="BL38" s="320"/>
      <c r="BM38" s="320"/>
      <c r="BN38" s="320"/>
      <c r="BO38" s="320"/>
      <c r="BP38" s="320"/>
      <c r="BQ38" s="320"/>
      <c r="BR38" s="320"/>
      <c r="BS38" s="320"/>
      <c r="BT38" s="320"/>
      <c r="BU38" s="320"/>
      <c r="BV38" s="320"/>
      <c r="BW38" s="320"/>
      <c r="BX38" s="320"/>
      <c r="BY38" s="320"/>
      <c r="BZ38" s="320"/>
      <c r="CA38" s="320"/>
      <c r="CB38" s="320"/>
      <c r="CC38" s="320"/>
      <c r="CD38" s="320"/>
      <c r="CE38" s="320"/>
      <c r="CF38" s="320"/>
      <c r="CG38" s="320"/>
      <c r="CH38" s="320"/>
      <c r="CI38" s="320"/>
      <c r="CJ38" s="320"/>
      <c r="CK38" s="320"/>
      <c r="CL38" s="320"/>
      <c r="CM38" s="320"/>
      <c r="CN38" s="320"/>
      <c r="CO38" s="320"/>
      <c r="CP38" s="320"/>
      <c r="CQ38" s="320"/>
      <c r="CR38" s="320"/>
      <c r="CS38" s="320"/>
      <c r="CT38" s="320"/>
      <c r="CU38" s="320"/>
      <c r="CV38" s="320"/>
      <c r="CW38" s="320"/>
      <c r="CX38" s="320"/>
      <c r="CY38" s="320"/>
      <c r="CZ38" s="320"/>
      <c r="DA38" s="320"/>
      <c r="DB38" s="320"/>
      <c r="DC38" s="320"/>
      <c r="DD38" s="320"/>
      <c r="DE38" s="320"/>
      <c r="DF38" s="320"/>
      <c r="DG38" s="320"/>
      <c r="DH38" s="320"/>
      <c r="DI38" s="320"/>
      <c r="DJ38" s="320"/>
      <c r="DK38" s="320"/>
      <c r="DL38" s="320"/>
      <c r="DM38" s="320"/>
      <c r="DN38" s="320"/>
      <c r="DO38" s="320"/>
      <c r="DP38" s="320"/>
      <c r="DQ38" s="320"/>
      <c r="DR38" s="320"/>
      <c r="DS38" s="320"/>
      <c r="DT38" s="320"/>
      <c r="DU38" s="320"/>
      <c r="DV38" s="320"/>
      <c r="DW38" s="320"/>
      <c r="DX38" s="320"/>
      <c r="DY38" s="320"/>
      <c r="DZ38" s="320"/>
      <c r="EA38" s="320"/>
      <c r="EB38" s="320"/>
      <c r="EC38" s="320"/>
      <c r="ED38" s="320"/>
      <c r="EE38" s="320"/>
      <c r="EF38" s="320"/>
      <c r="EG38" s="320"/>
      <c r="EH38" s="320"/>
      <c r="EI38" s="320"/>
      <c r="EJ38" s="320"/>
      <c r="EK38" s="320"/>
      <c r="EL38" s="320"/>
      <c r="EM38" s="320"/>
      <c r="EN38" s="320"/>
      <c r="EO38" s="320"/>
      <c r="EP38" s="320"/>
      <c r="EQ38" s="320"/>
      <c r="ER38" s="320"/>
      <c r="ES38" s="320"/>
      <c r="ET38" s="320"/>
      <c r="EU38" s="320"/>
      <c r="EV38" s="320"/>
      <c r="EW38" s="320"/>
      <c r="EX38" s="320"/>
      <c r="EY38" s="320"/>
      <c r="EZ38" s="320"/>
      <c r="FA38" s="320"/>
      <c r="FB38" s="320"/>
      <c r="FC38" s="320"/>
      <c r="FD38" s="320"/>
      <c r="FE38" s="320"/>
      <c r="FF38" s="320"/>
      <c r="FG38" s="320"/>
      <c r="FH38" s="320"/>
      <c r="FI38" s="320"/>
      <c r="FJ38" s="320"/>
      <c r="FK38" s="320"/>
      <c r="FL38" s="320"/>
      <c r="FM38" s="320"/>
      <c r="FN38" s="320"/>
      <c r="FO38" s="320"/>
      <c r="FP38" s="320"/>
      <c r="FQ38" s="320"/>
      <c r="FR38" s="320"/>
      <c r="FS38" s="320"/>
      <c r="FT38" s="320"/>
      <c r="FU38" s="320"/>
      <c r="FV38" s="320"/>
      <c r="FW38" s="320"/>
      <c r="FX38" s="320"/>
      <c r="FY38" s="320"/>
      <c r="FZ38" s="320"/>
      <c r="GA38" s="320"/>
      <c r="GB38" s="320"/>
      <c r="GC38" s="320"/>
      <c r="GD38" s="320"/>
      <c r="GE38" s="320"/>
      <c r="GF38" s="320"/>
      <c r="GG38" s="320"/>
      <c r="GH38" s="320"/>
      <c r="GI38" s="320"/>
      <c r="GJ38" s="320"/>
      <c r="GK38" s="320"/>
      <c r="GL38" s="320"/>
      <c r="GM38" s="320"/>
      <c r="GN38" s="320"/>
      <c r="GO38" s="320"/>
      <c r="GP38" s="320"/>
      <c r="GQ38" s="320"/>
      <c r="GR38" s="320"/>
      <c r="GS38" s="320"/>
      <c r="GT38" s="320"/>
      <c r="GU38" s="320"/>
      <c r="GV38" s="320"/>
      <c r="GW38" s="320"/>
      <c r="GX38" s="320"/>
      <c r="GY38" s="320"/>
      <c r="GZ38" s="320"/>
      <c r="HA38" s="320"/>
      <c r="HB38" s="320"/>
      <c r="HC38" s="320"/>
      <c r="HD38" s="320"/>
      <c r="HE38" s="320"/>
      <c r="HF38" s="320"/>
      <c r="HG38" s="320"/>
      <c r="HH38" s="320"/>
      <c r="HI38" s="320"/>
      <c r="HJ38" s="320"/>
      <c r="HK38" s="320"/>
      <c r="HL38" s="320"/>
      <c r="HM38" s="320"/>
      <c r="HN38" s="320"/>
      <c r="HO38" s="320"/>
      <c r="HP38" s="320"/>
      <c r="HQ38" s="320"/>
      <c r="HR38" s="320"/>
      <c r="HS38" s="320"/>
      <c r="HT38" s="320"/>
      <c r="HU38" s="320"/>
      <c r="HV38" s="320"/>
      <c r="HW38" s="320"/>
      <c r="HX38" s="320"/>
      <c r="HY38" s="320"/>
      <c r="HZ38" s="320"/>
      <c r="IA38" s="320"/>
      <c r="IB38" s="320"/>
      <c r="IC38" s="320"/>
      <c r="ID38" s="320"/>
      <c r="IE38" s="320"/>
      <c r="IF38" s="320"/>
      <c r="IG38" s="320"/>
      <c r="IH38" s="320"/>
      <c r="II38" s="320"/>
      <c r="IJ38" s="320"/>
      <c r="IK38" s="320"/>
      <c r="IL38" s="320"/>
      <c r="IM38" s="320"/>
      <c r="IN38" s="320"/>
      <c r="IO38" s="320"/>
      <c r="IP38" s="320"/>
      <c r="IQ38" s="320"/>
      <c r="IR38" s="320"/>
      <c r="IS38" s="320"/>
      <c r="IT38" s="320"/>
      <c r="IU38" s="320"/>
      <c r="IV38" s="320"/>
      <c r="IW38" s="320"/>
      <c r="IX38" s="320"/>
      <c r="IY38" s="320"/>
      <c r="IZ38" s="320"/>
      <c r="JA38" s="320"/>
      <c r="JB38" s="320"/>
      <c r="JC38" s="320"/>
      <c r="JD38" s="320"/>
      <c r="JE38" s="320"/>
      <c r="JF38" s="320"/>
      <c r="JG38" s="320"/>
      <c r="JH38" s="320"/>
      <c r="JI38" s="320"/>
      <c r="JJ38" s="320"/>
      <c r="JK38" s="320"/>
      <c r="JL38" s="320"/>
      <c r="JM38" s="320"/>
      <c r="JN38" s="320"/>
      <c r="JO38" s="320"/>
      <c r="JP38" s="320"/>
      <c r="JQ38" s="320"/>
      <c r="JR38" s="320"/>
      <c r="JS38" s="320"/>
      <c r="JT38" s="320"/>
      <c r="JU38" s="320"/>
      <c r="JV38" s="320"/>
      <c r="JW38" s="320"/>
      <c r="JX38" s="320"/>
      <c r="JY38" s="320"/>
      <c r="JZ38" s="320"/>
      <c r="KA38" s="320"/>
      <c r="KB38" s="320"/>
      <c r="KC38" s="320"/>
      <c r="KD38" s="320"/>
      <c r="KE38" s="320"/>
      <c r="KF38" s="320"/>
      <c r="KG38" s="320"/>
      <c r="KH38" s="320"/>
      <c r="KI38" s="320"/>
      <c r="KJ38" s="320"/>
      <c r="KK38" s="320"/>
      <c r="KL38" s="320"/>
      <c r="KM38" s="320"/>
      <c r="KN38" s="320"/>
      <c r="KO38" s="320"/>
      <c r="KP38" s="320"/>
      <c r="KQ38" s="320"/>
      <c r="KR38" s="320"/>
      <c r="KS38" s="320"/>
      <c r="KT38" s="320"/>
      <c r="KU38" s="320"/>
      <c r="KV38" s="320"/>
      <c r="KW38" s="320"/>
      <c r="KX38" s="320"/>
      <c r="KY38" s="320"/>
      <c r="KZ38" s="320"/>
      <c r="LA38" s="320"/>
      <c r="LB38" s="320"/>
      <c r="LC38" s="320"/>
      <c r="LD38" s="320"/>
      <c r="LE38" s="320"/>
      <c r="LF38" s="320"/>
      <c r="LG38" s="320"/>
      <c r="LH38" s="320"/>
      <c r="LI38" s="320"/>
      <c r="LJ38" s="320"/>
      <c r="LK38" s="320"/>
      <c r="LL38" s="320"/>
      <c r="LM38" s="320"/>
      <c r="LN38" s="320"/>
      <c r="LO38" s="320"/>
      <c r="LP38" s="320"/>
      <c r="LQ38" s="320"/>
      <c r="LR38" s="320"/>
      <c r="LS38" s="320"/>
      <c r="LT38" s="320"/>
      <c r="LU38" s="320"/>
      <c r="LV38" s="320"/>
      <c r="LW38" s="320"/>
      <c r="LX38" s="320"/>
      <c r="LY38" s="320"/>
      <c r="LZ38" s="320"/>
      <c r="MA38" s="320"/>
      <c r="MB38" s="320"/>
      <c r="MC38" s="320"/>
      <c r="MD38" s="320"/>
      <c r="ME38" s="320"/>
      <c r="MF38" s="320"/>
      <c r="MG38" s="320"/>
    </row>
    <row r="39" s="331" customFormat="1" ht="68.25" customHeight="1">
      <c r="A39" s="349" t="s">
        <v>198</v>
      </c>
      <c r="B39" s="342"/>
      <c r="C39" s="343"/>
      <c r="D39" s="343"/>
      <c r="E39" s="343"/>
      <c r="F39" s="343"/>
      <c r="G39" s="343"/>
      <c r="H39" s="343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  <c r="BL39" s="320"/>
      <c r="BM39" s="320"/>
      <c r="BN39" s="320"/>
      <c r="BO39" s="320"/>
      <c r="BP39" s="320"/>
      <c r="BQ39" s="320"/>
      <c r="BR39" s="320"/>
      <c r="BS39" s="320"/>
      <c r="BT39" s="320"/>
      <c r="BU39" s="320"/>
      <c r="BV39" s="320"/>
      <c r="BW39" s="320"/>
      <c r="BX39" s="320"/>
      <c r="BY39" s="320"/>
      <c r="BZ39" s="320"/>
      <c r="CA39" s="320"/>
      <c r="CB39" s="320"/>
      <c r="CC39" s="320"/>
      <c r="CD39" s="320"/>
      <c r="CE39" s="320"/>
      <c r="CF39" s="320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  <c r="EK39" s="320"/>
      <c r="EL39" s="320"/>
      <c r="EM39" s="320"/>
      <c r="EN39" s="320"/>
      <c r="EO39" s="320"/>
      <c r="EP39" s="320"/>
      <c r="EQ39" s="320"/>
      <c r="ER39" s="320"/>
      <c r="ES39" s="320"/>
      <c r="ET39" s="320"/>
      <c r="EU39" s="320"/>
      <c r="EV39" s="320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320"/>
      <c r="FL39" s="320"/>
      <c r="FM39" s="320"/>
      <c r="FN39" s="320"/>
      <c r="FO39" s="320"/>
      <c r="FP39" s="320"/>
      <c r="FQ39" s="320"/>
      <c r="FR39" s="320"/>
      <c r="FS39" s="320"/>
      <c r="FT39" s="320"/>
      <c r="FU39" s="320"/>
      <c r="FV39" s="320"/>
      <c r="FW39" s="320"/>
      <c r="FX39" s="320"/>
      <c r="FY39" s="320"/>
      <c r="FZ39" s="320"/>
      <c r="GA39" s="320"/>
      <c r="GB39" s="320"/>
      <c r="GC39" s="320"/>
      <c r="GD39" s="320"/>
      <c r="GE39" s="320"/>
      <c r="GF39" s="320"/>
      <c r="GG39" s="320"/>
      <c r="GH39" s="320"/>
      <c r="GI39" s="320"/>
      <c r="GJ39" s="320"/>
      <c r="GK39" s="320"/>
      <c r="GL39" s="320"/>
      <c r="GM39" s="320"/>
      <c r="GN39" s="320"/>
      <c r="GO39" s="320"/>
      <c r="GP39" s="320"/>
      <c r="GQ39" s="320"/>
      <c r="GR39" s="320"/>
      <c r="GS39" s="320"/>
      <c r="GT39" s="320"/>
      <c r="GU39" s="320"/>
      <c r="GV39" s="320"/>
      <c r="GW39" s="320"/>
      <c r="GX39" s="320"/>
      <c r="GY39" s="320"/>
      <c r="GZ39" s="320"/>
      <c r="HA39" s="320"/>
      <c r="HB39" s="320"/>
      <c r="HC39" s="320"/>
      <c r="HD39" s="320"/>
      <c r="HE39" s="320"/>
      <c r="HF39" s="320"/>
      <c r="HG39" s="320"/>
      <c r="HH39" s="320"/>
      <c r="HI39" s="320"/>
      <c r="HJ39" s="320"/>
      <c r="HK39" s="320"/>
      <c r="HL39" s="320"/>
      <c r="HM39" s="320"/>
      <c r="HN39" s="320"/>
      <c r="HO39" s="320"/>
      <c r="HP39" s="320"/>
      <c r="HQ39" s="320"/>
      <c r="HR39" s="320"/>
      <c r="HS39" s="320"/>
      <c r="HT39" s="320"/>
      <c r="HU39" s="320"/>
      <c r="HV39" s="320"/>
      <c r="HW39" s="320"/>
      <c r="HX39" s="320"/>
      <c r="HY39" s="320"/>
      <c r="HZ39" s="320"/>
      <c r="IA39" s="320"/>
      <c r="IB39" s="320"/>
      <c r="IC39" s="320"/>
      <c r="ID39" s="320"/>
      <c r="IE39" s="320"/>
      <c r="IF39" s="320"/>
      <c r="IG39" s="320"/>
      <c r="IH39" s="320"/>
      <c r="II39" s="320"/>
      <c r="IJ39" s="320"/>
      <c r="IK39" s="320"/>
      <c r="IL39" s="320"/>
      <c r="IM39" s="320"/>
      <c r="IN39" s="320"/>
      <c r="IO39" s="320"/>
      <c r="IP39" s="320"/>
      <c r="IQ39" s="320"/>
      <c r="IR39" s="320"/>
      <c r="IS39" s="320"/>
      <c r="IT39" s="320"/>
      <c r="IU39" s="320"/>
      <c r="IV39" s="320"/>
      <c r="IW39" s="320"/>
      <c r="IX39" s="320"/>
      <c r="IY39" s="320"/>
      <c r="IZ39" s="320"/>
      <c r="JA39" s="320"/>
      <c r="JB39" s="320"/>
      <c r="JC39" s="320"/>
      <c r="JD39" s="320"/>
      <c r="JE39" s="320"/>
      <c r="JF39" s="320"/>
      <c r="JG39" s="320"/>
      <c r="JH39" s="320"/>
      <c r="JI39" s="320"/>
      <c r="JJ39" s="320"/>
      <c r="JK39" s="320"/>
      <c r="JL39" s="320"/>
      <c r="JM39" s="320"/>
      <c r="JN39" s="320"/>
      <c r="JO39" s="320"/>
      <c r="JP39" s="320"/>
      <c r="JQ39" s="320"/>
      <c r="JR39" s="320"/>
      <c r="JS39" s="320"/>
      <c r="JT39" s="320"/>
      <c r="JU39" s="320"/>
      <c r="JV39" s="320"/>
      <c r="JW39" s="320"/>
      <c r="JX39" s="320"/>
      <c r="JY39" s="320"/>
      <c r="JZ39" s="320"/>
      <c r="KA39" s="320"/>
      <c r="KB39" s="320"/>
      <c r="KC39" s="320"/>
      <c r="KD39" s="320"/>
      <c r="KE39" s="320"/>
      <c r="KF39" s="320"/>
      <c r="KG39" s="320"/>
      <c r="KH39" s="320"/>
      <c r="KI39" s="320"/>
      <c r="KJ39" s="320"/>
      <c r="KK39" s="320"/>
      <c r="KL39" s="320"/>
      <c r="KM39" s="320"/>
      <c r="KN39" s="320"/>
      <c r="KO39" s="320"/>
      <c r="KP39" s="320"/>
      <c r="KQ39" s="320"/>
      <c r="KR39" s="320"/>
      <c r="KS39" s="320"/>
      <c r="KT39" s="320"/>
      <c r="KU39" s="320"/>
      <c r="KV39" s="320"/>
      <c r="KW39" s="320"/>
      <c r="KX39" s="320"/>
      <c r="KY39" s="320"/>
      <c r="KZ39" s="320"/>
      <c r="LA39" s="320"/>
      <c r="LB39" s="320"/>
      <c r="LC39" s="320"/>
      <c r="LD39" s="320"/>
      <c r="LE39" s="320"/>
      <c r="LF39" s="320"/>
      <c r="LG39" s="320"/>
      <c r="LH39" s="320"/>
      <c r="LI39" s="320"/>
      <c r="LJ39" s="320"/>
      <c r="LK39" s="320"/>
      <c r="LL39" s="320"/>
      <c r="LM39" s="320"/>
      <c r="LN39" s="320"/>
      <c r="LO39" s="320"/>
      <c r="LP39" s="320"/>
      <c r="LQ39" s="320"/>
      <c r="LR39" s="320"/>
      <c r="LS39" s="320"/>
      <c r="LT39" s="320"/>
      <c r="LU39" s="320"/>
      <c r="LV39" s="320"/>
      <c r="LW39" s="320"/>
      <c r="LX39" s="320"/>
      <c r="LY39" s="320"/>
      <c r="LZ39" s="320"/>
      <c r="MA39" s="320"/>
      <c r="MB39" s="320"/>
      <c r="MC39" s="320"/>
      <c r="MD39" s="320"/>
      <c r="ME39" s="320"/>
      <c r="MF39" s="320"/>
      <c r="MG39" s="320"/>
    </row>
    <row r="40" s="331" customFormat="1" ht="17.449999999999999" customHeight="1">
      <c r="A40" s="341" t="s">
        <v>188</v>
      </c>
      <c r="B40" s="342" t="s">
        <v>178</v>
      </c>
      <c r="C40" s="343" t="e">
        <f>#REF!</f>
        <v>#REF!</v>
      </c>
      <c r="D40" s="343" t="e">
        <f>#REF!</f>
        <v>#REF!</v>
      </c>
      <c r="E40" s="343" t="e">
        <f>#REF!</f>
        <v>#REF!</v>
      </c>
      <c r="F40" s="343">
        <v>17466.083271</v>
      </c>
      <c r="G40" s="343">
        <v>18644.25200055907</v>
      </c>
      <c r="H40" s="343">
        <v>20074.825770654155</v>
      </c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  <c r="AJ40" s="320"/>
      <c r="AK40" s="320"/>
      <c r="AL40" s="320"/>
      <c r="AM40" s="320"/>
      <c r="AN40" s="320"/>
      <c r="AO40" s="320"/>
      <c r="AP40" s="320"/>
      <c r="AQ40" s="320"/>
      <c r="AR40" s="320"/>
      <c r="AS40" s="320"/>
      <c r="AT40" s="320"/>
      <c r="AU40" s="320"/>
      <c r="AV40" s="320"/>
      <c r="AW40" s="320"/>
      <c r="AX40" s="320"/>
      <c r="AY40" s="320"/>
      <c r="AZ40" s="320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0"/>
      <c r="BO40" s="320"/>
      <c r="BP40" s="320"/>
      <c r="BQ40" s="320"/>
      <c r="BR40" s="320"/>
      <c r="BS40" s="320"/>
      <c r="BT40" s="320"/>
      <c r="BU40" s="320"/>
      <c r="BV40" s="320"/>
      <c r="BW40" s="320"/>
      <c r="BX40" s="320"/>
      <c r="BY40" s="320"/>
      <c r="BZ40" s="320"/>
      <c r="CA40" s="320"/>
      <c r="CB40" s="320"/>
      <c r="CC40" s="320"/>
      <c r="CD40" s="320"/>
      <c r="CE40" s="320"/>
      <c r="CF40" s="320"/>
      <c r="CG40" s="320"/>
      <c r="CH40" s="320"/>
      <c r="CI40" s="320"/>
      <c r="CJ40" s="320"/>
      <c r="CK40" s="320"/>
      <c r="CL40" s="320"/>
      <c r="CM40" s="320"/>
      <c r="CN40" s="320"/>
      <c r="CO40" s="320"/>
      <c r="CP40" s="320"/>
      <c r="CQ40" s="320"/>
      <c r="CR40" s="320"/>
      <c r="CS40" s="320"/>
      <c r="CT40" s="320"/>
      <c r="CU40" s="320"/>
      <c r="CV40" s="320"/>
      <c r="CW40" s="320"/>
      <c r="CX40" s="320"/>
      <c r="CY40" s="320"/>
      <c r="CZ40" s="320"/>
      <c r="DA40" s="320"/>
      <c r="DB40" s="320"/>
      <c r="DC40" s="320"/>
      <c r="DD40" s="320"/>
      <c r="DE40" s="320"/>
      <c r="DF40" s="320"/>
      <c r="DG40" s="320"/>
      <c r="DH40" s="320"/>
      <c r="DI40" s="320"/>
      <c r="DJ40" s="320"/>
      <c r="DK40" s="320"/>
      <c r="DL40" s="320"/>
      <c r="DM40" s="320"/>
      <c r="DN40" s="320"/>
      <c r="DO40" s="320"/>
      <c r="DP40" s="320"/>
      <c r="DQ40" s="320"/>
      <c r="DR40" s="320"/>
      <c r="DS40" s="320"/>
      <c r="DT40" s="320"/>
      <c r="DU40" s="320"/>
      <c r="DV40" s="320"/>
      <c r="DW40" s="320"/>
      <c r="DX40" s="320"/>
      <c r="DY40" s="320"/>
      <c r="DZ40" s="320"/>
      <c r="EA40" s="320"/>
      <c r="EB40" s="320"/>
      <c r="EC40" s="320"/>
      <c r="ED40" s="320"/>
      <c r="EE40" s="320"/>
      <c r="EF40" s="320"/>
      <c r="EG40" s="320"/>
      <c r="EH40" s="320"/>
      <c r="EI40" s="320"/>
      <c r="EJ40" s="320"/>
      <c r="EK40" s="320"/>
      <c r="EL40" s="320"/>
      <c r="EM40" s="320"/>
      <c r="EN40" s="320"/>
      <c r="EO40" s="320"/>
      <c r="EP40" s="320"/>
      <c r="EQ40" s="320"/>
      <c r="ER40" s="320"/>
      <c r="ES40" s="320"/>
      <c r="ET40" s="320"/>
      <c r="EU40" s="320"/>
      <c r="EV40" s="320"/>
      <c r="EW40" s="320"/>
      <c r="EX40" s="320"/>
      <c r="EY40" s="320"/>
      <c r="EZ40" s="320"/>
      <c r="FA40" s="320"/>
      <c r="FB40" s="320"/>
      <c r="FC40" s="320"/>
      <c r="FD40" s="320"/>
      <c r="FE40" s="320"/>
      <c r="FF40" s="320"/>
      <c r="FG40" s="320"/>
      <c r="FH40" s="320"/>
      <c r="FI40" s="320"/>
      <c r="FJ40" s="320"/>
      <c r="FK40" s="320"/>
      <c r="FL40" s="320"/>
      <c r="FM40" s="320"/>
      <c r="FN40" s="320"/>
      <c r="FO40" s="320"/>
      <c r="FP40" s="320"/>
      <c r="FQ40" s="320"/>
      <c r="FR40" s="320"/>
      <c r="FS40" s="320"/>
      <c r="FT40" s="320"/>
      <c r="FU40" s="320"/>
      <c r="FV40" s="320"/>
      <c r="FW40" s="320"/>
      <c r="FX40" s="320"/>
      <c r="FY40" s="320"/>
      <c r="FZ40" s="320"/>
      <c r="GA40" s="320"/>
      <c r="GB40" s="320"/>
      <c r="GC40" s="320"/>
      <c r="GD40" s="320"/>
      <c r="GE40" s="320"/>
      <c r="GF40" s="320"/>
      <c r="GG40" s="320"/>
      <c r="GH40" s="320"/>
      <c r="GI40" s="320"/>
      <c r="GJ40" s="320"/>
      <c r="GK40" s="320"/>
      <c r="GL40" s="320"/>
      <c r="GM40" s="320"/>
      <c r="GN40" s="320"/>
      <c r="GO40" s="320"/>
      <c r="GP40" s="320"/>
      <c r="GQ40" s="320"/>
      <c r="GR40" s="320"/>
      <c r="GS40" s="320"/>
      <c r="GT40" s="320"/>
      <c r="GU40" s="320"/>
      <c r="GV40" s="320"/>
      <c r="GW40" s="320"/>
      <c r="GX40" s="320"/>
      <c r="GY40" s="320"/>
      <c r="GZ40" s="320"/>
      <c r="HA40" s="320"/>
      <c r="HB40" s="320"/>
      <c r="HC40" s="320"/>
      <c r="HD40" s="320"/>
      <c r="HE40" s="320"/>
      <c r="HF40" s="320"/>
      <c r="HG40" s="320"/>
      <c r="HH40" s="320"/>
      <c r="HI40" s="320"/>
      <c r="HJ40" s="320"/>
      <c r="HK40" s="320"/>
      <c r="HL40" s="320"/>
      <c r="HM40" s="320"/>
      <c r="HN40" s="320"/>
      <c r="HO40" s="320"/>
      <c r="HP40" s="320"/>
      <c r="HQ40" s="320"/>
      <c r="HR40" s="320"/>
      <c r="HS40" s="320"/>
      <c r="HT40" s="320"/>
      <c r="HU40" s="320"/>
      <c r="HV40" s="320"/>
      <c r="HW40" s="320"/>
      <c r="HX40" s="320"/>
      <c r="HY40" s="320"/>
      <c r="HZ40" s="320"/>
      <c r="IA40" s="320"/>
      <c r="IB40" s="320"/>
      <c r="IC40" s="320"/>
      <c r="ID40" s="320"/>
      <c r="IE40" s="320"/>
      <c r="IF40" s="320"/>
      <c r="IG40" s="320"/>
      <c r="IH40" s="320"/>
      <c r="II40" s="320"/>
      <c r="IJ40" s="320"/>
      <c r="IK40" s="320"/>
      <c r="IL40" s="320"/>
      <c r="IM40" s="320"/>
      <c r="IN40" s="320"/>
      <c r="IO40" s="320"/>
      <c r="IP40" s="320"/>
      <c r="IQ40" s="320"/>
      <c r="IR40" s="320"/>
      <c r="IS40" s="320"/>
      <c r="IT40" s="320"/>
      <c r="IU40" s="320"/>
      <c r="IV40" s="320"/>
      <c r="IW40" s="320"/>
      <c r="IX40" s="320"/>
      <c r="IY40" s="320"/>
      <c r="IZ40" s="320"/>
      <c r="JA40" s="320"/>
      <c r="JB40" s="320"/>
      <c r="JC40" s="320"/>
      <c r="JD40" s="320"/>
      <c r="JE40" s="320"/>
      <c r="JF40" s="320"/>
      <c r="JG40" s="320"/>
      <c r="JH40" s="320"/>
      <c r="JI40" s="320"/>
      <c r="JJ40" s="320"/>
      <c r="JK40" s="320"/>
      <c r="JL40" s="320"/>
      <c r="JM40" s="320"/>
      <c r="JN40" s="320"/>
      <c r="JO40" s="320"/>
      <c r="JP40" s="320"/>
      <c r="JQ40" s="320"/>
      <c r="JR40" s="320"/>
      <c r="JS40" s="320"/>
      <c r="JT40" s="320"/>
      <c r="JU40" s="320"/>
      <c r="JV40" s="320"/>
      <c r="JW40" s="320"/>
      <c r="JX40" s="320"/>
      <c r="JY40" s="320"/>
      <c r="JZ40" s="320"/>
      <c r="KA40" s="320"/>
      <c r="KB40" s="320"/>
      <c r="KC40" s="320"/>
      <c r="KD40" s="320"/>
      <c r="KE40" s="320"/>
      <c r="KF40" s="320"/>
      <c r="KG40" s="320"/>
      <c r="KH40" s="320"/>
      <c r="KI40" s="320"/>
      <c r="KJ40" s="320"/>
      <c r="KK40" s="320"/>
      <c r="KL40" s="320"/>
      <c r="KM40" s="320"/>
      <c r="KN40" s="320"/>
      <c r="KO40" s="320"/>
      <c r="KP40" s="320"/>
      <c r="KQ40" s="320"/>
      <c r="KR40" s="320"/>
      <c r="KS40" s="320"/>
      <c r="KT40" s="320"/>
      <c r="KU40" s="320"/>
      <c r="KV40" s="320"/>
      <c r="KW40" s="320"/>
      <c r="KX40" s="320"/>
      <c r="KY40" s="320"/>
      <c r="KZ40" s="320"/>
      <c r="LA40" s="320"/>
      <c r="LB40" s="320"/>
      <c r="LC40" s="320"/>
      <c r="LD40" s="320"/>
      <c r="LE40" s="320"/>
      <c r="LF40" s="320"/>
      <c r="LG40" s="320"/>
      <c r="LH40" s="320"/>
      <c r="LI40" s="320"/>
      <c r="LJ40" s="320"/>
      <c r="LK40" s="320"/>
      <c r="LL40" s="320"/>
      <c r="LM40" s="320"/>
      <c r="LN40" s="320"/>
      <c r="LO40" s="320"/>
      <c r="LP40" s="320"/>
      <c r="LQ40" s="320"/>
      <c r="LR40" s="320"/>
      <c r="LS40" s="320"/>
      <c r="LT40" s="320"/>
      <c r="LU40" s="320"/>
      <c r="LV40" s="320"/>
      <c r="LW40" s="320"/>
      <c r="LX40" s="320"/>
      <c r="LY40" s="320"/>
      <c r="LZ40" s="320"/>
      <c r="MA40" s="320"/>
      <c r="MB40" s="320"/>
      <c r="MC40" s="320"/>
      <c r="MD40" s="320"/>
      <c r="ME40" s="320"/>
      <c r="MF40" s="320"/>
      <c r="MG40" s="320"/>
    </row>
    <row r="41" s="331" customFormat="1" ht="17.449999999999999" customHeight="1">
      <c r="A41" s="341" t="s">
        <v>189</v>
      </c>
      <c r="B41" s="342" t="s">
        <v>181</v>
      </c>
      <c r="C41" s="334">
        <f>'СС Макро ТО новый кон'!D40</f>
        <v>107.7</v>
      </c>
      <c r="D41" s="334">
        <f>'СС Макро ТО новый кон'!E40</f>
        <v>99.799999999999997</v>
      </c>
      <c r="E41" s="334">
        <f>'СС Макро ТО новый кон'!F40</f>
        <v>85</v>
      </c>
      <c r="F41" s="334">
        <f>'СС Макро ТО новый кон'!G40</f>
        <v>95</v>
      </c>
      <c r="G41" s="334">
        <f>'СС Макро ТО новый кон'!H40</f>
        <v>99.5</v>
      </c>
      <c r="H41" s="334">
        <f>'СС Макро ТО новый кон'!I40</f>
        <v>100</v>
      </c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  <c r="AJ41" s="320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0"/>
      <c r="AZ41" s="320"/>
      <c r="BA41" s="320"/>
      <c r="BB41" s="320"/>
      <c r="BC41" s="320"/>
      <c r="BD41" s="320"/>
      <c r="BE41" s="320"/>
      <c r="BF41" s="320"/>
      <c r="BG41" s="320"/>
      <c r="BH41" s="320"/>
      <c r="BI41" s="320"/>
      <c r="BJ41" s="320"/>
      <c r="BK41" s="320"/>
      <c r="BL41" s="320"/>
      <c r="BM41" s="320"/>
      <c r="BN41" s="320"/>
      <c r="BO41" s="320"/>
      <c r="BP41" s="320"/>
      <c r="BQ41" s="320"/>
      <c r="BR41" s="320"/>
      <c r="BS41" s="320"/>
      <c r="BT41" s="320"/>
      <c r="BU41" s="320"/>
      <c r="BV41" s="320"/>
      <c r="BW41" s="320"/>
      <c r="BX41" s="320"/>
      <c r="BY41" s="320"/>
      <c r="BZ41" s="320"/>
      <c r="CA41" s="320"/>
      <c r="CB41" s="320"/>
      <c r="CC41" s="320"/>
      <c r="CD41" s="320"/>
      <c r="CE41" s="320"/>
      <c r="CF41" s="320"/>
      <c r="CG41" s="320"/>
      <c r="CH41" s="320"/>
      <c r="CI41" s="320"/>
      <c r="CJ41" s="320"/>
      <c r="CK41" s="320"/>
      <c r="CL41" s="320"/>
      <c r="CM41" s="320"/>
      <c r="CN41" s="320"/>
      <c r="CO41" s="320"/>
      <c r="CP41" s="320"/>
      <c r="CQ41" s="320"/>
      <c r="CR41" s="320"/>
      <c r="CS41" s="320"/>
      <c r="CT41" s="320"/>
      <c r="CU41" s="320"/>
      <c r="CV41" s="320"/>
      <c r="CW41" s="320"/>
      <c r="CX41" s="320"/>
      <c r="CY41" s="320"/>
      <c r="CZ41" s="320"/>
      <c r="DA41" s="320"/>
      <c r="DB41" s="320"/>
      <c r="DC41" s="320"/>
      <c r="DD41" s="320"/>
      <c r="DE41" s="320"/>
      <c r="DF41" s="320"/>
      <c r="DG41" s="320"/>
      <c r="DH41" s="320"/>
      <c r="DI41" s="320"/>
      <c r="DJ41" s="320"/>
      <c r="DK41" s="320"/>
      <c r="DL41" s="320"/>
      <c r="DM41" s="320"/>
      <c r="DN41" s="320"/>
      <c r="DO41" s="320"/>
      <c r="DP41" s="320"/>
      <c r="DQ41" s="320"/>
      <c r="DR41" s="320"/>
      <c r="DS41" s="320"/>
      <c r="DT41" s="320"/>
      <c r="DU41" s="320"/>
      <c r="DV41" s="320"/>
      <c r="DW41" s="320"/>
      <c r="DX41" s="320"/>
      <c r="DY41" s="320"/>
      <c r="DZ41" s="320"/>
      <c r="EA41" s="320"/>
      <c r="EB41" s="320"/>
      <c r="EC41" s="320"/>
      <c r="ED41" s="320"/>
      <c r="EE41" s="320"/>
      <c r="EF41" s="320"/>
      <c r="EG41" s="320"/>
      <c r="EH41" s="320"/>
      <c r="EI41" s="320"/>
      <c r="EJ41" s="320"/>
      <c r="EK41" s="320"/>
      <c r="EL41" s="320"/>
      <c r="EM41" s="320"/>
      <c r="EN41" s="320"/>
      <c r="EO41" s="320"/>
      <c r="EP41" s="320"/>
      <c r="EQ41" s="320"/>
      <c r="ER41" s="320"/>
      <c r="ES41" s="320"/>
      <c r="ET41" s="320"/>
      <c r="EU41" s="320"/>
      <c r="EV41" s="320"/>
      <c r="EW41" s="320"/>
      <c r="EX41" s="320"/>
      <c r="EY41" s="320"/>
      <c r="EZ41" s="320"/>
      <c r="FA41" s="320"/>
      <c r="FB41" s="320"/>
      <c r="FC41" s="320"/>
      <c r="FD41" s="320"/>
      <c r="FE41" s="320"/>
      <c r="FF41" s="320"/>
      <c r="FG41" s="320"/>
      <c r="FH41" s="320"/>
      <c r="FI41" s="320"/>
      <c r="FJ41" s="320"/>
      <c r="FK41" s="320"/>
      <c r="FL41" s="320"/>
      <c r="FM41" s="320"/>
      <c r="FN41" s="320"/>
      <c r="FO41" s="320"/>
      <c r="FP41" s="320"/>
      <c r="FQ41" s="320"/>
      <c r="FR41" s="320"/>
      <c r="FS41" s="320"/>
      <c r="FT41" s="320"/>
      <c r="FU41" s="320"/>
      <c r="FV41" s="320"/>
      <c r="FW41" s="320"/>
      <c r="FX41" s="320"/>
      <c r="FY41" s="320"/>
      <c r="FZ41" s="320"/>
      <c r="GA41" s="320"/>
      <c r="GB41" s="320"/>
      <c r="GC41" s="320"/>
      <c r="GD41" s="320"/>
      <c r="GE41" s="320"/>
      <c r="GF41" s="320"/>
      <c r="GG41" s="320"/>
      <c r="GH41" s="320"/>
      <c r="GI41" s="320"/>
      <c r="GJ41" s="320"/>
      <c r="GK41" s="320"/>
      <c r="GL41" s="320"/>
      <c r="GM41" s="320"/>
      <c r="GN41" s="320"/>
      <c r="GO41" s="320"/>
      <c r="GP41" s="320"/>
      <c r="GQ41" s="320"/>
      <c r="GR41" s="320"/>
      <c r="GS41" s="320"/>
      <c r="GT41" s="320"/>
      <c r="GU41" s="320"/>
      <c r="GV41" s="320"/>
      <c r="GW41" s="320"/>
      <c r="GX41" s="320"/>
      <c r="GY41" s="320"/>
      <c r="GZ41" s="320"/>
      <c r="HA41" s="320"/>
      <c r="HB41" s="320"/>
      <c r="HC41" s="320"/>
      <c r="HD41" s="320"/>
      <c r="HE41" s="320"/>
      <c r="HF41" s="320"/>
      <c r="HG41" s="320"/>
      <c r="HH41" s="320"/>
      <c r="HI41" s="320"/>
      <c r="HJ41" s="320"/>
      <c r="HK41" s="320"/>
      <c r="HL41" s="320"/>
      <c r="HM41" s="320"/>
      <c r="HN41" s="320"/>
      <c r="HO41" s="320"/>
      <c r="HP41" s="320"/>
      <c r="HQ41" s="320"/>
      <c r="HR41" s="320"/>
      <c r="HS41" s="320"/>
      <c r="HT41" s="320"/>
      <c r="HU41" s="320"/>
      <c r="HV41" s="320"/>
      <c r="HW41" s="320"/>
      <c r="HX41" s="320"/>
      <c r="HY41" s="320"/>
      <c r="HZ41" s="320"/>
      <c r="IA41" s="320"/>
      <c r="IB41" s="320"/>
      <c r="IC41" s="320"/>
      <c r="ID41" s="320"/>
      <c r="IE41" s="320"/>
      <c r="IF41" s="320"/>
      <c r="IG41" s="320"/>
      <c r="IH41" s="320"/>
      <c r="II41" s="320"/>
      <c r="IJ41" s="320"/>
      <c r="IK41" s="320"/>
      <c r="IL41" s="320"/>
      <c r="IM41" s="320"/>
      <c r="IN41" s="320"/>
      <c r="IO41" s="320"/>
      <c r="IP41" s="320"/>
      <c r="IQ41" s="320"/>
      <c r="IR41" s="320"/>
      <c r="IS41" s="320"/>
      <c r="IT41" s="320"/>
      <c r="IU41" s="320"/>
      <c r="IV41" s="320"/>
      <c r="IW41" s="320"/>
      <c r="IX41" s="320"/>
      <c r="IY41" s="320"/>
      <c r="IZ41" s="320"/>
      <c r="JA41" s="320"/>
      <c r="JB41" s="320"/>
      <c r="JC41" s="320"/>
      <c r="JD41" s="320"/>
      <c r="JE41" s="320"/>
      <c r="JF41" s="320"/>
      <c r="JG41" s="320"/>
      <c r="JH41" s="320"/>
      <c r="JI41" s="320"/>
      <c r="JJ41" s="320"/>
      <c r="JK41" s="320"/>
      <c r="JL41" s="320"/>
      <c r="JM41" s="320"/>
      <c r="JN41" s="320"/>
      <c r="JO41" s="320"/>
      <c r="JP41" s="320"/>
      <c r="JQ41" s="320"/>
      <c r="JR41" s="320"/>
      <c r="JS41" s="320"/>
      <c r="JT41" s="320"/>
      <c r="JU41" s="320"/>
      <c r="JV41" s="320"/>
      <c r="JW41" s="320"/>
      <c r="JX41" s="320"/>
      <c r="JY41" s="320"/>
      <c r="JZ41" s="320"/>
      <c r="KA41" s="320"/>
      <c r="KB41" s="320"/>
      <c r="KC41" s="320"/>
      <c r="KD41" s="320"/>
      <c r="KE41" s="320"/>
      <c r="KF41" s="320"/>
      <c r="KG41" s="320"/>
      <c r="KH41" s="320"/>
      <c r="KI41" s="320"/>
      <c r="KJ41" s="320"/>
      <c r="KK41" s="320"/>
      <c r="KL41" s="320"/>
      <c r="KM41" s="320"/>
      <c r="KN41" s="320"/>
      <c r="KO41" s="320"/>
      <c r="KP41" s="320"/>
      <c r="KQ41" s="320"/>
      <c r="KR41" s="320"/>
      <c r="KS41" s="320"/>
      <c r="KT41" s="320"/>
      <c r="KU41" s="320"/>
      <c r="KV41" s="320"/>
      <c r="KW41" s="320"/>
      <c r="KX41" s="320"/>
      <c r="KY41" s="320"/>
      <c r="KZ41" s="320"/>
      <c r="LA41" s="320"/>
      <c r="LB41" s="320"/>
      <c r="LC41" s="320"/>
      <c r="LD41" s="320"/>
      <c r="LE41" s="320"/>
      <c r="LF41" s="320"/>
      <c r="LG41" s="320"/>
      <c r="LH41" s="320"/>
      <c r="LI41" s="320"/>
      <c r="LJ41" s="320"/>
      <c r="LK41" s="320"/>
      <c r="LL41" s="320"/>
      <c r="LM41" s="320"/>
      <c r="LN41" s="320"/>
      <c r="LO41" s="320"/>
      <c r="LP41" s="320"/>
      <c r="LQ41" s="320"/>
      <c r="LR41" s="320"/>
      <c r="LS41" s="320"/>
      <c r="LT41" s="320"/>
      <c r="LU41" s="320"/>
      <c r="LV41" s="320"/>
      <c r="LW41" s="320"/>
      <c r="LX41" s="320"/>
      <c r="LY41" s="320"/>
      <c r="LZ41" s="320"/>
      <c r="MA41" s="320"/>
      <c r="MB41" s="320"/>
      <c r="MC41" s="320"/>
      <c r="MD41" s="320"/>
      <c r="ME41" s="320"/>
      <c r="MF41" s="320"/>
      <c r="MG41" s="320"/>
    </row>
    <row r="42" s="331" customFormat="1" ht="31.699999999999999" customHeight="1">
      <c r="A42" s="349" t="s">
        <v>199</v>
      </c>
      <c r="B42" s="342"/>
      <c r="C42" s="343"/>
      <c r="D42" s="343"/>
      <c r="E42" s="348"/>
      <c r="F42" s="348"/>
      <c r="G42" s="348"/>
      <c r="H42" s="348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0"/>
      <c r="AJ42" s="320"/>
      <c r="AK42" s="320"/>
      <c r="AL42" s="320"/>
      <c r="AM42" s="320"/>
      <c r="AN42" s="320"/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/>
      <c r="BN42" s="320"/>
      <c r="BO42" s="320"/>
      <c r="BP42" s="320"/>
      <c r="BQ42" s="320"/>
      <c r="BR42" s="320"/>
      <c r="BS42" s="320"/>
      <c r="BT42" s="320"/>
      <c r="BU42" s="320"/>
      <c r="BV42" s="320"/>
      <c r="BW42" s="320"/>
      <c r="BX42" s="320"/>
      <c r="BY42" s="320"/>
      <c r="BZ42" s="320"/>
      <c r="CA42" s="320"/>
      <c r="CB42" s="320"/>
      <c r="CC42" s="320"/>
      <c r="CD42" s="320"/>
      <c r="CE42" s="320"/>
      <c r="CF42" s="320"/>
      <c r="CG42" s="320"/>
      <c r="CH42" s="320"/>
      <c r="CI42" s="320"/>
      <c r="CJ42" s="320"/>
      <c r="CK42" s="320"/>
      <c r="CL42" s="320"/>
      <c r="CM42" s="320"/>
      <c r="CN42" s="320"/>
      <c r="CO42" s="320"/>
      <c r="CP42" s="320"/>
      <c r="CQ42" s="320"/>
      <c r="CR42" s="320"/>
      <c r="CS42" s="320"/>
      <c r="CT42" s="320"/>
      <c r="CU42" s="320"/>
      <c r="CV42" s="320"/>
      <c r="CW42" s="320"/>
      <c r="CX42" s="320"/>
      <c r="CY42" s="320"/>
      <c r="CZ42" s="320"/>
      <c r="DA42" s="320"/>
      <c r="DB42" s="320"/>
      <c r="DC42" s="320"/>
      <c r="DD42" s="320"/>
      <c r="DE42" s="320"/>
      <c r="DF42" s="320"/>
      <c r="DG42" s="320"/>
      <c r="DH42" s="320"/>
      <c r="DI42" s="320"/>
      <c r="DJ42" s="320"/>
      <c r="DK42" s="320"/>
      <c r="DL42" s="320"/>
      <c r="DM42" s="320"/>
      <c r="DN42" s="320"/>
      <c r="DO42" s="320"/>
      <c r="DP42" s="320"/>
      <c r="DQ42" s="320"/>
      <c r="DR42" s="320"/>
      <c r="DS42" s="320"/>
      <c r="DT42" s="320"/>
      <c r="DU42" s="320"/>
      <c r="DV42" s="320"/>
      <c r="DW42" s="320"/>
      <c r="DX42" s="320"/>
      <c r="DY42" s="320"/>
      <c r="DZ42" s="320"/>
      <c r="EA42" s="320"/>
      <c r="EB42" s="320"/>
      <c r="EC42" s="320"/>
      <c r="ED42" s="320"/>
      <c r="EE42" s="320"/>
      <c r="EF42" s="320"/>
      <c r="EG42" s="320"/>
      <c r="EH42" s="320"/>
      <c r="EI42" s="320"/>
      <c r="EJ42" s="320"/>
      <c r="EK42" s="320"/>
      <c r="EL42" s="320"/>
      <c r="EM42" s="320"/>
      <c r="EN42" s="320"/>
      <c r="EO42" s="320"/>
      <c r="EP42" s="320"/>
      <c r="EQ42" s="320"/>
      <c r="ER42" s="320"/>
      <c r="ES42" s="320"/>
      <c r="ET42" s="320"/>
      <c r="EU42" s="320"/>
      <c r="EV42" s="320"/>
      <c r="EW42" s="320"/>
      <c r="EX42" s="320"/>
      <c r="EY42" s="320"/>
      <c r="EZ42" s="320"/>
      <c r="FA42" s="320"/>
      <c r="FB42" s="320"/>
      <c r="FC42" s="320"/>
      <c r="FD42" s="320"/>
      <c r="FE42" s="320"/>
      <c r="FF42" s="320"/>
      <c r="FG42" s="320"/>
      <c r="FH42" s="320"/>
      <c r="FI42" s="320"/>
      <c r="FJ42" s="320"/>
      <c r="FK42" s="320"/>
      <c r="FL42" s="320"/>
      <c r="FM42" s="320"/>
      <c r="FN42" s="320"/>
      <c r="FO42" s="320"/>
      <c r="FP42" s="320"/>
      <c r="FQ42" s="320"/>
      <c r="FR42" s="320"/>
      <c r="FS42" s="320"/>
      <c r="FT42" s="320"/>
      <c r="FU42" s="320"/>
      <c r="FV42" s="320"/>
      <c r="FW42" s="320"/>
      <c r="FX42" s="320"/>
      <c r="FY42" s="320"/>
      <c r="FZ42" s="320"/>
      <c r="GA42" s="320"/>
      <c r="GB42" s="320"/>
      <c r="GC42" s="320"/>
      <c r="GD42" s="320"/>
      <c r="GE42" s="320"/>
      <c r="GF42" s="320"/>
      <c r="GG42" s="320"/>
      <c r="GH42" s="320"/>
      <c r="GI42" s="320"/>
      <c r="GJ42" s="320"/>
      <c r="GK42" s="320"/>
      <c r="GL42" s="320"/>
      <c r="GM42" s="320"/>
      <c r="GN42" s="320"/>
      <c r="GO42" s="320"/>
      <c r="GP42" s="320"/>
      <c r="GQ42" s="320"/>
      <c r="GR42" s="320"/>
      <c r="GS42" s="320"/>
      <c r="GT42" s="320"/>
      <c r="GU42" s="320"/>
      <c r="GV42" s="320"/>
      <c r="GW42" s="320"/>
      <c r="GX42" s="320"/>
      <c r="GY42" s="320"/>
      <c r="GZ42" s="320"/>
      <c r="HA42" s="320"/>
      <c r="HB42" s="320"/>
      <c r="HC42" s="320"/>
      <c r="HD42" s="320"/>
      <c r="HE42" s="320"/>
      <c r="HF42" s="320"/>
      <c r="HG42" s="320"/>
      <c r="HH42" s="320"/>
      <c r="HI42" s="320"/>
      <c r="HJ42" s="320"/>
      <c r="HK42" s="320"/>
      <c r="HL42" s="320"/>
      <c r="HM42" s="320"/>
      <c r="HN42" s="320"/>
      <c r="HO42" s="320"/>
      <c r="HP42" s="320"/>
      <c r="HQ42" s="320"/>
      <c r="HR42" s="320"/>
      <c r="HS42" s="320"/>
      <c r="HT42" s="320"/>
      <c r="HU42" s="320"/>
      <c r="HV42" s="320"/>
      <c r="HW42" s="320"/>
      <c r="HX42" s="320"/>
      <c r="HY42" s="320"/>
      <c r="HZ42" s="320"/>
      <c r="IA42" s="320"/>
      <c r="IB42" s="320"/>
      <c r="IC42" s="320"/>
      <c r="ID42" s="320"/>
      <c r="IE42" s="320"/>
      <c r="IF42" s="320"/>
      <c r="IG42" s="320"/>
      <c r="IH42" s="320"/>
      <c r="II42" s="320"/>
      <c r="IJ42" s="320"/>
      <c r="IK42" s="320"/>
      <c r="IL42" s="320"/>
      <c r="IM42" s="320"/>
      <c r="IN42" s="320"/>
      <c r="IO42" s="320"/>
      <c r="IP42" s="320"/>
      <c r="IQ42" s="320"/>
      <c r="IR42" s="320"/>
      <c r="IS42" s="320"/>
      <c r="IT42" s="320"/>
      <c r="IU42" s="320"/>
      <c r="IV42" s="320"/>
      <c r="IW42" s="320"/>
      <c r="IX42" s="320"/>
      <c r="IY42" s="320"/>
      <c r="IZ42" s="320"/>
      <c r="JA42" s="320"/>
      <c r="JB42" s="320"/>
      <c r="JC42" s="320"/>
      <c r="JD42" s="320"/>
      <c r="JE42" s="320"/>
      <c r="JF42" s="320"/>
      <c r="JG42" s="320"/>
      <c r="JH42" s="320"/>
      <c r="JI42" s="320"/>
      <c r="JJ42" s="320"/>
      <c r="JK42" s="320"/>
      <c r="JL42" s="320"/>
      <c r="JM42" s="320"/>
      <c r="JN42" s="320"/>
      <c r="JO42" s="320"/>
      <c r="JP42" s="320"/>
      <c r="JQ42" s="320"/>
      <c r="JR42" s="320"/>
      <c r="JS42" s="320"/>
      <c r="JT42" s="320"/>
      <c r="JU42" s="320"/>
      <c r="JV42" s="320"/>
      <c r="JW42" s="320"/>
      <c r="JX42" s="320"/>
      <c r="JY42" s="320"/>
      <c r="JZ42" s="320"/>
      <c r="KA42" s="320"/>
      <c r="KB42" s="320"/>
      <c r="KC42" s="320"/>
      <c r="KD42" s="320"/>
      <c r="KE42" s="320"/>
      <c r="KF42" s="320"/>
      <c r="KG42" s="320"/>
      <c r="KH42" s="320"/>
      <c r="KI42" s="320"/>
      <c r="KJ42" s="320"/>
      <c r="KK42" s="320"/>
      <c r="KL42" s="320"/>
      <c r="KM42" s="320"/>
      <c r="KN42" s="320"/>
      <c r="KO42" s="320"/>
      <c r="KP42" s="320"/>
      <c r="KQ42" s="320"/>
      <c r="KR42" s="320"/>
      <c r="KS42" s="320"/>
      <c r="KT42" s="320"/>
      <c r="KU42" s="320"/>
      <c r="KV42" s="320"/>
      <c r="KW42" s="320"/>
      <c r="KX42" s="320"/>
      <c r="KY42" s="320"/>
      <c r="KZ42" s="320"/>
      <c r="LA42" s="320"/>
      <c r="LB42" s="320"/>
      <c r="LC42" s="320"/>
      <c r="LD42" s="320"/>
      <c r="LE42" s="320"/>
      <c r="LF42" s="320"/>
      <c r="LG42" s="320"/>
      <c r="LH42" s="320"/>
      <c r="LI42" s="320"/>
      <c r="LJ42" s="320"/>
      <c r="LK42" s="320"/>
      <c r="LL42" s="320"/>
      <c r="LM42" s="320"/>
      <c r="LN42" s="320"/>
      <c r="LO42" s="320"/>
      <c r="LP42" s="320"/>
      <c r="LQ42" s="320"/>
      <c r="LR42" s="320"/>
      <c r="LS42" s="320"/>
      <c r="LT42" s="320"/>
      <c r="LU42" s="320"/>
      <c r="LV42" s="320"/>
      <c r="LW42" s="320"/>
      <c r="LX42" s="320"/>
      <c r="LY42" s="320"/>
      <c r="LZ42" s="320"/>
      <c r="MA42" s="320"/>
      <c r="MB42" s="320"/>
      <c r="MC42" s="320"/>
      <c r="MD42" s="320"/>
      <c r="ME42" s="320"/>
      <c r="MF42" s="320"/>
      <c r="MG42" s="320"/>
    </row>
    <row r="43" s="331" customFormat="1" ht="18" customHeight="1">
      <c r="A43" s="341" t="s">
        <v>188</v>
      </c>
      <c r="B43" s="342" t="s">
        <v>178</v>
      </c>
      <c r="C43" s="343" t="e">
        <f>#REF!</f>
        <v>#REF!</v>
      </c>
      <c r="D43" s="343" t="e">
        <f>#REF!</f>
        <v>#REF!</v>
      </c>
      <c r="E43" s="343" t="e">
        <f>#REF!</f>
        <v>#REF!</v>
      </c>
      <c r="F43" s="343">
        <v>10298.144484260603</v>
      </c>
      <c r="G43" s="343">
        <v>11031.528979361743</v>
      </c>
      <c r="H43" s="343">
        <v>11903.321441509173</v>
      </c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  <c r="AJ43" s="320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0"/>
      <c r="AZ43" s="320"/>
      <c r="BA43" s="320"/>
      <c r="BB43" s="320"/>
      <c r="BC43" s="320"/>
      <c r="BD43" s="320"/>
      <c r="BE43" s="320"/>
      <c r="BF43" s="320"/>
      <c r="BG43" s="320"/>
      <c r="BH43" s="320"/>
      <c r="BI43" s="320"/>
      <c r="BJ43" s="320"/>
      <c r="BK43" s="320"/>
      <c r="BL43" s="320"/>
      <c r="BM43" s="320"/>
      <c r="BN43" s="320"/>
      <c r="BO43" s="320"/>
      <c r="BP43" s="320"/>
      <c r="BQ43" s="320"/>
      <c r="BR43" s="320"/>
      <c r="BS43" s="320"/>
      <c r="BT43" s="320"/>
      <c r="BU43" s="320"/>
      <c r="BV43" s="320"/>
      <c r="BW43" s="320"/>
      <c r="BX43" s="320"/>
      <c r="BY43" s="320"/>
      <c r="BZ43" s="320"/>
      <c r="CA43" s="320"/>
      <c r="CB43" s="320"/>
      <c r="CC43" s="320"/>
      <c r="CD43" s="320"/>
      <c r="CE43" s="320"/>
      <c r="CF43" s="320"/>
      <c r="CG43" s="320"/>
      <c r="CH43" s="320"/>
      <c r="CI43" s="320"/>
      <c r="CJ43" s="320"/>
      <c r="CK43" s="320"/>
      <c r="CL43" s="320"/>
      <c r="CM43" s="320"/>
      <c r="CN43" s="320"/>
      <c r="CO43" s="320"/>
      <c r="CP43" s="320"/>
      <c r="CQ43" s="320"/>
      <c r="CR43" s="320"/>
      <c r="CS43" s="320"/>
      <c r="CT43" s="320"/>
      <c r="CU43" s="320"/>
      <c r="CV43" s="320"/>
      <c r="CW43" s="320"/>
      <c r="CX43" s="320"/>
      <c r="CY43" s="320"/>
      <c r="CZ43" s="320"/>
      <c r="DA43" s="320"/>
      <c r="DB43" s="320"/>
      <c r="DC43" s="320"/>
      <c r="DD43" s="320"/>
      <c r="DE43" s="320"/>
      <c r="DF43" s="320"/>
      <c r="DG43" s="320"/>
      <c r="DH43" s="320"/>
      <c r="DI43" s="320"/>
      <c r="DJ43" s="320"/>
      <c r="DK43" s="320"/>
      <c r="DL43" s="320"/>
      <c r="DM43" s="320"/>
      <c r="DN43" s="320"/>
      <c r="DO43" s="320"/>
      <c r="DP43" s="320"/>
      <c r="DQ43" s="320"/>
      <c r="DR43" s="320"/>
      <c r="DS43" s="320"/>
      <c r="DT43" s="320"/>
      <c r="DU43" s="320"/>
      <c r="DV43" s="320"/>
      <c r="DW43" s="320"/>
      <c r="DX43" s="320"/>
      <c r="DY43" s="320"/>
      <c r="DZ43" s="320"/>
      <c r="EA43" s="320"/>
      <c r="EB43" s="320"/>
      <c r="EC43" s="320"/>
      <c r="ED43" s="320"/>
      <c r="EE43" s="320"/>
      <c r="EF43" s="320"/>
      <c r="EG43" s="320"/>
      <c r="EH43" s="320"/>
      <c r="EI43" s="320"/>
      <c r="EJ43" s="320"/>
      <c r="EK43" s="320"/>
      <c r="EL43" s="320"/>
      <c r="EM43" s="320"/>
      <c r="EN43" s="320"/>
      <c r="EO43" s="320"/>
      <c r="EP43" s="320"/>
      <c r="EQ43" s="320"/>
      <c r="ER43" s="320"/>
      <c r="ES43" s="320"/>
      <c r="ET43" s="320"/>
      <c r="EU43" s="320"/>
      <c r="EV43" s="320"/>
      <c r="EW43" s="320"/>
      <c r="EX43" s="320"/>
      <c r="EY43" s="320"/>
      <c r="EZ43" s="320"/>
      <c r="FA43" s="320"/>
      <c r="FB43" s="320"/>
      <c r="FC43" s="320"/>
      <c r="FD43" s="320"/>
      <c r="FE43" s="320"/>
      <c r="FF43" s="320"/>
      <c r="FG43" s="320"/>
      <c r="FH43" s="320"/>
      <c r="FI43" s="320"/>
      <c r="FJ43" s="320"/>
      <c r="FK43" s="320"/>
      <c r="FL43" s="320"/>
      <c r="FM43" s="320"/>
      <c r="FN43" s="320"/>
      <c r="FO43" s="320"/>
      <c r="FP43" s="320"/>
      <c r="FQ43" s="320"/>
      <c r="FR43" s="320"/>
      <c r="FS43" s="320"/>
      <c r="FT43" s="320"/>
      <c r="FU43" s="320"/>
      <c r="FV43" s="320"/>
      <c r="FW43" s="320"/>
      <c r="FX43" s="320"/>
      <c r="FY43" s="320"/>
      <c r="FZ43" s="320"/>
      <c r="GA43" s="320"/>
      <c r="GB43" s="320"/>
      <c r="GC43" s="320"/>
      <c r="GD43" s="320"/>
      <c r="GE43" s="320"/>
      <c r="GF43" s="320"/>
      <c r="GG43" s="320"/>
      <c r="GH43" s="320"/>
      <c r="GI43" s="320"/>
      <c r="GJ43" s="320"/>
      <c r="GK43" s="320"/>
      <c r="GL43" s="320"/>
      <c r="GM43" s="320"/>
      <c r="GN43" s="320"/>
      <c r="GO43" s="320"/>
      <c r="GP43" s="320"/>
      <c r="GQ43" s="320"/>
      <c r="GR43" s="320"/>
      <c r="GS43" s="320"/>
      <c r="GT43" s="320"/>
      <c r="GU43" s="320"/>
      <c r="GV43" s="320"/>
      <c r="GW43" s="320"/>
      <c r="GX43" s="320"/>
      <c r="GY43" s="320"/>
      <c r="GZ43" s="320"/>
      <c r="HA43" s="320"/>
      <c r="HB43" s="320"/>
      <c r="HC43" s="320"/>
      <c r="HD43" s="320"/>
      <c r="HE43" s="320"/>
      <c r="HF43" s="320"/>
      <c r="HG43" s="320"/>
      <c r="HH43" s="320"/>
      <c r="HI43" s="320"/>
      <c r="HJ43" s="320"/>
      <c r="HK43" s="320"/>
      <c r="HL43" s="320"/>
      <c r="HM43" s="320"/>
      <c r="HN43" s="320"/>
      <c r="HO43" s="320"/>
      <c r="HP43" s="320"/>
      <c r="HQ43" s="320"/>
      <c r="HR43" s="320"/>
      <c r="HS43" s="320"/>
      <c r="HT43" s="320"/>
      <c r="HU43" s="320"/>
      <c r="HV43" s="320"/>
      <c r="HW43" s="320"/>
      <c r="HX43" s="320"/>
      <c r="HY43" s="320"/>
      <c r="HZ43" s="320"/>
      <c r="IA43" s="320"/>
      <c r="IB43" s="320"/>
      <c r="IC43" s="320"/>
      <c r="ID43" s="320"/>
      <c r="IE43" s="320"/>
      <c r="IF43" s="320"/>
      <c r="IG43" s="320"/>
      <c r="IH43" s="320"/>
      <c r="II43" s="320"/>
      <c r="IJ43" s="320"/>
      <c r="IK43" s="320"/>
      <c r="IL43" s="320"/>
      <c r="IM43" s="320"/>
      <c r="IN43" s="320"/>
      <c r="IO43" s="320"/>
      <c r="IP43" s="320"/>
      <c r="IQ43" s="320"/>
      <c r="IR43" s="320"/>
      <c r="IS43" s="320"/>
      <c r="IT43" s="320"/>
      <c r="IU43" s="320"/>
      <c r="IV43" s="320"/>
      <c r="IW43" s="320"/>
      <c r="IX43" s="320"/>
      <c r="IY43" s="320"/>
      <c r="IZ43" s="320"/>
      <c r="JA43" s="320"/>
      <c r="JB43" s="320"/>
      <c r="JC43" s="320"/>
      <c r="JD43" s="320"/>
      <c r="JE43" s="320"/>
      <c r="JF43" s="320"/>
      <c r="JG43" s="320"/>
      <c r="JH43" s="320"/>
      <c r="JI43" s="320"/>
      <c r="JJ43" s="320"/>
      <c r="JK43" s="320"/>
      <c r="JL43" s="320"/>
      <c r="JM43" s="320"/>
      <c r="JN43" s="320"/>
      <c r="JO43" s="320"/>
      <c r="JP43" s="320"/>
      <c r="JQ43" s="320"/>
      <c r="JR43" s="320"/>
      <c r="JS43" s="320"/>
      <c r="JT43" s="320"/>
      <c r="JU43" s="320"/>
      <c r="JV43" s="320"/>
      <c r="JW43" s="320"/>
      <c r="JX43" s="320"/>
      <c r="JY43" s="320"/>
      <c r="JZ43" s="320"/>
      <c r="KA43" s="320"/>
      <c r="KB43" s="320"/>
      <c r="KC43" s="320"/>
      <c r="KD43" s="320"/>
      <c r="KE43" s="320"/>
      <c r="KF43" s="320"/>
      <c r="KG43" s="320"/>
      <c r="KH43" s="320"/>
      <c r="KI43" s="320"/>
      <c r="KJ43" s="320"/>
      <c r="KK43" s="320"/>
      <c r="KL43" s="320"/>
      <c r="KM43" s="320"/>
      <c r="KN43" s="320"/>
      <c r="KO43" s="320"/>
      <c r="KP43" s="320"/>
      <c r="KQ43" s="320"/>
      <c r="KR43" s="320"/>
      <c r="KS43" s="320"/>
      <c r="KT43" s="320"/>
      <c r="KU43" s="320"/>
      <c r="KV43" s="320"/>
      <c r="KW43" s="320"/>
      <c r="KX43" s="320"/>
      <c r="KY43" s="320"/>
      <c r="KZ43" s="320"/>
      <c r="LA43" s="320"/>
      <c r="LB43" s="320"/>
      <c r="LC43" s="320"/>
      <c r="LD43" s="320"/>
      <c r="LE43" s="320"/>
      <c r="LF43" s="320"/>
      <c r="LG43" s="320"/>
      <c r="LH43" s="320"/>
      <c r="LI43" s="320"/>
      <c r="LJ43" s="320"/>
      <c r="LK43" s="320"/>
      <c r="LL43" s="320"/>
      <c r="LM43" s="320"/>
      <c r="LN43" s="320"/>
      <c r="LO43" s="320"/>
      <c r="LP43" s="320"/>
      <c r="LQ43" s="320"/>
      <c r="LR43" s="320"/>
      <c r="LS43" s="320"/>
      <c r="LT43" s="320"/>
      <c r="LU43" s="320"/>
      <c r="LV43" s="320"/>
      <c r="LW43" s="320"/>
      <c r="LX43" s="320"/>
      <c r="LY43" s="320"/>
      <c r="LZ43" s="320"/>
      <c r="MA43" s="320"/>
      <c r="MB43" s="320"/>
      <c r="MC43" s="320"/>
      <c r="MD43" s="320"/>
      <c r="ME43" s="320"/>
      <c r="MF43" s="320"/>
      <c r="MG43" s="320"/>
    </row>
    <row r="44" s="331" customFormat="1" ht="20.25" customHeight="1">
      <c r="A44" s="341" t="s">
        <v>189</v>
      </c>
      <c r="B44" s="342" t="s">
        <v>181</v>
      </c>
      <c r="C44" s="334">
        <f>'СС Макро ТО новый кон'!D50</f>
        <v>96.200000000000003</v>
      </c>
      <c r="D44" s="334">
        <f>'СС Макро ТО новый кон'!E50</f>
        <v>103.5</v>
      </c>
      <c r="E44" s="334">
        <f>'СС Макро ТО новый кон'!F50</f>
        <v>87.299999999999997</v>
      </c>
      <c r="F44" s="334">
        <f>'СС Макро ТО новый кон'!G50</f>
        <v>99.400000000000006</v>
      </c>
      <c r="G44" s="334">
        <f>'СС Макро ТО новый кон'!H50</f>
        <v>100.40000000000001</v>
      </c>
      <c r="H44" s="334">
        <f>'СС Макро ТО новый кон'!I50</f>
        <v>101.40000000000001</v>
      </c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0"/>
      <c r="AR44" s="320"/>
      <c r="AS44" s="320"/>
      <c r="AT44" s="320"/>
      <c r="AU44" s="320"/>
      <c r="AV44" s="320"/>
      <c r="AW44" s="320"/>
      <c r="AX44" s="320"/>
      <c r="AY44" s="320"/>
      <c r="AZ44" s="320"/>
      <c r="BA44" s="320"/>
      <c r="BB44" s="320"/>
      <c r="BC44" s="320"/>
      <c r="BD44" s="320"/>
      <c r="BE44" s="320"/>
      <c r="BF44" s="320"/>
      <c r="BG44" s="320"/>
      <c r="BH44" s="320"/>
      <c r="BI44" s="320"/>
      <c r="BJ44" s="320"/>
      <c r="BK44" s="320"/>
      <c r="BL44" s="320"/>
      <c r="BM44" s="320"/>
      <c r="BN44" s="320"/>
      <c r="BO44" s="320"/>
      <c r="BP44" s="320"/>
      <c r="BQ44" s="320"/>
      <c r="BR44" s="320"/>
      <c r="BS44" s="320"/>
      <c r="BT44" s="320"/>
      <c r="BU44" s="320"/>
      <c r="BV44" s="320"/>
      <c r="BW44" s="320"/>
      <c r="BX44" s="320"/>
      <c r="BY44" s="320"/>
      <c r="BZ44" s="320"/>
      <c r="CA44" s="320"/>
      <c r="CB44" s="320"/>
      <c r="CC44" s="320"/>
      <c r="CD44" s="320"/>
      <c r="CE44" s="320"/>
      <c r="CF44" s="320"/>
      <c r="CG44" s="320"/>
      <c r="CH44" s="320"/>
      <c r="CI44" s="320"/>
      <c r="CJ44" s="320"/>
      <c r="CK44" s="320"/>
      <c r="CL44" s="320"/>
      <c r="CM44" s="320"/>
      <c r="CN44" s="320"/>
      <c r="CO44" s="320"/>
      <c r="CP44" s="320"/>
      <c r="CQ44" s="320"/>
      <c r="CR44" s="320"/>
      <c r="CS44" s="320"/>
      <c r="CT44" s="320"/>
      <c r="CU44" s="320"/>
      <c r="CV44" s="320"/>
      <c r="CW44" s="320"/>
      <c r="CX44" s="320"/>
      <c r="CY44" s="320"/>
      <c r="CZ44" s="320"/>
      <c r="DA44" s="320"/>
      <c r="DB44" s="320"/>
      <c r="DC44" s="320"/>
      <c r="DD44" s="320"/>
      <c r="DE44" s="320"/>
      <c r="DF44" s="320"/>
      <c r="DG44" s="320"/>
      <c r="DH44" s="320"/>
      <c r="DI44" s="320"/>
      <c r="DJ44" s="320"/>
      <c r="DK44" s="320"/>
      <c r="DL44" s="320"/>
      <c r="DM44" s="320"/>
      <c r="DN44" s="320"/>
      <c r="DO44" s="320"/>
      <c r="DP44" s="320"/>
      <c r="DQ44" s="320"/>
      <c r="DR44" s="320"/>
      <c r="DS44" s="320"/>
      <c r="DT44" s="320"/>
      <c r="DU44" s="320"/>
      <c r="DV44" s="320"/>
      <c r="DW44" s="320"/>
      <c r="DX44" s="320"/>
      <c r="DY44" s="320"/>
      <c r="DZ44" s="320"/>
      <c r="EA44" s="320"/>
      <c r="EB44" s="320"/>
      <c r="EC44" s="320"/>
      <c r="ED44" s="320"/>
      <c r="EE44" s="320"/>
      <c r="EF44" s="320"/>
      <c r="EG44" s="320"/>
      <c r="EH44" s="320"/>
      <c r="EI44" s="320"/>
      <c r="EJ44" s="320"/>
      <c r="EK44" s="320"/>
      <c r="EL44" s="320"/>
      <c r="EM44" s="320"/>
      <c r="EN44" s="320"/>
      <c r="EO44" s="320"/>
      <c r="EP44" s="320"/>
      <c r="EQ44" s="320"/>
      <c r="ER44" s="320"/>
      <c r="ES44" s="320"/>
      <c r="ET44" s="320"/>
      <c r="EU44" s="320"/>
      <c r="EV44" s="320"/>
      <c r="EW44" s="320"/>
      <c r="EX44" s="320"/>
      <c r="EY44" s="320"/>
      <c r="EZ44" s="320"/>
      <c r="FA44" s="320"/>
      <c r="FB44" s="320"/>
      <c r="FC44" s="320"/>
      <c r="FD44" s="320"/>
      <c r="FE44" s="320"/>
      <c r="FF44" s="320"/>
      <c r="FG44" s="320"/>
      <c r="FH44" s="320"/>
      <c r="FI44" s="320"/>
      <c r="FJ44" s="320"/>
      <c r="FK44" s="320"/>
      <c r="FL44" s="320"/>
      <c r="FM44" s="320"/>
      <c r="FN44" s="320"/>
      <c r="FO44" s="320"/>
      <c r="FP44" s="320"/>
      <c r="FQ44" s="320"/>
      <c r="FR44" s="320"/>
      <c r="FS44" s="320"/>
      <c r="FT44" s="320"/>
      <c r="FU44" s="320"/>
      <c r="FV44" s="320"/>
      <c r="FW44" s="320"/>
      <c r="FX44" s="320"/>
      <c r="FY44" s="320"/>
      <c r="FZ44" s="320"/>
      <c r="GA44" s="320"/>
      <c r="GB44" s="320"/>
      <c r="GC44" s="320"/>
      <c r="GD44" s="320"/>
      <c r="GE44" s="320"/>
      <c r="GF44" s="320"/>
      <c r="GG44" s="320"/>
      <c r="GH44" s="320"/>
      <c r="GI44" s="320"/>
      <c r="GJ44" s="320"/>
      <c r="GK44" s="320"/>
      <c r="GL44" s="320"/>
      <c r="GM44" s="320"/>
      <c r="GN44" s="320"/>
      <c r="GO44" s="320"/>
      <c r="GP44" s="320"/>
      <c r="GQ44" s="320"/>
      <c r="GR44" s="320"/>
      <c r="GS44" s="320"/>
      <c r="GT44" s="320"/>
      <c r="GU44" s="320"/>
      <c r="GV44" s="320"/>
      <c r="GW44" s="320"/>
      <c r="GX44" s="320"/>
      <c r="GY44" s="320"/>
      <c r="GZ44" s="320"/>
      <c r="HA44" s="320"/>
      <c r="HB44" s="320"/>
      <c r="HC44" s="320"/>
      <c r="HD44" s="320"/>
      <c r="HE44" s="320"/>
      <c r="HF44" s="320"/>
      <c r="HG44" s="320"/>
      <c r="HH44" s="320"/>
      <c r="HI44" s="320"/>
      <c r="HJ44" s="320"/>
      <c r="HK44" s="320"/>
      <c r="HL44" s="320"/>
      <c r="HM44" s="320"/>
      <c r="HN44" s="320"/>
      <c r="HO44" s="320"/>
      <c r="HP44" s="320"/>
      <c r="HQ44" s="320"/>
      <c r="HR44" s="320"/>
      <c r="HS44" s="320"/>
      <c r="HT44" s="320"/>
      <c r="HU44" s="320"/>
      <c r="HV44" s="320"/>
      <c r="HW44" s="320"/>
      <c r="HX44" s="320"/>
      <c r="HY44" s="320"/>
      <c r="HZ44" s="320"/>
      <c r="IA44" s="320"/>
      <c r="IB44" s="320"/>
      <c r="IC44" s="320"/>
      <c r="ID44" s="320"/>
      <c r="IE44" s="320"/>
      <c r="IF44" s="320"/>
      <c r="IG44" s="320"/>
      <c r="IH44" s="320"/>
      <c r="II44" s="320"/>
      <c r="IJ44" s="320"/>
      <c r="IK44" s="320"/>
      <c r="IL44" s="320"/>
      <c r="IM44" s="320"/>
      <c r="IN44" s="320"/>
      <c r="IO44" s="320"/>
      <c r="IP44" s="320"/>
      <c r="IQ44" s="320"/>
      <c r="IR44" s="320"/>
      <c r="IS44" s="320"/>
      <c r="IT44" s="320"/>
      <c r="IU44" s="320"/>
      <c r="IV44" s="320"/>
      <c r="IW44" s="320"/>
      <c r="IX44" s="320"/>
      <c r="IY44" s="320"/>
      <c r="IZ44" s="320"/>
      <c r="JA44" s="320"/>
      <c r="JB44" s="320"/>
      <c r="JC44" s="320"/>
      <c r="JD44" s="320"/>
      <c r="JE44" s="320"/>
      <c r="JF44" s="320"/>
      <c r="JG44" s="320"/>
      <c r="JH44" s="320"/>
      <c r="JI44" s="320"/>
      <c r="JJ44" s="320"/>
      <c r="JK44" s="320"/>
      <c r="JL44" s="320"/>
      <c r="JM44" s="320"/>
      <c r="JN44" s="320"/>
      <c r="JO44" s="320"/>
      <c r="JP44" s="320"/>
      <c r="JQ44" s="320"/>
      <c r="JR44" s="320"/>
      <c r="JS44" s="320"/>
      <c r="JT44" s="320"/>
      <c r="JU44" s="320"/>
      <c r="JV44" s="320"/>
      <c r="JW44" s="320"/>
      <c r="JX44" s="320"/>
      <c r="JY44" s="320"/>
      <c r="JZ44" s="320"/>
      <c r="KA44" s="320"/>
      <c r="KB44" s="320"/>
      <c r="KC44" s="320"/>
      <c r="KD44" s="320"/>
      <c r="KE44" s="320"/>
      <c r="KF44" s="320"/>
      <c r="KG44" s="320"/>
      <c r="KH44" s="320"/>
      <c r="KI44" s="320"/>
      <c r="KJ44" s="320"/>
      <c r="KK44" s="320"/>
      <c r="KL44" s="320"/>
      <c r="KM44" s="320"/>
      <c r="KN44" s="320"/>
      <c r="KO44" s="320"/>
      <c r="KP44" s="320"/>
      <c r="KQ44" s="320"/>
      <c r="KR44" s="320"/>
      <c r="KS44" s="320"/>
      <c r="KT44" s="320"/>
      <c r="KU44" s="320"/>
      <c r="KV44" s="320"/>
      <c r="KW44" s="320"/>
      <c r="KX44" s="320"/>
      <c r="KY44" s="320"/>
      <c r="KZ44" s="320"/>
      <c r="LA44" s="320"/>
      <c r="LB44" s="320"/>
      <c r="LC44" s="320"/>
      <c r="LD44" s="320"/>
      <c r="LE44" s="320"/>
      <c r="LF44" s="320"/>
      <c r="LG44" s="320"/>
      <c r="LH44" s="320"/>
      <c r="LI44" s="320"/>
      <c r="LJ44" s="320"/>
      <c r="LK44" s="320"/>
      <c r="LL44" s="320"/>
      <c r="LM44" s="320"/>
      <c r="LN44" s="320"/>
      <c r="LO44" s="320"/>
      <c r="LP44" s="320"/>
      <c r="LQ44" s="320"/>
      <c r="LR44" s="320"/>
      <c r="LS44" s="320"/>
      <c r="LT44" s="320"/>
      <c r="LU44" s="320"/>
      <c r="LV44" s="320"/>
      <c r="LW44" s="320"/>
      <c r="LX44" s="320"/>
      <c r="LY44" s="320"/>
      <c r="LZ44" s="320"/>
      <c r="MA44" s="320"/>
      <c r="MB44" s="320"/>
      <c r="MC44" s="320"/>
      <c r="MD44" s="320"/>
      <c r="ME44" s="320"/>
      <c r="MF44" s="320"/>
      <c r="MG44" s="320"/>
    </row>
    <row r="45" s="331" customFormat="1" ht="15">
      <c r="A45" s="349" t="s">
        <v>200</v>
      </c>
      <c r="B45" s="342"/>
      <c r="C45" s="343"/>
      <c r="D45" s="343"/>
      <c r="E45" s="348"/>
      <c r="F45" s="348"/>
      <c r="G45" s="348"/>
      <c r="H45" s="348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0"/>
      <c r="AZ45" s="320"/>
      <c r="BA45" s="320"/>
      <c r="BB45" s="320"/>
      <c r="BC45" s="320"/>
      <c r="BD45" s="320"/>
      <c r="BE45" s="320"/>
      <c r="BF45" s="320"/>
      <c r="BG45" s="320"/>
      <c r="BH45" s="320"/>
      <c r="BI45" s="320"/>
      <c r="BJ45" s="320"/>
      <c r="BK45" s="320"/>
      <c r="BL45" s="320"/>
      <c r="BM45" s="320"/>
      <c r="BN45" s="320"/>
      <c r="BO45" s="320"/>
      <c r="BP45" s="320"/>
      <c r="BQ45" s="320"/>
      <c r="BR45" s="320"/>
      <c r="BS45" s="320"/>
      <c r="BT45" s="320"/>
      <c r="BU45" s="320"/>
      <c r="BV45" s="320"/>
      <c r="BW45" s="320"/>
      <c r="BX45" s="320"/>
      <c r="BY45" s="320"/>
      <c r="BZ45" s="320"/>
      <c r="CA45" s="320"/>
      <c r="CB45" s="320"/>
      <c r="CC45" s="320"/>
      <c r="CD45" s="320"/>
      <c r="CE45" s="320"/>
      <c r="CF45" s="320"/>
      <c r="CG45" s="320"/>
      <c r="CH45" s="320"/>
      <c r="CI45" s="320"/>
      <c r="CJ45" s="320"/>
      <c r="CK45" s="320"/>
      <c r="CL45" s="320"/>
      <c r="CM45" s="320"/>
      <c r="CN45" s="320"/>
      <c r="CO45" s="320"/>
      <c r="CP45" s="320"/>
      <c r="CQ45" s="320"/>
      <c r="CR45" s="320"/>
      <c r="CS45" s="320"/>
      <c r="CT45" s="320"/>
      <c r="CU45" s="320"/>
      <c r="CV45" s="320"/>
      <c r="CW45" s="320"/>
      <c r="CX45" s="320"/>
      <c r="CY45" s="320"/>
      <c r="CZ45" s="320"/>
      <c r="DA45" s="320"/>
      <c r="DB45" s="320"/>
      <c r="DC45" s="320"/>
      <c r="DD45" s="320"/>
      <c r="DE45" s="320"/>
      <c r="DF45" s="320"/>
      <c r="DG45" s="320"/>
      <c r="DH45" s="320"/>
      <c r="DI45" s="320"/>
      <c r="DJ45" s="320"/>
      <c r="DK45" s="320"/>
      <c r="DL45" s="320"/>
      <c r="DM45" s="320"/>
      <c r="DN45" s="320"/>
      <c r="DO45" s="320"/>
      <c r="DP45" s="320"/>
      <c r="DQ45" s="320"/>
      <c r="DR45" s="320"/>
      <c r="DS45" s="320"/>
      <c r="DT45" s="320"/>
      <c r="DU45" s="320"/>
      <c r="DV45" s="320"/>
      <c r="DW45" s="320"/>
      <c r="DX45" s="320"/>
      <c r="DY45" s="320"/>
      <c r="DZ45" s="320"/>
      <c r="EA45" s="320"/>
      <c r="EB45" s="320"/>
      <c r="EC45" s="320"/>
      <c r="ED45" s="320"/>
      <c r="EE45" s="320"/>
      <c r="EF45" s="320"/>
      <c r="EG45" s="320"/>
      <c r="EH45" s="320"/>
      <c r="EI45" s="320"/>
      <c r="EJ45" s="320"/>
      <c r="EK45" s="320"/>
      <c r="EL45" s="320"/>
      <c r="EM45" s="320"/>
      <c r="EN45" s="320"/>
      <c r="EO45" s="320"/>
      <c r="EP45" s="320"/>
      <c r="EQ45" s="320"/>
      <c r="ER45" s="320"/>
      <c r="ES45" s="320"/>
      <c r="ET45" s="320"/>
      <c r="EU45" s="320"/>
      <c r="EV45" s="320"/>
      <c r="EW45" s="320"/>
      <c r="EX45" s="320"/>
      <c r="EY45" s="320"/>
      <c r="EZ45" s="320"/>
      <c r="FA45" s="320"/>
      <c r="FB45" s="320"/>
      <c r="FC45" s="320"/>
      <c r="FD45" s="320"/>
      <c r="FE45" s="320"/>
      <c r="FF45" s="320"/>
      <c r="FG45" s="320"/>
      <c r="FH45" s="320"/>
      <c r="FI45" s="320"/>
      <c r="FJ45" s="320"/>
      <c r="FK45" s="320"/>
      <c r="FL45" s="320"/>
      <c r="FM45" s="320"/>
      <c r="FN45" s="320"/>
      <c r="FO45" s="320"/>
      <c r="FP45" s="320"/>
      <c r="FQ45" s="320"/>
      <c r="FR45" s="320"/>
      <c r="FS45" s="320"/>
      <c r="FT45" s="320"/>
      <c r="FU45" s="320"/>
      <c r="FV45" s="320"/>
      <c r="FW45" s="320"/>
      <c r="FX45" s="320"/>
      <c r="FY45" s="320"/>
      <c r="FZ45" s="320"/>
      <c r="GA45" s="320"/>
      <c r="GB45" s="320"/>
      <c r="GC45" s="320"/>
      <c r="GD45" s="320"/>
      <c r="GE45" s="320"/>
      <c r="GF45" s="320"/>
      <c r="GG45" s="320"/>
      <c r="GH45" s="320"/>
      <c r="GI45" s="320"/>
      <c r="GJ45" s="320"/>
      <c r="GK45" s="320"/>
      <c r="GL45" s="320"/>
      <c r="GM45" s="320"/>
      <c r="GN45" s="320"/>
      <c r="GO45" s="320"/>
      <c r="GP45" s="320"/>
      <c r="GQ45" s="320"/>
      <c r="GR45" s="320"/>
      <c r="GS45" s="320"/>
      <c r="GT45" s="320"/>
      <c r="GU45" s="320"/>
      <c r="GV45" s="320"/>
      <c r="GW45" s="320"/>
      <c r="GX45" s="320"/>
      <c r="GY45" s="320"/>
      <c r="GZ45" s="320"/>
      <c r="HA45" s="320"/>
      <c r="HB45" s="320"/>
      <c r="HC45" s="320"/>
      <c r="HD45" s="320"/>
      <c r="HE45" s="320"/>
      <c r="HF45" s="320"/>
      <c r="HG45" s="320"/>
      <c r="HH45" s="320"/>
      <c r="HI45" s="320"/>
      <c r="HJ45" s="320"/>
      <c r="HK45" s="320"/>
      <c r="HL45" s="320"/>
      <c r="HM45" s="320"/>
      <c r="HN45" s="320"/>
      <c r="HO45" s="320"/>
      <c r="HP45" s="320"/>
      <c r="HQ45" s="320"/>
      <c r="HR45" s="320"/>
      <c r="HS45" s="320"/>
      <c r="HT45" s="320"/>
      <c r="HU45" s="320"/>
      <c r="HV45" s="320"/>
      <c r="HW45" s="320"/>
      <c r="HX45" s="320"/>
      <c r="HY45" s="320"/>
      <c r="HZ45" s="320"/>
      <c r="IA45" s="320"/>
      <c r="IB45" s="320"/>
      <c r="IC45" s="320"/>
      <c r="ID45" s="320"/>
      <c r="IE45" s="320"/>
      <c r="IF45" s="320"/>
      <c r="IG45" s="320"/>
      <c r="IH45" s="320"/>
      <c r="II45" s="320"/>
      <c r="IJ45" s="320"/>
      <c r="IK45" s="320"/>
      <c r="IL45" s="320"/>
      <c r="IM45" s="320"/>
      <c r="IN45" s="320"/>
      <c r="IO45" s="320"/>
      <c r="IP45" s="320"/>
      <c r="IQ45" s="320"/>
      <c r="IR45" s="320"/>
      <c r="IS45" s="320"/>
      <c r="IT45" s="320"/>
      <c r="IU45" s="320"/>
      <c r="IV45" s="320"/>
      <c r="IW45" s="320"/>
      <c r="IX45" s="320"/>
      <c r="IY45" s="320"/>
      <c r="IZ45" s="320"/>
      <c r="JA45" s="320"/>
      <c r="JB45" s="320"/>
      <c r="JC45" s="320"/>
      <c r="JD45" s="320"/>
      <c r="JE45" s="320"/>
      <c r="JF45" s="320"/>
      <c r="JG45" s="320"/>
      <c r="JH45" s="320"/>
      <c r="JI45" s="320"/>
      <c r="JJ45" s="320"/>
      <c r="JK45" s="320"/>
      <c r="JL45" s="320"/>
      <c r="JM45" s="320"/>
      <c r="JN45" s="320"/>
      <c r="JO45" s="320"/>
      <c r="JP45" s="320"/>
      <c r="JQ45" s="320"/>
      <c r="JR45" s="320"/>
      <c r="JS45" s="320"/>
      <c r="JT45" s="320"/>
      <c r="JU45" s="320"/>
      <c r="JV45" s="320"/>
      <c r="JW45" s="320"/>
      <c r="JX45" s="320"/>
      <c r="JY45" s="320"/>
      <c r="JZ45" s="320"/>
      <c r="KA45" s="320"/>
      <c r="KB45" s="320"/>
      <c r="KC45" s="320"/>
      <c r="KD45" s="320"/>
      <c r="KE45" s="320"/>
      <c r="KF45" s="320"/>
      <c r="KG45" s="320"/>
      <c r="KH45" s="320"/>
      <c r="KI45" s="320"/>
      <c r="KJ45" s="320"/>
      <c r="KK45" s="320"/>
      <c r="KL45" s="320"/>
      <c r="KM45" s="320"/>
      <c r="KN45" s="320"/>
      <c r="KO45" s="320"/>
      <c r="KP45" s="320"/>
      <c r="KQ45" s="320"/>
      <c r="KR45" s="320"/>
      <c r="KS45" s="320"/>
      <c r="KT45" s="320"/>
      <c r="KU45" s="320"/>
      <c r="KV45" s="320"/>
      <c r="KW45" s="320"/>
      <c r="KX45" s="320"/>
      <c r="KY45" s="320"/>
      <c r="KZ45" s="320"/>
      <c r="LA45" s="320"/>
      <c r="LB45" s="320"/>
      <c r="LC45" s="320"/>
      <c r="LD45" s="320"/>
      <c r="LE45" s="320"/>
      <c r="LF45" s="320"/>
      <c r="LG45" s="320"/>
      <c r="LH45" s="320"/>
      <c r="LI45" s="320"/>
      <c r="LJ45" s="320"/>
      <c r="LK45" s="320"/>
      <c r="LL45" s="320"/>
      <c r="LM45" s="320"/>
      <c r="LN45" s="320"/>
      <c r="LO45" s="320"/>
      <c r="LP45" s="320"/>
      <c r="LQ45" s="320"/>
      <c r="LR45" s="320"/>
      <c r="LS45" s="320"/>
      <c r="LT45" s="320"/>
      <c r="LU45" s="320"/>
      <c r="LV45" s="320"/>
      <c r="LW45" s="320"/>
      <c r="LX45" s="320"/>
      <c r="LY45" s="320"/>
      <c r="LZ45" s="320"/>
      <c r="MA45" s="320"/>
      <c r="MB45" s="320"/>
      <c r="MC45" s="320"/>
      <c r="MD45" s="320"/>
      <c r="ME45" s="320"/>
      <c r="MF45" s="320"/>
      <c r="MG45" s="320"/>
    </row>
    <row r="46" s="331" customFormat="1" ht="18" customHeight="1">
      <c r="A46" s="341" t="s">
        <v>188</v>
      </c>
      <c r="B46" s="342" t="s">
        <v>178</v>
      </c>
      <c r="C46" s="343" t="e">
        <f>#REF!</f>
        <v>#REF!</v>
      </c>
      <c r="D46" s="343" t="e">
        <f>#REF!</f>
        <v>#REF!</v>
      </c>
      <c r="E46" s="343" t="e">
        <f>#REF!</f>
        <v>#REF!</v>
      </c>
      <c r="F46" s="343">
        <v>6662.9171482822258</v>
      </c>
      <c r="G46" s="343">
        <v>6935.9263326257105</v>
      </c>
      <c r="H46" s="343">
        <v>7221.8453459392158</v>
      </c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  <c r="AJ46" s="320"/>
      <c r="AK46" s="320"/>
      <c r="AL46" s="320"/>
      <c r="AM46" s="320"/>
      <c r="AN46" s="320"/>
      <c r="AO46" s="320"/>
      <c r="AP46" s="320"/>
      <c r="AQ46" s="320"/>
      <c r="AR46" s="320"/>
      <c r="AS46" s="320"/>
      <c r="AT46" s="320"/>
      <c r="AU46" s="320"/>
      <c r="AV46" s="320"/>
      <c r="AW46" s="320"/>
      <c r="AX46" s="320"/>
      <c r="AY46" s="320"/>
      <c r="AZ46" s="320"/>
      <c r="BA46" s="320"/>
      <c r="BB46" s="320"/>
      <c r="BC46" s="320"/>
      <c r="BD46" s="320"/>
      <c r="BE46" s="320"/>
      <c r="BF46" s="320"/>
      <c r="BG46" s="320"/>
      <c r="BH46" s="320"/>
      <c r="BI46" s="320"/>
      <c r="BJ46" s="320"/>
      <c r="BK46" s="320"/>
      <c r="BL46" s="320"/>
      <c r="BM46" s="320"/>
      <c r="BN46" s="320"/>
      <c r="BO46" s="320"/>
      <c r="BP46" s="320"/>
      <c r="BQ46" s="320"/>
      <c r="BR46" s="320"/>
      <c r="BS46" s="320"/>
      <c r="BT46" s="320"/>
      <c r="BU46" s="320"/>
      <c r="BV46" s="320"/>
      <c r="BW46" s="320"/>
      <c r="BX46" s="320"/>
      <c r="BY46" s="320"/>
      <c r="BZ46" s="320"/>
      <c r="CA46" s="320"/>
      <c r="CB46" s="320"/>
      <c r="CC46" s="320"/>
      <c r="CD46" s="320"/>
      <c r="CE46" s="320"/>
      <c r="CF46" s="320"/>
      <c r="CG46" s="320"/>
      <c r="CH46" s="320"/>
      <c r="CI46" s="320"/>
      <c r="CJ46" s="320"/>
      <c r="CK46" s="320"/>
      <c r="CL46" s="320"/>
      <c r="CM46" s="320"/>
      <c r="CN46" s="320"/>
      <c r="CO46" s="320"/>
      <c r="CP46" s="320"/>
      <c r="CQ46" s="320"/>
      <c r="CR46" s="320"/>
      <c r="CS46" s="320"/>
      <c r="CT46" s="320"/>
      <c r="CU46" s="320"/>
      <c r="CV46" s="320"/>
      <c r="CW46" s="320"/>
      <c r="CX46" s="320"/>
      <c r="CY46" s="320"/>
      <c r="CZ46" s="320"/>
      <c r="DA46" s="320"/>
      <c r="DB46" s="320"/>
      <c r="DC46" s="320"/>
      <c r="DD46" s="320"/>
      <c r="DE46" s="320"/>
      <c r="DF46" s="320"/>
      <c r="DG46" s="320"/>
      <c r="DH46" s="320"/>
      <c r="DI46" s="320"/>
      <c r="DJ46" s="320"/>
      <c r="DK46" s="320"/>
      <c r="DL46" s="320"/>
      <c r="DM46" s="320"/>
      <c r="DN46" s="320"/>
      <c r="DO46" s="320"/>
      <c r="DP46" s="320"/>
      <c r="DQ46" s="320"/>
      <c r="DR46" s="320"/>
      <c r="DS46" s="320"/>
      <c r="DT46" s="320"/>
      <c r="DU46" s="320"/>
      <c r="DV46" s="320"/>
      <c r="DW46" s="320"/>
      <c r="DX46" s="320"/>
      <c r="DY46" s="320"/>
      <c r="DZ46" s="320"/>
      <c r="EA46" s="320"/>
      <c r="EB46" s="320"/>
      <c r="EC46" s="320"/>
      <c r="ED46" s="320"/>
      <c r="EE46" s="320"/>
      <c r="EF46" s="320"/>
      <c r="EG46" s="320"/>
      <c r="EH46" s="320"/>
      <c r="EI46" s="320"/>
      <c r="EJ46" s="320"/>
      <c r="EK46" s="320"/>
      <c r="EL46" s="320"/>
      <c r="EM46" s="320"/>
      <c r="EN46" s="320"/>
      <c r="EO46" s="320"/>
      <c r="EP46" s="320"/>
      <c r="EQ46" s="320"/>
      <c r="ER46" s="320"/>
      <c r="ES46" s="320"/>
      <c r="ET46" s="320"/>
      <c r="EU46" s="320"/>
      <c r="EV46" s="320"/>
      <c r="EW46" s="320"/>
      <c r="EX46" s="320"/>
      <c r="EY46" s="320"/>
      <c r="EZ46" s="320"/>
      <c r="FA46" s="320"/>
      <c r="FB46" s="320"/>
      <c r="FC46" s="320"/>
      <c r="FD46" s="320"/>
      <c r="FE46" s="320"/>
      <c r="FF46" s="320"/>
      <c r="FG46" s="320"/>
      <c r="FH46" s="320"/>
      <c r="FI46" s="320"/>
      <c r="FJ46" s="320"/>
      <c r="FK46" s="320"/>
      <c r="FL46" s="320"/>
      <c r="FM46" s="320"/>
      <c r="FN46" s="320"/>
      <c r="FO46" s="320"/>
      <c r="FP46" s="320"/>
      <c r="FQ46" s="320"/>
      <c r="FR46" s="320"/>
      <c r="FS46" s="320"/>
      <c r="FT46" s="320"/>
      <c r="FU46" s="320"/>
      <c r="FV46" s="320"/>
      <c r="FW46" s="320"/>
      <c r="FX46" s="320"/>
      <c r="FY46" s="320"/>
      <c r="FZ46" s="320"/>
      <c r="GA46" s="320"/>
      <c r="GB46" s="320"/>
      <c r="GC46" s="320"/>
      <c r="GD46" s="320"/>
      <c r="GE46" s="320"/>
      <c r="GF46" s="320"/>
      <c r="GG46" s="320"/>
      <c r="GH46" s="320"/>
      <c r="GI46" s="320"/>
      <c r="GJ46" s="320"/>
      <c r="GK46" s="320"/>
      <c r="GL46" s="320"/>
      <c r="GM46" s="320"/>
      <c r="GN46" s="320"/>
      <c r="GO46" s="320"/>
      <c r="GP46" s="320"/>
      <c r="GQ46" s="320"/>
      <c r="GR46" s="320"/>
      <c r="GS46" s="320"/>
      <c r="GT46" s="320"/>
      <c r="GU46" s="320"/>
      <c r="GV46" s="320"/>
      <c r="GW46" s="320"/>
      <c r="GX46" s="320"/>
      <c r="GY46" s="320"/>
      <c r="GZ46" s="320"/>
      <c r="HA46" s="320"/>
      <c r="HB46" s="320"/>
      <c r="HC46" s="320"/>
      <c r="HD46" s="320"/>
      <c r="HE46" s="320"/>
      <c r="HF46" s="320"/>
      <c r="HG46" s="320"/>
      <c r="HH46" s="320"/>
      <c r="HI46" s="320"/>
      <c r="HJ46" s="320"/>
      <c r="HK46" s="320"/>
      <c r="HL46" s="320"/>
      <c r="HM46" s="320"/>
      <c r="HN46" s="320"/>
      <c r="HO46" s="320"/>
      <c r="HP46" s="320"/>
      <c r="HQ46" s="320"/>
      <c r="HR46" s="320"/>
      <c r="HS46" s="320"/>
      <c r="HT46" s="320"/>
      <c r="HU46" s="320"/>
      <c r="HV46" s="320"/>
      <c r="HW46" s="320"/>
      <c r="HX46" s="320"/>
      <c r="HY46" s="320"/>
      <c r="HZ46" s="320"/>
      <c r="IA46" s="320"/>
      <c r="IB46" s="320"/>
      <c r="IC46" s="320"/>
      <c r="ID46" s="320"/>
      <c r="IE46" s="320"/>
      <c r="IF46" s="320"/>
      <c r="IG46" s="320"/>
      <c r="IH46" s="320"/>
      <c r="II46" s="320"/>
      <c r="IJ46" s="320"/>
      <c r="IK46" s="320"/>
      <c r="IL46" s="320"/>
      <c r="IM46" s="320"/>
      <c r="IN46" s="320"/>
      <c r="IO46" s="320"/>
      <c r="IP46" s="320"/>
      <c r="IQ46" s="320"/>
      <c r="IR46" s="320"/>
      <c r="IS46" s="320"/>
      <c r="IT46" s="320"/>
      <c r="IU46" s="320"/>
      <c r="IV46" s="320"/>
      <c r="IW46" s="320"/>
      <c r="IX46" s="320"/>
      <c r="IY46" s="320"/>
      <c r="IZ46" s="320"/>
      <c r="JA46" s="320"/>
      <c r="JB46" s="320"/>
      <c r="JC46" s="320"/>
      <c r="JD46" s="320"/>
      <c r="JE46" s="320"/>
      <c r="JF46" s="320"/>
      <c r="JG46" s="320"/>
      <c r="JH46" s="320"/>
      <c r="JI46" s="320"/>
      <c r="JJ46" s="320"/>
      <c r="JK46" s="320"/>
      <c r="JL46" s="320"/>
      <c r="JM46" s="320"/>
      <c r="JN46" s="320"/>
      <c r="JO46" s="320"/>
      <c r="JP46" s="320"/>
      <c r="JQ46" s="320"/>
      <c r="JR46" s="320"/>
      <c r="JS46" s="320"/>
      <c r="JT46" s="320"/>
      <c r="JU46" s="320"/>
      <c r="JV46" s="320"/>
      <c r="JW46" s="320"/>
      <c r="JX46" s="320"/>
      <c r="JY46" s="320"/>
      <c r="JZ46" s="320"/>
      <c r="KA46" s="320"/>
      <c r="KB46" s="320"/>
      <c r="KC46" s="320"/>
      <c r="KD46" s="320"/>
      <c r="KE46" s="320"/>
      <c r="KF46" s="320"/>
      <c r="KG46" s="320"/>
      <c r="KH46" s="320"/>
      <c r="KI46" s="320"/>
      <c r="KJ46" s="320"/>
      <c r="KK46" s="320"/>
      <c r="KL46" s="320"/>
      <c r="KM46" s="320"/>
      <c r="KN46" s="320"/>
      <c r="KO46" s="320"/>
      <c r="KP46" s="320"/>
      <c r="KQ46" s="320"/>
      <c r="KR46" s="320"/>
      <c r="KS46" s="320"/>
      <c r="KT46" s="320"/>
      <c r="KU46" s="320"/>
      <c r="KV46" s="320"/>
      <c r="KW46" s="320"/>
      <c r="KX46" s="320"/>
      <c r="KY46" s="320"/>
      <c r="KZ46" s="320"/>
      <c r="LA46" s="320"/>
      <c r="LB46" s="320"/>
      <c r="LC46" s="320"/>
      <c r="LD46" s="320"/>
      <c r="LE46" s="320"/>
      <c r="LF46" s="320"/>
      <c r="LG46" s="320"/>
      <c r="LH46" s="320"/>
      <c r="LI46" s="320"/>
      <c r="LJ46" s="320"/>
      <c r="LK46" s="320"/>
      <c r="LL46" s="320"/>
      <c r="LM46" s="320"/>
      <c r="LN46" s="320"/>
      <c r="LO46" s="320"/>
      <c r="LP46" s="320"/>
      <c r="LQ46" s="320"/>
      <c r="LR46" s="320"/>
      <c r="LS46" s="320"/>
      <c r="LT46" s="320"/>
      <c r="LU46" s="320"/>
      <c r="LV46" s="320"/>
      <c r="LW46" s="320"/>
      <c r="LX46" s="320"/>
      <c r="LY46" s="320"/>
      <c r="LZ46" s="320"/>
      <c r="MA46" s="320"/>
      <c r="MB46" s="320"/>
      <c r="MC46" s="320"/>
      <c r="MD46" s="320"/>
      <c r="ME46" s="320"/>
      <c r="MF46" s="320"/>
      <c r="MG46" s="320"/>
    </row>
    <row r="47" s="331" customFormat="1" ht="20.25" customHeight="1">
      <c r="A47" s="341" t="s">
        <v>189</v>
      </c>
      <c r="B47" s="342" t="s">
        <v>181</v>
      </c>
      <c r="C47" s="334">
        <f>'СС Макро ТО новый кон'!D35</f>
        <v>105</v>
      </c>
      <c r="D47" s="334">
        <f>'СС Макро ТО новый кон'!E35</f>
        <v>99.5</v>
      </c>
      <c r="E47" s="334">
        <f>'СС Макро ТО новый кон'!F35</f>
        <v>97.099999999999994</v>
      </c>
      <c r="F47" s="334">
        <f>'СС Макро ТО новый кон'!G35</f>
        <v>99.069999999999993</v>
      </c>
      <c r="G47" s="334">
        <f>'СС Макро ТО новый кон'!H35</f>
        <v>100.04000000000001</v>
      </c>
      <c r="H47" s="334">
        <f>'СС Макро ТО новый кон'!I35</f>
        <v>100.04000000000001</v>
      </c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0"/>
      <c r="AZ47" s="320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/>
      <c r="BN47" s="320"/>
      <c r="BO47" s="320"/>
      <c r="BP47" s="320"/>
      <c r="BQ47" s="320"/>
      <c r="BR47" s="320"/>
      <c r="BS47" s="320"/>
      <c r="BT47" s="320"/>
      <c r="BU47" s="320"/>
      <c r="BV47" s="320"/>
      <c r="BW47" s="320"/>
      <c r="BX47" s="320"/>
      <c r="BY47" s="320"/>
      <c r="BZ47" s="320"/>
      <c r="CA47" s="320"/>
      <c r="CB47" s="320"/>
      <c r="CC47" s="320"/>
      <c r="CD47" s="320"/>
      <c r="CE47" s="320"/>
      <c r="CF47" s="320"/>
      <c r="CG47" s="320"/>
      <c r="CH47" s="320"/>
      <c r="CI47" s="320"/>
      <c r="CJ47" s="320"/>
      <c r="CK47" s="320"/>
      <c r="CL47" s="320"/>
      <c r="CM47" s="320"/>
      <c r="CN47" s="320"/>
      <c r="CO47" s="320"/>
      <c r="CP47" s="320"/>
      <c r="CQ47" s="320"/>
      <c r="CR47" s="320"/>
      <c r="CS47" s="320"/>
      <c r="CT47" s="320"/>
      <c r="CU47" s="320"/>
      <c r="CV47" s="320"/>
      <c r="CW47" s="320"/>
      <c r="CX47" s="320"/>
      <c r="CY47" s="320"/>
      <c r="CZ47" s="320"/>
      <c r="DA47" s="320"/>
      <c r="DB47" s="320"/>
      <c r="DC47" s="320"/>
      <c r="DD47" s="320"/>
      <c r="DE47" s="320"/>
      <c r="DF47" s="320"/>
      <c r="DG47" s="320"/>
      <c r="DH47" s="320"/>
      <c r="DI47" s="320"/>
      <c r="DJ47" s="320"/>
      <c r="DK47" s="320"/>
      <c r="DL47" s="320"/>
      <c r="DM47" s="320"/>
      <c r="DN47" s="320"/>
      <c r="DO47" s="320"/>
      <c r="DP47" s="320"/>
      <c r="DQ47" s="320"/>
      <c r="DR47" s="320"/>
      <c r="DS47" s="320"/>
      <c r="DT47" s="320"/>
      <c r="DU47" s="320"/>
      <c r="DV47" s="320"/>
      <c r="DW47" s="320"/>
      <c r="DX47" s="320"/>
      <c r="DY47" s="320"/>
      <c r="DZ47" s="320"/>
      <c r="EA47" s="320"/>
      <c r="EB47" s="320"/>
      <c r="EC47" s="320"/>
      <c r="ED47" s="320"/>
      <c r="EE47" s="320"/>
      <c r="EF47" s="320"/>
      <c r="EG47" s="320"/>
      <c r="EH47" s="320"/>
      <c r="EI47" s="320"/>
      <c r="EJ47" s="320"/>
      <c r="EK47" s="320"/>
      <c r="EL47" s="320"/>
      <c r="EM47" s="320"/>
      <c r="EN47" s="320"/>
      <c r="EO47" s="320"/>
      <c r="EP47" s="320"/>
      <c r="EQ47" s="320"/>
      <c r="ER47" s="320"/>
      <c r="ES47" s="320"/>
      <c r="ET47" s="320"/>
      <c r="EU47" s="320"/>
      <c r="EV47" s="320"/>
      <c r="EW47" s="320"/>
      <c r="EX47" s="320"/>
      <c r="EY47" s="320"/>
      <c r="EZ47" s="320"/>
      <c r="FA47" s="320"/>
      <c r="FB47" s="320"/>
      <c r="FC47" s="320"/>
      <c r="FD47" s="320"/>
      <c r="FE47" s="320"/>
      <c r="FF47" s="320"/>
      <c r="FG47" s="320"/>
      <c r="FH47" s="320"/>
      <c r="FI47" s="320"/>
      <c r="FJ47" s="320"/>
      <c r="FK47" s="320"/>
      <c r="FL47" s="320"/>
      <c r="FM47" s="320"/>
      <c r="FN47" s="320"/>
      <c r="FO47" s="320"/>
      <c r="FP47" s="320"/>
      <c r="FQ47" s="320"/>
      <c r="FR47" s="320"/>
      <c r="FS47" s="320"/>
      <c r="FT47" s="320"/>
      <c r="FU47" s="320"/>
      <c r="FV47" s="320"/>
      <c r="FW47" s="320"/>
      <c r="FX47" s="320"/>
      <c r="FY47" s="320"/>
      <c r="FZ47" s="320"/>
      <c r="GA47" s="320"/>
      <c r="GB47" s="320"/>
      <c r="GC47" s="320"/>
      <c r="GD47" s="320"/>
      <c r="GE47" s="320"/>
      <c r="GF47" s="320"/>
      <c r="GG47" s="320"/>
      <c r="GH47" s="320"/>
      <c r="GI47" s="320"/>
      <c r="GJ47" s="320"/>
      <c r="GK47" s="320"/>
      <c r="GL47" s="320"/>
      <c r="GM47" s="320"/>
      <c r="GN47" s="320"/>
      <c r="GO47" s="320"/>
      <c r="GP47" s="320"/>
      <c r="GQ47" s="320"/>
      <c r="GR47" s="320"/>
      <c r="GS47" s="320"/>
      <c r="GT47" s="320"/>
      <c r="GU47" s="320"/>
      <c r="GV47" s="320"/>
      <c r="GW47" s="320"/>
      <c r="GX47" s="320"/>
      <c r="GY47" s="320"/>
      <c r="GZ47" s="320"/>
      <c r="HA47" s="320"/>
      <c r="HB47" s="320"/>
      <c r="HC47" s="320"/>
      <c r="HD47" s="320"/>
      <c r="HE47" s="320"/>
      <c r="HF47" s="320"/>
      <c r="HG47" s="320"/>
      <c r="HH47" s="320"/>
      <c r="HI47" s="320"/>
      <c r="HJ47" s="320"/>
      <c r="HK47" s="320"/>
      <c r="HL47" s="320"/>
      <c r="HM47" s="320"/>
      <c r="HN47" s="320"/>
      <c r="HO47" s="320"/>
      <c r="HP47" s="320"/>
      <c r="HQ47" s="320"/>
      <c r="HR47" s="320"/>
      <c r="HS47" s="320"/>
      <c r="HT47" s="320"/>
      <c r="HU47" s="320"/>
      <c r="HV47" s="320"/>
      <c r="HW47" s="320"/>
      <c r="HX47" s="320"/>
      <c r="HY47" s="320"/>
      <c r="HZ47" s="320"/>
      <c r="IA47" s="320"/>
      <c r="IB47" s="320"/>
      <c r="IC47" s="320"/>
      <c r="ID47" s="320"/>
      <c r="IE47" s="320"/>
      <c r="IF47" s="320"/>
      <c r="IG47" s="320"/>
      <c r="IH47" s="320"/>
      <c r="II47" s="320"/>
      <c r="IJ47" s="320"/>
      <c r="IK47" s="320"/>
      <c r="IL47" s="320"/>
      <c r="IM47" s="320"/>
      <c r="IN47" s="320"/>
      <c r="IO47" s="320"/>
      <c r="IP47" s="320"/>
      <c r="IQ47" s="320"/>
      <c r="IR47" s="320"/>
      <c r="IS47" s="320"/>
      <c r="IT47" s="320"/>
      <c r="IU47" s="320"/>
      <c r="IV47" s="320"/>
      <c r="IW47" s="320"/>
      <c r="IX47" s="320"/>
      <c r="IY47" s="320"/>
      <c r="IZ47" s="320"/>
      <c r="JA47" s="320"/>
      <c r="JB47" s="320"/>
      <c r="JC47" s="320"/>
      <c r="JD47" s="320"/>
      <c r="JE47" s="320"/>
      <c r="JF47" s="320"/>
      <c r="JG47" s="320"/>
      <c r="JH47" s="320"/>
      <c r="JI47" s="320"/>
      <c r="JJ47" s="320"/>
      <c r="JK47" s="320"/>
      <c r="JL47" s="320"/>
      <c r="JM47" s="320"/>
      <c r="JN47" s="320"/>
      <c r="JO47" s="320"/>
      <c r="JP47" s="320"/>
      <c r="JQ47" s="320"/>
      <c r="JR47" s="320"/>
      <c r="JS47" s="320"/>
      <c r="JT47" s="320"/>
      <c r="JU47" s="320"/>
      <c r="JV47" s="320"/>
      <c r="JW47" s="320"/>
      <c r="JX47" s="320"/>
      <c r="JY47" s="320"/>
      <c r="JZ47" s="320"/>
      <c r="KA47" s="320"/>
      <c r="KB47" s="320"/>
      <c r="KC47" s="320"/>
      <c r="KD47" s="320"/>
      <c r="KE47" s="320"/>
      <c r="KF47" s="320"/>
      <c r="KG47" s="320"/>
      <c r="KH47" s="320"/>
      <c r="KI47" s="320"/>
      <c r="KJ47" s="320"/>
      <c r="KK47" s="320"/>
      <c r="KL47" s="320"/>
      <c r="KM47" s="320"/>
      <c r="KN47" s="320"/>
      <c r="KO47" s="320"/>
      <c r="KP47" s="320"/>
      <c r="KQ47" s="320"/>
      <c r="KR47" s="320"/>
      <c r="KS47" s="320"/>
      <c r="KT47" s="320"/>
      <c r="KU47" s="320"/>
      <c r="KV47" s="320"/>
      <c r="KW47" s="320"/>
      <c r="KX47" s="320"/>
      <c r="KY47" s="320"/>
      <c r="KZ47" s="320"/>
      <c r="LA47" s="320"/>
      <c r="LB47" s="320"/>
      <c r="LC47" s="320"/>
      <c r="LD47" s="320"/>
      <c r="LE47" s="320"/>
      <c r="LF47" s="320"/>
      <c r="LG47" s="320"/>
      <c r="LH47" s="320"/>
      <c r="LI47" s="320"/>
      <c r="LJ47" s="320"/>
      <c r="LK47" s="320"/>
      <c r="LL47" s="320"/>
      <c r="LM47" s="320"/>
      <c r="LN47" s="320"/>
      <c r="LO47" s="320"/>
      <c r="LP47" s="320"/>
      <c r="LQ47" s="320"/>
      <c r="LR47" s="320"/>
      <c r="LS47" s="320"/>
      <c r="LT47" s="320"/>
      <c r="LU47" s="320"/>
      <c r="LV47" s="320"/>
      <c r="LW47" s="320"/>
      <c r="LX47" s="320"/>
      <c r="LY47" s="320"/>
      <c r="LZ47" s="320"/>
      <c r="MA47" s="320"/>
      <c r="MB47" s="320"/>
      <c r="MC47" s="320"/>
      <c r="MD47" s="320"/>
      <c r="ME47" s="320"/>
      <c r="MF47" s="320"/>
      <c r="MG47" s="320"/>
    </row>
    <row r="48" s="331" customFormat="1" ht="30">
      <c r="A48" s="347" t="s">
        <v>201</v>
      </c>
      <c r="B48" s="342"/>
      <c r="C48" s="343"/>
      <c r="D48" s="343"/>
      <c r="E48" s="343"/>
      <c r="F48" s="343"/>
      <c r="G48" s="343"/>
      <c r="H48" s="343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0"/>
      <c r="AJ48" s="320"/>
      <c r="AK48" s="320"/>
      <c r="AL48" s="320"/>
      <c r="AM48" s="320"/>
      <c r="AN48" s="320"/>
      <c r="AO48" s="320"/>
      <c r="AP48" s="320"/>
      <c r="AQ48" s="320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  <c r="BL48" s="320"/>
      <c r="BM48" s="320"/>
      <c r="BN48" s="320"/>
      <c r="BO48" s="320"/>
      <c r="BP48" s="320"/>
      <c r="BQ48" s="320"/>
      <c r="BR48" s="320"/>
      <c r="BS48" s="320"/>
      <c r="BT48" s="320"/>
      <c r="BU48" s="320"/>
      <c r="BV48" s="320"/>
      <c r="BW48" s="320"/>
      <c r="BX48" s="320"/>
      <c r="BY48" s="320"/>
      <c r="BZ48" s="320"/>
      <c r="CA48" s="320"/>
      <c r="CB48" s="320"/>
      <c r="CC48" s="320"/>
      <c r="CD48" s="320"/>
      <c r="CE48" s="320"/>
      <c r="CF48" s="320"/>
      <c r="CG48" s="320"/>
      <c r="CH48" s="320"/>
      <c r="CI48" s="320"/>
      <c r="CJ48" s="320"/>
      <c r="CK48" s="320"/>
      <c r="CL48" s="320"/>
      <c r="CM48" s="320"/>
      <c r="CN48" s="320"/>
      <c r="CO48" s="320"/>
      <c r="CP48" s="320"/>
      <c r="CQ48" s="320"/>
      <c r="CR48" s="320"/>
      <c r="CS48" s="320"/>
      <c r="CT48" s="320"/>
      <c r="CU48" s="320"/>
      <c r="CV48" s="320"/>
      <c r="CW48" s="320"/>
      <c r="CX48" s="320"/>
      <c r="CY48" s="320"/>
      <c r="CZ48" s="320"/>
      <c r="DA48" s="320"/>
      <c r="DB48" s="320"/>
      <c r="DC48" s="320"/>
      <c r="DD48" s="320"/>
      <c r="DE48" s="320"/>
      <c r="DF48" s="320"/>
      <c r="DG48" s="320"/>
      <c r="DH48" s="320"/>
      <c r="DI48" s="320"/>
      <c r="DJ48" s="320"/>
      <c r="DK48" s="320"/>
      <c r="DL48" s="320"/>
      <c r="DM48" s="320"/>
      <c r="DN48" s="320"/>
      <c r="DO48" s="320"/>
      <c r="DP48" s="320"/>
      <c r="DQ48" s="320"/>
      <c r="DR48" s="320"/>
      <c r="DS48" s="320"/>
      <c r="DT48" s="320"/>
      <c r="DU48" s="320"/>
      <c r="DV48" s="320"/>
      <c r="DW48" s="320"/>
      <c r="DX48" s="320"/>
      <c r="DY48" s="320"/>
      <c r="DZ48" s="320"/>
      <c r="EA48" s="320"/>
      <c r="EB48" s="320"/>
      <c r="EC48" s="320"/>
      <c r="ED48" s="320"/>
      <c r="EE48" s="320"/>
      <c r="EF48" s="320"/>
      <c r="EG48" s="320"/>
      <c r="EH48" s="320"/>
      <c r="EI48" s="320"/>
      <c r="EJ48" s="320"/>
      <c r="EK48" s="320"/>
      <c r="EL48" s="320"/>
      <c r="EM48" s="320"/>
      <c r="EN48" s="320"/>
      <c r="EO48" s="320"/>
      <c r="EP48" s="320"/>
      <c r="EQ48" s="320"/>
      <c r="ER48" s="320"/>
      <c r="ES48" s="320"/>
      <c r="ET48" s="320"/>
      <c r="EU48" s="320"/>
      <c r="EV48" s="320"/>
      <c r="EW48" s="320"/>
      <c r="EX48" s="320"/>
      <c r="EY48" s="320"/>
      <c r="EZ48" s="320"/>
      <c r="FA48" s="320"/>
      <c r="FB48" s="320"/>
      <c r="FC48" s="320"/>
      <c r="FD48" s="320"/>
      <c r="FE48" s="320"/>
      <c r="FF48" s="320"/>
      <c r="FG48" s="320"/>
      <c r="FH48" s="320"/>
      <c r="FI48" s="320"/>
      <c r="FJ48" s="320"/>
      <c r="FK48" s="320"/>
      <c r="FL48" s="320"/>
      <c r="FM48" s="320"/>
      <c r="FN48" s="320"/>
      <c r="FO48" s="320"/>
      <c r="FP48" s="320"/>
      <c r="FQ48" s="320"/>
      <c r="FR48" s="320"/>
      <c r="FS48" s="320"/>
      <c r="FT48" s="320"/>
      <c r="FU48" s="320"/>
      <c r="FV48" s="320"/>
      <c r="FW48" s="320"/>
      <c r="FX48" s="320"/>
      <c r="FY48" s="320"/>
      <c r="FZ48" s="320"/>
      <c r="GA48" s="320"/>
      <c r="GB48" s="320"/>
      <c r="GC48" s="320"/>
      <c r="GD48" s="320"/>
      <c r="GE48" s="320"/>
      <c r="GF48" s="320"/>
      <c r="GG48" s="320"/>
      <c r="GH48" s="320"/>
      <c r="GI48" s="320"/>
      <c r="GJ48" s="320"/>
      <c r="GK48" s="320"/>
      <c r="GL48" s="320"/>
      <c r="GM48" s="320"/>
      <c r="GN48" s="320"/>
      <c r="GO48" s="320"/>
      <c r="GP48" s="320"/>
      <c r="GQ48" s="320"/>
      <c r="GR48" s="320"/>
      <c r="GS48" s="320"/>
      <c r="GT48" s="320"/>
      <c r="GU48" s="320"/>
      <c r="GV48" s="320"/>
      <c r="GW48" s="320"/>
      <c r="GX48" s="320"/>
      <c r="GY48" s="320"/>
      <c r="GZ48" s="320"/>
      <c r="HA48" s="320"/>
      <c r="HB48" s="320"/>
      <c r="HC48" s="320"/>
      <c r="HD48" s="320"/>
      <c r="HE48" s="320"/>
      <c r="HF48" s="320"/>
      <c r="HG48" s="320"/>
      <c r="HH48" s="320"/>
      <c r="HI48" s="320"/>
      <c r="HJ48" s="320"/>
      <c r="HK48" s="320"/>
      <c r="HL48" s="320"/>
      <c r="HM48" s="320"/>
      <c r="HN48" s="320"/>
      <c r="HO48" s="320"/>
      <c r="HP48" s="320"/>
      <c r="HQ48" s="320"/>
      <c r="HR48" s="320"/>
      <c r="HS48" s="320"/>
      <c r="HT48" s="320"/>
      <c r="HU48" s="320"/>
      <c r="HV48" s="320"/>
      <c r="HW48" s="320"/>
      <c r="HX48" s="320"/>
      <c r="HY48" s="320"/>
      <c r="HZ48" s="320"/>
      <c r="IA48" s="320"/>
      <c r="IB48" s="320"/>
      <c r="IC48" s="320"/>
      <c r="ID48" s="320"/>
      <c r="IE48" s="320"/>
      <c r="IF48" s="320"/>
      <c r="IG48" s="320"/>
      <c r="IH48" s="320"/>
      <c r="II48" s="320"/>
      <c r="IJ48" s="320"/>
      <c r="IK48" s="320"/>
      <c r="IL48" s="320"/>
      <c r="IM48" s="320"/>
      <c r="IN48" s="320"/>
      <c r="IO48" s="320"/>
      <c r="IP48" s="320"/>
      <c r="IQ48" s="320"/>
      <c r="IR48" s="320"/>
      <c r="IS48" s="320"/>
      <c r="IT48" s="320"/>
      <c r="IU48" s="320"/>
      <c r="IV48" s="320"/>
      <c r="IW48" s="320"/>
      <c r="IX48" s="320"/>
      <c r="IY48" s="320"/>
      <c r="IZ48" s="320"/>
      <c r="JA48" s="320"/>
      <c r="JB48" s="320"/>
      <c r="JC48" s="320"/>
      <c r="JD48" s="320"/>
      <c r="JE48" s="320"/>
      <c r="JF48" s="320"/>
      <c r="JG48" s="320"/>
      <c r="JH48" s="320"/>
      <c r="JI48" s="320"/>
      <c r="JJ48" s="320"/>
      <c r="JK48" s="320"/>
      <c r="JL48" s="320"/>
      <c r="JM48" s="320"/>
      <c r="JN48" s="320"/>
      <c r="JO48" s="320"/>
      <c r="JP48" s="320"/>
      <c r="JQ48" s="320"/>
      <c r="JR48" s="320"/>
      <c r="JS48" s="320"/>
      <c r="JT48" s="320"/>
      <c r="JU48" s="320"/>
      <c r="JV48" s="320"/>
      <c r="JW48" s="320"/>
      <c r="JX48" s="320"/>
      <c r="JY48" s="320"/>
      <c r="JZ48" s="320"/>
      <c r="KA48" s="320"/>
      <c r="KB48" s="320"/>
      <c r="KC48" s="320"/>
      <c r="KD48" s="320"/>
      <c r="KE48" s="320"/>
      <c r="KF48" s="320"/>
      <c r="KG48" s="320"/>
      <c r="KH48" s="320"/>
      <c r="KI48" s="320"/>
      <c r="KJ48" s="320"/>
      <c r="KK48" s="320"/>
      <c r="KL48" s="320"/>
      <c r="KM48" s="320"/>
      <c r="KN48" s="320"/>
      <c r="KO48" s="320"/>
      <c r="KP48" s="320"/>
      <c r="KQ48" s="320"/>
      <c r="KR48" s="320"/>
      <c r="KS48" s="320"/>
      <c r="KT48" s="320"/>
      <c r="KU48" s="320"/>
      <c r="KV48" s="320"/>
      <c r="KW48" s="320"/>
      <c r="KX48" s="320"/>
      <c r="KY48" s="320"/>
      <c r="KZ48" s="320"/>
      <c r="LA48" s="320"/>
      <c r="LB48" s="320"/>
      <c r="LC48" s="320"/>
      <c r="LD48" s="320"/>
      <c r="LE48" s="320"/>
      <c r="LF48" s="320"/>
      <c r="LG48" s="320"/>
      <c r="LH48" s="320"/>
      <c r="LI48" s="320"/>
      <c r="LJ48" s="320"/>
      <c r="LK48" s="320"/>
      <c r="LL48" s="320"/>
      <c r="LM48" s="320"/>
      <c r="LN48" s="320"/>
      <c r="LO48" s="320"/>
      <c r="LP48" s="320"/>
      <c r="LQ48" s="320"/>
      <c r="LR48" s="320"/>
      <c r="LS48" s="320"/>
      <c r="LT48" s="320"/>
      <c r="LU48" s="320"/>
      <c r="LV48" s="320"/>
      <c r="LW48" s="320"/>
      <c r="LX48" s="320"/>
      <c r="LY48" s="320"/>
      <c r="LZ48" s="320"/>
      <c r="MA48" s="320"/>
      <c r="MB48" s="320"/>
      <c r="MC48" s="320"/>
      <c r="MD48" s="320"/>
      <c r="ME48" s="320"/>
      <c r="MF48" s="320"/>
      <c r="MG48" s="320"/>
    </row>
    <row r="49" s="331" customFormat="1" ht="15">
      <c r="A49" s="341" t="s">
        <v>188</v>
      </c>
      <c r="B49" s="342" t="s">
        <v>178</v>
      </c>
      <c r="C49" s="343" t="e">
        <f>#REF!</f>
        <v>#REF!</v>
      </c>
      <c r="D49" s="343" t="e">
        <f>#REF!</f>
        <v>#REF!</v>
      </c>
      <c r="E49" s="343" t="e">
        <f>#REF!</f>
        <v>#REF!</v>
      </c>
      <c r="F49" s="343">
        <v>6407.6921510279999</v>
      </c>
      <c r="G49" s="343">
        <v>6876.4276472599995</v>
      </c>
      <c r="H49" s="343">
        <v>7401.4428981283008</v>
      </c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  <c r="AJ49" s="320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0"/>
      <c r="AZ49" s="320"/>
      <c r="BA49" s="320"/>
      <c r="BB49" s="320"/>
      <c r="BC49" s="320"/>
      <c r="BD49" s="320"/>
      <c r="BE49" s="320"/>
      <c r="BF49" s="320"/>
      <c r="BG49" s="320"/>
      <c r="BH49" s="320"/>
      <c r="BI49" s="320"/>
      <c r="BJ49" s="320"/>
      <c r="BK49" s="320"/>
      <c r="BL49" s="320"/>
      <c r="BM49" s="320"/>
      <c r="BN49" s="320"/>
      <c r="BO49" s="320"/>
      <c r="BP49" s="320"/>
      <c r="BQ49" s="320"/>
      <c r="BR49" s="320"/>
      <c r="BS49" s="320"/>
      <c r="BT49" s="320"/>
      <c r="BU49" s="320"/>
      <c r="BV49" s="320"/>
      <c r="BW49" s="320"/>
      <c r="BX49" s="320"/>
      <c r="BY49" s="320"/>
      <c r="BZ49" s="320"/>
      <c r="CA49" s="320"/>
      <c r="CB49" s="320"/>
      <c r="CC49" s="320"/>
      <c r="CD49" s="320"/>
      <c r="CE49" s="320"/>
      <c r="CF49" s="320"/>
      <c r="CG49" s="320"/>
      <c r="CH49" s="320"/>
      <c r="CI49" s="320"/>
      <c r="CJ49" s="320"/>
      <c r="CK49" s="320"/>
      <c r="CL49" s="320"/>
      <c r="CM49" s="320"/>
      <c r="CN49" s="320"/>
      <c r="CO49" s="320"/>
      <c r="CP49" s="320"/>
      <c r="CQ49" s="320"/>
      <c r="CR49" s="320"/>
      <c r="CS49" s="320"/>
      <c r="CT49" s="320"/>
      <c r="CU49" s="320"/>
      <c r="CV49" s="320"/>
      <c r="CW49" s="320"/>
      <c r="CX49" s="320"/>
      <c r="CY49" s="320"/>
      <c r="CZ49" s="320"/>
      <c r="DA49" s="320"/>
      <c r="DB49" s="320"/>
      <c r="DC49" s="320"/>
      <c r="DD49" s="320"/>
      <c r="DE49" s="320"/>
      <c r="DF49" s="320"/>
      <c r="DG49" s="320"/>
      <c r="DH49" s="320"/>
      <c r="DI49" s="320"/>
      <c r="DJ49" s="320"/>
      <c r="DK49" s="320"/>
      <c r="DL49" s="320"/>
      <c r="DM49" s="320"/>
      <c r="DN49" s="320"/>
      <c r="DO49" s="320"/>
      <c r="DP49" s="320"/>
      <c r="DQ49" s="320"/>
      <c r="DR49" s="320"/>
      <c r="DS49" s="320"/>
      <c r="DT49" s="320"/>
      <c r="DU49" s="320"/>
      <c r="DV49" s="320"/>
      <c r="DW49" s="320"/>
      <c r="DX49" s="320"/>
      <c r="DY49" s="320"/>
      <c r="DZ49" s="320"/>
      <c r="EA49" s="320"/>
      <c r="EB49" s="320"/>
      <c r="EC49" s="320"/>
      <c r="ED49" s="320"/>
      <c r="EE49" s="320"/>
      <c r="EF49" s="320"/>
      <c r="EG49" s="320"/>
      <c r="EH49" s="320"/>
      <c r="EI49" s="320"/>
      <c r="EJ49" s="320"/>
      <c r="EK49" s="320"/>
      <c r="EL49" s="320"/>
      <c r="EM49" s="320"/>
      <c r="EN49" s="320"/>
      <c r="EO49" s="320"/>
      <c r="EP49" s="320"/>
      <c r="EQ49" s="320"/>
      <c r="ER49" s="320"/>
      <c r="ES49" s="320"/>
      <c r="ET49" s="320"/>
      <c r="EU49" s="320"/>
      <c r="EV49" s="320"/>
      <c r="EW49" s="320"/>
      <c r="EX49" s="320"/>
      <c r="EY49" s="320"/>
      <c r="EZ49" s="320"/>
      <c r="FA49" s="320"/>
      <c r="FB49" s="320"/>
      <c r="FC49" s="320"/>
      <c r="FD49" s="320"/>
      <c r="FE49" s="320"/>
      <c r="FF49" s="320"/>
      <c r="FG49" s="320"/>
      <c r="FH49" s="320"/>
      <c r="FI49" s="320"/>
      <c r="FJ49" s="320"/>
      <c r="FK49" s="320"/>
      <c r="FL49" s="320"/>
      <c r="FM49" s="320"/>
      <c r="FN49" s="320"/>
      <c r="FO49" s="320"/>
      <c r="FP49" s="320"/>
      <c r="FQ49" s="320"/>
      <c r="FR49" s="320"/>
      <c r="FS49" s="320"/>
      <c r="FT49" s="320"/>
      <c r="FU49" s="320"/>
      <c r="FV49" s="320"/>
      <c r="FW49" s="320"/>
      <c r="FX49" s="320"/>
      <c r="FY49" s="320"/>
      <c r="FZ49" s="320"/>
      <c r="GA49" s="320"/>
      <c r="GB49" s="320"/>
      <c r="GC49" s="320"/>
      <c r="GD49" s="320"/>
      <c r="GE49" s="320"/>
      <c r="GF49" s="320"/>
      <c r="GG49" s="320"/>
      <c r="GH49" s="320"/>
      <c r="GI49" s="320"/>
      <c r="GJ49" s="320"/>
      <c r="GK49" s="320"/>
      <c r="GL49" s="320"/>
      <c r="GM49" s="320"/>
      <c r="GN49" s="320"/>
      <c r="GO49" s="320"/>
      <c r="GP49" s="320"/>
      <c r="GQ49" s="320"/>
      <c r="GR49" s="320"/>
      <c r="GS49" s="320"/>
      <c r="GT49" s="320"/>
      <c r="GU49" s="320"/>
      <c r="GV49" s="320"/>
      <c r="GW49" s="320"/>
      <c r="GX49" s="320"/>
      <c r="GY49" s="320"/>
      <c r="GZ49" s="320"/>
      <c r="HA49" s="320"/>
      <c r="HB49" s="320"/>
      <c r="HC49" s="320"/>
      <c r="HD49" s="320"/>
      <c r="HE49" s="320"/>
      <c r="HF49" s="320"/>
      <c r="HG49" s="320"/>
      <c r="HH49" s="320"/>
      <c r="HI49" s="320"/>
      <c r="HJ49" s="320"/>
      <c r="HK49" s="320"/>
      <c r="HL49" s="320"/>
      <c r="HM49" s="320"/>
      <c r="HN49" s="320"/>
      <c r="HO49" s="320"/>
      <c r="HP49" s="320"/>
      <c r="HQ49" s="320"/>
      <c r="HR49" s="320"/>
      <c r="HS49" s="320"/>
      <c r="HT49" s="320"/>
      <c r="HU49" s="320"/>
      <c r="HV49" s="320"/>
      <c r="HW49" s="320"/>
      <c r="HX49" s="320"/>
      <c r="HY49" s="320"/>
      <c r="HZ49" s="320"/>
      <c r="IA49" s="320"/>
      <c r="IB49" s="320"/>
      <c r="IC49" s="320"/>
      <c r="ID49" s="320"/>
      <c r="IE49" s="320"/>
      <c r="IF49" s="320"/>
      <c r="IG49" s="320"/>
      <c r="IH49" s="320"/>
      <c r="II49" s="320"/>
      <c r="IJ49" s="320"/>
      <c r="IK49" s="320"/>
      <c r="IL49" s="320"/>
      <c r="IM49" s="320"/>
      <c r="IN49" s="320"/>
      <c r="IO49" s="320"/>
      <c r="IP49" s="320"/>
      <c r="IQ49" s="320"/>
      <c r="IR49" s="320"/>
      <c r="IS49" s="320"/>
      <c r="IT49" s="320"/>
      <c r="IU49" s="320"/>
      <c r="IV49" s="320"/>
      <c r="IW49" s="320"/>
      <c r="IX49" s="320"/>
      <c r="IY49" s="320"/>
      <c r="IZ49" s="320"/>
      <c r="JA49" s="320"/>
      <c r="JB49" s="320"/>
      <c r="JC49" s="320"/>
      <c r="JD49" s="320"/>
      <c r="JE49" s="320"/>
      <c r="JF49" s="320"/>
      <c r="JG49" s="320"/>
      <c r="JH49" s="320"/>
      <c r="JI49" s="320"/>
      <c r="JJ49" s="320"/>
      <c r="JK49" s="320"/>
      <c r="JL49" s="320"/>
      <c r="JM49" s="320"/>
      <c r="JN49" s="320"/>
      <c r="JO49" s="320"/>
      <c r="JP49" s="320"/>
      <c r="JQ49" s="320"/>
      <c r="JR49" s="320"/>
      <c r="JS49" s="320"/>
      <c r="JT49" s="320"/>
      <c r="JU49" s="320"/>
      <c r="JV49" s="320"/>
      <c r="JW49" s="320"/>
      <c r="JX49" s="320"/>
      <c r="JY49" s="320"/>
      <c r="JZ49" s="320"/>
      <c r="KA49" s="320"/>
      <c r="KB49" s="320"/>
      <c r="KC49" s="320"/>
      <c r="KD49" s="320"/>
      <c r="KE49" s="320"/>
      <c r="KF49" s="320"/>
      <c r="KG49" s="320"/>
      <c r="KH49" s="320"/>
      <c r="KI49" s="320"/>
      <c r="KJ49" s="320"/>
      <c r="KK49" s="320"/>
      <c r="KL49" s="320"/>
      <c r="KM49" s="320"/>
      <c r="KN49" s="320"/>
      <c r="KO49" s="320"/>
      <c r="KP49" s="320"/>
      <c r="KQ49" s="320"/>
      <c r="KR49" s="320"/>
      <c r="KS49" s="320"/>
      <c r="KT49" s="320"/>
      <c r="KU49" s="320"/>
      <c r="KV49" s="320"/>
      <c r="KW49" s="320"/>
      <c r="KX49" s="320"/>
      <c r="KY49" s="320"/>
      <c r="KZ49" s="320"/>
      <c r="LA49" s="320"/>
      <c r="LB49" s="320"/>
      <c r="LC49" s="320"/>
      <c r="LD49" s="320"/>
      <c r="LE49" s="320"/>
      <c r="LF49" s="320"/>
      <c r="LG49" s="320"/>
      <c r="LH49" s="320"/>
      <c r="LI49" s="320"/>
      <c r="LJ49" s="320"/>
      <c r="LK49" s="320"/>
      <c r="LL49" s="320"/>
      <c r="LM49" s="320"/>
      <c r="LN49" s="320"/>
      <c r="LO49" s="320"/>
      <c r="LP49" s="320"/>
      <c r="LQ49" s="320"/>
      <c r="LR49" s="320"/>
      <c r="LS49" s="320"/>
      <c r="LT49" s="320"/>
      <c r="LU49" s="320"/>
      <c r="LV49" s="320"/>
      <c r="LW49" s="320"/>
      <c r="LX49" s="320"/>
      <c r="LY49" s="320"/>
      <c r="LZ49" s="320"/>
      <c r="MA49" s="320"/>
      <c r="MB49" s="320"/>
      <c r="MC49" s="320"/>
      <c r="MD49" s="320"/>
      <c r="ME49" s="320"/>
      <c r="MF49" s="320"/>
      <c r="MG49" s="320"/>
    </row>
    <row r="50" s="331" customFormat="1" ht="18.75" customHeight="1">
      <c r="A50" s="341" t="s">
        <v>189</v>
      </c>
      <c r="B50" s="342" t="s">
        <v>181</v>
      </c>
      <c r="C50" s="334">
        <f>'СС Макро ТО новый кон'!D46</f>
        <v>97.200000000000003</v>
      </c>
      <c r="D50" s="334">
        <f>'СС Макро ТО новый кон'!E46</f>
        <v>106.90000000000001</v>
      </c>
      <c r="E50" s="334">
        <f>'СС Макро ТО новый кон'!F46</f>
        <v>98</v>
      </c>
      <c r="F50" s="334">
        <f>'СС Макро ТО новый кон'!G46</f>
        <v>100.2</v>
      </c>
      <c r="G50" s="334">
        <f>'СС Макро ТО новый кон'!H46</f>
        <v>101.59999999999999</v>
      </c>
      <c r="H50" s="334">
        <f>'СС Макро ТО новый кон'!I46</f>
        <v>102.40000000000001</v>
      </c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0"/>
      <c r="AK50" s="320"/>
      <c r="AL50" s="320"/>
      <c r="AM50" s="320"/>
      <c r="AN50" s="320"/>
      <c r="AO50" s="320"/>
      <c r="AP50" s="320"/>
      <c r="AQ50" s="320"/>
      <c r="AR50" s="320"/>
      <c r="AS50" s="320"/>
      <c r="AT50" s="320"/>
      <c r="AU50" s="320"/>
      <c r="AV50" s="320"/>
      <c r="AW50" s="320"/>
      <c r="AX50" s="320"/>
      <c r="AY50" s="320"/>
      <c r="AZ50" s="320"/>
      <c r="BA50" s="320"/>
      <c r="BB50" s="320"/>
      <c r="BC50" s="320"/>
      <c r="BD50" s="320"/>
      <c r="BE50" s="320"/>
      <c r="BF50" s="320"/>
      <c r="BG50" s="320"/>
      <c r="BH50" s="320"/>
      <c r="BI50" s="320"/>
      <c r="BJ50" s="320"/>
      <c r="BK50" s="320"/>
      <c r="BL50" s="320"/>
      <c r="BM50" s="320"/>
      <c r="BN50" s="320"/>
      <c r="BO50" s="320"/>
      <c r="BP50" s="320"/>
      <c r="BQ50" s="320"/>
      <c r="BR50" s="320"/>
      <c r="BS50" s="320"/>
      <c r="BT50" s="320"/>
      <c r="BU50" s="320"/>
      <c r="BV50" s="320"/>
      <c r="BW50" s="320"/>
      <c r="BX50" s="320"/>
      <c r="BY50" s="320"/>
      <c r="BZ50" s="320"/>
      <c r="CA50" s="320"/>
      <c r="CB50" s="320"/>
      <c r="CC50" s="320"/>
      <c r="CD50" s="320"/>
      <c r="CE50" s="320"/>
      <c r="CF50" s="320"/>
      <c r="CG50" s="320"/>
      <c r="CH50" s="320"/>
      <c r="CI50" s="320"/>
      <c r="CJ50" s="320"/>
      <c r="CK50" s="320"/>
      <c r="CL50" s="320"/>
      <c r="CM50" s="320"/>
      <c r="CN50" s="320"/>
      <c r="CO50" s="320"/>
      <c r="CP50" s="320"/>
      <c r="CQ50" s="320"/>
      <c r="CR50" s="320"/>
      <c r="CS50" s="320"/>
      <c r="CT50" s="320"/>
      <c r="CU50" s="320"/>
      <c r="CV50" s="320"/>
      <c r="CW50" s="320"/>
      <c r="CX50" s="320"/>
      <c r="CY50" s="320"/>
      <c r="CZ50" s="320"/>
      <c r="DA50" s="320"/>
      <c r="DB50" s="320"/>
      <c r="DC50" s="320"/>
      <c r="DD50" s="320"/>
      <c r="DE50" s="320"/>
      <c r="DF50" s="320"/>
      <c r="DG50" s="320"/>
      <c r="DH50" s="320"/>
      <c r="DI50" s="320"/>
      <c r="DJ50" s="320"/>
      <c r="DK50" s="320"/>
      <c r="DL50" s="320"/>
      <c r="DM50" s="320"/>
      <c r="DN50" s="320"/>
      <c r="DO50" s="320"/>
      <c r="DP50" s="320"/>
      <c r="DQ50" s="320"/>
      <c r="DR50" s="320"/>
      <c r="DS50" s="320"/>
      <c r="DT50" s="320"/>
      <c r="DU50" s="320"/>
      <c r="DV50" s="320"/>
      <c r="DW50" s="320"/>
      <c r="DX50" s="320"/>
      <c r="DY50" s="320"/>
      <c r="DZ50" s="320"/>
      <c r="EA50" s="320"/>
      <c r="EB50" s="320"/>
      <c r="EC50" s="320"/>
      <c r="ED50" s="320"/>
      <c r="EE50" s="320"/>
      <c r="EF50" s="320"/>
      <c r="EG50" s="320"/>
      <c r="EH50" s="320"/>
      <c r="EI50" s="320"/>
      <c r="EJ50" s="320"/>
      <c r="EK50" s="320"/>
      <c r="EL50" s="320"/>
      <c r="EM50" s="320"/>
      <c r="EN50" s="320"/>
      <c r="EO50" s="320"/>
      <c r="EP50" s="320"/>
      <c r="EQ50" s="320"/>
      <c r="ER50" s="320"/>
      <c r="ES50" s="320"/>
      <c r="ET50" s="320"/>
      <c r="EU50" s="320"/>
      <c r="EV50" s="320"/>
      <c r="EW50" s="320"/>
      <c r="EX50" s="320"/>
      <c r="EY50" s="320"/>
      <c r="EZ50" s="320"/>
      <c r="FA50" s="320"/>
      <c r="FB50" s="320"/>
      <c r="FC50" s="320"/>
      <c r="FD50" s="320"/>
      <c r="FE50" s="320"/>
      <c r="FF50" s="320"/>
      <c r="FG50" s="320"/>
      <c r="FH50" s="320"/>
      <c r="FI50" s="320"/>
      <c r="FJ50" s="320"/>
      <c r="FK50" s="320"/>
      <c r="FL50" s="320"/>
      <c r="FM50" s="320"/>
      <c r="FN50" s="320"/>
      <c r="FO50" s="320"/>
      <c r="FP50" s="320"/>
      <c r="FQ50" s="320"/>
      <c r="FR50" s="320"/>
      <c r="FS50" s="320"/>
      <c r="FT50" s="320"/>
      <c r="FU50" s="320"/>
      <c r="FV50" s="320"/>
      <c r="FW50" s="320"/>
      <c r="FX50" s="320"/>
      <c r="FY50" s="320"/>
      <c r="FZ50" s="320"/>
      <c r="GA50" s="320"/>
      <c r="GB50" s="320"/>
      <c r="GC50" s="320"/>
      <c r="GD50" s="320"/>
      <c r="GE50" s="320"/>
      <c r="GF50" s="320"/>
      <c r="GG50" s="320"/>
      <c r="GH50" s="320"/>
      <c r="GI50" s="320"/>
      <c r="GJ50" s="320"/>
      <c r="GK50" s="320"/>
      <c r="GL50" s="320"/>
      <c r="GM50" s="320"/>
      <c r="GN50" s="320"/>
      <c r="GO50" s="320"/>
      <c r="GP50" s="320"/>
      <c r="GQ50" s="320"/>
      <c r="GR50" s="320"/>
      <c r="GS50" s="320"/>
      <c r="GT50" s="320"/>
      <c r="GU50" s="320"/>
      <c r="GV50" s="320"/>
      <c r="GW50" s="320"/>
      <c r="GX50" s="320"/>
      <c r="GY50" s="320"/>
      <c r="GZ50" s="320"/>
      <c r="HA50" s="320"/>
      <c r="HB50" s="320"/>
      <c r="HC50" s="320"/>
      <c r="HD50" s="320"/>
      <c r="HE50" s="320"/>
      <c r="HF50" s="320"/>
      <c r="HG50" s="320"/>
      <c r="HH50" s="320"/>
      <c r="HI50" s="320"/>
      <c r="HJ50" s="320"/>
      <c r="HK50" s="320"/>
      <c r="HL50" s="320"/>
      <c r="HM50" s="320"/>
      <c r="HN50" s="320"/>
      <c r="HO50" s="320"/>
      <c r="HP50" s="320"/>
      <c r="HQ50" s="320"/>
      <c r="HR50" s="320"/>
      <c r="HS50" s="320"/>
      <c r="HT50" s="320"/>
      <c r="HU50" s="320"/>
      <c r="HV50" s="320"/>
      <c r="HW50" s="320"/>
      <c r="HX50" s="320"/>
      <c r="HY50" s="320"/>
      <c r="HZ50" s="320"/>
      <c r="IA50" s="320"/>
      <c r="IB50" s="320"/>
      <c r="IC50" s="320"/>
      <c r="ID50" s="320"/>
      <c r="IE50" s="320"/>
      <c r="IF50" s="320"/>
      <c r="IG50" s="320"/>
      <c r="IH50" s="320"/>
      <c r="II50" s="320"/>
      <c r="IJ50" s="320"/>
      <c r="IK50" s="320"/>
      <c r="IL50" s="320"/>
      <c r="IM50" s="320"/>
      <c r="IN50" s="320"/>
      <c r="IO50" s="320"/>
      <c r="IP50" s="320"/>
      <c r="IQ50" s="320"/>
      <c r="IR50" s="320"/>
      <c r="IS50" s="320"/>
      <c r="IT50" s="320"/>
      <c r="IU50" s="320"/>
      <c r="IV50" s="320"/>
      <c r="IW50" s="320"/>
      <c r="IX50" s="320"/>
      <c r="IY50" s="320"/>
      <c r="IZ50" s="320"/>
      <c r="JA50" s="320"/>
      <c r="JB50" s="320"/>
      <c r="JC50" s="320"/>
      <c r="JD50" s="320"/>
      <c r="JE50" s="320"/>
      <c r="JF50" s="320"/>
      <c r="JG50" s="320"/>
      <c r="JH50" s="320"/>
      <c r="JI50" s="320"/>
      <c r="JJ50" s="320"/>
      <c r="JK50" s="320"/>
      <c r="JL50" s="320"/>
      <c r="JM50" s="320"/>
      <c r="JN50" s="320"/>
      <c r="JO50" s="320"/>
      <c r="JP50" s="320"/>
      <c r="JQ50" s="320"/>
      <c r="JR50" s="320"/>
      <c r="JS50" s="320"/>
      <c r="JT50" s="320"/>
      <c r="JU50" s="320"/>
      <c r="JV50" s="320"/>
      <c r="JW50" s="320"/>
      <c r="JX50" s="320"/>
      <c r="JY50" s="320"/>
      <c r="JZ50" s="320"/>
      <c r="KA50" s="320"/>
      <c r="KB50" s="320"/>
      <c r="KC50" s="320"/>
      <c r="KD50" s="320"/>
      <c r="KE50" s="320"/>
      <c r="KF50" s="320"/>
      <c r="KG50" s="320"/>
      <c r="KH50" s="320"/>
      <c r="KI50" s="320"/>
      <c r="KJ50" s="320"/>
      <c r="KK50" s="320"/>
      <c r="KL50" s="320"/>
      <c r="KM50" s="320"/>
      <c r="KN50" s="320"/>
      <c r="KO50" s="320"/>
      <c r="KP50" s="320"/>
      <c r="KQ50" s="320"/>
      <c r="KR50" s="320"/>
      <c r="KS50" s="320"/>
      <c r="KT50" s="320"/>
      <c r="KU50" s="320"/>
      <c r="KV50" s="320"/>
      <c r="KW50" s="320"/>
      <c r="KX50" s="320"/>
      <c r="KY50" s="320"/>
      <c r="KZ50" s="320"/>
      <c r="LA50" s="320"/>
      <c r="LB50" s="320"/>
      <c r="LC50" s="320"/>
      <c r="LD50" s="320"/>
      <c r="LE50" s="320"/>
      <c r="LF50" s="320"/>
      <c r="LG50" s="320"/>
      <c r="LH50" s="320"/>
      <c r="LI50" s="320"/>
      <c r="LJ50" s="320"/>
      <c r="LK50" s="320"/>
      <c r="LL50" s="320"/>
      <c r="LM50" s="320"/>
      <c r="LN50" s="320"/>
      <c r="LO50" s="320"/>
      <c r="LP50" s="320"/>
      <c r="LQ50" s="320"/>
      <c r="LR50" s="320"/>
      <c r="LS50" s="320"/>
      <c r="LT50" s="320"/>
      <c r="LU50" s="320"/>
      <c r="LV50" s="320"/>
      <c r="LW50" s="320"/>
      <c r="LX50" s="320"/>
      <c r="LY50" s="320"/>
      <c r="LZ50" s="320"/>
      <c r="MA50" s="320"/>
      <c r="MB50" s="320"/>
      <c r="MC50" s="320"/>
      <c r="MD50" s="320"/>
      <c r="ME50" s="320"/>
      <c r="MF50" s="320"/>
      <c r="MG50" s="320"/>
    </row>
    <row r="51" s="331" customFormat="1" ht="30">
      <c r="A51" s="341" t="s">
        <v>202</v>
      </c>
      <c r="B51" s="342"/>
      <c r="C51" s="343"/>
      <c r="D51" s="343"/>
      <c r="E51" s="343"/>
      <c r="F51" s="343"/>
      <c r="G51" s="343"/>
      <c r="H51" s="343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  <c r="BL51" s="320"/>
      <c r="BM51" s="320"/>
      <c r="BN51" s="320"/>
      <c r="BO51" s="320"/>
      <c r="BP51" s="320"/>
      <c r="BQ51" s="320"/>
      <c r="BR51" s="320"/>
      <c r="BS51" s="320"/>
      <c r="BT51" s="320"/>
      <c r="BU51" s="320"/>
      <c r="BV51" s="320"/>
      <c r="BW51" s="320"/>
      <c r="BX51" s="320"/>
      <c r="BY51" s="320"/>
      <c r="BZ51" s="320"/>
      <c r="CA51" s="320"/>
      <c r="CB51" s="320"/>
      <c r="CC51" s="320"/>
      <c r="CD51" s="320"/>
      <c r="CE51" s="320"/>
      <c r="CF51" s="320"/>
      <c r="CG51" s="320"/>
      <c r="CH51" s="320"/>
      <c r="CI51" s="320"/>
      <c r="CJ51" s="320"/>
      <c r="CK51" s="320"/>
      <c r="CL51" s="320"/>
      <c r="CM51" s="320"/>
      <c r="CN51" s="320"/>
      <c r="CO51" s="320"/>
      <c r="CP51" s="320"/>
      <c r="CQ51" s="320"/>
      <c r="CR51" s="320"/>
      <c r="CS51" s="320"/>
      <c r="CT51" s="320"/>
      <c r="CU51" s="320"/>
      <c r="CV51" s="320"/>
      <c r="CW51" s="320"/>
      <c r="CX51" s="320"/>
      <c r="CY51" s="320"/>
      <c r="CZ51" s="320"/>
      <c r="DA51" s="320"/>
      <c r="DB51" s="320"/>
      <c r="DC51" s="320"/>
      <c r="DD51" s="320"/>
      <c r="DE51" s="320"/>
      <c r="DF51" s="320"/>
      <c r="DG51" s="320"/>
      <c r="DH51" s="320"/>
      <c r="DI51" s="320"/>
      <c r="DJ51" s="320"/>
      <c r="DK51" s="320"/>
      <c r="DL51" s="320"/>
      <c r="DM51" s="320"/>
      <c r="DN51" s="320"/>
      <c r="DO51" s="320"/>
      <c r="DP51" s="320"/>
      <c r="DQ51" s="320"/>
      <c r="DR51" s="320"/>
      <c r="DS51" s="320"/>
      <c r="DT51" s="320"/>
      <c r="DU51" s="320"/>
      <c r="DV51" s="320"/>
      <c r="DW51" s="320"/>
      <c r="DX51" s="320"/>
      <c r="DY51" s="320"/>
      <c r="DZ51" s="320"/>
      <c r="EA51" s="320"/>
      <c r="EB51" s="320"/>
      <c r="EC51" s="320"/>
      <c r="ED51" s="320"/>
      <c r="EE51" s="320"/>
      <c r="EF51" s="320"/>
      <c r="EG51" s="320"/>
      <c r="EH51" s="320"/>
      <c r="EI51" s="320"/>
      <c r="EJ51" s="320"/>
      <c r="EK51" s="320"/>
      <c r="EL51" s="320"/>
      <c r="EM51" s="320"/>
      <c r="EN51" s="320"/>
      <c r="EO51" s="320"/>
      <c r="EP51" s="320"/>
      <c r="EQ51" s="320"/>
      <c r="ER51" s="320"/>
      <c r="ES51" s="320"/>
      <c r="ET51" s="320"/>
      <c r="EU51" s="320"/>
      <c r="EV51" s="320"/>
      <c r="EW51" s="320"/>
      <c r="EX51" s="320"/>
      <c r="EY51" s="320"/>
      <c r="EZ51" s="320"/>
      <c r="FA51" s="320"/>
      <c r="FB51" s="320"/>
      <c r="FC51" s="320"/>
      <c r="FD51" s="320"/>
      <c r="FE51" s="320"/>
      <c r="FF51" s="320"/>
      <c r="FG51" s="320"/>
      <c r="FH51" s="320"/>
      <c r="FI51" s="320"/>
      <c r="FJ51" s="320"/>
      <c r="FK51" s="320"/>
      <c r="FL51" s="320"/>
      <c r="FM51" s="320"/>
      <c r="FN51" s="320"/>
      <c r="FO51" s="320"/>
      <c r="FP51" s="320"/>
      <c r="FQ51" s="320"/>
      <c r="FR51" s="320"/>
      <c r="FS51" s="320"/>
      <c r="FT51" s="320"/>
      <c r="FU51" s="320"/>
      <c r="FV51" s="320"/>
      <c r="FW51" s="320"/>
      <c r="FX51" s="320"/>
      <c r="FY51" s="320"/>
      <c r="FZ51" s="320"/>
      <c r="GA51" s="320"/>
      <c r="GB51" s="320"/>
      <c r="GC51" s="320"/>
      <c r="GD51" s="320"/>
      <c r="GE51" s="320"/>
      <c r="GF51" s="320"/>
      <c r="GG51" s="320"/>
      <c r="GH51" s="320"/>
      <c r="GI51" s="320"/>
      <c r="GJ51" s="320"/>
      <c r="GK51" s="320"/>
      <c r="GL51" s="320"/>
      <c r="GM51" s="320"/>
      <c r="GN51" s="320"/>
      <c r="GO51" s="320"/>
      <c r="GP51" s="320"/>
      <c r="GQ51" s="320"/>
      <c r="GR51" s="320"/>
      <c r="GS51" s="320"/>
      <c r="GT51" s="320"/>
      <c r="GU51" s="320"/>
      <c r="GV51" s="320"/>
      <c r="GW51" s="320"/>
      <c r="GX51" s="320"/>
      <c r="GY51" s="320"/>
      <c r="GZ51" s="320"/>
      <c r="HA51" s="320"/>
      <c r="HB51" s="320"/>
      <c r="HC51" s="320"/>
      <c r="HD51" s="320"/>
      <c r="HE51" s="320"/>
      <c r="HF51" s="320"/>
      <c r="HG51" s="320"/>
      <c r="HH51" s="320"/>
      <c r="HI51" s="320"/>
      <c r="HJ51" s="320"/>
      <c r="HK51" s="320"/>
      <c r="HL51" s="320"/>
      <c r="HM51" s="320"/>
      <c r="HN51" s="320"/>
      <c r="HO51" s="320"/>
      <c r="HP51" s="320"/>
      <c r="HQ51" s="320"/>
      <c r="HR51" s="320"/>
      <c r="HS51" s="320"/>
      <c r="HT51" s="320"/>
      <c r="HU51" s="320"/>
      <c r="HV51" s="320"/>
      <c r="HW51" s="320"/>
      <c r="HX51" s="320"/>
      <c r="HY51" s="320"/>
      <c r="HZ51" s="320"/>
      <c r="IA51" s="320"/>
      <c r="IB51" s="320"/>
      <c r="IC51" s="320"/>
      <c r="ID51" s="320"/>
      <c r="IE51" s="320"/>
      <c r="IF51" s="320"/>
      <c r="IG51" s="320"/>
      <c r="IH51" s="320"/>
      <c r="II51" s="320"/>
      <c r="IJ51" s="320"/>
      <c r="IK51" s="320"/>
      <c r="IL51" s="320"/>
      <c r="IM51" s="320"/>
      <c r="IN51" s="320"/>
      <c r="IO51" s="320"/>
      <c r="IP51" s="320"/>
      <c r="IQ51" s="320"/>
      <c r="IR51" s="320"/>
      <c r="IS51" s="320"/>
      <c r="IT51" s="320"/>
      <c r="IU51" s="320"/>
      <c r="IV51" s="320"/>
      <c r="IW51" s="320"/>
      <c r="IX51" s="320"/>
      <c r="IY51" s="320"/>
      <c r="IZ51" s="320"/>
      <c r="JA51" s="320"/>
      <c r="JB51" s="320"/>
      <c r="JC51" s="320"/>
      <c r="JD51" s="320"/>
      <c r="JE51" s="320"/>
      <c r="JF51" s="320"/>
      <c r="JG51" s="320"/>
      <c r="JH51" s="320"/>
      <c r="JI51" s="320"/>
      <c r="JJ51" s="320"/>
      <c r="JK51" s="320"/>
      <c r="JL51" s="320"/>
      <c r="JM51" s="320"/>
      <c r="JN51" s="320"/>
      <c r="JO51" s="320"/>
      <c r="JP51" s="320"/>
      <c r="JQ51" s="320"/>
      <c r="JR51" s="320"/>
      <c r="JS51" s="320"/>
      <c r="JT51" s="320"/>
      <c r="JU51" s="320"/>
      <c r="JV51" s="320"/>
      <c r="JW51" s="320"/>
      <c r="JX51" s="320"/>
      <c r="JY51" s="320"/>
      <c r="JZ51" s="320"/>
      <c r="KA51" s="320"/>
      <c r="KB51" s="320"/>
      <c r="KC51" s="320"/>
      <c r="KD51" s="320"/>
      <c r="KE51" s="320"/>
      <c r="KF51" s="320"/>
      <c r="KG51" s="320"/>
      <c r="KH51" s="320"/>
      <c r="KI51" s="320"/>
      <c r="KJ51" s="320"/>
      <c r="KK51" s="320"/>
      <c r="KL51" s="320"/>
      <c r="KM51" s="320"/>
      <c r="KN51" s="320"/>
      <c r="KO51" s="320"/>
      <c r="KP51" s="320"/>
      <c r="KQ51" s="320"/>
      <c r="KR51" s="320"/>
      <c r="KS51" s="320"/>
      <c r="KT51" s="320"/>
      <c r="KU51" s="320"/>
      <c r="KV51" s="320"/>
      <c r="KW51" s="320"/>
      <c r="KX51" s="320"/>
      <c r="KY51" s="320"/>
      <c r="KZ51" s="320"/>
      <c r="LA51" s="320"/>
      <c r="LB51" s="320"/>
      <c r="LC51" s="320"/>
      <c r="LD51" s="320"/>
      <c r="LE51" s="320"/>
      <c r="LF51" s="320"/>
      <c r="LG51" s="320"/>
      <c r="LH51" s="320"/>
      <c r="LI51" s="320"/>
      <c r="LJ51" s="320"/>
      <c r="LK51" s="320"/>
      <c r="LL51" s="320"/>
      <c r="LM51" s="320"/>
      <c r="LN51" s="320"/>
      <c r="LO51" s="320"/>
      <c r="LP51" s="320"/>
      <c r="LQ51" s="320"/>
      <c r="LR51" s="320"/>
      <c r="LS51" s="320"/>
      <c r="LT51" s="320"/>
      <c r="LU51" s="320"/>
      <c r="LV51" s="320"/>
      <c r="LW51" s="320"/>
      <c r="LX51" s="320"/>
      <c r="LY51" s="320"/>
      <c r="LZ51" s="320"/>
      <c r="MA51" s="320"/>
      <c r="MB51" s="320"/>
      <c r="MC51" s="320"/>
      <c r="MD51" s="320"/>
      <c r="ME51" s="320"/>
      <c r="MF51" s="320"/>
      <c r="MG51" s="320"/>
    </row>
    <row r="52" s="331" customFormat="1" ht="15">
      <c r="A52" s="341" t="s">
        <v>188</v>
      </c>
      <c r="B52" s="342" t="s">
        <v>178</v>
      </c>
      <c r="C52" s="343" t="e">
        <f>#REF!</f>
        <v>#REF!</v>
      </c>
      <c r="D52" s="343" t="e">
        <f>#REF!</f>
        <v>#REF!</v>
      </c>
      <c r="E52" s="343" t="e">
        <f>#REF!</f>
        <v>#REF!</v>
      </c>
      <c r="F52" s="343">
        <v>40442.512651712379</v>
      </c>
      <c r="G52" s="343">
        <v>43356.095975065531</v>
      </c>
      <c r="H52" s="343">
        <v>45420.84357242781</v>
      </c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320"/>
      <c r="AS52" s="320"/>
      <c r="AT52" s="320"/>
      <c r="AU52" s="320"/>
      <c r="AV52" s="320"/>
      <c r="AW52" s="320"/>
      <c r="AX52" s="320"/>
      <c r="AY52" s="320"/>
      <c r="AZ52" s="320"/>
      <c r="BA52" s="320"/>
      <c r="BB52" s="320"/>
      <c r="BC52" s="320"/>
      <c r="BD52" s="320"/>
      <c r="BE52" s="320"/>
      <c r="BF52" s="320"/>
      <c r="BG52" s="320"/>
      <c r="BH52" s="320"/>
      <c r="BI52" s="320"/>
      <c r="BJ52" s="320"/>
      <c r="BK52" s="320"/>
      <c r="BL52" s="320"/>
      <c r="BM52" s="320"/>
      <c r="BN52" s="320"/>
      <c r="BO52" s="320"/>
      <c r="BP52" s="320"/>
      <c r="BQ52" s="320"/>
      <c r="BR52" s="320"/>
      <c r="BS52" s="320"/>
      <c r="BT52" s="320"/>
      <c r="BU52" s="320"/>
      <c r="BV52" s="320"/>
      <c r="BW52" s="320"/>
      <c r="BX52" s="320"/>
      <c r="BY52" s="320"/>
      <c r="BZ52" s="320"/>
      <c r="CA52" s="320"/>
      <c r="CB52" s="320"/>
      <c r="CC52" s="320"/>
      <c r="CD52" s="320"/>
      <c r="CE52" s="320"/>
      <c r="CF52" s="320"/>
      <c r="CG52" s="320"/>
      <c r="CH52" s="320"/>
      <c r="CI52" s="320"/>
      <c r="CJ52" s="320"/>
      <c r="CK52" s="320"/>
      <c r="CL52" s="320"/>
      <c r="CM52" s="320"/>
      <c r="CN52" s="320"/>
      <c r="CO52" s="320"/>
      <c r="CP52" s="320"/>
      <c r="CQ52" s="320"/>
      <c r="CR52" s="320"/>
      <c r="CS52" s="320"/>
      <c r="CT52" s="320"/>
      <c r="CU52" s="320"/>
      <c r="CV52" s="320"/>
      <c r="CW52" s="320"/>
      <c r="CX52" s="320"/>
      <c r="CY52" s="320"/>
      <c r="CZ52" s="320"/>
      <c r="DA52" s="320"/>
      <c r="DB52" s="320"/>
      <c r="DC52" s="320"/>
      <c r="DD52" s="320"/>
      <c r="DE52" s="320"/>
      <c r="DF52" s="320"/>
      <c r="DG52" s="320"/>
      <c r="DH52" s="320"/>
      <c r="DI52" s="320"/>
      <c r="DJ52" s="320"/>
      <c r="DK52" s="320"/>
      <c r="DL52" s="320"/>
      <c r="DM52" s="320"/>
      <c r="DN52" s="320"/>
      <c r="DO52" s="320"/>
      <c r="DP52" s="320"/>
      <c r="DQ52" s="320"/>
      <c r="DR52" s="320"/>
      <c r="DS52" s="320"/>
      <c r="DT52" s="320"/>
      <c r="DU52" s="320"/>
      <c r="DV52" s="320"/>
      <c r="DW52" s="320"/>
      <c r="DX52" s="320"/>
      <c r="DY52" s="320"/>
      <c r="DZ52" s="320"/>
      <c r="EA52" s="320"/>
      <c r="EB52" s="320"/>
      <c r="EC52" s="320"/>
      <c r="ED52" s="320"/>
      <c r="EE52" s="320"/>
      <c r="EF52" s="320"/>
      <c r="EG52" s="320"/>
      <c r="EH52" s="320"/>
      <c r="EI52" s="320"/>
      <c r="EJ52" s="320"/>
      <c r="EK52" s="320"/>
      <c r="EL52" s="320"/>
      <c r="EM52" s="320"/>
      <c r="EN52" s="320"/>
      <c r="EO52" s="320"/>
      <c r="EP52" s="320"/>
      <c r="EQ52" s="320"/>
      <c r="ER52" s="320"/>
      <c r="ES52" s="320"/>
      <c r="ET52" s="320"/>
      <c r="EU52" s="320"/>
      <c r="EV52" s="320"/>
      <c r="EW52" s="320"/>
      <c r="EX52" s="320"/>
      <c r="EY52" s="320"/>
      <c r="EZ52" s="320"/>
      <c r="FA52" s="320"/>
      <c r="FB52" s="320"/>
      <c r="FC52" s="320"/>
      <c r="FD52" s="320"/>
      <c r="FE52" s="320"/>
      <c r="FF52" s="320"/>
      <c r="FG52" s="320"/>
      <c r="FH52" s="320"/>
      <c r="FI52" s="320"/>
      <c r="FJ52" s="320"/>
      <c r="FK52" s="320"/>
      <c r="FL52" s="320"/>
      <c r="FM52" s="320"/>
      <c r="FN52" s="320"/>
      <c r="FO52" s="320"/>
      <c r="FP52" s="320"/>
      <c r="FQ52" s="320"/>
      <c r="FR52" s="320"/>
      <c r="FS52" s="320"/>
      <c r="FT52" s="320"/>
      <c r="FU52" s="320"/>
      <c r="FV52" s="320"/>
      <c r="FW52" s="320"/>
      <c r="FX52" s="320"/>
      <c r="FY52" s="320"/>
      <c r="FZ52" s="320"/>
      <c r="GA52" s="320"/>
      <c r="GB52" s="320"/>
      <c r="GC52" s="320"/>
      <c r="GD52" s="320"/>
      <c r="GE52" s="320"/>
      <c r="GF52" s="320"/>
      <c r="GG52" s="320"/>
      <c r="GH52" s="320"/>
      <c r="GI52" s="320"/>
      <c r="GJ52" s="320"/>
      <c r="GK52" s="320"/>
      <c r="GL52" s="320"/>
      <c r="GM52" s="320"/>
      <c r="GN52" s="320"/>
      <c r="GO52" s="320"/>
      <c r="GP52" s="320"/>
      <c r="GQ52" s="320"/>
      <c r="GR52" s="320"/>
      <c r="GS52" s="320"/>
      <c r="GT52" s="320"/>
      <c r="GU52" s="320"/>
      <c r="GV52" s="320"/>
      <c r="GW52" s="320"/>
      <c r="GX52" s="320"/>
      <c r="GY52" s="320"/>
      <c r="GZ52" s="320"/>
      <c r="HA52" s="320"/>
      <c r="HB52" s="320"/>
      <c r="HC52" s="320"/>
      <c r="HD52" s="320"/>
      <c r="HE52" s="320"/>
      <c r="HF52" s="320"/>
      <c r="HG52" s="320"/>
      <c r="HH52" s="320"/>
      <c r="HI52" s="320"/>
      <c r="HJ52" s="320"/>
      <c r="HK52" s="320"/>
      <c r="HL52" s="320"/>
      <c r="HM52" s="320"/>
      <c r="HN52" s="320"/>
      <c r="HO52" s="320"/>
      <c r="HP52" s="320"/>
      <c r="HQ52" s="320"/>
      <c r="HR52" s="320"/>
      <c r="HS52" s="320"/>
      <c r="HT52" s="320"/>
      <c r="HU52" s="320"/>
      <c r="HV52" s="320"/>
      <c r="HW52" s="320"/>
      <c r="HX52" s="320"/>
      <c r="HY52" s="320"/>
      <c r="HZ52" s="320"/>
      <c r="IA52" s="320"/>
      <c r="IB52" s="320"/>
      <c r="IC52" s="320"/>
      <c r="ID52" s="320"/>
      <c r="IE52" s="320"/>
      <c r="IF52" s="320"/>
      <c r="IG52" s="320"/>
      <c r="IH52" s="320"/>
      <c r="II52" s="320"/>
      <c r="IJ52" s="320"/>
      <c r="IK52" s="320"/>
      <c r="IL52" s="320"/>
      <c r="IM52" s="320"/>
      <c r="IN52" s="320"/>
      <c r="IO52" s="320"/>
      <c r="IP52" s="320"/>
      <c r="IQ52" s="320"/>
      <c r="IR52" s="320"/>
      <c r="IS52" s="320"/>
      <c r="IT52" s="320"/>
      <c r="IU52" s="320"/>
      <c r="IV52" s="320"/>
      <c r="IW52" s="320"/>
      <c r="IX52" s="320"/>
      <c r="IY52" s="320"/>
      <c r="IZ52" s="320"/>
      <c r="JA52" s="320"/>
      <c r="JB52" s="320"/>
      <c r="JC52" s="320"/>
      <c r="JD52" s="320"/>
      <c r="JE52" s="320"/>
      <c r="JF52" s="320"/>
      <c r="JG52" s="320"/>
      <c r="JH52" s="320"/>
      <c r="JI52" s="320"/>
      <c r="JJ52" s="320"/>
      <c r="JK52" s="320"/>
      <c r="JL52" s="320"/>
      <c r="JM52" s="320"/>
      <c r="JN52" s="320"/>
      <c r="JO52" s="320"/>
      <c r="JP52" s="320"/>
      <c r="JQ52" s="320"/>
      <c r="JR52" s="320"/>
      <c r="JS52" s="320"/>
      <c r="JT52" s="320"/>
      <c r="JU52" s="320"/>
      <c r="JV52" s="320"/>
      <c r="JW52" s="320"/>
      <c r="JX52" s="320"/>
      <c r="JY52" s="320"/>
      <c r="JZ52" s="320"/>
      <c r="KA52" s="320"/>
      <c r="KB52" s="320"/>
      <c r="KC52" s="320"/>
      <c r="KD52" s="320"/>
      <c r="KE52" s="320"/>
      <c r="KF52" s="320"/>
      <c r="KG52" s="320"/>
      <c r="KH52" s="320"/>
      <c r="KI52" s="320"/>
      <c r="KJ52" s="320"/>
      <c r="KK52" s="320"/>
      <c r="KL52" s="320"/>
      <c r="KM52" s="320"/>
      <c r="KN52" s="320"/>
      <c r="KO52" s="320"/>
      <c r="KP52" s="320"/>
      <c r="KQ52" s="320"/>
      <c r="KR52" s="320"/>
      <c r="KS52" s="320"/>
      <c r="KT52" s="320"/>
      <c r="KU52" s="320"/>
      <c r="KV52" s="320"/>
      <c r="KW52" s="320"/>
      <c r="KX52" s="320"/>
      <c r="KY52" s="320"/>
      <c r="KZ52" s="320"/>
      <c r="LA52" s="320"/>
      <c r="LB52" s="320"/>
      <c r="LC52" s="320"/>
      <c r="LD52" s="320"/>
      <c r="LE52" s="320"/>
      <c r="LF52" s="320"/>
      <c r="LG52" s="320"/>
      <c r="LH52" s="320"/>
      <c r="LI52" s="320"/>
      <c r="LJ52" s="320"/>
      <c r="LK52" s="320"/>
      <c r="LL52" s="320"/>
      <c r="LM52" s="320"/>
      <c r="LN52" s="320"/>
      <c r="LO52" s="320"/>
      <c r="LP52" s="320"/>
      <c r="LQ52" s="320"/>
      <c r="LR52" s="320"/>
      <c r="LS52" s="320"/>
      <c r="LT52" s="320"/>
      <c r="LU52" s="320"/>
      <c r="LV52" s="320"/>
      <c r="LW52" s="320"/>
      <c r="LX52" s="320"/>
      <c r="LY52" s="320"/>
      <c r="LZ52" s="320"/>
      <c r="MA52" s="320"/>
      <c r="MB52" s="320"/>
      <c r="MC52" s="320"/>
      <c r="MD52" s="320"/>
      <c r="ME52" s="320"/>
      <c r="MF52" s="320"/>
      <c r="MG52" s="320"/>
    </row>
    <row r="53" s="331" customFormat="1" ht="15" customHeight="1">
      <c r="A53" s="341" t="s">
        <v>189</v>
      </c>
      <c r="B53" s="342" t="s">
        <v>181</v>
      </c>
      <c r="C53" s="334">
        <f>'СС Макро ТО новый кон'!D58</f>
        <v>106.09999999999999</v>
      </c>
      <c r="D53" s="334">
        <f>'СС Макро ТО новый кон'!E58</f>
        <v>96.5</v>
      </c>
      <c r="E53" s="334">
        <f>'СС Макро ТО новый кон'!F58</f>
        <v>97.688859966509398</v>
      </c>
      <c r="F53" s="334">
        <f>'СС Макро ТО новый кон'!G58</f>
        <v>99.733437282912334</v>
      </c>
      <c r="G53" s="334">
        <f>'СС Макро ТО новый кон'!H58</f>
        <v>103.07502526334034</v>
      </c>
      <c r="H53" s="334">
        <f>'СС Макро ТО новый кон'!I58</f>
        <v>100.73322433318678</v>
      </c>
      <c r="I53" s="320"/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0"/>
      <c r="AZ53" s="320"/>
      <c r="BA53" s="320"/>
      <c r="BB53" s="320"/>
      <c r="BC53" s="320"/>
      <c r="BD53" s="320"/>
      <c r="BE53" s="320"/>
      <c r="BF53" s="320"/>
      <c r="BG53" s="320"/>
      <c r="BH53" s="320"/>
      <c r="BI53" s="320"/>
      <c r="BJ53" s="320"/>
      <c r="BK53" s="320"/>
      <c r="BL53" s="320"/>
      <c r="BM53" s="320"/>
      <c r="BN53" s="320"/>
      <c r="BO53" s="320"/>
      <c r="BP53" s="320"/>
      <c r="BQ53" s="320"/>
      <c r="BR53" s="320"/>
      <c r="BS53" s="320"/>
      <c r="BT53" s="320"/>
      <c r="BU53" s="320"/>
      <c r="BV53" s="320"/>
      <c r="BW53" s="320"/>
      <c r="BX53" s="320"/>
      <c r="BY53" s="320"/>
      <c r="BZ53" s="320"/>
      <c r="CA53" s="320"/>
      <c r="CB53" s="320"/>
      <c r="CC53" s="320"/>
      <c r="CD53" s="320"/>
      <c r="CE53" s="320"/>
      <c r="CF53" s="320"/>
      <c r="CG53" s="320"/>
      <c r="CH53" s="320"/>
      <c r="CI53" s="320"/>
      <c r="CJ53" s="320"/>
      <c r="CK53" s="320"/>
      <c r="CL53" s="320"/>
      <c r="CM53" s="320"/>
      <c r="CN53" s="320"/>
      <c r="CO53" s="320"/>
      <c r="CP53" s="320"/>
      <c r="CQ53" s="320"/>
      <c r="CR53" s="320"/>
      <c r="CS53" s="320"/>
      <c r="CT53" s="320"/>
      <c r="CU53" s="320"/>
      <c r="CV53" s="320"/>
      <c r="CW53" s="320"/>
      <c r="CX53" s="320"/>
      <c r="CY53" s="320"/>
      <c r="CZ53" s="320"/>
      <c r="DA53" s="320"/>
      <c r="DB53" s="320"/>
      <c r="DC53" s="320"/>
      <c r="DD53" s="320"/>
      <c r="DE53" s="320"/>
      <c r="DF53" s="320"/>
      <c r="DG53" s="320"/>
      <c r="DH53" s="320"/>
      <c r="DI53" s="320"/>
      <c r="DJ53" s="320"/>
      <c r="DK53" s="320"/>
      <c r="DL53" s="320"/>
      <c r="DM53" s="320"/>
      <c r="DN53" s="320"/>
      <c r="DO53" s="320"/>
      <c r="DP53" s="320"/>
      <c r="DQ53" s="320"/>
      <c r="DR53" s="320"/>
      <c r="DS53" s="320"/>
      <c r="DT53" s="320"/>
      <c r="DU53" s="320"/>
      <c r="DV53" s="320"/>
      <c r="DW53" s="320"/>
      <c r="DX53" s="320"/>
      <c r="DY53" s="320"/>
      <c r="DZ53" s="320"/>
      <c r="EA53" s="320"/>
      <c r="EB53" s="320"/>
      <c r="EC53" s="320"/>
      <c r="ED53" s="320"/>
      <c r="EE53" s="320"/>
      <c r="EF53" s="320"/>
      <c r="EG53" s="320"/>
      <c r="EH53" s="320"/>
      <c r="EI53" s="320"/>
      <c r="EJ53" s="320"/>
      <c r="EK53" s="320"/>
      <c r="EL53" s="320"/>
      <c r="EM53" s="320"/>
      <c r="EN53" s="320"/>
      <c r="EO53" s="320"/>
      <c r="EP53" s="320"/>
      <c r="EQ53" s="320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0"/>
      <c r="FF53" s="320"/>
      <c r="FG53" s="320"/>
      <c r="FH53" s="320"/>
      <c r="FI53" s="320"/>
      <c r="FJ53" s="320"/>
      <c r="FK53" s="320"/>
      <c r="FL53" s="320"/>
      <c r="FM53" s="320"/>
      <c r="FN53" s="320"/>
      <c r="FO53" s="320"/>
      <c r="FP53" s="320"/>
      <c r="FQ53" s="320"/>
      <c r="FR53" s="320"/>
      <c r="FS53" s="320"/>
      <c r="FT53" s="320"/>
      <c r="FU53" s="320"/>
      <c r="FV53" s="320"/>
      <c r="FW53" s="320"/>
      <c r="FX53" s="320"/>
      <c r="FY53" s="320"/>
      <c r="FZ53" s="320"/>
      <c r="GA53" s="320"/>
      <c r="GB53" s="320"/>
      <c r="GC53" s="320"/>
      <c r="GD53" s="320"/>
      <c r="GE53" s="320"/>
      <c r="GF53" s="320"/>
      <c r="GG53" s="320"/>
      <c r="GH53" s="320"/>
      <c r="GI53" s="320"/>
      <c r="GJ53" s="320"/>
      <c r="GK53" s="320"/>
      <c r="GL53" s="320"/>
      <c r="GM53" s="320"/>
      <c r="GN53" s="320"/>
      <c r="GO53" s="320"/>
      <c r="GP53" s="320"/>
      <c r="GQ53" s="320"/>
      <c r="GR53" s="320"/>
      <c r="GS53" s="320"/>
      <c r="GT53" s="320"/>
      <c r="GU53" s="320"/>
      <c r="GV53" s="320"/>
      <c r="GW53" s="320"/>
      <c r="GX53" s="320"/>
      <c r="GY53" s="320"/>
      <c r="GZ53" s="320"/>
      <c r="HA53" s="320"/>
      <c r="HB53" s="320"/>
      <c r="HC53" s="320"/>
      <c r="HD53" s="320"/>
      <c r="HE53" s="320"/>
      <c r="HF53" s="320"/>
      <c r="HG53" s="320"/>
      <c r="HH53" s="320"/>
      <c r="HI53" s="320"/>
      <c r="HJ53" s="320"/>
      <c r="HK53" s="320"/>
      <c r="HL53" s="320"/>
      <c r="HM53" s="320"/>
      <c r="HN53" s="320"/>
      <c r="HO53" s="320"/>
      <c r="HP53" s="320"/>
      <c r="HQ53" s="320"/>
      <c r="HR53" s="320"/>
      <c r="HS53" s="320"/>
      <c r="HT53" s="320"/>
      <c r="HU53" s="320"/>
      <c r="HV53" s="320"/>
      <c r="HW53" s="320"/>
      <c r="HX53" s="320"/>
      <c r="HY53" s="320"/>
      <c r="HZ53" s="320"/>
      <c r="IA53" s="320"/>
      <c r="IB53" s="320"/>
      <c r="IC53" s="320"/>
      <c r="ID53" s="320"/>
      <c r="IE53" s="320"/>
      <c r="IF53" s="320"/>
      <c r="IG53" s="320"/>
      <c r="IH53" s="320"/>
      <c r="II53" s="320"/>
      <c r="IJ53" s="320"/>
      <c r="IK53" s="320"/>
      <c r="IL53" s="320"/>
      <c r="IM53" s="320"/>
      <c r="IN53" s="320"/>
      <c r="IO53" s="320"/>
      <c r="IP53" s="320"/>
      <c r="IQ53" s="320"/>
      <c r="IR53" s="320"/>
      <c r="IS53" s="320"/>
      <c r="IT53" s="320"/>
      <c r="IU53" s="320"/>
      <c r="IV53" s="320"/>
      <c r="IW53" s="320"/>
      <c r="IX53" s="320"/>
      <c r="IY53" s="320"/>
      <c r="IZ53" s="320"/>
      <c r="JA53" s="320"/>
      <c r="JB53" s="320"/>
      <c r="JC53" s="320"/>
      <c r="JD53" s="320"/>
      <c r="JE53" s="320"/>
      <c r="JF53" s="320"/>
      <c r="JG53" s="320"/>
      <c r="JH53" s="320"/>
      <c r="JI53" s="320"/>
      <c r="JJ53" s="320"/>
      <c r="JK53" s="320"/>
      <c r="JL53" s="320"/>
      <c r="JM53" s="320"/>
      <c r="JN53" s="320"/>
      <c r="JO53" s="320"/>
      <c r="JP53" s="320"/>
      <c r="JQ53" s="320"/>
      <c r="JR53" s="320"/>
      <c r="JS53" s="320"/>
      <c r="JT53" s="320"/>
      <c r="JU53" s="320"/>
      <c r="JV53" s="320"/>
      <c r="JW53" s="320"/>
      <c r="JX53" s="320"/>
      <c r="JY53" s="320"/>
      <c r="JZ53" s="320"/>
      <c r="KA53" s="320"/>
      <c r="KB53" s="320"/>
      <c r="KC53" s="320"/>
      <c r="KD53" s="320"/>
      <c r="KE53" s="320"/>
      <c r="KF53" s="320"/>
      <c r="KG53" s="320"/>
      <c r="KH53" s="320"/>
      <c r="KI53" s="320"/>
      <c r="KJ53" s="320"/>
      <c r="KK53" s="320"/>
      <c r="KL53" s="320"/>
      <c r="KM53" s="320"/>
      <c r="KN53" s="320"/>
      <c r="KO53" s="320"/>
      <c r="KP53" s="320"/>
      <c r="KQ53" s="320"/>
      <c r="KR53" s="320"/>
      <c r="KS53" s="320"/>
      <c r="KT53" s="320"/>
      <c r="KU53" s="320"/>
      <c r="KV53" s="320"/>
      <c r="KW53" s="320"/>
      <c r="KX53" s="320"/>
      <c r="KY53" s="320"/>
      <c r="KZ53" s="320"/>
      <c r="LA53" s="320"/>
      <c r="LB53" s="320"/>
      <c r="LC53" s="320"/>
      <c r="LD53" s="320"/>
      <c r="LE53" s="320"/>
      <c r="LF53" s="320"/>
      <c r="LG53" s="320"/>
      <c r="LH53" s="320"/>
      <c r="LI53" s="320"/>
      <c r="LJ53" s="320"/>
      <c r="LK53" s="320"/>
      <c r="LL53" s="320"/>
      <c r="LM53" s="320"/>
      <c r="LN53" s="320"/>
      <c r="LO53" s="320"/>
      <c r="LP53" s="320"/>
      <c r="LQ53" s="320"/>
      <c r="LR53" s="320"/>
      <c r="LS53" s="320"/>
      <c r="LT53" s="320"/>
      <c r="LU53" s="320"/>
      <c r="LV53" s="320"/>
      <c r="LW53" s="320"/>
      <c r="LX53" s="320"/>
      <c r="LY53" s="320"/>
      <c r="LZ53" s="320"/>
      <c r="MA53" s="320"/>
      <c r="MB53" s="320"/>
      <c r="MC53" s="320"/>
      <c r="MD53" s="320"/>
      <c r="ME53" s="320"/>
      <c r="MF53" s="320"/>
      <c r="MG53" s="320"/>
    </row>
    <row r="54" s="331" customFormat="1" ht="32.25" customHeight="1">
      <c r="A54" s="341" t="s">
        <v>515</v>
      </c>
      <c r="B54" s="342" t="s">
        <v>191</v>
      </c>
      <c r="C54" s="343" t="e">
        <f>#REF!</f>
        <v>#REF!</v>
      </c>
      <c r="D54" s="343" t="e">
        <f>#REF!</f>
        <v>#REF!</v>
      </c>
      <c r="E54" s="343" t="e">
        <f>#REF!</f>
        <v>#REF!</v>
      </c>
      <c r="F54" s="343">
        <v>9.5454419427133299</v>
      </c>
      <c r="G54" s="343">
        <v>9.6768385333691995</v>
      </c>
      <c r="H54" s="343">
        <v>9.5916608041959055</v>
      </c>
      <c r="I54" s="320"/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0"/>
      <c r="AJ54" s="320"/>
      <c r="AK54" s="320"/>
      <c r="AL54" s="320"/>
      <c r="AM54" s="320"/>
      <c r="AN54" s="320"/>
      <c r="AO54" s="320"/>
      <c r="AP54" s="320"/>
      <c r="AQ54" s="320"/>
      <c r="AR54" s="320"/>
      <c r="AS54" s="320"/>
      <c r="AT54" s="320"/>
      <c r="AU54" s="320"/>
      <c r="AV54" s="320"/>
      <c r="AW54" s="320"/>
      <c r="AX54" s="320"/>
      <c r="AY54" s="320"/>
      <c r="AZ54" s="320"/>
      <c r="BA54" s="320"/>
      <c r="BB54" s="320"/>
      <c r="BC54" s="320"/>
      <c r="BD54" s="320"/>
      <c r="BE54" s="320"/>
      <c r="BF54" s="320"/>
      <c r="BG54" s="320"/>
      <c r="BH54" s="320"/>
      <c r="BI54" s="320"/>
      <c r="BJ54" s="320"/>
      <c r="BK54" s="320"/>
      <c r="BL54" s="320"/>
      <c r="BM54" s="320"/>
      <c r="BN54" s="320"/>
      <c r="BO54" s="320"/>
      <c r="BP54" s="320"/>
      <c r="BQ54" s="320"/>
      <c r="BR54" s="320"/>
      <c r="BS54" s="320"/>
      <c r="BT54" s="320"/>
      <c r="BU54" s="320"/>
      <c r="BV54" s="320"/>
      <c r="BW54" s="320"/>
      <c r="BX54" s="320"/>
      <c r="BY54" s="320"/>
      <c r="BZ54" s="320"/>
      <c r="CA54" s="320"/>
      <c r="CB54" s="320"/>
      <c r="CC54" s="320"/>
      <c r="CD54" s="320"/>
      <c r="CE54" s="320"/>
      <c r="CF54" s="320"/>
      <c r="CG54" s="320"/>
      <c r="CH54" s="320"/>
      <c r="CI54" s="320"/>
      <c r="CJ54" s="320"/>
      <c r="CK54" s="320"/>
      <c r="CL54" s="320"/>
      <c r="CM54" s="320"/>
      <c r="CN54" s="320"/>
      <c r="CO54" s="320"/>
      <c r="CP54" s="320"/>
      <c r="CQ54" s="320"/>
      <c r="CR54" s="320"/>
      <c r="CS54" s="320"/>
      <c r="CT54" s="320"/>
      <c r="CU54" s="320"/>
      <c r="CV54" s="320"/>
      <c r="CW54" s="320"/>
      <c r="CX54" s="320"/>
      <c r="CY54" s="320"/>
      <c r="CZ54" s="320"/>
      <c r="DA54" s="320"/>
      <c r="DB54" s="320"/>
      <c r="DC54" s="320"/>
      <c r="DD54" s="320"/>
      <c r="DE54" s="320"/>
      <c r="DF54" s="320"/>
      <c r="DG54" s="320"/>
      <c r="DH54" s="320"/>
      <c r="DI54" s="320"/>
      <c r="DJ54" s="320"/>
      <c r="DK54" s="320"/>
      <c r="DL54" s="320"/>
      <c r="DM54" s="320"/>
      <c r="DN54" s="320"/>
      <c r="DO54" s="320"/>
      <c r="DP54" s="320"/>
      <c r="DQ54" s="320"/>
      <c r="DR54" s="320"/>
      <c r="DS54" s="320"/>
      <c r="DT54" s="320"/>
      <c r="DU54" s="320"/>
      <c r="DV54" s="320"/>
      <c r="DW54" s="320"/>
      <c r="DX54" s="320"/>
      <c r="DY54" s="320"/>
      <c r="DZ54" s="320"/>
      <c r="EA54" s="320"/>
      <c r="EB54" s="320"/>
      <c r="EC54" s="320"/>
      <c r="ED54" s="320"/>
      <c r="EE54" s="320"/>
      <c r="EF54" s="320"/>
      <c r="EG54" s="320"/>
      <c r="EH54" s="320"/>
      <c r="EI54" s="320"/>
      <c r="EJ54" s="320"/>
      <c r="EK54" s="320"/>
      <c r="EL54" s="320"/>
      <c r="EM54" s="320"/>
      <c r="EN54" s="320"/>
      <c r="EO54" s="320"/>
      <c r="EP54" s="320"/>
      <c r="EQ54" s="320"/>
      <c r="ER54" s="320"/>
      <c r="ES54" s="320"/>
      <c r="ET54" s="320"/>
      <c r="EU54" s="320"/>
      <c r="EV54" s="320"/>
      <c r="EW54" s="320"/>
      <c r="EX54" s="320"/>
      <c r="EY54" s="320"/>
      <c r="EZ54" s="320"/>
      <c r="FA54" s="320"/>
      <c r="FB54" s="320"/>
      <c r="FC54" s="320"/>
      <c r="FD54" s="320"/>
      <c r="FE54" s="320"/>
      <c r="FF54" s="320"/>
      <c r="FG54" s="320"/>
      <c r="FH54" s="320"/>
      <c r="FI54" s="320"/>
      <c r="FJ54" s="320"/>
      <c r="FK54" s="320"/>
      <c r="FL54" s="320"/>
      <c r="FM54" s="320"/>
      <c r="FN54" s="320"/>
      <c r="FO54" s="320"/>
      <c r="FP54" s="320"/>
      <c r="FQ54" s="320"/>
      <c r="FR54" s="320"/>
      <c r="FS54" s="320"/>
      <c r="FT54" s="320"/>
      <c r="FU54" s="320"/>
      <c r="FV54" s="320"/>
      <c r="FW54" s="320"/>
      <c r="FX54" s="320"/>
      <c r="FY54" s="320"/>
      <c r="FZ54" s="320"/>
      <c r="GA54" s="320"/>
      <c r="GB54" s="320"/>
      <c r="GC54" s="320"/>
      <c r="GD54" s="320"/>
      <c r="GE54" s="320"/>
      <c r="GF54" s="320"/>
      <c r="GG54" s="320"/>
      <c r="GH54" s="320"/>
      <c r="GI54" s="320"/>
      <c r="GJ54" s="320"/>
      <c r="GK54" s="320"/>
      <c r="GL54" s="320"/>
      <c r="GM54" s="320"/>
      <c r="GN54" s="320"/>
      <c r="GO54" s="320"/>
      <c r="GP54" s="320"/>
      <c r="GQ54" s="320"/>
      <c r="GR54" s="320"/>
      <c r="GS54" s="320"/>
      <c r="GT54" s="320"/>
      <c r="GU54" s="320"/>
      <c r="GV54" s="320"/>
      <c r="GW54" s="320"/>
      <c r="GX54" s="320"/>
      <c r="GY54" s="320"/>
      <c r="GZ54" s="320"/>
      <c r="HA54" s="320"/>
      <c r="HB54" s="320"/>
      <c r="HC54" s="320"/>
      <c r="HD54" s="320"/>
      <c r="HE54" s="320"/>
      <c r="HF54" s="320"/>
      <c r="HG54" s="320"/>
      <c r="HH54" s="320"/>
      <c r="HI54" s="320"/>
      <c r="HJ54" s="320"/>
      <c r="HK54" s="320"/>
      <c r="HL54" s="320"/>
      <c r="HM54" s="320"/>
      <c r="HN54" s="320"/>
      <c r="HO54" s="320"/>
      <c r="HP54" s="320"/>
      <c r="HQ54" s="320"/>
      <c r="HR54" s="320"/>
      <c r="HS54" s="320"/>
      <c r="HT54" s="320"/>
      <c r="HU54" s="320"/>
      <c r="HV54" s="320"/>
      <c r="HW54" s="320"/>
      <c r="HX54" s="320"/>
      <c r="HY54" s="320"/>
      <c r="HZ54" s="320"/>
      <c r="IA54" s="320"/>
      <c r="IB54" s="320"/>
      <c r="IC54" s="320"/>
      <c r="ID54" s="320"/>
      <c r="IE54" s="320"/>
      <c r="IF54" s="320"/>
      <c r="IG54" s="320"/>
      <c r="IH54" s="320"/>
      <c r="II54" s="320"/>
      <c r="IJ54" s="320"/>
      <c r="IK54" s="320"/>
      <c r="IL54" s="320"/>
      <c r="IM54" s="320"/>
      <c r="IN54" s="320"/>
      <c r="IO54" s="320"/>
      <c r="IP54" s="320"/>
      <c r="IQ54" s="320"/>
      <c r="IR54" s="320"/>
      <c r="IS54" s="320"/>
      <c r="IT54" s="320"/>
      <c r="IU54" s="320"/>
      <c r="IV54" s="320"/>
      <c r="IW54" s="320"/>
      <c r="IX54" s="320"/>
      <c r="IY54" s="320"/>
      <c r="IZ54" s="320"/>
      <c r="JA54" s="320"/>
      <c r="JB54" s="320"/>
      <c r="JC54" s="320"/>
      <c r="JD54" s="320"/>
      <c r="JE54" s="320"/>
      <c r="JF54" s="320"/>
      <c r="JG54" s="320"/>
      <c r="JH54" s="320"/>
      <c r="JI54" s="320"/>
      <c r="JJ54" s="320"/>
      <c r="JK54" s="320"/>
      <c r="JL54" s="320"/>
      <c r="JM54" s="320"/>
      <c r="JN54" s="320"/>
      <c r="JO54" s="320"/>
      <c r="JP54" s="320"/>
      <c r="JQ54" s="320"/>
      <c r="JR54" s="320"/>
      <c r="JS54" s="320"/>
      <c r="JT54" s="320"/>
      <c r="JU54" s="320"/>
      <c r="JV54" s="320"/>
      <c r="JW54" s="320"/>
      <c r="JX54" s="320"/>
      <c r="JY54" s="320"/>
      <c r="JZ54" s="320"/>
      <c r="KA54" s="320"/>
      <c r="KB54" s="320"/>
      <c r="KC54" s="320"/>
      <c r="KD54" s="320"/>
      <c r="KE54" s="320"/>
      <c r="KF54" s="320"/>
      <c r="KG54" s="320"/>
      <c r="KH54" s="320"/>
      <c r="KI54" s="320"/>
      <c r="KJ54" s="320"/>
      <c r="KK54" s="320"/>
      <c r="KL54" s="320"/>
      <c r="KM54" s="320"/>
      <c r="KN54" s="320"/>
      <c r="KO54" s="320"/>
      <c r="KP54" s="320"/>
      <c r="KQ54" s="320"/>
      <c r="KR54" s="320"/>
      <c r="KS54" s="320"/>
      <c r="KT54" s="320"/>
      <c r="KU54" s="320"/>
      <c r="KV54" s="320"/>
      <c r="KW54" s="320"/>
      <c r="KX54" s="320"/>
      <c r="KY54" s="320"/>
      <c r="KZ54" s="320"/>
      <c r="LA54" s="320"/>
      <c r="LB54" s="320"/>
      <c r="LC54" s="320"/>
      <c r="LD54" s="320"/>
      <c r="LE54" s="320"/>
      <c r="LF54" s="320"/>
      <c r="LG54" s="320"/>
      <c r="LH54" s="320"/>
      <c r="LI54" s="320"/>
      <c r="LJ54" s="320"/>
      <c r="LK54" s="320"/>
      <c r="LL54" s="320"/>
      <c r="LM54" s="320"/>
      <c r="LN54" s="320"/>
      <c r="LO54" s="320"/>
      <c r="LP54" s="320"/>
      <c r="LQ54" s="320"/>
      <c r="LR54" s="320"/>
      <c r="LS54" s="320"/>
      <c r="LT54" s="320"/>
      <c r="LU54" s="320"/>
      <c r="LV54" s="320"/>
      <c r="LW54" s="320"/>
      <c r="LX54" s="320"/>
      <c r="LY54" s="320"/>
      <c r="LZ54" s="320"/>
      <c r="MA54" s="320"/>
      <c r="MB54" s="320"/>
      <c r="MC54" s="320"/>
      <c r="MD54" s="320"/>
      <c r="ME54" s="320"/>
      <c r="MF54" s="320"/>
      <c r="MG54" s="320"/>
    </row>
    <row r="55" s="331" customFormat="1" ht="45">
      <c r="A55" s="341" t="s">
        <v>204</v>
      </c>
      <c r="B55" s="342"/>
      <c r="C55" s="343"/>
      <c r="D55" s="343"/>
      <c r="E55" s="343"/>
      <c r="F55" s="343"/>
      <c r="G55" s="343"/>
      <c r="H55" s="343"/>
      <c r="I55" s="320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0"/>
      <c r="AJ55" s="320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0"/>
      <c r="AZ55" s="320"/>
      <c r="BA55" s="320"/>
      <c r="BB55" s="320"/>
      <c r="BC55" s="320"/>
      <c r="BD55" s="320"/>
      <c r="BE55" s="320"/>
      <c r="BF55" s="320"/>
      <c r="BG55" s="320"/>
      <c r="BH55" s="320"/>
      <c r="BI55" s="320"/>
      <c r="BJ55" s="320"/>
      <c r="BK55" s="320"/>
      <c r="BL55" s="320"/>
      <c r="BM55" s="320"/>
      <c r="BN55" s="320"/>
      <c r="BO55" s="320"/>
      <c r="BP55" s="320"/>
      <c r="BQ55" s="320"/>
      <c r="BR55" s="320"/>
      <c r="BS55" s="320"/>
      <c r="BT55" s="320"/>
      <c r="BU55" s="320"/>
      <c r="BV55" s="320"/>
      <c r="BW55" s="320"/>
      <c r="BX55" s="320"/>
      <c r="BY55" s="320"/>
      <c r="BZ55" s="320"/>
      <c r="CA55" s="320"/>
      <c r="CB55" s="320"/>
      <c r="CC55" s="320"/>
      <c r="CD55" s="320"/>
      <c r="CE55" s="320"/>
      <c r="CF55" s="320"/>
      <c r="CG55" s="320"/>
      <c r="CH55" s="320"/>
      <c r="CI55" s="320"/>
      <c r="CJ55" s="320"/>
      <c r="CK55" s="320"/>
      <c r="CL55" s="320"/>
      <c r="CM55" s="320"/>
      <c r="CN55" s="320"/>
      <c r="CO55" s="320"/>
      <c r="CP55" s="320"/>
      <c r="CQ55" s="320"/>
      <c r="CR55" s="320"/>
      <c r="CS55" s="320"/>
      <c r="CT55" s="320"/>
      <c r="CU55" s="320"/>
      <c r="CV55" s="320"/>
      <c r="CW55" s="320"/>
      <c r="CX55" s="320"/>
      <c r="CY55" s="320"/>
      <c r="CZ55" s="320"/>
      <c r="DA55" s="320"/>
      <c r="DB55" s="320"/>
      <c r="DC55" s="320"/>
      <c r="DD55" s="320"/>
      <c r="DE55" s="320"/>
      <c r="DF55" s="320"/>
      <c r="DG55" s="320"/>
      <c r="DH55" s="320"/>
      <c r="DI55" s="320"/>
      <c r="DJ55" s="320"/>
      <c r="DK55" s="320"/>
      <c r="DL55" s="320"/>
      <c r="DM55" s="320"/>
      <c r="DN55" s="320"/>
      <c r="DO55" s="320"/>
      <c r="DP55" s="320"/>
      <c r="DQ55" s="320"/>
      <c r="DR55" s="320"/>
      <c r="DS55" s="320"/>
      <c r="DT55" s="320"/>
      <c r="DU55" s="320"/>
      <c r="DV55" s="320"/>
      <c r="DW55" s="320"/>
      <c r="DX55" s="320"/>
      <c r="DY55" s="320"/>
      <c r="DZ55" s="320"/>
      <c r="EA55" s="320"/>
      <c r="EB55" s="320"/>
      <c r="EC55" s="320"/>
      <c r="ED55" s="320"/>
      <c r="EE55" s="320"/>
      <c r="EF55" s="320"/>
      <c r="EG55" s="320"/>
      <c r="EH55" s="320"/>
      <c r="EI55" s="320"/>
      <c r="EJ55" s="320"/>
      <c r="EK55" s="320"/>
      <c r="EL55" s="320"/>
      <c r="EM55" s="320"/>
      <c r="EN55" s="320"/>
      <c r="EO55" s="320"/>
      <c r="EP55" s="320"/>
      <c r="EQ55" s="320"/>
      <c r="ER55" s="320"/>
      <c r="ES55" s="320"/>
      <c r="ET55" s="320"/>
      <c r="EU55" s="320"/>
      <c r="EV55" s="320"/>
      <c r="EW55" s="320"/>
      <c r="EX55" s="320"/>
      <c r="EY55" s="320"/>
      <c r="EZ55" s="320"/>
      <c r="FA55" s="320"/>
      <c r="FB55" s="320"/>
      <c r="FC55" s="320"/>
      <c r="FD55" s="320"/>
      <c r="FE55" s="320"/>
      <c r="FF55" s="320"/>
      <c r="FG55" s="320"/>
      <c r="FH55" s="320"/>
      <c r="FI55" s="320"/>
      <c r="FJ55" s="320"/>
      <c r="FK55" s="320"/>
      <c r="FL55" s="320"/>
      <c r="FM55" s="320"/>
      <c r="FN55" s="320"/>
      <c r="FO55" s="320"/>
      <c r="FP55" s="320"/>
      <c r="FQ55" s="320"/>
      <c r="FR55" s="320"/>
      <c r="FS55" s="320"/>
      <c r="FT55" s="320"/>
      <c r="FU55" s="320"/>
      <c r="FV55" s="320"/>
      <c r="FW55" s="320"/>
      <c r="FX55" s="320"/>
      <c r="FY55" s="320"/>
      <c r="FZ55" s="320"/>
      <c r="GA55" s="320"/>
      <c r="GB55" s="320"/>
      <c r="GC55" s="320"/>
      <c r="GD55" s="320"/>
      <c r="GE55" s="320"/>
      <c r="GF55" s="320"/>
      <c r="GG55" s="320"/>
      <c r="GH55" s="320"/>
      <c r="GI55" s="320"/>
      <c r="GJ55" s="320"/>
      <c r="GK55" s="320"/>
      <c r="GL55" s="320"/>
      <c r="GM55" s="320"/>
      <c r="GN55" s="320"/>
      <c r="GO55" s="320"/>
      <c r="GP55" s="320"/>
      <c r="GQ55" s="320"/>
      <c r="GR55" s="320"/>
      <c r="GS55" s="320"/>
      <c r="GT55" s="320"/>
      <c r="GU55" s="320"/>
      <c r="GV55" s="320"/>
      <c r="GW55" s="320"/>
      <c r="GX55" s="320"/>
      <c r="GY55" s="320"/>
      <c r="GZ55" s="320"/>
      <c r="HA55" s="320"/>
      <c r="HB55" s="320"/>
      <c r="HC55" s="320"/>
      <c r="HD55" s="320"/>
      <c r="HE55" s="320"/>
      <c r="HF55" s="320"/>
      <c r="HG55" s="320"/>
      <c r="HH55" s="320"/>
      <c r="HI55" s="320"/>
      <c r="HJ55" s="320"/>
      <c r="HK55" s="320"/>
      <c r="HL55" s="320"/>
      <c r="HM55" s="320"/>
      <c r="HN55" s="320"/>
      <c r="HO55" s="320"/>
      <c r="HP55" s="320"/>
      <c r="HQ55" s="320"/>
      <c r="HR55" s="320"/>
      <c r="HS55" s="320"/>
      <c r="HT55" s="320"/>
      <c r="HU55" s="320"/>
      <c r="HV55" s="320"/>
      <c r="HW55" s="320"/>
      <c r="HX55" s="320"/>
      <c r="HY55" s="320"/>
      <c r="HZ55" s="320"/>
      <c r="IA55" s="320"/>
      <c r="IB55" s="320"/>
      <c r="IC55" s="320"/>
      <c r="ID55" s="320"/>
      <c r="IE55" s="320"/>
      <c r="IF55" s="320"/>
      <c r="IG55" s="320"/>
      <c r="IH55" s="320"/>
      <c r="II55" s="320"/>
      <c r="IJ55" s="320"/>
      <c r="IK55" s="320"/>
      <c r="IL55" s="320"/>
      <c r="IM55" s="320"/>
      <c r="IN55" s="320"/>
      <c r="IO55" s="320"/>
      <c r="IP55" s="320"/>
      <c r="IQ55" s="320"/>
      <c r="IR55" s="320"/>
      <c r="IS55" s="320"/>
      <c r="IT55" s="320"/>
      <c r="IU55" s="320"/>
      <c r="IV55" s="320"/>
      <c r="IW55" s="320"/>
      <c r="IX55" s="320"/>
      <c r="IY55" s="320"/>
      <c r="IZ55" s="320"/>
      <c r="JA55" s="320"/>
      <c r="JB55" s="320"/>
      <c r="JC55" s="320"/>
      <c r="JD55" s="320"/>
      <c r="JE55" s="320"/>
      <c r="JF55" s="320"/>
      <c r="JG55" s="320"/>
      <c r="JH55" s="320"/>
      <c r="JI55" s="320"/>
      <c r="JJ55" s="320"/>
      <c r="JK55" s="320"/>
      <c r="JL55" s="320"/>
      <c r="JM55" s="320"/>
      <c r="JN55" s="320"/>
      <c r="JO55" s="320"/>
      <c r="JP55" s="320"/>
      <c r="JQ55" s="320"/>
      <c r="JR55" s="320"/>
      <c r="JS55" s="320"/>
      <c r="JT55" s="320"/>
      <c r="JU55" s="320"/>
      <c r="JV55" s="320"/>
      <c r="JW55" s="320"/>
      <c r="JX55" s="320"/>
      <c r="JY55" s="320"/>
      <c r="JZ55" s="320"/>
      <c r="KA55" s="320"/>
      <c r="KB55" s="320"/>
      <c r="KC55" s="320"/>
      <c r="KD55" s="320"/>
      <c r="KE55" s="320"/>
      <c r="KF55" s="320"/>
      <c r="KG55" s="320"/>
      <c r="KH55" s="320"/>
      <c r="KI55" s="320"/>
      <c r="KJ55" s="320"/>
      <c r="KK55" s="320"/>
      <c r="KL55" s="320"/>
      <c r="KM55" s="320"/>
      <c r="KN55" s="320"/>
      <c r="KO55" s="320"/>
      <c r="KP55" s="320"/>
      <c r="KQ55" s="320"/>
      <c r="KR55" s="320"/>
      <c r="KS55" s="320"/>
      <c r="KT55" s="320"/>
      <c r="KU55" s="320"/>
      <c r="KV55" s="320"/>
      <c r="KW55" s="320"/>
      <c r="KX55" s="320"/>
      <c r="KY55" s="320"/>
      <c r="KZ55" s="320"/>
      <c r="LA55" s="320"/>
      <c r="LB55" s="320"/>
      <c r="LC55" s="320"/>
      <c r="LD55" s="320"/>
      <c r="LE55" s="320"/>
      <c r="LF55" s="320"/>
      <c r="LG55" s="320"/>
      <c r="LH55" s="320"/>
      <c r="LI55" s="320"/>
      <c r="LJ55" s="320"/>
      <c r="LK55" s="320"/>
      <c r="LL55" s="320"/>
      <c r="LM55" s="320"/>
      <c r="LN55" s="320"/>
      <c r="LO55" s="320"/>
      <c r="LP55" s="320"/>
      <c r="LQ55" s="320"/>
      <c r="LR55" s="320"/>
      <c r="LS55" s="320"/>
      <c r="LT55" s="320"/>
      <c r="LU55" s="320"/>
      <c r="LV55" s="320"/>
      <c r="LW55" s="320"/>
      <c r="LX55" s="320"/>
      <c r="LY55" s="320"/>
      <c r="LZ55" s="320"/>
      <c r="MA55" s="320"/>
      <c r="MB55" s="320"/>
      <c r="MC55" s="320"/>
      <c r="MD55" s="320"/>
      <c r="ME55" s="320"/>
      <c r="MF55" s="320"/>
      <c r="MG55" s="320"/>
    </row>
    <row r="56" s="331" customFormat="1" ht="15">
      <c r="A56" s="341" t="s">
        <v>188</v>
      </c>
      <c r="B56" s="342" t="s">
        <v>178</v>
      </c>
      <c r="C56" s="343" t="e">
        <f>#REF!</f>
        <v>#REF!</v>
      </c>
      <c r="D56" s="343" t="e">
        <f>#REF!</f>
        <v>#REF!</v>
      </c>
      <c r="E56" s="343" t="e">
        <f>#REF!</f>
        <v>#REF!</v>
      </c>
      <c r="F56" s="343">
        <v>10417.307798476799</v>
      </c>
      <c r="G56" s="343">
        <v>11169.854113838766</v>
      </c>
      <c r="H56" s="343">
        <v>12081.314209528015</v>
      </c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0"/>
      <c r="AR56" s="320"/>
      <c r="AS56" s="320"/>
      <c r="AT56" s="320"/>
      <c r="AU56" s="320"/>
      <c r="AV56" s="320"/>
      <c r="AW56" s="320"/>
      <c r="AX56" s="320"/>
      <c r="AY56" s="320"/>
      <c r="AZ56" s="320"/>
      <c r="BA56" s="320"/>
      <c r="BB56" s="320"/>
      <c r="BC56" s="320"/>
      <c r="BD56" s="320"/>
      <c r="BE56" s="320"/>
      <c r="BF56" s="320"/>
      <c r="BG56" s="320"/>
      <c r="BH56" s="320"/>
      <c r="BI56" s="320"/>
      <c r="BJ56" s="320"/>
      <c r="BK56" s="320"/>
      <c r="BL56" s="320"/>
      <c r="BM56" s="320"/>
      <c r="BN56" s="320"/>
      <c r="BO56" s="320"/>
      <c r="BP56" s="320"/>
      <c r="BQ56" s="320"/>
      <c r="BR56" s="320"/>
      <c r="BS56" s="320"/>
      <c r="BT56" s="320"/>
      <c r="BU56" s="320"/>
      <c r="BV56" s="320"/>
      <c r="BW56" s="320"/>
      <c r="BX56" s="320"/>
      <c r="BY56" s="320"/>
      <c r="BZ56" s="320"/>
      <c r="CA56" s="320"/>
      <c r="CB56" s="320"/>
      <c r="CC56" s="320"/>
      <c r="CD56" s="320"/>
      <c r="CE56" s="320"/>
      <c r="CF56" s="320"/>
      <c r="CG56" s="320"/>
      <c r="CH56" s="320"/>
      <c r="CI56" s="320"/>
      <c r="CJ56" s="320"/>
      <c r="CK56" s="320"/>
      <c r="CL56" s="320"/>
      <c r="CM56" s="320"/>
      <c r="CN56" s="320"/>
      <c r="CO56" s="320"/>
      <c r="CP56" s="320"/>
      <c r="CQ56" s="320"/>
      <c r="CR56" s="320"/>
      <c r="CS56" s="320"/>
      <c r="CT56" s="320"/>
      <c r="CU56" s="320"/>
      <c r="CV56" s="320"/>
      <c r="CW56" s="320"/>
      <c r="CX56" s="320"/>
      <c r="CY56" s="320"/>
      <c r="CZ56" s="320"/>
      <c r="DA56" s="320"/>
      <c r="DB56" s="320"/>
      <c r="DC56" s="320"/>
      <c r="DD56" s="320"/>
      <c r="DE56" s="320"/>
      <c r="DF56" s="320"/>
      <c r="DG56" s="320"/>
      <c r="DH56" s="320"/>
      <c r="DI56" s="320"/>
      <c r="DJ56" s="320"/>
      <c r="DK56" s="320"/>
      <c r="DL56" s="320"/>
      <c r="DM56" s="320"/>
      <c r="DN56" s="320"/>
      <c r="DO56" s="320"/>
      <c r="DP56" s="320"/>
      <c r="DQ56" s="320"/>
      <c r="DR56" s="320"/>
      <c r="DS56" s="320"/>
      <c r="DT56" s="320"/>
      <c r="DU56" s="320"/>
      <c r="DV56" s="320"/>
      <c r="DW56" s="320"/>
      <c r="DX56" s="320"/>
      <c r="DY56" s="320"/>
      <c r="DZ56" s="320"/>
      <c r="EA56" s="320"/>
      <c r="EB56" s="320"/>
      <c r="EC56" s="320"/>
      <c r="ED56" s="320"/>
      <c r="EE56" s="320"/>
      <c r="EF56" s="320"/>
      <c r="EG56" s="320"/>
      <c r="EH56" s="320"/>
      <c r="EI56" s="320"/>
      <c r="EJ56" s="320"/>
      <c r="EK56" s="320"/>
      <c r="EL56" s="320"/>
      <c r="EM56" s="320"/>
      <c r="EN56" s="320"/>
      <c r="EO56" s="320"/>
      <c r="EP56" s="320"/>
      <c r="EQ56" s="320"/>
      <c r="ER56" s="320"/>
      <c r="ES56" s="320"/>
      <c r="ET56" s="320"/>
      <c r="EU56" s="320"/>
      <c r="EV56" s="320"/>
      <c r="EW56" s="320"/>
      <c r="EX56" s="320"/>
      <c r="EY56" s="320"/>
      <c r="EZ56" s="320"/>
      <c r="FA56" s="320"/>
      <c r="FB56" s="320"/>
      <c r="FC56" s="320"/>
      <c r="FD56" s="320"/>
      <c r="FE56" s="320"/>
      <c r="FF56" s="320"/>
      <c r="FG56" s="320"/>
      <c r="FH56" s="320"/>
      <c r="FI56" s="320"/>
      <c r="FJ56" s="320"/>
      <c r="FK56" s="320"/>
      <c r="FL56" s="320"/>
      <c r="FM56" s="320"/>
      <c r="FN56" s="320"/>
      <c r="FO56" s="320"/>
      <c r="FP56" s="320"/>
      <c r="FQ56" s="320"/>
      <c r="FR56" s="320"/>
      <c r="FS56" s="320"/>
      <c r="FT56" s="320"/>
      <c r="FU56" s="320"/>
      <c r="FV56" s="320"/>
      <c r="FW56" s="320"/>
      <c r="FX56" s="320"/>
      <c r="FY56" s="320"/>
      <c r="FZ56" s="320"/>
      <c r="GA56" s="320"/>
      <c r="GB56" s="320"/>
      <c r="GC56" s="320"/>
      <c r="GD56" s="320"/>
      <c r="GE56" s="320"/>
      <c r="GF56" s="320"/>
      <c r="GG56" s="320"/>
      <c r="GH56" s="320"/>
      <c r="GI56" s="320"/>
      <c r="GJ56" s="320"/>
      <c r="GK56" s="320"/>
      <c r="GL56" s="320"/>
      <c r="GM56" s="320"/>
      <c r="GN56" s="320"/>
      <c r="GO56" s="320"/>
      <c r="GP56" s="320"/>
      <c r="GQ56" s="320"/>
      <c r="GR56" s="320"/>
      <c r="GS56" s="320"/>
      <c r="GT56" s="320"/>
      <c r="GU56" s="320"/>
      <c r="GV56" s="320"/>
      <c r="GW56" s="320"/>
      <c r="GX56" s="320"/>
      <c r="GY56" s="320"/>
      <c r="GZ56" s="320"/>
      <c r="HA56" s="320"/>
      <c r="HB56" s="320"/>
      <c r="HC56" s="320"/>
      <c r="HD56" s="320"/>
      <c r="HE56" s="320"/>
      <c r="HF56" s="320"/>
      <c r="HG56" s="320"/>
      <c r="HH56" s="320"/>
      <c r="HI56" s="320"/>
      <c r="HJ56" s="320"/>
      <c r="HK56" s="320"/>
      <c r="HL56" s="320"/>
      <c r="HM56" s="320"/>
      <c r="HN56" s="320"/>
      <c r="HO56" s="320"/>
      <c r="HP56" s="320"/>
      <c r="HQ56" s="320"/>
      <c r="HR56" s="320"/>
      <c r="HS56" s="320"/>
      <c r="HT56" s="320"/>
      <c r="HU56" s="320"/>
      <c r="HV56" s="320"/>
      <c r="HW56" s="320"/>
      <c r="HX56" s="320"/>
      <c r="HY56" s="320"/>
      <c r="HZ56" s="320"/>
      <c r="IA56" s="320"/>
      <c r="IB56" s="320"/>
      <c r="IC56" s="320"/>
      <c r="ID56" s="320"/>
      <c r="IE56" s="320"/>
      <c r="IF56" s="320"/>
      <c r="IG56" s="320"/>
      <c r="IH56" s="320"/>
      <c r="II56" s="320"/>
      <c r="IJ56" s="320"/>
      <c r="IK56" s="320"/>
      <c r="IL56" s="320"/>
      <c r="IM56" s="320"/>
      <c r="IN56" s="320"/>
      <c r="IO56" s="320"/>
      <c r="IP56" s="320"/>
      <c r="IQ56" s="320"/>
      <c r="IR56" s="320"/>
      <c r="IS56" s="320"/>
      <c r="IT56" s="320"/>
      <c r="IU56" s="320"/>
      <c r="IV56" s="320"/>
      <c r="IW56" s="320"/>
      <c r="IX56" s="320"/>
      <c r="IY56" s="320"/>
      <c r="IZ56" s="320"/>
      <c r="JA56" s="320"/>
      <c r="JB56" s="320"/>
      <c r="JC56" s="320"/>
      <c r="JD56" s="320"/>
      <c r="JE56" s="320"/>
      <c r="JF56" s="320"/>
      <c r="JG56" s="320"/>
      <c r="JH56" s="320"/>
      <c r="JI56" s="320"/>
      <c r="JJ56" s="320"/>
      <c r="JK56" s="320"/>
      <c r="JL56" s="320"/>
      <c r="JM56" s="320"/>
      <c r="JN56" s="320"/>
      <c r="JO56" s="320"/>
      <c r="JP56" s="320"/>
      <c r="JQ56" s="320"/>
      <c r="JR56" s="320"/>
      <c r="JS56" s="320"/>
      <c r="JT56" s="320"/>
      <c r="JU56" s="320"/>
      <c r="JV56" s="320"/>
      <c r="JW56" s="320"/>
      <c r="JX56" s="320"/>
      <c r="JY56" s="320"/>
      <c r="JZ56" s="320"/>
      <c r="KA56" s="320"/>
      <c r="KB56" s="320"/>
      <c r="KC56" s="320"/>
      <c r="KD56" s="320"/>
      <c r="KE56" s="320"/>
      <c r="KF56" s="320"/>
      <c r="KG56" s="320"/>
      <c r="KH56" s="320"/>
      <c r="KI56" s="320"/>
      <c r="KJ56" s="320"/>
      <c r="KK56" s="320"/>
      <c r="KL56" s="320"/>
      <c r="KM56" s="320"/>
      <c r="KN56" s="320"/>
      <c r="KO56" s="320"/>
      <c r="KP56" s="320"/>
      <c r="KQ56" s="320"/>
      <c r="KR56" s="320"/>
      <c r="KS56" s="320"/>
      <c r="KT56" s="320"/>
      <c r="KU56" s="320"/>
      <c r="KV56" s="320"/>
      <c r="KW56" s="320"/>
      <c r="KX56" s="320"/>
      <c r="KY56" s="320"/>
      <c r="KZ56" s="320"/>
      <c r="LA56" s="320"/>
      <c r="LB56" s="320"/>
      <c r="LC56" s="320"/>
      <c r="LD56" s="320"/>
      <c r="LE56" s="320"/>
      <c r="LF56" s="320"/>
      <c r="LG56" s="320"/>
      <c r="LH56" s="320"/>
      <c r="LI56" s="320"/>
      <c r="LJ56" s="320"/>
      <c r="LK56" s="320"/>
      <c r="LL56" s="320"/>
      <c r="LM56" s="320"/>
      <c r="LN56" s="320"/>
      <c r="LO56" s="320"/>
      <c r="LP56" s="320"/>
      <c r="LQ56" s="320"/>
      <c r="LR56" s="320"/>
      <c r="LS56" s="320"/>
      <c r="LT56" s="320"/>
      <c r="LU56" s="320"/>
      <c r="LV56" s="320"/>
      <c r="LW56" s="320"/>
      <c r="LX56" s="320"/>
      <c r="LY56" s="320"/>
      <c r="LZ56" s="320"/>
      <c r="MA56" s="320"/>
      <c r="MB56" s="320"/>
      <c r="MC56" s="320"/>
      <c r="MD56" s="320"/>
      <c r="ME56" s="320"/>
      <c r="MF56" s="320"/>
      <c r="MG56" s="320"/>
    </row>
    <row r="57" s="331" customFormat="1" ht="15" customHeight="1">
      <c r="A57" s="341" t="s">
        <v>189</v>
      </c>
      <c r="B57" s="342" t="s">
        <v>181</v>
      </c>
      <c r="C57" s="334">
        <f>'СС Макро ТО новый кон'!D59</f>
        <v>102.2</v>
      </c>
      <c r="D57" s="334">
        <f>'СС Макро ТО новый кон'!E59</f>
        <v>99.900000000000006</v>
      </c>
      <c r="E57" s="334">
        <f>'СС Макро ТО новый кон'!F59</f>
        <v>105.3</v>
      </c>
      <c r="F57" s="334">
        <f>'СС Макро ТО новый кон'!G59</f>
        <v>102.3</v>
      </c>
      <c r="G57" s="334">
        <f>'СС Макро ТО новый кон'!H59</f>
        <v>102.5</v>
      </c>
      <c r="H57" s="334">
        <f>'СС Макро ТО новый кон'!I59</f>
        <v>102</v>
      </c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  <c r="AJ57" s="320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0"/>
      <c r="AZ57" s="320"/>
      <c r="BA57" s="320"/>
      <c r="BB57" s="320"/>
      <c r="BC57" s="320"/>
      <c r="BD57" s="320"/>
      <c r="BE57" s="320"/>
      <c r="BF57" s="320"/>
      <c r="BG57" s="320"/>
      <c r="BH57" s="320"/>
      <c r="BI57" s="320"/>
      <c r="BJ57" s="320"/>
      <c r="BK57" s="320"/>
      <c r="BL57" s="320"/>
      <c r="BM57" s="320"/>
      <c r="BN57" s="320"/>
      <c r="BO57" s="320"/>
      <c r="BP57" s="320"/>
      <c r="BQ57" s="320"/>
      <c r="BR57" s="320"/>
      <c r="BS57" s="320"/>
      <c r="BT57" s="320"/>
      <c r="BU57" s="320"/>
      <c r="BV57" s="320"/>
      <c r="BW57" s="320"/>
      <c r="BX57" s="320"/>
      <c r="BY57" s="320"/>
      <c r="BZ57" s="320"/>
      <c r="CA57" s="320"/>
      <c r="CB57" s="320"/>
      <c r="CC57" s="320"/>
      <c r="CD57" s="320"/>
      <c r="CE57" s="320"/>
      <c r="CF57" s="320"/>
      <c r="CG57" s="320"/>
      <c r="CH57" s="320"/>
      <c r="CI57" s="320"/>
      <c r="CJ57" s="320"/>
      <c r="CK57" s="320"/>
      <c r="CL57" s="320"/>
      <c r="CM57" s="320"/>
      <c r="CN57" s="320"/>
      <c r="CO57" s="320"/>
      <c r="CP57" s="320"/>
      <c r="CQ57" s="320"/>
      <c r="CR57" s="320"/>
      <c r="CS57" s="320"/>
      <c r="CT57" s="320"/>
      <c r="CU57" s="320"/>
      <c r="CV57" s="320"/>
      <c r="CW57" s="320"/>
      <c r="CX57" s="320"/>
      <c r="CY57" s="320"/>
      <c r="CZ57" s="320"/>
      <c r="DA57" s="320"/>
      <c r="DB57" s="320"/>
      <c r="DC57" s="320"/>
      <c r="DD57" s="320"/>
      <c r="DE57" s="320"/>
      <c r="DF57" s="320"/>
      <c r="DG57" s="320"/>
      <c r="DH57" s="320"/>
      <c r="DI57" s="320"/>
      <c r="DJ57" s="320"/>
      <c r="DK57" s="320"/>
      <c r="DL57" s="320"/>
      <c r="DM57" s="320"/>
      <c r="DN57" s="320"/>
      <c r="DO57" s="320"/>
      <c r="DP57" s="320"/>
      <c r="DQ57" s="320"/>
      <c r="DR57" s="320"/>
      <c r="DS57" s="320"/>
      <c r="DT57" s="320"/>
      <c r="DU57" s="320"/>
      <c r="DV57" s="320"/>
      <c r="DW57" s="320"/>
      <c r="DX57" s="320"/>
      <c r="DY57" s="320"/>
      <c r="DZ57" s="320"/>
      <c r="EA57" s="320"/>
      <c r="EB57" s="320"/>
      <c r="EC57" s="320"/>
      <c r="ED57" s="320"/>
      <c r="EE57" s="320"/>
      <c r="EF57" s="320"/>
      <c r="EG57" s="320"/>
      <c r="EH57" s="320"/>
      <c r="EI57" s="320"/>
      <c r="EJ57" s="320"/>
      <c r="EK57" s="320"/>
      <c r="EL57" s="320"/>
      <c r="EM57" s="320"/>
      <c r="EN57" s="320"/>
      <c r="EO57" s="320"/>
      <c r="EP57" s="320"/>
      <c r="EQ57" s="320"/>
      <c r="ER57" s="320"/>
      <c r="ES57" s="320"/>
      <c r="ET57" s="320"/>
      <c r="EU57" s="320"/>
      <c r="EV57" s="320"/>
      <c r="EW57" s="320"/>
      <c r="EX57" s="320"/>
      <c r="EY57" s="320"/>
      <c r="EZ57" s="320"/>
      <c r="FA57" s="320"/>
      <c r="FB57" s="320"/>
      <c r="FC57" s="320"/>
      <c r="FD57" s="320"/>
      <c r="FE57" s="320"/>
      <c r="FF57" s="320"/>
      <c r="FG57" s="320"/>
      <c r="FH57" s="320"/>
      <c r="FI57" s="320"/>
      <c r="FJ57" s="320"/>
      <c r="FK57" s="320"/>
      <c r="FL57" s="320"/>
      <c r="FM57" s="320"/>
      <c r="FN57" s="320"/>
      <c r="FO57" s="320"/>
      <c r="FP57" s="320"/>
      <c r="FQ57" s="320"/>
      <c r="FR57" s="320"/>
      <c r="FS57" s="320"/>
      <c r="FT57" s="320"/>
      <c r="FU57" s="320"/>
      <c r="FV57" s="320"/>
      <c r="FW57" s="320"/>
      <c r="FX57" s="320"/>
      <c r="FY57" s="320"/>
      <c r="FZ57" s="320"/>
      <c r="GA57" s="320"/>
      <c r="GB57" s="320"/>
      <c r="GC57" s="320"/>
      <c r="GD57" s="320"/>
      <c r="GE57" s="320"/>
      <c r="GF57" s="320"/>
      <c r="GG57" s="320"/>
      <c r="GH57" s="320"/>
      <c r="GI57" s="320"/>
      <c r="GJ57" s="320"/>
      <c r="GK57" s="320"/>
      <c r="GL57" s="320"/>
      <c r="GM57" s="320"/>
      <c r="GN57" s="320"/>
      <c r="GO57" s="320"/>
      <c r="GP57" s="320"/>
      <c r="GQ57" s="320"/>
      <c r="GR57" s="320"/>
      <c r="GS57" s="320"/>
      <c r="GT57" s="320"/>
      <c r="GU57" s="320"/>
      <c r="GV57" s="320"/>
      <c r="GW57" s="320"/>
      <c r="GX57" s="320"/>
      <c r="GY57" s="320"/>
      <c r="GZ57" s="320"/>
      <c r="HA57" s="320"/>
      <c r="HB57" s="320"/>
      <c r="HC57" s="320"/>
      <c r="HD57" s="320"/>
      <c r="HE57" s="320"/>
      <c r="HF57" s="320"/>
      <c r="HG57" s="320"/>
      <c r="HH57" s="320"/>
      <c r="HI57" s="320"/>
      <c r="HJ57" s="320"/>
      <c r="HK57" s="320"/>
      <c r="HL57" s="320"/>
      <c r="HM57" s="320"/>
      <c r="HN57" s="320"/>
      <c r="HO57" s="320"/>
      <c r="HP57" s="320"/>
      <c r="HQ57" s="320"/>
      <c r="HR57" s="320"/>
      <c r="HS57" s="320"/>
      <c r="HT57" s="320"/>
      <c r="HU57" s="320"/>
      <c r="HV57" s="320"/>
      <c r="HW57" s="320"/>
      <c r="HX57" s="320"/>
      <c r="HY57" s="320"/>
      <c r="HZ57" s="320"/>
      <c r="IA57" s="320"/>
      <c r="IB57" s="320"/>
      <c r="IC57" s="320"/>
      <c r="ID57" s="320"/>
      <c r="IE57" s="320"/>
      <c r="IF57" s="320"/>
      <c r="IG57" s="320"/>
      <c r="IH57" s="320"/>
      <c r="II57" s="320"/>
      <c r="IJ57" s="320"/>
      <c r="IK57" s="320"/>
      <c r="IL57" s="320"/>
      <c r="IM57" s="320"/>
      <c r="IN57" s="320"/>
      <c r="IO57" s="320"/>
      <c r="IP57" s="320"/>
      <c r="IQ57" s="320"/>
      <c r="IR57" s="320"/>
      <c r="IS57" s="320"/>
      <c r="IT57" s="320"/>
      <c r="IU57" s="320"/>
      <c r="IV57" s="320"/>
      <c r="IW57" s="320"/>
      <c r="IX57" s="320"/>
      <c r="IY57" s="320"/>
      <c r="IZ57" s="320"/>
      <c r="JA57" s="320"/>
      <c r="JB57" s="320"/>
      <c r="JC57" s="320"/>
      <c r="JD57" s="320"/>
      <c r="JE57" s="320"/>
      <c r="JF57" s="320"/>
      <c r="JG57" s="320"/>
      <c r="JH57" s="320"/>
      <c r="JI57" s="320"/>
      <c r="JJ57" s="320"/>
      <c r="JK57" s="320"/>
      <c r="JL57" s="320"/>
      <c r="JM57" s="320"/>
      <c r="JN57" s="320"/>
      <c r="JO57" s="320"/>
      <c r="JP57" s="320"/>
      <c r="JQ57" s="320"/>
      <c r="JR57" s="320"/>
      <c r="JS57" s="320"/>
      <c r="JT57" s="320"/>
      <c r="JU57" s="320"/>
      <c r="JV57" s="320"/>
      <c r="JW57" s="320"/>
      <c r="JX57" s="320"/>
      <c r="JY57" s="320"/>
      <c r="JZ57" s="320"/>
      <c r="KA57" s="320"/>
      <c r="KB57" s="320"/>
      <c r="KC57" s="320"/>
      <c r="KD57" s="320"/>
      <c r="KE57" s="320"/>
      <c r="KF57" s="320"/>
      <c r="KG57" s="320"/>
      <c r="KH57" s="320"/>
      <c r="KI57" s="320"/>
      <c r="KJ57" s="320"/>
      <c r="KK57" s="320"/>
      <c r="KL57" s="320"/>
      <c r="KM57" s="320"/>
      <c r="KN57" s="320"/>
      <c r="KO57" s="320"/>
      <c r="KP57" s="320"/>
      <c r="KQ57" s="320"/>
      <c r="KR57" s="320"/>
      <c r="KS57" s="320"/>
      <c r="KT57" s="320"/>
      <c r="KU57" s="320"/>
      <c r="KV57" s="320"/>
      <c r="KW57" s="320"/>
      <c r="KX57" s="320"/>
      <c r="KY57" s="320"/>
      <c r="KZ57" s="320"/>
      <c r="LA57" s="320"/>
      <c r="LB57" s="320"/>
      <c r="LC57" s="320"/>
      <c r="LD57" s="320"/>
      <c r="LE57" s="320"/>
      <c r="LF57" s="320"/>
      <c r="LG57" s="320"/>
      <c r="LH57" s="320"/>
      <c r="LI57" s="320"/>
      <c r="LJ57" s="320"/>
      <c r="LK57" s="320"/>
      <c r="LL57" s="320"/>
      <c r="LM57" s="320"/>
      <c r="LN57" s="320"/>
      <c r="LO57" s="320"/>
      <c r="LP57" s="320"/>
      <c r="LQ57" s="320"/>
      <c r="LR57" s="320"/>
      <c r="LS57" s="320"/>
      <c r="LT57" s="320"/>
      <c r="LU57" s="320"/>
      <c r="LV57" s="320"/>
      <c r="LW57" s="320"/>
      <c r="LX57" s="320"/>
      <c r="LY57" s="320"/>
      <c r="LZ57" s="320"/>
      <c r="MA57" s="320"/>
      <c r="MB57" s="320"/>
      <c r="MC57" s="320"/>
      <c r="MD57" s="320"/>
      <c r="ME57" s="320"/>
      <c r="MF57" s="320"/>
      <c r="MG57" s="320"/>
    </row>
    <row r="58" s="331" customFormat="1" ht="32.25" customHeight="1">
      <c r="A58" s="341" t="s">
        <v>515</v>
      </c>
      <c r="B58" s="342" t="s">
        <v>191</v>
      </c>
      <c r="C58" s="343" t="e">
        <f>#REF!</f>
        <v>#REF!</v>
      </c>
      <c r="D58" s="343" t="e">
        <f>#REF!</f>
        <v>#REF!</v>
      </c>
      <c r="E58" s="343" t="e">
        <f>#REF!</f>
        <v>#REF!</v>
      </c>
      <c r="F58" s="343">
        <v>2.4587445306894105</v>
      </c>
      <c r="G58" s="343">
        <v>2.4930490688799636</v>
      </c>
      <c r="H58" s="343">
        <v>2.5512486966897376</v>
      </c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20"/>
      <c r="AJ58" s="320"/>
      <c r="AK58" s="320"/>
      <c r="AL58" s="320"/>
      <c r="AM58" s="320"/>
      <c r="AN58" s="320"/>
      <c r="AO58" s="320"/>
      <c r="AP58" s="320"/>
      <c r="AQ58" s="320"/>
      <c r="AR58" s="320"/>
      <c r="AS58" s="320"/>
      <c r="AT58" s="320"/>
      <c r="AU58" s="320"/>
      <c r="AV58" s="320"/>
      <c r="AW58" s="320"/>
      <c r="AX58" s="320"/>
      <c r="AY58" s="320"/>
      <c r="AZ58" s="320"/>
      <c r="BA58" s="320"/>
      <c r="BB58" s="320"/>
      <c r="BC58" s="320"/>
      <c r="BD58" s="320"/>
      <c r="BE58" s="320"/>
      <c r="BF58" s="320"/>
      <c r="BG58" s="320"/>
      <c r="BH58" s="320"/>
      <c r="BI58" s="320"/>
      <c r="BJ58" s="320"/>
      <c r="BK58" s="320"/>
      <c r="BL58" s="320"/>
      <c r="BM58" s="320"/>
      <c r="BN58" s="320"/>
      <c r="BO58" s="320"/>
      <c r="BP58" s="320"/>
      <c r="BQ58" s="320"/>
      <c r="BR58" s="320"/>
      <c r="BS58" s="320"/>
      <c r="BT58" s="320"/>
      <c r="BU58" s="320"/>
      <c r="BV58" s="320"/>
      <c r="BW58" s="320"/>
      <c r="BX58" s="320"/>
      <c r="BY58" s="320"/>
      <c r="BZ58" s="320"/>
      <c r="CA58" s="320"/>
      <c r="CB58" s="320"/>
      <c r="CC58" s="320"/>
      <c r="CD58" s="320"/>
      <c r="CE58" s="320"/>
      <c r="CF58" s="320"/>
      <c r="CG58" s="320"/>
      <c r="CH58" s="320"/>
      <c r="CI58" s="320"/>
      <c r="CJ58" s="320"/>
      <c r="CK58" s="320"/>
      <c r="CL58" s="320"/>
      <c r="CM58" s="320"/>
      <c r="CN58" s="320"/>
      <c r="CO58" s="320"/>
      <c r="CP58" s="320"/>
      <c r="CQ58" s="320"/>
      <c r="CR58" s="320"/>
      <c r="CS58" s="320"/>
      <c r="CT58" s="320"/>
      <c r="CU58" s="320"/>
      <c r="CV58" s="320"/>
      <c r="CW58" s="320"/>
      <c r="CX58" s="320"/>
      <c r="CY58" s="320"/>
      <c r="CZ58" s="320"/>
      <c r="DA58" s="320"/>
      <c r="DB58" s="320"/>
      <c r="DC58" s="320"/>
      <c r="DD58" s="320"/>
      <c r="DE58" s="320"/>
      <c r="DF58" s="320"/>
      <c r="DG58" s="320"/>
      <c r="DH58" s="320"/>
      <c r="DI58" s="320"/>
      <c r="DJ58" s="320"/>
      <c r="DK58" s="320"/>
      <c r="DL58" s="320"/>
      <c r="DM58" s="320"/>
      <c r="DN58" s="320"/>
      <c r="DO58" s="320"/>
      <c r="DP58" s="320"/>
      <c r="DQ58" s="320"/>
      <c r="DR58" s="320"/>
      <c r="DS58" s="320"/>
      <c r="DT58" s="320"/>
      <c r="DU58" s="320"/>
      <c r="DV58" s="320"/>
      <c r="DW58" s="320"/>
      <c r="DX58" s="320"/>
      <c r="DY58" s="320"/>
      <c r="DZ58" s="320"/>
      <c r="EA58" s="320"/>
      <c r="EB58" s="320"/>
      <c r="EC58" s="320"/>
      <c r="ED58" s="320"/>
      <c r="EE58" s="320"/>
      <c r="EF58" s="320"/>
      <c r="EG58" s="320"/>
      <c r="EH58" s="320"/>
      <c r="EI58" s="320"/>
      <c r="EJ58" s="320"/>
      <c r="EK58" s="320"/>
      <c r="EL58" s="320"/>
      <c r="EM58" s="320"/>
      <c r="EN58" s="320"/>
      <c r="EO58" s="320"/>
      <c r="EP58" s="320"/>
      <c r="EQ58" s="320"/>
      <c r="ER58" s="320"/>
      <c r="ES58" s="320"/>
      <c r="ET58" s="320"/>
      <c r="EU58" s="320"/>
      <c r="EV58" s="320"/>
      <c r="EW58" s="320"/>
      <c r="EX58" s="320"/>
      <c r="EY58" s="320"/>
      <c r="EZ58" s="320"/>
      <c r="FA58" s="320"/>
      <c r="FB58" s="320"/>
      <c r="FC58" s="320"/>
      <c r="FD58" s="320"/>
      <c r="FE58" s="320"/>
      <c r="FF58" s="320"/>
      <c r="FG58" s="320"/>
      <c r="FH58" s="320"/>
      <c r="FI58" s="320"/>
      <c r="FJ58" s="320"/>
      <c r="FK58" s="320"/>
      <c r="FL58" s="320"/>
      <c r="FM58" s="320"/>
      <c r="FN58" s="320"/>
      <c r="FO58" s="320"/>
      <c r="FP58" s="320"/>
      <c r="FQ58" s="320"/>
      <c r="FR58" s="320"/>
      <c r="FS58" s="320"/>
      <c r="FT58" s="320"/>
      <c r="FU58" s="320"/>
      <c r="FV58" s="320"/>
      <c r="FW58" s="320"/>
      <c r="FX58" s="320"/>
      <c r="FY58" s="320"/>
      <c r="FZ58" s="320"/>
      <c r="GA58" s="320"/>
      <c r="GB58" s="320"/>
      <c r="GC58" s="320"/>
      <c r="GD58" s="320"/>
      <c r="GE58" s="320"/>
      <c r="GF58" s="320"/>
      <c r="GG58" s="320"/>
      <c r="GH58" s="320"/>
      <c r="GI58" s="320"/>
      <c r="GJ58" s="320"/>
      <c r="GK58" s="320"/>
      <c r="GL58" s="320"/>
      <c r="GM58" s="320"/>
      <c r="GN58" s="320"/>
      <c r="GO58" s="320"/>
      <c r="GP58" s="320"/>
      <c r="GQ58" s="320"/>
      <c r="GR58" s="320"/>
      <c r="GS58" s="320"/>
      <c r="GT58" s="320"/>
      <c r="GU58" s="320"/>
      <c r="GV58" s="320"/>
      <c r="GW58" s="320"/>
      <c r="GX58" s="320"/>
      <c r="GY58" s="320"/>
      <c r="GZ58" s="320"/>
      <c r="HA58" s="320"/>
      <c r="HB58" s="320"/>
      <c r="HC58" s="320"/>
      <c r="HD58" s="320"/>
      <c r="HE58" s="320"/>
      <c r="HF58" s="320"/>
      <c r="HG58" s="320"/>
      <c r="HH58" s="320"/>
      <c r="HI58" s="320"/>
      <c r="HJ58" s="320"/>
      <c r="HK58" s="320"/>
      <c r="HL58" s="320"/>
      <c r="HM58" s="320"/>
      <c r="HN58" s="320"/>
      <c r="HO58" s="320"/>
      <c r="HP58" s="320"/>
      <c r="HQ58" s="320"/>
      <c r="HR58" s="320"/>
      <c r="HS58" s="320"/>
      <c r="HT58" s="320"/>
      <c r="HU58" s="320"/>
      <c r="HV58" s="320"/>
      <c r="HW58" s="320"/>
      <c r="HX58" s="320"/>
      <c r="HY58" s="320"/>
      <c r="HZ58" s="320"/>
      <c r="IA58" s="320"/>
      <c r="IB58" s="320"/>
      <c r="IC58" s="320"/>
      <c r="ID58" s="320"/>
      <c r="IE58" s="320"/>
      <c r="IF58" s="320"/>
      <c r="IG58" s="320"/>
      <c r="IH58" s="320"/>
      <c r="II58" s="320"/>
      <c r="IJ58" s="320"/>
      <c r="IK58" s="320"/>
      <c r="IL58" s="320"/>
      <c r="IM58" s="320"/>
      <c r="IN58" s="320"/>
      <c r="IO58" s="320"/>
      <c r="IP58" s="320"/>
      <c r="IQ58" s="320"/>
      <c r="IR58" s="320"/>
      <c r="IS58" s="320"/>
      <c r="IT58" s="320"/>
      <c r="IU58" s="320"/>
      <c r="IV58" s="320"/>
      <c r="IW58" s="320"/>
      <c r="IX58" s="320"/>
      <c r="IY58" s="320"/>
      <c r="IZ58" s="320"/>
      <c r="JA58" s="320"/>
      <c r="JB58" s="320"/>
      <c r="JC58" s="320"/>
      <c r="JD58" s="320"/>
      <c r="JE58" s="320"/>
      <c r="JF58" s="320"/>
      <c r="JG58" s="320"/>
      <c r="JH58" s="320"/>
      <c r="JI58" s="320"/>
      <c r="JJ58" s="320"/>
      <c r="JK58" s="320"/>
      <c r="JL58" s="320"/>
      <c r="JM58" s="320"/>
      <c r="JN58" s="320"/>
      <c r="JO58" s="320"/>
      <c r="JP58" s="320"/>
      <c r="JQ58" s="320"/>
      <c r="JR58" s="320"/>
      <c r="JS58" s="320"/>
      <c r="JT58" s="320"/>
      <c r="JU58" s="320"/>
      <c r="JV58" s="320"/>
      <c r="JW58" s="320"/>
      <c r="JX58" s="320"/>
      <c r="JY58" s="320"/>
      <c r="JZ58" s="320"/>
      <c r="KA58" s="320"/>
      <c r="KB58" s="320"/>
      <c r="KC58" s="320"/>
      <c r="KD58" s="320"/>
      <c r="KE58" s="320"/>
      <c r="KF58" s="320"/>
      <c r="KG58" s="320"/>
      <c r="KH58" s="320"/>
      <c r="KI58" s="320"/>
      <c r="KJ58" s="320"/>
      <c r="KK58" s="320"/>
      <c r="KL58" s="320"/>
      <c r="KM58" s="320"/>
      <c r="KN58" s="320"/>
      <c r="KO58" s="320"/>
      <c r="KP58" s="320"/>
      <c r="KQ58" s="320"/>
      <c r="KR58" s="320"/>
      <c r="KS58" s="320"/>
      <c r="KT58" s="320"/>
      <c r="KU58" s="320"/>
      <c r="KV58" s="320"/>
      <c r="KW58" s="320"/>
      <c r="KX58" s="320"/>
      <c r="KY58" s="320"/>
      <c r="KZ58" s="320"/>
      <c r="LA58" s="320"/>
      <c r="LB58" s="320"/>
      <c r="LC58" s="320"/>
      <c r="LD58" s="320"/>
      <c r="LE58" s="320"/>
      <c r="LF58" s="320"/>
      <c r="LG58" s="320"/>
      <c r="LH58" s="320"/>
      <c r="LI58" s="320"/>
      <c r="LJ58" s="320"/>
      <c r="LK58" s="320"/>
      <c r="LL58" s="320"/>
      <c r="LM58" s="320"/>
      <c r="LN58" s="320"/>
      <c r="LO58" s="320"/>
      <c r="LP58" s="320"/>
      <c r="LQ58" s="320"/>
      <c r="LR58" s="320"/>
      <c r="LS58" s="320"/>
      <c r="LT58" s="320"/>
      <c r="LU58" s="320"/>
      <c r="LV58" s="320"/>
      <c r="LW58" s="320"/>
      <c r="LX58" s="320"/>
      <c r="LY58" s="320"/>
      <c r="LZ58" s="320"/>
      <c r="MA58" s="320"/>
      <c r="MB58" s="320"/>
      <c r="MC58" s="320"/>
      <c r="MD58" s="320"/>
      <c r="ME58" s="320"/>
      <c r="MF58" s="320"/>
      <c r="MG58" s="320"/>
    </row>
    <row r="59" s="331" customFormat="1" ht="42.75" customHeight="1">
      <c r="A59" s="350" t="s">
        <v>206</v>
      </c>
      <c r="B59" s="342"/>
      <c r="C59" s="343"/>
      <c r="D59" s="343"/>
      <c r="E59" s="343"/>
      <c r="F59" s="343"/>
      <c r="G59" s="343"/>
      <c r="H59" s="343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0"/>
      <c r="AL59" s="320"/>
      <c r="AM59" s="320"/>
      <c r="AN59" s="320"/>
      <c r="AO59" s="320"/>
      <c r="AP59" s="320"/>
      <c r="AQ59" s="320"/>
      <c r="AR59" s="320"/>
      <c r="AS59" s="320"/>
      <c r="AT59" s="320"/>
      <c r="AU59" s="320"/>
      <c r="AV59" s="320"/>
      <c r="AW59" s="320"/>
      <c r="AX59" s="320"/>
      <c r="AY59" s="320"/>
      <c r="AZ59" s="320"/>
      <c r="BA59" s="320"/>
      <c r="BB59" s="320"/>
      <c r="BC59" s="320"/>
      <c r="BD59" s="320"/>
      <c r="BE59" s="320"/>
      <c r="BF59" s="320"/>
      <c r="BG59" s="320"/>
      <c r="BH59" s="320"/>
      <c r="BI59" s="320"/>
      <c r="BJ59" s="320"/>
      <c r="BK59" s="320"/>
      <c r="BL59" s="320"/>
      <c r="BM59" s="320"/>
      <c r="BN59" s="320"/>
      <c r="BO59" s="320"/>
      <c r="BP59" s="320"/>
      <c r="BQ59" s="320"/>
      <c r="BR59" s="320"/>
      <c r="BS59" s="320"/>
      <c r="BT59" s="320"/>
      <c r="BU59" s="320"/>
      <c r="BV59" s="320"/>
      <c r="BW59" s="320"/>
      <c r="BX59" s="320"/>
      <c r="BY59" s="320"/>
      <c r="BZ59" s="320"/>
      <c r="CA59" s="320"/>
      <c r="CB59" s="320"/>
      <c r="CC59" s="320"/>
      <c r="CD59" s="320"/>
      <c r="CE59" s="320"/>
      <c r="CF59" s="320"/>
      <c r="CG59" s="320"/>
      <c r="CH59" s="320"/>
      <c r="CI59" s="320"/>
      <c r="CJ59" s="320"/>
      <c r="CK59" s="320"/>
      <c r="CL59" s="320"/>
      <c r="CM59" s="320"/>
      <c r="CN59" s="320"/>
      <c r="CO59" s="320"/>
      <c r="CP59" s="320"/>
      <c r="CQ59" s="320"/>
      <c r="CR59" s="320"/>
      <c r="CS59" s="320"/>
      <c r="CT59" s="320"/>
      <c r="CU59" s="320"/>
      <c r="CV59" s="320"/>
      <c r="CW59" s="320"/>
      <c r="CX59" s="320"/>
      <c r="CY59" s="320"/>
      <c r="CZ59" s="320"/>
      <c r="DA59" s="320"/>
      <c r="DB59" s="320"/>
      <c r="DC59" s="320"/>
      <c r="DD59" s="320"/>
      <c r="DE59" s="320"/>
      <c r="DF59" s="320"/>
      <c r="DG59" s="320"/>
      <c r="DH59" s="320"/>
      <c r="DI59" s="320"/>
      <c r="DJ59" s="320"/>
      <c r="DK59" s="320"/>
      <c r="DL59" s="320"/>
      <c r="DM59" s="320"/>
      <c r="DN59" s="320"/>
      <c r="DO59" s="320"/>
      <c r="DP59" s="320"/>
      <c r="DQ59" s="320"/>
      <c r="DR59" s="320"/>
      <c r="DS59" s="320"/>
      <c r="DT59" s="320"/>
      <c r="DU59" s="320"/>
      <c r="DV59" s="320"/>
      <c r="DW59" s="320"/>
      <c r="DX59" s="320"/>
      <c r="DY59" s="320"/>
      <c r="DZ59" s="320"/>
      <c r="EA59" s="320"/>
      <c r="EB59" s="320"/>
      <c r="EC59" s="320"/>
      <c r="ED59" s="320"/>
      <c r="EE59" s="320"/>
      <c r="EF59" s="320"/>
      <c r="EG59" s="320"/>
      <c r="EH59" s="320"/>
      <c r="EI59" s="320"/>
      <c r="EJ59" s="320"/>
      <c r="EK59" s="320"/>
      <c r="EL59" s="320"/>
      <c r="EM59" s="320"/>
      <c r="EN59" s="320"/>
      <c r="EO59" s="320"/>
      <c r="EP59" s="320"/>
      <c r="EQ59" s="320"/>
      <c r="ER59" s="320"/>
      <c r="ES59" s="320"/>
      <c r="ET59" s="320"/>
      <c r="EU59" s="320"/>
      <c r="EV59" s="320"/>
      <c r="EW59" s="320"/>
      <c r="EX59" s="320"/>
      <c r="EY59" s="320"/>
      <c r="EZ59" s="320"/>
      <c r="FA59" s="320"/>
      <c r="FB59" s="320"/>
      <c r="FC59" s="320"/>
      <c r="FD59" s="320"/>
      <c r="FE59" s="320"/>
      <c r="FF59" s="320"/>
      <c r="FG59" s="320"/>
      <c r="FH59" s="320"/>
      <c r="FI59" s="320"/>
      <c r="FJ59" s="320"/>
      <c r="FK59" s="320"/>
      <c r="FL59" s="320"/>
      <c r="FM59" s="320"/>
      <c r="FN59" s="320"/>
      <c r="FO59" s="320"/>
      <c r="FP59" s="320"/>
      <c r="FQ59" s="320"/>
      <c r="FR59" s="320"/>
      <c r="FS59" s="320"/>
      <c r="FT59" s="320"/>
      <c r="FU59" s="320"/>
      <c r="FV59" s="320"/>
      <c r="FW59" s="320"/>
      <c r="FX59" s="320"/>
      <c r="FY59" s="320"/>
      <c r="FZ59" s="320"/>
      <c r="GA59" s="320"/>
      <c r="GB59" s="320"/>
      <c r="GC59" s="320"/>
      <c r="GD59" s="320"/>
      <c r="GE59" s="320"/>
      <c r="GF59" s="320"/>
      <c r="GG59" s="320"/>
      <c r="GH59" s="320"/>
      <c r="GI59" s="320"/>
      <c r="GJ59" s="320"/>
      <c r="GK59" s="320"/>
      <c r="GL59" s="320"/>
      <c r="GM59" s="320"/>
      <c r="GN59" s="320"/>
      <c r="GO59" s="320"/>
      <c r="GP59" s="320"/>
      <c r="GQ59" s="320"/>
      <c r="GR59" s="320"/>
      <c r="GS59" s="320"/>
      <c r="GT59" s="320"/>
      <c r="GU59" s="320"/>
      <c r="GV59" s="320"/>
      <c r="GW59" s="320"/>
      <c r="GX59" s="320"/>
      <c r="GY59" s="320"/>
      <c r="GZ59" s="320"/>
      <c r="HA59" s="320"/>
      <c r="HB59" s="320"/>
      <c r="HC59" s="320"/>
      <c r="HD59" s="320"/>
      <c r="HE59" s="320"/>
      <c r="HF59" s="320"/>
      <c r="HG59" s="320"/>
      <c r="HH59" s="320"/>
      <c r="HI59" s="320"/>
      <c r="HJ59" s="320"/>
      <c r="HK59" s="320"/>
      <c r="HL59" s="320"/>
      <c r="HM59" s="320"/>
      <c r="HN59" s="320"/>
      <c r="HO59" s="320"/>
      <c r="HP59" s="320"/>
      <c r="HQ59" s="320"/>
      <c r="HR59" s="320"/>
      <c r="HS59" s="320"/>
      <c r="HT59" s="320"/>
      <c r="HU59" s="320"/>
      <c r="HV59" s="320"/>
      <c r="HW59" s="320"/>
      <c r="HX59" s="320"/>
      <c r="HY59" s="320"/>
      <c r="HZ59" s="320"/>
      <c r="IA59" s="320"/>
      <c r="IB59" s="320"/>
      <c r="IC59" s="320"/>
      <c r="ID59" s="320"/>
      <c r="IE59" s="320"/>
      <c r="IF59" s="320"/>
      <c r="IG59" s="320"/>
      <c r="IH59" s="320"/>
      <c r="II59" s="320"/>
      <c r="IJ59" s="320"/>
      <c r="IK59" s="320"/>
      <c r="IL59" s="320"/>
      <c r="IM59" s="320"/>
      <c r="IN59" s="320"/>
      <c r="IO59" s="320"/>
      <c r="IP59" s="320"/>
      <c r="IQ59" s="320"/>
      <c r="IR59" s="320"/>
      <c r="IS59" s="320"/>
      <c r="IT59" s="320"/>
      <c r="IU59" s="320"/>
      <c r="IV59" s="320"/>
      <c r="IW59" s="320"/>
      <c r="IX59" s="320"/>
      <c r="IY59" s="320"/>
      <c r="IZ59" s="320"/>
      <c r="JA59" s="320"/>
      <c r="JB59" s="320"/>
      <c r="JC59" s="320"/>
      <c r="JD59" s="320"/>
      <c r="JE59" s="320"/>
      <c r="JF59" s="320"/>
      <c r="JG59" s="320"/>
      <c r="JH59" s="320"/>
      <c r="JI59" s="320"/>
      <c r="JJ59" s="320"/>
      <c r="JK59" s="320"/>
      <c r="JL59" s="320"/>
      <c r="JM59" s="320"/>
      <c r="JN59" s="320"/>
      <c r="JO59" s="320"/>
      <c r="JP59" s="320"/>
      <c r="JQ59" s="320"/>
      <c r="JR59" s="320"/>
      <c r="JS59" s="320"/>
      <c r="JT59" s="320"/>
      <c r="JU59" s="320"/>
      <c r="JV59" s="320"/>
      <c r="JW59" s="320"/>
      <c r="JX59" s="320"/>
      <c r="JY59" s="320"/>
      <c r="JZ59" s="320"/>
      <c r="KA59" s="320"/>
      <c r="KB59" s="320"/>
      <c r="KC59" s="320"/>
      <c r="KD59" s="320"/>
      <c r="KE59" s="320"/>
      <c r="KF59" s="320"/>
      <c r="KG59" s="320"/>
      <c r="KH59" s="320"/>
      <c r="KI59" s="320"/>
      <c r="KJ59" s="320"/>
      <c r="KK59" s="320"/>
      <c r="KL59" s="320"/>
      <c r="KM59" s="320"/>
      <c r="KN59" s="320"/>
      <c r="KO59" s="320"/>
      <c r="KP59" s="320"/>
      <c r="KQ59" s="320"/>
      <c r="KR59" s="320"/>
      <c r="KS59" s="320"/>
      <c r="KT59" s="320"/>
      <c r="KU59" s="320"/>
      <c r="KV59" s="320"/>
      <c r="KW59" s="320"/>
      <c r="KX59" s="320"/>
      <c r="KY59" s="320"/>
      <c r="KZ59" s="320"/>
      <c r="LA59" s="320"/>
      <c r="LB59" s="320"/>
      <c r="LC59" s="320"/>
      <c r="LD59" s="320"/>
      <c r="LE59" s="320"/>
      <c r="LF59" s="320"/>
      <c r="LG59" s="320"/>
      <c r="LH59" s="320"/>
      <c r="LI59" s="320"/>
      <c r="LJ59" s="320"/>
      <c r="LK59" s="320"/>
      <c r="LL59" s="320"/>
      <c r="LM59" s="320"/>
      <c r="LN59" s="320"/>
      <c r="LO59" s="320"/>
      <c r="LP59" s="320"/>
      <c r="LQ59" s="320"/>
      <c r="LR59" s="320"/>
      <c r="LS59" s="320"/>
      <c r="LT59" s="320"/>
      <c r="LU59" s="320"/>
      <c r="LV59" s="320"/>
      <c r="LW59" s="320"/>
      <c r="LX59" s="320"/>
      <c r="LY59" s="320"/>
      <c r="LZ59" s="320"/>
      <c r="MA59" s="320"/>
      <c r="MB59" s="320"/>
      <c r="MC59" s="320"/>
      <c r="MD59" s="320"/>
      <c r="ME59" s="320"/>
      <c r="MF59" s="320"/>
      <c r="MG59" s="320"/>
    </row>
    <row r="60" s="331" customFormat="1" ht="35.450000000000003" customHeight="1">
      <c r="A60" s="351" t="s">
        <v>518</v>
      </c>
      <c r="B60" s="342" t="s">
        <v>231</v>
      </c>
      <c r="C60" s="343" t="e">
        <f>#REF!</f>
        <v>#REF!</v>
      </c>
      <c r="D60" s="343" t="e">
        <f>#REF!</f>
        <v>#REF!</v>
      </c>
      <c r="E60" s="343" t="e">
        <f>#REF!</f>
        <v>#REF!</v>
      </c>
      <c r="F60" s="352">
        <v>8689.4826687000004</v>
      </c>
      <c r="G60" s="352">
        <v>8637.3457726878005</v>
      </c>
      <c r="H60" s="352">
        <v>8576.8843522789848</v>
      </c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  <c r="AH60" s="320"/>
      <c r="AI60" s="320"/>
      <c r="AJ60" s="320"/>
      <c r="AK60" s="320"/>
      <c r="AL60" s="320"/>
      <c r="AM60" s="320"/>
      <c r="AN60" s="320"/>
      <c r="AO60" s="320"/>
      <c r="AP60" s="320"/>
      <c r="AQ60" s="320"/>
      <c r="AR60" s="320"/>
      <c r="AS60" s="320"/>
      <c r="AT60" s="320"/>
      <c r="AU60" s="320"/>
      <c r="AV60" s="320"/>
      <c r="AW60" s="320"/>
      <c r="AX60" s="320"/>
      <c r="AY60" s="320"/>
      <c r="AZ60" s="320"/>
      <c r="BA60" s="320"/>
      <c r="BB60" s="320"/>
      <c r="BC60" s="320"/>
      <c r="BD60" s="320"/>
      <c r="BE60" s="320"/>
      <c r="BF60" s="320"/>
      <c r="BG60" s="320"/>
      <c r="BH60" s="320"/>
      <c r="BI60" s="320"/>
      <c r="BJ60" s="320"/>
      <c r="BK60" s="320"/>
      <c r="BL60" s="320"/>
      <c r="BM60" s="320"/>
      <c r="BN60" s="320"/>
      <c r="BO60" s="320"/>
      <c r="BP60" s="320"/>
      <c r="BQ60" s="320"/>
      <c r="BR60" s="320"/>
      <c r="BS60" s="320"/>
      <c r="BT60" s="320"/>
      <c r="BU60" s="320"/>
      <c r="BV60" s="320"/>
      <c r="BW60" s="320"/>
      <c r="BX60" s="320"/>
      <c r="BY60" s="320"/>
      <c r="BZ60" s="320"/>
      <c r="CA60" s="320"/>
      <c r="CB60" s="320"/>
      <c r="CC60" s="320"/>
      <c r="CD60" s="320"/>
      <c r="CE60" s="320"/>
      <c r="CF60" s="320"/>
      <c r="CG60" s="320"/>
      <c r="CH60" s="320"/>
      <c r="CI60" s="320"/>
      <c r="CJ60" s="320"/>
      <c r="CK60" s="320"/>
      <c r="CL60" s="320"/>
      <c r="CM60" s="320"/>
      <c r="CN60" s="320"/>
      <c r="CO60" s="320"/>
      <c r="CP60" s="320"/>
      <c r="CQ60" s="320"/>
      <c r="CR60" s="320"/>
      <c r="CS60" s="320"/>
      <c r="CT60" s="320"/>
      <c r="CU60" s="320"/>
      <c r="CV60" s="320"/>
      <c r="CW60" s="320"/>
      <c r="CX60" s="320"/>
      <c r="CY60" s="320"/>
      <c r="CZ60" s="320"/>
      <c r="DA60" s="320"/>
      <c r="DB60" s="320"/>
      <c r="DC60" s="320"/>
      <c r="DD60" s="320"/>
      <c r="DE60" s="320"/>
      <c r="DF60" s="320"/>
      <c r="DG60" s="320"/>
      <c r="DH60" s="320"/>
      <c r="DI60" s="320"/>
      <c r="DJ60" s="320"/>
      <c r="DK60" s="320"/>
      <c r="DL60" s="320"/>
      <c r="DM60" s="320"/>
      <c r="DN60" s="320"/>
      <c r="DO60" s="320"/>
      <c r="DP60" s="320"/>
      <c r="DQ60" s="320"/>
      <c r="DR60" s="320"/>
      <c r="DS60" s="320"/>
      <c r="DT60" s="320"/>
      <c r="DU60" s="320"/>
      <c r="DV60" s="320"/>
      <c r="DW60" s="320"/>
      <c r="DX60" s="320"/>
      <c r="DY60" s="320"/>
      <c r="DZ60" s="320"/>
      <c r="EA60" s="320"/>
      <c r="EB60" s="320"/>
      <c r="EC60" s="320"/>
      <c r="ED60" s="320"/>
      <c r="EE60" s="320"/>
      <c r="EF60" s="320"/>
      <c r="EG60" s="320"/>
      <c r="EH60" s="320"/>
      <c r="EI60" s="320"/>
      <c r="EJ60" s="320"/>
      <c r="EK60" s="320"/>
      <c r="EL60" s="320"/>
      <c r="EM60" s="320"/>
      <c r="EN60" s="320"/>
      <c r="EO60" s="320"/>
      <c r="EP60" s="320"/>
      <c r="EQ60" s="320"/>
      <c r="ER60" s="320"/>
      <c r="ES60" s="320"/>
      <c r="ET60" s="320"/>
      <c r="EU60" s="320"/>
      <c r="EV60" s="320"/>
      <c r="EW60" s="320"/>
      <c r="EX60" s="320"/>
      <c r="EY60" s="320"/>
      <c r="EZ60" s="320"/>
      <c r="FA60" s="320"/>
      <c r="FB60" s="320"/>
      <c r="FC60" s="320"/>
      <c r="FD60" s="320"/>
      <c r="FE60" s="320"/>
      <c r="FF60" s="320"/>
      <c r="FG60" s="320"/>
      <c r="FH60" s="320"/>
      <c r="FI60" s="320"/>
      <c r="FJ60" s="320"/>
      <c r="FK60" s="320"/>
      <c r="FL60" s="320"/>
      <c r="FM60" s="320"/>
      <c r="FN60" s="320"/>
      <c r="FO60" s="320"/>
      <c r="FP60" s="320"/>
      <c r="FQ60" s="320"/>
      <c r="FR60" s="320"/>
      <c r="FS60" s="320"/>
      <c r="FT60" s="320"/>
      <c r="FU60" s="320"/>
      <c r="FV60" s="320"/>
      <c r="FW60" s="320"/>
      <c r="FX60" s="320"/>
      <c r="FY60" s="320"/>
      <c r="FZ60" s="320"/>
      <c r="GA60" s="320"/>
      <c r="GB60" s="320"/>
      <c r="GC60" s="320"/>
      <c r="GD60" s="320"/>
      <c r="GE60" s="320"/>
      <c r="GF60" s="320"/>
      <c r="GG60" s="320"/>
      <c r="GH60" s="320"/>
      <c r="GI60" s="320"/>
      <c r="GJ60" s="320"/>
      <c r="GK60" s="320"/>
      <c r="GL60" s="320"/>
      <c r="GM60" s="320"/>
      <c r="GN60" s="320"/>
      <c r="GO60" s="320"/>
      <c r="GP60" s="320"/>
      <c r="GQ60" s="320"/>
      <c r="GR60" s="320"/>
      <c r="GS60" s="320"/>
      <c r="GT60" s="320"/>
      <c r="GU60" s="320"/>
      <c r="GV60" s="320"/>
      <c r="GW60" s="320"/>
      <c r="GX60" s="320"/>
      <c r="GY60" s="320"/>
      <c r="GZ60" s="320"/>
      <c r="HA60" s="320"/>
      <c r="HB60" s="320"/>
      <c r="HC60" s="320"/>
      <c r="HD60" s="320"/>
      <c r="HE60" s="320"/>
      <c r="HF60" s="320"/>
      <c r="HG60" s="320"/>
      <c r="HH60" s="320"/>
      <c r="HI60" s="320"/>
      <c r="HJ60" s="320"/>
      <c r="HK60" s="320"/>
      <c r="HL60" s="320"/>
      <c r="HM60" s="320"/>
      <c r="HN60" s="320"/>
      <c r="HO60" s="320"/>
      <c r="HP60" s="320"/>
      <c r="HQ60" s="320"/>
      <c r="HR60" s="320"/>
      <c r="HS60" s="320"/>
      <c r="HT60" s="320"/>
      <c r="HU60" s="320"/>
      <c r="HV60" s="320"/>
      <c r="HW60" s="320"/>
      <c r="HX60" s="320"/>
      <c r="HY60" s="320"/>
      <c r="HZ60" s="320"/>
      <c r="IA60" s="320"/>
      <c r="IB60" s="320"/>
      <c r="IC60" s="320"/>
      <c r="ID60" s="320"/>
      <c r="IE60" s="320"/>
      <c r="IF60" s="320"/>
      <c r="IG60" s="320"/>
      <c r="IH60" s="320"/>
      <c r="II60" s="320"/>
      <c r="IJ60" s="320"/>
      <c r="IK60" s="320"/>
      <c r="IL60" s="320"/>
      <c r="IM60" s="320"/>
      <c r="IN60" s="320"/>
      <c r="IO60" s="320"/>
      <c r="IP60" s="320"/>
      <c r="IQ60" s="320"/>
      <c r="IR60" s="320"/>
      <c r="IS60" s="320"/>
      <c r="IT60" s="320"/>
      <c r="IU60" s="320"/>
      <c r="IV60" s="320"/>
      <c r="IW60" s="320"/>
      <c r="IX60" s="320"/>
      <c r="IY60" s="320"/>
      <c r="IZ60" s="320"/>
      <c r="JA60" s="320"/>
      <c r="JB60" s="320"/>
      <c r="JC60" s="320"/>
      <c r="JD60" s="320"/>
      <c r="JE60" s="320"/>
      <c r="JF60" s="320"/>
      <c r="JG60" s="320"/>
      <c r="JH60" s="320"/>
      <c r="JI60" s="320"/>
      <c r="JJ60" s="320"/>
      <c r="JK60" s="320"/>
      <c r="JL60" s="320"/>
      <c r="JM60" s="320"/>
      <c r="JN60" s="320"/>
      <c r="JO60" s="320"/>
      <c r="JP60" s="320"/>
      <c r="JQ60" s="320"/>
      <c r="JR60" s="320"/>
      <c r="JS60" s="320"/>
      <c r="JT60" s="320"/>
      <c r="JU60" s="320"/>
      <c r="JV60" s="320"/>
      <c r="JW60" s="320"/>
      <c r="JX60" s="320"/>
      <c r="JY60" s="320"/>
      <c r="JZ60" s="320"/>
      <c r="KA60" s="320"/>
      <c r="KB60" s="320"/>
      <c r="KC60" s="320"/>
      <c r="KD60" s="320"/>
      <c r="KE60" s="320"/>
      <c r="KF60" s="320"/>
      <c r="KG60" s="320"/>
      <c r="KH60" s="320"/>
      <c r="KI60" s="320"/>
      <c r="KJ60" s="320"/>
      <c r="KK60" s="320"/>
      <c r="KL60" s="320"/>
      <c r="KM60" s="320"/>
      <c r="KN60" s="320"/>
      <c r="KO60" s="320"/>
      <c r="KP60" s="320"/>
      <c r="KQ60" s="320"/>
      <c r="KR60" s="320"/>
      <c r="KS60" s="320"/>
      <c r="KT60" s="320"/>
      <c r="KU60" s="320"/>
      <c r="KV60" s="320"/>
      <c r="KW60" s="320"/>
      <c r="KX60" s="320"/>
      <c r="KY60" s="320"/>
      <c r="KZ60" s="320"/>
      <c r="LA60" s="320"/>
      <c r="LB60" s="320"/>
      <c r="LC60" s="320"/>
      <c r="LD60" s="320"/>
      <c r="LE60" s="320"/>
      <c r="LF60" s="320"/>
      <c r="LG60" s="320"/>
      <c r="LH60" s="320"/>
      <c r="LI60" s="320"/>
      <c r="LJ60" s="320"/>
      <c r="LK60" s="320"/>
      <c r="LL60" s="320"/>
      <c r="LM60" s="320"/>
      <c r="LN60" s="320"/>
      <c r="LO60" s="320"/>
      <c r="LP60" s="320"/>
      <c r="LQ60" s="320"/>
      <c r="LR60" s="320"/>
      <c r="LS60" s="320"/>
      <c r="LT60" s="320"/>
      <c r="LU60" s="320"/>
      <c r="LV60" s="320"/>
      <c r="LW60" s="320"/>
      <c r="LX60" s="320"/>
      <c r="LY60" s="320"/>
      <c r="LZ60" s="320"/>
      <c r="MA60" s="320"/>
      <c r="MB60" s="320"/>
      <c r="MC60" s="320"/>
      <c r="MD60" s="320"/>
      <c r="ME60" s="320"/>
      <c r="MF60" s="320"/>
      <c r="MG60" s="320"/>
    </row>
    <row r="61" s="331" customFormat="1" ht="18" customHeight="1">
      <c r="A61" s="351" t="s">
        <v>207</v>
      </c>
      <c r="B61" s="342" t="s">
        <v>519</v>
      </c>
      <c r="C61" s="343" t="e">
        <f>#REF!</f>
        <v>#REF!</v>
      </c>
      <c r="D61" s="343" t="e">
        <f>#REF!</f>
        <v>#REF!</v>
      </c>
      <c r="E61" s="343" t="e">
        <f>#REF!</f>
        <v>#REF!</v>
      </c>
      <c r="F61" s="352">
        <v>5.6821438779000006</v>
      </c>
      <c r="G61" s="352">
        <v>5.6480510146326015</v>
      </c>
      <c r="H61" s="352">
        <v>5.6085146575301739</v>
      </c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  <c r="AJ61" s="320"/>
      <c r="AK61" s="320"/>
      <c r="AL61" s="320"/>
      <c r="AM61" s="320"/>
      <c r="AN61" s="320"/>
      <c r="AO61" s="320"/>
      <c r="AP61" s="320"/>
      <c r="AQ61" s="320"/>
      <c r="AR61" s="320"/>
      <c r="AS61" s="320"/>
      <c r="AT61" s="320"/>
      <c r="AU61" s="320"/>
      <c r="AV61" s="320"/>
      <c r="AW61" s="320"/>
      <c r="AX61" s="320"/>
      <c r="AY61" s="320"/>
      <c r="AZ61" s="320"/>
      <c r="BA61" s="320"/>
      <c r="BB61" s="320"/>
      <c r="BC61" s="320"/>
      <c r="BD61" s="320"/>
      <c r="BE61" s="320"/>
      <c r="BF61" s="320"/>
      <c r="BG61" s="320"/>
      <c r="BH61" s="320"/>
      <c r="BI61" s="320"/>
      <c r="BJ61" s="320"/>
      <c r="BK61" s="320"/>
      <c r="BL61" s="320"/>
      <c r="BM61" s="320"/>
      <c r="BN61" s="320"/>
      <c r="BO61" s="320"/>
      <c r="BP61" s="320"/>
      <c r="BQ61" s="320"/>
      <c r="BR61" s="320"/>
      <c r="BS61" s="320"/>
      <c r="BT61" s="320"/>
      <c r="BU61" s="320"/>
      <c r="BV61" s="320"/>
      <c r="BW61" s="320"/>
      <c r="BX61" s="320"/>
      <c r="BY61" s="320"/>
      <c r="BZ61" s="320"/>
      <c r="CA61" s="320"/>
      <c r="CB61" s="320"/>
      <c r="CC61" s="320"/>
      <c r="CD61" s="320"/>
      <c r="CE61" s="320"/>
      <c r="CF61" s="320"/>
      <c r="CG61" s="320"/>
      <c r="CH61" s="320"/>
      <c r="CI61" s="320"/>
      <c r="CJ61" s="320"/>
      <c r="CK61" s="320"/>
      <c r="CL61" s="320"/>
      <c r="CM61" s="320"/>
      <c r="CN61" s="320"/>
      <c r="CO61" s="320"/>
      <c r="CP61" s="320"/>
      <c r="CQ61" s="320"/>
      <c r="CR61" s="320"/>
      <c r="CS61" s="320"/>
      <c r="CT61" s="320"/>
      <c r="CU61" s="320"/>
      <c r="CV61" s="320"/>
      <c r="CW61" s="320"/>
      <c r="CX61" s="320"/>
      <c r="CY61" s="320"/>
      <c r="CZ61" s="320"/>
      <c r="DA61" s="320"/>
      <c r="DB61" s="320"/>
      <c r="DC61" s="320"/>
      <c r="DD61" s="320"/>
      <c r="DE61" s="320"/>
      <c r="DF61" s="320"/>
      <c r="DG61" s="320"/>
      <c r="DH61" s="320"/>
      <c r="DI61" s="320"/>
      <c r="DJ61" s="320"/>
      <c r="DK61" s="320"/>
      <c r="DL61" s="320"/>
      <c r="DM61" s="320"/>
      <c r="DN61" s="320"/>
      <c r="DO61" s="320"/>
      <c r="DP61" s="320"/>
      <c r="DQ61" s="320"/>
      <c r="DR61" s="320"/>
      <c r="DS61" s="320"/>
      <c r="DT61" s="320"/>
      <c r="DU61" s="320"/>
      <c r="DV61" s="320"/>
      <c r="DW61" s="320"/>
      <c r="DX61" s="320"/>
      <c r="DY61" s="320"/>
      <c r="DZ61" s="320"/>
      <c r="EA61" s="320"/>
      <c r="EB61" s="320"/>
      <c r="EC61" s="320"/>
      <c r="ED61" s="320"/>
      <c r="EE61" s="320"/>
      <c r="EF61" s="320"/>
      <c r="EG61" s="320"/>
      <c r="EH61" s="320"/>
      <c r="EI61" s="320"/>
      <c r="EJ61" s="320"/>
      <c r="EK61" s="320"/>
      <c r="EL61" s="320"/>
      <c r="EM61" s="320"/>
      <c r="EN61" s="320"/>
      <c r="EO61" s="320"/>
      <c r="EP61" s="320"/>
      <c r="EQ61" s="320"/>
      <c r="ER61" s="320"/>
      <c r="ES61" s="320"/>
      <c r="ET61" s="320"/>
      <c r="EU61" s="320"/>
      <c r="EV61" s="320"/>
      <c r="EW61" s="320"/>
      <c r="EX61" s="320"/>
      <c r="EY61" s="320"/>
      <c r="EZ61" s="320"/>
      <c r="FA61" s="320"/>
      <c r="FB61" s="320"/>
      <c r="FC61" s="320"/>
      <c r="FD61" s="320"/>
      <c r="FE61" s="320"/>
      <c r="FF61" s="320"/>
      <c r="FG61" s="320"/>
      <c r="FH61" s="320"/>
      <c r="FI61" s="320"/>
      <c r="FJ61" s="320"/>
      <c r="FK61" s="320"/>
      <c r="FL61" s="320"/>
      <c r="FM61" s="320"/>
      <c r="FN61" s="320"/>
      <c r="FO61" s="320"/>
      <c r="FP61" s="320"/>
      <c r="FQ61" s="320"/>
      <c r="FR61" s="320"/>
      <c r="FS61" s="320"/>
      <c r="FT61" s="320"/>
      <c r="FU61" s="320"/>
      <c r="FV61" s="320"/>
      <c r="FW61" s="320"/>
      <c r="FX61" s="320"/>
      <c r="FY61" s="320"/>
      <c r="FZ61" s="320"/>
      <c r="GA61" s="320"/>
      <c r="GB61" s="320"/>
      <c r="GC61" s="320"/>
      <c r="GD61" s="320"/>
      <c r="GE61" s="320"/>
      <c r="GF61" s="320"/>
      <c r="GG61" s="320"/>
      <c r="GH61" s="320"/>
      <c r="GI61" s="320"/>
      <c r="GJ61" s="320"/>
      <c r="GK61" s="320"/>
      <c r="GL61" s="320"/>
      <c r="GM61" s="320"/>
      <c r="GN61" s="320"/>
      <c r="GO61" s="320"/>
      <c r="GP61" s="320"/>
      <c r="GQ61" s="320"/>
      <c r="GR61" s="320"/>
      <c r="GS61" s="320"/>
      <c r="GT61" s="320"/>
      <c r="GU61" s="320"/>
      <c r="GV61" s="320"/>
      <c r="GW61" s="320"/>
      <c r="GX61" s="320"/>
      <c r="GY61" s="320"/>
      <c r="GZ61" s="320"/>
      <c r="HA61" s="320"/>
      <c r="HB61" s="320"/>
      <c r="HC61" s="320"/>
      <c r="HD61" s="320"/>
      <c r="HE61" s="320"/>
      <c r="HF61" s="320"/>
      <c r="HG61" s="320"/>
      <c r="HH61" s="320"/>
      <c r="HI61" s="320"/>
      <c r="HJ61" s="320"/>
      <c r="HK61" s="320"/>
      <c r="HL61" s="320"/>
      <c r="HM61" s="320"/>
      <c r="HN61" s="320"/>
      <c r="HO61" s="320"/>
      <c r="HP61" s="320"/>
      <c r="HQ61" s="320"/>
      <c r="HR61" s="320"/>
      <c r="HS61" s="320"/>
      <c r="HT61" s="320"/>
      <c r="HU61" s="320"/>
      <c r="HV61" s="320"/>
      <c r="HW61" s="320"/>
      <c r="HX61" s="320"/>
      <c r="HY61" s="320"/>
      <c r="HZ61" s="320"/>
      <c r="IA61" s="320"/>
      <c r="IB61" s="320"/>
      <c r="IC61" s="320"/>
      <c r="ID61" s="320"/>
      <c r="IE61" s="320"/>
      <c r="IF61" s="320"/>
      <c r="IG61" s="320"/>
      <c r="IH61" s="320"/>
      <c r="II61" s="320"/>
      <c r="IJ61" s="320"/>
      <c r="IK61" s="320"/>
      <c r="IL61" s="320"/>
      <c r="IM61" s="320"/>
      <c r="IN61" s="320"/>
      <c r="IO61" s="320"/>
      <c r="IP61" s="320"/>
      <c r="IQ61" s="320"/>
      <c r="IR61" s="320"/>
      <c r="IS61" s="320"/>
      <c r="IT61" s="320"/>
      <c r="IU61" s="320"/>
      <c r="IV61" s="320"/>
      <c r="IW61" s="320"/>
      <c r="IX61" s="320"/>
      <c r="IY61" s="320"/>
      <c r="IZ61" s="320"/>
      <c r="JA61" s="320"/>
      <c r="JB61" s="320"/>
      <c r="JC61" s="320"/>
      <c r="JD61" s="320"/>
      <c r="JE61" s="320"/>
      <c r="JF61" s="320"/>
      <c r="JG61" s="320"/>
      <c r="JH61" s="320"/>
      <c r="JI61" s="320"/>
      <c r="JJ61" s="320"/>
      <c r="JK61" s="320"/>
      <c r="JL61" s="320"/>
      <c r="JM61" s="320"/>
      <c r="JN61" s="320"/>
      <c r="JO61" s="320"/>
      <c r="JP61" s="320"/>
      <c r="JQ61" s="320"/>
      <c r="JR61" s="320"/>
      <c r="JS61" s="320"/>
      <c r="JT61" s="320"/>
      <c r="JU61" s="320"/>
      <c r="JV61" s="320"/>
      <c r="JW61" s="320"/>
      <c r="JX61" s="320"/>
      <c r="JY61" s="320"/>
      <c r="JZ61" s="320"/>
      <c r="KA61" s="320"/>
      <c r="KB61" s="320"/>
      <c r="KC61" s="320"/>
      <c r="KD61" s="320"/>
      <c r="KE61" s="320"/>
      <c r="KF61" s="320"/>
      <c r="KG61" s="320"/>
      <c r="KH61" s="320"/>
      <c r="KI61" s="320"/>
      <c r="KJ61" s="320"/>
      <c r="KK61" s="320"/>
      <c r="KL61" s="320"/>
      <c r="KM61" s="320"/>
      <c r="KN61" s="320"/>
      <c r="KO61" s="320"/>
      <c r="KP61" s="320"/>
      <c r="KQ61" s="320"/>
      <c r="KR61" s="320"/>
      <c r="KS61" s="320"/>
      <c r="KT61" s="320"/>
      <c r="KU61" s="320"/>
      <c r="KV61" s="320"/>
      <c r="KW61" s="320"/>
      <c r="KX61" s="320"/>
      <c r="KY61" s="320"/>
      <c r="KZ61" s="320"/>
      <c r="LA61" s="320"/>
      <c r="LB61" s="320"/>
      <c r="LC61" s="320"/>
      <c r="LD61" s="320"/>
      <c r="LE61" s="320"/>
      <c r="LF61" s="320"/>
      <c r="LG61" s="320"/>
      <c r="LH61" s="320"/>
      <c r="LI61" s="320"/>
      <c r="LJ61" s="320"/>
      <c r="LK61" s="320"/>
      <c r="LL61" s="320"/>
      <c r="LM61" s="320"/>
      <c r="LN61" s="320"/>
      <c r="LO61" s="320"/>
      <c r="LP61" s="320"/>
      <c r="LQ61" s="320"/>
      <c r="LR61" s="320"/>
      <c r="LS61" s="320"/>
      <c r="LT61" s="320"/>
      <c r="LU61" s="320"/>
      <c r="LV61" s="320"/>
      <c r="LW61" s="320"/>
      <c r="LX61" s="320"/>
      <c r="LY61" s="320"/>
      <c r="LZ61" s="320"/>
      <c r="MA61" s="320"/>
      <c r="MB61" s="320"/>
      <c r="MC61" s="320"/>
      <c r="MD61" s="320"/>
      <c r="ME61" s="320"/>
      <c r="MF61" s="320"/>
      <c r="MG61" s="320"/>
    </row>
    <row r="62" s="331" customFormat="1" ht="23.25" customHeight="1">
      <c r="A62" s="351" t="s">
        <v>209</v>
      </c>
      <c r="B62" s="342" t="s">
        <v>520</v>
      </c>
      <c r="C62" s="343" t="e">
        <f>#REF!</f>
        <v>#REF!</v>
      </c>
      <c r="D62" s="343" t="e">
        <f>#REF!</f>
        <v>#REF!</v>
      </c>
      <c r="E62" s="343" t="e">
        <f>#REF!</f>
        <v>#REF!</v>
      </c>
      <c r="F62" s="343">
        <v>2620.3000000000002</v>
      </c>
      <c r="G62" s="343">
        <v>2670.5999999999999</v>
      </c>
      <c r="H62" s="343">
        <v>2770</v>
      </c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320"/>
      <c r="AO62" s="320"/>
      <c r="AP62" s="320"/>
      <c r="AQ62" s="320"/>
      <c r="AR62" s="320"/>
      <c r="AS62" s="320"/>
      <c r="AT62" s="320"/>
      <c r="AU62" s="320"/>
      <c r="AV62" s="320"/>
      <c r="AW62" s="320"/>
      <c r="AX62" s="320"/>
      <c r="AY62" s="320"/>
      <c r="AZ62" s="320"/>
      <c r="BA62" s="320"/>
      <c r="BB62" s="320"/>
      <c r="BC62" s="320"/>
      <c r="BD62" s="320"/>
      <c r="BE62" s="320"/>
      <c r="BF62" s="320"/>
      <c r="BG62" s="320"/>
      <c r="BH62" s="320"/>
      <c r="BI62" s="320"/>
      <c r="BJ62" s="320"/>
      <c r="BK62" s="320"/>
      <c r="BL62" s="320"/>
      <c r="BM62" s="320"/>
      <c r="BN62" s="320"/>
      <c r="BO62" s="320"/>
      <c r="BP62" s="320"/>
      <c r="BQ62" s="320"/>
      <c r="BR62" s="320"/>
      <c r="BS62" s="320"/>
      <c r="BT62" s="320"/>
      <c r="BU62" s="320"/>
      <c r="BV62" s="320"/>
      <c r="BW62" s="320"/>
      <c r="BX62" s="320"/>
      <c r="BY62" s="320"/>
      <c r="BZ62" s="320"/>
      <c r="CA62" s="320"/>
      <c r="CB62" s="320"/>
      <c r="CC62" s="320"/>
      <c r="CD62" s="320"/>
      <c r="CE62" s="320"/>
      <c r="CF62" s="320"/>
      <c r="CG62" s="320"/>
      <c r="CH62" s="320"/>
      <c r="CI62" s="320"/>
      <c r="CJ62" s="320"/>
      <c r="CK62" s="320"/>
      <c r="CL62" s="320"/>
      <c r="CM62" s="320"/>
      <c r="CN62" s="320"/>
      <c r="CO62" s="320"/>
      <c r="CP62" s="320"/>
      <c r="CQ62" s="320"/>
      <c r="CR62" s="320"/>
      <c r="CS62" s="320"/>
      <c r="CT62" s="320"/>
      <c r="CU62" s="320"/>
      <c r="CV62" s="320"/>
      <c r="CW62" s="320"/>
      <c r="CX62" s="320"/>
      <c r="CY62" s="320"/>
      <c r="CZ62" s="320"/>
      <c r="DA62" s="320"/>
      <c r="DB62" s="320"/>
      <c r="DC62" s="320"/>
      <c r="DD62" s="320"/>
      <c r="DE62" s="320"/>
      <c r="DF62" s="320"/>
      <c r="DG62" s="320"/>
      <c r="DH62" s="320"/>
      <c r="DI62" s="320"/>
      <c r="DJ62" s="320"/>
      <c r="DK62" s="320"/>
      <c r="DL62" s="320"/>
      <c r="DM62" s="320"/>
      <c r="DN62" s="320"/>
      <c r="DO62" s="320"/>
      <c r="DP62" s="320"/>
      <c r="DQ62" s="320"/>
      <c r="DR62" s="320"/>
      <c r="DS62" s="320"/>
      <c r="DT62" s="320"/>
      <c r="DU62" s="320"/>
      <c r="DV62" s="320"/>
      <c r="DW62" s="320"/>
      <c r="DX62" s="320"/>
      <c r="DY62" s="320"/>
      <c r="DZ62" s="320"/>
      <c r="EA62" s="320"/>
      <c r="EB62" s="320"/>
      <c r="EC62" s="320"/>
      <c r="ED62" s="320"/>
      <c r="EE62" s="320"/>
      <c r="EF62" s="320"/>
      <c r="EG62" s="320"/>
      <c r="EH62" s="320"/>
      <c r="EI62" s="320"/>
      <c r="EJ62" s="320"/>
      <c r="EK62" s="320"/>
      <c r="EL62" s="320"/>
      <c r="EM62" s="320"/>
      <c r="EN62" s="320"/>
      <c r="EO62" s="320"/>
      <c r="EP62" s="320"/>
      <c r="EQ62" s="320"/>
      <c r="ER62" s="320"/>
      <c r="ES62" s="320"/>
      <c r="ET62" s="320"/>
      <c r="EU62" s="320"/>
      <c r="EV62" s="320"/>
      <c r="EW62" s="320"/>
      <c r="EX62" s="320"/>
      <c r="EY62" s="320"/>
      <c r="EZ62" s="320"/>
      <c r="FA62" s="320"/>
      <c r="FB62" s="320"/>
      <c r="FC62" s="320"/>
      <c r="FD62" s="320"/>
      <c r="FE62" s="320"/>
      <c r="FF62" s="320"/>
      <c r="FG62" s="320"/>
      <c r="FH62" s="320"/>
      <c r="FI62" s="320"/>
      <c r="FJ62" s="320"/>
      <c r="FK62" s="320"/>
      <c r="FL62" s="320"/>
      <c r="FM62" s="320"/>
      <c r="FN62" s="320"/>
      <c r="FO62" s="320"/>
      <c r="FP62" s="320"/>
      <c r="FQ62" s="320"/>
      <c r="FR62" s="320"/>
      <c r="FS62" s="320"/>
      <c r="FT62" s="320"/>
      <c r="FU62" s="320"/>
      <c r="FV62" s="320"/>
      <c r="FW62" s="320"/>
      <c r="FX62" s="320"/>
      <c r="FY62" s="320"/>
      <c r="FZ62" s="320"/>
      <c r="GA62" s="320"/>
      <c r="GB62" s="320"/>
      <c r="GC62" s="320"/>
      <c r="GD62" s="320"/>
      <c r="GE62" s="320"/>
      <c r="GF62" s="320"/>
      <c r="GG62" s="320"/>
      <c r="GH62" s="320"/>
      <c r="GI62" s="320"/>
      <c r="GJ62" s="320"/>
      <c r="GK62" s="320"/>
      <c r="GL62" s="320"/>
      <c r="GM62" s="320"/>
      <c r="GN62" s="320"/>
      <c r="GO62" s="320"/>
      <c r="GP62" s="320"/>
      <c r="GQ62" s="320"/>
      <c r="GR62" s="320"/>
      <c r="GS62" s="320"/>
      <c r="GT62" s="320"/>
      <c r="GU62" s="320"/>
      <c r="GV62" s="320"/>
      <c r="GW62" s="320"/>
      <c r="GX62" s="320"/>
      <c r="GY62" s="320"/>
      <c r="GZ62" s="320"/>
      <c r="HA62" s="320"/>
      <c r="HB62" s="320"/>
      <c r="HC62" s="320"/>
      <c r="HD62" s="320"/>
      <c r="HE62" s="320"/>
      <c r="HF62" s="320"/>
      <c r="HG62" s="320"/>
      <c r="HH62" s="320"/>
      <c r="HI62" s="320"/>
      <c r="HJ62" s="320"/>
      <c r="HK62" s="320"/>
      <c r="HL62" s="320"/>
      <c r="HM62" s="320"/>
      <c r="HN62" s="320"/>
      <c r="HO62" s="320"/>
      <c r="HP62" s="320"/>
      <c r="HQ62" s="320"/>
      <c r="HR62" s="320"/>
      <c r="HS62" s="320"/>
      <c r="HT62" s="320"/>
      <c r="HU62" s="320"/>
      <c r="HV62" s="320"/>
      <c r="HW62" s="320"/>
      <c r="HX62" s="320"/>
      <c r="HY62" s="320"/>
      <c r="HZ62" s="320"/>
      <c r="IA62" s="320"/>
      <c r="IB62" s="320"/>
      <c r="IC62" s="320"/>
      <c r="ID62" s="320"/>
      <c r="IE62" s="320"/>
      <c r="IF62" s="320"/>
      <c r="IG62" s="320"/>
      <c r="IH62" s="320"/>
      <c r="II62" s="320"/>
      <c r="IJ62" s="320"/>
      <c r="IK62" s="320"/>
      <c r="IL62" s="320"/>
      <c r="IM62" s="320"/>
      <c r="IN62" s="320"/>
      <c r="IO62" s="320"/>
      <c r="IP62" s="320"/>
      <c r="IQ62" s="320"/>
      <c r="IR62" s="320"/>
      <c r="IS62" s="320"/>
      <c r="IT62" s="320"/>
      <c r="IU62" s="320"/>
      <c r="IV62" s="320"/>
      <c r="IW62" s="320"/>
      <c r="IX62" s="320"/>
      <c r="IY62" s="320"/>
      <c r="IZ62" s="320"/>
      <c r="JA62" s="320"/>
      <c r="JB62" s="320"/>
      <c r="JC62" s="320"/>
      <c r="JD62" s="320"/>
      <c r="JE62" s="320"/>
      <c r="JF62" s="320"/>
      <c r="JG62" s="320"/>
      <c r="JH62" s="320"/>
      <c r="JI62" s="320"/>
      <c r="JJ62" s="320"/>
      <c r="JK62" s="320"/>
      <c r="JL62" s="320"/>
      <c r="JM62" s="320"/>
      <c r="JN62" s="320"/>
      <c r="JO62" s="320"/>
      <c r="JP62" s="320"/>
      <c r="JQ62" s="320"/>
      <c r="JR62" s="320"/>
      <c r="JS62" s="320"/>
      <c r="JT62" s="320"/>
      <c r="JU62" s="320"/>
      <c r="JV62" s="320"/>
      <c r="JW62" s="320"/>
      <c r="JX62" s="320"/>
      <c r="JY62" s="320"/>
      <c r="JZ62" s="320"/>
      <c r="KA62" s="320"/>
      <c r="KB62" s="320"/>
      <c r="KC62" s="320"/>
      <c r="KD62" s="320"/>
      <c r="KE62" s="320"/>
      <c r="KF62" s="320"/>
      <c r="KG62" s="320"/>
      <c r="KH62" s="320"/>
      <c r="KI62" s="320"/>
      <c r="KJ62" s="320"/>
      <c r="KK62" s="320"/>
      <c r="KL62" s="320"/>
      <c r="KM62" s="320"/>
      <c r="KN62" s="320"/>
      <c r="KO62" s="320"/>
      <c r="KP62" s="320"/>
      <c r="KQ62" s="320"/>
      <c r="KR62" s="320"/>
      <c r="KS62" s="320"/>
      <c r="KT62" s="320"/>
      <c r="KU62" s="320"/>
      <c r="KV62" s="320"/>
      <c r="KW62" s="320"/>
      <c r="KX62" s="320"/>
      <c r="KY62" s="320"/>
      <c r="KZ62" s="320"/>
      <c r="LA62" s="320"/>
      <c r="LB62" s="320"/>
      <c r="LC62" s="320"/>
      <c r="LD62" s="320"/>
      <c r="LE62" s="320"/>
      <c r="LF62" s="320"/>
      <c r="LG62" s="320"/>
      <c r="LH62" s="320"/>
      <c r="LI62" s="320"/>
      <c r="LJ62" s="320"/>
      <c r="LK62" s="320"/>
      <c r="LL62" s="320"/>
      <c r="LM62" s="320"/>
      <c r="LN62" s="320"/>
      <c r="LO62" s="320"/>
      <c r="LP62" s="320"/>
      <c r="LQ62" s="320"/>
      <c r="LR62" s="320"/>
      <c r="LS62" s="320"/>
      <c r="LT62" s="320"/>
      <c r="LU62" s="320"/>
      <c r="LV62" s="320"/>
      <c r="LW62" s="320"/>
      <c r="LX62" s="320"/>
      <c r="LY62" s="320"/>
      <c r="LZ62" s="320"/>
      <c r="MA62" s="320"/>
      <c r="MB62" s="320"/>
      <c r="MC62" s="320"/>
      <c r="MD62" s="320"/>
      <c r="ME62" s="320"/>
      <c r="MF62" s="320"/>
      <c r="MG62" s="320"/>
    </row>
    <row r="63" s="331" customFormat="1" ht="23.25" customHeight="1">
      <c r="A63" s="351" t="s">
        <v>521</v>
      </c>
      <c r="B63" s="342" t="s">
        <v>212</v>
      </c>
      <c r="C63" s="343" t="e">
        <f>#REF!</f>
        <v>#REF!</v>
      </c>
      <c r="D63" s="343" t="e">
        <f>#REF!</f>
        <v>#REF!</v>
      </c>
      <c r="E63" s="343" t="e">
        <f>#REF!</f>
        <v>#REF!</v>
      </c>
      <c r="F63" s="343">
        <v>141</v>
      </c>
      <c r="G63" s="343">
        <v>141</v>
      </c>
      <c r="H63" s="343">
        <v>141</v>
      </c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0"/>
      <c r="AP63" s="320"/>
      <c r="AQ63" s="320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/>
      <c r="BF63" s="320"/>
      <c r="BG63" s="320"/>
      <c r="BH63" s="320"/>
      <c r="BI63" s="320"/>
      <c r="BJ63" s="320"/>
      <c r="BK63" s="320"/>
      <c r="BL63" s="320"/>
      <c r="BM63" s="320"/>
      <c r="BN63" s="320"/>
      <c r="BO63" s="320"/>
      <c r="BP63" s="320"/>
      <c r="BQ63" s="320"/>
      <c r="BR63" s="320"/>
      <c r="BS63" s="320"/>
      <c r="BT63" s="320"/>
      <c r="BU63" s="320"/>
      <c r="BV63" s="320"/>
      <c r="BW63" s="320"/>
      <c r="BX63" s="320"/>
      <c r="BY63" s="320"/>
      <c r="BZ63" s="320"/>
      <c r="CA63" s="320"/>
      <c r="CB63" s="320"/>
      <c r="CC63" s="320"/>
      <c r="CD63" s="320"/>
      <c r="CE63" s="320"/>
      <c r="CF63" s="320"/>
      <c r="CG63" s="320"/>
      <c r="CH63" s="320"/>
      <c r="CI63" s="320"/>
      <c r="CJ63" s="320"/>
      <c r="CK63" s="320"/>
      <c r="CL63" s="320"/>
      <c r="CM63" s="320"/>
      <c r="CN63" s="320"/>
      <c r="CO63" s="320"/>
      <c r="CP63" s="320"/>
      <c r="CQ63" s="320"/>
      <c r="CR63" s="320"/>
      <c r="CS63" s="320"/>
      <c r="CT63" s="320"/>
      <c r="CU63" s="320"/>
      <c r="CV63" s="320"/>
      <c r="CW63" s="320"/>
      <c r="CX63" s="320"/>
      <c r="CY63" s="320"/>
      <c r="CZ63" s="320"/>
      <c r="DA63" s="320"/>
      <c r="DB63" s="320"/>
      <c r="DC63" s="320"/>
      <c r="DD63" s="320"/>
      <c r="DE63" s="320"/>
      <c r="DF63" s="320"/>
      <c r="DG63" s="320"/>
      <c r="DH63" s="320"/>
      <c r="DI63" s="320"/>
      <c r="DJ63" s="320"/>
      <c r="DK63" s="320"/>
      <c r="DL63" s="320"/>
      <c r="DM63" s="320"/>
      <c r="DN63" s="320"/>
      <c r="DO63" s="320"/>
      <c r="DP63" s="320"/>
      <c r="DQ63" s="320"/>
      <c r="DR63" s="320"/>
      <c r="DS63" s="320"/>
      <c r="DT63" s="320"/>
      <c r="DU63" s="320"/>
      <c r="DV63" s="320"/>
      <c r="DW63" s="320"/>
      <c r="DX63" s="320"/>
      <c r="DY63" s="320"/>
      <c r="DZ63" s="320"/>
      <c r="EA63" s="320"/>
      <c r="EB63" s="320"/>
      <c r="EC63" s="320"/>
      <c r="ED63" s="320"/>
      <c r="EE63" s="320"/>
      <c r="EF63" s="320"/>
      <c r="EG63" s="320"/>
      <c r="EH63" s="320"/>
      <c r="EI63" s="320"/>
      <c r="EJ63" s="320"/>
      <c r="EK63" s="320"/>
      <c r="EL63" s="320"/>
      <c r="EM63" s="320"/>
      <c r="EN63" s="320"/>
      <c r="EO63" s="320"/>
      <c r="EP63" s="320"/>
      <c r="EQ63" s="320"/>
      <c r="ER63" s="320"/>
      <c r="ES63" s="320"/>
      <c r="ET63" s="320"/>
      <c r="EU63" s="320"/>
      <c r="EV63" s="320"/>
      <c r="EW63" s="320"/>
      <c r="EX63" s="320"/>
      <c r="EY63" s="320"/>
      <c r="EZ63" s="320"/>
      <c r="FA63" s="320"/>
      <c r="FB63" s="320"/>
      <c r="FC63" s="320"/>
      <c r="FD63" s="320"/>
      <c r="FE63" s="320"/>
      <c r="FF63" s="320"/>
      <c r="FG63" s="320"/>
      <c r="FH63" s="320"/>
      <c r="FI63" s="320"/>
      <c r="FJ63" s="320"/>
      <c r="FK63" s="320"/>
      <c r="FL63" s="320"/>
      <c r="FM63" s="320"/>
      <c r="FN63" s="320"/>
      <c r="FO63" s="320"/>
      <c r="FP63" s="320"/>
      <c r="FQ63" s="320"/>
      <c r="FR63" s="320"/>
      <c r="FS63" s="320"/>
      <c r="FT63" s="320"/>
      <c r="FU63" s="320"/>
      <c r="FV63" s="320"/>
      <c r="FW63" s="320"/>
      <c r="FX63" s="320"/>
      <c r="FY63" s="320"/>
      <c r="FZ63" s="320"/>
      <c r="GA63" s="320"/>
      <c r="GB63" s="320"/>
      <c r="GC63" s="320"/>
      <c r="GD63" s="320"/>
      <c r="GE63" s="320"/>
      <c r="GF63" s="320"/>
      <c r="GG63" s="320"/>
      <c r="GH63" s="320"/>
      <c r="GI63" s="320"/>
      <c r="GJ63" s="320"/>
      <c r="GK63" s="320"/>
      <c r="GL63" s="320"/>
      <c r="GM63" s="320"/>
      <c r="GN63" s="320"/>
      <c r="GO63" s="320"/>
      <c r="GP63" s="320"/>
      <c r="GQ63" s="320"/>
      <c r="GR63" s="320"/>
      <c r="GS63" s="320"/>
      <c r="GT63" s="320"/>
      <c r="GU63" s="320"/>
      <c r="GV63" s="320"/>
      <c r="GW63" s="320"/>
      <c r="GX63" s="320"/>
      <c r="GY63" s="320"/>
      <c r="GZ63" s="320"/>
      <c r="HA63" s="320"/>
      <c r="HB63" s="320"/>
      <c r="HC63" s="320"/>
      <c r="HD63" s="320"/>
      <c r="HE63" s="320"/>
      <c r="HF63" s="320"/>
      <c r="HG63" s="320"/>
      <c r="HH63" s="320"/>
      <c r="HI63" s="320"/>
      <c r="HJ63" s="320"/>
      <c r="HK63" s="320"/>
      <c r="HL63" s="320"/>
      <c r="HM63" s="320"/>
      <c r="HN63" s="320"/>
      <c r="HO63" s="320"/>
      <c r="HP63" s="320"/>
      <c r="HQ63" s="320"/>
      <c r="HR63" s="320"/>
      <c r="HS63" s="320"/>
      <c r="HT63" s="320"/>
      <c r="HU63" s="320"/>
      <c r="HV63" s="320"/>
      <c r="HW63" s="320"/>
      <c r="HX63" s="320"/>
      <c r="HY63" s="320"/>
      <c r="HZ63" s="320"/>
      <c r="IA63" s="320"/>
      <c r="IB63" s="320"/>
      <c r="IC63" s="320"/>
      <c r="ID63" s="320"/>
      <c r="IE63" s="320"/>
      <c r="IF63" s="320"/>
      <c r="IG63" s="320"/>
      <c r="IH63" s="320"/>
      <c r="II63" s="320"/>
      <c r="IJ63" s="320"/>
      <c r="IK63" s="320"/>
      <c r="IL63" s="320"/>
      <c r="IM63" s="320"/>
      <c r="IN63" s="320"/>
      <c r="IO63" s="320"/>
      <c r="IP63" s="320"/>
      <c r="IQ63" s="320"/>
      <c r="IR63" s="320"/>
      <c r="IS63" s="320"/>
      <c r="IT63" s="320"/>
      <c r="IU63" s="320"/>
      <c r="IV63" s="320"/>
      <c r="IW63" s="320"/>
      <c r="IX63" s="320"/>
      <c r="IY63" s="320"/>
      <c r="IZ63" s="320"/>
      <c r="JA63" s="320"/>
      <c r="JB63" s="320"/>
      <c r="JC63" s="320"/>
      <c r="JD63" s="320"/>
      <c r="JE63" s="320"/>
      <c r="JF63" s="320"/>
      <c r="JG63" s="320"/>
      <c r="JH63" s="320"/>
      <c r="JI63" s="320"/>
      <c r="JJ63" s="320"/>
      <c r="JK63" s="320"/>
      <c r="JL63" s="320"/>
      <c r="JM63" s="320"/>
      <c r="JN63" s="320"/>
      <c r="JO63" s="320"/>
      <c r="JP63" s="320"/>
      <c r="JQ63" s="320"/>
      <c r="JR63" s="320"/>
      <c r="JS63" s="320"/>
      <c r="JT63" s="320"/>
      <c r="JU63" s="320"/>
      <c r="JV63" s="320"/>
      <c r="JW63" s="320"/>
      <c r="JX63" s="320"/>
      <c r="JY63" s="320"/>
      <c r="JZ63" s="320"/>
      <c r="KA63" s="320"/>
      <c r="KB63" s="320"/>
      <c r="KC63" s="320"/>
      <c r="KD63" s="320"/>
      <c r="KE63" s="320"/>
      <c r="KF63" s="320"/>
      <c r="KG63" s="320"/>
      <c r="KH63" s="320"/>
      <c r="KI63" s="320"/>
      <c r="KJ63" s="320"/>
      <c r="KK63" s="320"/>
      <c r="KL63" s="320"/>
      <c r="KM63" s="320"/>
      <c r="KN63" s="320"/>
      <c r="KO63" s="320"/>
      <c r="KP63" s="320"/>
      <c r="KQ63" s="320"/>
      <c r="KR63" s="320"/>
      <c r="KS63" s="320"/>
      <c r="KT63" s="320"/>
      <c r="KU63" s="320"/>
      <c r="KV63" s="320"/>
      <c r="KW63" s="320"/>
      <c r="KX63" s="320"/>
      <c r="KY63" s="320"/>
      <c r="KZ63" s="320"/>
      <c r="LA63" s="320"/>
      <c r="LB63" s="320"/>
      <c r="LC63" s="320"/>
      <c r="LD63" s="320"/>
      <c r="LE63" s="320"/>
      <c r="LF63" s="320"/>
      <c r="LG63" s="320"/>
      <c r="LH63" s="320"/>
      <c r="LI63" s="320"/>
      <c r="LJ63" s="320"/>
      <c r="LK63" s="320"/>
      <c r="LL63" s="320"/>
      <c r="LM63" s="320"/>
      <c r="LN63" s="320"/>
      <c r="LO63" s="320"/>
      <c r="LP63" s="320"/>
      <c r="LQ63" s="320"/>
      <c r="LR63" s="320"/>
      <c r="LS63" s="320"/>
      <c r="LT63" s="320"/>
      <c r="LU63" s="320"/>
      <c r="LV63" s="320"/>
      <c r="LW63" s="320"/>
      <c r="LX63" s="320"/>
      <c r="LY63" s="320"/>
      <c r="LZ63" s="320"/>
      <c r="MA63" s="320"/>
      <c r="MB63" s="320"/>
      <c r="MC63" s="320"/>
      <c r="MD63" s="320"/>
      <c r="ME63" s="320"/>
      <c r="MF63" s="320"/>
      <c r="MG63" s="320"/>
    </row>
    <row r="64" s="331" customFormat="1" ht="39.200000000000003" customHeight="1">
      <c r="A64" s="351" t="s">
        <v>211</v>
      </c>
      <c r="B64" s="342" t="s">
        <v>212</v>
      </c>
      <c r="C64" s="343" t="e">
        <f>#REF!</f>
        <v>#REF!</v>
      </c>
      <c r="D64" s="343" t="e">
        <f>#REF!</f>
        <v>#REF!</v>
      </c>
      <c r="E64" s="343" t="e">
        <f>#REF!</f>
        <v>#REF!</v>
      </c>
      <c r="F64" s="353">
        <v>271.30000000000001</v>
      </c>
      <c r="G64" s="343">
        <v>274.30000000000001</v>
      </c>
      <c r="H64" s="343">
        <v>275.30000000000001</v>
      </c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0"/>
      <c r="AP64" s="320"/>
      <c r="AQ64" s="320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  <c r="BG64" s="320"/>
      <c r="BH64" s="320"/>
      <c r="BI64" s="320"/>
      <c r="BJ64" s="320"/>
      <c r="BK64" s="320"/>
      <c r="BL64" s="320"/>
      <c r="BM64" s="320"/>
      <c r="BN64" s="320"/>
      <c r="BO64" s="320"/>
      <c r="BP64" s="320"/>
      <c r="BQ64" s="320"/>
      <c r="BR64" s="320"/>
      <c r="BS64" s="320"/>
      <c r="BT64" s="320"/>
      <c r="BU64" s="320"/>
      <c r="BV64" s="320"/>
      <c r="BW64" s="320"/>
      <c r="BX64" s="320"/>
      <c r="BY64" s="320"/>
      <c r="BZ64" s="320"/>
      <c r="CA64" s="320"/>
      <c r="CB64" s="320"/>
      <c r="CC64" s="320"/>
      <c r="CD64" s="320"/>
      <c r="CE64" s="320"/>
      <c r="CF64" s="320"/>
      <c r="CG64" s="320"/>
      <c r="CH64" s="320"/>
      <c r="CI64" s="320"/>
      <c r="CJ64" s="320"/>
      <c r="CK64" s="320"/>
      <c r="CL64" s="320"/>
      <c r="CM64" s="320"/>
      <c r="CN64" s="320"/>
      <c r="CO64" s="320"/>
      <c r="CP64" s="320"/>
      <c r="CQ64" s="320"/>
      <c r="CR64" s="320"/>
      <c r="CS64" s="320"/>
      <c r="CT64" s="320"/>
      <c r="CU64" s="320"/>
      <c r="CV64" s="320"/>
      <c r="CW64" s="320"/>
      <c r="CX64" s="320"/>
      <c r="CY64" s="320"/>
      <c r="CZ64" s="320"/>
      <c r="DA64" s="320"/>
      <c r="DB64" s="320"/>
      <c r="DC64" s="320"/>
      <c r="DD64" s="320"/>
      <c r="DE64" s="320"/>
      <c r="DF64" s="320"/>
      <c r="DG64" s="320"/>
      <c r="DH64" s="320"/>
      <c r="DI64" s="320"/>
      <c r="DJ64" s="320"/>
      <c r="DK64" s="320"/>
      <c r="DL64" s="320"/>
      <c r="DM64" s="320"/>
      <c r="DN64" s="320"/>
      <c r="DO64" s="320"/>
      <c r="DP64" s="320"/>
      <c r="DQ64" s="320"/>
      <c r="DR64" s="320"/>
      <c r="DS64" s="320"/>
      <c r="DT64" s="320"/>
      <c r="DU64" s="320"/>
      <c r="DV64" s="320"/>
      <c r="DW64" s="320"/>
      <c r="DX64" s="320"/>
      <c r="DY64" s="320"/>
      <c r="DZ64" s="320"/>
      <c r="EA64" s="320"/>
      <c r="EB64" s="320"/>
      <c r="EC64" s="320"/>
      <c r="ED64" s="320"/>
      <c r="EE64" s="320"/>
      <c r="EF64" s="320"/>
      <c r="EG64" s="320"/>
      <c r="EH64" s="320"/>
      <c r="EI64" s="320"/>
      <c r="EJ64" s="320"/>
      <c r="EK64" s="320"/>
      <c r="EL64" s="320"/>
      <c r="EM64" s="320"/>
      <c r="EN64" s="320"/>
      <c r="EO64" s="320"/>
      <c r="EP64" s="320"/>
      <c r="EQ64" s="320"/>
      <c r="ER64" s="320"/>
      <c r="ES64" s="320"/>
      <c r="ET64" s="320"/>
      <c r="EU64" s="320"/>
      <c r="EV64" s="320"/>
      <c r="EW64" s="320"/>
      <c r="EX64" s="320"/>
      <c r="EY64" s="320"/>
      <c r="EZ64" s="320"/>
      <c r="FA64" s="320"/>
      <c r="FB64" s="320"/>
      <c r="FC64" s="320"/>
      <c r="FD64" s="320"/>
      <c r="FE64" s="320"/>
      <c r="FF64" s="320"/>
      <c r="FG64" s="320"/>
      <c r="FH64" s="320"/>
      <c r="FI64" s="320"/>
      <c r="FJ64" s="320"/>
      <c r="FK64" s="320"/>
      <c r="FL64" s="320"/>
      <c r="FM64" s="320"/>
      <c r="FN64" s="320"/>
      <c r="FO64" s="320"/>
      <c r="FP64" s="320"/>
      <c r="FQ64" s="320"/>
      <c r="FR64" s="320"/>
      <c r="FS64" s="320"/>
      <c r="FT64" s="320"/>
      <c r="FU64" s="320"/>
      <c r="FV64" s="320"/>
      <c r="FW64" s="320"/>
      <c r="FX64" s="320"/>
      <c r="FY64" s="320"/>
      <c r="FZ64" s="320"/>
      <c r="GA64" s="320"/>
      <c r="GB64" s="320"/>
      <c r="GC64" s="320"/>
      <c r="GD64" s="320"/>
      <c r="GE64" s="320"/>
      <c r="GF64" s="320"/>
      <c r="GG64" s="320"/>
      <c r="GH64" s="320"/>
      <c r="GI64" s="320"/>
      <c r="GJ64" s="320"/>
      <c r="GK64" s="320"/>
      <c r="GL64" s="320"/>
      <c r="GM64" s="320"/>
      <c r="GN64" s="320"/>
      <c r="GO64" s="320"/>
      <c r="GP64" s="320"/>
      <c r="GQ64" s="320"/>
      <c r="GR64" s="320"/>
      <c r="GS64" s="320"/>
      <c r="GT64" s="320"/>
      <c r="GU64" s="320"/>
      <c r="GV64" s="320"/>
      <c r="GW64" s="320"/>
      <c r="GX64" s="320"/>
      <c r="GY64" s="320"/>
      <c r="GZ64" s="320"/>
      <c r="HA64" s="320"/>
      <c r="HB64" s="320"/>
      <c r="HC64" s="320"/>
      <c r="HD64" s="320"/>
      <c r="HE64" s="320"/>
      <c r="HF64" s="320"/>
      <c r="HG64" s="320"/>
      <c r="HH64" s="320"/>
      <c r="HI64" s="320"/>
      <c r="HJ64" s="320"/>
      <c r="HK64" s="320"/>
      <c r="HL64" s="320"/>
      <c r="HM64" s="320"/>
      <c r="HN64" s="320"/>
      <c r="HO64" s="320"/>
      <c r="HP64" s="320"/>
      <c r="HQ64" s="320"/>
      <c r="HR64" s="320"/>
      <c r="HS64" s="320"/>
      <c r="HT64" s="320"/>
      <c r="HU64" s="320"/>
      <c r="HV64" s="320"/>
      <c r="HW64" s="320"/>
      <c r="HX64" s="320"/>
      <c r="HY64" s="320"/>
      <c r="HZ64" s="320"/>
      <c r="IA64" s="320"/>
      <c r="IB64" s="320"/>
      <c r="IC64" s="320"/>
      <c r="ID64" s="320"/>
      <c r="IE64" s="320"/>
      <c r="IF64" s="320"/>
      <c r="IG64" s="320"/>
      <c r="IH64" s="320"/>
      <c r="II64" s="320"/>
      <c r="IJ64" s="320"/>
      <c r="IK64" s="320"/>
      <c r="IL64" s="320"/>
      <c r="IM64" s="320"/>
      <c r="IN64" s="320"/>
      <c r="IO64" s="320"/>
      <c r="IP64" s="320"/>
      <c r="IQ64" s="320"/>
      <c r="IR64" s="320"/>
      <c r="IS64" s="320"/>
      <c r="IT64" s="320"/>
      <c r="IU64" s="320"/>
      <c r="IV64" s="320"/>
      <c r="IW64" s="320"/>
      <c r="IX64" s="320"/>
      <c r="IY64" s="320"/>
      <c r="IZ64" s="320"/>
      <c r="JA64" s="320"/>
      <c r="JB64" s="320"/>
      <c r="JC64" s="320"/>
      <c r="JD64" s="320"/>
      <c r="JE64" s="320"/>
      <c r="JF64" s="320"/>
      <c r="JG64" s="320"/>
      <c r="JH64" s="320"/>
      <c r="JI64" s="320"/>
      <c r="JJ64" s="320"/>
      <c r="JK64" s="320"/>
      <c r="JL64" s="320"/>
      <c r="JM64" s="320"/>
      <c r="JN64" s="320"/>
      <c r="JO64" s="320"/>
      <c r="JP64" s="320"/>
      <c r="JQ64" s="320"/>
      <c r="JR64" s="320"/>
      <c r="JS64" s="320"/>
      <c r="JT64" s="320"/>
      <c r="JU64" s="320"/>
      <c r="JV64" s="320"/>
      <c r="JW64" s="320"/>
      <c r="JX64" s="320"/>
      <c r="JY64" s="320"/>
      <c r="JZ64" s="320"/>
      <c r="KA64" s="320"/>
      <c r="KB64" s="320"/>
      <c r="KC64" s="320"/>
      <c r="KD64" s="320"/>
      <c r="KE64" s="320"/>
      <c r="KF64" s="320"/>
      <c r="KG64" s="320"/>
      <c r="KH64" s="320"/>
      <c r="KI64" s="320"/>
      <c r="KJ64" s="320"/>
      <c r="KK64" s="320"/>
      <c r="KL64" s="320"/>
      <c r="KM64" s="320"/>
      <c r="KN64" s="320"/>
      <c r="KO64" s="320"/>
      <c r="KP64" s="320"/>
      <c r="KQ64" s="320"/>
      <c r="KR64" s="320"/>
      <c r="KS64" s="320"/>
      <c r="KT64" s="320"/>
      <c r="KU64" s="320"/>
      <c r="KV64" s="320"/>
      <c r="KW64" s="320"/>
      <c r="KX64" s="320"/>
      <c r="KY64" s="320"/>
      <c r="KZ64" s="320"/>
      <c r="LA64" s="320"/>
      <c r="LB64" s="320"/>
      <c r="LC64" s="320"/>
      <c r="LD64" s="320"/>
      <c r="LE64" s="320"/>
      <c r="LF64" s="320"/>
      <c r="LG64" s="320"/>
      <c r="LH64" s="320"/>
      <c r="LI64" s="320"/>
      <c r="LJ64" s="320"/>
      <c r="LK64" s="320"/>
      <c r="LL64" s="320"/>
      <c r="LM64" s="320"/>
      <c r="LN64" s="320"/>
      <c r="LO64" s="320"/>
      <c r="LP64" s="320"/>
      <c r="LQ64" s="320"/>
      <c r="LR64" s="320"/>
      <c r="LS64" s="320"/>
      <c r="LT64" s="320"/>
      <c r="LU64" s="320"/>
      <c r="LV64" s="320"/>
      <c r="LW64" s="320"/>
      <c r="LX64" s="320"/>
      <c r="LY64" s="320"/>
      <c r="LZ64" s="320"/>
      <c r="MA64" s="320"/>
      <c r="MB64" s="320"/>
      <c r="MC64" s="320"/>
      <c r="MD64" s="320"/>
      <c r="ME64" s="320"/>
      <c r="MF64" s="320"/>
      <c r="MG64" s="320"/>
    </row>
    <row r="65" s="331" customFormat="1" ht="54.75" customHeight="1">
      <c r="A65" s="351" t="s">
        <v>213</v>
      </c>
      <c r="B65" s="342" t="s">
        <v>212</v>
      </c>
      <c r="C65" s="343" t="e">
        <f>#REF!</f>
        <v>#REF!</v>
      </c>
      <c r="D65" s="343" t="e">
        <f>#REF!</f>
        <v>#REF!</v>
      </c>
      <c r="E65" s="343" t="e">
        <f>#REF!</f>
        <v>#REF!</v>
      </c>
      <c r="F65" s="343">
        <v>14600</v>
      </c>
      <c r="G65" s="343">
        <v>14600</v>
      </c>
      <c r="H65" s="343">
        <v>14600</v>
      </c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  <c r="AH65" s="320"/>
      <c r="AI65" s="320"/>
      <c r="AJ65" s="320"/>
      <c r="AK65" s="320"/>
      <c r="AL65" s="320"/>
      <c r="AM65" s="320"/>
      <c r="AN65" s="320"/>
      <c r="AO65" s="320"/>
      <c r="AP65" s="320"/>
      <c r="AQ65" s="320"/>
      <c r="AR65" s="320"/>
      <c r="AS65" s="320"/>
      <c r="AT65" s="320"/>
      <c r="AU65" s="320"/>
      <c r="AV65" s="320"/>
      <c r="AW65" s="320"/>
      <c r="AX65" s="320"/>
      <c r="AY65" s="320"/>
      <c r="AZ65" s="320"/>
      <c r="BA65" s="320"/>
      <c r="BB65" s="320"/>
      <c r="BC65" s="320"/>
      <c r="BD65" s="320"/>
      <c r="BE65" s="320"/>
      <c r="BF65" s="320"/>
      <c r="BG65" s="320"/>
      <c r="BH65" s="320"/>
      <c r="BI65" s="320"/>
      <c r="BJ65" s="320"/>
      <c r="BK65" s="320"/>
      <c r="BL65" s="320"/>
      <c r="BM65" s="320"/>
      <c r="BN65" s="320"/>
      <c r="BO65" s="320"/>
      <c r="BP65" s="320"/>
      <c r="BQ65" s="320"/>
      <c r="BR65" s="320"/>
      <c r="BS65" s="320"/>
      <c r="BT65" s="320"/>
      <c r="BU65" s="320"/>
      <c r="BV65" s="320"/>
      <c r="BW65" s="320"/>
      <c r="BX65" s="320"/>
      <c r="BY65" s="320"/>
      <c r="BZ65" s="320"/>
      <c r="CA65" s="320"/>
      <c r="CB65" s="320"/>
      <c r="CC65" s="320"/>
      <c r="CD65" s="320"/>
      <c r="CE65" s="320"/>
      <c r="CF65" s="320"/>
      <c r="CG65" s="320"/>
      <c r="CH65" s="320"/>
      <c r="CI65" s="320"/>
      <c r="CJ65" s="320"/>
      <c r="CK65" s="320"/>
      <c r="CL65" s="320"/>
      <c r="CM65" s="320"/>
      <c r="CN65" s="320"/>
      <c r="CO65" s="320"/>
      <c r="CP65" s="320"/>
      <c r="CQ65" s="320"/>
      <c r="CR65" s="320"/>
      <c r="CS65" s="320"/>
      <c r="CT65" s="320"/>
      <c r="CU65" s="320"/>
      <c r="CV65" s="320"/>
      <c r="CW65" s="320"/>
      <c r="CX65" s="320"/>
      <c r="CY65" s="320"/>
      <c r="CZ65" s="320"/>
      <c r="DA65" s="320"/>
      <c r="DB65" s="320"/>
      <c r="DC65" s="320"/>
      <c r="DD65" s="320"/>
      <c r="DE65" s="320"/>
      <c r="DF65" s="320"/>
      <c r="DG65" s="320"/>
      <c r="DH65" s="320"/>
      <c r="DI65" s="320"/>
      <c r="DJ65" s="320"/>
      <c r="DK65" s="320"/>
      <c r="DL65" s="320"/>
      <c r="DM65" s="320"/>
      <c r="DN65" s="320"/>
      <c r="DO65" s="320"/>
      <c r="DP65" s="320"/>
      <c r="DQ65" s="320"/>
      <c r="DR65" s="320"/>
      <c r="DS65" s="320"/>
      <c r="DT65" s="320"/>
      <c r="DU65" s="320"/>
      <c r="DV65" s="320"/>
      <c r="DW65" s="320"/>
      <c r="DX65" s="320"/>
      <c r="DY65" s="320"/>
      <c r="DZ65" s="320"/>
      <c r="EA65" s="320"/>
      <c r="EB65" s="320"/>
      <c r="EC65" s="320"/>
      <c r="ED65" s="320"/>
      <c r="EE65" s="320"/>
      <c r="EF65" s="320"/>
      <c r="EG65" s="320"/>
      <c r="EH65" s="320"/>
      <c r="EI65" s="320"/>
      <c r="EJ65" s="320"/>
      <c r="EK65" s="320"/>
      <c r="EL65" s="320"/>
      <c r="EM65" s="320"/>
      <c r="EN65" s="320"/>
      <c r="EO65" s="320"/>
      <c r="EP65" s="320"/>
      <c r="EQ65" s="320"/>
      <c r="ER65" s="320"/>
      <c r="ES65" s="320"/>
      <c r="ET65" s="320"/>
      <c r="EU65" s="320"/>
      <c r="EV65" s="320"/>
      <c r="EW65" s="320"/>
      <c r="EX65" s="320"/>
      <c r="EY65" s="320"/>
      <c r="EZ65" s="320"/>
      <c r="FA65" s="320"/>
      <c r="FB65" s="320"/>
      <c r="FC65" s="320"/>
      <c r="FD65" s="320"/>
      <c r="FE65" s="320"/>
      <c r="FF65" s="320"/>
      <c r="FG65" s="320"/>
      <c r="FH65" s="320"/>
      <c r="FI65" s="320"/>
      <c r="FJ65" s="320"/>
      <c r="FK65" s="320"/>
      <c r="FL65" s="320"/>
      <c r="FM65" s="320"/>
      <c r="FN65" s="320"/>
      <c r="FO65" s="320"/>
      <c r="FP65" s="320"/>
      <c r="FQ65" s="320"/>
      <c r="FR65" s="320"/>
      <c r="FS65" s="320"/>
      <c r="FT65" s="320"/>
      <c r="FU65" s="320"/>
      <c r="FV65" s="320"/>
      <c r="FW65" s="320"/>
      <c r="FX65" s="320"/>
      <c r="FY65" s="320"/>
      <c r="FZ65" s="320"/>
      <c r="GA65" s="320"/>
      <c r="GB65" s="320"/>
      <c r="GC65" s="320"/>
      <c r="GD65" s="320"/>
      <c r="GE65" s="320"/>
      <c r="GF65" s="320"/>
      <c r="GG65" s="320"/>
      <c r="GH65" s="320"/>
      <c r="GI65" s="320"/>
      <c r="GJ65" s="320"/>
      <c r="GK65" s="320"/>
      <c r="GL65" s="320"/>
      <c r="GM65" s="320"/>
      <c r="GN65" s="320"/>
      <c r="GO65" s="320"/>
      <c r="GP65" s="320"/>
      <c r="GQ65" s="320"/>
      <c r="GR65" s="320"/>
      <c r="GS65" s="320"/>
      <c r="GT65" s="320"/>
      <c r="GU65" s="320"/>
      <c r="GV65" s="320"/>
      <c r="GW65" s="320"/>
      <c r="GX65" s="320"/>
      <c r="GY65" s="320"/>
      <c r="GZ65" s="320"/>
      <c r="HA65" s="320"/>
      <c r="HB65" s="320"/>
      <c r="HC65" s="320"/>
      <c r="HD65" s="320"/>
      <c r="HE65" s="320"/>
      <c r="HF65" s="320"/>
      <c r="HG65" s="320"/>
      <c r="HH65" s="320"/>
      <c r="HI65" s="320"/>
      <c r="HJ65" s="320"/>
      <c r="HK65" s="320"/>
      <c r="HL65" s="320"/>
      <c r="HM65" s="320"/>
      <c r="HN65" s="320"/>
      <c r="HO65" s="320"/>
      <c r="HP65" s="320"/>
      <c r="HQ65" s="320"/>
      <c r="HR65" s="320"/>
      <c r="HS65" s="320"/>
      <c r="HT65" s="320"/>
      <c r="HU65" s="320"/>
      <c r="HV65" s="320"/>
      <c r="HW65" s="320"/>
      <c r="HX65" s="320"/>
      <c r="HY65" s="320"/>
      <c r="HZ65" s="320"/>
      <c r="IA65" s="320"/>
      <c r="IB65" s="320"/>
      <c r="IC65" s="320"/>
      <c r="ID65" s="320"/>
      <c r="IE65" s="320"/>
      <c r="IF65" s="320"/>
      <c r="IG65" s="320"/>
      <c r="IH65" s="320"/>
      <c r="II65" s="320"/>
      <c r="IJ65" s="320"/>
      <c r="IK65" s="320"/>
      <c r="IL65" s="320"/>
      <c r="IM65" s="320"/>
      <c r="IN65" s="320"/>
      <c r="IO65" s="320"/>
      <c r="IP65" s="320"/>
      <c r="IQ65" s="320"/>
      <c r="IR65" s="320"/>
      <c r="IS65" s="320"/>
      <c r="IT65" s="320"/>
      <c r="IU65" s="320"/>
      <c r="IV65" s="320"/>
      <c r="IW65" s="320"/>
      <c r="IX65" s="320"/>
      <c r="IY65" s="320"/>
      <c r="IZ65" s="320"/>
      <c r="JA65" s="320"/>
      <c r="JB65" s="320"/>
      <c r="JC65" s="320"/>
      <c r="JD65" s="320"/>
      <c r="JE65" s="320"/>
      <c r="JF65" s="320"/>
      <c r="JG65" s="320"/>
      <c r="JH65" s="320"/>
      <c r="JI65" s="320"/>
      <c r="JJ65" s="320"/>
      <c r="JK65" s="320"/>
      <c r="JL65" s="320"/>
      <c r="JM65" s="320"/>
      <c r="JN65" s="320"/>
      <c r="JO65" s="320"/>
      <c r="JP65" s="320"/>
      <c r="JQ65" s="320"/>
      <c r="JR65" s="320"/>
      <c r="JS65" s="320"/>
      <c r="JT65" s="320"/>
      <c r="JU65" s="320"/>
      <c r="JV65" s="320"/>
      <c r="JW65" s="320"/>
      <c r="JX65" s="320"/>
      <c r="JY65" s="320"/>
      <c r="JZ65" s="320"/>
      <c r="KA65" s="320"/>
      <c r="KB65" s="320"/>
      <c r="KC65" s="320"/>
      <c r="KD65" s="320"/>
      <c r="KE65" s="320"/>
      <c r="KF65" s="320"/>
      <c r="KG65" s="320"/>
      <c r="KH65" s="320"/>
      <c r="KI65" s="320"/>
      <c r="KJ65" s="320"/>
      <c r="KK65" s="320"/>
      <c r="KL65" s="320"/>
      <c r="KM65" s="320"/>
      <c r="KN65" s="320"/>
      <c r="KO65" s="320"/>
      <c r="KP65" s="320"/>
      <c r="KQ65" s="320"/>
      <c r="KR65" s="320"/>
      <c r="KS65" s="320"/>
      <c r="KT65" s="320"/>
      <c r="KU65" s="320"/>
      <c r="KV65" s="320"/>
      <c r="KW65" s="320"/>
      <c r="KX65" s="320"/>
      <c r="KY65" s="320"/>
      <c r="KZ65" s="320"/>
      <c r="LA65" s="320"/>
      <c r="LB65" s="320"/>
      <c r="LC65" s="320"/>
      <c r="LD65" s="320"/>
      <c r="LE65" s="320"/>
      <c r="LF65" s="320"/>
      <c r="LG65" s="320"/>
      <c r="LH65" s="320"/>
      <c r="LI65" s="320"/>
      <c r="LJ65" s="320"/>
      <c r="LK65" s="320"/>
      <c r="LL65" s="320"/>
      <c r="LM65" s="320"/>
      <c r="LN65" s="320"/>
      <c r="LO65" s="320"/>
      <c r="LP65" s="320"/>
      <c r="LQ65" s="320"/>
      <c r="LR65" s="320"/>
      <c r="LS65" s="320"/>
      <c r="LT65" s="320"/>
      <c r="LU65" s="320"/>
      <c r="LV65" s="320"/>
      <c r="LW65" s="320"/>
      <c r="LX65" s="320"/>
      <c r="LY65" s="320"/>
      <c r="LZ65" s="320"/>
      <c r="MA65" s="320"/>
      <c r="MB65" s="320"/>
      <c r="MC65" s="320"/>
      <c r="MD65" s="320"/>
      <c r="ME65" s="320"/>
      <c r="MF65" s="320"/>
      <c r="MG65" s="320"/>
    </row>
    <row r="66" s="331" customFormat="1" ht="121.7" customHeight="1">
      <c r="A66" s="351" t="s">
        <v>522</v>
      </c>
      <c r="B66" s="342" t="s">
        <v>520</v>
      </c>
      <c r="C66" s="343" t="e">
        <f>#REF!</f>
        <v>#REF!</v>
      </c>
      <c r="D66" s="343" t="e">
        <f>#REF!</f>
        <v>#REF!</v>
      </c>
      <c r="E66" s="343" t="e">
        <f>#REF!</f>
        <v>#REF!</v>
      </c>
      <c r="F66" s="354">
        <v>470.89999999999998</v>
      </c>
      <c r="G66" s="354">
        <v>480.89999999999998</v>
      </c>
      <c r="H66" s="354">
        <v>500.60000000000002</v>
      </c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  <c r="AQ66" s="320"/>
      <c r="AR66" s="320"/>
      <c r="AS66" s="320"/>
      <c r="AT66" s="320"/>
      <c r="AU66" s="320"/>
      <c r="AV66" s="320"/>
      <c r="AW66" s="320"/>
      <c r="AX66" s="320"/>
      <c r="AY66" s="320"/>
      <c r="AZ66" s="320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320"/>
      <c r="BL66" s="320"/>
      <c r="BM66" s="320"/>
      <c r="BN66" s="320"/>
      <c r="BO66" s="320"/>
      <c r="BP66" s="320"/>
      <c r="BQ66" s="320"/>
      <c r="BR66" s="320"/>
      <c r="BS66" s="320"/>
      <c r="BT66" s="320"/>
      <c r="BU66" s="320"/>
      <c r="BV66" s="320"/>
      <c r="BW66" s="320"/>
      <c r="BX66" s="320"/>
      <c r="BY66" s="320"/>
      <c r="BZ66" s="320"/>
      <c r="CA66" s="320"/>
      <c r="CB66" s="320"/>
      <c r="CC66" s="320"/>
      <c r="CD66" s="320"/>
      <c r="CE66" s="320"/>
      <c r="CF66" s="320"/>
      <c r="CG66" s="320"/>
      <c r="CH66" s="320"/>
      <c r="CI66" s="320"/>
      <c r="CJ66" s="320"/>
      <c r="CK66" s="320"/>
      <c r="CL66" s="320"/>
      <c r="CM66" s="320"/>
      <c r="CN66" s="320"/>
      <c r="CO66" s="320"/>
      <c r="CP66" s="320"/>
      <c r="CQ66" s="320"/>
      <c r="CR66" s="320"/>
      <c r="CS66" s="320"/>
      <c r="CT66" s="320"/>
      <c r="CU66" s="320"/>
      <c r="CV66" s="320"/>
      <c r="CW66" s="320"/>
      <c r="CX66" s="320"/>
      <c r="CY66" s="320"/>
      <c r="CZ66" s="320"/>
      <c r="DA66" s="320"/>
      <c r="DB66" s="320"/>
      <c r="DC66" s="320"/>
      <c r="DD66" s="320"/>
      <c r="DE66" s="320"/>
      <c r="DF66" s="320"/>
      <c r="DG66" s="320"/>
      <c r="DH66" s="320"/>
      <c r="DI66" s="320"/>
      <c r="DJ66" s="320"/>
      <c r="DK66" s="320"/>
      <c r="DL66" s="320"/>
      <c r="DM66" s="320"/>
      <c r="DN66" s="320"/>
      <c r="DO66" s="320"/>
      <c r="DP66" s="320"/>
      <c r="DQ66" s="320"/>
      <c r="DR66" s="320"/>
      <c r="DS66" s="320"/>
      <c r="DT66" s="320"/>
      <c r="DU66" s="320"/>
      <c r="DV66" s="320"/>
      <c r="DW66" s="320"/>
      <c r="DX66" s="320"/>
      <c r="DY66" s="320"/>
      <c r="DZ66" s="320"/>
      <c r="EA66" s="320"/>
      <c r="EB66" s="320"/>
      <c r="EC66" s="320"/>
      <c r="ED66" s="320"/>
      <c r="EE66" s="320"/>
      <c r="EF66" s="320"/>
      <c r="EG66" s="320"/>
      <c r="EH66" s="320"/>
      <c r="EI66" s="320"/>
      <c r="EJ66" s="320"/>
      <c r="EK66" s="320"/>
      <c r="EL66" s="320"/>
      <c r="EM66" s="320"/>
      <c r="EN66" s="320"/>
      <c r="EO66" s="320"/>
      <c r="EP66" s="320"/>
      <c r="EQ66" s="320"/>
      <c r="ER66" s="320"/>
      <c r="ES66" s="320"/>
      <c r="ET66" s="320"/>
      <c r="EU66" s="320"/>
      <c r="EV66" s="320"/>
      <c r="EW66" s="320"/>
      <c r="EX66" s="320"/>
      <c r="EY66" s="320"/>
      <c r="EZ66" s="320"/>
      <c r="FA66" s="320"/>
      <c r="FB66" s="320"/>
      <c r="FC66" s="320"/>
      <c r="FD66" s="320"/>
      <c r="FE66" s="320"/>
      <c r="FF66" s="320"/>
      <c r="FG66" s="320"/>
      <c r="FH66" s="320"/>
      <c r="FI66" s="320"/>
      <c r="FJ66" s="320"/>
      <c r="FK66" s="320"/>
      <c r="FL66" s="320"/>
      <c r="FM66" s="320"/>
      <c r="FN66" s="320"/>
      <c r="FO66" s="320"/>
      <c r="FP66" s="320"/>
      <c r="FQ66" s="320"/>
      <c r="FR66" s="320"/>
      <c r="FS66" s="320"/>
      <c r="FT66" s="320"/>
      <c r="FU66" s="320"/>
      <c r="FV66" s="320"/>
      <c r="FW66" s="320"/>
      <c r="FX66" s="320"/>
      <c r="FY66" s="320"/>
      <c r="FZ66" s="320"/>
      <c r="GA66" s="320"/>
      <c r="GB66" s="320"/>
      <c r="GC66" s="320"/>
      <c r="GD66" s="320"/>
      <c r="GE66" s="320"/>
      <c r="GF66" s="320"/>
      <c r="GG66" s="320"/>
      <c r="GH66" s="320"/>
      <c r="GI66" s="320"/>
      <c r="GJ66" s="320"/>
      <c r="GK66" s="320"/>
      <c r="GL66" s="320"/>
      <c r="GM66" s="320"/>
      <c r="GN66" s="320"/>
      <c r="GO66" s="320"/>
      <c r="GP66" s="320"/>
      <c r="GQ66" s="320"/>
      <c r="GR66" s="320"/>
      <c r="GS66" s="320"/>
      <c r="GT66" s="320"/>
      <c r="GU66" s="320"/>
      <c r="GV66" s="320"/>
      <c r="GW66" s="320"/>
      <c r="GX66" s="320"/>
      <c r="GY66" s="320"/>
      <c r="GZ66" s="320"/>
      <c r="HA66" s="320"/>
      <c r="HB66" s="320"/>
      <c r="HC66" s="320"/>
      <c r="HD66" s="320"/>
      <c r="HE66" s="320"/>
      <c r="HF66" s="320"/>
      <c r="HG66" s="320"/>
      <c r="HH66" s="320"/>
      <c r="HI66" s="320"/>
      <c r="HJ66" s="320"/>
      <c r="HK66" s="320"/>
      <c r="HL66" s="320"/>
      <c r="HM66" s="320"/>
      <c r="HN66" s="320"/>
      <c r="HO66" s="320"/>
      <c r="HP66" s="320"/>
      <c r="HQ66" s="320"/>
      <c r="HR66" s="320"/>
      <c r="HS66" s="320"/>
      <c r="HT66" s="320"/>
      <c r="HU66" s="320"/>
      <c r="HV66" s="320"/>
      <c r="HW66" s="320"/>
      <c r="HX66" s="320"/>
      <c r="HY66" s="320"/>
      <c r="HZ66" s="320"/>
      <c r="IA66" s="320"/>
      <c r="IB66" s="320"/>
      <c r="IC66" s="320"/>
      <c r="ID66" s="320"/>
      <c r="IE66" s="320"/>
      <c r="IF66" s="320"/>
      <c r="IG66" s="320"/>
      <c r="IH66" s="320"/>
      <c r="II66" s="320"/>
      <c r="IJ66" s="320"/>
      <c r="IK66" s="320"/>
      <c r="IL66" s="320"/>
      <c r="IM66" s="320"/>
      <c r="IN66" s="320"/>
      <c r="IO66" s="320"/>
      <c r="IP66" s="320"/>
      <c r="IQ66" s="320"/>
      <c r="IR66" s="320"/>
      <c r="IS66" s="320"/>
      <c r="IT66" s="320"/>
      <c r="IU66" s="320"/>
      <c r="IV66" s="320"/>
      <c r="IW66" s="320"/>
      <c r="IX66" s="320"/>
      <c r="IY66" s="320"/>
      <c r="IZ66" s="320"/>
      <c r="JA66" s="320"/>
      <c r="JB66" s="320"/>
      <c r="JC66" s="320"/>
      <c r="JD66" s="320"/>
      <c r="JE66" s="320"/>
      <c r="JF66" s="320"/>
      <c r="JG66" s="320"/>
      <c r="JH66" s="320"/>
      <c r="JI66" s="320"/>
      <c r="JJ66" s="320"/>
      <c r="JK66" s="320"/>
      <c r="JL66" s="320"/>
      <c r="JM66" s="320"/>
      <c r="JN66" s="320"/>
      <c r="JO66" s="320"/>
      <c r="JP66" s="320"/>
      <c r="JQ66" s="320"/>
      <c r="JR66" s="320"/>
      <c r="JS66" s="320"/>
      <c r="JT66" s="320"/>
      <c r="JU66" s="320"/>
      <c r="JV66" s="320"/>
      <c r="JW66" s="320"/>
      <c r="JX66" s="320"/>
      <c r="JY66" s="320"/>
      <c r="JZ66" s="320"/>
      <c r="KA66" s="320"/>
      <c r="KB66" s="320"/>
      <c r="KC66" s="320"/>
      <c r="KD66" s="320"/>
      <c r="KE66" s="320"/>
      <c r="KF66" s="320"/>
      <c r="KG66" s="320"/>
      <c r="KH66" s="320"/>
      <c r="KI66" s="320"/>
      <c r="KJ66" s="320"/>
      <c r="KK66" s="320"/>
      <c r="KL66" s="320"/>
      <c r="KM66" s="320"/>
      <c r="KN66" s="320"/>
      <c r="KO66" s="320"/>
      <c r="KP66" s="320"/>
      <c r="KQ66" s="320"/>
      <c r="KR66" s="320"/>
      <c r="KS66" s="320"/>
      <c r="KT66" s="320"/>
      <c r="KU66" s="320"/>
      <c r="KV66" s="320"/>
      <c r="KW66" s="320"/>
      <c r="KX66" s="320"/>
      <c r="KY66" s="320"/>
      <c r="KZ66" s="320"/>
      <c r="LA66" s="320"/>
      <c r="LB66" s="320"/>
      <c r="LC66" s="320"/>
      <c r="LD66" s="320"/>
      <c r="LE66" s="320"/>
      <c r="LF66" s="320"/>
      <c r="LG66" s="320"/>
      <c r="LH66" s="320"/>
      <c r="LI66" s="320"/>
      <c r="LJ66" s="320"/>
      <c r="LK66" s="320"/>
      <c r="LL66" s="320"/>
      <c r="LM66" s="320"/>
      <c r="LN66" s="320"/>
      <c r="LO66" s="320"/>
      <c r="LP66" s="320"/>
      <c r="LQ66" s="320"/>
      <c r="LR66" s="320"/>
      <c r="LS66" s="320"/>
      <c r="LT66" s="320"/>
      <c r="LU66" s="320"/>
      <c r="LV66" s="320"/>
      <c r="LW66" s="320"/>
      <c r="LX66" s="320"/>
      <c r="LY66" s="320"/>
      <c r="LZ66" s="320"/>
      <c r="MA66" s="320"/>
      <c r="MB66" s="320"/>
      <c r="MC66" s="320"/>
      <c r="MD66" s="320"/>
      <c r="ME66" s="320"/>
      <c r="MF66" s="320"/>
      <c r="MG66" s="320"/>
    </row>
    <row r="67" s="331" customFormat="1" ht="23.25" customHeight="1">
      <c r="A67" s="351" t="s">
        <v>216</v>
      </c>
      <c r="B67" s="342" t="s">
        <v>217</v>
      </c>
      <c r="C67" s="343" t="e">
        <f>#REF!</f>
        <v>#REF!</v>
      </c>
      <c r="D67" s="343" t="e">
        <f>#REF!</f>
        <v>#REF!</v>
      </c>
      <c r="E67" s="343" t="e">
        <f>#REF!</f>
        <v>#REF!</v>
      </c>
      <c r="F67" s="355">
        <v>270626.47000000003</v>
      </c>
      <c r="G67" s="355">
        <v>273332.73470000003</v>
      </c>
      <c r="H67" s="355">
        <v>276066.06204700004</v>
      </c>
      <c r="I67" s="320"/>
      <c r="J67" s="320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  <c r="AT67" s="320"/>
      <c r="AU67" s="320"/>
      <c r="AV67" s="320"/>
      <c r="AW67" s="320"/>
      <c r="AX67" s="320"/>
      <c r="AY67" s="320"/>
      <c r="AZ67" s="320"/>
      <c r="BA67" s="320"/>
      <c r="BB67" s="320"/>
      <c r="BC67" s="320"/>
      <c r="BD67" s="320"/>
      <c r="BE67" s="320"/>
      <c r="BF67" s="320"/>
      <c r="BG67" s="320"/>
      <c r="BH67" s="320"/>
      <c r="BI67" s="320"/>
      <c r="BJ67" s="320"/>
      <c r="BK67" s="320"/>
      <c r="BL67" s="320"/>
      <c r="BM67" s="320"/>
      <c r="BN67" s="320"/>
      <c r="BO67" s="320"/>
      <c r="BP67" s="320"/>
      <c r="BQ67" s="320"/>
      <c r="BR67" s="320"/>
      <c r="BS67" s="320"/>
      <c r="BT67" s="320"/>
      <c r="BU67" s="320"/>
      <c r="BV67" s="320"/>
      <c r="BW67" s="320"/>
      <c r="BX67" s="320"/>
      <c r="BY67" s="320"/>
      <c r="BZ67" s="320"/>
      <c r="CA67" s="320"/>
      <c r="CB67" s="320"/>
      <c r="CC67" s="320"/>
      <c r="CD67" s="320"/>
      <c r="CE67" s="320"/>
      <c r="CF67" s="320"/>
      <c r="CG67" s="320"/>
      <c r="CH67" s="320"/>
      <c r="CI67" s="320"/>
      <c r="CJ67" s="320"/>
      <c r="CK67" s="320"/>
      <c r="CL67" s="320"/>
      <c r="CM67" s="320"/>
      <c r="CN67" s="320"/>
      <c r="CO67" s="320"/>
      <c r="CP67" s="320"/>
      <c r="CQ67" s="320"/>
      <c r="CR67" s="320"/>
      <c r="CS67" s="320"/>
      <c r="CT67" s="320"/>
      <c r="CU67" s="320"/>
      <c r="CV67" s="320"/>
      <c r="CW67" s="320"/>
      <c r="CX67" s="320"/>
      <c r="CY67" s="320"/>
      <c r="CZ67" s="320"/>
      <c r="DA67" s="320"/>
      <c r="DB67" s="320"/>
      <c r="DC67" s="320"/>
      <c r="DD67" s="320"/>
      <c r="DE67" s="320"/>
      <c r="DF67" s="320"/>
      <c r="DG67" s="320"/>
      <c r="DH67" s="320"/>
      <c r="DI67" s="320"/>
      <c r="DJ67" s="320"/>
      <c r="DK67" s="320"/>
      <c r="DL67" s="320"/>
      <c r="DM67" s="320"/>
      <c r="DN67" s="320"/>
      <c r="DO67" s="320"/>
      <c r="DP67" s="320"/>
      <c r="DQ67" s="320"/>
      <c r="DR67" s="320"/>
      <c r="DS67" s="320"/>
      <c r="DT67" s="320"/>
      <c r="DU67" s="320"/>
      <c r="DV67" s="320"/>
      <c r="DW67" s="320"/>
      <c r="DX67" s="320"/>
      <c r="DY67" s="320"/>
      <c r="DZ67" s="320"/>
      <c r="EA67" s="320"/>
      <c r="EB67" s="320"/>
      <c r="EC67" s="320"/>
      <c r="ED67" s="320"/>
      <c r="EE67" s="320"/>
      <c r="EF67" s="320"/>
      <c r="EG67" s="320"/>
      <c r="EH67" s="320"/>
      <c r="EI67" s="320"/>
      <c r="EJ67" s="320"/>
      <c r="EK67" s="320"/>
      <c r="EL67" s="320"/>
      <c r="EM67" s="320"/>
      <c r="EN67" s="320"/>
      <c r="EO67" s="320"/>
      <c r="EP67" s="320"/>
      <c r="EQ67" s="320"/>
      <c r="ER67" s="320"/>
      <c r="ES67" s="320"/>
      <c r="ET67" s="320"/>
      <c r="EU67" s="320"/>
      <c r="EV67" s="320"/>
      <c r="EW67" s="320"/>
      <c r="EX67" s="320"/>
      <c r="EY67" s="320"/>
      <c r="EZ67" s="320"/>
      <c r="FA67" s="320"/>
      <c r="FB67" s="320"/>
      <c r="FC67" s="320"/>
      <c r="FD67" s="320"/>
      <c r="FE67" s="320"/>
      <c r="FF67" s="320"/>
      <c r="FG67" s="320"/>
      <c r="FH67" s="320"/>
      <c r="FI67" s="320"/>
      <c r="FJ67" s="320"/>
      <c r="FK67" s="320"/>
      <c r="FL67" s="320"/>
      <c r="FM67" s="320"/>
      <c r="FN67" s="320"/>
      <c r="FO67" s="320"/>
      <c r="FP67" s="320"/>
      <c r="FQ67" s="320"/>
      <c r="FR67" s="320"/>
      <c r="FS67" s="320"/>
      <c r="FT67" s="320"/>
      <c r="FU67" s="320"/>
      <c r="FV67" s="320"/>
      <c r="FW67" s="320"/>
      <c r="FX67" s="320"/>
      <c r="FY67" s="320"/>
      <c r="FZ67" s="320"/>
      <c r="GA67" s="320"/>
      <c r="GB67" s="320"/>
      <c r="GC67" s="320"/>
      <c r="GD67" s="320"/>
      <c r="GE67" s="320"/>
      <c r="GF67" s="320"/>
      <c r="GG67" s="320"/>
      <c r="GH67" s="320"/>
      <c r="GI67" s="320"/>
      <c r="GJ67" s="320"/>
      <c r="GK67" s="320"/>
      <c r="GL67" s="320"/>
      <c r="GM67" s="320"/>
      <c r="GN67" s="320"/>
      <c r="GO67" s="320"/>
      <c r="GP67" s="320"/>
      <c r="GQ67" s="320"/>
      <c r="GR67" s="320"/>
      <c r="GS67" s="320"/>
      <c r="GT67" s="320"/>
      <c r="GU67" s="320"/>
      <c r="GV67" s="320"/>
      <c r="GW67" s="320"/>
      <c r="GX67" s="320"/>
      <c r="GY67" s="320"/>
      <c r="GZ67" s="320"/>
      <c r="HA67" s="320"/>
      <c r="HB67" s="320"/>
      <c r="HC67" s="320"/>
      <c r="HD67" s="320"/>
      <c r="HE67" s="320"/>
      <c r="HF67" s="320"/>
      <c r="HG67" s="320"/>
      <c r="HH67" s="320"/>
      <c r="HI67" s="320"/>
      <c r="HJ67" s="320"/>
      <c r="HK67" s="320"/>
      <c r="HL67" s="320"/>
      <c r="HM67" s="320"/>
      <c r="HN67" s="320"/>
      <c r="HO67" s="320"/>
      <c r="HP67" s="320"/>
      <c r="HQ67" s="320"/>
      <c r="HR67" s="320"/>
      <c r="HS67" s="320"/>
      <c r="HT67" s="320"/>
      <c r="HU67" s="320"/>
      <c r="HV67" s="320"/>
      <c r="HW67" s="320"/>
      <c r="HX67" s="320"/>
      <c r="HY67" s="320"/>
      <c r="HZ67" s="320"/>
      <c r="IA67" s="320"/>
      <c r="IB67" s="320"/>
      <c r="IC67" s="320"/>
      <c r="ID67" s="320"/>
      <c r="IE67" s="320"/>
      <c r="IF67" s="320"/>
      <c r="IG67" s="320"/>
      <c r="IH67" s="320"/>
      <c r="II67" s="320"/>
      <c r="IJ67" s="320"/>
      <c r="IK67" s="320"/>
      <c r="IL67" s="320"/>
      <c r="IM67" s="320"/>
      <c r="IN67" s="320"/>
      <c r="IO67" s="320"/>
      <c r="IP67" s="320"/>
      <c r="IQ67" s="320"/>
      <c r="IR67" s="320"/>
      <c r="IS67" s="320"/>
      <c r="IT67" s="320"/>
      <c r="IU67" s="320"/>
      <c r="IV67" s="320"/>
      <c r="IW67" s="320"/>
      <c r="IX67" s="320"/>
      <c r="IY67" s="320"/>
      <c r="IZ67" s="320"/>
      <c r="JA67" s="320"/>
      <c r="JB67" s="320"/>
      <c r="JC67" s="320"/>
      <c r="JD67" s="320"/>
      <c r="JE67" s="320"/>
      <c r="JF67" s="320"/>
      <c r="JG67" s="320"/>
      <c r="JH67" s="320"/>
      <c r="JI67" s="320"/>
      <c r="JJ67" s="320"/>
      <c r="JK67" s="320"/>
      <c r="JL67" s="320"/>
      <c r="JM67" s="320"/>
      <c r="JN67" s="320"/>
      <c r="JO67" s="320"/>
      <c r="JP67" s="320"/>
      <c r="JQ67" s="320"/>
      <c r="JR67" s="320"/>
      <c r="JS67" s="320"/>
      <c r="JT67" s="320"/>
      <c r="JU67" s="320"/>
      <c r="JV67" s="320"/>
      <c r="JW67" s="320"/>
      <c r="JX67" s="320"/>
      <c r="JY67" s="320"/>
      <c r="JZ67" s="320"/>
      <c r="KA67" s="320"/>
      <c r="KB67" s="320"/>
      <c r="KC67" s="320"/>
      <c r="KD67" s="320"/>
      <c r="KE67" s="320"/>
      <c r="KF67" s="320"/>
      <c r="KG67" s="320"/>
      <c r="KH67" s="320"/>
      <c r="KI67" s="320"/>
      <c r="KJ67" s="320"/>
      <c r="KK67" s="320"/>
      <c r="KL67" s="320"/>
      <c r="KM67" s="320"/>
      <c r="KN67" s="320"/>
      <c r="KO67" s="320"/>
      <c r="KP67" s="320"/>
      <c r="KQ67" s="320"/>
      <c r="KR67" s="320"/>
      <c r="KS67" s="320"/>
      <c r="KT67" s="320"/>
      <c r="KU67" s="320"/>
      <c r="KV67" s="320"/>
      <c r="KW67" s="320"/>
      <c r="KX67" s="320"/>
      <c r="KY67" s="320"/>
      <c r="KZ67" s="320"/>
      <c r="LA67" s="320"/>
      <c r="LB67" s="320"/>
      <c r="LC67" s="320"/>
      <c r="LD67" s="320"/>
      <c r="LE67" s="320"/>
      <c r="LF67" s="320"/>
      <c r="LG67" s="320"/>
      <c r="LH67" s="320"/>
      <c r="LI67" s="320"/>
      <c r="LJ67" s="320"/>
      <c r="LK67" s="320"/>
      <c r="LL67" s="320"/>
      <c r="LM67" s="320"/>
      <c r="LN67" s="320"/>
      <c r="LO67" s="320"/>
      <c r="LP67" s="320"/>
      <c r="LQ67" s="320"/>
      <c r="LR67" s="320"/>
      <c r="LS67" s="320"/>
      <c r="LT67" s="320"/>
      <c r="LU67" s="320"/>
      <c r="LV67" s="320"/>
      <c r="LW67" s="320"/>
      <c r="LX67" s="320"/>
      <c r="LY67" s="320"/>
      <c r="LZ67" s="320"/>
      <c r="MA67" s="320"/>
      <c r="MB67" s="320"/>
      <c r="MC67" s="320"/>
      <c r="MD67" s="320"/>
      <c r="ME67" s="320"/>
      <c r="MF67" s="320"/>
      <c r="MG67" s="320"/>
    </row>
    <row r="68" s="331" customFormat="1" ht="17.449999999999999" customHeight="1">
      <c r="A68" s="351" t="s">
        <v>218</v>
      </c>
      <c r="B68" s="342" t="s">
        <v>523</v>
      </c>
      <c r="C68" s="343" t="e">
        <f>#REF!</f>
        <v>#REF!</v>
      </c>
      <c r="D68" s="343" t="e">
        <f>#REF!</f>
        <v>#REF!</v>
      </c>
      <c r="E68" s="343" t="e">
        <f>#REF!</f>
        <v>#REF!</v>
      </c>
      <c r="F68" s="356">
        <v>3.1030000000000002</v>
      </c>
      <c r="G68" s="356">
        <v>3.2810000000000001</v>
      </c>
      <c r="H68" s="356">
        <v>3.3199999999999998</v>
      </c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0"/>
      <c r="AL68" s="320"/>
      <c r="AM68" s="320"/>
      <c r="AN68" s="320"/>
      <c r="AO68" s="320"/>
      <c r="AP68" s="320"/>
      <c r="AQ68" s="320"/>
      <c r="AR68" s="320"/>
      <c r="AS68" s="320"/>
      <c r="AT68" s="320"/>
      <c r="AU68" s="320"/>
      <c r="AV68" s="320"/>
      <c r="AW68" s="320"/>
      <c r="AX68" s="320"/>
      <c r="AY68" s="320"/>
      <c r="AZ68" s="320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320"/>
      <c r="BM68" s="320"/>
      <c r="BN68" s="320"/>
      <c r="BO68" s="320"/>
      <c r="BP68" s="320"/>
      <c r="BQ68" s="320"/>
      <c r="BR68" s="320"/>
      <c r="BS68" s="320"/>
      <c r="BT68" s="320"/>
      <c r="BU68" s="320"/>
      <c r="BV68" s="320"/>
      <c r="BW68" s="320"/>
      <c r="BX68" s="320"/>
      <c r="BY68" s="320"/>
      <c r="BZ68" s="320"/>
      <c r="CA68" s="320"/>
      <c r="CB68" s="320"/>
      <c r="CC68" s="320"/>
      <c r="CD68" s="320"/>
      <c r="CE68" s="320"/>
      <c r="CF68" s="320"/>
      <c r="CG68" s="320"/>
      <c r="CH68" s="320"/>
      <c r="CI68" s="320"/>
      <c r="CJ68" s="320"/>
      <c r="CK68" s="320"/>
      <c r="CL68" s="320"/>
      <c r="CM68" s="320"/>
      <c r="CN68" s="320"/>
      <c r="CO68" s="320"/>
      <c r="CP68" s="320"/>
      <c r="CQ68" s="320"/>
      <c r="CR68" s="320"/>
      <c r="CS68" s="320"/>
      <c r="CT68" s="320"/>
      <c r="CU68" s="320"/>
      <c r="CV68" s="320"/>
      <c r="CW68" s="320"/>
      <c r="CX68" s="320"/>
      <c r="CY68" s="320"/>
      <c r="CZ68" s="320"/>
      <c r="DA68" s="320"/>
      <c r="DB68" s="320"/>
      <c r="DC68" s="320"/>
      <c r="DD68" s="320"/>
      <c r="DE68" s="320"/>
      <c r="DF68" s="320"/>
      <c r="DG68" s="320"/>
      <c r="DH68" s="320"/>
      <c r="DI68" s="320"/>
      <c r="DJ68" s="320"/>
      <c r="DK68" s="320"/>
      <c r="DL68" s="320"/>
      <c r="DM68" s="320"/>
      <c r="DN68" s="320"/>
      <c r="DO68" s="320"/>
      <c r="DP68" s="320"/>
      <c r="DQ68" s="320"/>
      <c r="DR68" s="320"/>
      <c r="DS68" s="320"/>
      <c r="DT68" s="320"/>
      <c r="DU68" s="320"/>
      <c r="DV68" s="320"/>
      <c r="DW68" s="320"/>
      <c r="DX68" s="320"/>
      <c r="DY68" s="320"/>
      <c r="DZ68" s="320"/>
      <c r="EA68" s="320"/>
      <c r="EB68" s="320"/>
      <c r="EC68" s="320"/>
      <c r="ED68" s="320"/>
      <c r="EE68" s="320"/>
      <c r="EF68" s="320"/>
      <c r="EG68" s="320"/>
      <c r="EH68" s="320"/>
      <c r="EI68" s="320"/>
      <c r="EJ68" s="320"/>
      <c r="EK68" s="320"/>
      <c r="EL68" s="320"/>
      <c r="EM68" s="320"/>
      <c r="EN68" s="320"/>
      <c r="EO68" s="320"/>
      <c r="EP68" s="320"/>
      <c r="EQ68" s="320"/>
      <c r="ER68" s="320"/>
      <c r="ES68" s="320"/>
      <c r="ET68" s="320"/>
      <c r="EU68" s="320"/>
      <c r="EV68" s="320"/>
      <c r="EW68" s="320"/>
      <c r="EX68" s="320"/>
      <c r="EY68" s="320"/>
      <c r="EZ68" s="320"/>
      <c r="FA68" s="320"/>
      <c r="FB68" s="320"/>
      <c r="FC68" s="320"/>
      <c r="FD68" s="320"/>
      <c r="FE68" s="320"/>
      <c r="FF68" s="320"/>
      <c r="FG68" s="320"/>
      <c r="FH68" s="320"/>
      <c r="FI68" s="320"/>
      <c r="FJ68" s="320"/>
      <c r="FK68" s="320"/>
      <c r="FL68" s="320"/>
      <c r="FM68" s="320"/>
      <c r="FN68" s="320"/>
      <c r="FO68" s="320"/>
      <c r="FP68" s="320"/>
      <c r="FQ68" s="320"/>
      <c r="FR68" s="320"/>
      <c r="FS68" s="320"/>
      <c r="FT68" s="320"/>
      <c r="FU68" s="320"/>
      <c r="FV68" s="320"/>
      <c r="FW68" s="320"/>
      <c r="FX68" s="320"/>
      <c r="FY68" s="320"/>
      <c r="FZ68" s="320"/>
      <c r="GA68" s="320"/>
      <c r="GB68" s="320"/>
      <c r="GC68" s="320"/>
      <c r="GD68" s="320"/>
      <c r="GE68" s="320"/>
      <c r="GF68" s="320"/>
      <c r="GG68" s="320"/>
      <c r="GH68" s="320"/>
      <c r="GI68" s="320"/>
      <c r="GJ68" s="320"/>
      <c r="GK68" s="320"/>
      <c r="GL68" s="320"/>
      <c r="GM68" s="320"/>
      <c r="GN68" s="320"/>
      <c r="GO68" s="320"/>
      <c r="GP68" s="320"/>
      <c r="GQ68" s="320"/>
      <c r="GR68" s="320"/>
      <c r="GS68" s="320"/>
      <c r="GT68" s="320"/>
      <c r="GU68" s="320"/>
      <c r="GV68" s="320"/>
      <c r="GW68" s="320"/>
      <c r="GX68" s="320"/>
      <c r="GY68" s="320"/>
      <c r="GZ68" s="320"/>
      <c r="HA68" s="320"/>
      <c r="HB68" s="320"/>
      <c r="HC68" s="320"/>
      <c r="HD68" s="320"/>
      <c r="HE68" s="320"/>
      <c r="HF68" s="320"/>
      <c r="HG68" s="320"/>
      <c r="HH68" s="320"/>
      <c r="HI68" s="320"/>
      <c r="HJ68" s="320"/>
      <c r="HK68" s="320"/>
      <c r="HL68" s="320"/>
      <c r="HM68" s="320"/>
      <c r="HN68" s="320"/>
      <c r="HO68" s="320"/>
      <c r="HP68" s="320"/>
      <c r="HQ68" s="320"/>
      <c r="HR68" s="320"/>
      <c r="HS68" s="320"/>
      <c r="HT68" s="320"/>
      <c r="HU68" s="320"/>
      <c r="HV68" s="320"/>
      <c r="HW68" s="320"/>
      <c r="HX68" s="320"/>
      <c r="HY68" s="320"/>
      <c r="HZ68" s="320"/>
      <c r="IA68" s="320"/>
      <c r="IB68" s="320"/>
      <c r="IC68" s="320"/>
      <c r="ID68" s="320"/>
      <c r="IE68" s="320"/>
      <c r="IF68" s="320"/>
      <c r="IG68" s="320"/>
      <c r="IH68" s="320"/>
      <c r="II68" s="320"/>
      <c r="IJ68" s="320"/>
      <c r="IK68" s="320"/>
      <c r="IL68" s="320"/>
      <c r="IM68" s="320"/>
      <c r="IN68" s="320"/>
      <c r="IO68" s="320"/>
      <c r="IP68" s="320"/>
      <c r="IQ68" s="320"/>
      <c r="IR68" s="320"/>
      <c r="IS68" s="320"/>
      <c r="IT68" s="320"/>
      <c r="IU68" s="320"/>
      <c r="IV68" s="320"/>
      <c r="IW68" s="320"/>
      <c r="IX68" s="320"/>
      <c r="IY68" s="320"/>
      <c r="IZ68" s="320"/>
      <c r="JA68" s="320"/>
      <c r="JB68" s="320"/>
      <c r="JC68" s="320"/>
      <c r="JD68" s="320"/>
      <c r="JE68" s="320"/>
      <c r="JF68" s="320"/>
      <c r="JG68" s="320"/>
      <c r="JH68" s="320"/>
      <c r="JI68" s="320"/>
      <c r="JJ68" s="320"/>
      <c r="JK68" s="320"/>
      <c r="JL68" s="320"/>
      <c r="JM68" s="320"/>
      <c r="JN68" s="320"/>
      <c r="JO68" s="320"/>
      <c r="JP68" s="320"/>
      <c r="JQ68" s="320"/>
      <c r="JR68" s="320"/>
      <c r="JS68" s="320"/>
      <c r="JT68" s="320"/>
      <c r="JU68" s="320"/>
      <c r="JV68" s="320"/>
      <c r="JW68" s="320"/>
      <c r="JX68" s="320"/>
      <c r="JY68" s="320"/>
      <c r="JZ68" s="320"/>
      <c r="KA68" s="320"/>
      <c r="KB68" s="320"/>
      <c r="KC68" s="320"/>
      <c r="KD68" s="320"/>
      <c r="KE68" s="320"/>
      <c r="KF68" s="320"/>
      <c r="KG68" s="320"/>
      <c r="KH68" s="320"/>
      <c r="KI68" s="320"/>
      <c r="KJ68" s="320"/>
      <c r="KK68" s="320"/>
      <c r="KL68" s="320"/>
      <c r="KM68" s="320"/>
      <c r="KN68" s="320"/>
      <c r="KO68" s="320"/>
      <c r="KP68" s="320"/>
      <c r="KQ68" s="320"/>
      <c r="KR68" s="320"/>
      <c r="KS68" s="320"/>
      <c r="KT68" s="320"/>
      <c r="KU68" s="320"/>
      <c r="KV68" s="320"/>
      <c r="KW68" s="320"/>
      <c r="KX68" s="320"/>
      <c r="KY68" s="320"/>
      <c r="KZ68" s="320"/>
      <c r="LA68" s="320"/>
      <c r="LB68" s="320"/>
      <c r="LC68" s="320"/>
      <c r="LD68" s="320"/>
      <c r="LE68" s="320"/>
      <c r="LF68" s="320"/>
      <c r="LG68" s="320"/>
      <c r="LH68" s="320"/>
      <c r="LI68" s="320"/>
      <c r="LJ68" s="320"/>
      <c r="LK68" s="320"/>
      <c r="LL68" s="320"/>
      <c r="LM68" s="320"/>
      <c r="LN68" s="320"/>
      <c r="LO68" s="320"/>
      <c r="LP68" s="320"/>
      <c r="LQ68" s="320"/>
      <c r="LR68" s="320"/>
      <c r="LS68" s="320"/>
      <c r="LT68" s="320"/>
      <c r="LU68" s="320"/>
      <c r="LV68" s="320"/>
      <c r="LW68" s="320"/>
      <c r="LX68" s="320"/>
      <c r="LY68" s="320"/>
      <c r="LZ68" s="320"/>
      <c r="MA68" s="320"/>
      <c r="MB68" s="320"/>
      <c r="MC68" s="320"/>
      <c r="MD68" s="320"/>
      <c r="ME68" s="320"/>
      <c r="MF68" s="320"/>
      <c r="MG68" s="320"/>
    </row>
    <row r="69" s="331" customFormat="1" ht="17.449999999999999" customHeight="1">
      <c r="A69" s="350" t="s">
        <v>220</v>
      </c>
      <c r="B69" s="342" t="s">
        <v>523</v>
      </c>
      <c r="C69" s="357">
        <f>'СС Макро ТО новый кон'!D60/1000</f>
        <v>8.8620999999999999</v>
      </c>
      <c r="D69" s="357">
        <f>'СС Макро ТО новый кон'!E60/1000</f>
        <v>8.8378999999999994</v>
      </c>
      <c r="E69" s="357">
        <f>'СС Макро ТО новый кон'!F60/1000</f>
        <v>7.3529999999999998</v>
      </c>
      <c r="F69" s="357">
        <f>'СС Макро ТО новый кон'!G60/1000</f>
        <v>7.4939999999999998</v>
      </c>
      <c r="G69" s="357">
        <f>'СС Макро ТО новый кон'!H60/1000</f>
        <v>8.3610000000000007</v>
      </c>
      <c r="H69" s="357">
        <f>'СС Макро ТО новый кон'!I60/1000</f>
        <v>8.3710000000000004</v>
      </c>
      <c r="I69" s="320"/>
      <c r="J69" s="320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  <c r="AH69" s="320"/>
      <c r="AI69" s="320"/>
      <c r="AJ69" s="320"/>
      <c r="AK69" s="320"/>
      <c r="AL69" s="320"/>
      <c r="AM69" s="320"/>
      <c r="AN69" s="320"/>
      <c r="AO69" s="320"/>
      <c r="AP69" s="320"/>
      <c r="AQ69" s="320"/>
      <c r="AR69" s="320"/>
      <c r="AS69" s="320"/>
      <c r="AT69" s="320"/>
      <c r="AU69" s="320"/>
      <c r="AV69" s="320"/>
      <c r="AW69" s="320"/>
      <c r="AX69" s="320"/>
      <c r="AY69" s="320"/>
      <c r="AZ69" s="320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  <c r="BL69" s="320"/>
      <c r="BM69" s="320"/>
      <c r="BN69" s="320"/>
      <c r="BO69" s="320"/>
      <c r="BP69" s="320"/>
      <c r="BQ69" s="320"/>
      <c r="BR69" s="320"/>
      <c r="BS69" s="320"/>
      <c r="BT69" s="320"/>
      <c r="BU69" s="320"/>
      <c r="BV69" s="320"/>
      <c r="BW69" s="320"/>
      <c r="BX69" s="320"/>
      <c r="BY69" s="320"/>
      <c r="BZ69" s="320"/>
      <c r="CA69" s="320"/>
      <c r="CB69" s="320"/>
      <c r="CC69" s="320"/>
      <c r="CD69" s="320"/>
      <c r="CE69" s="320"/>
      <c r="CF69" s="320"/>
      <c r="CG69" s="320"/>
      <c r="CH69" s="320"/>
      <c r="CI69" s="320"/>
      <c r="CJ69" s="320"/>
      <c r="CK69" s="320"/>
      <c r="CL69" s="320"/>
      <c r="CM69" s="320"/>
      <c r="CN69" s="320"/>
      <c r="CO69" s="320"/>
      <c r="CP69" s="320"/>
      <c r="CQ69" s="320"/>
      <c r="CR69" s="320"/>
      <c r="CS69" s="320"/>
      <c r="CT69" s="320"/>
      <c r="CU69" s="320"/>
      <c r="CV69" s="320"/>
      <c r="CW69" s="320"/>
      <c r="CX69" s="320"/>
      <c r="CY69" s="320"/>
      <c r="CZ69" s="320"/>
      <c r="DA69" s="320"/>
      <c r="DB69" s="320"/>
      <c r="DC69" s="320"/>
      <c r="DD69" s="320"/>
      <c r="DE69" s="320"/>
      <c r="DF69" s="320"/>
      <c r="DG69" s="320"/>
      <c r="DH69" s="320"/>
      <c r="DI69" s="320"/>
      <c r="DJ69" s="320"/>
      <c r="DK69" s="320"/>
      <c r="DL69" s="320"/>
      <c r="DM69" s="320"/>
      <c r="DN69" s="320"/>
      <c r="DO69" s="320"/>
      <c r="DP69" s="320"/>
      <c r="DQ69" s="320"/>
      <c r="DR69" s="320"/>
      <c r="DS69" s="320"/>
      <c r="DT69" s="320"/>
      <c r="DU69" s="320"/>
      <c r="DV69" s="320"/>
      <c r="DW69" s="320"/>
      <c r="DX69" s="320"/>
      <c r="DY69" s="320"/>
      <c r="DZ69" s="320"/>
      <c r="EA69" s="320"/>
      <c r="EB69" s="320"/>
      <c r="EC69" s="320"/>
      <c r="ED69" s="320"/>
      <c r="EE69" s="320"/>
      <c r="EF69" s="320"/>
      <c r="EG69" s="320"/>
      <c r="EH69" s="320"/>
      <c r="EI69" s="320"/>
      <c r="EJ69" s="320"/>
      <c r="EK69" s="320"/>
      <c r="EL69" s="320"/>
      <c r="EM69" s="320"/>
      <c r="EN69" s="320"/>
      <c r="EO69" s="320"/>
      <c r="EP69" s="320"/>
      <c r="EQ69" s="320"/>
      <c r="ER69" s="320"/>
      <c r="ES69" s="320"/>
      <c r="ET69" s="320"/>
      <c r="EU69" s="320"/>
      <c r="EV69" s="320"/>
      <c r="EW69" s="320"/>
      <c r="EX69" s="320"/>
      <c r="EY69" s="320"/>
      <c r="EZ69" s="320"/>
      <c r="FA69" s="320"/>
      <c r="FB69" s="320"/>
      <c r="FC69" s="320"/>
      <c r="FD69" s="320"/>
      <c r="FE69" s="320"/>
      <c r="FF69" s="320"/>
      <c r="FG69" s="320"/>
      <c r="FH69" s="320"/>
      <c r="FI69" s="320"/>
      <c r="FJ69" s="320"/>
      <c r="FK69" s="320"/>
      <c r="FL69" s="320"/>
      <c r="FM69" s="320"/>
      <c r="FN69" s="320"/>
      <c r="FO69" s="320"/>
      <c r="FP69" s="320"/>
      <c r="FQ69" s="320"/>
      <c r="FR69" s="320"/>
      <c r="FS69" s="320"/>
      <c r="FT69" s="320"/>
      <c r="FU69" s="320"/>
      <c r="FV69" s="320"/>
      <c r="FW69" s="320"/>
      <c r="FX69" s="320"/>
      <c r="FY69" s="320"/>
      <c r="FZ69" s="320"/>
      <c r="GA69" s="320"/>
      <c r="GB69" s="320"/>
      <c r="GC69" s="320"/>
      <c r="GD69" s="320"/>
      <c r="GE69" s="320"/>
      <c r="GF69" s="320"/>
      <c r="GG69" s="320"/>
      <c r="GH69" s="320"/>
      <c r="GI69" s="320"/>
      <c r="GJ69" s="320"/>
      <c r="GK69" s="320"/>
      <c r="GL69" s="320"/>
      <c r="GM69" s="320"/>
      <c r="GN69" s="320"/>
      <c r="GO69" s="320"/>
      <c r="GP69" s="320"/>
      <c r="GQ69" s="320"/>
      <c r="GR69" s="320"/>
      <c r="GS69" s="320"/>
      <c r="GT69" s="320"/>
      <c r="GU69" s="320"/>
      <c r="GV69" s="320"/>
      <c r="GW69" s="320"/>
      <c r="GX69" s="320"/>
      <c r="GY69" s="320"/>
      <c r="GZ69" s="320"/>
      <c r="HA69" s="320"/>
      <c r="HB69" s="320"/>
      <c r="HC69" s="320"/>
      <c r="HD69" s="320"/>
      <c r="HE69" s="320"/>
      <c r="HF69" s="320"/>
      <c r="HG69" s="320"/>
      <c r="HH69" s="320"/>
      <c r="HI69" s="320"/>
      <c r="HJ69" s="320"/>
      <c r="HK69" s="320"/>
      <c r="HL69" s="320"/>
      <c r="HM69" s="320"/>
      <c r="HN69" s="320"/>
      <c r="HO69" s="320"/>
      <c r="HP69" s="320"/>
      <c r="HQ69" s="320"/>
      <c r="HR69" s="320"/>
      <c r="HS69" s="320"/>
      <c r="HT69" s="320"/>
      <c r="HU69" s="320"/>
      <c r="HV69" s="320"/>
      <c r="HW69" s="320"/>
      <c r="HX69" s="320"/>
      <c r="HY69" s="320"/>
      <c r="HZ69" s="320"/>
      <c r="IA69" s="320"/>
      <c r="IB69" s="320"/>
      <c r="IC69" s="320"/>
      <c r="ID69" s="320"/>
      <c r="IE69" s="320"/>
      <c r="IF69" s="320"/>
      <c r="IG69" s="320"/>
      <c r="IH69" s="320"/>
      <c r="II69" s="320"/>
      <c r="IJ69" s="320"/>
      <c r="IK69" s="320"/>
      <c r="IL69" s="320"/>
      <c r="IM69" s="320"/>
      <c r="IN69" s="320"/>
      <c r="IO69" s="320"/>
      <c r="IP69" s="320"/>
      <c r="IQ69" s="320"/>
      <c r="IR69" s="320"/>
      <c r="IS69" s="320"/>
      <c r="IT69" s="320"/>
      <c r="IU69" s="320"/>
      <c r="IV69" s="320"/>
      <c r="IW69" s="320"/>
      <c r="IX69" s="320"/>
      <c r="IY69" s="320"/>
      <c r="IZ69" s="320"/>
      <c r="JA69" s="320"/>
      <c r="JB69" s="320"/>
      <c r="JC69" s="320"/>
      <c r="JD69" s="320"/>
      <c r="JE69" s="320"/>
      <c r="JF69" s="320"/>
      <c r="JG69" s="320"/>
      <c r="JH69" s="320"/>
      <c r="JI69" s="320"/>
      <c r="JJ69" s="320"/>
      <c r="JK69" s="320"/>
      <c r="JL69" s="320"/>
      <c r="JM69" s="320"/>
      <c r="JN69" s="320"/>
      <c r="JO69" s="320"/>
      <c r="JP69" s="320"/>
      <c r="JQ69" s="320"/>
      <c r="JR69" s="320"/>
      <c r="JS69" s="320"/>
      <c r="JT69" s="320"/>
      <c r="JU69" s="320"/>
      <c r="JV69" s="320"/>
      <c r="JW69" s="320"/>
      <c r="JX69" s="320"/>
      <c r="JY69" s="320"/>
      <c r="JZ69" s="320"/>
      <c r="KA69" s="320"/>
      <c r="KB69" s="320"/>
      <c r="KC69" s="320"/>
      <c r="KD69" s="320"/>
      <c r="KE69" s="320"/>
      <c r="KF69" s="320"/>
      <c r="KG69" s="320"/>
      <c r="KH69" s="320"/>
      <c r="KI69" s="320"/>
      <c r="KJ69" s="320"/>
      <c r="KK69" s="320"/>
      <c r="KL69" s="320"/>
      <c r="KM69" s="320"/>
      <c r="KN69" s="320"/>
      <c r="KO69" s="320"/>
      <c r="KP69" s="320"/>
      <c r="KQ69" s="320"/>
      <c r="KR69" s="320"/>
      <c r="KS69" s="320"/>
      <c r="KT69" s="320"/>
      <c r="KU69" s="320"/>
      <c r="KV69" s="320"/>
      <c r="KW69" s="320"/>
      <c r="KX69" s="320"/>
      <c r="KY69" s="320"/>
      <c r="KZ69" s="320"/>
      <c r="LA69" s="320"/>
      <c r="LB69" s="320"/>
      <c r="LC69" s="320"/>
      <c r="LD69" s="320"/>
      <c r="LE69" s="320"/>
      <c r="LF69" s="320"/>
      <c r="LG69" s="320"/>
      <c r="LH69" s="320"/>
      <c r="LI69" s="320"/>
      <c r="LJ69" s="320"/>
      <c r="LK69" s="320"/>
      <c r="LL69" s="320"/>
      <c r="LM69" s="320"/>
      <c r="LN69" s="320"/>
      <c r="LO69" s="320"/>
      <c r="LP69" s="320"/>
      <c r="LQ69" s="320"/>
      <c r="LR69" s="320"/>
      <c r="LS69" s="320"/>
      <c r="LT69" s="320"/>
      <c r="LU69" s="320"/>
      <c r="LV69" s="320"/>
      <c r="LW69" s="320"/>
      <c r="LX69" s="320"/>
      <c r="LY69" s="320"/>
      <c r="LZ69" s="320"/>
      <c r="MA69" s="320"/>
      <c r="MB69" s="320"/>
      <c r="MC69" s="320"/>
      <c r="MD69" s="320"/>
      <c r="ME69" s="320"/>
      <c r="MF69" s="320"/>
      <c r="MG69" s="320"/>
    </row>
    <row r="70" s="331" customFormat="1" ht="17.449999999999999" customHeight="1">
      <c r="A70" s="358" t="s">
        <v>221</v>
      </c>
      <c r="B70" s="342"/>
      <c r="C70" s="359"/>
      <c r="D70" s="359"/>
      <c r="E70" s="359"/>
      <c r="F70" s="359"/>
      <c r="G70" s="359"/>
      <c r="H70" s="359"/>
      <c r="I70" s="320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320"/>
      <c r="AG70" s="320"/>
      <c r="AH70" s="320"/>
      <c r="AI70" s="320"/>
      <c r="AJ70" s="320"/>
      <c r="AK70" s="320"/>
      <c r="AL70" s="320"/>
      <c r="AM70" s="320"/>
      <c r="AN70" s="320"/>
      <c r="AO70" s="320"/>
      <c r="AP70" s="320"/>
      <c r="AQ70" s="320"/>
      <c r="AR70" s="320"/>
      <c r="AS70" s="320"/>
      <c r="AT70" s="320"/>
      <c r="AU70" s="320"/>
      <c r="AV70" s="320"/>
      <c r="AW70" s="320"/>
      <c r="AX70" s="320"/>
      <c r="AY70" s="320"/>
      <c r="AZ70" s="320"/>
      <c r="BA70" s="320"/>
      <c r="BB70" s="320"/>
      <c r="BC70" s="320"/>
      <c r="BD70" s="320"/>
      <c r="BE70" s="320"/>
      <c r="BF70" s="320"/>
      <c r="BG70" s="320"/>
      <c r="BH70" s="320"/>
      <c r="BI70" s="320"/>
      <c r="BJ70" s="320"/>
      <c r="BK70" s="320"/>
      <c r="BL70" s="320"/>
      <c r="BM70" s="320"/>
      <c r="BN70" s="320"/>
      <c r="BO70" s="320"/>
      <c r="BP70" s="320"/>
      <c r="BQ70" s="320"/>
      <c r="BR70" s="320"/>
      <c r="BS70" s="320"/>
      <c r="BT70" s="320"/>
      <c r="BU70" s="320"/>
      <c r="BV70" s="320"/>
      <c r="BW70" s="320"/>
      <c r="BX70" s="320"/>
      <c r="BY70" s="320"/>
      <c r="BZ70" s="320"/>
      <c r="CA70" s="320"/>
      <c r="CB70" s="320"/>
      <c r="CC70" s="320"/>
      <c r="CD70" s="320"/>
      <c r="CE70" s="320"/>
      <c r="CF70" s="320"/>
      <c r="CG70" s="320"/>
      <c r="CH70" s="320"/>
      <c r="CI70" s="320"/>
      <c r="CJ70" s="320"/>
      <c r="CK70" s="320"/>
      <c r="CL70" s="320"/>
      <c r="CM70" s="320"/>
      <c r="CN70" s="320"/>
      <c r="CO70" s="320"/>
      <c r="CP70" s="320"/>
      <c r="CQ70" s="320"/>
      <c r="CR70" s="320"/>
      <c r="CS70" s="320"/>
      <c r="CT70" s="320"/>
      <c r="CU70" s="320"/>
      <c r="CV70" s="320"/>
      <c r="CW70" s="320"/>
      <c r="CX70" s="320"/>
      <c r="CY70" s="320"/>
      <c r="CZ70" s="320"/>
      <c r="DA70" s="320"/>
      <c r="DB70" s="320"/>
      <c r="DC70" s="320"/>
      <c r="DD70" s="320"/>
      <c r="DE70" s="320"/>
      <c r="DF70" s="320"/>
      <c r="DG70" s="320"/>
      <c r="DH70" s="320"/>
      <c r="DI70" s="320"/>
      <c r="DJ70" s="320"/>
      <c r="DK70" s="320"/>
      <c r="DL70" s="320"/>
      <c r="DM70" s="320"/>
      <c r="DN70" s="320"/>
      <c r="DO70" s="320"/>
      <c r="DP70" s="320"/>
      <c r="DQ70" s="320"/>
      <c r="DR70" s="320"/>
      <c r="DS70" s="320"/>
      <c r="DT70" s="320"/>
      <c r="DU70" s="320"/>
      <c r="DV70" s="320"/>
      <c r="DW70" s="320"/>
      <c r="DX70" s="320"/>
      <c r="DY70" s="320"/>
      <c r="DZ70" s="320"/>
      <c r="EA70" s="320"/>
      <c r="EB70" s="320"/>
      <c r="EC70" s="320"/>
      <c r="ED70" s="320"/>
      <c r="EE70" s="320"/>
      <c r="EF70" s="320"/>
      <c r="EG70" s="320"/>
      <c r="EH70" s="320"/>
      <c r="EI70" s="320"/>
      <c r="EJ70" s="320"/>
      <c r="EK70" s="320"/>
      <c r="EL70" s="320"/>
      <c r="EM70" s="320"/>
      <c r="EN70" s="320"/>
      <c r="EO70" s="320"/>
      <c r="EP70" s="320"/>
      <c r="EQ70" s="320"/>
      <c r="ER70" s="320"/>
      <c r="ES70" s="320"/>
      <c r="ET70" s="320"/>
      <c r="EU70" s="320"/>
      <c r="EV70" s="320"/>
      <c r="EW70" s="320"/>
      <c r="EX70" s="320"/>
      <c r="EY70" s="320"/>
      <c r="EZ70" s="320"/>
      <c r="FA70" s="320"/>
      <c r="FB70" s="320"/>
      <c r="FC70" s="320"/>
      <c r="FD70" s="320"/>
      <c r="FE70" s="320"/>
      <c r="FF70" s="320"/>
      <c r="FG70" s="320"/>
      <c r="FH70" s="320"/>
      <c r="FI70" s="320"/>
      <c r="FJ70" s="320"/>
      <c r="FK70" s="320"/>
      <c r="FL70" s="320"/>
      <c r="FM70" s="320"/>
      <c r="FN70" s="320"/>
      <c r="FO70" s="320"/>
      <c r="FP70" s="320"/>
      <c r="FQ70" s="320"/>
      <c r="FR70" s="320"/>
      <c r="FS70" s="320"/>
      <c r="FT70" s="320"/>
      <c r="FU70" s="320"/>
      <c r="FV70" s="320"/>
      <c r="FW70" s="320"/>
      <c r="FX70" s="320"/>
      <c r="FY70" s="320"/>
      <c r="FZ70" s="320"/>
      <c r="GA70" s="320"/>
      <c r="GB70" s="320"/>
      <c r="GC70" s="320"/>
      <c r="GD70" s="320"/>
      <c r="GE70" s="320"/>
      <c r="GF70" s="320"/>
      <c r="GG70" s="320"/>
      <c r="GH70" s="320"/>
      <c r="GI70" s="320"/>
      <c r="GJ70" s="320"/>
      <c r="GK70" s="320"/>
      <c r="GL70" s="320"/>
      <c r="GM70" s="320"/>
      <c r="GN70" s="320"/>
      <c r="GO70" s="320"/>
      <c r="GP70" s="320"/>
      <c r="GQ70" s="320"/>
      <c r="GR70" s="320"/>
      <c r="GS70" s="320"/>
      <c r="GT70" s="320"/>
      <c r="GU70" s="320"/>
      <c r="GV70" s="320"/>
      <c r="GW70" s="320"/>
      <c r="GX70" s="320"/>
      <c r="GY70" s="320"/>
      <c r="GZ70" s="320"/>
      <c r="HA70" s="320"/>
      <c r="HB70" s="320"/>
      <c r="HC70" s="320"/>
      <c r="HD70" s="320"/>
      <c r="HE70" s="320"/>
      <c r="HF70" s="320"/>
      <c r="HG70" s="320"/>
      <c r="HH70" s="320"/>
      <c r="HI70" s="320"/>
      <c r="HJ70" s="320"/>
      <c r="HK70" s="320"/>
      <c r="HL70" s="320"/>
      <c r="HM70" s="320"/>
      <c r="HN70" s="320"/>
      <c r="HO70" s="320"/>
      <c r="HP70" s="320"/>
      <c r="HQ70" s="320"/>
      <c r="HR70" s="320"/>
      <c r="HS70" s="320"/>
      <c r="HT70" s="320"/>
      <c r="HU70" s="320"/>
      <c r="HV70" s="320"/>
      <c r="HW70" s="320"/>
      <c r="HX70" s="320"/>
      <c r="HY70" s="320"/>
      <c r="HZ70" s="320"/>
      <c r="IA70" s="320"/>
      <c r="IB70" s="320"/>
      <c r="IC70" s="320"/>
      <c r="ID70" s="320"/>
      <c r="IE70" s="320"/>
      <c r="IF70" s="320"/>
      <c r="IG70" s="320"/>
      <c r="IH70" s="320"/>
      <c r="II70" s="320"/>
      <c r="IJ70" s="320"/>
      <c r="IK70" s="320"/>
      <c r="IL70" s="320"/>
      <c r="IM70" s="320"/>
      <c r="IN70" s="320"/>
      <c r="IO70" s="320"/>
      <c r="IP70" s="320"/>
      <c r="IQ70" s="320"/>
      <c r="IR70" s="320"/>
      <c r="IS70" s="320"/>
      <c r="IT70" s="320"/>
      <c r="IU70" s="320"/>
      <c r="IV70" s="320"/>
      <c r="IW70" s="320"/>
      <c r="IX70" s="320"/>
      <c r="IY70" s="320"/>
      <c r="IZ70" s="320"/>
      <c r="JA70" s="320"/>
      <c r="JB70" s="320"/>
      <c r="JC70" s="320"/>
      <c r="JD70" s="320"/>
      <c r="JE70" s="320"/>
      <c r="JF70" s="320"/>
      <c r="JG70" s="320"/>
      <c r="JH70" s="320"/>
      <c r="JI70" s="320"/>
      <c r="JJ70" s="320"/>
      <c r="JK70" s="320"/>
      <c r="JL70" s="320"/>
      <c r="JM70" s="320"/>
      <c r="JN70" s="320"/>
      <c r="JO70" s="320"/>
      <c r="JP70" s="320"/>
      <c r="JQ70" s="320"/>
      <c r="JR70" s="320"/>
      <c r="JS70" s="320"/>
      <c r="JT70" s="320"/>
      <c r="JU70" s="320"/>
      <c r="JV70" s="320"/>
      <c r="JW70" s="320"/>
      <c r="JX70" s="320"/>
      <c r="JY70" s="320"/>
      <c r="JZ70" s="320"/>
      <c r="KA70" s="320"/>
      <c r="KB70" s="320"/>
      <c r="KC70" s="320"/>
      <c r="KD70" s="320"/>
      <c r="KE70" s="320"/>
      <c r="KF70" s="320"/>
      <c r="KG70" s="320"/>
      <c r="KH70" s="320"/>
      <c r="KI70" s="320"/>
      <c r="KJ70" s="320"/>
      <c r="KK70" s="320"/>
      <c r="KL70" s="320"/>
      <c r="KM70" s="320"/>
      <c r="KN70" s="320"/>
      <c r="KO70" s="320"/>
      <c r="KP70" s="320"/>
      <c r="KQ70" s="320"/>
      <c r="KR70" s="320"/>
      <c r="KS70" s="320"/>
      <c r="KT70" s="320"/>
      <c r="KU70" s="320"/>
      <c r="KV70" s="320"/>
      <c r="KW70" s="320"/>
      <c r="KX70" s="320"/>
      <c r="KY70" s="320"/>
      <c r="KZ70" s="320"/>
      <c r="LA70" s="320"/>
      <c r="LB70" s="320"/>
      <c r="LC70" s="320"/>
      <c r="LD70" s="320"/>
      <c r="LE70" s="320"/>
      <c r="LF70" s="320"/>
      <c r="LG70" s="320"/>
      <c r="LH70" s="320"/>
      <c r="LI70" s="320"/>
      <c r="LJ70" s="320"/>
      <c r="LK70" s="320"/>
      <c r="LL70" s="320"/>
      <c r="LM70" s="320"/>
      <c r="LN70" s="320"/>
      <c r="LO70" s="320"/>
      <c r="LP70" s="320"/>
      <c r="LQ70" s="320"/>
      <c r="LR70" s="320"/>
      <c r="LS70" s="320"/>
      <c r="LT70" s="320"/>
      <c r="LU70" s="320"/>
      <c r="LV70" s="320"/>
      <c r="LW70" s="320"/>
      <c r="LX70" s="320"/>
      <c r="LY70" s="320"/>
      <c r="LZ70" s="320"/>
      <c r="MA70" s="320"/>
      <c r="MB70" s="320"/>
      <c r="MC70" s="320"/>
      <c r="MD70" s="320"/>
      <c r="ME70" s="320"/>
      <c r="MF70" s="320"/>
      <c r="MG70" s="320"/>
    </row>
    <row r="71" s="331" customFormat="1" ht="17.449999999999999" customHeight="1">
      <c r="A71" s="351" t="s">
        <v>524</v>
      </c>
      <c r="B71" s="342" t="s">
        <v>523</v>
      </c>
      <c r="C71" s="359">
        <v>6.7999999999999998</v>
      </c>
      <c r="D71" s="359">
        <v>6.7000000000000002</v>
      </c>
      <c r="E71" s="359">
        <v>5.9000000000000004</v>
      </c>
      <c r="F71" s="359"/>
      <c r="G71" s="359"/>
      <c r="H71" s="359"/>
      <c r="I71" s="320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  <c r="AH71" s="320"/>
      <c r="AI71" s="320"/>
      <c r="AJ71" s="320"/>
      <c r="AK71" s="320"/>
      <c r="AL71" s="320"/>
      <c r="AM71" s="320"/>
      <c r="AN71" s="320"/>
      <c r="AO71" s="320"/>
      <c r="AP71" s="320"/>
      <c r="AQ71" s="320"/>
      <c r="AR71" s="320"/>
      <c r="AS71" s="320"/>
      <c r="AT71" s="320"/>
      <c r="AU71" s="320"/>
      <c r="AV71" s="320"/>
      <c r="AW71" s="320"/>
      <c r="AX71" s="320"/>
      <c r="AY71" s="320"/>
      <c r="AZ71" s="320"/>
      <c r="BA71" s="320"/>
      <c r="BB71" s="320"/>
      <c r="BC71" s="320"/>
      <c r="BD71" s="320"/>
      <c r="BE71" s="320"/>
      <c r="BF71" s="320"/>
      <c r="BG71" s="320"/>
      <c r="BH71" s="320"/>
      <c r="BI71" s="320"/>
      <c r="BJ71" s="320"/>
      <c r="BK71" s="320"/>
      <c r="BL71" s="320"/>
      <c r="BM71" s="320"/>
      <c r="BN71" s="320"/>
      <c r="BO71" s="320"/>
      <c r="BP71" s="320"/>
      <c r="BQ71" s="320"/>
      <c r="BR71" s="320"/>
      <c r="BS71" s="320"/>
      <c r="BT71" s="320"/>
      <c r="BU71" s="320"/>
      <c r="BV71" s="320"/>
      <c r="BW71" s="320"/>
      <c r="BX71" s="320"/>
      <c r="BY71" s="320"/>
      <c r="BZ71" s="320"/>
      <c r="CA71" s="320"/>
      <c r="CB71" s="320"/>
      <c r="CC71" s="320"/>
      <c r="CD71" s="320"/>
      <c r="CE71" s="320"/>
      <c r="CF71" s="320"/>
      <c r="CG71" s="320"/>
      <c r="CH71" s="320"/>
      <c r="CI71" s="320"/>
      <c r="CJ71" s="320"/>
      <c r="CK71" s="320"/>
      <c r="CL71" s="320"/>
      <c r="CM71" s="320"/>
      <c r="CN71" s="320"/>
      <c r="CO71" s="320"/>
      <c r="CP71" s="320"/>
      <c r="CQ71" s="320"/>
      <c r="CR71" s="320"/>
      <c r="CS71" s="320"/>
      <c r="CT71" s="320"/>
      <c r="CU71" s="320"/>
      <c r="CV71" s="320"/>
      <c r="CW71" s="320"/>
      <c r="CX71" s="320"/>
      <c r="CY71" s="320"/>
      <c r="CZ71" s="320"/>
      <c r="DA71" s="320"/>
      <c r="DB71" s="320"/>
      <c r="DC71" s="320"/>
      <c r="DD71" s="320"/>
      <c r="DE71" s="320"/>
      <c r="DF71" s="320"/>
      <c r="DG71" s="320"/>
      <c r="DH71" s="320"/>
      <c r="DI71" s="320"/>
      <c r="DJ71" s="320"/>
      <c r="DK71" s="320"/>
      <c r="DL71" s="320"/>
      <c r="DM71" s="320"/>
      <c r="DN71" s="320"/>
      <c r="DO71" s="320"/>
      <c r="DP71" s="320"/>
      <c r="DQ71" s="320"/>
      <c r="DR71" s="320"/>
      <c r="DS71" s="320"/>
      <c r="DT71" s="320"/>
      <c r="DU71" s="320"/>
      <c r="DV71" s="320"/>
      <c r="DW71" s="320"/>
      <c r="DX71" s="320"/>
      <c r="DY71" s="320"/>
      <c r="DZ71" s="320"/>
      <c r="EA71" s="320"/>
      <c r="EB71" s="320"/>
      <c r="EC71" s="320"/>
      <c r="ED71" s="320"/>
      <c r="EE71" s="320"/>
      <c r="EF71" s="320"/>
      <c r="EG71" s="320"/>
      <c r="EH71" s="320"/>
      <c r="EI71" s="320"/>
      <c r="EJ71" s="320"/>
      <c r="EK71" s="320"/>
      <c r="EL71" s="320"/>
      <c r="EM71" s="320"/>
      <c r="EN71" s="320"/>
      <c r="EO71" s="320"/>
      <c r="EP71" s="320"/>
      <c r="EQ71" s="320"/>
      <c r="ER71" s="320"/>
      <c r="ES71" s="320"/>
      <c r="ET71" s="320"/>
      <c r="EU71" s="320"/>
      <c r="EV71" s="320"/>
      <c r="EW71" s="320"/>
      <c r="EX71" s="320"/>
      <c r="EY71" s="320"/>
      <c r="EZ71" s="320"/>
      <c r="FA71" s="320"/>
      <c r="FB71" s="320"/>
      <c r="FC71" s="320"/>
      <c r="FD71" s="320"/>
      <c r="FE71" s="320"/>
      <c r="FF71" s="320"/>
      <c r="FG71" s="320"/>
      <c r="FH71" s="320"/>
      <c r="FI71" s="320"/>
      <c r="FJ71" s="320"/>
      <c r="FK71" s="320"/>
      <c r="FL71" s="320"/>
      <c r="FM71" s="320"/>
      <c r="FN71" s="320"/>
      <c r="FO71" s="320"/>
      <c r="FP71" s="320"/>
      <c r="FQ71" s="320"/>
      <c r="FR71" s="320"/>
      <c r="FS71" s="320"/>
      <c r="FT71" s="320"/>
      <c r="FU71" s="320"/>
      <c r="FV71" s="320"/>
      <c r="FW71" s="320"/>
      <c r="FX71" s="320"/>
      <c r="FY71" s="320"/>
      <c r="FZ71" s="320"/>
      <c r="GA71" s="320"/>
      <c r="GB71" s="320"/>
      <c r="GC71" s="320"/>
      <c r="GD71" s="320"/>
      <c r="GE71" s="320"/>
      <c r="GF71" s="320"/>
      <c r="GG71" s="320"/>
      <c r="GH71" s="320"/>
      <c r="GI71" s="320"/>
      <c r="GJ71" s="320"/>
      <c r="GK71" s="320"/>
      <c r="GL71" s="320"/>
      <c r="GM71" s="320"/>
      <c r="GN71" s="320"/>
      <c r="GO71" s="320"/>
      <c r="GP71" s="320"/>
      <c r="GQ71" s="320"/>
      <c r="GR71" s="320"/>
      <c r="GS71" s="320"/>
      <c r="GT71" s="320"/>
      <c r="GU71" s="320"/>
      <c r="GV71" s="320"/>
      <c r="GW71" s="320"/>
      <c r="GX71" s="320"/>
      <c r="GY71" s="320"/>
      <c r="GZ71" s="320"/>
      <c r="HA71" s="320"/>
      <c r="HB71" s="320"/>
      <c r="HC71" s="320"/>
      <c r="HD71" s="320"/>
      <c r="HE71" s="320"/>
      <c r="HF71" s="320"/>
      <c r="HG71" s="320"/>
      <c r="HH71" s="320"/>
      <c r="HI71" s="320"/>
      <c r="HJ71" s="320"/>
      <c r="HK71" s="320"/>
      <c r="HL71" s="320"/>
      <c r="HM71" s="320"/>
      <c r="HN71" s="320"/>
      <c r="HO71" s="320"/>
      <c r="HP71" s="320"/>
      <c r="HQ71" s="320"/>
      <c r="HR71" s="320"/>
      <c r="HS71" s="320"/>
      <c r="HT71" s="320"/>
      <c r="HU71" s="320"/>
      <c r="HV71" s="320"/>
      <c r="HW71" s="320"/>
      <c r="HX71" s="320"/>
      <c r="HY71" s="320"/>
      <c r="HZ71" s="320"/>
      <c r="IA71" s="320"/>
      <c r="IB71" s="320"/>
      <c r="IC71" s="320"/>
      <c r="ID71" s="320"/>
      <c r="IE71" s="320"/>
      <c r="IF71" s="320"/>
      <c r="IG71" s="320"/>
      <c r="IH71" s="320"/>
      <c r="II71" s="320"/>
      <c r="IJ71" s="320"/>
      <c r="IK71" s="320"/>
      <c r="IL71" s="320"/>
      <c r="IM71" s="320"/>
      <c r="IN71" s="320"/>
      <c r="IO71" s="320"/>
      <c r="IP71" s="320"/>
      <c r="IQ71" s="320"/>
      <c r="IR71" s="320"/>
      <c r="IS71" s="320"/>
      <c r="IT71" s="320"/>
      <c r="IU71" s="320"/>
      <c r="IV71" s="320"/>
      <c r="IW71" s="320"/>
      <c r="IX71" s="320"/>
      <c r="IY71" s="320"/>
      <c r="IZ71" s="320"/>
      <c r="JA71" s="320"/>
      <c r="JB71" s="320"/>
      <c r="JC71" s="320"/>
      <c r="JD71" s="320"/>
      <c r="JE71" s="320"/>
      <c r="JF71" s="320"/>
      <c r="JG71" s="320"/>
      <c r="JH71" s="320"/>
      <c r="JI71" s="320"/>
      <c r="JJ71" s="320"/>
      <c r="JK71" s="320"/>
      <c r="JL71" s="320"/>
      <c r="JM71" s="320"/>
      <c r="JN71" s="320"/>
      <c r="JO71" s="320"/>
      <c r="JP71" s="320"/>
      <c r="JQ71" s="320"/>
      <c r="JR71" s="320"/>
      <c r="JS71" s="320"/>
      <c r="JT71" s="320"/>
      <c r="JU71" s="320"/>
      <c r="JV71" s="320"/>
      <c r="JW71" s="320"/>
      <c r="JX71" s="320"/>
      <c r="JY71" s="320"/>
      <c r="JZ71" s="320"/>
      <c r="KA71" s="320"/>
      <c r="KB71" s="320"/>
      <c r="KC71" s="320"/>
      <c r="KD71" s="320"/>
      <c r="KE71" s="320"/>
      <c r="KF71" s="320"/>
      <c r="KG71" s="320"/>
      <c r="KH71" s="320"/>
      <c r="KI71" s="320"/>
      <c r="KJ71" s="320"/>
      <c r="KK71" s="320"/>
      <c r="KL71" s="320"/>
      <c r="KM71" s="320"/>
      <c r="KN71" s="320"/>
      <c r="KO71" s="320"/>
      <c r="KP71" s="320"/>
      <c r="KQ71" s="320"/>
      <c r="KR71" s="320"/>
      <c r="KS71" s="320"/>
      <c r="KT71" s="320"/>
      <c r="KU71" s="320"/>
      <c r="KV71" s="320"/>
      <c r="KW71" s="320"/>
      <c r="KX71" s="320"/>
      <c r="KY71" s="320"/>
      <c r="KZ71" s="320"/>
      <c r="LA71" s="320"/>
      <c r="LB71" s="320"/>
      <c r="LC71" s="320"/>
      <c r="LD71" s="320"/>
      <c r="LE71" s="320"/>
      <c r="LF71" s="320"/>
      <c r="LG71" s="320"/>
      <c r="LH71" s="320"/>
      <c r="LI71" s="320"/>
      <c r="LJ71" s="320"/>
      <c r="LK71" s="320"/>
      <c r="LL71" s="320"/>
      <c r="LM71" s="320"/>
      <c r="LN71" s="320"/>
      <c r="LO71" s="320"/>
      <c r="LP71" s="320"/>
      <c r="LQ71" s="320"/>
      <c r="LR71" s="320"/>
      <c r="LS71" s="320"/>
      <c r="LT71" s="320"/>
      <c r="LU71" s="320"/>
      <c r="LV71" s="320"/>
      <c r="LW71" s="320"/>
      <c r="LX71" s="320"/>
      <c r="LY71" s="320"/>
      <c r="LZ71" s="320"/>
      <c r="MA71" s="320"/>
      <c r="MB71" s="320"/>
      <c r="MC71" s="320"/>
      <c r="MD71" s="320"/>
      <c r="ME71" s="320"/>
      <c r="MF71" s="320"/>
      <c r="MG71" s="320"/>
    </row>
    <row r="72" s="331" customFormat="1" ht="17.449999999999999" customHeight="1">
      <c r="A72" s="351" t="s">
        <v>222</v>
      </c>
      <c r="B72" s="342" t="s">
        <v>523</v>
      </c>
      <c r="C72" s="359">
        <v>1.2</v>
      </c>
      <c r="D72" s="359">
        <v>1.2</v>
      </c>
      <c r="E72" s="359">
        <v>1.3999999999999999</v>
      </c>
      <c r="F72" s="359"/>
      <c r="G72" s="359"/>
      <c r="H72" s="359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  <c r="AH72" s="320"/>
      <c r="AI72" s="320"/>
      <c r="AJ72" s="320"/>
      <c r="AK72" s="320"/>
      <c r="AL72" s="320"/>
      <c r="AM72" s="320"/>
      <c r="AN72" s="320"/>
      <c r="AO72" s="320"/>
      <c r="AP72" s="320"/>
      <c r="AQ72" s="320"/>
      <c r="AR72" s="320"/>
      <c r="AS72" s="320"/>
      <c r="AT72" s="320"/>
      <c r="AU72" s="320"/>
      <c r="AV72" s="320"/>
      <c r="AW72" s="320"/>
      <c r="AX72" s="320"/>
      <c r="AY72" s="320"/>
      <c r="AZ72" s="320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  <c r="BL72" s="320"/>
      <c r="BM72" s="320"/>
      <c r="BN72" s="320"/>
      <c r="BO72" s="320"/>
      <c r="BP72" s="320"/>
      <c r="BQ72" s="320"/>
      <c r="BR72" s="320"/>
      <c r="BS72" s="320"/>
      <c r="BT72" s="320"/>
      <c r="BU72" s="320"/>
      <c r="BV72" s="320"/>
      <c r="BW72" s="320"/>
      <c r="BX72" s="320"/>
      <c r="BY72" s="320"/>
      <c r="BZ72" s="320"/>
      <c r="CA72" s="320"/>
      <c r="CB72" s="320"/>
      <c r="CC72" s="320"/>
      <c r="CD72" s="320"/>
      <c r="CE72" s="320"/>
      <c r="CF72" s="320"/>
      <c r="CG72" s="320"/>
      <c r="CH72" s="320"/>
      <c r="CI72" s="320"/>
      <c r="CJ72" s="320"/>
      <c r="CK72" s="320"/>
      <c r="CL72" s="320"/>
      <c r="CM72" s="320"/>
      <c r="CN72" s="320"/>
      <c r="CO72" s="320"/>
      <c r="CP72" s="320"/>
      <c r="CQ72" s="320"/>
      <c r="CR72" s="320"/>
      <c r="CS72" s="320"/>
      <c r="CT72" s="320"/>
      <c r="CU72" s="320"/>
      <c r="CV72" s="320"/>
      <c r="CW72" s="320"/>
      <c r="CX72" s="320"/>
      <c r="CY72" s="320"/>
      <c r="CZ72" s="320"/>
      <c r="DA72" s="320"/>
      <c r="DB72" s="320"/>
      <c r="DC72" s="320"/>
      <c r="DD72" s="320"/>
      <c r="DE72" s="320"/>
      <c r="DF72" s="320"/>
      <c r="DG72" s="320"/>
      <c r="DH72" s="320"/>
      <c r="DI72" s="320"/>
      <c r="DJ72" s="320"/>
      <c r="DK72" s="320"/>
      <c r="DL72" s="320"/>
      <c r="DM72" s="320"/>
      <c r="DN72" s="320"/>
      <c r="DO72" s="320"/>
      <c r="DP72" s="320"/>
      <c r="DQ72" s="320"/>
      <c r="DR72" s="320"/>
      <c r="DS72" s="320"/>
      <c r="DT72" s="320"/>
      <c r="DU72" s="320"/>
      <c r="DV72" s="320"/>
      <c r="DW72" s="320"/>
      <c r="DX72" s="320"/>
      <c r="DY72" s="320"/>
      <c r="DZ72" s="320"/>
      <c r="EA72" s="320"/>
      <c r="EB72" s="320"/>
      <c r="EC72" s="320"/>
      <c r="ED72" s="320"/>
      <c r="EE72" s="320"/>
      <c r="EF72" s="320"/>
      <c r="EG72" s="320"/>
      <c r="EH72" s="320"/>
      <c r="EI72" s="320"/>
      <c r="EJ72" s="320"/>
      <c r="EK72" s="320"/>
      <c r="EL72" s="320"/>
      <c r="EM72" s="320"/>
      <c r="EN72" s="320"/>
      <c r="EO72" s="320"/>
      <c r="EP72" s="320"/>
      <c r="EQ72" s="320"/>
      <c r="ER72" s="320"/>
      <c r="ES72" s="320"/>
      <c r="ET72" s="320"/>
      <c r="EU72" s="320"/>
      <c r="EV72" s="320"/>
      <c r="EW72" s="320"/>
      <c r="EX72" s="320"/>
      <c r="EY72" s="320"/>
      <c r="EZ72" s="320"/>
      <c r="FA72" s="320"/>
      <c r="FB72" s="320"/>
      <c r="FC72" s="320"/>
      <c r="FD72" s="320"/>
      <c r="FE72" s="320"/>
      <c r="FF72" s="320"/>
      <c r="FG72" s="320"/>
      <c r="FH72" s="320"/>
      <c r="FI72" s="320"/>
      <c r="FJ72" s="320"/>
      <c r="FK72" s="320"/>
      <c r="FL72" s="320"/>
      <c r="FM72" s="320"/>
      <c r="FN72" s="320"/>
      <c r="FO72" s="320"/>
      <c r="FP72" s="320"/>
      <c r="FQ72" s="320"/>
      <c r="FR72" s="320"/>
      <c r="FS72" s="320"/>
      <c r="FT72" s="320"/>
      <c r="FU72" s="320"/>
      <c r="FV72" s="320"/>
      <c r="FW72" s="320"/>
      <c r="FX72" s="320"/>
      <c r="FY72" s="320"/>
      <c r="FZ72" s="320"/>
      <c r="GA72" s="320"/>
      <c r="GB72" s="320"/>
      <c r="GC72" s="320"/>
      <c r="GD72" s="320"/>
      <c r="GE72" s="320"/>
      <c r="GF72" s="320"/>
      <c r="GG72" s="320"/>
      <c r="GH72" s="320"/>
      <c r="GI72" s="320"/>
      <c r="GJ72" s="320"/>
      <c r="GK72" s="320"/>
      <c r="GL72" s="320"/>
      <c r="GM72" s="320"/>
      <c r="GN72" s="320"/>
      <c r="GO72" s="320"/>
      <c r="GP72" s="320"/>
      <c r="GQ72" s="320"/>
      <c r="GR72" s="320"/>
      <c r="GS72" s="320"/>
      <c r="GT72" s="320"/>
      <c r="GU72" s="320"/>
      <c r="GV72" s="320"/>
      <c r="GW72" s="320"/>
      <c r="GX72" s="320"/>
      <c r="GY72" s="320"/>
      <c r="GZ72" s="320"/>
      <c r="HA72" s="320"/>
      <c r="HB72" s="320"/>
      <c r="HC72" s="320"/>
      <c r="HD72" s="320"/>
      <c r="HE72" s="320"/>
      <c r="HF72" s="320"/>
      <c r="HG72" s="320"/>
      <c r="HH72" s="320"/>
      <c r="HI72" s="320"/>
      <c r="HJ72" s="320"/>
      <c r="HK72" s="320"/>
      <c r="HL72" s="320"/>
      <c r="HM72" s="320"/>
      <c r="HN72" s="320"/>
      <c r="HO72" s="320"/>
      <c r="HP72" s="320"/>
      <c r="HQ72" s="320"/>
      <c r="HR72" s="320"/>
      <c r="HS72" s="320"/>
      <c r="HT72" s="320"/>
      <c r="HU72" s="320"/>
      <c r="HV72" s="320"/>
      <c r="HW72" s="320"/>
      <c r="HX72" s="320"/>
      <c r="HY72" s="320"/>
      <c r="HZ72" s="320"/>
      <c r="IA72" s="320"/>
      <c r="IB72" s="320"/>
      <c r="IC72" s="320"/>
      <c r="ID72" s="320"/>
      <c r="IE72" s="320"/>
      <c r="IF72" s="320"/>
      <c r="IG72" s="320"/>
      <c r="IH72" s="320"/>
      <c r="II72" s="320"/>
      <c r="IJ72" s="320"/>
      <c r="IK72" s="320"/>
      <c r="IL72" s="320"/>
      <c r="IM72" s="320"/>
      <c r="IN72" s="320"/>
      <c r="IO72" s="320"/>
      <c r="IP72" s="320"/>
      <c r="IQ72" s="320"/>
      <c r="IR72" s="320"/>
      <c r="IS72" s="320"/>
      <c r="IT72" s="320"/>
      <c r="IU72" s="320"/>
      <c r="IV72" s="320"/>
      <c r="IW72" s="320"/>
      <c r="IX72" s="320"/>
      <c r="IY72" s="320"/>
      <c r="IZ72" s="320"/>
      <c r="JA72" s="320"/>
      <c r="JB72" s="320"/>
      <c r="JC72" s="320"/>
      <c r="JD72" s="320"/>
      <c r="JE72" s="320"/>
      <c r="JF72" s="320"/>
      <c r="JG72" s="320"/>
      <c r="JH72" s="320"/>
      <c r="JI72" s="320"/>
      <c r="JJ72" s="320"/>
      <c r="JK72" s="320"/>
      <c r="JL72" s="320"/>
      <c r="JM72" s="320"/>
      <c r="JN72" s="320"/>
      <c r="JO72" s="320"/>
      <c r="JP72" s="320"/>
      <c r="JQ72" s="320"/>
      <c r="JR72" s="320"/>
      <c r="JS72" s="320"/>
      <c r="JT72" s="320"/>
      <c r="JU72" s="320"/>
      <c r="JV72" s="320"/>
      <c r="JW72" s="320"/>
      <c r="JX72" s="320"/>
      <c r="JY72" s="320"/>
      <c r="JZ72" s="320"/>
      <c r="KA72" s="320"/>
      <c r="KB72" s="320"/>
      <c r="KC72" s="320"/>
      <c r="KD72" s="320"/>
      <c r="KE72" s="320"/>
      <c r="KF72" s="320"/>
      <c r="KG72" s="320"/>
      <c r="KH72" s="320"/>
      <c r="KI72" s="320"/>
      <c r="KJ72" s="320"/>
      <c r="KK72" s="320"/>
      <c r="KL72" s="320"/>
      <c r="KM72" s="320"/>
      <c r="KN72" s="320"/>
      <c r="KO72" s="320"/>
      <c r="KP72" s="320"/>
      <c r="KQ72" s="320"/>
      <c r="KR72" s="320"/>
      <c r="KS72" s="320"/>
      <c r="KT72" s="320"/>
      <c r="KU72" s="320"/>
      <c r="KV72" s="320"/>
      <c r="KW72" s="320"/>
      <c r="KX72" s="320"/>
      <c r="KY72" s="320"/>
      <c r="KZ72" s="320"/>
      <c r="LA72" s="320"/>
      <c r="LB72" s="320"/>
      <c r="LC72" s="320"/>
      <c r="LD72" s="320"/>
      <c r="LE72" s="320"/>
      <c r="LF72" s="320"/>
      <c r="LG72" s="320"/>
      <c r="LH72" s="320"/>
      <c r="LI72" s="320"/>
      <c r="LJ72" s="320"/>
      <c r="LK72" s="320"/>
      <c r="LL72" s="320"/>
      <c r="LM72" s="320"/>
      <c r="LN72" s="320"/>
      <c r="LO72" s="320"/>
      <c r="LP72" s="320"/>
      <c r="LQ72" s="320"/>
      <c r="LR72" s="320"/>
      <c r="LS72" s="320"/>
      <c r="LT72" s="320"/>
      <c r="LU72" s="320"/>
      <c r="LV72" s="320"/>
      <c r="LW72" s="320"/>
      <c r="LX72" s="320"/>
      <c r="LY72" s="320"/>
      <c r="LZ72" s="320"/>
      <c r="MA72" s="320"/>
      <c r="MB72" s="320"/>
      <c r="MC72" s="320"/>
      <c r="MD72" s="320"/>
      <c r="ME72" s="320"/>
      <c r="MF72" s="320"/>
      <c r="MG72" s="320"/>
    </row>
    <row r="73" s="331" customFormat="1" ht="17.449999999999999" customHeight="1">
      <c r="A73" s="351" t="s">
        <v>525</v>
      </c>
      <c r="B73" s="342" t="s">
        <v>523</v>
      </c>
      <c r="C73" s="359">
        <v>0.90000000000000002</v>
      </c>
      <c r="D73" s="359">
        <v>0.90000000000000002</v>
      </c>
      <c r="E73" s="360">
        <v>1.5000000000000004</v>
      </c>
      <c r="F73" s="360"/>
      <c r="G73" s="360"/>
      <c r="H73" s="360"/>
      <c r="I73" s="320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  <c r="AJ73" s="320"/>
      <c r="AK73" s="320"/>
      <c r="AL73" s="320"/>
      <c r="AM73" s="320"/>
      <c r="AN73" s="320"/>
      <c r="AO73" s="320"/>
      <c r="AP73" s="320"/>
      <c r="AQ73" s="320"/>
      <c r="AR73" s="320"/>
      <c r="AS73" s="320"/>
      <c r="AT73" s="320"/>
      <c r="AU73" s="320"/>
      <c r="AV73" s="320"/>
      <c r="AW73" s="320"/>
      <c r="AX73" s="320"/>
      <c r="AY73" s="320"/>
      <c r="AZ73" s="320"/>
      <c r="BA73" s="320"/>
      <c r="BB73" s="320"/>
      <c r="BC73" s="320"/>
      <c r="BD73" s="320"/>
      <c r="BE73" s="320"/>
      <c r="BF73" s="320"/>
      <c r="BG73" s="320"/>
      <c r="BH73" s="320"/>
      <c r="BI73" s="320"/>
      <c r="BJ73" s="320"/>
      <c r="BK73" s="320"/>
      <c r="BL73" s="320"/>
      <c r="BM73" s="320"/>
      <c r="BN73" s="320"/>
      <c r="BO73" s="320"/>
      <c r="BP73" s="320"/>
      <c r="BQ73" s="320"/>
      <c r="BR73" s="320"/>
      <c r="BS73" s="320"/>
      <c r="BT73" s="320"/>
      <c r="BU73" s="320"/>
      <c r="BV73" s="320"/>
      <c r="BW73" s="320"/>
      <c r="BX73" s="320"/>
      <c r="BY73" s="320"/>
      <c r="BZ73" s="320"/>
      <c r="CA73" s="320"/>
      <c r="CB73" s="320"/>
      <c r="CC73" s="320"/>
      <c r="CD73" s="320"/>
      <c r="CE73" s="320"/>
      <c r="CF73" s="320"/>
      <c r="CG73" s="320"/>
      <c r="CH73" s="320"/>
      <c r="CI73" s="320"/>
      <c r="CJ73" s="320"/>
      <c r="CK73" s="320"/>
      <c r="CL73" s="320"/>
      <c r="CM73" s="320"/>
      <c r="CN73" s="320"/>
      <c r="CO73" s="320"/>
      <c r="CP73" s="320"/>
      <c r="CQ73" s="320"/>
      <c r="CR73" s="320"/>
      <c r="CS73" s="320"/>
      <c r="CT73" s="320"/>
      <c r="CU73" s="320"/>
      <c r="CV73" s="320"/>
      <c r="CW73" s="320"/>
      <c r="CX73" s="320"/>
      <c r="CY73" s="320"/>
      <c r="CZ73" s="320"/>
      <c r="DA73" s="320"/>
      <c r="DB73" s="320"/>
      <c r="DC73" s="320"/>
      <c r="DD73" s="320"/>
      <c r="DE73" s="320"/>
      <c r="DF73" s="320"/>
      <c r="DG73" s="320"/>
      <c r="DH73" s="320"/>
      <c r="DI73" s="320"/>
      <c r="DJ73" s="320"/>
      <c r="DK73" s="320"/>
      <c r="DL73" s="320"/>
      <c r="DM73" s="320"/>
      <c r="DN73" s="320"/>
      <c r="DO73" s="320"/>
      <c r="DP73" s="320"/>
      <c r="DQ73" s="320"/>
      <c r="DR73" s="320"/>
      <c r="DS73" s="320"/>
      <c r="DT73" s="320"/>
      <c r="DU73" s="320"/>
      <c r="DV73" s="320"/>
      <c r="DW73" s="320"/>
      <c r="DX73" s="320"/>
      <c r="DY73" s="320"/>
      <c r="DZ73" s="320"/>
      <c r="EA73" s="320"/>
      <c r="EB73" s="320"/>
      <c r="EC73" s="320"/>
      <c r="ED73" s="320"/>
      <c r="EE73" s="320"/>
      <c r="EF73" s="320"/>
      <c r="EG73" s="320"/>
      <c r="EH73" s="320"/>
      <c r="EI73" s="320"/>
      <c r="EJ73" s="320"/>
      <c r="EK73" s="320"/>
      <c r="EL73" s="320"/>
      <c r="EM73" s="320"/>
      <c r="EN73" s="320"/>
      <c r="EO73" s="320"/>
      <c r="EP73" s="320"/>
      <c r="EQ73" s="320"/>
      <c r="ER73" s="320"/>
      <c r="ES73" s="320"/>
      <c r="ET73" s="320"/>
      <c r="EU73" s="320"/>
      <c r="EV73" s="320"/>
      <c r="EW73" s="320"/>
      <c r="EX73" s="320"/>
      <c r="EY73" s="320"/>
      <c r="EZ73" s="320"/>
      <c r="FA73" s="320"/>
      <c r="FB73" s="320"/>
      <c r="FC73" s="320"/>
      <c r="FD73" s="320"/>
      <c r="FE73" s="320"/>
      <c r="FF73" s="320"/>
      <c r="FG73" s="320"/>
      <c r="FH73" s="320"/>
      <c r="FI73" s="320"/>
      <c r="FJ73" s="320"/>
      <c r="FK73" s="320"/>
      <c r="FL73" s="320"/>
      <c r="FM73" s="320"/>
      <c r="FN73" s="320"/>
      <c r="FO73" s="320"/>
      <c r="FP73" s="320"/>
      <c r="FQ73" s="320"/>
      <c r="FR73" s="320"/>
      <c r="FS73" s="320"/>
      <c r="FT73" s="320"/>
      <c r="FU73" s="320"/>
      <c r="FV73" s="320"/>
      <c r="FW73" s="320"/>
      <c r="FX73" s="320"/>
      <c r="FY73" s="320"/>
      <c r="FZ73" s="320"/>
      <c r="GA73" s="320"/>
      <c r="GB73" s="320"/>
      <c r="GC73" s="320"/>
      <c r="GD73" s="320"/>
      <c r="GE73" s="320"/>
      <c r="GF73" s="320"/>
      <c r="GG73" s="320"/>
      <c r="GH73" s="320"/>
      <c r="GI73" s="320"/>
      <c r="GJ73" s="320"/>
      <c r="GK73" s="320"/>
      <c r="GL73" s="320"/>
      <c r="GM73" s="320"/>
      <c r="GN73" s="320"/>
      <c r="GO73" s="320"/>
      <c r="GP73" s="320"/>
      <c r="GQ73" s="320"/>
      <c r="GR73" s="320"/>
      <c r="GS73" s="320"/>
      <c r="GT73" s="320"/>
      <c r="GU73" s="320"/>
      <c r="GV73" s="320"/>
      <c r="GW73" s="320"/>
      <c r="GX73" s="320"/>
      <c r="GY73" s="320"/>
      <c r="GZ73" s="320"/>
      <c r="HA73" s="320"/>
      <c r="HB73" s="320"/>
      <c r="HC73" s="320"/>
      <c r="HD73" s="320"/>
      <c r="HE73" s="320"/>
      <c r="HF73" s="320"/>
      <c r="HG73" s="320"/>
      <c r="HH73" s="320"/>
      <c r="HI73" s="320"/>
      <c r="HJ73" s="320"/>
      <c r="HK73" s="320"/>
      <c r="HL73" s="320"/>
      <c r="HM73" s="320"/>
      <c r="HN73" s="320"/>
      <c r="HO73" s="320"/>
      <c r="HP73" s="320"/>
      <c r="HQ73" s="320"/>
      <c r="HR73" s="320"/>
      <c r="HS73" s="320"/>
      <c r="HT73" s="320"/>
      <c r="HU73" s="320"/>
      <c r="HV73" s="320"/>
      <c r="HW73" s="320"/>
      <c r="HX73" s="320"/>
      <c r="HY73" s="320"/>
      <c r="HZ73" s="320"/>
      <c r="IA73" s="320"/>
      <c r="IB73" s="320"/>
      <c r="IC73" s="320"/>
      <c r="ID73" s="320"/>
      <c r="IE73" s="320"/>
      <c r="IF73" s="320"/>
      <c r="IG73" s="320"/>
      <c r="IH73" s="320"/>
      <c r="II73" s="320"/>
      <c r="IJ73" s="320"/>
      <c r="IK73" s="320"/>
      <c r="IL73" s="320"/>
      <c r="IM73" s="320"/>
      <c r="IN73" s="320"/>
      <c r="IO73" s="320"/>
      <c r="IP73" s="320"/>
      <c r="IQ73" s="320"/>
      <c r="IR73" s="320"/>
      <c r="IS73" s="320"/>
      <c r="IT73" s="320"/>
      <c r="IU73" s="320"/>
      <c r="IV73" s="320"/>
      <c r="IW73" s="320"/>
      <c r="IX73" s="320"/>
      <c r="IY73" s="320"/>
      <c r="IZ73" s="320"/>
      <c r="JA73" s="320"/>
      <c r="JB73" s="320"/>
      <c r="JC73" s="320"/>
      <c r="JD73" s="320"/>
      <c r="JE73" s="320"/>
      <c r="JF73" s="320"/>
      <c r="JG73" s="320"/>
      <c r="JH73" s="320"/>
      <c r="JI73" s="320"/>
      <c r="JJ73" s="320"/>
      <c r="JK73" s="320"/>
      <c r="JL73" s="320"/>
      <c r="JM73" s="320"/>
      <c r="JN73" s="320"/>
      <c r="JO73" s="320"/>
      <c r="JP73" s="320"/>
      <c r="JQ73" s="320"/>
      <c r="JR73" s="320"/>
      <c r="JS73" s="320"/>
      <c r="JT73" s="320"/>
      <c r="JU73" s="320"/>
      <c r="JV73" s="320"/>
      <c r="JW73" s="320"/>
      <c r="JX73" s="320"/>
      <c r="JY73" s="320"/>
      <c r="JZ73" s="320"/>
      <c r="KA73" s="320"/>
      <c r="KB73" s="320"/>
      <c r="KC73" s="320"/>
      <c r="KD73" s="320"/>
      <c r="KE73" s="320"/>
      <c r="KF73" s="320"/>
      <c r="KG73" s="320"/>
      <c r="KH73" s="320"/>
      <c r="KI73" s="320"/>
      <c r="KJ73" s="320"/>
      <c r="KK73" s="320"/>
      <c r="KL73" s="320"/>
      <c r="KM73" s="320"/>
      <c r="KN73" s="320"/>
      <c r="KO73" s="320"/>
      <c r="KP73" s="320"/>
      <c r="KQ73" s="320"/>
      <c r="KR73" s="320"/>
      <c r="KS73" s="320"/>
      <c r="KT73" s="320"/>
      <c r="KU73" s="320"/>
      <c r="KV73" s="320"/>
      <c r="KW73" s="320"/>
      <c r="KX73" s="320"/>
      <c r="KY73" s="320"/>
      <c r="KZ73" s="320"/>
      <c r="LA73" s="320"/>
      <c r="LB73" s="320"/>
      <c r="LC73" s="320"/>
      <c r="LD73" s="320"/>
      <c r="LE73" s="320"/>
      <c r="LF73" s="320"/>
      <c r="LG73" s="320"/>
      <c r="LH73" s="320"/>
      <c r="LI73" s="320"/>
      <c r="LJ73" s="320"/>
      <c r="LK73" s="320"/>
      <c r="LL73" s="320"/>
      <c r="LM73" s="320"/>
      <c r="LN73" s="320"/>
      <c r="LO73" s="320"/>
      <c r="LP73" s="320"/>
      <c r="LQ73" s="320"/>
      <c r="LR73" s="320"/>
      <c r="LS73" s="320"/>
      <c r="LT73" s="320"/>
      <c r="LU73" s="320"/>
      <c r="LV73" s="320"/>
      <c r="LW73" s="320"/>
      <c r="LX73" s="320"/>
      <c r="LY73" s="320"/>
      <c r="LZ73" s="320"/>
      <c r="MA73" s="320"/>
      <c r="MB73" s="320"/>
      <c r="MC73" s="320"/>
      <c r="MD73" s="320"/>
      <c r="ME73" s="320"/>
      <c r="MF73" s="320"/>
      <c r="MG73" s="320"/>
    </row>
    <row r="74" ht="18.75">
      <c r="A74" s="361" t="s">
        <v>223</v>
      </c>
      <c r="B74" s="329"/>
      <c r="C74" s="329"/>
      <c r="D74" s="329"/>
      <c r="E74" s="362"/>
      <c r="F74" s="362"/>
      <c r="G74" s="362"/>
      <c r="H74" s="362"/>
    </row>
    <row r="75" s="331" customFormat="1" ht="32.25" customHeight="1">
      <c r="A75" s="358" t="s">
        <v>526</v>
      </c>
      <c r="B75" s="339"/>
      <c r="C75" s="363"/>
      <c r="D75" s="363"/>
      <c r="E75" s="364"/>
      <c r="F75" s="364"/>
      <c r="G75" s="364"/>
      <c r="H75" s="364"/>
      <c r="I75" s="320"/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0"/>
      <c r="AC75" s="320"/>
      <c r="AD75" s="320"/>
      <c r="AE75" s="320"/>
      <c r="AF75" s="320"/>
      <c r="AG75" s="320"/>
      <c r="AH75" s="320"/>
      <c r="AI75" s="320"/>
      <c r="AJ75" s="320"/>
      <c r="AK75" s="320"/>
      <c r="AL75" s="320"/>
      <c r="AM75" s="320"/>
      <c r="AN75" s="320"/>
      <c r="AO75" s="320"/>
      <c r="AP75" s="320"/>
      <c r="AQ75" s="320"/>
      <c r="AR75" s="320"/>
      <c r="AS75" s="320"/>
      <c r="AT75" s="320"/>
      <c r="AU75" s="320"/>
      <c r="AV75" s="320"/>
      <c r="AW75" s="320"/>
      <c r="AX75" s="320"/>
      <c r="AY75" s="320"/>
      <c r="AZ75" s="320"/>
      <c r="BA75" s="320"/>
      <c r="BB75" s="320"/>
      <c r="BC75" s="320"/>
      <c r="BD75" s="320"/>
      <c r="BE75" s="320"/>
      <c r="BF75" s="320"/>
      <c r="BG75" s="320"/>
      <c r="BH75" s="320"/>
      <c r="BI75" s="320"/>
      <c r="BJ75" s="320"/>
      <c r="BK75" s="320"/>
      <c r="BL75" s="320"/>
      <c r="BM75" s="320"/>
      <c r="BN75" s="320"/>
      <c r="BO75" s="320"/>
      <c r="BP75" s="320"/>
      <c r="BQ75" s="320"/>
      <c r="BR75" s="320"/>
      <c r="BS75" s="320"/>
      <c r="BT75" s="320"/>
      <c r="BU75" s="320"/>
      <c r="BV75" s="320"/>
      <c r="BW75" s="320"/>
      <c r="BX75" s="320"/>
      <c r="BY75" s="320"/>
      <c r="BZ75" s="320"/>
      <c r="CA75" s="320"/>
      <c r="CB75" s="320"/>
      <c r="CC75" s="320"/>
      <c r="CD75" s="320"/>
      <c r="CE75" s="320"/>
      <c r="CF75" s="320"/>
      <c r="CG75" s="320"/>
      <c r="CH75" s="320"/>
      <c r="CI75" s="320"/>
      <c r="CJ75" s="320"/>
      <c r="CK75" s="320"/>
      <c r="CL75" s="320"/>
      <c r="CM75" s="320"/>
      <c r="CN75" s="320"/>
      <c r="CO75" s="320"/>
      <c r="CP75" s="320"/>
      <c r="CQ75" s="320"/>
      <c r="CR75" s="320"/>
      <c r="CS75" s="320"/>
      <c r="CT75" s="320"/>
      <c r="CU75" s="320"/>
      <c r="CV75" s="320"/>
      <c r="CW75" s="320"/>
      <c r="CX75" s="320"/>
      <c r="CY75" s="320"/>
      <c r="CZ75" s="320"/>
      <c r="DA75" s="320"/>
      <c r="DB75" s="320"/>
      <c r="DC75" s="320"/>
      <c r="DD75" s="320"/>
      <c r="DE75" s="320"/>
      <c r="DF75" s="320"/>
      <c r="DG75" s="320"/>
      <c r="DH75" s="320"/>
      <c r="DI75" s="320"/>
      <c r="DJ75" s="320"/>
      <c r="DK75" s="320"/>
      <c r="DL75" s="320"/>
      <c r="DM75" s="320"/>
      <c r="DN75" s="320"/>
      <c r="DO75" s="320"/>
      <c r="DP75" s="320"/>
      <c r="DQ75" s="320"/>
      <c r="DR75" s="320"/>
      <c r="DS75" s="320"/>
      <c r="DT75" s="320"/>
      <c r="DU75" s="320"/>
      <c r="DV75" s="320"/>
      <c r="DW75" s="320"/>
      <c r="DX75" s="320"/>
      <c r="DY75" s="320"/>
      <c r="DZ75" s="320"/>
      <c r="EA75" s="320"/>
      <c r="EB75" s="320"/>
      <c r="EC75" s="320"/>
      <c r="ED75" s="320"/>
      <c r="EE75" s="320"/>
      <c r="EF75" s="320"/>
      <c r="EG75" s="320"/>
      <c r="EH75" s="320"/>
      <c r="EI75" s="320"/>
      <c r="EJ75" s="320"/>
      <c r="EK75" s="320"/>
      <c r="EL75" s="320"/>
      <c r="EM75" s="320"/>
      <c r="EN75" s="320"/>
      <c r="EO75" s="320"/>
      <c r="EP75" s="320"/>
      <c r="EQ75" s="320"/>
      <c r="ER75" s="320"/>
      <c r="ES75" s="320"/>
      <c r="ET75" s="320"/>
      <c r="EU75" s="320"/>
      <c r="EV75" s="320"/>
      <c r="EW75" s="320"/>
      <c r="EX75" s="320"/>
      <c r="EY75" s="320"/>
      <c r="EZ75" s="320"/>
      <c r="FA75" s="320"/>
      <c r="FB75" s="320"/>
      <c r="FC75" s="320"/>
      <c r="FD75" s="320"/>
      <c r="FE75" s="320"/>
      <c r="FF75" s="320"/>
      <c r="FG75" s="320"/>
      <c r="FH75" s="320"/>
      <c r="FI75" s="320"/>
      <c r="FJ75" s="320"/>
      <c r="FK75" s="320"/>
      <c r="FL75" s="320"/>
      <c r="FM75" s="320"/>
      <c r="FN75" s="320"/>
      <c r="FO75" s="320"/>
      <c r="FP75" s="320"/>
      <c r="FQ75" s="320"/>
      <c r="FR75" s="320"/>
      <c r="FS75" s="320"/>
      <c r="FT75" s="320"/>
      <c r="FU75" s="320"/>
      <c r="FV75" s="320"/>
      <c r="FW75" s="320"/>
      <c r="FX75" s="320"/>
      <c r="FY75" s="320"/>
      <c r="FZ75" s="320"/>
      <c r="GA75" s="320"/>
      <c r="GB75" s="320"/>
      <c r="GC75" s="320"/>
      <c r="GD75" s="320"/>
      <c r="GE75" s="320"/>
      <c r="GF75" s="320"/>
      <c r="GG75" s="320"/>
      <c r="GH75" s="320"/>
      <c r="GI75" s="320"/>
      <c r="GJ75" s="320"/>
      <c r="GK75" s="320"/>
      <c r="GL75" s="320"/>
      <c r="GM75" s="320"/>
      <c r="GN75" s="320"/>
      <c r="GO75" s="320"/>
      <c r="GP75" s="320"/>
      <c r="GQ75" s="320"/>
      <c r="GR75" s="320"/>
      <c r="GS75" s="320"/>
      <c r="GT75" s="320"/>
      <c r="GU75" s="320"/>
      <c r="GV75" s="320"/>
      <c r="GW75" s="320"/>
      <c r="GX75" s="320"/>
      <c r="GY75" s="320"/>
      <c r="GZ75" s="320"/>
      <c r="HA75" s="320"/>
      <c r="HB75" s="320"/>
      <c r="HC75" s="320"/>
      <c r="HD75" s="320"/>
      <c r="HE75" s="320"/>
      <c r="HF75" s="320"/>
      <c r="HG75" s="320"/>
      <c r="HH75" s="320"/>
      <c r="HI75" s="320"/>
      <c r="HJ75" s="320"/>
      <c r="HK75" s="320"/>
      <c r="HL75" s="320"/>
      <c r="HM75" s="320"/>
      <c r="HN75" s="320"/>
      <c r="HO75" s="320"/>
      <c r="HP75" s="320"/>
      <c r="HQ75" s="320"/>
      <c r="HR75" s="320"/>
      <c r="HS75" s="320"/>
      <c r="HT75" s="320"/>
      <c r="HU75" s="320"/>
      <c r="HV75" s="320"/>
      <c r="HW75" s="320"/>
      <c r="HX75" s="320"/>
      <c r="HY75" s="320"/>
      <c r="HZ75" s="320"/>
      <c r="IA75" s="320"/>
      <c r="IB75" s="320"/>
      <c r="IC75" s="320"/>
      <c r="ID75" s="320"/>
      <c r="IE75" s="320"/>
      <c r="IF75" s="320"/>
      <c r="IG75" s="320"/>
      <c r="IH75" s="320"/>
      <c r="II75" s="320"/>
      <c r="IJ75" s="320"/>
      <c r="IK75" s="320"/>
      <c r="IL75" s="320"/>
      <c r="IM75" s="320"/>
      <c r="IN75" s="320"/>
      <c r="IO75" s="320"/>
      <c r="IP75" s="320"/>
      <c r="IQ75" s="320"/>
      <c r="IR75" s="320"/>
      <c r="IS75" s="320"/>
      <c r="IT75" s="320"/>
      <c r="IU75" s="320"/>
      <c r="IV75" s="320"/>
      <c r="IW75" s="320"/>
      <c r="IX75" s="320"/>
      <c r="IY75" s="320"/>
      <c r="IZ75" s="320"/>
      <c r="JA75" s="320"/>
      <c r="JB75" s="320"/>
      <c r="JC75" s="320"/>
      <c r="JD75" s="320"/>
      <c r="JE75" s="320"/>
      <c r="JF75" s="320"/>
      <c r="JG75" s="320"/>
      <c r="JH75" s="320"/>
      <c r="JI75" s="320"/>
      <c r="JJ75" s="320"/>
      <c r="JK75" s="320"/>
      <c r="JL75" s="320"/>
      <c r="JM75" s="320"/>
      <c r="JN75" s="320"/>
      <c r="JO75" s="320"/>
      <c r="JP75" s="320"/>
      <c r="JQ75" s="320"/>
      <c r="JR75" s="320"/>
      <c r="JS75" s="320"/>
      <c r="JT75" s="320"/>
      <c r="JU75" s="320"/>
      <c r="JV75" s="320"/>
      <c r="JW75" s="320"/>
      <c r="JX75" s="320"/>
      <c r="JY75" s="320"/>
      <c r="JZ75" s="320"/>
      <c r="KA75" s="320"/>
      <c r="KB75" s="320"/>
      <c r="KC75" s="320"/>
      <c r="KD75" s="320"/>
      <c r="KE75" s="320"/>
      <c r="KF75" s="320"/>
      <c r="KG75" s="320"/>
      <c r="KH75" s="320"/>
      <c r="KI75" s="320"/>
      <c r="KJ75" s="320"/>
      <c r="KK75" s="320"/>
      <c r="KL75" s="320"/>
      <c r="KM75" s="320"/>
      <c r="KN75" s="320"/>
      <c r="KO75" s="320"/>
      <c r="KP75" s="320"/>
      <c r="KQ75" s="320"/>
      <c r="KR75" s="320"/>
      <c r="KS75" s="320"/>
      <c r="KT75" s="320"/>
      <c r="KU75" s="320"/>
      <c r="KV75" s="320"/>
      <c r="KW75" s="320"/>
      <c r="KX75" s="320"/>
      <c r="KY75" s="320"/>
      <c r="KZ75" s="320"/>
      <c r="LA75" s="320"/>
      <c r="LB75" s="320"/>
      <c r="LC75" s="320"/>
      <c r="LD75" s="320"/>
      <c r="LE75" s="320"/>
      <c r="LF75" s="320"/>
      <c r="LG75" s="320"/>
      <c r="LH75" s="320"/>
      <c r="LI75" s="320"/>
      <c r="LJ75" s="320"/>
      <c r="LK75" s="320"/>
      <c r="LL75" s="320"/>
      <c r="LM75" s="320"/>
      <c r="LN75" s="320"/>
      <c r="LO75" s="320"/>
      <c r="LP75" s="320"/>
      <c r="LQ75" s="320"/>
      <c r="LR75" s="320"/>
      <c r="LS75" s="320"/>
      <c r="LT75" s="320"/>
      <c r="LU75" s="320"/>
      <c r="LV75" s="320"/>
      <c r="LW75" s="320"/>
      <c r="LX75" s="320"/>
      <c r="LY75" s="320"/>
      <c r="LZ75" s="320"/>
      <c r="MA75" s="320"/>
      <c r="MB75" s="320"/>
      <c r="MC75" s="320"/>
      <c r="MD75" s="320"/>
      <c r="ME75" s="320"/>
      <c r="MF75" s="320"/>
      <c r="MG75" s="320"/>
    </row>
    <row r="76" s="331" customFormat="1" ht="15.75">
      <c r="A76" s="341" t="s">
        <v>188</v>
      </c>
      <c r="B76" s="339" t="s">
        <v>178</v>
      </c>
      <c r="C76" s="357">
        <f>'СС Макро ТО новый кон'!D64</f>
        <v>30727.700000000001</v>
      </c>
      <c r="D76" s="357">
        <f>'СС Макро ТО новый кон'!E64</f>
        <v>31010.799999999999</v>
      </c>
      <c r="E76" s="357">
        <f>'СС Макро ТО новый кон'!F64</f>
        <v>32594.200000000001</v>
      </c>
      <c r="F76" s="357">
        <f>'СС Макро ТО новый кон'!G64</f>
        <v>33393.300000000003</v>
      </c>
      <c r="G76" s="357">
        <f>'СС Макро ТО новый кон'!H64</f>
        <v>34753.900000000001</v>
      </c>
      <c r="H76" s="357">
        <f>'СС Макро ТО новый кон'!I64</f>
        <v>36279.300000000003</v>
      </c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20"/>
      <c r="CU76" s="320"/>
      <c r="CV76" s="320"/>
      <c r="CW76" s="320"/>
      <c r="CX76" s="320"/>
      <c r="CY76" s="320"/>
      <c r="CZ76" s="320"/>
      <c r="DA76" s="320"/>
      <c r="DB76" s="320"/>
      <c r="DC76" s="320"/>
      <c r="DD76" s="320"/>
      <c r="DE76" s="320"/>
      <c r="DF76" s="320"/>
      <c r="DG76" s="320"/>
      <c r="DH76" s="320"/>
      <c r="DI76" s="320"/>
      <c r="DJ76" s="320"/>
      <c r="DK76" s="320"/>
      <c r="DL76" s="320"/>
      <c r="DM76" s="320"/>
      <c r="DN76" s="320"/>
      <c r="DO76" s="320"/>
      <c r="DP76" s="320"/>
      <c r="DQ76" s="320"/>
      <c r="DR76" s="320"/>
      <c r="DS76" s="320"/>
      <c r="DT76" s="320"/>
      <c r="DU76" s="320"/>
      <c r="DV76" s="320"/>
      <c r="DW76" s="320"/>
      <c r="DX76" s="320"/>
      <c r="DY76" s="320"/>
      <c r="DZ76" s="320"/>
      <c r="EA76" s="320"/>
      <c r="EB76" s="320"/>
      <c r="EC76" s="320"/>
      <c r="ED76" s="320"/>
      <c r="EE76" s="320"/>
      <c r="EF76" s="320"/>
      <c r="EG76" s="320"/>
      <c r="EH76" s="320"/>
      <c r="EI76" s="320"/>
      <c r="EJ76" s="320"/>
      <c r="EK76" s="320"/>
      <c r="EL76" s="320"/>
      <c r="EM76" s="320"/>
      <c r="EN76" s="320"/>
      <c r="EO76" s="320"/>
      <c r="EP76" s="320"/>
      <c r="EQ76" s="320"/>
      <c r="ER76" s="320"/>
      <c r="ES76" s="320"/>
      <c r="ET76" s="320"/>
      <c r="EU76" s="320"/>
      <c r="EV76" s="320"/>
      <c r="EW76" s="320"/>
      <c r="EX76" s="320"/>
      <c r="EY76" s="320"/>
      <c r="EZ76" s="320"/>
      <c r="FA76" s="320"/>
      <c r="FB76" s="320"/>
      <c r="FC76" s="320"/>
      <c r="FD76" s="320"/>
      <c r="FE76" s="320"/>
      <c r="FF76" s="320"/>
      <c r="FG76" s="320"/>
      <c r="FH76" s="320"/>
      <c r="FI76" s="320"/>
      <c r="FJ76" s="320"/>
      <c r="FK76" s="320"/>
      <c r="FL76" s="320"/>
      <c r="FM76" s="320"/>
      <c r="FN76" s="320"/>
      <c r="FO76" s="320"/>
      <c r="FP76" s="320"/>
      <c r="FQ76" s="320"/>
      <c r="FR76" s="320"/>
      <c r="FS76" s="320"/>
      <c r="FT76" s="320"/>
      <c r="FU76" s="320"/>
      <c r="FV76" s="320"/>
      <c r="FW76" s="320"/>
      <c r="FX76" s="320"/>
      <c r="FY76" s="320"/>
      <c r="FZ76" s="320"/>
      <c r="GA76" s="320"/>
      <c r="GB76" s="320"/>
      <c r="GC76" s="320"/>
      <c r="GD76" s="320"/>
      <c r="GE76" s="320"/>
      <c r="GF76" s="320"/>
      <c r="GG76" s="320"/>
      <c r="GH76" s="320"/>
      <c r="GI76" s="320"/>
      <c r="GJ76" s="320"/>
      <c r="GK76" s="320"/>
      <c r="GL76" s="320"/>
      <c r="GM76" s="320"/>
      <c r="GN76" s="320"/>
      <c r="GO76" s="320"/>
      <c r="GP76" s="320"/>
      <c r="GQ76" s="320"/>
      <c r="GR76" s="320"/>
      <c r="GS76" s="320"/>
      <c r="GT76" s="320"/>
      <c r="GU76" s="320"/>
      <c r="GV76" s="320"/>
      <c r="GW76" s="320"/>
      <c r="GX76" s="320"/>
      <c r="GY76" s="320"/>
      <c r="GZ76" s="320"/>
      <c r="HA76" s="320"/>
      <c r="HB76" s="320"/>
      <c r="HC76" s="320"/>
      <c r="HD76" s="320"/>
      <c r="HE76" s="320"/>
      <c r="HF76" s="320"/>
      <c r="HG76" s="320"/>
      <c r="HH76" s="320"/>
      <c r="HI76" s="320"/>
      <c r="HJ76" s="320"/>
      <c r="HK76" s="320"/>
      <c r="HL76" s="320"/>
      <c r="HM76" s="320"/>
      <c r="HN76" s="320"/>
      <c r="HO76" s="320"/>
      <c r="HP76" s="320"/>
      <c r="HQ76" s="320"/>
      <c r="HR76" s="320"/>
      <c r="HS76" s="320"/>
      <c r="HT76" s="320"/>
      <c r="HU76" s="320"/>
      <c r="HV76" s="320"/>
      <c r="HW76" s="320"/>
      <c r="HX76" s="320"/>
      <c r="HY76" s="320"/>
      <c r="HZ76" s="320"/>
      <c r="IA76" s="320"/>
      <c r="IB76" s="320"/>
      <c r="IC76" s="320"/>
      <c r="ID76" s="320"/>
      <c r="IE76" s="320"/>
      <c r="IF76" s="320"/>
      <c r="IG76" s="320"/>
      <c r="IH76" s="320"/>
      <c r="II76" s="320"/>
      <c r="IJ76" s="320"/>
      <c r="IK76" s="320"/>
      <c r="IL76" s="320"/>
      <c r="IM76" s="320"/>
      <c r="IN76" s="320"/>
      <c r="IO76" s="320"/>
      <c r="IP76" s="320"/>
      <c r="IQ76" s="320"/>
      <c r="IR76" s="320"/>
      <c r="IS76" s="320"/>
      <c r="IT76" s="320"/>
      <c r="IU76" s="320"/>
      <c r="IV76" s="320"/>
      <c r="IW76" s="320"/>
      <c r="IX76" s="320"/>
      <c r="IY76" s="320"/>
      <c r="IZ76" s="320"/>
      <c r="JA76" s="320"/>
      <c r="JB76" s="320"/>
      <c r="JC76" s="320"/>
      <c r="JD76" s="320"/>
      <c r="JE76" s="320"/>
      <c r="JF76" s="320"/>
      <c r="JG76" s="320"/>
      <c r="JH76" s="320"/>
      <c r="JI76" s="320"/>
      <c r="JJ76" s="320"/>
      <c r="JK76" s="320"/>
      <c r="JL76" s="320"/>
      <c r="JM76" s="320"/>
      <c r="JN76" s="320"/>
      <c r="JO76" s="320"/>
      <c r="JP76" s="320"/>
      <c r="JQ76" s="320"/>
      <c r="JR76" s="320"/>
      <c r="JS76" s="320"/>
      <c r="JT76" s="320"/>
      <c r="JU76" s="320"/>
      <c r="JV76" s="320"/>
      <c r="JW76" s="320"/>
      <c r="JX76" s="320"/>
      <c r="JY76" s="320"/>
      <c r="JZ76" s="320"/>
      <c r="KA76" s="320"/>
      <c r="KB76" s="320"/>
      <c r="KC76" s="320"/>
      <c r="KD76" s="320"/>
      <c r="KE76" s="320"/>
      <c r="KF76" s="320"/>
      <c r="KG76" s="320"/>
      <c r="KH76" s="320"/>
      <c r="KI76" s="320"/>
      <c r="KJ76" s="320"/>
      <c r="KK76" s="320"/>
      <c r="KL76" s="320"/>
      <c r="KM76" s="320"/>
      <c r="KN76" s="320"/>
      <c r="KO76" s="320"/>
      <c r="KP76" s="320"/>
      <c r="KQ76" s="320"/>
      <c r="KR76" s="320"/>
      <c r="KS76" s="320"/>
      <c r="KT76" s="320"/>
      <c r="KU76" s="320"/>
      <c r="KV76" s="320"/>
      <c r="KW76" s="320"/>
      <c r="KX76" s="320"/>
      <c r="KY76" s="320"/>
      <c r="KZ76" s="320"/>
      <c r="LA76" s="320"/>
      <c r="LB76" s="320"/>
      <c r="LC76" s="320"/>
      <c r="LD76" s="320"/>
      <c r="LE76" s="320"/>
      <c r="LF76" s="320"/>
      <c r="LG76" s="320"/>
      <c r="LH76" s="320"/>
      <c r="LI76" s="320"/>
      <c r="LJ76" s="320"/>
      <c r="LK76" s="320"/>
      <c r="LL76" s="320"/>
      <c r="LM76" s="320"/>
      <c r="LN76" s="320"/>
      <c r="LO76" s="320"/>
      <c r="LP76" s="320"/>
      <c r="LQ76" s="320"/>
      <c r="LR76" s="320"/>
      <c r="LS76" s="320"/>
      <c r="LT76" s="320"/>
      <c r="LU76" s="320"/>
      <c r="LV76" s="320"/>
      <c r="LW76" s="320"/>
      <c r="LX76" s="320"/>
      <c r="LY76" s="320"/>
      <c r="LZ76" s="320"/>
      <c r="MA76" s="320"/>
      <c r="MB76" s="320"/>
      <c r="MC76" s="320"/>
      <c r="MD76" s="320"/>
      <c r="ME76" s="320"/>
      <c r="MF76" s="320"/>
      <c r="MG76" s="320"/>
    </row>
    <row r="77" s="331" customFormat="1" ht="21.199999999999999" customHeight="1">
      <c r="A77" s="341" t="s">
        <v>227</v>
      </c>
      <c r="B77" s="339" t="s">
        <v>181</v>
      </c>
      <c r="C77" s="357">
        <f>'СС Макро ТО новый кон'!D65</f>
        <v>102.8</v>
      </c>
      <c r="D77" s="357">
        <f>'СС Макро ТО новый кон'!E65</f>
        <v>95.900000000000006</v>
      </c>
      <c r="E77" s="357">
        <f>'СС Макро ТО новый кон'!F65</f>
        <v>101.3</v>
      </c>
      <c r="F77" s="357">
        <f>'СС Макро ТО новый кон'!G65</f>
        <v>98.700000000000003</v>
      </c>
      <c r="G77" s="357">
        <f>'СС Макро ТО новый кон'!H65</f>
        <v>100.2</v>
      </c>
      <c r="H77" s="357">
        <f>'СС Макро ТО новый кон'!I65</f>
        <v>100.09999999999999</v>
      </c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320"/>
      <c r="AM77" s="320"/>
      <c r="AN77" s="320"/>
      <c r="AO77" s="320"/>
      <c r="AP77" s="320"/>
      <c r="AQ77" s="320"/>
      <c r="AR77" s="320"/>
      <c r="AS77" s="320"/>
      <c r="AT77" s="320"/>
      <c r="AU77" s="320"/>
      <c r="AV77" s="320"/>
      <c r="AW77" s="320"/>
      <c r="AX77" s="320"/>
      <c r="AY77" s="320"/>
      <c r="AZ77" s="320"/>
      <c r="BA77" s="320"/>
      <c r="BB77" s="320"/>
      <c r="BC77" s="320"/>
      <c r="BD77" s="320"/>
      <c r="BE77" s="320"/>
      <c r="BF77" s="320"/>
      <c r="BG77" s="320"/>
      <c r="BH77" s="320"/>
      <c r="BI77" s="320"/>
      <c r="BJ77" s="320"/>
      <c r="BK77" s="320"/>
      <c r="BL77" s="320"/>
      <c r="BM77" s="320"/>
      <c r="BN77" s="320"/>
      <c r="BO77" s="320"/>
      <c r="BP77" s="320"/>
      <c r="BQ77" s="320"/>
      <c r="BR77" s="320"/>
      <c r="BS77" s="320"/>
      <c r="BT77" s="320"/>
      <c r="BU77" s="320"/>
      <c r="BV77" s="320"/>
      <c r="BW77" s="320"/>
      <c r="BX77" s="320"/>
      <c r="BY77" s="320"/>
      <c r="BZ77" s="320"/>
      <c r="CA77" s="320"/>
      <c r="CB77" s="320"/>
      <c r="CC77" s="320"/>
      <c r="CD77" s="320"/>
      <c r="CE77" s="320"/>
      <c r="CF77" s="320"/>
      <c r="CG77" s="320"/>
      <c r="CH77" s="320"/>
      <c r="CI77" s="320"/>
      <c r="CJ77" s="320"/>
      <c r="CK77" s="320"/>
      <c r="CL77" s="320"/>
      <c r="CM77" s="320"/>
      <c r="CN77" s="320"/>
      <c r="CO77" s="320"/>
      <c r="CP77" s="320"/>
      <c r="CQ77" s="320"/>
      <c r="CR77" s="320"/>
      <c r="CS77" s="320"/>
      <c r="CT77" s="320"/>
      <c r="CU77" s="320"/>
      <c r="CV77" s="320"/>
      <c r="CW77" s="320"/>
      <c r="CX77" s="320"/>
      <c r="CY77" s="320"/>
      <c r="CZ77" s="320"/>
      <c r="DA77" s="320"/>
      <c r="DB77" s="320"/>
      <c r="DC77" s="320"/>
      <c r="DD77" s="320"/>
      <c r="DE77" s="320"/>
      <c r="DF77" s="320"/>
      <c r="DG77" s="320"/>
      <c r="DH77" s="320"/>
      <c r="DI77" s="320"/>
      <c r="DJ77" s="320"/>
      <c r="DK77" s="320"/>
      <c r="DL77" s="320"/>
      <c r="DM77" s="320"/>
      <c r="DN77" s="320"/>
      <c r="DO77" s="320"/>
      <c r="DP77" s="320"/>
      <c r="DQ77" s="320"/>
      <c r="DR77" s="320"/>
      <c r="DS77" s="320"/>
      <c r="DT77" s="320"/>
      <c r="DU77" s="320"/>
      <c r="DV77" s="320"/>
      <c r="DW77" s="320"/>
      <c r="DX77" s="320"/>
      <c r="DY77" s="320"/>
      <c r="DZ77" s="320"/>
      <c r="EA77" s="320"/>
      <c r="EB77" s="320"/>
      <c r="EC77" s="320"/>
      <c r="ED77" s="320"/>
      <c r="EE77" s="320"/>
      <c r="EF77" s="320"/>
      <c r="EG77" s="320"/>
      <c r="EH77" s="320"/>
      <c r="EI77" s="320"/>
      <c r="EJ77" s="320"/>
      <c r="EK77" s="320"/>
      <c r="EL77" s="320"/>
      <c r="EM77" s="320"/>
      <c r="EN77" s="320"/>
      <c r="EO77" s="320"/>
      <c r="EP77" s="320"/>
      <c r="EQ77" s="320"/>
      <c r="ER77" s="320"/>
      <c r="ES77" s="320"/>
      <c r="ET77" s="320"/>
      <c r="EU77" s="320"/>
      <c r="EV77" s="320"/>
      <c r="EW77" s="320"/>
      <c r="EX77" s="320"/>
      <c r="EY77" s="320"/>
      <c r="EZ77" s="320"/>
      <c r="FA77" s="320"/>
      <c r="FB77" s="320"/>
      <c r="FC77" s="320"/>
      <c r="FD77" s="320"/>
      <c r="FE77" s="320"/>
      <c r="FF77" s="320"/>
      <c r="FG77" s="320"/>
      <c r="FH77" s="320"/>
      <c r="FI77" s="320"/>
      <c r="FJ77" s="320"/>
      <c r="FK77" s="320"/>
      <c r="FL77" s="320"/>
      <c r="FM77" s="320"/>
      <c r="FN77" s="320"/>
      <c r="FO77" s="320"/>
      <c r="FP77" s="320"/>
      <c r="FQ77" s="320"/>
      <c r="FR77" s="320"/>
      <c r="FS77" s="320"/>
      <c r="FT77" s="320"/>
      <c r="FU77" s="320"/>
      <c r="FV77" s="320"/>
      <c r="FW77" s="320"/>
      <c r="FX77" s="320"/>
      <c r="FY77" s="320"/>
      <c r="FZ77" s="320"/>
      <c r="GA77" s="320"/>
      <c r="GB77" s="320"/>
      <c r="GC77" s="320"/>
      <c r="GD77" s="320"/>
      <c r="GE77" s="320"/>
      <c r="GF77" s="320"/>
      <c r="GG77" s="320"/>
      <c r="GH77" s="320"/>
      <c r="GI77" s="320"/>
      <c r="GJ77" s="320"/>
      <c r="GK77" s="320"/>
      <c r="GL77" s="320"/>
      <c r="GM77" s="320"/>
      <c r="GN77" s="320"/>
      <c r="GO77" s="320"/>
      <c r="GP77" s="320"/>
      <c r="GQ77" s="320"/>
      <c r="GR77" s="320"/>
      <c r="GS77" s="320"/>
      <c r="GT77" s="320"/>
      <c r="GU77" s="320"/>
      <c r="GV77" s="320"/>
      <c r="GW77" s="320"/>
      <c r="GX77" s="320"/>
      <c r="GY77" s="320"/>
      <c r="GZ77" s="320"/>
      <c r="HA77" s="320"/>
      <c r="HB77" s="320"/>
      <c r="HC77" s="320"/>
      <c r="HD77" s="320"/>
      <c r="HE77" s="320"/>
      <c r="HF77" s="320"/>
      <c r="HG77" s="320"/>
      <c r="HH77" s="320"/>
      <c r="HI77" s="320"/>
      <c r="HJ77" s="320"/>
      <c r="HK77" s="320"/>
      <c r="HL77" s="320"/>
      <c r="HM77" s="320"/>
      <c r="HN77" s="320"/>
      <c r="HO77" s="320"/>
      <c r="HP77" s="320"/>
      <c r="HQ77" s="320"/>
      <c r="HR77" s="320"/>
      <c r="HS77" s="320"/>
      <c r="HT77" s="320"/>
      <c r="HU77" s="320"/>
      <c r="HV77" s="320"/>
      <c r="HW77" s="320"/>
      <c r="HX77" s="320"/>
      <c r="HY77" s="320"/>
      <c r="HZ77" s="320"/>
      <c r="IA77" s="320"/>
      <c r="IB77" s="320"/>
      <c r="IC77" s="320"/>
      <c r="ID77" s="320"/>
      <c r="IE77" s="320"/>
      <c r="IF77" s="320"/>
      <c r="IG77" s="320"/>
      <c r="IH77" s="320"/>
      <c r="II77" s="320"/>
      <c r="IJ77" s="320"/>
      <c r="IK77" s="320"/>
      <c r="IL77" s="320"/>
      <c r="IM77" s="320"/>
      <c r="IN77" s="320"/>
      <c r="IO77" s="320"/>
      <c r="IP77" s="320"/>
      <c r="IQ77" s="320"/>
      <c r="IR77" s="320"/>
      <c r="IS77" s="320"/>
      <c r="IT77" s="320"/>
      <c r="IU77" s="320"/>
      <c r="IV77" s="320"/>
      <c r="IW77" s="320"/>
      <c r="IX77" s="320"/>
      <c r="IY77" s="320"/>
      <c r="IZ77" s="320"/>
      <c r="JA77" s="320"/>
      <c r="JB77" s="320"/>
      <c r="JC77" s="320"/>
      <c r="JD77" s="320"/>
      <c r="JE77" s="320"/>
      <c r="JF77" s="320"/>
      <c r="JG77" s="320"/>
      <c r="JH77" s="320"/>
      <c r="JI77" s="320"/>
      <c r="JJ77" s="320"/>
      <c r="JK77" s="320"/>
      <c r="JL77" s="320"/>
      <c r="JM77" s="320"/>
      <c r="JN77" s="320"/>
      <c r="JO77" s="320"/>
      <c r="JP77" s="320"/>
      <c r="JQ77" s="320"/>
      <c r="JR77" s="320"/>
      <c r="JS77" s="320"/>
      <c r="JT77" s="320"/>
      <c r="JU77" s="320"/>
      <c r="JV77" s="320"/>
      <c r="JW77" s="320"/>
      <c r="JX77" s="320"/>
      <c r="JY77" s="320"/>
      <c r="JZ77" s="320"/>
      <c r="KA77" s="320"/>
      <c r="KB77" s="320"/>
      <c r="KC77" s="320"/>
      <c r="KD77" s="320"/>
      <c r="KE77" s="320"/>
      <c r="KF77" s="320"/>
      <c r="KG77" s="320"/>
      <c r="KH77" s="320"/>
      <c r="KI77" s="320"/>
      <c r="KJ77" s="320"/>
      <c r="KK77" s="320"/>
      <c r="KL77" s="320"/>
      <c r="KM77" s="320"/>
      <c r="KN77" s="320"/>
      <c r="KO77" s="320"/>
      <c r="KP77" s="320"/>
      <c r="KQ77" s="320"/>
      <c r="KR77" s="320"/>
      <c r="KS77" s="320"/>
      <c r="KT77" s="320"/>
      <c r="KU77" s="320"/>
      <c r="KV77" s="320"/>
      <c r="KW77" s="320"/>
      <c r="KX77" s="320"/>
      <c r="KY77" s="320"/>
      <c r="KZ77" s="320"/>
      <c r="LA77" s="320"/>
      <c r="LB77" s="320"/>
      <c r="LC77" s="320"/>
      <c r="LD77" s="320"/>
      <c r="LE77" s="320"/>
      <c r="LF77" s="320"/>
      <c r="LG77" s="320"/>
      <c r="LH77" s="320"/>
      <c r="LI77" s="320"/>
      <c r="LJ77" s="320"/>
      <c r="LK77" s="320"/>
      <c r="LL77" s="320"/>
      <c r="LM77" s="320"/>
      <c r="LN77" s="320"/>
      <c r="LO77" s="320"/>
      <c r="LP77" s="320"/>
      <c r="LQ77" s="320"/>
      <c r="LR77" s="320"/>
      <c r="LS77" s="320"/>
      <c r="LT77" s="320"/>
      <c r="LU77" s="320"/>
      <c r="LV77" s="320"/>
      <c r="LW77" s="320"/>
      <c r="LX77" s="320"/>
      <c r="LY77" s="320"/>
      <c r="LZ77" s="320"/>
      <c r="MA77" s="320"/>
      <c r="MB77" s="320"/>
      <c r="MC77" s="320"/>
      <c r="MD77" s="320"/>
      <c r="ME77" s="320"/>
      <c r="MF77" s="320"/>
      <c r="MG77" s="320"/>
    </row>
    <row r="78" s="331" customFormat="1" ht="15.75">
      <c r="A78" s="358" t="s">
        <v>83</v>
      </c>
      <c r="B78" s="339"/>
      <c r="C78" s="365"/>
      <c r="D78" s="365"/>
      <c r="E78" s="365"/>
      <c r="F78" s="365"/>
      <c r="G78" s="366"/>
      <c r="H78" s="366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20"/>
      <c r="AM78" s="320"/>
      <c r="AN78" s="320"/>
      <c r="AO78" s="320"/>
      <c r="AP78" s="320"/>
      <c r="AQ78" s="320"/>
      <c r="AR78" s="320"/>
      <c r="AS78" s="320"/>
      <c r="AT78" s="320"/>
      <c r="AU78" s="320"/>
      <c r="AV78" s="320"/>
      <c r="AW78" s="320"/>
      <c r="AX78" s="320"/>
      <c r="AY78" s="320"/>
      <c r="AZ78" s="320"/>
      <c r="BA78" s="320"/>
      <c r="BB78" s="320"/>
      <c r="BC78" s="320"/>
      <c r="BD78" s="320"/>
      <c r="BE78" s="320"/>
      <c r="BF78" s="320"/>
      <c r="BG78" s="320"/>
      <c r="BH78" s="320"/>
      <c r="BI78" s="320"/>
      <c r="BJ78" s="320"/>
      <c r="BK78" s="320"/>
      <c r="BL78" s="320"/>
      <c r="BM78" s="320"/>
      <c r="BN78" s="320"/>
      <c r="BO78" s="320"/>
      <c r="BP78" s="320"/>
      <c r="BQ78" s="320"/>
      <c r="BR78" s="320"/>
      <c r="BS78" s="320"/>
      <c r="BT78" s="320"/>
      <c r="BU78" s="320"/>
      <c r="BV78" s="320"/>
      <c r="BW78" s="320"/>
      <c r="BX78" s="320"/>
      <c r="BY78" s="320"/>
      <c r="BZ78" s="320"/>
      <c r="CA78" s="320"/>
      <c r="CB78" s="320"/>
      <c r="CC78" s="320"/>
      <c r="CD78" s="320"/>
      <c r="CE78" s="320"/>
      <c r="CF78" s="320"/>
      <c r="CG78" s="320"/>
      <c r="CH78" s="320"/>
      <c r="CI78" s="320"/>
      <c r="CJ78" s="320"/>
      <c r="CK78" s="320"/>
      <c r="CL78" s="320"/>
      <c r="CM78" s="320"/>
      <c r="CN78" s="320"/>
      <c r="CO78" s="320"/>
      <c r="CP78" s="320"/>
      <c r="CQ78" s="320"/>
      <c r="CR78" s="320"/>
      <c r="CS78" s="320"/>
      <c r="CT78" s="320"/>
      <c r="CU78" s="320"/>
      <c r="CV78" s="320"/>
      <c r="CW78" s="320"/>
      <c r="CX78" s="320"/>
      <c r="CY78" s="320"/>
      <c r="CZ78" s="320"/>
      <c r="DA78" s="320"/>
      <c r="DB78" s="320"/>
      <c r="DC78" s="320"/>
      <c r="DD78" s="320"/>
      <c r="DE78" s="320"/>
      <c r="DF78" s="320"/>
      <c r="DG78" s="320"/>
      <c r="DH78" s="320"/>
      <c r="DI78" s="320"/>
      <c r="DJ78" s="320"/>
      <c r="DK78" s="320"/>
      <c r="DL78" s="320"/>
      <c r="DM78" s="320"/>
      <c r="DN78" s="320"/>
      <c r="DO78" s="320"/>
      <c r="DP78" s="320"/>
      <c r="DQ78" s="320"/>
      <c r="DR78" s="320"/>
      <c r="DS78" s="320"/>
      <c r="DT78" s="320"/>
      <c r="DU78" s="320"/>
      <c r="DV78" s="320"/>
      <c r="DW78" s="320"/>
      <c r="DX78" s="320"/>
      <c r="DY78" s="320"/>
      <c r="DZ78" s="320"/>
      <c r="EA78" s="320"/>
      <c r="EB78" s="320"/>
      <c r="EC78" s="320"/>
      <c r="ED78" s="320"/>
      <c r="EE78" s="320"/>
      <c r="EF78" s="320"/>
      <c r="EG78" s="320"/>
      <c r="EH78" s="320"/>
      <c r="EI78" s="320"/>
      <c r="EJ78" s="320"/>
      <c r="EK78" s="320"/>
      <c r="EL78" s="320"/>
      <c r="EM78" s="320"/>
      <c r="EN78" s="320"/>
      <c r="EO78" s="320"/>
      <c r="EP78" s="320"/>
      <c r="EQ78" s="320"/>
      <c r="ER78" s="320"/>
      <c r="ES78" s="320"/>
      <c r="ET78" s="320"/>
      <c r="EU78" s="320"/>
      <c r="EV78" s="320"/>
      <c r="EW78" s="320"/>
      <c r="EX78" s="320"/>
      <c r="EY78" s="320"/>
      <c r="EZ78" s="320"/>
      <c r="FA78" s="320"/>
      <c r="FB78" s="320"/>
      <c r="FC78" s="320"/>
      <c r="FD78" s="320"/>
      <c r="FE78" s="320"/>
      <c r="FF78" s="320"/>
      <c r="FG78" s="320"/>
      <c r="FH78" s="320"/>
      <c r="FI78" s="320"/>
      <c r="FJ78" s="320"/>
      <c r="FK78" s="320"/>
      <c r="FL78" s="320"/>
      <c r="FM78" s="320"/>
      <c r="FN78" s="320"/>
      <c r="FO78" s="320"/>
      <c r="FP78" s="320"/>
      <c r="FQ78" s="320"/>
      <c r="FR78" s="320"/>
      <c r="FS78" s="320"/>
      <c r="FT78" s="320"/>
      <c r="FU78" s="320"/>
      <c r="FV78" s="320"/>
      <c r="FW78" s="320"/>
      <c r="FX78" s="320"/>
      <c r="FY78" s="320"/>
      <c r="FZ78" s="320"/>
      <c r="GA78" s="320"/>
      <c r="GB78" s="320"/>
      <c r="GC78" s="320"/>
      <c r="GD78" s="320"/>
      <c r="GE78" s="320"/>
      <c r="GF78" s="320"/>
      <c r="GG78" s="320"/>
      <c r="GH78" s="320"/>
      <c r="GI78" s="320"/>
      <c r="GJ78" s="320"/>
      <c r="GK78" s="320"/>
      <c r="GL78" s="320"/>
      <c r="GM78" s="320"/>
      <c r="GN78" s="320"/>
      <c r="GO78" s="320"/>
      <c r="GP78" s="320"/>
      <c r="GQ78" s="320"/>
      <c r="GR78" s="320"/>
      <c r="GS78" s="320"/>
      <c r="GT78" s="320"/>
      <c r="GU78" s="320"/>
      <c r="GV78" s="320"/>
      <c r="GW78" s="320"/>
      <c r="GX78" s="320"/>
      <c r="GY78" s="320"/>
      <c r="GZ78" s="320"/>
      <c r="HA78" s="320"/>
      <c r="HB78" s="320"/>
      <c r="HC78" s="320"/>
      <c r="HD78" s="320"/>
      <c r="HE78" s="320"/>
      <c r="HF78" s="320"/>
      <c r="HG78" s="320"/>
      <c r="HH78" s="320"/>
      <c r="HI78" s="320"/>
      <c r="HJ78" s="320"/>
      <c r="HK78" s="320"/>
      <c r="HL78" s="320"/>
      <c r="HM78" s="320"/>
      <c r="HN78" s="320"/>
      <c r="HO78" s="320"/>
      <c r="HP78" s="320"/>
      <c r="HQ78" s="320"/>
      <c r="HR78" s="320"/>
      <c r="HS78" s="320"/>
      <c r="HT78" s="320"/>
      <c r="HU78" s="320"/>
      <c r="HV78" s="320"/>
      <c r="HW78" s="320"/>
      <c r="HX78" s="320"/>
      <c r="HY78" s="320"/>
      <c r="HZ78" s="320"/>
      <c r="IA78" s="320"/>
      <c r="IB78" s="320"/>
      <c r="IC78" s="320"/>
      <c r="ID78" s="320"/>
      <c r="IE78" s="320"/>
      <c r="IF78" s="320"/>
      <c r="IG78" s="320"/>
      <c r="IH78" s="320"/>
      <c r="II78" s="320"/>
      <c r="IJ78" s="320"/>
      <c r="IK78" s="320"/>
      <c r="IL78" s="320"/>
      <c r="IM78" s="320"/>
      <c r="IN78" s="320"/>
      <c r="IO78" s="320"/>
      <c r="IP78" s="320"/>
      <c r="IQ78" s="320"/>
      <c r="IR78" s="320"/>
      <c r="IS78" s="320"/>
      <c r="IT78" s="320"/>
      <c r="IU78" s="320"/>
      <c r="IV78" s="320"/>
      <c r="IW78" s="320"/>
      <c r="IX78" s="320"/>
      <c r="IY78" s="320"/>
      <c r="IZ78" s="320"/>
      <c r="JA78" s="320"/>
      <c r="JB78" s="320"/>
      <c r="JC78" s="320"/>
      <c r="JD78" s="320"/>
      <c r="JE78" s="320"/>
      <c r="JF78" s="320"/>
      <c r="JG78" s="320"/>
      <c r="JH78" s="320"/>
      <c r="JI78" s="320"/>
      <c r="JJ78" s="320"/>
      <c r="JK78" s="320"/>
      <c r="JL78" s="320"/>
      <c r="JM78" s="320"/>
      <c r="JN78" s="320"/>
      <c r="JO78" s="320"/>
      <c r="JP78" s="320"/>
      <c r="JQ78" s="320"/>
      <c r="JR78" s="320"/>
      <c r="JS78" s="320"/>
      <c r="JT78" s="320"/>
      <c r="JU78" s="320"/>
      <c r="JV78" s="320"/>
      <c r="JW78" s="320"/>
      <c r="JX78" s="320"/>
      <c r="JY78" s="320"/>
      <c r="JZ78" s="320"/>
      <c r="KA78" s="320"/>
      <c r="KB78" s="320"/>
      <c r="KC78" s="320"/>
      <c r="KD78" s="320"/>
      <c r="KE78" s="320"/>
      <c r="KF78" s="320"/>
      <c r="KG78" s="320"/>
      <c r="KH78" s="320"/>
      <c r="KI78" s="320"/>
      <c r="KJ78" s="320"/>
      <c r="KK78" s="320"/>
      <c r="KL78" s="320"/>
      <c r="KM78" s="320"/>
      <c r="KN78" s="320"/>
      <c r="KO78" s="320"/>
      <c r="KP78" s="320"/>
      <c r="KQ78" s="320"/>
      <c r="KR78" s="320"/>
      <c r="KS78" s="320"/>
      <c r="KT78" s="320"/>
      <c r="KU78" s="320"/>
      <c r="KV78" s="320"/>
      <c r="KW78" s="320"/>
      <c r="KX78" s="320"/>
      <c r="KY78" s="320"/>
      <c r="KZ78" s="320"/>
      <c r="LA78" s="320"/>
      <c r="LB78" s="320"/>
      <c r="LC78" s="320"/>
      <c r="LD78" s="320"/>
      <c r="LE78" s="320"/>
      <c r="LF78" s="320"/>
      <c r="LG78" s="320"/>
      <c r="LH78" s="320"/>
      <c r="LI78" s="320"/>
      <c r="LJ78" s="320"/>
      <c r="LK78" s="320"/>
      <c r="LL78" s="320"/>
      <c r="LM78" s="320"/>
      <c r="LN78" s="320"/>
      <c r="LO78" s="320"/>
      <c r="LP78" s="320"/>
      <c r="LQ78" s="320"/>
      <c r="LR78" s="320"/>
      <c r="LS78" s="320"/>
      <c r="LT78" s="320"/>
      <c r="LU78" s="320"/>
      <c r="LV78" s="320"/>
      <c r="LW78" s="320"/>
      <c r="LX78" s="320"/>
      <c r="LY78" s="320"/>
      <c r="LZ78" s="320"/>
      <c r="MA78" s="320"/>
      <c r="MB78" s="320"/>
      <c r="MC78" s="320"/>
      <c r="MD78" s="320"/>
      <c r="ME78" s="320"/>
      <c r="MF78" s="320"/>
      <c r="MG78" s="320"/>
    </row>
    <row r="79" s="331" customFormat="1" ht="15.75">
      <c r="A79" s="349" t="s">
        <v>226</v>
      </c>
      <c r="B79" s="339"/>
      <c r="C79" s="365"/>
      <c r="D79" s="365"/>
      <c r="E79" s="365"/>
      <c r="F79" s="365"/>
      <c r="G79" s="365"/>
      <c r="H79" s="365"/>
      <c r="I79" s="320"/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  <c r="AJ79" s="320"/>
      <c r="AK79" s="320"/>
      <c r="AL79" s="320"/>
      <c r="AM79" s="320"/>
      <c r="AN79" s="320"/>
      <c r="AO79" s="320"/>
      <c r="AP79" s="320"/>
      <c r="AQ79" s="320"/>
      <c r="AR79" s="320"/>
      <c r="AS79" s="320"/>
      <c r="AT79" s="320"/>
      <c r="AU79" s="320"/>
      <c r="AV79" s="320"/>
      <c r="AW79" s="320"/>
      <c r="AX79" s="320"/>
      <c r="AY79" s="320"/>
      <c r="AZ79" s="320"/>
      <c r="BA79" s="320"/>
      <c r="BB79" s="320"/>
      <c r="BC79" s="320"/>
      <c r="BD79" s="320"/>
      <c r="BE79" s="320"/>
      <c r="BF79" s="320"/>
      <c r="BG79" s="320"/>
      <c r="BH79" s="320"/>
      <c r="BI79" s="320"/>
      <c r="BJ79" s="320"/>
      <c r="BK79" s="320"/>
      <c r="BL79" s="320"/>
      <c r="BM79" s="320"/>
      <c r="BN79" s="320"/>
      <c r="BO79" s="320"/>
      <c r="BP79" s="320"/>
      <c r="BQ79" s="320"/>
      <c r="BR79" s="320"/>
      <c r="BS79" s="320"/>
      <c r="BT79" s="320"/>
      <c r="BU79" s="320"/>
      <c r="BV79" s="320"/>
      <c r="BW79" s="320"/>
      <c r="BX79" s="320"/>
      <c r="BY79" s="320"/>
      <c r="BZ79" s="320"/>
      <c r="CA79" s="320"/>
      <c r="CB79" s="320"/>
      <c r="CC79" s="320"/>
      <c r="CD79" s="320"/>
      <c r="CE79" s="320"/>
      <c r="CF79" s="320"/>
      <c r="CG79" s="320"/>
      <c r="CH79" s="320"/>
      <c r="CI79" s="320"/>
      <c r="CJ79" s="320"/>
      <c r="CK79" s="320"/>
      <c r="CL79" s="320"/>
      <c r="CM79" s="320"/>
      <c r="CN79" s="320"/>
      <c r="CO79" s="320"/>
      <c r="CP79" s="320"/>
      <c r="CQ79" s="320"/>
      <c r="CR79" s="320"/>
      <c r="CS79" s="320"/>
      <c r="CT79" s="320"/>
      <c r="CU79" s="320"/>
      <c r="CV79" s="320"/>
      <c r="CW79" s="320"/>
      <c r="CX79" s="320"/>
      <c r="CY79" s="320"/>
      <c r="CZ79" s="320"/>
      <c r="DA79" s="320"/>
      <c r="DB79" s="320"/>
      <c r="DC79" s="320"/>
      <c r="DD79" s="320"/>
      <c r="DE79" s="320"/>
      <c r="DF79" s="320"/>
      <c r="DG79" s="320"/>
      <c r="DH79" s="320"/>
      <c r="DI79" s="320"/>
      <c r="DJ79" s="320"/>
      <c r="DK79" s="320"/>
      <c r="DL79" s="320"/>
      <c r="DM79" s="320"/>
      <c r="DN79" s="320"/>
      <c r="DO79" s="320"/>
      <c r="DP79" s="320"/>
      <c r="DQ79" s="320"/>
      <c r="DR79" s="320"/>
      <c r="DS79" s="320"/>
      <c r="DT79" s="320"/>
      <c r="DU79" s="320"/>
      <c r="DV79" s="320"/>
      <c r="DW79" s="320"/>
      <c r="DX79" s="320"/>
      <c r="DY79" s="320"/>
      <c r="DZ79" s="320"/>
      <c r="EA79" s="320"/>
      <c r="EB79" s="320"/>
      <c r="EC79" s="320"/>
      <c r="ED79" s="320"/>
      <c r="EE79" s="320"/>
      <c r="EF79" s="320"/>
      <c r="EG79" s="320"/>
      <c r="EH79" s="320"/>
      <c r="EI79" s="320"/>
      <c r="EJ79" s="320"/>
      <c r="EK79" s="320"/>
      <c r="EL79" s="320"/>
      <c r="EM79" s="320"/>
      <c r="EN79" s="320"/>
      <c r="EO79" s="320"/>
      <c r="EP79" s="320"/>
      <c r="EQ79" s="320"/>
      <c r="ER79" s="320"/>
      <c r="ES79" s="320"/>
      <c r="ET79" s="320"/>
      <c r="EU79" s="320"/>
      <c r="EV79" s="320"/>
      <c r="EW79" s="320"/>
      <c r="EX79" s="320"/>
      <c r="EY79" s="320"/>
      <c r="EZ79" s="320"/>
      <c r="FA79" s="320"/>
      <c r="FB79" s="320"/>
      <c r="FC79" s="320"/>
      <c r="FD79" s="320"/>
      <c r="FE79" s="320"/>
      <c r="FF79" s="320"/>
      <c r="FG79" s="320"/>
      <c r="FH79" s="320"/>
      <c r="FI79" s="320"/>
      <c r="FJ79" s="320"/>
      <c r="FK79" s="320"/>
      <c r="FL79" s="320"/>
      <c r="FM79" s="320"/>
      <c r="FN79" s="320"/>
      <c r="FO79" s="320"/>
      <c r="FP79" s="320"/>
      <c r="FQ79" s="320"/>
      <c r="FR79" s="320"/>
      <c r="FS79" s="320"/>
      <c r="FT79" s="320"/>
      <c r="FU79" s="320"/>
      <c r="FV79" s="320"/>
      <c r="FW79" s="320"/>
      <c r="FX79" s="320"/>
      <c r="FY79" s="320"/>
      <c r="FZ79" s="320"/>
      <c r="GA79" s="320"/>
      <c r="GB79" s="320"/>
      <c r="GC79" s="320"/>
      <c r="GD79" s="320"/>
      <c r="GE79" s="320"/>
      <c r="GF79" s="320"/>
      <c r="GG79" s="320"/>
      <c r="GH79" s="320"/>
      <c r="GI79" s="320"/>
      <c r="GJ79" s="320"/>
      <c r="GK79" s="320"/>
      <c r="GL79" s="320"/>
      <c r="GM79" s="320"/>
      <c r="GN79" s="320"/>
      <c r="GO79" s="320"/>
      <c r="GP79" s="320"/>
      <c r="GQ79" s="320"/>
      <c r="GR79" s="320"/>
      <c r="GS79" s="320"/>
      <c r="GT79" s="320"/>
      <c r="GU79" s="320"/>
      <c r="GV79" s="320"/>
      <c r="GW79" s="320"/>
      <c r="GX79" s="320"/>
      <c r="GY79" s="320"/>
      <c r="GZ79" s="320"/>
      <c r="HA79" s="320"/>
      <c r="HB79" s="320"/>
      <c r="HC79" s="320"/>
      <c r="HD79" s="320"/>
      <c r="HE79" s="320"/>
      <c r="HF79" s="320"/>
      <c r="HG79" s="320"/>
      <c r="HH79" s="320"/>
      <c r="HI79" s="320"/>
      <c r="HJ79" s="320"/>
      <c r="HK79" s="320"/>
      <c r="HL79" s="320"/>
      <c r="HM79" s="320"/>
      <c r="HN79" s="320"/>
      <c r="HO79" s="320"/>
      <c r="HP79" s="320"/>
      <c r="HQ79" s="320"/>
      <c r="HR79" s="320"/>
      <c r="HS79" s="320"/>
      <c r="HT79" s="320"/>
      <c r="HU79" s="320"/>
      <c r="HV79" s="320"/>
      <c r="HW79" s="320"/>
      <c r="HX79" s="320"/>
      <c r="HY79" s="320"/>
      <c r="HZ79" s="320"/>
      <c r="IA79" s="320"/>
      <c r="IB79" s="320"/>
      <c r="IC79" s="320"/>
      <c r="ID79" s="320"/>
      <c r="IE79" s="320"/>
      <c r="IF79" s="320"/>
      <c r="IG79" s="320"/>
      <c r="IH79" s="320"/>
      <c r="II79" s="320"/>
      <c r="IJ79" s="320"/>
      <c r="IK79" s="320"/>
      <c r="IL79" s="320"/>
      <c r="IM79" s="320"/>
      <c r="IN79" s="320"/>
      <c r="IO79" s="320"/>
      <c r="IP79" s="320"/>
      <c r="IQ79" s="320"/>
      <c r="IR79" s="320"/>
      <c r="IS79" s="320"/>
      <c r="IT79" s="320"/>
      <c r="IU79" s="320"/>
      <c r="IV79" s="320"/>
      <c r="IW79" s="320"/>
      <c r="IX79" s="320"/>
      <c r="IY79" s="320"/>
      <c r="IZ79" s="320"/>
      <c r="JA79" s="320"/>
      <c r="JB79" s="320"/>
      <c r="JC79" s="320"/>
      <c r="JD79" s="320"/>
      <c r="JE79" s="320"/>
      <c r="JF79" s="320"/>
      <c r="JG79" s="320"/>
      <c r="JH79" s="320"/>
      <c r="JI79" s="320"/>
      <c r="JJ79" s="320"/>
      <c r="JK79" s="320"/>
      <c r="JL79" s="320"/>
      <c r="JM79" s="320"/>
      <c r="JN79" s="320"/>
      <c r="JO79" s="320"/>
      <c r="JP79" s="320"/>
      <c r="JQ79" s="320"/>
      <c r="JR79" s="320"/>
      <c r="JS79" s="320"/>
      <c r="JT79" s="320"/>
      <c r="JU79" s="320"/>
      <c r="JV79" s="320"/>
      <c r="JW79" s="320"/>
      <c r="JX79" s="320"/>
      <c r="JY79" s="320"/>
      <c r="JZ79" s="320"/>
      <c r="KA79" s="320"/>
      <c r="KB79" s="320"/>
      <c r="KC79" s="320"/>
      <c r="KD79" s="320"/>
      <c r="KE79" s="320"/>
      <c r="KF79" s="320"/>
      <c r="KG79" s="320"/>
      <c r="KH79" s="320"/>
      <c r="KI79" s="320"/>
      <c r="KJ79" s="320"/>
      <c r="KK79" s="320"/>
      <c r="KL79" s="320"/>
      <c r="KM79" s="320"/>
      <c r="KN79" s="320"/>
      <c r="KO79" s="320"/>
      <c r="KP79" s="320"/>
      <c r="KQ79" s="320"/>
      <c r="KR79" s="320"/>
      <c r="KS79" s="320"/>
      <c r="KT79" s="320"/>
      <c r="KU79" s="320"/>
      <c r="KV79" s="320"/>
      <c r="KW79" s="320"/>
      <c r="KX79" s="320"/>
      <c r="KY79" s="320"/>
      <c r="KZ79" s="320"/>
      <c r="LA79" s="320"/>
      <c r="LB79" s="320"/>
      <c r="LC79" s="320"/>
      <c r="LD79" s="320"/>
      <c r="LE79" s="320"/>
      <c r="LF79" s="320"/>
      <c r="LG79" s="320"/>
      <c r="LH79" s="320"/>
      <c r="LI79" s="320"/>
      <c r="LJ79" s="320"/>
      <c r="LK79" s="320"/>
      <c r="LL79" s="320"/>
      <c r="LM79" s="320"/>
      <c r="LN79" s="320"/>
      <c r="LO79" s="320"/>
      <c r="LP79" s="320"/>
      <c r="LQ79" s="320"/>
      <c r="LR79" s="320"/>
      <c r="LS79" s="320"/>
      <c r="LT79" s="320"/>
      <c r="LU79" s="320"/>
      <c r="LV79" s="320"/>
      <c r="LW79" s="320"/>
      <c r="LX79" s="320"/>
      <c r="LY79" s="320"/>
      <c r="LZ79" s="320"/>
      <c r="MA79" s="320"/>
      <c r="MB79" s="320"/>
      <c r="MC79" s="320"/>
      <c r="MD79" s="320"/>
      <c r="ME79" s="320"/>
      <c r="MF79" s="320"/>
      <c r="MG79" s="320"/>
    </row>
    <row r="80" s="331" customFormat="1" ht="15.75">
      <c r="A80" s="341" t="s">
        <v>188</v>
      </c>
      <c r="B80" s="339" t="s">
        <v>178</v>
      </c>
      <c r="C80" s="357">
        <f>'СС Макро ТО новый кон'!D66</f>
        <v>8735.3999999999996</v>
      </c>
      <c r="D80" s="357">
        <f>'СС Макро ТО новый кон'!E66</f>
        <v>8471.5</v>
      </c>
      <c r="E80" s="357">
        <f>'СС Макро ТО новый кон'!F66</f>
        <v>9259.8999999999996</v>
      </c>
      <c r="F80" s="357">
        <f>'СС Макро ТО новый кон'!G66</f>
        <v>9183.5</v>
      </c>
      <c r="G80" s="357">
        <f>'СС Макро ТО новый кон'!H66</f>
        <v>9584</v>
      </c>
      <c r="H80" s="357">
        <f>'СС Макро ТО новый кон'!I66</f>
        <v>10028.1</v>
      </c>
      <c r="I80" s="320"/>
      <c r="J80" s="320"/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  <c r="AH80" s="320"/>
      <c r="AI80" s="320"/>
      <c r="AJ80" s="320"/>
      <c r="AK80" s="320"/>
      <c r="AL80" s="320"/>
      <c r="AM80" s="320"/>
      <c r="AN80" s="320"/>
      <c r="AO80" s="320"/>
      <c r="AP80" s="320"/>
      <c r="AQ80" s="320"/>
      <c r="AR80" s="320"/>
      <c r="AS80" s="320"/>
      <c r="AT80" s="320"/>
      <c r="AU80" s="320"/>
      <c r="AV80" s="320"/>
      <c r="AW80" s="320"/>
      <c r="AX80" s="320"/>
      <c r="AY80" s="320"/>
      <c r="AZ80" s="320"/>
      <c r="BA80" s="320"/>
      <c r="BB80" s="320"/>
      <c r="BC80" s="320"/>
      <c r="BD80" s="320"/>
      <c r="BE80" s="320"/>
      <c r="BF80" s="320"/>
      <c r="BG80" s="320"/>
      <c r="BH80" s="320"/>
      <c r="BI80" s="320"/>
      <c r="BJ80" s="320"/>
      <c r="BK80" s="320"/>
      <c r="BL80" s="320"/>
      <c r="BM80" s="320"/>
      <c r="BN80" s="320"/>
      <c r="BO80" s="320"/>
      <c r="BP80" s="320"/>
      <c r="BQ80" s="320"/>
      <c r="BR80" s="320"/>
      <c r="BS80" s="320"/>
      <c r="BT80" s="320"/>
      <c r="BU80" s="320"/>
      <c r="BV80" s="320"/>
      <c r="BW80" s="320"/>
      <c r="BX80" s="320"/>
      <c r="BY80" s="320"/>
      <c r="BZ80" s="320"/>
      <c r="CA80" s="320"/>
      <c r="CB80" s="320"/>
      <c r="CC80" s="320"/>
      <c r="CD80" s="320"/>
      <c r="CE80" s="320"/>
      <c r="CF80" s="320"/>
      <c r="CG80" s="320"/>
      <c r="CH80" s="320"/>
      <c r="CI80" s="320"/>
      <c r="CJ80" s="320"/>
      <c r="CK80" s="320"/>
      <c r="CL80" s="320"/>
      <c r="CM80" s="320"/>
      <c r="CN80" s="320"/>
      <c r="CO80" s="320"/>
      <c r="CP80" s="320"/>
      <c r="CQ80" s="320"/>
      <c r="CR80" s="320"/>
      <c r="CS80" s="320"/>
      <c r="CT80" s="320"/>
      <c r="CU80" s="320"/>
      <c r="CV80" s="320"/>
      <c r="CW80" s="320"/>
      <c r="CX80" s="320"/>
      <c r="CY80" s="320"/>
      <c r="CZ80" s="320"/>
      <c r="DA80" s="320"/>
      <c r="DB80" s="320"/>
      <c r="DC80" s="320"/>
      <c r="DD80" s="320"/>
      <c r="DE80" s="320"/>
      <c r="DF80" s="320"/>
      <c r="DG80" s="320"/>
      <c r="DH80" s="320"/>
      <c r="DI80" s="320"/>
      <c r="DJ80" s="320"/>
      <c r="DK80" s="320"/>
      <c r="DL80" s="320"/>
      <c r="DM80" s="320"/>
      <c r="DN80" s="320"/>
      <c r="DO80" s="320"/>
      <c r="DP80" s="320"/>
      <c r="DQ80" s="320"/>
      <c r="DR80" s="320"/>
      <c r="DS80" s="320"/>
      <c r="DT80" s="320"/>
      <c r="DU80" s="320"/>
      <c r="DV80" s="320"/>
      <c r="DW80" s="320"/>
      <c r="DX80" s="320"/>
      <c r="DY80" s="320"/>
      <c r="DZ80" s="320"/>
      <c r="EA80" s="320"/>
      <c r="EB80" s="320"/>
      <c r="EC80" s="320"/>
      <c r="ED80" s="320"/>
      <c r="EE80" s="320"/>
      <c r="EF80" s="320"/>
      <c r="EG80" s="320"/>
      <c r="EH80" s="320"/>
      <c r="EI80" s="320"/>
      <c r="EJ80" s="320"/>
      <c r="EK80" s="320"/>
      <c r="EL80" s="320"/>
      <c r="EM80" s="320"/>
      <c r="EN80" s="320"/>
      <c r="EO80" s="320"/>
      <c r="EP80" s="320"/>
      <c r="EQ80" s="320"/>
      <c r="ER80" s="320"/>
      <c r="ES80" s="320"/>
      <c r="ET80" s="320"/>
      <c r="EU80" s="320"/>
      <c r="EV80" s="320"/>
      <c r="EW80" s="320"/>
      <c r="EX80" s="320"/>
      <c r="EY80" s="320"/>
      <c r="EZ80" s="320"/>
      <c r="FA80" s="320"/>
      <c r="FB80" s="320"/>
      <c r="FC80" s="320"/>
      <c r="FD80" s="320"/>
      <c r="FE80" s="320"/>
      <c r="FF80" s="320"/>
      <c r="FG80" s="320"/>
      <c r="FH80" s="320"/>
      <c r="FI80" s="320"/>
      <c r="FJ80" s="320"/>
      <c r="FK80" s="320"/>
      <c r="FL80" s="320"/>
      <c r="FM80" s="320"/>
      <c r="FN80" s="320"/>
      <c r="FO80" s="320"/>
      <c r="FP80" s="320"/>
      <c r="FQ80" s="320"/>
      <c r="FR80" s="320"/>
      <c r="FS80" s="320"/>
      <c r="FT80" s="320"/>
      <c r="FU80" s="320"/>
      <c r="FV80" s="320"/>
      <c r="FW80" s="320"/>
      <c r="FX80" s="320"/>
      <c r="FY80" s="320"/>
      <c r="FZ80" s="320"/>
      <c r="GA80" s="320"/>
      <c r="GB80" s="320"/>
      <c r="GC80" s="320"/>
      <c r="GD80" s="320"/>
      <c r="GE80" s="320"/>
      <c r="GF80" s="320"/>
      <c r="GG80" s="320"/>
      <c r="GH80" s="320"/>
      <c r="GI80" s="320"/>
      <c r="GJ80" s="320"/>
      <c r="GK80" s="320"/>
      <c r="GL80" s="320"/>
      <c r="GM80" s="320"/>
      <c r="GN80" s="320"/>
      <c r="GO80" s="320"/>
      <c r="GP80" s="320"/>
      <c r="GQ80" s="320"/>
      <c r="GR80" s="320"/>
      <c r="GS80" s="320"/>
      <c r="GT80" s="320"/>
      <c r="GU80" s="320"/>
      <c r="GV80" s="320"/>
      <c r="GW80" s="320"/>
      <c r="GX80" s="320"/>
      <c r="GY80" s="320"/>
      <c r="GZ80" s="320"/>
      <c r="HA80" s="320"/>
      <c r="HB80" s="320"/>
      <c r="HC80" s="320"/>
      <c r="HD80" s="320"/>
      <c r="HE80" s="320"/>
      <c r="HF80" s="320"/>
      <c r="HG80" s="320"/>
      <c r="HH80" s="320"/>
      <c r="HI80" s="320"/>
      <c r="HJ80" s="320"/>
      <c r="HK80" s="320"/>
      <c r="HL80" s="320"/>
      <c r="HM80" s="320"/>
      <c r="HN80" s="320"/>
      <c r="HO80" s="320"/>
      <c r="HP80" s="320"/>
      <c r="HQ80" s="320"/>
      <c r="HR80" s="320"/>
      <c r="HS80" s="320"/>
      <c r="HT80" s="320"/>
      <c r="HU80" s="320"/>
      <c r="HV80" s="320"/>
      <c r="HW80" s="320"/>
      <c r="HX80" s="320"/>
      <c r="HY80" s="320"/>
      <c r="HZ80" s="320"/>
      <c r="IA80" s="320"/>
      <c r="IB80" s="320"/>
      <c r="IC80" s="320"/>
      <c r="ID80" s="320"/>
      <c r="IE80" s="320"/>
      <c r="IF80" s="320"/>
      <c r="IG80" s="320"/>
      <c r="IH80" s="320"/>
      <c r="II80" s="320"/>
      <c r="IJ80" s="320"/>
      <c r="IK80" s="320"/>
      <c r="IL80" s="320"/>
      <c r="IM80" s="320"/>
      <c r="IN80" s="320"/>
      <c r="IO80" s="320"/>
      <c r="IP80" s="320"/>
      <c r="IQ80" s="320"/>
      <c r="IR80" s="320"/>
      <c r="IS80" s="320"/>
      <c r="IT80" s="320"/>
      <c r="IU80" s="320"/>
      <c r="IV80" s="320"/>
      <c r="IW80" s="320"/>
      <c r="IX80" s="320"/>
      <c r="IY80" s="320"/>
      <c r="IZ80" s="320"/>
      <c r="JA80" s="320"/>
      <c r="JB80" s="320"/>
      <c r="JC80" s="320"/>
      <c r="JD80" s="320"/>
      <c r="JE80" s="320"/>
      <c r="JF80" s="320"/>
      <c r="JG80" s="320"/>
      <c r="JH80" s="320"/>
      <c r="JI80" s="320"/>
      <c r="JJ80" s="320"/>
      <c r="JK80" s="320"/>
      <c r="JL80" s="320"/>
      <c r="JM80" s="320"/>
      <c r="JN80" s="320"/>
      <c r="JO80" s="320"/>
      <c r="JP80" s="320"/>
      <c r="JQ80" s="320"/>
      <c r="JR80" s="320"/>
      <c r="JS80" s="320"/>
      <c r="JT80" s="320"/>
      <c r="JU80" s="320"/>
      <c r="JV80" s="320"/>
      <c r="JW80" s="320"/>
      <c r="JX80" s="320"/>
      <c r="JY80" s="320"/>
      <c r="JZ80" s="320"/>
      <c r="KA80" s="320"/>
      <c r="KB80" s="320"/>
      <c r="KC80" s="320"/>
      <c r="KD80" s="320"/>
      <c r="KE80" s="320"/>
      <c r="KF80" s="320"/>
      <c r="KG80" s="320"/>
      <c r="KH80" s="320"/>
      <c r="KI80" s="320"/>
      <c r="KJ80" s="320"/>
      <c r="KK80" s="320"/>
      <c r="KL80" s="320"/>
      <c r="KM80" s="320"/>
      <c r="KN80" s="320"/>
      <c r="KO80" s="320"/>
      <c r="KP80" s="320"/>
      <c r="KQ80" s="320"/>
      <c r="KR80" s="320"/>
      <c r="KS80" s="320"/>
      <c r="KT80" s="320"/>
      <c r="KU80" s="320"/>
      <c r="KV80" s="320"/>
      <c r="KW80" s="320"/>
      <c r="KX80" s="320"/>
      <c r="KY80" s="320"/>
      <c r="KZ80" s="320"/>
      <c r="LA80" s="320"/>
      <c r="LB80" s="320"/>
      <c r="LC80" s="320"/>
      <c r="LD80" s="320"/>
      <c r="LE80" s="320"/>
      <c r="LF80" s="320"/>
      <c r="LG80" s="320"/>
      <c r="LH80" s="320"/>
      <c r="LI80" s="320"/>
      <c r="LJ80" s="320"/>
      <c r="LK80" s="320"/>
      <c r="LL80" s="320"/>
      <c r="LM80" s="320"/>
      <c r="LN80" s="320"/>
      <c r="LO80" s="320"/>
      <c r="LP80" s="320"/>
      <c r="LQ80" s="320"/>
      <c r="LR80" s="320"/>
      <c r="LS80" s="320"/>
      <c r="LT80" s="320"/>
      <c r="LU80" s="320"/>
      <c r="LV80" s="320"/>
      <c r="LW80" s="320"/>
      <c r="LX80" s="320"/>
      <c r="LY80" s="320"/>
      <c r="LZ80" s="320"/>
      <c r="MA80" s="320"/>
      <c r="MB80" s="320"/>
      <c r="MC80" s="320"/>
      <c r="MD80" s="320"/>
      <c r="ME80" s="320"/>
      <c r="MF80" s="320"/>
      <c r="MG80" s="320"/>
    </row>
    <row r="81" s="331" customFormat="1" ht="21.199999999999999" customHeight="1">
      <c r="A81" s="341" t="s">
        <v>227</v>
      </c>
      <c r="B81" s="339" t="s">
        <v>181</v>
      </c>
      <c r="C81" s="357">
        <f>'СС Макро ТО новый кон'!D67</f>
        <v>95.5</v>
      </c>
      <c r="D81" s="357">
        <f>'СС Макро ТО новый кон'!E67</f>
        <v>92.200000000000003</v>
      </c>
      <c r="E81" s="357">
        <f>'СС Макро ТО новый кон'!F67</f>
        <v>105.2</v>
      </c>
      <c r="F81" s="357">
        <f>'СС Макро ТО новый кон'!G67</f>
        <v>95.5</v>
      </c>
      <c r="G81" s="357">
        <f>'СС Макро ТО новый кон'!H67</f>
        <v>100.3</v>
      </c>
      <c r="H81" s="357">
        <f>'СС Макро ТО новый кон'!I67</f>
        <v>100.40000000000001</v>
      </c>
      <c r="I81" s="320"/>
      <c r="J81" s="320"/>
      <c r="K81" s="320"/>
      <c r="L81" s="320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320"/>
      <c r="AJ81" s="320"/>
      <c r="AK81" s="320"/>
      <c r="AL81" s="320"/>
      <c r="AM81" s="320"/>
      <c r="AN81" s="320"/>
      <c r="AO81" s="320"/>
      <c r="AP81" s="320"/>
      <c r="AQ81" s="320"/>
      <c r="AR81" s="320"/>
      <c r="AS81" s="320"/>
      <c r="AT81" s="320"/>
      <c r="AU81" s="320"/>
      <c r="AV81" s="320"/>
      <c r="AW81" s="320"/>
      <c r="AX81" s="320"/>
      <c r="AY81" s="320"/>
      <c r="AZ81" s="320"/>
      <c r="BA81" s="320"/>
      <c r="BB81" s="320"/>
      <c r="BC81" s="320"/>
      <c r="BD81" s="320"/>
      <c r="BE81" s="320"/>
      <c r="BF81" s="320"/>
      <c r="BG81" s="320"/>
      <c r="BH81" s="320"/>
      <c r="BI81" s="320"/>
      <c r="BJ81" s="320"/>
      <c r="BK81" s="320"/>
      <c r="BL81" s="320"/>
      <c r="BM81" s="320"/>
      <c r="BN81" s="320"/>
      <c r="BO81" s="320"/>
      <c r="BP81" s="320"/>
      <c r="BQ81" s="320"/>
      <c r="BR81" s="320"/>
      <c r="BS81" s="320"/>
      <c r="BT81" s="320"/>
      <c r="BU81" s="320"/>
      <c r="BV81" s="320"/>
      <c r="BW81" s="320"/>
      <c r="BX81" s="320"/>
      <c r="BY81" s="320"/>
      <c r="BZ81" s="320"/>
      <c r="CA81" s="320"/>
      <c r="CB81" s="320"/>
      <c r="CC81" s="320"/>
      <c r="CD81" s="320"/>
      <c r="CE81" s="320"/>
      <c r="CF81" s="320"/>
      <c r="CG81" s="320"/>
      <c r="CH81" s="320"/>
      <c r="CI81" s="320"/>
      <c r="CJ81" s="320"/>
      <c r="CK81" s="320"/>
      <c r="CL81" s="320"/>
      <c r="CM81" s="320"/>
      <c r="CN81" s="320"/>
      <c r="CO81" s="320"/>
      <c r="CP81" s="320"/>
      <c r="CQ81" s="320"/>
      <c r="CR81" s="320"/>
      <c r="CS81" s="320"/>
      <c r="CT81" s="320"/>
      <c r="CU81" s="320"/>
      <c r="CV81" s="320"/>
      <c r="CW81" s="320"/>
      <c r="CX81" s="320"/>
      <c r="CY81" s="320"/>
      <c r="CZ81" s="320"/>
      <c r="DA81" s="320"/>
      <c r="DB81" s="320"/>
      <c r="DC81" s="320"/>
      <c r="DD81" s="320"/>
      <c r="DE81" s="320"/>
      <c r="DF81" s="320"/>
      <c r="DG81" s="320"/>
      <c r="DH81" s="320"/>
      <c r="DI81" s="320"/>
      <c r="DJ81" s="320"/>
      <c r="DK81" s="320"/>
      <c r="DL81" s="320"/>
      <c r="DM81" s="320"/>
      <c r="DN81" s="320"/>
      <c r="DO81" s="320"/>
      <c r="DP81" s="320"/>
      <c r="DQ81" s="320"/>
      <c r="DR81" s="320"/>
      <c r="DS81" s="320"/>
      <c r="DT81" s="320"/>
      <c r="DU81" s="320"/>
      <c r="DV81" s="320"/>
      <c r="DW81" s="320"/>
      <c r="DX81" s="320"/>
      <c r="DY81" s="320"/>
      <c r="DZ81" s="320"/>
      <c r="EA81" s="320"/>
      <c r="EB81" s="320"/>
      <c r="EC81" s="320"/>
      <c r="ED81" s="320"/>
      <c r="EE81" s="320"/>
      <c r="EF81" s="320"/>
      <c r="EG81" s="320"/>
      <c r="EH81" s="320"/>
      <c r="EI81" s="320"/>
      <c r="EJ81" s="320"/>
      <c r="EK81" s="320"/>
      <c r="EL81" s="320"/>
      <c r="EM81" s="320"/>
      <c r="EN81" s="320"/>
      <c r="EO81" s="320"/>
      <c r="EP81" s="320"/>
      <c r="EQ81" s="320"/>
      <c r="ER81" s="320"/>
      <c r="ES81" s="320"/>
      <c r="ET81" s="320"/>
      <c r="EU81" s="320"/>
      <c r="EV81" s="320"/>
      <c r="EW81" s="320"/>
      <c r="EX81" s="320"/>
      <c r="EY81" s="320"/>
      <c r="EZ81" s="320"/>
      <c r="FA81" s="320"/>
      <c r="FB81" s="320"/>
      <c r="FC81" s="320"/>
      <c r="FD81" s="320"/>
      <c r="FE81" s="320"/>
      <c r="FF81" s="320"/>
      <c r="FG81" s="320"/>
      <c r="FH81" s="320"/>
      <c r="FI81" s="320"/>
      <c r="FJ81" s="320"/>
      <c r="FK81" s="320"/>
      <c r="FL81" s="320"/>
      <c r="FM81" s="320"/>
      <c r="FN81" s="320"/>
      <c r="FO81" s="320"/>
      <c r="FP81" s="320"/>
      <c r="FQ81" s="320"/>
      <c r="FR81" s="320"/>
      <c r="FS81" s="320"/>
      <c r="FT81" s="320"/>
      <c r="FU81" s="320"/>
      <c r="FV81" s="320"/>
      <c r="FW81" s="320"/>
      <c r="FX81" s="320"/>
      <c r="FY81" s="320"/>
      <c r="FZ81" s="320"/>
      <c r="GA81" s="320"/>
      <c r="GB81" s="320"/>
      <c r="GC81" s="320"/>
      <c r="GD81" s="320"/>
      <c r="GE81" s="320"/>
      <c r="GF81" s="320"/>
      <c r="GG81" s="320"/>
      <c r="GH81" s="320"/>
      <c r="GI81" s="320"/>
      <c r="GJ81" s="320"/>
      <c r="GK81" s="320"/>
      <c r="GL81" s="320"/>
      <c r="GM81" s="320"/>
      <c r="GN81" s="320"/>
      <c r="GO81" s="320"/>
      <c r="GP81" s="320"/>
      <c r="GQ81" s="320"/>
      <c r="GR81" s="320"/>
      <c r="GS81" s="320"/>
      <c r="GT81" s="320"/>
      <c r="GU81" s="320"/>
      <c r="GV81" s="320"/>
      <c r="GW81" s="320"/>
      <c r="GX81" s="320"/>
      <c r="GY81" s="320"/>
      <c r="GZ81" s="320"/>
      <c r="HA81" s="320"/>
      <c r="HB81" s="320"/>
      <c r="HC81" s="320"/>
      <c r="HD81" s="320"/>
      <c r="HE81" s="320"/>
      <c r="HF81" s="320"/>
      <c r="HG81" s="320"/>
      <c r="HH81" s="320"/>
      <c r="HI81" s="320"/>
      <c r="HJ81" s="320"/>
      <c r="HK81" s="320"/>
      <c r="HL81" s="320"/>
      <c r="HM81" s="320"/>
      <c r="HN81" s="320"/>
      <c r="HO81" s="320"/>
      <c r="HP81" s="320"/>
      <c r="HQ81" s="320"/>
      <c r="HR81" s="320"/>
      <c r="HS81" s="320"/>
      <c r="HT81" s="320"/>
      <c r="HU81" s="320"/>
      <c r="HV81" s="320"/>
      <c r="HW81" s="320"/>
      <c r="HX81" s="320"/>
      <c r="HY81" s="320"/>
      <c r="HZ81" s="320"/>
      <c r="IA81" s="320"/>
      <c r="IB81" s="320"/>
      <c r="IC81" s="320"/>
      <c r="ID81" s="320"/>
      <c r="IE81" s="320"/>
      <c r="IF81" s="320"/>
      <c r="IG81" s="320"/>
      <c r="IH81" s="320"/>
      <c r="II81" s="320"/>
      <c r="IJ81" s="320"/>
      <c r="IK81" s="320"/>
      <c r="IL81" s="320"/>
      <c r="IM81" s="320"/>
      <c r="IN81" s="320"/>
      <c r="IO81" s="320"/>
      <c r="IP81" s="320"/>
      <c r="IQ81" s="320"/>
      <c r="IR81" s="320"/>
      <c r="IS81" s="320"/>
      <c r="IT81" s="320"/>
      <c r="IU81" s="320"/>
      <c r="IV81" s="320"/>
      <c r="IW81" s="320"/>
      <c r="IX81" s="320"/>
      <c r="IY81" s="320"/>
      <c r="IZ81" s="320"/>
      <c r="JA81" s="320"/>
      <c r="JB81" s="320"/>
      <c r="JC81" s="320"/>
      <c r="JD81" s="320"/>
      <c r="JE81" s="320"/>
      <c r="JF81" s="320"/>
      <c r="JG81" s="320"/>
      <c r="JH81" s="320"/>
      <c r="JI81" s="320"/>
      <c r="JJ81" s="320"/>
      <c r="JK81" s="320"/>
      <c r="JL81" s="320"/>
      <c r="JM81" s="320"/>
      <c r="JN81" s="320"/>
      <c r="JO81" s="320"/>
      <c r="JP81" s="320"/>
      <c r="JQ81" s="320"/>
      <c r="JR81" s="320"/>
      <c r="JS81" s="320"/>
      <c r="JT81" s="320"/>
      <c r="JU81" s="320"/>
      <c r="JV81" s="320"/>
      <c r="JW81" s="320"/>
      <c r="JX81" s="320"/>
      <c r="JY81" s="320"/>
      <c r="JZ81" s="320"/>
      <c r="KA81" s="320"/>
      <c r="KB81" s="320"/>
      <c r="KC81" s="320"/>
      <c r="KD81" s="320"/>
      <c r="KE81" s="320"/>
      <c r="KF81" s="320"/>
      <c r="KG81" s="320"/>
      <c r="KH81" s="320"/>
      <c r="KI81" s="320"/>
      <c r="KJ81" s="320"/>
      <c r="KK81" s="320"/>
      <c r="KL81" s="320"/>
      <c r="KM81" s="320"/>
      <c r="KN81" s="320"/>
      <c r="KO81" s="320"/>
      <c r="KP81" s="320"/>
      <c r="KQ81" s="320"/>
      <c r="KR81" s="320"/>
      <c r="KS81" s="320"/>
      <c r="KT81" s="320"/>
      <c r="KU81" s="320"/>
      <c r="KV81" s="320"/>
      <c r="KW81" s="320"/>
      <c r="KX81" s="320"/>
      <c r="KY81" s="320"/>
      <c r="KZ81" s="320"/>
      <c r="LA81" s="320"/>
      <c r="LB81" s="320"/>
      <c r="LC81" s="320"/>
      <c r="LD81" s="320"/>
      <c r="LE81" s="320"/>
      <c r="LF81" s="320"/>
      <c r="LG81" s="320"/>
      <c r="LH81" s="320"/>
      <c r="LI81" s="320"/>
      <c r="LJ81" s="320"/>
      <c r="LK81" s="320"/>
      <c r="LL81" s="320"/>
      <c r="LM81" s="320"/>
      <c r="LN81" s="320"/>
      <c r="LO81" s="320"/>
      <c r="LP81" s="320"/>
      <c r="LQ81" s="320"/>
      <c r="LR81" s="320"/>
      <c r="LS81" s="320"/>
      <c r="LT81" s="320"/>
      <c r="LU81" s="320"/>
      <c r="LV81" s="320"/>
      <c r="LW81" s="320"/>
      <c r="LX81" s="320"/>
      <c r="LY81" s="320"/>
      <c r="LZ81" s="320"/>
      <c r="MA81" s="320"/>
      <c r="MB81" s="320"/>
      <c r="MC81" s="320"/>
      <c r="MD81" s="320"/>
      <c r="ME81" s="320"/>
      <c r="MF81" s="320"/>
      <c r="MG81" s="320"/>
    </row>
    <row r="82" s="331" customFormat="1" ht="15.75">
      <c r="A82" s="349" t="s">
        <v>228</v>
      </c>
      <c r="B82" s="339"/>
      <c r="C82" s="365"/>
      <c r="D82" s="365"/>
      <c r="E82" s="365"/>
      <c r="F82" s="365"/>
      <c r="G82" s="365"/>
      <c r="H82" s="365"/>
      <c r="I82" s="320"/>
      <c r="J82" s="320"/>
      <c r="K82" s="320"/>
      <c r="L82" s="320"/>
      <c r="M82" s="320"/>
      <c r="N82" s="32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  <c r="AH82" s="320"/>
      <c r="AI82" s="320"/>
      <c r="AJ82" s="320"/>
      <c r="AK82" s="320"/>
      <c r="AL82" s="320"/>
      <c r="AM82" s="320"/>
      <c r="AN82" s="320"/>
      <c r="AO82" s="320"/>
      <c r="AP82" s="320"/>
      <c r="AQ82" s="320"/>
      <c r="AR82" s="320"/>
      <c r="AS82" s="320"/>
      <c r="AT82" s="320"/>
      <c r="AU82" s="320"/>
      <c r="AV82" s="320"/>
      <c r="AW82" s="320"/>
      <c r="AX82" s="320"/>
      <c r="AY82" s="320"/>
      <c r="AZ82" s="320"/>
      <c r="BA82" s="320"/>
      <c r="BB82" s="320"/>
      <c r="BC82" s="320"/>
      <c r="BD82" s="320"/>
      <c r="BE82" s="320"/>
      <c r="BF82" s="320"/>
      <c r="BG82" s="320"/>
      <c r="BH82" s="320"/>
      <c r="BI82" s="320"/>
      <c r="BJ82" s="320"/>
      <c r="BK82" s="320"/>
      <c r="BL82" s="320"/>
      <c r="BM82" s="320"/>
      <c r="BN82" s="320"/>
      <c r="BO82" s="320"/>
      <c r="BP82" s="320"/>
      <c r="BQ82" s="320"/>
      <c r="BR82" s="320"/>
      <c r="BS82" s="320"/>
      <c r="BT82" s="320"/>
      <c r="BU82" s="320"/>
      <c r="BV82" s="320"/>
      <c r="BW82" s="320"/>
      <c r="BX82" s="320"/>
      <c r="BY82" s="320"/>
      <c r="BZ82" s="320"/>
      <c r="CA82" s="320"/>
      <c r="CB82" s="320"/>
      <c r="CC82" s="320"/>
      <c r="CD82" s="320"/>
      <c r="CE82" s="320"/>
      <c r="CF82" s="320"/>
      <c r="CG82" s="320"/>
      <c r="CH82" s="320"/>
      <c r="CI82" s="320"/>
      <c r="CJ82" s="320"/>
      <c r="CK82" s="320"/>
      <c r="CL82" s="320"/>
      <c r="CM82" s="320"/>
      <c r="CN82" s="320"/>
      <c r="CO82" s="320"/>
      <c r="CP82" s="320"/>
      <c r="CQ82" s="320"/>
      <c r="CR82" s="320"/>
      <c r="CS82" s="320"/>
      <c r="CT82" s="320"/>
      <c r="CU82" s="320"/>
      <c r="CV82" s="320"/>
      <c r="CW82" s="320"/>
      <c r="CX82" s="320"/>
      <c r="CY82" s="320"/>
      <c r="CZ82" s="320"/>
      <c r="DA82" s="320"/>
      <c r="DB82" s="320"/>
      <c r="DC82" s="320"/>
      <c r="DD82" s="320"/>
      <c r="DE82" s="320"/>
      <c r="DF82" s="320"/>
      <c r="DG82" s="320"/>
      <c r="DH82" s="320"/>
      <c r="DI82" s="320"/>
      <c r="DJ82" s="320"/>
      <c r="DK82" s="320"/>
      <c r="DL82" s="320"/>
      <c r="DM82" s="320"/>
      <c r="DN82" s="320"/>
      <c r="DO82" s="320"/>
      <c r="DP82" s="320"/>
      <c r="DQ82" s="320"/>
      <c r="DR82" s="320"/>
      <c r="DS82" s="320"/>
      <c r="DT82" s="320"/>
      <c r="DU82" s="320"/>
      <c r="DV82" s="320"/>
      <c r="DW82" s="320"/>
      <c r="DX82" s="320"/>
      <c r="DY82" s="320"/>
      <c r="DZ82" s="320"/>
      <c r="EA82" s="320"/>
      <c r="EB82" s="320"/>
      <c r="EC82" s="320"/>
      <c r="ED82" s="320"/>
      <c r="EE82" s="320"/>
      <c r="EF82" s="320"/>
      <c r="EG82" s="320"/>
      <c r="EH82" s="320"/>
      <c r="EI82" s="320"/>
      <c r="EJ82" s="320"/>
      <c r="EK82" s="320"/>
      <c r="EL82" s="320"/>
      <c r="EM82" s="320"/>
      <c r="EN82" s="320"/>
      <c r="EO82" s="320"/>
      <c r="EP82" s="320"/>
      <c r="EQ82" s="320"/>
      <c r="ER82" s="320"/>
      <c r="ES82" s="320"/>
      <c r="ET82" s="320"/>
      <c r="EU82" s="320"/>
      <c r="EV82" s="320"/>
      <c r="EW82" s="320"/>
      <c r="EX82" s="320"/>
      <c r="EY82" s="320"/>
      <c r="EZ82" s="320"/>
      <c r="FA82" s="320"/>
      <c r="FB82" s="320"/>
      <c r="FC82" s="320"/>
      <c r="FD82" s="320"/>
      <c r="FE82" s="320"/>
      <c r="FF82" s="320"/>
      <c r="FG82" s="320"/>
      <c r="FH82" s="320"/>
      <c r="FI82" s="320"/>
      <c r="FJ82" s="320"/>
      <c r="FK82" s="320"/>
      <c r="FL82" s="320"/>
      <c r="FM82" s="320"/>
      <c r="FN82" s="320"/>
      <c r="FO82" s="320"/>
      <c r="FP82" s="320"/>
      <c r="FQ82" s="320"/>
      <c r="FR82" s="320"/>
      <c r="FS82" s="320"/>
      <c r="FT82" s="320"/>
      <c r="FU82" s="320"/>
      <c r="FV82" s="320"/>
      <c r="FW82" s="320"/>
      <c r="FX82" s="320"/>
      <c r="FY82" s="320"/>
      <c r="FZ82" s="320"/>
      <c r="GA82" s="320"/>
      <c r="GB82" s="320"/>
      <c r="GC82" s="320"/>
      <c r="GD82" s="320"/>
      <c r="GE82" s="320"/>
      <c r="GF82" s="320"/>
      <c r="GG82" s="320"/>
      <c r="GH82" s="320"/>
      <c r="GI82" s="320"/>
      <c r="GJ82" s="320"/>
      <c r="GK82" s="320"/>
      <c r="GL82" s="320"/>
      <c r="GM82" s="320"/>
      <c r="GN82" s="320"/>
      <c r="GO82" s="320"/>
      <c r="GP82" s="320"/>
      <c r="GQ82" s="320"/>
      <c r="GR82" s="320"/>
      <c r="GS82" s="320"/>
      <c r="GT82" s="320"/>
      <c r="GU82" s="320"/>
      <c r="GV82" s="320"/>
      <c r="GW82" s="320"/>
      <c r="GX82" s="320"/>
      <c r="GY82" s="320"/>
      <c r="GZ82" s="320"/>
      <c r="HA82" s="320"/>
      <c r="HB82" s="320"/>
      <c r="HC82" s="320"/>
      <c r="HD82" s="320"/>
      <c r="HE82" s="320"/>
      <c r="HF82" s="320"/>
      <c r="HG82" s="320"/>
      <c r="HH82" s="320"/>
      <c r="HI82" s="320"/>
      <c r="HJ82" s="320"/>
      <c r="HK82" s="320"/>
      <c r="HL82" s="320"/>
      <c r="HM82" s="320"/>
      <c r="HN82" s="320"/>
      <c r="HO82" s="320"/>
      <c r="HP82" s="320"/>
      <c r="HQ82" s="320"/>
      <c r="HR82" s="320"/>
      <c r="HS82" s="320"/>
      <c r="HT82" s="320"/>
      <c r="HU82" s="320"/>
      <c r="HV82" s="320"/>
      <c r="HW82" s="320"/>
      <c r="HX82" s="320"/>
      <c r="HY82" s="320"/>
      <c r="HZ82" s="320"/>
      <c r="IA82" s="320"/>
      <c r="IB82" s="320"/>
      <c r="IC82" s="320"/>
      <c r="ID82" s="320"/>
      <c r="IE82" s="320"/>
      <c r="IF82" s="320"/>
      <c r="IG82" s="320"/>
      <c r="IH82" s="320"/>
      <c r="II82" s="320"/>
      <c r="IJ82" s="320"/>
      <c r="IK82" s="320"/>
      <c r="IL82" s="320"/>
      <c r="IM82" s="320"/>
      <c r="IN82" s="320"/>
      <c r="IO82" s="320"/>
      <c r="IP82" s="320"/>
      <c r="IQ82" s="320"/>
      <c r="IR82" s="320"/>
      <c r="IS82" s="320"/>
      <c r="IT82" s="320"/>
      <c r="IU82" s="320"/>
      <c r="IV82" s="320"/>
      <c r="IW82" s="320"/>
      <c r="IX82" s="320"/>
      <c r="IY82" s="320"/>
      <c r="IZ82" s="320"/>
      <c r="JA82" s="320"/>
      <c r="JB82" s="320"/>
      <c r="JC82" s="320"/>
      <c r="JD82" s="320"/>
      <c r="JE82" s="320"/>
      <c r="JF82" s="320"/>
      <c r="JG82" s="320"/>
      <c r="JH82" s="320"/>
      <c r="JI82" s="320"/>
      <c r="JJ82" s="320"/>
      <c r="JK82" s="320"/>
      <c r="JL82" s="320"/>
      <c r="JM82" s="320"/>
      <c r="JN82" s="320"/>
      <c r="JO82" s="320"/>
      <c r="JP82" s="320"/>
      <c r="JQ82" s="320"/>
      <c r="JR82" s="320"/>
      <c r="JS82" s="320"/>
      <c r="JT82" s="320"/>
      <c r="JU82" s="320"/>
      <c r="JV82" s="320"/>
      <c r="JW82" s="320"/>
      <c r="JX82" s="320"/>
      <c r="JY82" s="320"/>
      <c r="JZ82" s="320"/>
      <c r="KA82" s="320"/>
      <c r="KB82" s="320"/>
      <c r="KC82" s="320"/>
      <c r="KD82" s="320"/>
      <c r="KE82" s="320"/>
      <c r="KF82" s="320"/>
      <c r="KG82" s="320"/>
      <c r="KH82" s="320"/>
      <c r="KI82" s="320"/>
      <c r="KJ82" s="320"/>
      <c r="KK82" s="320"/>
      <c r="KL82" s="320"/>
      <c r="KM82" s="320"/>
      <c r="KN82" s="320"/>
      <c r="KO82" s="320"/>
      <c r="KP82" s="320"/>
      <c r="KQ82" s="320"/>
      <c r="KR82" s="320"/>
      <c r="KS82" s="320"/>
      <c r="KT82" s="320"/>
      <c r="KU82" s="320"/>
      <c r="KV82" s="320"/>
      <c r="KW82" s="320"/>
      <c r="KX82" s="320"/>
      <c r="KY82" s="320"/>
      <c r="KZ82" s="320"/>
      <c r="LA82" s="320"/>
      <c r="LB82" s="320"/>
      <c r="LC82" s="320"/>
      <c r="LD82" s="320"/>
      <c r="LE82" s="320"/>
      <c r="LF82" s="320"/>
      <c r="LG82" s="320"/>
      <c r="LH82" s="320"/>
      <c r="LI82" s="320"/>
      <c r="LJ82" s="320"/>
      <c r="LK82" s="320"/>
      <c r="LL82" s="320"/>
      <c r="LM82" s="320"/>
      <c r="LN82" s="320"/>
      <c r="LO82" s="320"/>
      <c r="LP82" s="320"/>
      <c r="LQ82" s="320"/>
      <c r="LR82" s="320"/>
      <c r="LS82" s="320"/>
      <c r="LT82" s="320"/>
      <c r="LU82" s="320"/>
      <c r="LV82" s="320"/>
      <c r="LW82" s="320"/>
      <c r="LX82" s="320"/>
      <c r="LY82" s="320"/>
      <c r="LZ82" s="320"/>
      <c r="MA82" s="320"/>
      <c r="MB82" s="320"/>
      <c r="MC82" s="320"/>
      <c r="MD82" s="320"/>
      <c r="ME82" s="320"/>
      <c r="MF82" s="320"/>
      <c r="MG82" s="320"/>
    </row>
    <row r="83" s="331" customFormat="1" ht="17.449999999999999" customHeight="1">
      <c r="A83" s="341" t="s">
        <v>188</v>
      </c>
      <c r="B83" s="339" t="s">
        <v>178</v>
      </c>
      <c r="C83" s="357">
        <f>'СС Макро ТО новый кон'!D68</f>
        <v>21992.299999999999</v>
      </c>
      <c r="D83" s="357">
        <f>'СС Макро ТО новый кон'!E68</f>
        <v>22539.400000000001</v>
      </c>
      <c r="E83" s="357">
        <f>'СС Макро ТО новый кон'!F68</f>
        <v>23334.299999999999</v>
      </c>
      <c r="F83" s="357">
        <f>'СС Макро ТО новый кон'!G68</f>
        <v>24209.799999999999</v>
      </c>
      <c r="G83" s="357">
        <f>'СС Макро ТО новый кон'!H68</f>
        <v>25169.900000000001</v>
      </c>
      <c r="H83" s="357">
        <f>'СС Макро ТО новый кон'!I68</f>
        <v>26251.200000000001</v>
      </c>
      <c r="I83" s="320"/>
      <c r="J83" s="320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  <c r="AH83" s="320"/>
      <c r="AI83" s="320"/>
      <c r="AJ83" s="320"/>
      <c r="AK83" s="320"/>
      <c r="AL83" s="320"/>
      <c r="AM83" s="320"/>
      <c r="AN83" s="320"/>
      <c r="AO83" s="320"/>
      <c r="AP83" s="320"/>
      <c r="AQ83" s="320"/>
      <c r="AR83" s="320"/>
      <c r="AS83" s="320"/>
      <c r="AT83" s="320"/>
      <c r="AU83" s="320"/>
      <c r="AV83" s="320"/>
      <c r="AW83" s="320"/>
      <c r="AX83" s="320"/>
      <c r="AY83" s="320"/>
      <c r="AZ83" s="320"/>
      <c r="BA83" s="320"/>
      <c r="BB83" s="320"/>
      <c r="BC83" s="320"/>
      <c r="BD83" s="320"/>
      <c r="BE83" s="320"/>
      <c r="BF83" s="320"/>
      <c r="BG83" s="320"/>
      <c r="BH83" s="320"/>
      <c r="BI83" s="320"/>
      <c r="BJ83" s="320"/>
      <c r="BK83" s="320"/>
      <c r="BL83" s="320"/>
      <c r="BM83" s="320"/>
      <c r="BN83" s="320"/>
      <c r="BO83" s="320"/>
      <c r="BP83" s="320"/>
      <c r="BQ83" s="320"/>
      <c r="BR83" s="320"/>
      <c r="BS83" s="320"/>
      <c r="BT83" s="320"/>
      <c r="BU83" s="320"/>
      <c r="BV83" s="320"/>
      <c r="BW83" s="320"/>
      <c r="BX83" s="320"/>
      <c r="BY83" s="320"/>
      <c r="BZ83" s="320"/>
      <c r="CA83" s="320"/>
      <c r="CB83" s="320"/>
      <c r="CC83" s="320"/>
      <c r="CD83" s="320"/>
      <c r="CE83" s="320"/>
      <c r="CF83" s="320"/>
      <c r="CG83" s="320"/>
      <c r="CH83" s="320"/>
      <c r="CI83" s="320"/>
      <c r="CJ83" s="320"/>
      <c r="CK83" s="320"/>
      <c r="CL83" s="320"/>
      <c r="CM83" s="320"/>
      <c r="CN83" s="320"/>
      <c r="CO83" s="320"/>
      <c r="CP83" s="320"/>
      <c r="CQ83" s="320"/>
      <c r="CR83" s="320"/>
      <c r="CS83" s="320"/>
      <c r="CT83" s="320"/>
      <c r="CU83" s="320"/>
      <c r="CV83" s="320"/>
      <c r="CW83" s="320"/>
      <c r="CX83" s="320"/>
      <c r="CY83" s="320"/>
      <c r="CZ83" s="320"/>
      <c r="DA83" s="320"/>
      <c r="DB83" s="320"/>
      <c r="DC83" s="320"/>
      <c r="DD83" s="320"/>
      <c r="DE83" s="320"/>
      <c r="DF83" s="320"/>
      <c r="DG83" s="320"/>
      <c r="DH83" s="320"/>
      <c r="DI83" s="320"/>
      <c r="DJ83" s="320"/>
      <c r="DK83" s="320"/>
      <c r="DL83" s="320"/>
      <c r="DM83" s="320"/>
      <c r="DN83" s="320"/>
      <c r="DO83" s="320"/>
      <c r="DP83" s="320"/>
      <c r="DQ83" s="320"/>
      <c r="DR83" s="320"/>
      <c r="DS83" s="320"/>
      <c r="DT83" s="320"/>
      <c r="DU83" s="320"/>
      <c r="DV83" s="320"/>
      <c r="DW83" s="320"/>
      <c r="DX83" s="320"/>
      <c r="DY83" s="320"/>
      <c r="DZ83" s="320"/>
      <c r="EA83" s="320"/>
      <c r="EB83" s="320"/>
      <c r="EC83" s="320"/>
      <c r="ED83" s="320"/>
      <c r="EE83" s="320"/>
      <c r="EF83" s="320"/>
      <c r="EG83" s="320"/>
      <c r="EH83" s="320"/>
      <c r="EI83" s="320"/>
      <c r="EJ83" s="320"/>
      <c r="EK83" s="320"/>
      <c r="EL83" s="320"/>
      <c r="EM83" s="320"/>
      <c r="EN83" s="320"/>
      <c r="EO83" s="320"/>
      <c r="EP83" s="320"/>
      <c r="EQ83" s="320"/>
      <c r="ER83" s="320"/>
      <c r="ES83" s="320"/>
      <c r="ET83" s="320"/>
      <c r="EU83" s="320"/>
      <c r="EV83" s="320"/>
      <c r="EW83" s="320"/>
      <c r="EX83" s="320"/>
      <c r="EY83" s="320"/>
      <c r="EZ83" s="320"/>
      <c r="FA83" s="320"/>
      <c r="FB83" s="320"/>
      <c r="FC83" s="320"/>
      <c r="FD83" s="320"/>
      <c r="FE83" s="320"/>
      <c r="FF83" s="320"/>
      <c r="FG83" s="320"/>
      <c r="FH83" s="320"/>
      <c r="FI83" s="320"/>
      <c r="FJ83" s="320"/>
      <c r="FK83" s="320"/>
      <c r="FL83" s="320"/>
      <c r="FM83" s="320"/>
      <c r="FN83" s="320"/>
      <c r="FO83" s="320"/>
      <c r="FP83" s="320"/>
      <c r="FQ83" s="320"/>
      <c r="FR83" s="320"/>
      <c r="FS83" s="320"/>
      <c r="FT83" s="320"/>
      <c r="FU83" s="320"/>
      <c r="FV83" s="320"/>
      <c r="FW83" s="320"/>
      <c r="FX83" s="320"/>
      <c r="FY83" s="320"/>
      <c r="FZ83" s="320"/>
      <c r="GA83" s="320"/>
      <c r="GB83" s="320"/>
      <c r="GC83" s="320"/>
      <c r="GD83" s="320"/>
      <c r="GE83" s="320"/>
      <c r="GF83" s="320"/>
      <c r="GG83" s="320"/>
      <c r="GH83" s="320"/>
      <c r="GI83" s="320"/>
      <c r="GJ83" s="320"/>
      <c r="GK83" s="320"/>
      <c r="GL83" s="320"/>
      <c r="GM83" s="320"/>
      <c r="GN83" s="320"/>
      <c r="GO83" s="320"/>
      <c r="GP83" s="320"/>
      <c r="GQ83" s="320"/>
      <c r="GR83" s="320"/>
      <c r="GS83" s="320"/>
      <c r="GT83" s="320"/>
      <c r="GU83" s="320"/>
      <c r="GV83" s="320"/>
      <c r="GW83" s="320"/>
      <c r="GX83" s="320"/>
      <c r="GY83" s="320"/>
      <c r="GZ83" s="320"/>
      <c r="HA83" s="320"/>
      <c r="HB83" s="320"/>
      <c r="HC83" s="320"/>
      <c r="HD83" s="320"/>
      <c r="HE83" s="320"/>
      <c r="HF83" s="320"/>
      <c r="HG83" s="320"/>
      <c r="HH83" s="320"/>
      <c r="HI83" s="320"/>
      <c r="HJ83" s="320"/>
      <c r="HK83" s="320"/>
      <c r="HL83" s="320"/>
      <c r="HM83" s="320"/>
      <c r="HN83" s="320"/>
      <c r="HO83" s="320"/>
      <c r="HP83" s="320"/>
      <c r="HQ83" s="320"/>
      <c r="HR83" s="320"/>
      <c r="HS83" s="320"/>
      <c r="HT83" s="320"/>
      <c r="HU83" s="320"/>
      <c r="HV83" s="320"/>
      <c r="HW83" s="320"/>
      <c r="HX83" s="320"/>
      <c r="HY83" s="320"/>
      <c r="HZ83" s="320"/>
      <c r="IA83" s="320"/>
      <c r="IB83" s="320"/>
      <c r="IC83" s="320"/>
      <c r="ID83" s="320"/>
      <c r="IE83" s="320"/>
      <c r="IF83" s="320"/>
      <c r="IG83" s="320"/>
      <c r="IH83" s="320"/>
      <c r="II83" s="320"/>
      <c r="IJ83" s="320"/>
      <c r="IK83" s="320"/>
      <c r="IL83" s="320"/>
      <c r="IM83" s="320"/>
      <c r="IN83" s="320"/>
      <c r="IO83" s="320"/>
      <c r="IP83" s="320"/>
      <c r="IQ83" s="320"/>
      <c r="IR83" s="320"/>
      <c r="IS83" s="320"/>
      <c r="IT83" s="320"/>
      <c r="IU83" s="320"/>
      <c r="IV83" s="320"/>
      <c r="IW83" s="320"/>
      <c r="IX83" s="320"/>
      <c r="IY83" s="320"/>
      <c r="IZ83" s="320"/>
      <c r="JA83" s="320"/>
      <c r="JB83" s="320"/>
      <c r="JC83" s="320"/>
      <c r="JD83" s="320"/>
      <c r="JE83" s="320"/>
      <c r="JF83" s="320"/>
      <c r="JG83" s="320"/>
      <c r="JH83" s="320"/>
      <c r="JI83" s="320"/>
      <c r="JJ83" s="320"/>
      <c r="JK83" s="320"/>
      <c r="JL83" s="320"/>
      <c r="JM83" s="320"/>
      <c r="JN83" s="320"/>
      <c r="JO83" s="320"/>
      <c r="JP83" s="320"/>
      <c r="JQ83" s="320"/>
      <c r="JR83" s="320"/>
      <c r="JS83" s="320"/>
      <c r="JT83" s="320"/>
      <c r="JU83" s="320"/>
      <c r="JV83" s="320"/>
      <c r="JW83" s="320"/>
      <c r="JX83" s="320"/>
      <c r="JY83" s="320"/>
      <c r="JZ83" s="320"/>
      <c r="KA83" s="320"/>
      <c r="KB83" s="320"/>
      <c r="KC83" s="320"/>
      <c r="KD83" s="320"/>
      <c r="KE83" s="320"/>
      <c r="KF83" s="320"/>
      <c r="KG83" s="320"/>
      <c r="KH83" s="320"/>
      <c r="KI83" s="320"/>
      <c r="KJ83" s="320"/>
      <c r="KK83" s="320"/>
      <c r="KL83" s="320"/>
      <c r="KM83" s="320"/>
      <c r="KN83" s="320"/>
      <c r="KO83" s="320"/>
      <c r="KP83" s="320"/>
      <c r="KQ83" s="320"/>
      <c r="KR83" s="320"/>
      <c r="KS83" s="320"/>
      <c r="KT83" s="320"/>
      <c r="KU83" s="320"/>
      <c r="KV83" s="320"/>
      <c r="KW83" s="320"/>
      <c r="KX83" s="320"/>
      <c r="KY83" s="320"/>
      <c r="KZ83" s="320"/>
      <c r="LA83" s="320"/>
      <c r="LB83" s="320"/>
      <c r="LC83" s="320"/>
      <c r="LD83" s="320"/>
      <c r="LE83" s="320"/>
      <c r="LF83" s="320"/>
      <c r="LG83" s="320"/>
      <c r="LH83" s="320"/>
      <c r="LI83" s="320"/>
      <c r="LJ83" s="320"/>
      <c r="LK83" s="320"/>
      <c r="LL83" s="320"/>
      <c r="LM83" s="320"/>
      <c r="LN83" s="320"/>
      <c r="LO83" s="320"/>
      <c r="LP83" s="320"/>
      <c r="LQ83" s="320"/>
      <c r="LR83" s="320"/>
      <c r="LS83" s="320"/>
      <c r="LT83" s="320"/>
      <c r="LU83" s="320"/>
      <c r="LV83" s="320"/>
      <c r="LW83" s="320"/>
      <c r="LX83" s="320"/>
      <c r="LY83" s="320"/>
      <c r="LZ83" s="320"/>
      <c r="MA83" s="320"/>
      <c r="MB83" s="320"/>
      <c r="MC83" s="320"/>
      <c r="MD83" s="320"/>
      <c r="ME83" s="320"/>
      <c r="MF83" s="320"/>
      <c r="MG83" s="320"/>
    </row>
    <row r="84" s="331" customFormat="1" ht="19.5" customHeight="1">
      <c r="A84" s="341" t="s">
        <v>227</v>
      </c>
      <c r="B84" s="339" t="s">
        <v>181</v>
      </c>
      <c r="C84" s="357">
        <f>'СС Макро ТО новый кон'!D69</f>
        <v>106.09999999999999</v>
      </c>
      <c r="D84" s="357">
        <f>'СС Макро ТО новый кон'!E69</f>
        <v>97.299999999999997</v>
      </c>
      <c r="E84" s="357">
        <f>'СС Макро ТО новый кон'!F69</f>
        <v>100</v>
      </c>
      <c r="F84" s="357">
        <f>'СС Макро ТО новый кон'!G69</f>
        <v>100</v>
      </c>
      <c r="G84" s="357">
        <f>'СС Макро ТО новый кон'!H69</f>
        <v>100.2</v>
      </c>
      <c r="H84" s="357">
        <f>'СС Макро ТО новый кон'!I69</f>
        <v>100.3</v>
      </c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  <c r="AT84" s="320"/>
      <c r="AU84" s="320"/>
      <c r="AV84" s="320"/>
      <c r="AW84" s="320"/>
      <c r="AX84" s="320"/>
      <c r="AY84" s="320"/>
      <c r="AZ84" s="320"/>
      <c r="BA84" s="320"/>
      <c r="BB84" s="320"/>
      <c r="BC84" s="320"/>
      <c r="BD84" s="320"/>
      <c r="BE84" s="320"/>
      <c r="BF84" s="320"/>
      <c r="BG84" s="320"/>
      <c r="BH84" s="320"/>
      <c r="BI84" s="320"/>
      <c r="BJ84" s="320"/>
      <c r="BK84" s="320"/>
      <c r="BL84" s="320"/>
      <c r="BM84" s="320"/>
      <c r="BN84" s="320"/>
      <c r="BO84" s="320"/>
      <c r="BP84" s="320"/>
      <c r="BQ84" s="320"/>
      <c r="BR84" s="320"/>
      <c r="BS84" s="320"/>
      <c r="BT84" s="320"/>
      <c r="BU84" s="320"/>
      <c r="BV84" s="320"/>
      <c r="BW84" s="320"/>
      <c r="BX84" s="320"/>
      <c r="BY84" s="320"/>
      <c r="BZ84" s="320"/>
      <c r="CA84" s="320"/>
      <c r="CB84" s="320"/>
      <c r="CC84" s="320"/>
      <c r="CD84" s="320"/>
      <c r="CE84" s="320"/>
      <c r="CF84" s="320"/>
      <c r="CG84" s="320"/>
      <c r="CH84" s="320"/>
      <c r="CI84" s="320"/>
      <c r="CJ84" s="320"/>
      <c r="CK84" s="320"/>
      <c r="CL84" s="320"/>
      <c r="CM84" s="320"/>
      <c r="CN84" s="320"/>
      <c r="CO84" s="320"/>
      <c r="CP84" s="320"/>
      <c r="CQ84" s="320"/>
      <c r="CR84" s="320"/>
      <c r="CS84" s="320"/>
      <c r="CT84" s="320"/>
      <c r="CU84" s="320"/>
      <c r="CV84" s="320"/>
      <c r="CW84" s="320"/>
      <c r="CX84" s="320"/>
      <c r="CY84" s="320"/>
      <c r="CZ84" s="320"/>
      <c r="DA84" s="320"/>
      <c r="DB84" s="320"/>
      <c r="DC84" s="320"/>
      <c r="DD84" s="320"/>
      <c r="DE84" s="320"/>
      <c r="DF84" s="320"/>
      <c r="DG84" s="320"/>
      <c r="DH84" s="320"/>
      <c r="DI84" s="320"/>
      <c r="DJ84" s="320"/>
      <c r="DK84" s="320"/>
      <c r="DL84" s="320"/>
      <c r="DM84" s="320"/>
      <c r="DN84" s="320"/>
      <c r="DO84" s="320"/>
      <c r="DP84" s="320"/>
      <c r="DQ84" s="320"/>
      <c r="DR84" s="320"/>
      <c r="DS84" s="320"/>
      <c r="DT84" s="320"/>
      <c r="DU84" s="320"/>
      <c r="DV84" s="320"/>
      <c r="DW84" s="320"/>
      <c r="DX84" s="320"/>
      <c r="DY84" s="320"/>
      <c r="DZ84" s="320"/>
      <c r="EA84" s="320"/>
      <c r="EB84" s="320"/>
      <c r="EC84" s="320"/>
      <c r="ED84" s="320"/>
      <c r="EE84" s="320"/>
      <c r="EF84" s="320"/>
      <c r="EG84" s="320"/>
      <c r="EH84" s="320"/>
      <c r="EI84" s="320"/>
      <c r="EJ84" s="320"/>
      <c r="EK84" s="320"/>
      <c r="EL84" s="320"/>
      <c r="EM84" s="320"/>
      <c r="EN84" s="320"/>
      <c r="EO84" s="320"/>
      <c r="EP84" s="320"/>
      <c r="EQ84" s="320"/>
      <c r="ER84" s="320"/>
      <c r="ES84" s="320"/>
      <c r="ET84" s="320"/>
      <c r="EU84" s="320"/>
      <c r="EV84" s="320"/>
      <c r="EW84" s="320"/>
      <c r="EX84" s="320"/>
      <c r="EY84" s="320"/>
      <c r="EZ84" s="320"/>
      <c r="FA84" s="320"/>
      <c r="FB84" s="320"/>
      <c r="FC84" s="320"/>
      <c r="FD84" s="320"/>
      <c r="FE84" s="320"/>
      <c r="FF84" s="320"/>
      <c r="FG84" s="320"/>
      <c r="FH84" s="320"/>
      <c r="FI84" s="320"/>
      <c r="FJ84" s="320"/>
      <c r="FK84" s="320"/>
      <c r="FL84" s="320"/>
      <c r="FM84" s="320"/>
      <c r="FN84" s="320"/>
      <c r="FO84" s="320"/>
      <c r="FP84" s="320"/>
      <c r="FQ84" s="320"/>
      <c r="FR84" s="320"/>
      <c r="FS84" s="320"/>
      <c r="FT84" s="320"/>
      <c r="FU84" s="320"/>
      <c r="FV84" s="320"/>
      <c r="FW84" s="320"/>
      <c r="FX84" s="320"/>
      <c r="FY84" s="320"/>
      <c r="FZ84" s="320"/>
      <c r="GA84" s="320"/>
      <c r="GB84" s="320"/>
      <c r="GC84" s="320"/>
      <c r="GD84" s="320"/>
      <c r="GE84" s="320"/>
      <c r="GF84" s="320"/>
      <c r="GG84" s="320"/>
      <c r="GH84" s="320"/>
      <c r="GI84" s="320"/>
      <c r="GJ84" s="320"/>
      <c r="GK84" s="320"/>
      <c r="GL84" s="320"/>
      <c r="GM84" s="320"/>
      <c r="GN84" s="320"/>
      <c r="GO84" s="320"/>
      <c r="GP84" s="320"/>
      <c r="GQ84" s="320"/>
      <c r="GR84" s="320"/>
      <c r="GS84" s="320"/>
      <c r="GT84" s="320"/>
      <c r="GU84" s="320"/>
      <c r="GV84" s="320"/>
      <c r="GW84" s="320"/>
      <c r="GX84" s="320"/>
      <c r="GY84" s="320"/>
      <c r="GZ84" s="320"/>
      <c r="HA84" s="320"/>
      <c r="HB84" s="320"/>
      <c r="HC84" s="320"/>
      <c r="HD84" s="320"/>
      <c r="HE84" s="320"/>
      <c r="HF84" s="320"/>
      <c r="HG84" s="320"/>
      <c r="HH84" s="320"/>
      <c r="HI84" s="320"/>
      <c r="HJ84" s="320"/>
      <c r="HK84" s="320"/>
      <c r="HL84" s="320"/>
      <c r="HM84" s="320"/>
      <c r="HN84" s="320"/>
      <c r="HO84" s="320"/>
      <c r="HP84" s="320"/>
      <c r="HQ84" s="320"/>
      <c r="HR84" s="320"/>
      <c r="HS84" s="320"/>
      <c r="HT84" s="320"/>
      <c r="HU84" s="320"/>
      <c r="HV84" s="320"/>
      <c r="HW84" s="320"/>
      <c r="HX84" s="320"/>
      <c r="HY84" s="320"/>
      <c r="HZ84" s="320"/>
      <c r="IA84" s="320"/>
      <c r="IB84" s="320"/>
      <c r="IC84" s="320"/>
      <c r="ID84" s="320"/>
      <c r="IE84" s="320"/>
      <c r="IF84" s="320"/>
      <c r="IG84" s="320"/>
      <c r="IH84" s="320"/>
      <c r="II84" s="320"/>
      <c r="IJ84" s="320"/>
      <c r="IK84" s="320"/>
      <c r="IL84" s="320"/>
      <c r="IM84" s="320"/>
      <c r="IN84" s="320"/>
      <c r="IO84" s="320"/>
      <c r="IP84" s="320"/>
      <c r="IQ84" s="320"/>
      <c r="IR84" s="320"/>
      <c r="IS84" s="320"/>
      <c r="IT84" s="320"/>
      <c r="IU84" s="320"/>
      <c r="IV84" s="320"/>
      <c r="IW84" s="320"/>
      <c r="IX84" s="320"/>
      <c r="IY84" s="320"/>
      <c r="IZ84" s="320"/>
      <c r="JA84" s="320"/>
      <c r="JB84" s="320"/>
      <c r="JC84" s="320"/>
      <c r="JD84" s="320"/>
      <c r="JE84" s="320"/>
      <c r="JF84" s="320"/>
      <c r="JG84" s="320"/>
      <c r="JH84" s="320"/>
      <c r="JI84" s="320"/>
      <c r="JJ84" s="320"/>
      <c r="JK84" s="320"/>
      <c r="JL84" s="320"/>
      <c r="JM84" s="320"/>
      <c r="JN84" s="320"/>
      <c r="JO84" s="320"/>
      <c r="JP84" s="320"/>
      <c r="JQ84" s="320"/>
      <c r="JR84" s="320"/>
      <c r="JS84" s="320"/>
      <c r="JT84" s="320"/>
      <c r="JU84" s="320"/>
      <c r="JV84" s="320"/>
      <c r="JW84" s="320"/>
      <c r="JX84" s="320"/>
      <c r="JY84" s="320"/>
      <c r="JZ84" s="320"/>
      <c r="KA84" s="320"/>
      <c r="KB84" s="320"/>
      <c r="KC84" s="320"/>
      <c r="KD84" s="320"/>
      <c r="KE84" s="320"/>
      <c r="KF84" s="320"/>
      <c r="KG84" s="320"/>
      <c r="KH84" s="320"/>
      <c r="KI84" s="320"/>
      <c r="KJ84" s="320"/>
      <c r="KK84" s="320"/>
      <c r="KL84" s="320"/>
      <c r="KM84" s="320"/>
      <c r="KN84" s="320"/>
      <c r="KO84" s="320"/>
      <c r="KP84" s="320"/>
      <c r="KQ84" s="320"/>
      <c r="KR84" s="320"/>
      <c r="KS84" s="320"/>
      <c r="KT84" s="320"/>
      <c r="KU84" s="320"/>
      <c r="KV84" s="320"/>
      <c r="KW84" s="320"/>
      <c r="KX84" s="320"/>
      <c r="KY84" s="320"/>
      <c r="KZ84" s="320"/>
      <c r="LA84" s="320"/>
      <c r="LB84" s="320"/>
      <c r="LC84" s="320"/>
      <c r="LD84" s="320"/>
      <c r="LE84" s="320"/>
      <c r="LF84" s="320"/>
      <c r="LG84" s="320"/>
      <c r="LH84" s="320"/>
      <c r="LI84" s="320"/>
      <c r="LJ84" s="320"/>
      <c r="LK84" s="320"/>
      <c r="LL84" s="320"/>
      <c r="LM84" s="320"/>
      <c r="LN84" s="320"/>
      <c r="LO84" s="320"/>
      <c r="LP84" s="320"/>
      <c r="LQ84" s="320"/>
      <c r="LR84" s="320"/>
      <c r="LS84" s="320"/>
      <c r="LT84" s="320"/>
      <c r="LU84" s="320"/>
      <c r="LV84" s="320"/>
      <c r="LW84" s="320"/>
      <c r="LX84" s="320"/>
      <c r="LY84" s="320"/>
      <c r="LZ84" s="320"/>
      <c r="MA84" s="320"/>
      <c r="MB84" s="320"/>
      <c r="MC84" s="320"/>
      <c r="MD84" s="320"/>
      <c r="ME84" s="320"/>
      <c r="MF84" s="320"/>
      <c r="MG84" s="320"/>
    </row>
    <row r="85" s="331" customFormat="1" ht="46.5" customHeight="1">
      <c r="A85" s="358" t="s">
        <v>229</v>
      </c>
      <c r="B85" s="339"/>
      <c r="C85" s="365"/>
      <c r="D85" s="365"/>
      <c r="E85" s="365"/>
      <c r="F85" s="365"/>
      <c r="G85" s="365"/>
      <c r="H85" s="365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/>
      <c r="BN85" s="320"/>
      <c r="BO85" s="320"/>
      <c r="BP85" s="320"/>
      <c r="BQ85" s="320"/>
      <c r="BR85" s="320"/>
      <c r="BS85" s="320"/>
      <c r="BT85" s="320"/>
      <c r="BU85" s="320"/>
      <c r="BV85" s="320"/>
      <c r="BW85" s="320"/>
      <c r="BX85" s="320"/>
      <c r="BY85" s="320"/>
      <c r="BZ85" s="320"/>
      <c r="CA85" s="320"/>
      <c r="CB85" s="320"/>
      <c r="CC85" s="320"/>
      <c r="CD85" s="320"/>
      <c r="CE85" s="320"/>
      <c r="CF85" s="320"/>
      <c r="CG85" s="320"/>
      <c r="CH85" s="320"/>
      <c r="CI85" s="320"/>
      <c r="CJ85" s="320"/>
      <c r="CK85" s="320"/>
      <c r="CL85" s="320"/>
      <c r="CM85" s="320"/>
      <c r="CN85" s="320"/>
      <c r="CO85" s="320"/>
      <c r="CP85" s="320"/>
      <c r="CQ85" s="320"/>
      <c r="CR85" s="320"/>
      <c r="CS85" s="320"/>
      <c r="CT85" s="320"/>
      <c r="CU85" s="320"/>
      <c r="CV85" s="320"/>
      <c r="CW85" s="320"/>
      <c r="CX85" s="320"/>
      <c r="CY85" s="320"/>
      <c r="CZ85" s="320"/>
      <c r="DA85" s="320"/>
      <c r="DB85" s="320"/>
      <c r="DC85" s="320"/>
      <c r="DD85" s="320"/>
      <c r="DE85" s="320"/>
      <c r="DF85" s="320"/>
      <c r="DG85" s="320"/>
      <c r="DH85" s="320"/>
      <c r="DI85" s="320"/>
      <c r="DJ85" s="320"/>
      <c r="DK85" s="320"/>
      <c r="DL85" s="320"/>
      <c r="DM85" s="320"/>
      <c r="DN85" s="320"/>
      <c r="DO85" s="320"/>
      <c r="DP85" s="320"/>
      <c r="DQ85" s="320"/>
      <c r="DR85" s="320"/>
      <c r="DS85" s="320"/>
      <c r="DT85" s="320"/>
      <c r="DU85" s="320"/>
      <c r="DV85" s="320"/>
      <c r="DW85" s="320"/>
      <c r="DX85" s="320"/>
      <c r="DY85" s="320"/>
      <c r="DZ85" s="320"/>
      <c r="EA85" s="320"/>
      <c r="EB85" s="320"/>
      <c r="EC85" s="320"/>
      <c r="ED85" s="320"/>
      <c r="EE85" s="320"/>
      <c r="EF85" s="320"/>
      <c r="EG85" s="320"/>
      <c r="EH85" s="320"/>
      <c r="EI85" s="320"/>
      <c r="EJ85" s="320"/>
      <c r="EK85" s="320"/>
      <c r="EL85" s="320"/>
      <c r="EM85" s="320"/>
      <c r="EN85" s="320"/>
      <c r="EO85" s="320"/>
      <c r="EP85" s="320"/>
      <c r="EQ85" s="320"/>
      <c r="ER85" s="320"/>
      <c r="ES85" s="320"/>
      <c r="ET85" s="320"/>
      <c r="EU85" s="320"/>
      <c r="EV85" s="320"/>
      <c r="EW85" s="320"/>
      <c r="EX85" s="320"/>
      <c r="EY85" s="320"/>
      <c r="EZ85" s="320"/>
      <c r="FA85" s="320"/>
      <c r="FB85" s="320"/>
      <c r="FC85" s="320"/>
      <c r="FD85" s="320"/>
      <c r="FE85" s="320"/>
      <c r="FF85" s="320"/>
      <c r="FG85" s="320"/>
      <c r="FH85" s="320"/>
      <c r="FI85" s="320"/>
      <c r="FJ85" s="320"/>
      <c r="FK85" s="320"/>
      <c r="FL85" s="320"/>
      <c r="FM85" s="320"/>
      <c r="FN85" s="320"/>
      <c r="FO85" s="320"/>
      <c r="FP85" s="320"/>
      <c r="FQ85" s="320"/>
      <c r="FR85" s="320"/>
      <c r="FS85" s="320"/>
      <c r="FT85" s="320"/>
      <c r="FU85" s="320"/>
      <c r="FV85" s="320"/>
      <c r="FW85" s="320"/>
      <c r="FX85" s="320"/>
      <c r="FY85" s="320"/>
      <c r="FZ85" s="320"/>
      <c r="GA85" s="320"/>
      <c r="GB85" s="320"/>
      <c r="GC85" s="320"/>
      <c r="GD85" s="320"/>
      <c r="GE85" s="320"/>
      <c r="GF85" s="320"/>
      <c r="GG85" s="320"/>
      <c r="GH85" s="320"/>
      <c r="GI85" s="320"/>
      <c r="GJ85" s="320"/>
      <c r="GK85" s="320"/>
      <c r="GL85" s="320"/>
      <c r="GM85" s="320"/>
      <c r="GN85" s="320"/>
      <c r="GO85" s="320"/>
      <c r="GP85" s="320"/>
      <c r="GQ85" s="320"/>
      <c r="GR85" s="320"/>
      <c r="GS85" s="320"/>
      <c r="GT85" s="320"/>
      <c r="GU85" s="320"/>
      <c r="GV85" s="320"/>
      <c r="GW85" s="320"/>
      <c r="GX85" s="320"/>
      <c r="GY85" s="320"/>
      <c r="GZ85" s="320"/>
      <c r="HA85" s="320"/>
      <c r="HB85" s="320"/>
      <c r="HC85" s="320"/>
      <c r="HD85" s="320"/>
      <c r="HE85" s="320"/>
      <c r="HF85" s="320"/>
      <c r="HG85" s="320"/>
      <c r="HH85" s="320"/>
      <c r="HI85" s="320"/>
      <c r="HJ85" s="320"/>
      <c r="HK85" s="320"/>
      <c r="HL85" s="320"/>
      <c r="HM85" s="320"/>
      <c r="HN85" s="320"/>
      <c r="HO85" s="320"/>
      <c r="HP85" s="320"/>
      <c r="HQ85" s="320"/>
      <c r="HR85" s="320"/>
      <c r="HS85" s="320"/>
      <c r="HT85" s="320"/>
      <c r="HU85" s="320"/>
      <c r="HV85" s="320"/>
      <c r="HW85" s="320"/>
      <c r="HX85" s="320"/>
      <c r="HY85" s="320"/>
      <c r="HZ85" s="320"/>
      <c r="IA85" s="320"/>
      <c r="IB85" s="320"/>
      <c r="IC85" s="320"/>
      <c r="ID85" s="320"/>
      <c r="IE85" s="320"/>
      <c r="IF85" s="320"/>
      <c r="IG85" s="320"/>
      <c r="IH85" s="320"/>
      <c r="II85" s="320"/>
      <c r="IJ85" s="320"/>
      <c r="IK85" s="320"/>
      <c r="IL85" s="320"/>
      <c r="IM85" s="320"/>
      <c r="IN85" s="320"/>
      <c r="IO85" s="320"/>
      <c r="IP85" s="320"/>
      <c r="IQ85" s="320"/>
      <c r="IR85" s="320"/>
      <c r="IS85" s="320"/>
      <c r="IT85" s="320"/>
      <c r="IU85" s="320"/>
      <c r="IV85" s="320"/>
      <c r="IW85" s="320"/>
      <c r="IX85" s="320"/>
      <c r="IY85" s="320"/>
      <c r="IZ85" s="320"/>
      <c r="JA85" s="320"/>
      <c r="JB85" s="320"/>
      <c r="JC85" s="320"/>
      <c r="JD85" s="320"/>
      <c r="JE85" s="320"/>
      <c r="JF85" s="320"/>
      <c r="JG85" s="320"/>
      <c r="JH85" s="320"/>
      <c r="JI85" s="320"/>
      <c r="JJ85" s="320"/>
      <c r="JK85" s="320"/>
      <c r="JL85" s="320"/>
      <c r="JM85" s="320"/>
      <c r="JN85" s="320"/>
      <c r="JO85" s="320"/>
      <c r="JP85" s="320"/>
      <c r="JQ85" s="320"/>
      <c r="JR85" s="320"/>
      <c r="JS85" s="320"/>
      <c r="JT85" s="320"/>
      <c r="JU85" s="320"/>
      <c r="JV85" s="320"/>
      <c r="JW85" s="320"/>
      <c r="JX85" s="320"/>
      <c r="JY85" s="320"/>
      <c r="JZ85" s="320"/>
      <c r="KA85" s="320"/>
      <c r="KB85" s="320"/>
      <c r="KC85" s="320"/>
      <c r="KD85" s="320"/>
      <c r="KE85" s="320"/>
      <c r="KF85" s="320"/>
      <c r="KG85" s="320"/>
      <c r="KH85" s="320"/>
      <c r="KI85" s="320"/>
      <c r="KJ85" s="320"/>
      <c r="KK85" s="320"/>
      <c r="KL85" s="320"/>
      <c r="KM85" s="320"/>
      <c r="KN85" s="320"/>
      <c r="KO85" s="320"/>
      <c r="KP85" s="320"/>
      <c r="KQ85" s="320"/>
      <c r="KR85" s="320"/>
      <c r="KS85" s="320"/>
      <c r="KT85" s="320"/>
      <c r="KU85" s="320"/>
      <c r="KV85" s="320"/>
      <c r="KW85" s="320"/>
      <c r="KX85" s="320"/>
      <c r="KY85" s="320"/>
      <c r="KZ85" s="320"/>
      <c r="LA85" s="320"/>
      <c r="LB85" s="320"/>
      <c r="LC85" s="320"/>
      <c r="LD85" s="320"/>
      <c r="LE85" s="320"/>
      <c r="LF85" s="320"/>
      <c r="LG85" s="320"/>
      <c r="LH85" s="320"/>
      <c r="LI85" s="320"/>
      <c r="LJ85" s="320"/>
      <c r="LK85" s="320"/>
      <c r="LL85" s="320"/>
      <c r="LM85" s="320"/>
      <c r="LN85" s="320"/>
      <c r="LO85" s="320"/>
      <c r="LP85" s="320"/>
      <c r="LQ85" s="320"/>
      <c r="LR85" s="320"/>
      <c r="LS85" s="320"/>
      <c r="LT85" s="320"/>
      <c r="LU85" s="320"/>
      <c r="LV85" s="320"/>
      <c r="LW85" s="320"/>
      <c r="LX85" s="320"/>
      <c r="LY85" s="320"/>
      <c r="LZ85" s="320"/>
      <c r="MA85" s="320"/>
      <c r="MB85" s="320"/>
      <c r="MC85" s="320"/>
      <c r="MD85" s="320"/>
      <c r="ME85" s="320"/>
      <c r="MF85" s="320"/>
      <c r="MG85" s="320"/>
    </row>
    <row r="86" s="331" customFormat="1" ht="18.75" customHeight="1">
      <c r="A86" s="349" t="s">
        <v>230</v>
      </c>
      <c r="B86" s="339" t="s">
        <v>231</v>
      </c>
      <c r="C86" s="343" t="e">
        <f>#REF!</f>
        <v>#REF!</v>
      </c>
      <c r="D86" s="343" t="e">
        <f>#REF!</f>
        <v>#REF!</v>
      </c>
      <c r="E86" s="343" t="e">
        <f>#REF!</f>
        <v>#REF!</v>
      </c>
      <c r="F86" s="365">
        <v>352.19999999999999</v>
      </c>
      <c r="G86" s="365">
        <v>356.30000000000001</v>
      </c>
      <c r="H86" s="365">
        <v>361</v>
      </c>
      <c r="I86" s="320"/>
      <c r="J86" s="320"/>
      <c r="K86" s="320"/>
      <c r="L86" s="320"/>
      <c r="M86" s="320"/>
      <c r="N86" s="320"/>
      <c r="O86" s="320"/>
      <c r="P86" s="320"/>
      <c r="Q86" s="320"/>
      <c r="R86" s="320"/>
      <c r="S86" s="320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  <c r="AJ86" s="320"/>
      <c r="AK86" s="320"/>
      <c r="AL86" s="320"/>
      <c r="AM86" s="320"/>
      <c r="AN86" s="320"/>
      <c r="AO86" s="320"/>
      <c r="AP86" s="320"/>
      <c r="AQ86" s="320"/>
      <c r="AR86" s="320"/>
      <c r="AS86" s="320"/>
      <c r="AT86" s="320"/>
      <c r="AU86" s="320"/>
      <c r="AV86" s="320"/>
      <c r="AW86" s="320"/>
      <c r="AX86" s="320"/>
      <c r="AY86" s="320"/>
      <c r="AZ86" s="320"/>
      <c r="BA86" s="320"/>
      <c r="BB86" s="320"/>
      <c r="BC86" s="320"/>
      <c r="BD86" s="320"/>
      <c r="BE86" s="320"/>
      <c r="BF86" s="320"/>
      <c r="BG86" s="320"/>
      <c r="BH86" s="320"/>
      <c r="BI86" s="320"/>
      <c r="BJ86" s="320"/>
      <c r="BK86" s="320"/>
      <c r="BL86" s="320"/>
      <c r="BM86" s="320"/>
      <c r="BN86" s="320"/>
      <c r="BO86" s="320"/>
      <c r="BP86" s="320"/>
      <c r="BQ86" s="320"/>
      <c r="BR86" s="320"/>
      <c r="BS86" s="320"/>
      <c r="BT86" s="320"/>
      <c r="BU86" s="320"/>
      <c r="BV86" s="320"/>
      <c r="BW86" s="320"/>
      <c r="BX86" s="320"/>
      <c r="BY86" s="320"/>
      <c r="BZ86" s="320"/>
      <c r="CA86" s="320"/>
      <c r="CB86" s="320"/>
      <c r="CC86" s="320"/>
      <c r="CD86" s="320"/>
      <c r="CE86" s="320"/>
      <c r="CF86" s="320"/>
      <c r="CG86" s="320"/>
      <c r="CH86" s="320"/>
      <c r="CI86" s="320"/>
      <c r="CJ86" s="320"/>
      <c r="CK86" s="320"/>
      <c r="CL86" s="320"/>
      <c r="CM86" s="320"/>
      <c r="CN86" s="320"/>
      <c r="CO86" s="320"/>
      <c r="CP86" s="320"/>
      <c r="CQ86" s="320"/>
      <c r="CR86" s="320"/>
      <c r="CS86" s="320"/>
      <c r="CT86" s="320"/>
      <c r="CU86" s="320"/>
      <c r="CV86" s="320"/>
      <c r="CW86" s="320"/>
      <c r="CX86" s="320"/>
      <c r="CY86" s="320"/>
      <c r="CZ86" s="320"/>
      <c r="DA86" s="320"/>
      <c r="DB86" s="320"/>
      <c r="DC86" s="320"/>
      <c r="DD86" s="320"/>
      <c r="DE86" s="320"/>
      <c r="DF86" s="320"/>
      <c r="DG86" s="320"/>
      <c r="DH86" s="320"/>
      <c r="DI86" s="320"/>
      <c r="DJ86" s="320"/>
      <c r="DK86" s="320"/>
      <c r="DL86" s="320"/>
      <c r="DM86" s="320"/>
      <c r="DN86" s="320"/>
      <c r="DO86" s="320"/>
      <c r="DP86" s="320"/>
      <c r="DQ86" s="320"/>
      <c r="DR86" s="320"/>
      <c r="DS86" s="320"/>
      <c r="DT86" s="320"/>
      <c r="DU86" s="320"/>
      <c r="DV86" s="320"/>
      <c r="DW86" s="320"/>
      <c r="DX86" s="320"/>
      <c r="DY86" s="320"/>
      <c r="DZ86" s="320"/>
      <c r="EA86" s="320"/>
      <c r="EB86" s="320"/>
      <c r="EC86" s="320"/>
      <c r="ED86" s="320"/>
      <c r="EE86" s="320"/>
      <c r="EF86" s="320"/>
      <c r="EG86" s="320"/>
      <c r="EH86" s="320"/>
      <c r="EI86" s="320"/>
      <c r="EJ86" s="320"/>
      <c r="EK86" s="320"/>
      <c r="EL86" s="320"/>
      <c r="EM86" s="320"/>
      <c r="EN86" s="320"/>
      <c r="EO86" s="320"/>
      <c r="EP86" s="320"/>
      <c r="EQ86" s="320"/>
      <c r="ER86" s="320"/>
      <c r="ES86" s="320"/>
      <c r="ET86" s="320"/>
      <c r="EU86" s="320"/>
      <c r="EV86" s="320"/>
      <c r="EW86" s="320"/>
      <c r="EX86" s="320"/>
      <c r="EY86" s="320"/>
      <c r="EZ86" s="320"/>
      <c r="FA86" s="320"/>
      <c r="FB86" s="320"/>
      <c r="FC86" s="320"/>
      <c r="FD86" s="320"/>
      <c r="FE86" s="320"/>
      <c r="FF86" s="320"/>
      <c r="FG86" s="320"/>
      <c r="FH86" s="320"/>
      <c r="FI86" s="320"/>
      <c r="FJ86" s="320"/>
      <c r="FK86" s="320"/>
      <c r="FL86" s="320"/>
      <c r="FM86" s="320"/>
      <c r="FN86" s="320"/>
      <c r="FO86" s="320"/>
      <c r="FP86" s="320"/>
      <c r="FQ86" s="320"/>
      <c r="FR86" s="320"/>
      <c r="FS86" s="320"/>
      <c r="FT86" s="320"/>
      <c r="FU86" s="320"/>
      <c r="FV86" s="320"/>
      <c r="FW86" s="320"/>
      <c r="FX86" s="320"/>
      <c r="FY86" s="320"/>
      <c r="FZ86" s="320"/>
      <c r="GA86" s="320"/>
      <c r="GB86" s="320"/>
      <c r="GC86" s="320"/>
      <c r="GD86" s="320"/>
      <c r="GE86" s="320"/>
      <c r="GF86" s="320"/>
      <c r="GG86" s="320"/>
      <c r="GH86" s="320"/>
      <c r="GI86" s="320"/>
      <c r="GJ86" s="320"/>
      <c r="GK86" s="320"/>
      <c r="GL86" s="320"/>
      <c r="GM86" s="320"/>
      <c r="GN86" s="320"/>
      <c r="GO86" s="320"/>
      <c r="GP86" s="320"/>
      <c r="GQ86" s="320"/>
      <c r="GR86" s="320"/>
      <c r="GS86" s="320"/>
      <c r="GT86" s="320"/>
      <c r="GU86" s="320"/>
      <c r="GV86" s="320"/>
      <c r="GW86" s="320"/>
      <c r="GX86" s="320"/>
      <c r="GY86" s="320"/>
      <c r="GZ86" s="320"/>
      <c r="HA86" s="320"/>
      <c r="HB86" s="320"/>
      <c r="HC86" s="320"/>
      <c r="HD86" s="320"/>
      <c r="HE86" s="320"/>
      <c r="HF86" s="320"/>
      <c r="HG86" s="320"/>
      <c r="HH86" s="320"/>
      <c r="HI86" s="320"/>
      <c r="HJ86" s="320"/>
      <c r="HK86" s="320"/>
      <c r="HL86" s="320"/>
      <c r="HM86" s="320"/>
      <c r="HN86" s="320"/>
      <c r="HO86" s="320"/>
      <c r="HP86" s="320"/>
      <c r="HQ86" s="320"/>
      <c r="HR86" s="320"/>
      <c r="HS86" s="320"/>
      <c r="HT86" s="320"/>
      <c r="HU86" s="320"/>
      <c r="HV86" s="320"/>
      <c r="HW86" s="320"/>
      <c r="HX86" s="320"/>
      <c r="HY86" s="320"/>
      <c r="HZ86" s="320"/>
      <c r="IA86" s="320"/>
      <c r="IB86" s="320"/>
      <c r="IC86" s="320"/>
      <c r="ID86" s="320"/>
      <c r="IE86" s="320"/>
      <c r="IF86" s="320"/>
      <c r="IG86" s="320"/>
      <c r="IH86" s="320"/>
      <c r="II86" s="320"/>
      <c r="IJ86" s="320"/>
      <c r="IK86" s="320"/>
      <c r="IL86" s="320"/>
      <c r="IM86" s="320"/>
      <c r="IN86" s="320"/>
      <c r="IO86" s="320"/>
      <c r="IP86" s="320"/>
      <c r="IQ86" s="320"/>
      <c r="IR86" s="320"/>
      <c r="IS86" s="320"/>
      <c r="IT86" s="320"/>
      <c r="IU86" s="320"/>
      <c r="IV86" s="320"/>
      <c r="IW86" s="320"/>
      <c r="IX86" s="320"/>
      <c r="IY86" s="320"/>
      <c r="IZ86" s="320"/>
      <c r="JA86" s="320"/>
      <c r="JB86" s="320"/>
      <c r="JC86" s="320"/>
      <c r="JD86" s="320"/>
      <c r="JE86" s="320"/>
      <c r="JF86" s="320"/>
      <c r="JG86" s="320"/>
      <c r="JH86" s="320"/>
      <c r="JI86" s="320"/>
      <c r="JJ86" s="320"/>
      <c r="JK86" s="320"/>
      <c r="JL86" s="320"/>
      <c r="JM86" s="320"/>
      <c r="JN86" s="320"/>
      <c r="JO86" s="320"/>
      <c r="JP86" s="320"/>
      <c r="JQ86" s="320"/>
      <c r="JR86" s="320"/>
      <c r="JS86" s="320"/>
      <c r="JT86" s="320"/>
      <c r="JU86" s="320"/>
      <c r="JV86" s="320"/>
      <c r="JW86" s="320"/>
      <c r="JX86" s="320"/>
      <c r="JY86" s="320"/>
      <c r="JZ86" s="320"/>
      <c r="KA86" s="320"/>
      <c r="KB86" s="320"/>
      <c r="KC86" s="320"/>
      <c r="KD86" s="320"/>
      <c r="KE86" s="320"/>
      <c r="KF86" s="320"/>
      <c r="KG86" s="320"/>
      <c r="KH86" s="320"/>
      <c r="KI86" s="320"/>
      <c r="KJ86" s="320"/>
      <c r="KK86" s="320"/>
      <c r="KL86" s="320"/>
      <c r="KM86" s="320"/>
      <c r="KN86" s="320"/>
      <c r="KO86" s="320"/>
      <c r="KP86" s="320"/>
      <c r="KQ86" s="320"/>
      <c r="KR86" s="320"/>
      <c r="KS86" s="320"/>
      <c r="KT86" s="320"/>
      <c r="KU86" s="320"/>
      <c r="KV86" s="320"/>
      <c r="KW86" s="320"/>
      <c r="KX86" s="320"/>
      <c r="KY86" s="320"/>
      <c r="KZ86" s="320"/>
      <c r="LA86" s="320"/>
      <c r="LB86" s="320"/>
      <c r="LC86" s="320"/>
      <c r="LD86" s="320"/>
      <c r="LE86" s="320"/>
      <c r="LF86" s="320"/>
      <c r="LG86" s="320"/>
      <c r="LH86" s="320"/>
      <c r="LI86" s="320"/>
      <c r="LJ86" s="320"/>
      <c r="LK86" s="320"/>
      <c r="LL86" s="320"/>
      <c r="LM86" s="320"/>
      <c r="LN86" s="320"/>
      <c r="LO86" s="320"/>
      <c r="LP86" s="320"/>
      <c r="LQ86" s="320"/>
      <c r="LR86" s="320"/>
      <c r="LS86" s="320"/>
      <c r="LT86" s="320"/>
      <c r="LU86" s="320"/>
      <c r="LV86" s="320"/>
      <c r="LW86" s="320"/>
      <c r="LX86" s="320"/>
      <c r="LY86" s="320"/>
      <c r="LZ86" s="320"/>
      <c r="MA86" s="320"/>
      <c r="MB86" s="320"/>
      <c r="MC86" s="320"/>
      <c r="MD86" s="320"/>
      <c r="ME86" s="320"/>
      <c r="MF86" s="320"/>
      <c r="MG86" s="320"/>
    </row>
    <row r="87" s="331" customFormat="1" ht="15.75" customHeight="1">
      <c r="A87" s="349" t="s">
        <v>232</v>
      </c>
      <c r="B87" s="339" t="s">
        <v>231</v>
      </c>
      <c r="C87" s="343" t="e">
        <f>#REF!</f>
        <v>#REF!</v>
      </c>
      <c r="D87" s="343" t="e">
        <f>#REF!</f>
        <v>#REF!</v>
      </c>
      <c r="E87" s="343" t="e">
        <f>#REF!</f>
        <v>#REF!</v>
      </c>
      <c r="F87" s="365">
        <v>121.40000000000001</v>
      </c>
      <c r="G87" s="365">
        <v>121.5</v>
      </c>
      <c r="H87" s="365">
        <v>121.90000000000001</v>
      </c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  <c r="AM87" s="320"/>
      <c r="AN87" s="320"/>
      <c r="AO87" s="320"/>
      <c r="AP87" s="320"/>
      <c r="AQ87" s="320"/>
      <c r="AR87" s="320"/>
      <c r="AS87" s="320"/>
      <c r="AT87" s="320"/>
      <c r="AU87" s="320"/>
      <c r="AV87" s="320"/>
      <c r="AW87" s="320"/>
      <c r="AX87" s="320"/>
      <c r="AY87" s="320"/>
      <c r="AZ87" s="320"/>
      <c r="BA87" s="320"/>
      <c r="BB87" s="320"/>
      <c r="BC87" s="320"/>
      <c r="BD87" s="320"/>
      <c r="BE87" s="320"/>
      <c r="BF87" s="320"/>
      <c r="BG87" s="320"/>
      <c r="BH87" s="320"/>
      <c r="BI87" s="320"/>
      <c r="BJ87" s="320"/>
      <c r="BK87" s="320"/>
      <c r="BL87" s="320"/>
      <c r="BM87" s="320"/>
      <c r="BN87" s="320"/>
      <c r="BO87" s="320"/>
      <c r="BP87" s="320"/>
      <c r="BQ87" s="320"/>
      <c r="BR87" s="320"/>
      <c r="BS87" s="320"/>
      <c r="BT87" s="320"/>
      <c r="BU87" s="320"/>
      <c r="BV87" s="320"/>
      <c r="BW87" s="320"/>
      <c r="BX87" s="320"/>
      <c r="BY87" s="320"/>
      <c r="BZ87" s="320"/>
      <c r="CA87" s="320"/>
      <c r="CB87" s="320"/>
      <c r="CC87" s="320"/>
      <c r="CD87" s="320"/>
      <c r="CE87" s="320"/>
      <c r="CF87" s="320"/>
      <c r="CG87" s="320"/>
      <c r="CH87" s="320"/>
      <c r="CI87" s="320"/>
      <c r="CJ87" s="320"/>
      <c r="CK87" s="320"/>
      <c r="CL87" s="320"/>
      <c r="CM87" s="320"/>
      <c r="CN87" s="320"/>
      <c r="CO87" s="320"/>
      <c r="CP87" s="320"/>
      <c r="CQ87" s="320"/>
      <c r="CR87" s="320"/>
      <c r="CS87" s="320"/>
      <c r="CT87" s="320"/>
      <c r="CU87" s="320"/>
      <c r="CV87" s="320"/>
      <c r="CW87" s="320"/>
      <c r="CX87" s="320"/>
      <c r="CY87" s="320"/>
      <c r="CZ87" s="320"/>
      <c r="DA87" s="320"/>
      <c r="DB87" s="320"/>
      <c r="DC87" s="320"/>
      <c r="DD87" s="320"/>
      <c r="DE87" s="320"/>
      <c r="DF87" s="320"/>
      <c r="DG87" s="320"/>
      <c r="DH87" s="320"/>
      <c r="DI87" s="320"/>
      <c r="DJ87" s="320"/>
      <c r="DK87" s="320"/>
      <c r="DL87" s="320"/>
      <c r="DM87" s="320"/>
      <c r="DN87" s="320"/>
      <c r="DO87" s="320"/>
      <c r="DP87" s="320"/>
      <c r="DQ87" s="320"/>
      <c r="DR87" s="320"/>
      <c r="DS87" s="320"/>
      <c r="DT87" s="320"/>
      <c r="DU87" s="320"/>
      <c r="DV87" s="320"/>
      <c r="DW87" s="320"/>
      <c r="DX87" s="320"/>
      <c r="DY87" s="320"/>
      <c r="DZ87" s="320"/>
      <c r="EA87" s="320"/>
      <c r="EB87" s="320"/>
      <c r="EC87" s="320"/>
      <c r="ED87" s="320"/>
      <c r="EE87" s="320"/>
      <c r="EF87" s="320"/>
      <c r="EG87" s="320"/>
      <c r="EH87" s="320"/>
      <c r="EI87" s="320"/>
      <c r="EJ87" s="320"/>
      <c r="EK87" s="320"/>
      <c r="EL87" s="320"/>
      <c r="EM87" s="320"/>
      <c r="EN87" s="320"/>
      <c r="EO87" s="320"/>
      <c r="EP87" s="320"/>
      <c r="EQ87" s="320"/>
      <c r="ER87" s="320"/>
      <c r="ES87" s="320"/>
      <c r="ET87" s="320"/>
      <c r="EU87" s="320"/>
      <c r="EV87" s="320"/>
      <c r="EW87" s="320"/>
      <c r="EX87" s="320"/>
      <c r="EY87" s="320"/>
      <c r="EZ87" s="320"/>
      <c r="FA87" s="320"/>
      <c r="FB87" s="320"/>
      <c r="FC87" s="320"/>
      <c r="FD87" s="320"/>
      <c r="FE87" s="320"/>
      <c r="FF87" s="320"/>
      <c r="FG87" s="320"/>
      <c r="FH87" s="320"/>
      <c r="FI87" s="320"/>
      <c r="FJ87" s="320"/>
      <c r="FK87" s="320"/>
      <c r="FL87" s="320"/>
      <c r="FM87" s="320"/>
      <c r="FN87" s="320"/>
      <c r="FO87" s="320"/>
      <c r="FP87" s="320"/>
      <c r="FQ87" s="320"/>
      <c r="FR87" s="320"/>
      <c r="FS87" s="320"/>
      <c r="FT87" s="320"/>
      <c r="FU87" s="320"/>
      <c r="FV87" s="320"/>
      <c r="FW87" s="320"/>
      <c r="FX87" s="320"/>
      <c r="FY87" s="320"/>
      <c r="FZ87" s="320"/>
      <c r="GA87" s="320"/>
      <c r="GB87" s="320"/>
      <c r="GC87" s="320"/>
      <c r="GD87" s="320"/>
      <c r="GE87" s="320"/>
      <c r="GF87" s="320"/>
      <c r="GG87" s="320"/>
      <c r="GH87" s="320"/>
      <c r="GI87" s="320"/>
      <c r="GJ87" s="320"/>
      <c r="GK87" s="320"/>
      <c r="GL87" s="320"/>
      <c r="GM87" s="320"/>
      <c r="GN87" s="320"/>
      <c r="GO87" s="320"/>
      <c r="GP87" s="320"/>
      <c r="GQ87" s="320"/>
      <c r="GR87" s="320"/>
      <c r="GS87" s="320"/>
      <c r="GT87" s="320"/>
      <c r="GU87" s="320"/>
      <c r="GV87" s="320"/>
      <c r="GW87" s="320"/>
      <c r="GX87" s="320"/>
      <c r="GY87" s="320"/>
      <c r="GZ87" s="320"/>
      <c r="HA87" s="320"/>
      <c r="HB87" s="320"/>
      <c r="HC87" s="320"/>
      <c r="HD87" s="320"/>
      <c r="HE87" s="320"/>
      <c r="HF87" s="320"/>
      <c r="HG87" s="320"/>
      <c r="HH87" s="320"/>
      <c r="HI87" s="320"/>
      <c r="HJ87" s="320"/>
      <c r="HK87" s="320"/>
      <c r="HL87" s="320"/>
      <c r="HM87" s="320"/>
      <c r="HN87" s="320"/>
      <c r="HO87" s="320"/>
      <c r="HP87" s="320"/>
      <c r="HQ87" s="320"/>
      <c r="HR87" s="320"/>
      <c r="HS87" s="320"/>
      <c r="HT87" s="320"/>
      <c r="HU87" s="320"/>
      <c r="HV87" s="320"/>
      <c r="HW87" s="320"/>
      <c r="HX87" s="320"/>
      <c r="HY87" s="320"/>
      <c r="HZ87" s="320"/>
      <c r="IA87" s="320"/>
      <c r="IB87" s="320"/>
      <c r="IC87" s="320"/>
      <c r="ID87" s="320"/>
      <c r="IE87" s="320"/>
      <c r="IF87" s="320"/>
      <c r="IG87" s="320"/>
      <c r="IH87" s="320"/>
      <c r="II87" s="320"/>
      <c r="IJ87" s="320"/>
      <c r="IK87" s="320"/>
      <c r="IL87" s="320"/>
      <c r="IM87" s="320"/>
      <c r="IN87" s="320"/>
      <c r="IO87" s="320"/>
      <c r="IP87" s="320"/>
      <c r="IQ87" s="320"/>
      <c r="IR87" s="320"/>
      <c r="IS87" s="320"/>
      <c r="IT87" s="320"/>
      <c r="IU87" s="320"/>
      <c r="IV87" s="320"/>
      <c r="IW87" s="320"/>
      <c r="IX87" s="320"/>
      <c r="IY87" s="320"/>
      <c r="IZ87" s="320"/>
      <c r="JA87" s="320"/>
      <c r="JB87" s="320"/>
      <c r="JC87" s="320"/>
      <c r="JD87" s="320"/>
      <c r="JE87" s="320"/>
      <c r="JF87" s="320"/>
      <c r="JG87" s="320"/>
      <c r="JH87" s="320"/>
      <c r="JI87" s="320"/>
      <c r="JJ87" s="320"/>
      <c r="JK87" s="320"/>
      <c r="JL87" s="320"/>
      <c r="JM87" s="320"/>
      <c r="JN87" s="320"/>
      <c r="JO87" s="320"/>
      <c r="JP87" s="320"/>
      <c r="JQ87" s="320"/>
      <c r="JR87" s="320"/>
      <c r="JS87" s="320"/>
      <c r="JT87" s="320"/>
      <c r="JU87" s="320"/>
      <c r="JV87" s="320"/>
      <c r="JW87" s="320"/>
      <c r="JX87" s="320"/>
      <c r="JY87" s="320"/>
      <c r="JZ87" s="320"/>
      <c r="KA87" s="320"/>
      <c r="KB87" s="320"/>
      <c r="KC87" s="320"/>
      <c r="KD87" s="320"/>
      <c r="KE87" s="320"/>
      <c r="KF87" s="320"/>
      <c r="KG87" s="320"/>
      <c r="KH87" s="320"/>
      <c r="KI87" s="320"/>
      <c r="KJ87" s="320"/>
      <c r="KK87" s="320"/>
      <c r="KL87" s="320"/>
      <c r="KM87" s="320"/>
      <c r="KN87" s="320"/>
      <c r="KO87" s="320"/>
      <c r="KP87" s="320"/>
      <c r="KQ87" s="320"/>
      <c r="KR87" s="320"/>
      <c r="KS87" s="320"/>
      <c r="KT87" s="320"/>
      <c r="KU87" s="320"/>
      <c r="KV87" s="320"/>
      <c r="KW87" s="320"/>
      <c r="KX87" s="320"/>
      <c r="KY87" s="320"/>
      <c r="KZ87" s="320"/>
      <c r="LA87" s="320"/>
      <c r="LB87" s="320"/>
      <c r="LC87" s="320"/>
      <c r="LD87" s="320"/>
      <c r="LE87" s="320"/>
      <c r="LF87" s="320"/>
      <c r="LG87" s="320"/>
      <c r="LH87" s="320"/>
      <c r="LI87" s="320"/>
      <c r="LJ87" s="320"/>
      <c r="LK87" s="320"/>
      <c r="LL87" s="320"/>
      <c r="LM87" s="320"/>
      <c r="LN87" s="320"/>
      <c r="LO87" s="320"/>
      <c r="LP87" s="320"/>
      <c r="LQ87" s="320"/>
      <c r="LR87" s="320"/>
      <c r="LS87" s="320"/>
      <c r="LT87" s="320"/>
      <c r="LU87" s="320"/>
      <c r="LV87" s="320"/>
      <c r="LW87" s="320"/>
      <c r="LX87" s="320"/>
      <c r="LY87" s="320"/>
      <c r="LZ87" s="320"/>
      <c r="MA87" s="320"/>
      <c r="MB87" s="320"/>
      <c r="MC87" s="320"/>
      <c r="MD87" s="320"/>
      <c r="ME87" s="320"/>
      <c r="MF87" s="320"/>
      <c r="MG87" s="320"/>
    </row>
    <row r="88" s="331" customFormat="1" ht="15.75" customHeight="1">
      <c r="A88" s="349" t="s">
        <v>233</v>
      </c>
      <c r="B88" s="339" t="s">
        <v>231</v>
      </c>
      <c r="C88" s="343" t="e">
        <f>#REF!</f>
        <v>#REF!</v>
      </c>
      <c r="D88" s="343" t="e">
        <f>#REF!</f>
        <v>#REF!</v>
      </c>
      <c r="E88" s="343" t="e">
        <f>#REF!</f>
        <v>#REF!</v>
      </c>
      <c r="F88" s="365">
        <v>50.799999999999997</v>
      </c>
      <c r="G88" s="365">
        <v>51.299999999999997</v>
      </c>
      <c r="H88" s="365">
        <v>51.700000000000003</v>
      </c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  <c r="AJ88" s="320"/>
      <c r="AK88" s="320"/>
      <c r="AL88" s="320"/>
      <c r="AM88" s="320"/>
      <c r="AN88" s="320"/>
      <c r="AO88" s="320"/>
      <c r="AP88" s="320"/>
      <c r="AQ88" s="320"/>
      <c r="AR88" s="320"/>
      <c r="AS88" s="320"/>
      <c r="AT88" s="320"/>
      <c r="AU88" s="320"/>
      <c r="AV88" s="320"/>
      <c r="AW88" s="320"/>
      <c r="AX88" s="320"/>
      <c r="AY88" s="320"/>
      <c r="AZ88" s="320"/>
      <c r="BA88" s="320"/>
      <c r="BB88" s="320"/>
      <c r="BC88" s="320"/>
      <c r="BD88" s="320"/>
      <c r="BE88" s="320"/>
      <c r="BF88" s="320"/>
      <c r="BG88" s="320"/>
      <c r="BH88" s="320"/>
      <c r="BI88" s="320"/>
      <c r="BJ88" s="320"/>
      <c r="BK88" s="320"/>
      <c r="BL88" s="320"/>
      <c r="BM88" s="320"/>
      <c r="BN88" s="320"/>
      <c r="BO88" s="320"/>
      <c r="BP88" s="320"/>
      <c r="BQ88" s="320"/>
      <c r="BR88" s="320"/>
      <c r="BS88" s="320"/>
      <c r="BT88" s="320"/>
      <c r="BU88" s="320"/>
      <c r="BV88" s="320"/>
      <c r="BW88" s="320"/>
      <c r="BX88" s="320"/>
      <c r="BY88" s="320"/>
      <c r="BZ88" s="320"/>
      <c r="CA88" s="320"/>
      <c r="CB88" s="320"/>
      <c r="CC88" s="320"/>
      <c r="CD88" s="320"/>
      <c r="CE88" s="320"/>
      <c r="CF88" s="320"/>
      <c r="CG88" s="320"/>
      <c r="CH88" s="320"/>
      <c r="CI88" s="320"/>
      <c r="CJ88" s="320"/>
      <c r="CK88" s="320"/>
      <c r="CL88" s="320"/>
      <c r="CM88" s="320"/>
      <c r="CN88" s="320"/>
      <c r="CO88" s="320"/>
      <c r="CP88" s="320"/>
      <c r="CQ88" s="320"/>
      <c r="CR88" s="320"/>
      <c r="CS88" s="320"/>
      <c r="CT88" s="320"/>
      <c r="CU88" s="320"/>
      <c r="CV88" s="320"/>
      <c r="CW88" s="320"/>
      <c r="CX88" s="320"/>
      <c r="CY88" s="320"/>
      <c r="CZ88" s="320"/>
      <c r="DA88" s="320"/>
      <c r="DB88" s="320"/>
      <c r="DC88" s="320"/>
      <c r="DD88" s="320"/>
      <c r="DE88" s="320"/>
      <c r="DF88" s="320"/>
      <c r="DG88" s="320"/>
      <c r="DH88" s="320"/>
      <c r="DI88" s="320"/>
      <c r="DJ88" s="320"/>
      <c r="DK88" s="320"/>
      <c r="DL88" s="320"/>
      <c r="DM88" s="320"/>
      <c r="DN88" s="320"/>
      <c r="DO88" s="320"/>
      <c r="DP88" s="320"/>
      <c r="DQ88" s="320"/>
      <c r="DR88" s="320"/>
      <c r="DS88" s="320"/>
      <c r="DT88" s="320"/>
      <c r="DU88" s="320"/>
      <c r="DV88" s="320"/>
      <c r="DW88" s="320"/>
      <c r="DX88" s="320"/>
      <c r="DY88" s="320"/>
      <c r="DZ88" s="320"/>
      <c r="EA88" s="320"/>
      <c r="EB88" s="320"/>
      <c r="EC88" s="320"/>
      <c r="ED88" s="320"/>
      <c r="EE88" s="320"/>
      <c r="EF88" s="320"/>
      <c r="EG88" s="320"/>
      <c r="EH88" s="320"/>
      <c r="EI88" s="320"/>
      <c r="EJ88" s="320"/>
      <c r="EK88" s="320"/>
      <c r="EL88" s="320"/>
      <c r="EM88" s="320"/>
      <c r="EN88" s="320"/>
      <c r="EO88" s="320"/>
      <c r="EP88" s="320"/>
      <c r="EQ88" s="320"/>
      <c r="ER88" s="320"/>
      <c r="ES88" s="320"/>
      <c r="ET88" s="320"/>
      <c r="EU88" s="320"/>
      <c r="EV88" s="320"/>
      <c r="EW88" s="320"/>
      <c r="EX88" s="320"/>
      <c r="EY88" s="320"/>
      <c r="EZ88" s="320"/>
      <c r="FA88" s="320"/>
      <c r="FB88" s="320"/>
      <c r="FC88" s="320"/>
      <c r="FD88" s="320"/>
      <c r="FE88" s="320"/>
      <c r="FF88" s="320"/>
      <c r="FG88" s="320"/>
      <c r="FH88" s="320"/>
      <c r="FI88" s="320"/>
      <c r="FJ88" s="320"/>
      <c r="FK88" s="320"/>
      <c r="FL88" s="320"/>
      <c r="FM88" s="320"/>
      <c r="FN88" s="320"/>
      <c r="FO88" s="320"/>
      <c r="FP88" s="320"/>
      <c r="FQ88" s="320"/>
      <c r="FR88" s="320"/>
      <c r="FS88" s="320"/>
      <c r="FT88" s="320"/>
      <c r="FU88" s="320"/>
      <c r="FV88" s="320"/>
      <c r="FW88" s="320"/>
      <c r="FX88" s="320"/>
      <c r="FY88" s="320"/>
      <c r="FZ88" s="320"/>
      <c r="GA88" s="320"/>
      <c r="GB88" s="320"/>
      <c r="GC88" s="320"/>
      <c r="GD88" s="320"/>
      <c r="GE88" s="320"/>
      <c r="GF88" s="320"/>
      <c r="GG88" s="320"/>
      <c r="GH88" s="320"/>
      <c r="GI88" s="320"/>
      <c r="GJ88" s="320"/>
      <c r="GK88" s="320"/>
      <c r="GL88" s="320"/>
      <c r="GM88" s="320"/>
      <c r="GN88" s="320"/>
      <c r="GO88" s="320"/>
      <c r="GP88" s="320"/>
      <c r="GQ88" s="320"/>
      <c r="GR88" s="320"/>
      <c r="GS88" s="320"/>
      <c r="GT88" s="320"/>
      <c r="GU88" s="320"/>
      <c r="GV88" s="320"/>
      <c r="GW88" s="320"/>
      <c r="GX88" s="320"/>
      <c r="GY88" s="320"/>
      <c r="GZ88" s="320"/>
      <c r="HA88" s="320"/>
      <c r="HB88" s="320"/>
      <c r="HC88" s="320"/>
      <c r="HD88" s="320"/>
      <c r="HE88" s="320"/>
      <c r="HF88" s="320"/>
      <c r="HG88" s="320"/>
      <c r="HH88" s="320"/>
      <c r="HI88" s="320"/>
      <c r="HJ88" s="320"/>
      <c r="HK88" s="320"/>
      <c r="HL88" s="320"/>
      <c r="HM88" s="320"/>
      <c r="HN88" s="320"/>
      <c r="HO88" s="320"/>
      <c r="HP88" s="320"/>
      <c r="HQ88" s="320"/>
      <c r="HR88" s="320"/>
      <c r="HS88" s="320"/>
      <c r="HT88" s="320"/>
      <c r="HU88" s="320"/>
      <c r="HV88" s="320"/>
      <c r="HW88" s="320"/>
      <c r="HX88" s="320"/>
      <c r="HY88" s="320"/>
      <c r="HZ88" s="320"/>
      <c r="IA88" s="320"/>
      <c r="IB88" s="320"/>
      <c r="IC88" s="320"/>
      <c r="ID88" s="320"/>
      <c r="IE88" s="320"/>
      <c r="IF88" s="320"/>
      <c r="IG88" s="320"/>
      <c r="IH88" s="320"/>
      <c r="II88" s="320"/>
      <c r="IJ88" s="320"/>
      <c r="IK88" s="320"/>
      <c r="IL88" s="320"/>
      <c r="IM88" s="320"/>
      <c r="IN88" s="320"/>
      <c r="IO88" s="320"/>
      <c r="IP88" s="320"/>
      <c r="IQ88" s="320"/>
      <c r="IR88" s="320"/>
      <c r="IS88" s="320"/>
      <c r="IT88" s="320"/>
      <c r="IU88" s="320"/>
      <c r="IV88" s="320"/>
      <c r="IW88" s="320"/>
      <c r="IX88" s="320"/>
      <c r="IY88" s="320"/>
      <c r="IZ88" s="320"/>
      <c r="JA88" s="320"/>
      <c r="JB88" s="320"/>
      <c r="JC88" s="320"/>
      <c r="JD88" s="320"/>
      <c r="JE88" s="320"/>
      <c r="JF88" s="320"/>
      <c r="JG88" s="320"/>
      <c r="JH88" s="320"/>
      <c r="JI88" s="320"/>
      <c r="JJ88" s="320"/>
      <c r="JK88" s="320"/>
      <c r="JL88" s="320"/>
      <c r="JM88" s="320"/>
      <c r="JN88" s="320"/>
      <c r="JO88" s="320"/>
      <c r="JP88" s="320"/>
      <c r="JQ88" s="320"/>
      <c r="JR88" s="320"/>
      <c r="JS88" s="320"/>
      <c r="JT88" s="320"/>
      <c r="JU88" s="320"/>
      <c r="JV88" s="320"/>
      <c r="JW88" s="320"/>
      <c r="JX88" s="320"/>
      <c r="JY88" s="320"/>
      <c r="JZ88" s="320"/>
      <c r="KA88" s="320"/>
      <c r="KB88" s="320"/>
      <c r="KC88" s="320"/>
      <c r="KD88" s="320"/>
      <c r="KE88" s="320"/>
      <c r="KF88" s="320"/>
      <c r="KG88" s="320"/>
      <c r="KH88" s="320"/>
      <c r="KI88" s="320"/>
      <c r="KJ88" s="320"/>
      <c r="KK88" s="320"/>
      <c r="KL88" s="320"/>
      <c r="KM88" s="320"/>
      <c r="KN88" s="320"/>
      <c r="KO88" s="320"/>
      <c r="KP88" s="320"/>
      <c r="KQ88" s="320"/>
      <c r="KR88" s="320"/>
      <c r="KS88" s="320"/>
      <c r="KT88" s="320"/>
      <c r="KU88" s="320"/>
      <c r="KV88" s="320"/>
      <c r="KW88" s="320"/>
      <c r="KX88" s="320"/>
      <c r="KY88" s="320"/>
      <c r="KZ88" s="320"/>
      <c r="LA88" s="320"/>
      <c r="LB88" s="320"/>
      <c r="LC88" s="320"/>
      <c r="LD88" s="320"/>
      <c r="LE88" s="320"/>
      <c r="LF88" s="320"/>
      <c r="LG88" s="320"/>
      <c r="LH88" s="320"/>
      <c r="LI88" s="320"/>
      <c r="LJ88" s="320"/>
      <c r="LK88" s="320"/>
      <c r="LL88" s="320"/>
      <c r="LM88" s="320"/>
      <c r="LN88" s="320"/>
      <c r="LO88" s="320"/>
      <c r="LP88" s="320"/>
      <c r="LQ88" s="320"/>
      <c r="LR88" s="320"/>
      <c r="LS88" s="320"/>
      <c r="LT88" s="320"/>
      <c r="LU88" s="320"/>
      <c r="LV88" s="320"/>
      <c r="LW88" s="320"/>
      <c r="LX88" s="320"/>
      <c r="LY88" s="320"/>
      <c r="LZ88" s="320"/>
      <c r="MA88" s="320"/>
      <c r="MB88" s="320"/>
      <c r="MC88" s="320"/>
      <c r="MD88" s="320"/>
      <c r="ME88" s="320"/>
      <c r="MF88" s="320"/>
      <c r="MG88" s="320"/>
    </row>
    <row r="89" s="331" customFormat="1" ht="33.75" customHeight="1">
      <c r="A89" s="349" t="s">
        <v>234</v>
      </c>
      <c r="B89" s="339" t="s">
        <v>231</v>
      </c>
      <c r="C89" s="343" t="e">
        <f>#REF!</f>
        <v>#REF!</v>
      </c>
      <c r="D89" s="343" t="e">
        <f>#REF!</f>
        <v>#REF!</v>
      </c>
      <c r="E89" s="343" t="e">
        <f>#REF!</f>
        <v>#REF!</v>
      </c>
      <c r="F89" s="365">
        <v>154.80000000000001</v>
      </c>
      <c r="G89" s="365">
        <v>155.40000000000001</v>
      </c>
      <c r="H89" s="365">
        <v>156.59999999999999</v>
      </c>
      <c r="I89" s="320"/>
      <c r="J89" s="320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320"/>
      <c r="AL89" s="320"/>
      <c r="AM89" s="320"/>
      <c r="AN89" s="320"/>
      <c r="AO89" s="320"/>
      <c r="AP89" s="320"/>
      <c r="AQ89" s="320"/>
      <c r="AR89" s="320"/>
      <c r="AS89" s="320"/>
      <c r="AT89" s="320"/>
      <c r="AU89" s="320"/>
      <c r="AV89" s="320"/>
      <c r="AW89" s="320"/>
      <c r="AX89" s="320"/>
      <c r="AY89" s="320"/>
      <c r="AZ89" s="320"/>
      <c r="BA89" s="320"/>
      <c r="BB89" s="320"/>
      <c r="BC89" s="320"/>
      <c r="BD89" s="320"/>
      <c r="BE89" s="320"/>
      <c r="BF89" s="320"/>
      <c r="BG89" s="320"/>
      <c r="BH89" s="320"/>
      <c r="BI89" s="320"/>
      <c r="BJ89" s="320"/>
      <c r="BK89" s="320"/>
      <c r="BL89" s="320"/>
      <c r="BM89" s="320"/>
      <c r="BN89" s="320"/>
      <c r="BO89" s="320"/>
      <c r="BP89" s="320"/>
      <c r="BQ89" s="320"/>
      <c r="BR89" s="320"/>
      <c r="BS89" s="320"/>
      <c r="BT89" s="320"/>
      <c r="BU89" s="320"/>
      <c r="BV89" s="320"/>
      <c r="BW89" s="320"/>
      <c r="BX89" s="320"/>
      <c r="BY89" s="320"/>
      <c r="BZ89" s="320"/>
      <c r="CA89" s="320"/>
      <c r="CB89" s="320"/>
      <c r="CC89" s="320"/>
      <c r="CD89" s="320"/>
      <c r="CE89" s="320"/>
      <c r="CF89" s="320"/>
      <c r="CG89" s="320"/>
      <c r="CH89" s="320"/>
      <c r="CI89" s="320"/>
      <c r="CJ89" s="320"/>
      <c r="CK89" s="320"/>
      <c r="CL89" s="320"/>
      <c r="CM89" s="320"/>
      <c r="CN89" s="320"/>
      <c r="CO89" s="320"/>
      <c r="CP89" s="320"/>
      <c r="CQ89" s="320"/>
      <c r="CR89" s="320"/>
      <c r="CS89" s="320"/>
      <c r="CT89" s="320"/>
      <c r="CU89" s="320"/>
      <c r="CV89" s="320"/>
      <c r="CW89" s="320"/>
      <c r="CX89" s="320"/>
      <c r="CY89" s="320"/>
      <c r="CZ89" s="320"/>
      <c r="DA89" s="320"/>
      <c r="DB89" s="320"/>
      <c r="DC89" s="320"/>
      <c r="DD89" s="320"/>
      <c r="DE89" s="320"/>
      <c r="DF89" s="320"/>
      <c r="DG89" s="320"/>
      <c r="DH89" s="320"/>
      <c r="DI89" s="320"/>
      <c r="DJ89" s="320"/>
      <c r="DK89" s="320"/>
      <c r="DL89" s="320"/>
      <c r="DM89" s="320"/>
      <c r="DN89" s="320"/>
      <c r="DO89" s="320"/>
      <c r="DP89" s="320"/>
      <c r="DQ89" s="320"/>
      <c r="DR89" s="320"/>
      <c r="DS89" s="320"/>
      <c r="DT89" s="320"/>
      <c r="DU89" s="320"/>
      <c r="DV89" s="320"/>
      <c r="DW89" s="320"/>
      <c r="DX89" s="320"/>
      <c r="DY89" s="320"/>
      <c r="DZ89" s="320"/>
      <c r="EA89" s="320"/>
      <c r="EB89" s="320"/>
      <c r="EC89" s="320"/>
      <c r="ED89" s="320"/>
      <c r="EE89" s="320"/>
      <c r="EF89" s="320"/>
      <c r="EG89" s="320"/>
      <c r="EH89" s="320"/>
      <c r="EI89" s="320"/>
      <c r="EJ89" s="320"/>
      <c r="EK89" s="320"/>
      <c r="EL89" s="320"/>
      <c r="EM89" s="320"/>
      <c r="EN89" s="320"/>
      <c r="EO89" s="320"/>
      <c r="EP89" s="320"/>
      <c r="EQ89" s="320"/>
      <c r="ER89" s="320"/>
      <c r="ES89" s="320"/>
      <c r="ET89" s="320"/>
      <c r="EU89" s="320"/>
      <c r="EV89" s="320"/>
      <c r="EW89" s="320"/>
      <c r="EX89" s="320"/>
      <c r="EY89" s="320"/>
      <c r="EZ89" s="320"/>
      <c r="FA89" s="320"/>
      <c r="FB89" s="320"/>
      <c r="FC89" s="320"/>
      <c r="FD89" s="320"/>
      <c r="FE89" s="320"/>
      <c r="FF89" s="320"/>
      <c r="FG89" s="320"/>
      <c r="FH89" s="320"/>
      <c r="FI89" s="320"/>
      <c r="FJ89" s="320"/>
      <c r="FK89" s="320"/>
      <c r="FL89" s="320"/>
      <c r="FM89" s="320"/>
      <c r="FN89" s="320"/>
      <c r="FO89" s="320"/>
      <c r="FP89" s="320"/>
      <c r="FQ89" s="320"/>
      <c r="FR89" s="320"/>
      <c r="FS89" s="320"/>
      <c r="FT89" s="320"/>
      <c r="FU89" s="320"/>
      <c r="FV89" s="320"/>
      <c r="FW89" s="320"/>
      <c r="FX89" s="320"/>
      <c r="FY89" s="320"/>
      <c r="FZ89" s="320"/>
      <c r="GA89" s="320"/>
      <c r="GB89" s="320"/>
      <c r="GC89" s="320"/>
      <c r="GD89" s="320"/>
      <c r="GE89" s="320"/>
      <c r="GF89" s="320"/>
      <c r="GG89" s="320"/>
      <c r="GH89" s="320"/>
      <c r="GI89" s="320"/>
      <c r="GJ89" s="320"/>
      <c r="GK89" s="320"/>
      <c r="GL89" s="320"/>
      <c r="GM89" s="320"/>
      <c r="GN89" s="320"/>
      <c r="GO89" s="320"/>
      <c r="GP89" s="320"/>
      <c r="GQ89" s="320"/>
      <c r="GR89" s="320"/>
      <c r="GS89" s="320"/>
      <c r="GT89" s="320"/>
      <c r="GU89" s="320"/>
      <c r="GV89" s="320"/>
      <c r="GW89" s="320"/>
      <c r="GX89" s="320"/>
      <c r="GY89" s="320"/>
      <c r="GZ89" s="320"/>
      <c r="HA89" s="320"/>
      <c r="HB89" s="320"/>
      <c r="HC89" s="320"/>
      <c r="HD89" s="320"/>
      <c r="HE89" s="320"/>
      <c r="HF89" s="320"/>
      <c r="HG89" s="320"/>
      <c r="HH89" s="320"/>
      <c r="HI89" s="320"/>
      <c r="HJ89" s="320"/>
      <c r="HK89" s="320"/>
      <c r="HL89" s="320"/>
      <c r="HM89" s="320"/>
      <c r="HN89" s="320"/>
      <c r="HO89" s="320"/>
      <c r="HP89" s="320"/>
      <c r="HQ89" s="320"/>
      <c r="HR89" s="320"/>
      <c r="HS89" s="320"/>
      <c r="HT89" s="320"/>
      <c r="HU89" s="320"/>
      <c r="HV89" s="320"/>
      <c r="HW89" s="320"/>
      <c r="HX89" s="320"/>
      <c r="HY89" s="320"/>
      <c r="HZ89" s="320"/>
      <c r="IA89" s="320"/>
      <c r="IB89" s="320"/>
      <c r="IC89" s="320"/>
      <c r="ID89" s="320"/>
      <c r="IE89" s="320"/>
      <c r="IF89" s="320"/>
      <c r="IG89" s="320"/>
      <c r="IH89" s="320"/>
      <c r="II89" s="320"/>
      <c r="IJ89" s="320"/>
      <c r="IK89" s="320"/>
      <c r="IL89" s="320"/>
      <c r="IM89" s="320"/>
      <c r="IN89" s="320"/>
      <c r="IO89" s="320"/>
      <c r="IP89" s="320"/>
      <c r="IQ89" s="320"/>
      <c r="IR89" s="320"/>
      <c r="IS89" s="320"/>
      <c r="IT89" s="320"/>
      <c r="IU89" s="320"/>
      <c r="IV89" s="320"/>
      <c r="IW89" s="320"/>
      <c r="IX89" s="320"/>
      <c r="IY89" s="320"/>
      <c r="IZ89" s="320"/>
      <c r="JA89" s="320"/>
      <c r="JB89" s="320"/>
      <c r="JC89" s="320"/>
      <c r="JD89" s="320"/>
      <c r="JE89" s="320"/>
      <c r="JF89" s="320"/>
      <c r="JG89" s="320"/>
      <c r="JH89" s="320"/>
      <c r="JI89" s="320"/>
      <c r="JJ89" s="320"/>
      <c r="JK89" s="320"/>
      <c r="JL89" s="320"/>
      <c r="JM89" s="320"/>
      <c r="JN89" s="320"/>
      <c r="JO89" s="320"/>
      <c r="JP89" s="320"/>
      <c r="JQ89" s="320"/>
      <c r="JR89" s="320"/>
      <c r="JS89" s="320"/>
      <c r="JT89" s="320"/>
      <c r="JU89" s="320"/>
      <c r="JV89" s="320"/>
      <c r="JW89" s="320"/>
      <c r="JX89" s="320"/>
      <c r="JY89" s="320"/>
      <c r="JZ89" s="320"/>
      <c r="KA89" s="320"/>
      <c r="KB89" s="320"/>
      <c r="KC89" s="320"/>
      <c r="KD89" s="320"/>
      <c r="KE89" s="320"/>
      <c r="KF89" s="320"/>
      <c r="KG89" s="320"/>
      <c r="KH89" s="320"/>
      <c r="KI89" s="320"/>
      <c r="KJ89" s="320"/>
      <c r="KK89" s="320"/>
      <c r="KL89" s="320"/>
      <c r="KM89" s="320"/>
      <c r="KN89" s="320"/>
      <c r="KO89" s="320"/>
      <c r="KP89" s="320"/>
      <c r="KQ89" s="320"/>
      <c r="KR89" s="320"/>
      <c r="KS89" s="320"/>
      <c r="KT89" s="320"/>
      <c r="KU89" s="320"/>
      <c r="KV89" s="320"/>
      <c r="KW89" s="320"/>
      <c r="KX89" s="320"/>
      <c r="KY89" s="320"/>
      <c r="KZ89" s="320"/>
      <c r="LA89" s="320"/>
      <c r="LB89" s="320"/>
      <c r="LC89" s="320"/>
      <c r="LD89" s="320"/>
      <c r="LE89" s="320"/>
      <c r="LF89" s="320"/>
      <c r="LG89" s="320"/>
      <c r="LH89" s="320"/>
      <c r="LI89" s="320"/>
      <c r="LJ89" s="320"/>
      <c r="LK89" s="320"/>
      <c r="LL89" s="320"/>
      <c r="LM89" s="320"/>
      <c r="LN89" s="320"/>
      <c r="LO89" s="320"/>
      <c r="LP89" s="320"/>
      <c r="LQ89" s="320"/>
      <c r="LR89" s="320"/>
      <c r="LS89" s="320"/>
      <c r="LT89" s="320"/>
      <c r="LU89" s="320"/>
      <c r="LV89" s="320"/>
      <c r="LW89" s="320"/>
      <c r="LX89" s="320"/>
      <c r="LY89" s="320"/>
      <c r="LZ89" s="320"/>
      <c r="MA89" s="320"/>
      <c r="MB89" s="320"/>
      <c r="MC89" s="320"/>
      <c r="MD89" s="320"/>
      <c r="ME89" s="320"/>
      <c r="MF89" s="320"/>
      <c r="MG89" s="320"/>
    </row>
    <row r="90" s="331" customFormat="1" ht="18.199999999999999" customHeight="1">
      <c r="A90" s="349" t="s">
        <v>235</v>
      </c>
      <c r="B90" s="339" t="s">
        <v>231</v>
      </c>
      <c r="C90" s="343" t="e">
        <f>#REF!</f>
        <v>#REF!</v>
      </c>
      <c r="D90" s="343" t="e">
        <f>#REF!</f>
        <v>#REF!</v>
      </c>
      <c r="E90" s="343" t="e">
        <f>#REF!</f>
        <v>#REF!</v>
      </c>
      <c r="F90" s="365">
        <v>143</v>
      </c>
      <c r="G90" s="365">
        <v>144.5</v>
      </c>
      <c r="H90" s="365">
        <v>145.69999999999999</v>
      </c>
      <c r="I90" s="320"/>
      <c r="J90" s="320"/>
      <c r="K90" s="320"/>
      <c r="L90" s="320"/>
      <c r="M90" s="320"/>
      <c r="N90" s="320"/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0"/>
      <c r="AT90" s="320"/>
      <c r="AU90" s="320"/>
      <c r="AV90" s="320"/>
      <c r="AW90" s="320"/>
      <c r="AX90" s="320"/>
      <c r="AY90" s="320"/>
      <c r="AZ90" s="320"/>
      <c r="BA90" s="320"/>
      <c r="BB90" s="320"/>
      <c r="BC90" s="320"/>
      <c r="BD90" s="320"/>
      <c r="BE90" s="320"/>
      <c r="BF90" s="320"/>
      <c r="BG90" s="320"/>
      <c r="BH90" s="320"/>
      <c r="BI90" s="320"/>
      <c r="BJ90" s="320"/>
      <c r="BK90" s="320"/>
      <c r="BL90" s="320"/>
      <c r="BM90" s="320"/>
      <c r="BN90" s="320"/>
      <c r="BO90" s="320"/>
      <c r="BP90" s="320"/>
      <c r="BQ90" s="320"/>
      <c r="BR90" s="320"/>
      <c r="BS90" s="320"/>
      <c r="BT90" s="320"/>
      <c r="BU90" s="320"/>
      <c r="BV90" s="320"/>
      <c r="BW90" s="320"/>
      <c r="BX90" s="320"/>
      <c r="BY90" s="320"/>
      <c r="BZ90" s="320"/>
      <c r="CA90" s="320"/>
      <c r="CB90" s="320"/>
      <c r="CC90" s="320"/>
      <c r="CD90" s="320"/>
      <c r="CE90" s="320"/>
      <c r="CF90" s="320"/>
      <c r="CG90" s="320"/>
      <c r="CH90" s="320"/>
      <c r="CI90" s="320"/>
      <c r="CJ90" s="320"/>
      <c r="CK90" s="320"/>
      <c r="CL90" s="320"/>
      <c r="CM90" s="320"/>
      <c r="CN90" s="320"/>
      <c r="CO90" s="320"/>
      <c r="CP90" s="320"/>
      <c r="CQ90" s="320"/>
      <c r="CR90" s="320"/>
      <c r="CS90" s="320"/>
      <c r="CT90" s="320"/>
      <c r="CU90" s="320"/>
      <c r="CV90" s="320"/>
      <c r="CW90" s="320"/>
      <c r="CX90" s="320"/>
      <c r="CY90" s="320"/>
      <c r="CZ90" s="320"/>
      <c r="DA90" s="320"/>
      <c r="DB90" s="320"/>
      <c r="DC90" s="320"/>
      <c r="DD90" s="320"/>
      <c r="DE90" s="320"/>
      <c r="DF90" s="320"/>
      <c r="DG90" s="320"/>
      <c r="DH90" s="320"/>
      <c r="DI90" s="320"/>
      <c r="DJ90" s="320"/>
      <c r="DK90" s="320"/>
      <c r="DL90" s="320"/>
      <c r="DM90" s="320"/>
      <c r="DN90" s="320"/>
      <c r="DO90" s="320"/>
      <c r="DP90" s="320"/>
      <c r="DQ90" s="320"/>
      <c r="DR90" s="320"/>
      <c r="DS90" s="320"/>
      <c r="DT90" s="320"/>
      <c r="DU90" s="320"/>
      <c r="DV90" s="320"/>
      <c r="DW90" s="320"/>
      <c r="DX90" s="320"/>
      <c r="DY90" s="320"/>
      <c r="DZ90" s="320"/>
      <c r="EA90" s="320"/>
      <c r="EB90" s="320"/>
      <c r="EC90" s="320"/>
      <c r="ED90" s="320"/>
      <c r="EE90" s="320"/>
      <c r="EF90" s="320"/>
      <c r="EG90" s="320"/>
      <c r="EH90" s="320"/>
      <c r="EI90" s="320"/>
      <c r="EJ90" s="320"/>
      <c r="EK90" s="320"/>
      <c r="EL90" s="320"/>
      <c r="EM90" s="320"/>
      <c r="EN90" s="320"/>
      <c r="EO90" s="320"/>
      <c r="EP90" s="320"/>
      <c r="EQ90" s="320"/>
      <c r="ER90" s="320"/>
      <c r="ES90" s="320"/>
      <c r="ET90" s="320"/>
      <c r="EU90" s="320"/>
      <c r="EV90" s="320"/>
      <c r="EW90" s="320"/>
      <c r="EX90" s="320"/>
      <c r="EY90" s="320"/>
      <c r="EZ90" s="320"/>
      <c r="FA90" s="320"/>
      <c r="FB90" s="320"/>
      <c r="FC90" s="320"/>
      <c r="FD90" s="320"/>
      <c r="FE90" s="320"/>
      <c r="FF90" s="320"/>
      <c r="FG90" s="320"/>
      <c r="FH90" s="320"/>
      <c r="FI90" s="320"/>
      <c r="FJ90" s="320"/>
      <c r="FK90" s="320"/>
      <c r="FL90" s="320"/>
      <c r="FM90" s="320"/>
      <c r="FN90" s="320"/>
      <c r="FO90" s="320"/>
      <c r="FP90" s="320"/>
      <c r="FQ90" s="320"/>
      <c r="FR90" s="320"/>
      <c r="FS90" s="320"/>
      <c r="FT90" s="320"/>
      <c r="FU90" s="320"/>
      <c r="FV90" s="320"/>
      <c r="FW90" s="320"/>
      <c r="FX90" s="320"/>
      <c r="FY90" s="320"/>
      <c r="FZ90" s="320"/>
      <c r="GA90" s="320"/>
      <c r="GB90" s="320"/>
      <c r="GC90" s="320"/>
      <c r="GD90" s="320"/>
      <c r="GE90" s="320"/>
      <c r="GF90" s="320"/>
      <c r="GG90" s="320"/>
      <c r="GH90" s="320"/>
      <c r="GI90" s="320"/>
      <c r="GJ90" s="320"/>
      <c r="GK90" s="320"/>
      <c r="GL90" s="320"/>
      <c r="GM90" s="320"/>
      <c r="GN90" s="320"/>
      <c r="GO90" s="320"/>
      <c r="GP90" s="320"/>
      <c r="GQ90" s="320"/>
      <c r="GR90" s="320"/>
      <c r="GS90" s="320"/>
      <c r="GT90" s="320"/>
      <c r="GU90" s="320"/>
      <c r="GV90" s="320"/>
      <c r="GW90" s="320"/>
      <c r="GX90" s="320"/>
      <c r="GY90" s="320"/>
      <c r="GZ90" s="320"/>
      <c r="HA90" s="320"/>
      <c r="HB90" s="320"/>
      <c r="HC90" s="320"/>
      <c r="HD90" s="320"/>
      <c r="HE90" s="320"/>
      <c r="HF90" s="320"/>
      <c r="HG90" s="320"/>
      <c r="HH90" s="320"/>
      <c r="HI90" s="320"/>
      <c r="HJ90" s="320"/>
      <c r="HK90" s="320"/>
      <c r="HL90" s="320"/>
      <c r="HM90" s="320"/>
      <c r="HN90" s="320"/>
      <c r="HO90" s="320"/>
      <c r="HP90" s="320"/>
      <c r="HQ90" s="320"/>
      <c r="HR90" s="320"/>
      <c r="HS90" s="320"/>
      <c r="HT90" s="320"/>
      <c r="HU90" s="320"/>
      <c r="HV90" s="320"/>
      <c r="HW90" s="320"/>
      <c r="HX90" s="320"/>
      <c r="HY90" s="320"/>
      <c r="HZ90" s="320"/>
      <c r="IA90" s="320"/>
      <c r="IB90" s="320"/>
      <c r="IC90" s="320"/>
      <c r="ID90" s="320"/>
      <c r="IE90" s="320"/>
      <c r="IF90" s="320"/>
      <c r="IG90" s="320"/>
      <c r="IH90" s="320"/>
      <c r="II90" s="320"/>
      <c r="IJ90" s="320"/>
      <c r="IK90" s="320"/>
      <c r="IL90" s="320"/>
      <c r="IM90" s="320"/>
      <c r="IN90" s="320"/>
      <c r="IO90" s="320"/>
      <c r="IP90" s="320"/>
      <c r="IQ90" s="320"/>
      <c r="IR90" s="320"/>
      <c r="IS90" s="320"/>
      <c r="IT90" s="320"/>
      <c r="IU90" s="320"/>
      <c r="IV90" s="320"/>
      <c r="IW90" s="320"/>
      <c r="IX90" s="320"/>
      <c r="IY90" s="320"/>
      <c r="IZ90" s="320"/>
      <c r="JA90" s="320"/>
      <c r="JB90" s="320"/>
      <c r="JC90" s="320"/>
      <c r="JD90" s="320"/>
      <c r="JE90" s="320"/>
      <c r="JF90" s="320"/>
      <c r="JG90" s="320"/>
      <c r="JH90" s="320"/>
      <c r="JI90" s="320"/>
      <c r="JJ90" s="320"/>
      <c r="JK90" s="320"/>
      <c r="JL90" s="320"/>
      <c r="JM90" s="320"/>
      <c r="JN90" s="320"/>
      <c r="JO90" s="320"/>
      <c r="JP90" s="320"/>
      <c r="JQ90" s="320"/>
      <c r="JR90" s="320"/>
      <c r="JS90" s="320"/>
      <c r="JT90" s="320"/>
      <c r="JU90" s="320"/>
      <c r="JV90" s="320"/>
      <c r="JW90" s="320"/>
      <c r="JX90" s="320"/>
      <c r="JY90" s="320"/>
      <c r="JZ90" s="320"/>
      <c r="KA90" s="320"/>
      <c r="KB90" s="320"/>
      <c r="KC90" s="320"/>
      <c r="KD90" s="320"/>
      <c r="KE90" s="320"/>
      <c r="KF90" s="320"/>
      <c r="KG90" s="320"/>
      <c r="KH90" s="320"/>
      <c r="KI90" s="320"/>
      <c r="KJ90" s="320"/>
      <c r="KK90" s="320"/>
      <c r="KL90" s="320"/>
      <c r="KM90" s="320"/>
      <c r="KN90" s="320"/>
      <c r="KO90" s="320"/>
      <c r="KP90" s="320"/>
      <c r="KQ90" s="320"/>
      <c r="KR90" s="320"/>
      <c r="KS90" s="320"/>
      <c r="KT90" s="320"/>
      <c r="KU90" s="320"/>
      <c r="KV90" s="320"/>
      <c r="KW90" s="320"/>
      <c r="KX90" s="320"/>
      <c r="KY90" s="320"/>
      <c r="KZ90" s="320"/>
      <c r="LA90" s="320"/>
      <c r="LB90" s="320"/>
      <c r="LC90" s="320"/>
      <c r="LD90" s="320"/>
      <c r="LE90" s="320"/>
      <c r="LF90" s="320"/>
      <c r="LG90" s="320"/>
      <c r="LH90" s="320"/>
      <c r="LI90" s="320"/>
      <c r="LJ90" s="320"/>
      <c r="LK90" s="320"/>
      <c r="LL90" s="320"/>
      <c r="LM90" s="320"/>
      <c r="LN90" s="320"/>
      <c r="LO90" s="320"/>
      <c r="LP90" s="320"/>
      <c r="LQ90" s="320"/>
      <c r="LR90" s="320"/>
      <c r="LS90" s="320"/>
      <c r="LT90" s="320"/>
      <c r="LU90" s="320"/>
      <c r="LV90" s="320"/>
      <c r="LW90" s="320"/>
      <c r="LX90" s="320"/>
      <c r="LY90" s="320"/>
      <c r="LZ90" s="320"/>
      <c r="MA90" s="320"/>
      <c r="MB90" s="320"/>
      <c r="MC90" s="320"/>
      <c r="MD90" s="320"/>
      <c r="ME90" s="320"/>
      <c r="MF90" s="320"/>
      <c r="MG90" s="320"/>
    </row>
    <row r="91" s="331" customFormat="1" ht="17.449999999999999" customHeight="1">
      <c r="A91" s="349" t="s">
        <v>236</v>
      </c>
      <c r="B91" s="339" t="s">
        <v>237</v>
      </c>
      <c r="C91" s="343" t="e">
        <f>#REF!</f>
        <v>#REF!</v>
      </c>
      <c r="D91" s="343" t="e">
        <f>#REF!</f>
        <v>#REF!</v>
      </c>
      <c r="E91" s="343" t="e">
        <f>#REF!</f>
        <v>#REF!</v>
      </c>
      <c r="F91" s="365">
        <v>125.90000000000001</v>
      </c>
      <c r="G91" s="365">
        <v>126</v>
      </c>
      <c r="H91" s="365">
        <v>126.2</v>
      </c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0"/>
      <c r="AT91" s="320"/>
      <c r="AU91" s="320"/>
      <c r="AV91" s="320"/>
      <c r="AW91" s="320"/>
      <c r="AX91" s="320"/>
      <c r="AY91" s="320"/>
      <c r="AZ91" s="320"/>
      <c r="BA91" s="320"/>
      <c r="BB91" s="320"/>
      <c r="BC91" s="320"/>
      <c r="BD91" s="320"/>
      <c r="BE91" s="320"/>
      <c r="BF91" s="320"/>
      <c r="BG91" s="320"/>
      <c r="BH91" s="320"/>
      <c r="BI91" s="320"/>
      <c r="BJ91" s="320"/>
      <c r="BK91" s="320"/>
      <c r="BL91" s="320"/>
      <c r="BM91" s="320"/>
      <c r="BN91" s="320"/>
      <c r="BO91" s="320"/>
      <c r="BP91" s="320"/>
      <c r="BQ91" s="320"/>
      <c r="BR91" s="320"/>
      <c r="BS91" s="320"/>
      <c r="BT91" s="320"/>
      <c r="BU91" s="320"/>
      <c r="BV91" s="320"/>
      <c r="BW91" s="320"/>
      <c r="BX91" s="320"/>
      <c r="BY91" s="320"/>
      <c r="BZ91" s="320"/>
      <c r="CA91" s="320"/>
      <c r="CB91" s="320"/>
      <c r="CC91" s="320"/>
      <c r="CD91" s="320"/>
      <c r="CE91" s="320"/>
      <c r="CF91" s="320"/>
      <c r="CG91" s="320"/>
      <c r="CH91" s="320"/>
      <c r="CI91" s="320"/>
      <c r="CJ91" s="320"/>
      <c r="CK91" s="320"/>
      <c r="CL91" s="320"/>
      <c r="CM91" s="320"/>
      <c r="CN91" s="320"/>
      <c r="CO91" s="320"/>
      <c r="CP91" s="320"/>
      <c r="CQ91" s="320"/>
      <c r="CR91" s="320"/>
      <c r="CS91" s="320"/>
      <c r="CT91" s="320"/>
      <c r="CU91" s="320"/>
      <c r="CV91" s="320"/>
      <c r="CW91" s="320"/>
      <c r="CX91" s="320"/>
      <c r="CY91" s="320"/>
      <c r="CZ91" s="320"/>
      <c r="DA91" s="320"/>
      <c r="DB91" s="320"/>
      <c r="DC91" s="320"/>
      <c r="DD91" s="320"/>
      <c r="DE91" s="320"/>
      <c r="DF91" s="320"/>
      <c r="DG91" s="320"/>
      <c r="DH91" s="320"/>
      <c r="DI91" s="320"/>
      <c r="DJ91" s="320"/>
      <c r="DK91" s="320"/>
      <c r="DL91" s="320"/>
      <c r="DM91" s="320"/>
      <c r="DN91" s="320"/>
      <c r="DO91" s="320"/>
      <c r="DP91" s="320"/>
      <c r="DQ91" s="320"/>
      <c r="DR91" s="320"/>
      <c r="DS91" s="320"/>
      <c r="DT91" s="320"/>
      <c r="DU91" s="320"/>
      <c r="DV91" s="320"/>
      <c r="DW91" s="320"/>
      <c r="DX91" s="320"/>
      <c r="DY91" s="320"/>
      <c r="DZ91" s="320"/>
      <c r="EA91" s="320"/>
      <c r="EB91" s="320"/>
      <c r="EC91" s="320"/>
      <c r="ED91" s="320"/>
      <c r="EE91" s="320"/>
      <c r="EF91" s="320"/>
      <c r="EG91" s="320"/>
      <c r="EH91" s="320"/>
      <c r="EI91" s="320"/>
      <c r="EJ91" s="320"/>
      <c r="EK91" s="320"/>
      <c r="EL91" s="320"/>
      <c r="EM91" s="320"/>
      <c r="EN91" s="320"/>
      <c r="EO91" s="320"/>
      <c r="EP91" s="320"/>
      <c r="EQ91" s="320"/>
      <c r="ER91" s="320"/>
      <c r="ES91" s="320"/>
      <c r="ET91" s="320"/>
      <c r="EU91" s="320"/>
      <c r="EV91" s="320"/>
      <c r="EW91" s="320"/>
      <c r="EX91" s="320"/>
      <c r="EY91" s="320"/>
      <c r="EZ91" s="320"/>
      <c r="FA91" s="320"/>
      <c r="FB91" s="320"/>
      <c r="FC91" s="320"/>
      <c r="FD91" s="320"/>
      <c r="FE91" s="320"/>
      <c r="FF91" s="320"/>
      <c r="FG91" s="320"/>
      <c r="FH91" s="320"/>
      <c r="FI91" s="320"/>
      <c r="FJ91" s="320"/>
      <c r="FK91" s="320"/>
      <c r="FL91" s="320"/>
      <c r="FM91" s="320"/>
      <c r="FN91" s="320"/>
      <c r="FO91" s="320"/>
      <c r="FP91" s="320"/>
      <c r="FQ91" s="320"/>
      <c r="FR91" s="320"/>
      <c r="FS91" s="320"/>
      <c r="FT91" s="320"/>
      <c r="FU91" s="320"/>
      <c r="FV91" s="320"/>
      <c r="FW91" s="320"/>
      <c r="FX91" s="320"/>
      <c r="FY91" s="320"/>
      <c r="FZ91" s="320"/>
      <c r="GA91" s="320"/>
      <c r="GB91" s="320"/>
      <c r="GC91" s="320"/>
      <c r="GD91" s="320"/>
      <c r="GE91" s="320"/>
      <c r="GF91" s="320"/>
      <c r="GG91" s="320"/>
      <c r="GH91" s="320"/>
      <c r="GI91" s="320"/>
      <c r="GJ91" s="320"/>
      <c r="GK91" s="320"/>
      <c r="GL91" s="320"/>
      <c r="GM91" s="320"/>
      <c r="GN91" s="320"/>
      <c r="GO91" s="320"/>
      <c r="GP91" s="320"/>
      <c r="GQ91" s="320"/>
      <c r="GR91" s="320"/>
      <c r="GS91" s="320"/>
      <c r="GT91" s="320"/>
      <c r="GU91" s="320"/>
      <c r="GV91" s="320"/>
      <c r="GW91" s="320"/>
      <c r="GX91" s="320"/>
      <c r="GY91" s="320"/>
      <c r="GZ91" s="320"/>
      <c r="HA91" s="320"/>
      <c r="HB91" s="320"/>
      <c r="HC91" s="320"/>
      <c r="HD91" s="320"/>
      <c r="HE91" s="320"/>
      <c r="HF91" s="320"/>
      <c r="HG91" s="320"/>
      <c r="HH91" s="320"/>
      <c r="HI91" s="320"/>
      <c r="HJ91" s="320"/>
      <c r="HK91" s="320"/>
      <c r="HL91" s="320"/>
      <c r="HM91" s="320"/>
      <c r="HN91" s="320"/>
      <c r="HO91" s="320"/>
      <c r="HP91" s="320"/>
      <c r="HQ91" s="320"/>
      <c r="HR91" s="320"/>
      <c r="HS91" s="320"/>
      <c r="HT91" s="320"/>
      <c r="HU91" s="320"/>
      <c r="HV91" s="320"/>
      <c r="HW91" s="320"/>
      <c r="HX91" s="320"/>
      <c r="HY91" s="320"/>
      <c r="HZ91" s="320"/>
      <c r="IA91" s="320"/>
      <c r="IB91" s="320"/>
      <c r="IC91" s="320"/>
      <c r="ID91" s="320"/>
      <c r="IE91" s="320"/>
      <c r="IF91" s="320"/>
      <c r="IG91" s="320"/>
      <c r="IH91" s="320"/>
      <c r="II91" s="320"/>
      <c r="IJ91" s="320"/>
      <c r="IK91" s="320"/>
      <c r="IL91" s="320"/>
      <c r="IM91" s="320"/>
      <c r="IN91" s="320"/>
      <c r="IO91" s="320"/>
      <c r="IP91" s="320"/>
      <c r="IQ91" s="320"/>
      <c r="IR91" s="320"/>
      <c r="IS91" s="320"/>
      <c r="IT91" s="320"/>
      <c r="IU91" s="320"/>
      <c r="IV91" s="320"/>
      <c r="IW91" s="320"/>
      <c r="IX91" s="320"/>
      <c r="IY91" s="320"/>
      <c r="IZ91" s="320"/>
      <c r="JA91" s="320"/>
      <c r="JB91" s="320"/>
      <c r="JC91" s="320"/>
      <c r="JD91" s="320"/>
      <c r="JE91" s="320"/>
      <c r="JF91" s="320"/>
      <c r="JG91" s="320"/>
      <c r="JH91" s="320"/>
      <c r="JI91" s="320"/>
      <c r="JJ91" s="320"/>
      <c r="JK91" s="320"/>
      <c r="JL91" s="320"/>
      <c r="JM91" s="320"/>
      <c r="JN91" s="320"/>
      <c r="JO91" s="320"/>
      <c r="JP91" s="320"/>
      <c r="JQ91" s="320"/>
      <c r="JR91" s="320"/>
      <c r="JS91" s="320"/>
      <c r="JT91" s="320"/>
      <c r="JU91" s="320"/>
      <c r="JV91" s="320"/>
      <c r="JW91" s="320"/>
      <c r="JX91" s="320"/>
      <c r="JY91" s="320"/>
      <c r="JZ91" s="320"/>
      <c r="KA91" s="320"/>
      <c r="KB91" s="320"/>
      <c r="KC91" s="320"/>
      <c r="KD91" s="320"/>
      <c r="KE91" s="320"/>
      <c r="KF91" s="320"/>
      <c r="KG91" s="320"/>
      <c r="KH91" s="320"/>
      <c r="KI91" s="320"/>
      <c r="KJ91" s="320"/>
      <c r="KK91" s="320"/>
      <c r="KL91" s="320"/>
      <c r="KM91" s="320"/>
      <c r="KN91" s="320"/>
      <c r="KO91" s="320"/>
      <c r="KP91" s="320"/>
      <c r="KQ91" s="320"/>
      <c r="KR91" s="320"/>
      <c r="KS91" s="320"/>
      <c r="KT91" s="320"/>
      <c r="KU91" s="320"/>
      <c r="KV91" s="320"/>
      <c r="KW91" s="320"/>
      <c r="KX91" s="320"/>
      <c r="KY91" s="320"/>
      <c r="KZ91" s="320"/>
      <c r="LA91" s="320"/>
      <c r="LB91" s="320"/>
      <c r="LC91" s="320"/>
      <c r="LD91" s="320"/>
      <c r="LE91" s="320"/>
      <c r="LF91" s="320"/>
      <c r="LG91" s="320"/>
      <c r="LH91" s="320"/>
      <c r="LI91" s="320"/>
      <c r="LJ91" s="320"/>
      <c r="LK91" s="320"/>
      <c r="LL91" s="320"/>
      <c r="LM91" s="320"/>
      <c r="LN91" s="320"/>
      <c r="LO91" s="320"/>
      <c r="LP91" s="320"/>
      <c r="LQ91" s="320"/>
      <c r="LR91" s="320"/>
      <c r="LS91" s="320"/>
      <c r="LT91" s="320"/>
      <c r="LU91" s="320"/>
      <c r="LV91" s="320"/>
      <c r="LW91" s="320"/>
      <c r="LX91" s="320"/>
      <c r="LY91" s="320"/>
      <c r="LZ91" s="320"/>
      <c r="MA91" s="320"/>
      <c r="MB91" s="320"/>
      <c r="MC91" s="320"/>
      <c r="MD91" s="320"/>
      <c r="ME91" s="320"/>
      <c r="MF91" s="320"/>
      <c r="MG91" s="320"/>
    </row>
    <row r="92" ht="17.449999999999999" customHeight="1">
      <c r="A92" s="367" t="s">
        <v>527</v>
      </c>
      <c r="B92" s="339"/>
      <c r="C92" s="368"/>
      <c r="D92" s="368"/>
      <c r="E92" s="330"/>
      <c r="F92" s="330"/>
      <c r="G92" s="330"/>
      <c r="H92" s="330"/>
    </row>
    <row r="93" ht="63.75" customHeight="1">
      <c r="A93" s="335" t="s">
        <v>528</v>
      </c>
      <c r="B93" s="339" t="s">
        <v>441</v>
      </c>
      <c r="C93" s="343" t="e">
        <f>#REF!</f>
        <v>#REF!</v>
      </c>
      <c r="D93" s="343" t="e">
        <f>#REF!</f>
        <v>#REF!</v>
      </c>
      <c r="E93" s="343" t="e">
        <f>#REF!</f>
        <v>#REF!</v>
      </c>
      <c r="F93" s="365">
        <v>7699.1999999999998</v>
      </c>
      <c r="G93" s="365">
        <v>7699.1999999999998</v>
      </c>
      <c r="H93" s="365">
        <v>7700.6999999999998</v>
      </c>
    </row>
    <row r="94" ht="67.700000000000003" customHeight="1">
      <c r="A94" s="335" t="s">
        <v>442</v>
      </c>
      <c r="B94" s="339" t="s">
        <v>191</v>
      </c>
      <c r="C94" s="343" t="e">
        <f>#REF!</f>
        <v>#REF!</v>
      </c>
      <c r="D94" s="343" t="e">
        <f>#REF!</f>
        <v>#REF!</v>
      </c>
      <c r="E94" s="343" t="e">
        <f>#REF!</f>
        <v>#REF!</v>
      </c>
      <c r="F94" s="365">
        <v>69.299999999999997</v>
      </c>
      <c r="G94" s="365">
        <v>69.299999999999997</v>
      </c>
      <c r="H94" s="365">
        <v>69.299999999999997</v>
      </c>
    </row>
    <row r="95" ht="18" customHeight="1">
      <c r="A95" s="329" t="s">
        <v>238</v>
      </c>
      <c r="B95" s="329"/>
      <c r="C95" s="369"/>
      <c r="D95" s="369"/>
      <c r="E95" s="365"/>
      <c r="F95" s="365"/>
      <c r="G95" s="365"/>
      <c r="H95" s="365"/>
    </row>
    <row r="96" s="331" customFormat="1" ht="51" customHeight="1">
      <c r="A96" s="335" t="s">
        <v>529</v>
      </c>
      <c r="B96" s="370"/>
      <c r="C96" s="369"/>
      <c r="D96" s="369"/>
      <c r="E96" s="365"/>
      <c r="F96" s="365"/>
      <c r="G96" s="365"/>
      <c r="H96" s="365"/>
      <c r="I96" s="320"/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  <c r="AH96" s="320"/>
      <c r="AI96" s="320"/>
      <c r="AJ96" s="320"/>
      <c r="AK96" s="320"/>
      <c r="AL96" s="320"/>
      <c r="AM96" s="320"/>
      <c r="AN96" s="320"/>
      <c r="AO96" s="320"/>
      <c r="AP96" s="320"/>
      <c r="AQ96" s="320"/>
      <c r="AR96" s="320"/>
      <c r="AS96" s="320"/>
      <c r="AT96" s="320"/>
      <c r="AU96" s="320"/>
      <c r="AV96" s="320"/>
      <c r="AW96" s="320"/>
      <c r="AX96" s="320"/>
      <c r="AY96" s="320"/>
      <c r="AZ96" s="320"/>
      <c r="BA96" s="320"/>
      <c r="BB96" s="320"/>
      <c r="BC96" s="320"/>
      <c r="BD96" s="320"/>
      <c r="BE96" s="320"/>
      <c r="BF96" s="320"/>
      <c r="BG96" s="320"/>
      <c r="BH96" s="320"/>
      <c r="BI96" s="320"/>
      <c r="BJ96" s="320"/>
      <c r="BK96" s="320"/>
      <c r="BL96" s="320"/>
      <c r="BM96" s="320"/>
      <c r="BN96" s="320"/>
      <c r="BO96" s="320"/>
      <c r="BP96" s="320"/>
      <c r="BQ96" s="320"/>
      <c r="BR96" s="320"/>
      <c r="BS96" s="320"/>
      <c r="BT96" s="320"/>
      <c r="BU96" s="320"/>
      <c r="BV96" s="320"/>
      <c r="BW96" s="320"/>
      <c r="BX96" s="320"/>
      <c r="BY96" s="320"/>
      <c r="BZ96" s="320"/>
      <c r="CA96" s="320"/>
      <c r="CB96" s="320"/>
      <c r="CC96" s="320"/>
      <c r="CD96" s="320"/>
      <c r="CE96" s="320"/>
      <c r="CF96" s="320"/>
      <c r="CG96" s="320"/>
      <c r="CH96" s="320"/>
      <c r="CI96" s="320"/>
      <c r="CJ96" s="320"/>
      <c r="CK96" s="320"/>
      <c r="CL96" s="320"/>
      <c r="CM96" s="320"/>
      <c r="CN96" s="320"/>
      <c r="CO96" s="320"/>
      <c r="CP96" s="320"/>
      <c r="CQ96" s="320"/>
      <c r="CR96" s="320"/>
      <c r="CS96" s="320"/>
      <c r="CT96" s="320"/>
      <c r="CU96" s="320"/>
      <c r="CV96" s="320"/>
      <c r="CW96" s="320"/>
      <c r="CX96" s="320"/>
      <c r="CY96" s="320"/>
      <c r="CZ96" s="320"/>
      <c r="DA96" s="320"/>
      <c r="DB96" s="320"/>
      <c r="DC96" s="320"/>
      <c r="DD96" s="320"/>
      <c r="DE96" s="320"/>
      <c r="DF96" s="320"/>
      <c r="DG96" s="320"/>
      <c r="DH96" s="320"/>
      <c r="DI96" s="320"/>
      <c r="DJ96" s="320"/>
      <c r="DK96" s="320"/>
      <c r="DL96" s="320"/>
      <c r="DM96" s="320"/>
      <c r="DN96" s="320"/>
      <c r="DO96" s="320"/>
      <c r="DP96" s="320"/>
      <c r="DQ96" s="320"/>
      <c r="DR96" s="320"/>
      <c r="DS96" s="320"/>
      <c r="DT96" s="320"/>
      <c r="DU96" s="320"/>
      <c r="DV96" s="320"/>
      <c r="DW96" s="320"/>
      <c r="DX96" s="320"/>
      <c r="DY96" s="320"/>
      <c r="DZ96" s="320"/>
      <c r="EA96" s="320"/>
      <c r="EB96" s="320"/>
      <c r="EC96" s="320"/>
      <c r="ED96" s="320"/>
      <c r="EE96" s="320"/>
      <c r="EF96" s="320"/>
      <c r="EG96" s="320"/>
      <c r="EH96" s="320"/>
      <c r="EI96" s="320"/>
      <c r="EJ96" s="320"/>
      <c r="EK96" s="320"/>
      <c r="EL96" s="320"/>
      <c r="EM96" s="320"/>
      <c r="EN96" s="320"/>
      <c r="EO96" s="320"/>
      <c r="EP96" s="320"/>
      <c r="EQ96" s="320"/>
      <c r="ER96" s="320"/>
      <c r="ES96" s="320"/>
      <c r="ET96" s="320"/>
      <c r="EU96" s="320"/>
      <c r="EV96" s="320"/>
      <c r="EW96" s="320"/>
      <c r="EX96" s="320"/>
      <c r="EY96" s="320"/>
      <c r="EZ96" s="320"/>
      <c r="FA96" s="320"/>
      <c r="FB96" s="320"/>
      <c r="FC96" s="320"/>
      <c r="FD96" s="320"/>
      <c r="FE96" s="320"/>
      <c r="FF96" s="320"/>
      <c r="FG96" s="320"/>
      <c r="FH96" s="320"/>
      <c r="FI96" s="320"/>
      <c r="FJ96" s="320"/>
      <c r="FK96" s="320"/>
      <c r="FL96" s="320"/>
      <c r="FM96" s="320"/>
      <c r="FN96" s="320"/>
      <c r="FO96" s="320"/>
      <c r="FP96" s="320"/>
      <c r="FQ96" s="320"/>
      <c r="FR96" s="320"/>
      <c r="FS96" s="320"/>
      <c r="FT96" s="320"/>
      <c r="FU96" s="320"/>
      <c r="FV96" s="320"/>
      <c r="FW96" s="320"/>
      <c r="FX96" s="320"/>
      <c r="FY96" s="320"/>
      <c r="FZ96" s="320"/>
      <c r="GA96" s="320"/>
      <c r="GB96" s="320"/>
      <c r="GC96" s="320"/>
      <c r="GD96" s="320"/>
      <c r="GE96" s="320"/>
      <c r="GF96" s="320"/>
      <c r="GG96" s="320"/>
      <c r="GH96" s="320"/>
      <c r="GI96" s="320"/>
      <c r="GJ96" s="320"/>
      <c r="GK96" s="320"/>
      <c r="GL96" s="320"/>
      <c r="GM96" s="320"/>
      <c r="GN96" s="320"/>
      <c r="GO96" s="320"/>
      <c r="GP96" s="320"/>
      <c r="GQ96" s="320"/>
      <c r="GR96" s="320"/>
      <c r="GS96" s="320"/>
      <c r="GT96" s="320"/>
      <c r="GU96" s="320"/>
      <c r="GV96" s="320"/>
      <c r="GW96" s="320"/>
      <c r="GX96" s="320"/>
      <c r="GY96" s="320"/>
      <c r="GZ96" s="320"/>
      <c r="HA96" s="320"/>
      <c r="HB96" s="320"/>
      <c r="HC96" s="320"/>
      <c r="HD96" s="320"/>
      <c r="HE96" s="320"/>
      <c r="HF96" s="320"/>
      <c r="HG96" s="320"/>
      <c r="HH96" s="320"/>
      <c r="HI96" s="320"/>
      <c r="HJ96" s="320"/>
      <c r="HK96" s="320"/>
      <c r="HL96" s="320"/>
      <c r="HM96" s="320"/>
      <c r="HN96" s="320"/>
      <c r="HO96" s="320"/>
      <c r="HP96" s="320"/>
      <c r="HQ96" s="320"/>
      <c r="HR96" s="320"/>
      <c r="HS96" s="320"/>
      <c r="HT96" s="320"/>
      <c r="HU96" s="320"/>
      <c r="HV96" s="320"/>
      <c r="HW96" s="320"/>
      <c r="HX96" s="320"/>
      <c r="HY96" s="320"/>
      <c r="HZ96" s="320"/>
      <c r="IA96" s="320"/>
      <c r="IB96" s="320"/>
      <c r="IC96" s="320"/>
      <c r="ID96" s="320"/>
      <c r="IE96" s="320"/>
      <c r="IF96" s="320"/>
      <c r="IG96" s="320"/>
      <c r="IH96" s="320"/>
      <c r="II96" s="320"/>
      <c r="IJ96" s="320"/>
      <c r="IK96" s="320"/>
      <c r="IL96" s="320"/>
      <c r="IM96" s="320"/>
      <c r="IN96" s="320"/>
      <c r="IO96" s="320"/>
      <c r="IP96" s="320"/>
      <c r="IQ96" s="320"/>
      <c r="IR96" s="320"/>
      <c r="IS96" s="320"/>
      <c r="IT96" s="320"/>
      <c r="IU96" s="320"/>
      <c r="IV96" s="320"/>
      <c r="IW96" s="320"/>
      <c r="IX96" s="320"/>
      <c r="IY96" s="320"/>
      <c r="IZ96" s="320"/>
      <c r="JA96" s="320"/>
      <c r="JB96" s="320"/>
      <c r="JC96" s="320"/>
      <c r="JD96" s="320"/>
      <c r="JE96" s="320"/>
      <c r="JF96" s="320"/>
      <c r="JG96" s="320"/>
      <c r="JH96" s="320"/>
      <c r="JI96" s="320"/>
      <c r="JJ96" s="320"/>
      <c r="JK96" s="320"/>
      <c r="JL96" s="320"/>
      <c r="JM96" s="320"/>
      <c r="JN96" s="320"/>
      <c r="JO96" s="320"/>
      <c r="JP96" s="320"/>
      <c r="JQ96" s="320"/>
      <c r="JR96" s="320"/>
      <c r="JS96" s="320"/>
      <c r="JT96" s="320"/>
      <c r="JU96" s="320"/>
      <c r="JV96" s="320"/>
      <c r="JW96" s="320"/>
      <c r="JX96" s="320"/>
      <c r="JY96" s="320"/>
      <c r="JZ96" s="320"/>
      <c r="KA96" s="320"/>
      <c r="KB96" s="320"/>
      <c r="KC96" s="320"/>
      <c r="KD96" s="320"/>
      <c r="KE96" s="320"/>
      <c r="KF96" s="320"/>
      <c r="KG96" s="320"/>
      <c r="KH96" s="320"/>
      <c r="KI96" s="320"/>
      <c r="KJ96" s="320"/>
      <c r="KK96" s="320"/>
      <c r="KL96" s="320"/>
      <c r="KM96" s="320"/>
      <c r="KN96" s="320"/>
      <c r="KO96" s="320"/>
      <c r="KP96" s="320"/>
      <c r="KQ96" s="320"/>
      <c r="KR96" s="320"/>
      <c r="KS96" s="320"/>
      <c r="KT96" s="320"/>
      <c r="KU96" s="320"/>
      <c r="KV96" s="320"/>
      <c r="KW96" s="320"/>
      <c r="KX96" s="320"/>
      <c r="KY96" s="320"/>
      <c r="KZ96" s="320"/>
      <c r="LA96" s="320"/>
      <c r="LB96" s="320"/>
      <c r="LC96" s="320"/>
      <c r="LD96" s="320"/>
      <c r="LE96" s="320"/>
      <c r="LF96" s="320"/>
      <c r="LG96" s="320"/>
      <c r="LH96" s="320"/>
      <c r="LI96" s="320"/>
      <c r="LJ96" s="320"/>
      <c r="LK96" s="320"/>
      <c r="LL96" s="320"/>
      <c r="LM96" s="320"/>
      <c r="LN96" s="320"/>
      <c r="LO96" s="320"/>
      <c r="LP96" s="320"/>
      <c r="LQ96" s="320"/>
      <c r="LR96" s="320"/>
      <c r="LS96" s="320"/>
      <c r="LT96" s="320"/>
      <c r="LU96" s="320"/>
      <c r="LV96" s="320"/>
      <c r="LW96" s="320"/>
      <c r="LX96" s="320"/>
      <c r="LY96" s="320"/>
      <c r="LZ96" s="320"/>
      <c r="MA96" s="320"/>
      <c r="MB96" s="320"/>
      <c r="MC96" s="320"/>
      <c r="MD96" s="320"/>
      <c r="ME96" s="320"/>
      <c r="MF96" s="320"/>
      <c r="MG96" s="320"/>
    </row>
    <row r="97" s="331" customFormat="1" ht="15.75">
      <c r="A97" s="335" t="s">
        <v>188</v>
      </c>
      <c r="B97" s="339" t="s">
        <v>245</v>
      </c>
      <c r="C97" s="357">
        <f>'СС Макро ТО новый кон'!D99</f>
        <v>96223</v>
      </c>
      <c r="D97" s="357">
        <f>'СС Макро ТО новый кон'!E99</f>
        <v>96214.100000000006</v>
      </c>
      <c r="E97" s="357">
        <f>'СС Макро ТО новый кон'!F99</f>
        <v>86303.64999999998</v>
      </c>
      <c r="F97" s="357">
        <f>'СС Макро ТО новый кон'!G99</f>
        <v>85679.949999999983</v>
      </c>
      <c r="G97" s="357">
        <f>'СС Макро ТО новый кон'!H99</f>
        <v>89804.179000000033</v>
      </c>
      <c r="H97" s="357">
        <f>'СС Макро ТО новый кон'!I99</f>
        <v>94286.789999999994</v>
      </c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320"/>
      <c r="AH97" s="320"/>
      <c r="AI97" s="320"/>
      <c r="AJ97" s="320"/>
      <c r="AK97" s="320"/>
      <c r="AL97" s="320"/>
      <c r="AM97" s="320"/>
      <c r="AN97" s="320"/>
      <c r="AO97" s="320"/>
      <c r="AP97" s="320"/>
      <c r="AQ97" s="320"/>
      <c r="AR97" s="320"/>
      <c r="AS97" s="320"/>
      <c r="AT97" s="320"/>
      <c r="AU97" s="320"/>
      <c r="AV97" s="320"/>
      <c r="AW97" s="320"/>
      <c r="AX97" s="320"/>
      <c r="AY97" s="320"/>
      <c r="AZ97" s="320"/>
      <c r="BA97" s="320"/>
      <c r="BB97" s="320"/>
      <c r="BC97" s="320"/>
      <c r="BD97" s="320"/>
      <c r="BE97" s="320"/>
      <c r="BF97" s="320"/>
      <c r="BG97" s="320"/>
      <c r="BH97" s="320"/>
      <c r="BI97" s="320"/>
      <c r="BJ97" s="320"/>
      <c r="BK97" s="320"/>
      <c r="BL97" s="320"/>
      <c r="BM97" s="320"/>
      <c r="BN97" s="320"/>
      <c r="BO97" s="320"/>
      <c r="BP97" s="320"/>
      <c r="BQ97" s="320"/>
      <c r="BR97" s="320"/>
      <c r="BS97" s="320"/>
      <c r="BT97" s="320"/>
      <c r="BU97" s="320"/>
      <c r="BV97" s="320"/>
      <c r="BW97" s="320"/>
      <c r="BX97" s="320"/>
      <c r="BY97" s="320"/>
      <c r="BZ97" s="320"/>
      <c r="CA97" s="320"/>
      <c r="CB97" s="320"/>
      <c r="CC97" s="320"/>
      <c r="CD97" s="320"/>
      <c r="CE97" s="320"/>
      <c r="CF97" s="320"/>
      <c r="CG97" s="320"/>
      <c r="CH97" s="320"/>
      <c r="CI97" s="320"/>
      <c r="CJ97" s="320"/>
      <c r="CK97" s="320"/>
      <c r="CL97" s="320"/>
      <c r="CM97" s="320"/>
      <c r="CN97" s="320"/>
      <c r="CO97" s="320"/>
      <c r="CP97" s="320"/>
      <c r="CQ97" s="320"/>
      <c r="CR97" s="320"/>
      <c r="CS97" s="320"/>
      <c r="CT97" s="320"/>
      <c r="CU97" s="320"/>
      <c r="CV97" s="320"/>
      <c r="CW97" s="320"/>
      <c r="CX97" s="320"/>
      <c r="CY97" s="320"/>
      <c r="CZ97" s="320"/>
      <c r="DA97" s="320"/>
      <c r="DB97" s="320"/>
      <c r="DC97" s="320"/>
      <c r="DD97" s="320"/>
      <c r="DE97" s="320"/>
      <c r="DF97" s="320"/>
      <c r="DG97" s="320"/>
      <c r="DH97" s="320"/>
      <c r="DI97" s="320"/>
      <c r="DJ97" s="320"/>
      <c r="DK97" s="320"/>
      <c r="DL97" s="320"/>
      <c r="DM97" s="320"/>
      <c r="DN97" s="320"/>
      <c r="DO97" s="320"/>
      <c r="DP97" s="320"/>
      <c r="DQ97" s="320"/>
      <c r="DR97" s="320"/>
      <c r="DS97" s="320"/>
      <c r="DT97" s="320"/>
      <c r="DU97" s="320"/>
      <c r="DV97" s="320"/>
      <c r="DW97" s="320"/>
      <c r="DX97" s="320"/>
      <c r="DY97" s="320"/>
      <c r="DZ97" s="320"/>
      <c r="EA97" s="320"/>
      <c r="EB97" s="320"/>
      <c r="EC97" s="320"/>
      <c r="ED97" s="320"/>
      <c r="EE97" s="320"/>
      <c r="EF97" s="320"/>
      <c r="EG97" s="320"/>
      <c r="EH97" s="320"/>
      <c r="EI97" s="320"/>
      <c r="EJ97" s="320"/>
      <c r="EK97" s="320"/>
      <c r="EL97" s="320"/>
      <c r="EM97" s="320"/>
      <c r="EN97" s="320"/>
      <c r="EO97" s="320"/>
      <c r="EP97" s="320"/>
      <c r="EQ97" s="320"/>
      <c r="ER97" s="320"/>
      <c r="ES97" s="320"/>
      <c r="ET97" s="320"/>
      <c r="EU97" s="320"/>
      <c r="EV97" s="320"/>
      <c r="EW97" s="320"/>
      <c r="EX97" s="320"/>
      <c r="EY97" s="320"/>
      <c r="EZ97" s="320"/>
      <c r="FA97" s="320"/>
      <c r="FB97" s="320"/>
      <c r="FC97" s="320"/>
      <c r="FD97" s="320"/>
      <c r="FE97" s="320"/>
      <c r="FF97" s="320"/>
      <c r="FG97" s="320"/>
      <c r="FH97" s="320"/>
      <c r="FI97" s="320"/>
      <c r="FJ97" s="320"/>
      <c r="FK97" s="320"/>
      <c r="FL97" s="320"/>
      <c r="FM97" s="320"/>
      <c r="FN97" s="320"/>
      <c r="FO97" s="320"/>
      <c r="FP97" s="320"/>
      <c r="FQ97" s="320"/>
      <c r="FR97" s="320"/>
      <c r="FS97" s="320"/>
      <c r="FT97" s="320"/>
      <c r="FU97" s="320"/>
      <c r="FV97" s="320"/>
      <c r="FW97" s="320"/>
      <c r="FX97" s="320"/>
      <c r="FY97" s="320"/>
      <c r="FZ97" s="320"/>
      <c r="GA97" s="320"/>
      <c r="GB97" s="320"/>
      <c r="GC97" s="320"/>
      <c r="GD97" s="320"/>
      <c r="GE97" s="320"/>
      <c r="GF97" s="320"/>
      <c r="GG97" s="320"/>
      <c r="GH97" s="320"/>
      <c r="GI97" s="320"/>
      <c r="GJ97" s="320"/>
      <c r="GK97" s="320"/>
      <c r="GL97" s="320"/>
      <c r="GM97" s="320"/>
      <c r="GN97" s="320"/>
      <c r="GO97" s="320"/>
      <c r="GP97" s="320"/>
      <c r="GQ97" s="320"/>
      <c r="GR97" s="320"/>
      <c r="GS97" s="320"/>
      <c r="GT97" s="320"/>
      <c r="GU97" s="320"/>
      <c r="GV97" s="320"/>
      <c r="GW97" s="320"/>
      <c r="GX97" s="320"/>
      <c r="GY97" s="320"/>
      <c r="GZ97" s="320"/>
      <c r="HA97" s="320"/>
      <c r="HB97" s="320"/>
      <c r="HC97" s="320"/>
      <c r="HD97" s="320"/>
      <c r="HE97" s="320"/>
      <c r="HF97" s="320"/>
      <c r="HG97" s="320"/>
      <c r="HH97" s="320"/>
      <c r="HI97" s="320"/>
      <c r="HJ97" s="320"/>
      <c r="HK97" s="320"/>
      <c r="HL97" s="320"/>
      <c r="HM97" s="320"/>
      <c r="HN97" s="320"/>
      <c r="HO97" s="320"/>
      <c r="HP97" s="320"/>
      <c r="HQ97" s="320"/>
      <c r="HR97" s="320"/>
      <c r="HS97" s="320"/>
      <c r="HT97" s="320"/>
      <c r="HU97" s="320"/>
      <c r="HV97" s="320"/>
      <c r="HW97" s="320"/>
      <c r="HX97" s="320"/>
      <c r="HY97" s="320"/>
      <c r="HZ97" s="320"/>
      <c r="IA97" s="320"/>
      <c r="IB97" s="320"/>
      <c r="IC97" s="320"/>
      <c r="ID97" s="320"/>
      <c r="IE97" s="320"/>
      <c r="IF97" s="320"/>
      <c r="IG97" s="320"/>
      <c r="IH97" s="320"/>
      <c r="II97" s="320"/>
      <c r="IJ97" s="320"/>
      <c r="IK97" s="320"/>
      <c r="IL97" s="320"/>
      <c r="IM97" s="320"/>
      <c r="IN97" s="320"/>
      <c r="IO97" s="320"/>
      <c r="IP97" s="320"/>
      <c r="IQ97" s="320"/>
      <c r="IR97" s="320"/>
      <c r="IS97" s="320"/>
      <c r="IT97" s="320"/>
      <c r="IU97" s="320"/>
      <c r="IV97" s="320"/>
      <c r="IW97" s="320"/>
      <c r="IX97" s="320"/>
      <c r="IY97" s="320"/>
      <c r="IZ97" s="320"/>
      <c r="JA97" s="320"/>
      <c r="JB97" s="320"/>
      <c r="JC97" s="320"/>
      <c r="JD97" s="320"/>
      <c r="JE97" s="320"/>
      <c r="JF97" s="320"/>
      <c r="JG97" s="320"/>
      <c r="JH97" s="320"/>
      <c r="JI97" s="320"/>
      <c r="JJ97" s="320"/>
      <c r="JK97" s="320"/>
      <c r="JL97" s="320"/>
      <c r="JM97" s="320"/>
      <c r="JN97" s="320"/>
      <c r="JO97" s="320"/>
      <c r="JP97" s="320"/>
      <c r="JQ97" s="320"/>
      <c r="JR97" s="320"/>
      <c r="JS97" s="320"/>
      <c r="JT97" s="320"/>
      <c r="JU97" s="320"/>
      <c r="JV97" s="320"/>
      <c r="JW97" s="320"/>
      <c r="JX97" s="320"/>
      <c r="JY97" s="320"/>
      <c r="JZ97" s="320"/>
      <c r="KA97" s="320"/>
      <c r="KB97" s="320"/>
      <c r="KC97" s="320"/>
      <c r="KD97" s="320"/>
      <c r="KE97" s="320"/>
      <c r="KF97" s="320"/>
      <c r="KG97" s="320"/>
      <c r="KH97" s="320"/>
      <c r="KI97" s="320"/>
      <c r="KJ97" s="320"/>
      <c r="KK97" s="320"/>
      <c r="KL97" s="320"/>
      <c r="KM97" s="320"/>
      <c r="KN97" s="320"/>
      <c r="KO97" s="320"/>
      <c r="KP97" s="320"/>
      <c r="KQ97" s="320"/>
      <c r="KR97" s="320"/>
      <c r="KS97" s="320"/>
      <c r="KT97" s="320"/>
      <c r="KU97" s="320"/>
      <c r="KV97" s="320"/>
      <c r="KW97" s="320"/>
      <c r="KX97" s="320"/>
      <c r="KY97" s="320"/>
      <c r="KZ97" s="320"/>
      <c r="LA97" s="320"/>
      <c r="LB97" s="320"/>
      <c r="LC97" s="320"/>
      <c r="LD97" s="320"/>
      <c r="LE97" s="320"/>
      <c r="LF97" s="320"/>
      <c r="LG97" s="320"/>
      <c r="LH97" s="320"/>
      <c r="LI97" s="320"/>
      <c r="LJ97" s="320"/>
      <c r="LK97" s="320"/>
      <c r="LL97" s="320"/>
      <c r="LM97" s="320"/>
      <c r="LN97" s="320"/>
      <c r="LO97" s="320"/>
      <c r="LP97" s="320"/>
      <c r="LQ97" s="320"/>
      <c r="LR97" s="320"/>
      <c r="LS97" s="320"/>
      <c r="LT97" s="320"/>
      <c r="LU97" s="320"/>
      <c r="LV97" s="320"/>
      <c r="LW97" s="320"/>
      <c r="LX97" s="320"/>
      <c r="LY97" s="320"/>
      <c r="LZ97" s="320"/>
      <c r="MA97" s="320"/>
      <c r="MB97" s="320"/>
      <c r="MC97" s="320"/>
      <c r="MD97" s="320"/>
      <c r="ME97" s="320"/>
      <c r="MF97" s="320"/>
      <c r="MG97" s="320"/>
    </row>
    <row r="98" s="331" customFormat="1" ht="17.449999999999999" customHeight="1">
      <c r="A98" s="335" t="s">
        <v>227</v>
      </c>
      <c r="B98" s="339" t="s">
        <v>181</v>
      </c>
      <c r="C98" s="357">
        <f>'СС Макро ТО новый кон'!D100</f>
        <v>91.799999999999997</v>
      </c>
      <c r="D98" s="357">
        <f>'СС Макро ТО новый кон'!E100</f>
        <v>96.799999999999997</v>
      </c>
      <c r="E98" s="357">
        <f>'СС Макро ТО новый кон'!F100</f>
        <v>83.597040021151997</v>
      </c>
      <c r="F98" s="357">
        <f>'СС Макро ТО новый кон'!G100</f>
        <v>92.523130562617325</v>
      </c>
      <c r="G98" s="357">
        <f>'СС Макро ТО новый кон'!H100</f>
        <v>97.682692189542934</v>
      </c>
      <c r="H98" s="357">
        <f>'СС Макро ТО новый кон'!I100</f>
        <v>97.848592194695243</v>
      </c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20"/>
      <c r="AH98" s="320"/>
      <c r="AI98" s="320"/>
      <c r="AJ98" s="320"/>
      <c r="AK98" s="320"/>
      <c r="AL98" s="320"/>
      <c r="AM98" s="320"/>
      <c r="AN98" s="320"/>
      <c r="AO98" s="320"/>
      <c r="AP98" s="320"/>
      <c r="AQ98" s="320"/>
      <c r="AR98" s="320"/>
      <c r="AS98" s="320"/>
      <c r="AT98" s="320"/>
      <c r="AU98" s="320"/>
      <c r="AV98" s="320"/>
      <c r="AW98" s="320"/>
      <c r="AX98" s="320"/>
      <c r="AY98" s="320"/>
      <c r="AZ98" s="320"/>
      <c r="BA98" s="320"/>
      <c r="BB98" s="320"/>
      <c r="BC98" s="320"/>
      <c r="BD98" s="320"/>
      <c r="BE98" s="320"/>
      <c r="BF98" s="320"/>
      <c r="BG98" s="320"/>
      <c r="BH98" s="320"/>
      <c r="BI98" s="320"/>
      <c r="BJ98" s="320"/>
      <c r="BK98" s="320"/>
      <c r="BL98" s="320"/>
      <c r="BM98" s="320"/>
      <c r="BN98" s="320"/>
      <c r="BO98" s="320"/>
      <c r="BP98" s="320"/>
      <c r="BQ98" s="320"/>
      <c r="BR98" s="320"/>
      <c r="BS98" s="320"/>
      <c r="BT98" s="320"/>
      <c r="BU98" s="320"/>
      <c r="BV98" s="320"/>
      <c r="BW98" s="320"/>
      <c r="BX98" s="320"/>
      <c r="BY98" s="320"/>
      <c r="BZ98" s="320"/>
      <c r="CA98" s="320"/>
      <c r="CB98" s="320"/>
      <c r="CC98" s="320"/>
      <c r="CD98" s="320"/>
      <c r="CE98" s="320"/>
      <c r="CF98" s="320"/>
      <c r="CG98" s="320"/>
      <c r="CH98" s="320"/>
      <c r="CI98" s="320"/>
      <c r="CJ98" s="320"/>
      <c r="CK98" s="320"/>
      <c r="CL98" s="320"/>
      <c r="CM98" s="320"/>
      <c r="CN98" s="320"/>
      <c r="CO98" s="320"/>
      <c r="CP98" s="320"/>
      <c r="CQ98" s="320"/>
      <c r="CR98" s="320"/>
      <c r="CS98" s="320"/>
      <c r="CT98" s="320"/>
      <c r="CU98" s="320"/>
      <c r="CV98" s="320"/>
      <c r="CW98" s="320"/>
      <c r="CX98" s="320"/>
      <c r="CY98" s="320"/>
      <c r="CZ98" s="320"/>
      <c r="DA98" s="320"/>
      <c r="DB98" s="320"/>
      <c r="DC98" s="320"/>
      <c r="DD98" s="320"/>
      <c r="DE98" s="320"/>
      <c r="DF98" s="320"/>
      <c r="DG98" s="320"/>
      <c r="DH98" s="320"/>
      <c r="DI98" s="320"/>
      <c r="DJ98" s="320"/>
      <c r="DK98" s="320"/>
      <c r="DL98" s="320"/>
      <c r="DM98" s="320"/>
      <c r="DN98" s="320"/>
      <c r="DO98" s="320"/>
      <c r="DP98" s="320"/>
      <c r="DQ98" s="320"/>
      <c r="DR98" s="320"/>
      <c r="DS98" s="320"/>
      <c r="DT98" s="320"/>
      <c r="DU98" s="320"/>
      <c r="DV98" s="320"/>
      <c r="DW98" s="320"/>
      <c r="DX98" s="320"/>
      <c r="DY98" s="320"/>
      <c r="DZ98" s="320"/>
      <c r="EA98" s="320"/>
      <c r="EB98" s="320"/>
      <c r="EC98" s="320"/>
      <c r="ED98" s="320"/>
      <c r="EE98" s="320"/>
      <c r="EF98" s="320"/>
      <c r="EG98" s="320"/>
      <c r="EH98" s="320"/>
      <c r="EI98" s="320"/>
      <c r="EJ98" s="320"/>
      <c r="EK98" s="320"/>
      <c r="EL98" s="320"/>
      <c r="EM98" s="320"/>
      <c r="EN98" s="320"/>
      <c r="EO98" s="320"/>
      <c r="EP98" s="320"/>
      <c r="EQ98" s="320"/>
      <c r="ER98" s="320"/>
      <c r="ES98" s="320"/>
      <c r="ET98" s="320"/>
      <c r="EU98" s="320"/>
      <c r="EV98" s="320"/>
      <c r="EW98" s="320"/>
      <c r="EX98" s="320"/>
      <c r="EY98" s="320"/>
      <c r="EZ98" s="320"/>
      <c r="FA98" s="320"/>
      <c r="FB98" s="320"/>
      <c r="FC98" s="320"/>
      <c r="FD98" s="320"/>
      <c r="FE98" s="320"/>
      <c r="FF98" s="320"/>
      <c r="FG98" s="320"/>
      <c r="FH98" s="320"/>
      <c r="FI98" s="320"/>
      <c r="FJ98" s="320"/>
      <c r="FK98" s="320"/>
      <c r="FL98" s="320"/>
      <c r="FM98" s="320"/>
      <c r="FN98" s="320"/>
      <c r="FO98" s="320"/>
      <c r="FP98" s="320"/>
      <c r="FQ98" s="320"/>
      <c r="FR98" s="320"/>
      <c r="FS98" s="320"/>
      <c r="FT98" s="320"/>
      <c r="FU98" s="320"/>
      <c r="FV98" s="320"/>
      <c r="FW98" s="320"/>
      <c r="FX98" s="320"/>
      <c r="FY98" s="320"/>
      <c r="FZ98" s="320"/>
      <c r="GA98" s="320"/>
      <c r="GB98" s="320"/>
      <c r="GC98" s="320"/>
      <c r="GD98" s="320"/>
      <c r="GE98" s="320"/>
      <c r="GF98" s="320"/>
      <c r="GG98" s="320"/>
      <c r="GH98" s="320"/>
      <c r="GI98" s="320"/>
      <c r="GJ98" s="320"/>
      <c r="GK98" s="320"/>
      <c r="GL98" s="320"/>
      <c r="GM98" s="320"/>
      <c r="GN98" s="320"/>
      <c r="GO98" s="320"/>
      <c r="GP98" s="320"/>
      <c r="GQ98" s="320"/>
      <c r="GR98" s="320"/>
      <c r="GS98" s="320"/>
      <c r="GT98" s="320"/>
      <c r="GU98" s="320"/>
      <c r="GV98" s="320"/>
      <c r="GW98" s="320"/>
      <c r="GX98" s="320"/>
      <c r="GY98" s="320"/>
      <c r="GZ98" s="320"/>
      <c r="HA98" s="320"/>
      <c r="HB98" s="320"/>
      <c r="HC98" s="320"/>
      <c r="HD98" s="320"/>
      <c r="HE98" s="320"/>
      <c r="HF98" s="320"/>
      <c r="HG98" s="320"/>
      <c r="HH98" s="320"/>
      <c r="HI98" s="320"/>
      <c r="HJ98" s="320"/>
      <c r="HK98" s="320"/>
      <c r="HL98" s="320"/>
      <c r="HM98" s="320"/>
      <c r="HN98" s="320"/>
      <c r="HO98" s="320"/>
      <c r="HP98" s="320"/>
      <c r="HQ98" s="320"/>
      <c r="HR98" s="320"/>
      <c r="HS98" s="320"/>
      <c r="HT98" s="320"/>
      <c r="HU98" s="320"/>
      <c r="HV98" s="320"/>
      <c r="HW98" s="320"/>
      <c r="HX98" s="320"/>
      <c r="HY98" s="320"/>
      <c r="HZ98" s="320"/>
      <c r="IA98" s="320"/>
      <c r="IB98" s="320"/>
      <c r="IC98" s="320"/>
      <c r="ID98" s="320"/>
      <c r="IE98" s="320"/>
      <c r="IF98" s="320"/>
      <c r="IG98" s="320"/>
      <c r="IH98" s="320"/>
      <c r="II98" s="320"/>
      <c r="IJ98" s="320"/>
      <c r="IK98" s="320"/>
      <c r="IL98" s="320"/>
      <c r="IM98" s="320"/>
      <c r="IN98" s="320"/>
      <c r="IO98" s="320"/>
      <c r="IP98" s="320"/>
      <c r="IQ98" s="320"/>
      <c r="IR98" s="320"/>
      <c r="IS98" s="320"/>
      <c r="IT98" s="320"/>
      <c r="IU98" s="320"/>
      <c r="IV98" s="320"/>
      <c r="IW98" s="320"/>
      <c r="IX98" s="320"/>
      <c r="IY98" s="320"/>
      <c r="IZ98" s="320"/>
      <c r="JA98" s="320"/>
      <c r="JB98" s="320"/>
      <c r="JC98" s="320"/>
      <c r="JD98" s="320"/>
      <c r="JE98" s="320"/>
      <c r="JF98" s="320"/>
      <c r="JG98" s="320"/>
      <c r="JH98" s="320"/>
      <c r="JI98" s="320"/>
      <c r="JJ98" s="320"/>
      <c r="JK98" s="320"/>
      <c r="JL98" s="320"/>
      <c r="JM98" s="320"/>
      <c r="JN98" s="320"/>
      <c r="JO98" s="320"/>
      <c r="JP98" s="320"/>
      <c r="JQ98" s="320"/>
      <c r="JR98" s="320"/>
      <c r="JS98" s="320"/>
      <c r="JT98" s="320"/>
      <c r="JU98" s="320"/>
      <c r="JV98" s="320"/>
      <c r="JW98" s="320"/>
      <c r="JX98" s="320"/>
      <c r="JY98" s="320"/>
      <c r="JZ98" s="320"/>
      <c r="KA98" s="320"/>
      <c r="KB98" s="320"/>
      <c r="KC98" s="320"/>
      <c r="KD98" s="320"/>
      <c r="KE98" s="320"/>
      <c r="KF98" s="320"/>
      <c r="KG98" s="320"/>
      <c r="KH98" s="320"/>
      <c r="KI98" s="320"/>
      <c r="KJ98" s="320"/>
      <c r="KK98" s="320"/>
      <c r="KL98" s="320"/>
      <c r="KM98" s="320"/>
      <c r="KN98" s="320"/>
      <c r="KO98" s="320"/>
      <c r="KP98" s="320"/>
      <c r="KQ98" s="320"/>
      <c r="KR98" s="320"/>
      <c r="KS98" s="320"/>
      <c r="KT98" s="320"/>
      <c r="KU98" s="320"/>
      <c r="KV98" s="320"/>
      <c r="KW98" s="320"/>
      <c r="KX98" s="320"/>
      <c r="KY98" s="320"/>
      <c r="KZ98" s="320"/>
      <c r="LA98" s="320"/>
      <c r="LB98" s="320"/>
      <c r="LC98" s="320"/>
      <c r="LD98" s="320"/>
      <c r="LE98" s="320"/>
      <c r="LF98" s="320"/>
      <c r="LG98" s="320"/>
      <c r="LH98" s="320"/>
      <c r="LI98" s="320"/>
      <c r="LJ98" s="320"/>
      <c r="LK98" s="320"/>
      <c r="LL98" s="320"/>
      <c r="LM98" s="320"/>
      <c r="LN98" s="320"/>
      <c r="LO98" s="320"/>
      <c r="LP98" s="320"/>
      <c r="LQ98" s="320"/>
      <c r="LR98" s="320"/>
      <c r="LS98" s="320"/>
      <c r="LT98" s="320"/>
      <c r="LU98" s="320"/>
      <c r="LV98" s="320"/>
      <c r="LW98" s="320"/>
      <c r="LX98" s="320"/>
      <c r="LY98" s="320"/>
      <c r="LZ98" s="320"/>
      <c r="MA98" s="320"/>
      <c r="MB98" s="320"/>
      <c r="MC98" s="320"/>
      <c r="MD98" s="320"/>
      <c r="ME98" s="320"/>
      <c r="MF98" s="320"/>
      <c r="MG98" s="320"/>
    </row>
    <row r="99" s="331" customFormat="1" ht="94.700000000000003" customHeight="1">
      <c r="A99" s="335" t="s">
        <v>530</v>
      </c>
      <c r="B99" s="339"/>
      <c r="C99" s="370"/>
      <c r="D99" s="370"/>
      <c r="E99" s="370"/>
      <c r="F99" s="370"/>
      <c r="G99" s="370"/>
      <c r="H99" s="370"/>
      <c r="I99" s="320"/>
      <c r="J99" s="320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20"/>
      <c r="AH99" s="320"/>
      <c r="AI99" s="320"/>
      <c r="AJ99" s="320"/>
      <c r="AK99" s="320"/>
      <c r="AL99" s="320"/>
      <c r="AM99" s="320"/>
      <c r="AN99" s="320"/>
      <c r="AO99" s="320"/>
      <c r="AP99" s="320"/>
      <c r="AQ99" s="320"/>
      <c r="AR99" s="320"/>
      <c r="AS99" s="320"/>
      <c r="AT99" s="320"/>
      <c r="AU99" s="320"/>
      <c r="AV99" s="320"/>
      <c r="AW99" s="320"/>
      <c r="AX99" s="320"/>
      <c r="AY99" s="320"/>
      <c r="AZ99" s="320"/>
      <c r="BA99" s="320"/>
      <c r="BB99" s="320"/>
      <c r="BC99" s="320"/>
      <c r="BD99" s="320"/>
      <c r="BE99" s="320"/>
      <c r="BF99" s="320"/>
      <c r="BG99" s="320"/>
      <c r="BH99" s="320"/>
      <c r="BI99" s="320"/>
      <c r="BJ99" s="320"/>
      <c r="BK99" s="320"/>
      <c r="BL99" s="320"/>
      <c r="BM99" s="320"/>
      <c r="BN99" s="320"/>
      <c r="BO99" s="320"/>
      <c r="BP99" s="320"/>
      <c r="BQ99" s="320"/>
      <c r="BR99" s="320"/>
      <c r="BS99" s="320"/>
      <c r="BT99" s="320"/>
      <c r="BU99" s="320"/>
      <c r="BV99" s="320"/>
      <c r="BW99" s="320"/>
      <c r="BX99" s="320"/>
      <c r="BY99" s="320"/>
      <c r="BZ99" s="320"/>
      <c r="CA99" s="320"/>
      <c r="CB99" s="320"/>
      <c r="CC99" s="320"/>
      <c r="CD99" s="320"/>
      <c r="CE99" s="320"/>
      <c r="CF99" s="320"/>
      <c r="CG99" s="320"/>
      <c r="CH99" s="320"/>
      <c r="CI99" s="320"/>
      <c r="CJ99" s="320"/>
      <c r="CK99" s="320"/>
      <c r="CL99" s="320"/>
      <c r="CM99" s="320"/>
      <c r="CN99" s="320"/>
      <c r="CO99" s="320"/>
      <c r="CP99" s="320"/>
      <c r="CQ99" s="320"/>
      <c r="CR99" s="320"/>
      <c r="CS99" s="320"/>
      <c r="CT99" s="320"/>
      <c r="CU99" s="320"/>
      <c r="CV99" s="320"/>
      <c r="CW99" s="320"/>
      <c r="CX99" s="320"/>
      <c r="CY99" s="320"/>
      <c r="CZ99" s="320"/>
      <c r="DA99" s="320"/>
      <c r="DB99" s="320"/>
      <c r="DC99" s="320"/>
      <c r="DD99" s="320"/>
      <c r="DE99" s="320"/>
      <c r="DF99" s="320"/>
      <c r="DG99" s="320"/>
      <c r="DH99" s="320"/>
      <c r="DI99" s="320"/>
      <c r="DJ99" s="320"/>
      <c r="DK99" s="320"/>
      <c r="DL99" s="320"/>
      <c r="DM99" s="320"/>
      <c r="DN99" s="320"/>
      <c r="DO99" s="320"/>
      <c r="DP99" s="320"/>
      <c r="DQ99" s="320"/>
      <c r="DR99" s="320"/>
      <c r="DS99" s="320"/>
      <c r="DT99" s="320"/>
      <c r="DU99" s="320"/>
      <c r="DV99" s="320"/>
      <c r="DW99" s="320"/>
      <c r="DX99" s="320"/>
      <c r="DY99" s="320"/>
      <c r="DZ99" s="320"/>
      <c r="EA99" s="320"/>
      <c r="EB99" s="320"/>
      <c r="EC99" s="320"/>
      <c r="ED99" s="320"/>
      <c r="EE99" s="320"/>
      <c r="EF99" s="320"/>
      <c r="EG99" s="320"/>
      <c r="EH99" s="320"/>
      <c r="EI99" s="320"/>
      <c r="EJ99" s="320"/>
      <c r="EK99" s="320"/>
      <c r="EL99" s="320"/>
      <c r="EM99" s="320"/>
      <c r="EN99" s="320"/>
      <c r="EO99" s="320"/>
      <c r="EP99" s="320"/>
      <c r="EQ99" s="320"/>
      <c r="ER99" s="320"/>
      <c r="ES99" s="320"/>
      <c r="ET99" s="320"/>
      <c r="EU99" s="320"/>
      <c r="EV99" s="320"/>
      <c r="EW99" s="320"/>
      <c r="EX99" s="320"/>
      <c r="EY99" s="320"/>
      <c r="EZ99" s="320"/>
      <c r="FA99" s="320"/>
      <c r="FB99" s="320"/>
      <c r="FC99" s="320"/>
      <c r="FD99" s="320"/>
      <c r="FE99" s="320"/>
      <c r="FF99" s="320"/>
      <c r="FG99" s="320"/>
      <c r="FH99" s="320"/>
      <c r="FI99" s="320"/>
      <c r="FJ99" s="320"/>
      <c r="FK99" s="320"/>
      <c r="FL99" s="320"/>
      <c r="FM99" s="320"/>
      <c r="FN99" s="320"/>
      <c r="FO99" s="320"/>
      <c r="FP99" s="320"/>
      <c r="FQ99" s="320"/>
      <c r="FR99" s="320"/>
      <c r="FS99" s="320"/>
      <c r="FT99" s="320"/>
      <c r="FU99" s="320"/>
      <c r="FV99" s="320"/>
      <c r="FW99" s="320"/>
      <c r="FX99" s="320"/>
      <c r="FY99" s="320"/>
      <c r="FZ99" s="320"/>
      <c r="GA99" s="320"/>
      <c r="GB99" s="320"/>
      <c r="GC99" s="320"/>
      <c r="GD99" s="320"/>
      <c r="GE99" s="320"/>
      <c r="GF99" s="320"/>
      <c r="GG99" s="320"/>
      <c r="GH99" s="320"/>
      <c r="GI99" s="320"/>
      <c r="GJ99" s="320"/>
      <c r="GK99" s="320"/>
      <c r="GL99" s="320"/>
      <c r="GM99" s="320"/>
      <c r="GN99" s="320"/>
      <c r="GO99" s="320"/>
      <c r="GP99" s="320"/>
      <c r="GQ99" s="320"/>
      <c r="GR99" s="320"/>
      <c r="GS99" s="320"/>
      <c r="GT99" s="320"/>
      <c r="GU99" s="320"/>
      <c r="GV99" s="320"/>
      <c r="GW99" s="320"/>
      <c r="GX99" s="320"/>
      <c r="GY99" s="320"/>
      <c r="GZ99" s="320"/>
      <c r="HA99" s="320"/>
      <c r="HB99" s="320"/>
      <c r="HC99" s="320"/>
      <c r="HD99" s="320"/>
      <c r="HE99" s="320"/>
      <c r="HF99" s="320"/>
      <c r="HG99" s="320"/>
      <c r="HH99" s="320"/>
      <c r="HI99" s="320"/>
      <c r="HJ99" s="320"/>
      <c r="HK99" s="320"/>
      <c r="HL99" s="320"/>
      <c r="HM99" s="320"/>
      <c r="HN99" s="320"/>
      <c r="HO99" s="320"/>
      <c r="HP99" s="320"/>
      <c r="HQ99" s="320"/>
      <c r="HR99" s="320"/>
      <c r="HS99" s="320"/>
      <c r="HT99" s="320"/>
      <c r="HU99" s="320"/>
      <c r="HV99" s="320"/>
      <c r="HW99" s="320"/>
      <c r="HX99" s="320"/>
      <c r="HY99" s="320"/>
      <c r="HZ99" s="320"/>
      <c r="IA99" s="320"/>
      <c r="IB99" s="320"/>
      <c r="IC99" s="320"/>
      <c r="ID99" s="320"/>
      <c r="IE99" s="320"/>
      <c r="IF99" s="320"/>
      <c r="IG99" s="320"/>
      <c r="IH99" s="320"/>
      <c r="II99" s="320"/>
      <c r="IJ99" s="320"/>
      <c r="IK99" s="320"/>
      <c r="IL99" s="320"/>
      <c r="IM99" s="320"/>
      <c r="IN99" s="320"/>
      <c r="IO99" s="320"/>
      <c r="IP99" s="320"/>
      <c r="IQ99" s="320"/>
      <c r="IR99" s="320"/>
      <c r="IS99" s="320"/>
      <c r="IT99" s="320"/>
      <c r="IU99" s="320"/>
      <c r="IV99" s="320"/>
      <c r="IW99" s="320"/>
      <c r="IX99" s="320"/>
      <c r="IY99" s="320"/>
      <c r="IZ99" s="320"/>
      <c r="JA99" s="320"/>
      <c r="JB99" s="320"/>
      <c r="JC99" s="320"/>
      <c r="JD99" s="320"/>
      <c r="JE99" s="320"/>
      <c r="JF99" s="320"/>
      <c r="JG99" s="320"/>
      <c r="JH99" s="320"/>
      <c r="JI99" s="320"/>
      <c r="JJ99" s="320"/>
      <c r="JK99" s="320"/>
      <c r="JL99" s="320"/>
      <c r="JM99" s="320"/>
      <c r="JN99" s="320"/>
      <c r="JO99" s="320"/>
      <c r="JP99" s="320"/>
      <c r="JQ99" s="320"/>
      <c r="JR99" s="320"/>
      <c r="JS99" s="320"/>
      <c r="JT99" s="320"/>
      <c r="JU99" s="320"/>
      <c r="JV99" s="320"/>
      <c r="JW99" s="320"/>
      <c r="JX99" s="320"/>
      <c r="JY99" s="320"/>
      <c r="JZ99" s="320"/>
      <c r="KA99" s="320"/>
      <c r="KB99" s="320"/>
      <c r="KC99" s="320"/>
      <c r="KD99" s="320"/>
      <c r="KE99" s="320"/>
      <c r="KF99" s="320"/>
      <c r="KG99" s="320"/>
      <c r="KH99" s="320"/>
      <c r="KI99" s="320"/>
      <c r="KJ99" s="320"/>
      <c r="KK99" s="320"/>
      <c r="KL99" s="320"/>
      <c r="KM99" s="320"/>
      <c r="KN99" s="320"/>
      <c r="KO99" s="320"/>
      <c r="KP99" s="320"/>
      <c r="KQ99" s="320"/>
      <c r="KR99" s="320"/>
      <c r="KS99" s="320"/>
      <c r="KT99" s="320"/>
      <c r="KU99" s="320"/>
      <c r="KV99" s="320"/>
      <c r="KW99" s="320"/>
      <c r="KX99" s="320"/>
      <c r="KY99" s="320"/>
      <c r="KZ99" s="320"/>
      <c r="LA99" s="320"/>
      <c r="LB99" s="320"/>
      <c r="LC99" s="320"/>
      <c r="LD99" s="320"/>
      <c r="LE99" s="320"/>
      <c r="LF99" s="320"/>
      <c r="LG99" s="320"/>
      <c r="LH99" s="320"/>
      <c r="LI99" s="320"/>
      <c r="LJ99" s="320"/>
      <c r="LK99" s="320"/>
      <c r="LL99" s="320"/>
      <c r="LM99" s="320"/>
      <c r="LN99" s="320"/>
      <c r="LO99" s="320"/>
      <c r="LP99" s="320"/>
      <c r="LQ99" s="320"/>
      <c r="LR99" s="320"/>
      <c r="LS99" s="320"/>
      <c r="LT99" s="320"/>
      <c r="LU99" s="320"/>
      <c r="LV99" s="320"/>
      <c r="LW99" s="320"/>
      <c r="LX99" s="320"/>
      <c r="LY99" s="320"/>
      <c r="LZ99" s="320"/>
      <c r="MA99" s="320"/>
      <c r="MB99" s="320"/>
      <c r="MC99" s="320"/>
      <c r="MD99" s="320"/>
      <c r="ME99" s="320"/>
      <c r="MF99" s="320"/>
      <c r="MG99" s="320"/>
    </row>
    <row r="100" s="331" customFormat="1" ht="17.449999999999999" customHeight="1">
      <c r="A100" s="335" t="s">
        <v>188</v>
      </c>
      <c r="B100" s="339" t="s">
        <v>245</v>
      </c>
      <c r="C100" s="357">
        <f>'СС Макро ТО новый кон'!D104+'СС Макро ТО новый кон'!D105</f>
        <v>76227.199999999997</v>
      </c>
      <c r="D100" s="357">
        <f>'СС Макро ТО новый кон'!E104+'СС Макро ТО новый кон'!E105</f>
        <v>76360.399999999994</v>
      </c>
      <c r="E100" s="357">
        <f>'СС Макро ТО новый кон'!F104+'СС Макро ТО новый кон'!F105</f>
        <v>71103.64999999998</v>
      </c>
      <c r="F100" s="357">
        <f>'СС Макро ТО новый кон'!G104+'СС Макро ТО новый кон'!G105</f>
        <v>70579.949999999983</v>
      </c>
      <c r="G100" s="357">
        <f>'СС Макро ТО новый кон'!H104+'СС Макро ТО новый кон'!H105</f>
        <v>73904.179000000033</v>
      </c>
      <c r="H100" s="357">
        <f>'СС Макро ТО новый кон'!I104+'СС Макро ТО новый кон'!I105</f>
        <v>77486.790000000008</v>
      </c>
      <c r="I100" s="320"/>
      <c r="J100" s="320"/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20"/>
      <c r="AH100" s="320"/>
      <c r="AI100" s="320"/>
      <c r="AJ100" s="320"/>
      <c r="AK100" s="320"/>
      <c r="AL100" s="320"/>
      <c r="AM100" s="320"/>
      <c r="AN100" s="320"/>
      <c r="AO100" s="320"/>
      <c r="AP100" s="320"/>
      <c r="AQ100" s="320"/>
      <c r="AR100" s="320"/>
      <c r="AS100" s="320"/>
      <c r="AT100" s="320"/>
      <c r="AU100" s="320"/>
      <c r="AV100" s="320"/>
      <c r="AW100" s="320"/>
      <c r="AX100" s="320"/>
      <c r="AY100" s="320"/>
      <c r="AZ100" s="320"/>
      <c r="BA100" s="320"/>
      <c r="BB100" s="320"/>
      <c r="BC100" s="320"/>
      <c r="BD100" s="320"/>
      <c r="BE100" s="320"/>
      <c r="BF100" s="320"/>
      <c r="BG100" s="320"/>
      <c r="BH100" s="320"/>
      <c r="BI100" s="320"/>
      <c r="BJ100" s="320"/>
      <c r="BK100" s="320"/>
      <c r="BL100" s="320"/>
      <c r="BM100" s="320"/>
      <c r="BN100" s="320"/>
      <c r="BO100" s="320"/>
      <c r="BP100" s="320"/>
      <c r="BQ100" s="320"/>
      <c r="BR100" s="320"/>
      <c r="BS100" s="320"/>
      <c r="BT100" s="320"/>
      <c r="BU100" s="320"/>
      <c r="BV100" s="320"/>
      <c r="BW100" s="320"/>
      <c r="BX100" s="320"/>
      <c r="BY100" s="320"/>
      <c r="BZ100" s="320"/>
      <c r="CA100" s="320"/>
      <c r="CB100" s="320"/>
      <c r="CC100" s="320"/>
      <c r="CD100" s="320"/>
      <c r="CE100" s="320"/>
      <c r="CF100" s="320"/>
      <c r="CG100" s="320"/>
      <c r="CH100" s="320"/>
      <c r="CI100" s="320"/>
      <c r="CJ100" s="320"/>
      <c r="CK100" s="320"/>
      <c r="CL100" s="320"/>
      <c r="CM100" s="320"/>
      <c r="CN100" s="320"/>
      <c r="CO100" s="320"/>
      <c r="CP100" s="320"/>
      <c r="CQ100" s="320"/>
      <c r="CR100" s="320"/>
      <c r="CS100" s="320"/>
      <c r="CT100" s="320"/>
      <c r="CU100" s="320"/>
      <c r="CV100" s="320"/>
      <c r="CW100" s="320"/>
      <c r="CX100" s="320"/>
      <c r="CY100" s="320"/>
      <c r="CZ100" s="320"/>
      <c r="DA100" s="320"/>
      <c r="DB100" s="320"/>
      <c r="DC100" s="320"/>
      <c r="DD100" s="320"/>
      <c r="DE100" s="320"/>
      <c r="DF100" s="320"/>
      <c r="DG100" s="320"/>
      <c r="DH100" s="320"/>
      <c r="DI100" s="320"/>
      <c r="DJ100" s="320"/>
      <c r="DK100" s="320"/>
      <c r="DL100" s="320"/>
      <c r="DM100" s="320"/>
      <c r="DN100" s="320"/>
      <c r="DO100" s="320"/>
      <c r="DP100" s="320"/>
      <c r="DQ100" s="320"/>
      <c r="DR100" s="320"/>
      <c r="DS100" s="320"/>
      <c r="DT100" s="320"/>
      <c r="DU100" s="320"/>
      <c r="DV100" s="320"/>
      <c r="DW100" s="320"/>
      <c r="DX100" s="320"/>
      <c r="DY100" s="320"/>
      <c r="DZ100" s="320"/>
      <c r="EA100" s="320"/>
      <c r="EB100" s="320"/>
      <c r="EC100" s="320"/>
      <c r="ED100" s="320"/>
      <c r="EE100" s="320"/>
      <c r="EF100" s="320"/>
      <c r="EG100" s="320"/>
      <c r="EH100" s="320"/>
      <c r="EI100" s="320"/>
      <c r="EJ100" s="320"/>
      <c r="EK100" s="320"/>
      <c r="EL100" s="320"/>
      <c r="EM100" s="320"/>
      <c r="EN100" s="320"/>
      <c r="EO100" s="320"/>
      <c r="EP100" s="320"/>
      <c r="EQ100" s="320"/>
      <c r="ER100" s="320"/>
      <c r="ES100" s="320"/>
      <c r="ET100" s="320"/>
      <c r="EU100" s="320"/>
      <c r="EV100" s="320"/>
      <c r="EW100" s="320"/>
      <c r="EX100" s="320"/>
      <c r="EY100" s="320"/>
      <c r="EZ100" s="320"/>
      <c r="FA100" s="320"/>
      <c r="FB100" s="320"/>
      <c r="FC100" s="320"/>
      <c r="FD100" s="320"/>
      <c r="FE100" s="320"/>
      <c r="FF100" s="320"/>
      <c r="FG100" s="320"/>
      <c r="FH100" s="320"/>
      <c r="FI100" s="320"/>
      <c r="FJ100" s="320"/>
      <c r="FK100" s="320"/>
      <c r="FL100" s="320"/>
      <c r="FM100" s="320"/>
      <c r="FN100" s="320"/>
      <c r="FO100" s="320"/>
      <c r="FP100" s="320"/>
      <c r="FQ100" s="320"/>
      <c r="FR100" s="320"/>
      <c r="FS100" s="320"/>
      <c r="FT100" s="320"/>
      <c r="FU100" s="320"/>
      <c r="FV100" s="320"/>
      <c r="FW100" s="320"/>
      <c r="FX100" s="320"/>
      <c r="FY100" s="320"/>
      <c r="FZ100" s="320"/>
      <c r="GA100" s="320"/>
      <c r="GB100" s="320"/>
      <c r="GC100" s="320"/>
      <c r="GD100" s="320"/>
      <c r="GE100" s="320"/>
      <c r="GF100" s="320"/>
      <c r="GG100" s="320"/>
      <c r="GH100" s="320"/>
      <c r="GI100" s="320"/>
      <c r="GJ100" s="320"/>
      <c r="GK100" s="320"/>
      <c r="GL100" s="320"/>
      <c r="GM100" s="320"/>
      <c r="GN100" s="320"/>
      <c r="GO100" s="320"/>
      <c r="GP100" s="320"/>
      <c r="GQ100" s="320"/>
      <c r="GR100" s="320"/>
      <c r="GS100" s="320"/>
      <c r="GT100" s="320"/>
      <c r="GU100" s="320"/>
      <c r="GV100" s="320"/>
      <c r="GW100" s="320"/>
      <c r="GX100" s="320"/>
      <c r="GY100" s="320"/>
      <c r="GZ100" s="320"/>
      <c r="HA100" s="320"/>
      <c r="HB100" s="320"/>
      <c r="HC100" s="320"/>
      <c r="HD100" s="320"/>
      <c r="HE100" s="320"/>
      <c r="HF100" s="320"/>
      <c r="HG100" s="320"/>
      <c r="HH100" s="320"/>
      <c r="HI100" s="320"/>
      <c r="HJ100" s="320"/>
      <c r="HK100" s="320"/>
      <c r="HL100" s="320"/>
      <c r="HM100" s="320"/>
      <c r="HN100" s="320"/>
      <c r="HO100" s="320"/>
      <c r="HP100" s="320"/>
      <c r="HQ100" s="320"/>
      <c r="HR100" s="320"/>
      <c r="HS100" s="320"/>
      <c r="HT100" s="320"/>
      <c r="HU100" s="320"/>
      <c r="HV100" s="320"/>
      <c r="HW100" s="320"/>
      <c r="HX100" s="320"/>
      <c r="HY100" s="320"/>
      <c r="HZ100" s="320"/>
      <c r="IA100" s="320"/>
      <c r="IB100" s="320"/>
      <c r="IC100" s="320"/>
      <c r="ID100" s="320"/>
      <c r="IE100" s="320"/>
      <c r="IF100" s="320"/>
      <c r="IG100" s="320"/>
      <c r="IH100" s="320"/>
      <c r="II100" s="320"/>
      <c r="IJ100" s="320"/>
      <c r="IK100" s="320"/>
      <c r="IL100" s="320"/>
      <c r="IM100" s="320"/>
      <c r="IN100" s="320"/>
      <c r="IO100" s="320"/>
      <c r="IP100" s="320"/>
      <c r="IQ100" s="320"/>
      <c r="IR100" s="320"/>
      <c r="IS100" s="320"/>
      <c r="IT100" s="320"/>
      <c r="IU100" s="320"/>
      <c r="IV100" s="320"/>
      <c r="IW100" s="320"/>
      <c r="IX100" s="320"/>
      <c r="IY100" s="320"/>
      <c r="IZ100" s="320"/>
      <c r="JA100" s="320"/>
      <c r="JB100" s="320"/>
      <c r="JC100" s="320"/>
      <c r="JD100" s="320"/>
      <c r="JE100" s="320"/>
      <c r="JF100" s="320"/>
      <c r="JG100" s="320"/>
      <c r="JH100" s="320"/>
      <c r="JI100" s="320"/>
      <c r="JJ100" s="320"/>
      <c r="JK100" s="320"/>
      <c r="JL100" s="320"/>
      <c r="JM100" s="320"/>
      <c r="JN100" s="320"/>
      <c r="JO100" s="320"/>
      <c r="JP100" s="320"/>
      <c r="JQ100" s="320"/>
      <c r="JR100" s="320"/>
      <c r="JS100" s="320"/>
      <c r="JT100" s="320"/>
      <c r="JU100" s="320"/>
      <c r="JV100" s="320"/>
      <c r="JW100" s="320"/>
      <c r="JX100" s="320"/>
      <c r="JY100" s="320"/>
      <c r="JZ100" s="320"/>
      <c r="KA100" s="320"/>
      <c r="KB100" s="320"/>
      <c r="KC100" s="320"/>
      <c r="KD100" s="320"/>
      <c r="KE100" s="320"/>
      <c r="KF100" s="320"/>
      <c r="KG100" s="320"/>
      <c r="KH100" s="320"/>
      <c r="KI100" s="320"/>
      <c r="KJ100" s="320"/>
      <c r="KK100" s="320"/>
      <c r="KL100" s="320"/>
      <c r="KM100" s="320"/>
      <c r="KN100" s="320"/>
      <c r="KO100" s="320"/>
      <c r="KP100" s="320"/>
      <c r="KQ100" s="320"/>
      <c r="KR100" s="320"/>
      <c r="KS100" s="320"/>
      <c r="KT100" s="320"/>
      <c r="KU100" s="320"/>
      <c r="KV100" s="320"/>
      <c r="KW100" s="320"/>
      <c r="KX100" s="320"/>
      <c r="KY100" s="320"/>
      <c r="KZ100" s="320"/>
      <c r="LA100" s="320"/>
      <c r="LB100" s="320"/>
      <c r="LC100" s="320"/>
      <c r="LD100" s="320"/>
      <c r="LE100" s="320"/>
      <c r="LF100" s="320"/>
      <c r="LG100" s="320"/>
      <c r="LH100" s="320"/>
      <c r="LI100" s="320"/>
      <c r="LJ100" s="320"/>
      <c r="LK100" s="320"/>
      <c r="LL100" s="320"/>
      <c r="LM100" s="320"/>
      <c r="LN100" s="320"/>
      <c r="LO100" s="320"/>
      <c r="LP100" s="320"/>
      <c r="LQ100" s="320"/>
      <c r="LR100" s="320"/>
      <c r="LS100" s="320"/>
      <c r="LT100" s="320"/>
      <c r="LU100" s="320"/>
      <c r="LV100" s="320"/>
      <c r="LW100" s="320"/>
      <c r="LX100" s="320"/>
      <c r="LY100" s="320"/>
      <c r="LZ100" s="320"/>
      <c r="MA100" s="320"/>
      <c r="MB100" s="320"/>
      <c r="MC100" s="320"/>
      <c r="MD100" s="320"/>
      <c r="ME100" s="320"/>
      <c r="MF100" s="320"/>
      <c r="MG100" s="320"/>
    </row>
    <row r="101" s="331" customFormat="1" ht="16.5" customHeight="1">
      <c r="A101" s="335" t="s">
        <v>227</v>
      </c>
      <c r="B101" s="339" t="s">
        <v>181</v>
      </c>
      <c r="C101" s="343" t="e">
        <f>#REF!</f>
        <v>#REF!</v>
      </c>
      <c r="D101" s="343" t="e">
        <f>#REF!</f>
        <v>#REF!</v>
      </c>
      <c r="E101" s="343" t="e">
        <f>#REF!</f>
        <v>#REF!</v>
      </c>
      <c r="F101" s="365">
        <v>98.289429381773289</v>
      </c>
      <c r="G101" s="365">
        <v>98.924183663155247</v>
      </c>
      <c r="H101" s="365">
        <v>99.704462679025085</v>
      </c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20"/>
      <c r="AH101" s="320"/>
      <c r="AI101" s="320"/>
      <c r="AJ101" s="320"/>
      <c r="AK101" s="320"/>
      <c r="AL101" s="320"/>
      <c r="AM101" s="320"/>
      <c r="AN101" s="320"/>
      <c r="AO101" s="320"/>
      <c r="AP101" s="320"/>
      <c r="AQ101" s="320"/>
      <c r="AR101" s="320"/>
      <c r="AS101" s="320"/>
      <c r="AT101" s="320"/>
      <c r="AU101" s="320"/>
      <c r="AV101" s="320"/>
      <c r="AW101" s="320"/>
      <c r="AX101" s="320"/>
      <c r="AY101" s="320"/>
      <c r="AZ101" s="320"/>
      <c r="BA101" s="320"/>
      <c r="BB101" s="320"/>
      <c r="BC101" s="320"/>
      <c r="BD101" s="320"/>
      <c r="BE101" s="320"/>
      <c r="BF101" s="320"/>
      <c r="BG101" s="320"/>
      <c r="BH101" s="320"/>
      <c r="BI101" s="320"/>
      <c r="BJ101" s="320"/>
      <c r="BK101" s="320"/>
      <c r="BL101" s="320"/>
      <c r="BM101" s="320"/>
      <c r="BN101" s="320"/>
      <c r="BO101" s="320"/>
      <c r="BP101" s="320"/>
      <c r="BQ101" s="320"/>
      <c r="BR101" s="320"/>
      <c r="BS101" s="320"/>
      <c r="BT101" s="320"/>
      <c r="BU101" s="320"/>
      <c r="BV101" s="320"/>
      <c r="BW101" s="320"/>
      <c r="BX101" s="320"/>
      <c r="BY101" s="320"/>
      <c r="BZ101" s="320"/>
      <c r="CA101" s="320"/>
      <c r="CB101" s="320"/>
      <c r="CC101" s="320"/>
      <c r="CD101" s="320"/>
      <c r="CE101" s="320"/>
      <c r="CF101" s="320"/>
      <c r="CG101" s="320"/>
      <c r="CH101" s="320"/>
      <c r="CI101" s="320"/>
      <c r="CJ101" s="320"/>
      <c r="CK101" s="320"/>
      <c r="CL101" s="320"/>
      <c r="CM101" s="320"/>
      <c r="CN101" s="320"/>
      <c r="CO101" s="320"/>
      <c r="CP101" s="320"/>
      <c r="CQ101" s="320"/>
      <c r="CR101" s="320"/>
      <c r="CS101" s="320"/>
      <c r="CT101" s="320"/>
      <c r="CU101" s="320"/>
      <c r="CV101" s="320"/>
      <c r="CW101" s="320"/>
      <c r="CX101" s="320"/>
      <c r="CY101" s="320"/>
      <c r="CZ101" s="320"/>
      <c r="DA101" s="320"/>
      <c r="DB101" s="320"/>
      <c r="DC101" s="320"/>
      <c r="DD101" s="320"/>
      <c r="DE101" s="320"/>
      <c r="DF101" s="320"/>
      <c r="DG101" s="320"/>
      <c r="DH101" s="320"/>
      <c r="DI101" s="320"/>
      <c r="DJ101" s="320"/>
      <c r="DK101" s="320"/>
      <c r="DL101" s="320"/>
      <c r="DM101" s="320"/>
      <c r="DN101" s="320"/>
      <c r="DO101" s="320"/>
      <c r="DP101" s="320"/>
      <c r="DQ101" s="320"/>
      <c r="DR101" s="320"/>
      <c r="DS101" s="320"/>
      <c r="DT101" s="320"/>
      <c r="DU101" s="320"/>
      <c r="DV101" s="320"/>
      <c r="DW101" s="320"/>
      <c r="DX101" s="320"/>
      <c r="DY101" s="320"/>
      <c r="DZ101" s="320"/>
      <c r="EA101" s="320"/>
      <c r="EB101" s="320"/>
      <c r="EC101" s="320"/>
      <c r="ED101" s="320"/>
      <c r="EE101" s="320"/>
      <c r="EF101" s="320"/>
      <c r="EG101" s="320"/>
      <c r="EH101" s="320"/>
      <c r="EI101" s="320"/>
      <c r="EJ101" s="320"/>
      <c r="EK101" s="320"/>
      <c r="EL101" s="320"/>
      <c r="EM101" s="320"/>
      <c r="EN101" s="320"/>
      <c r="EO101" s="320"/>
      <c r="EP101" s="320"/>
      <c r="EQ101" s="320"/>
      <c r="ER101" s="320"/>
      <c r="ES101" s="320"/>
      <c r="ET101" s="320"/>
      <c r="EU101" s="320"/>
      <c r="EV101" s="320"/>
      <c r="EW101" s="320"/>
      <c r="EX101" s="320"/>
      <c r="EY101" s="320"/>
      <c r="EZ101" s="320"/>
      <c r="FA101" s="320"/>
      <c r="FB101" s="320"/>
      <c r="FC101" s="320"/>
      <c r="FD101" s="320"/>
      <c r="FE101" s="320"/>
      <c r="FF101" s="320"/>
      <c r="FG101" s="320"/>
      <c r="FH101" s="320"/>
      <c r="FI101" s="320"/>
      <c r="FJ101" s="320"/>
      <c r="FK101" s="320"/>
      <c r="FL101" s="320"/>
      <c r="FM101" s="320"/>
      <c r="FN101" s="320"/>
      <c r="FO101" s="320"/>
      <c r="FP101" s="320"/>
      <c r="FQ101" s="320"/>
      <c r="FR101" s="320"/>
      <c r="FS101" s="320"/>
      <c r="FT101" s="320"/>
      <c r="FU101" s="320"/>
      <c r="FV101" s="320"/>
      <c r="FW101" s="320"/>
      <c r="FX101" s="320"/>
      <c r="FY101" s="320"/>
      <c r="FZ101" s="320"/>
      <c r="GA101" s="320"/>
      <c r="GB101" s="320"/>
      <c r="GC101" s="320"/>
      <c r="GD101" s="320"/>
      <c r="GE101" s="320"/>
      <c r="GF101" s="320"/>
      <c r="GG101" s="320"/>
      <c r="GH101" s="320"/>
      <c r="GI101" s="320"/>
      <c r="GJ101" s="320"/>
      <c r="GK101" s="320"/>
      <c r="GL101" s="320"/>
      <c r="GM101" s="320"/>
      <c r="GN101" s="320"/>
      <c r="GO101" s="320"/>
      <c r="GP101" s="320"/>
      <c r="GQ101" s="320"/>
      <c r="GR101" s="320"/>
      <c r="GS101" s="320"/>
      <c r="GT101" s="320"/>
      <c r="GU101" s="320"/>
      <c r="GV101" s="320"/>
      <c r="GW101" s="320"/>
      <c r="GX101" s="320"/>
      <c r="GY101" s="320"/>
      <c r="GZ101" s="320"/>
      <c r="HA101" s="320"/>
      <c r="HB101" s="320"/>
      <c r="HC101" s="320"/>
      <c r="HD101" s="320"/>
      <c r="HE101" s="320"/>
      <c r="HF101" s="320"/>
      <c r="HG101" s="320"/>
      <c r="HH101" s="320"/>
      <c r="HI101" s="320"/>
      <c r="HJ101" s="320"/>
      <c r="HK101" s="320"/>
      <c r="HL101" s="320"/>
      <c r="HM101" s="320"/>
      <c r="HN101" s="320"/>
      <c r="HO101" s="320"/>
      <c r="HP101" s="320"/>
      <c r="HQ101" s="320"/>
      <c r="HR101" s="320"/>
      <c r="HS101" s="320"/>
      <c r="HT101" s="320"/>
      <c r="HU101" s="320"/>
      <c r="HV101" s="320"/>
      <c r="HW101" s="320"/>
      <c r="HX101" s="320"/>
      <c r="HY101" s="320"/>
      <c r="HZ101" s="320"/>
      <c r="IA101" s="320"/>
      <c r="IB101" s="320"/>
      <c r="IC101" s="320"/>
      <c r="ID101" s="320"/>
      <c r="IE101" s="320"/>
      <c r="IF101" s="320"/>
      <c r="IG101" s="320"/>
      <c r="IH101" s="320"/>
      <c r="II101" s="320"/>
      <c r="IJ101" s="320"/>
      <c r="IK101" s="320"/>
      <c r="IL101" s="320"/>
      <c r="IM101" s="320"/>
      <c r="IN101" s="320"/>
      <c r="IO101" s="320"/>
      <c r="IP101" s="320"/>
      <c r="IQ101" s="320"/>
      <c r="IR101" s="320"/>
      <c r="IS101" s="320"/>
      <c r="IT101" s="320"/>
      <c r="IU101" s="320"/>
      <c r="IV101" s="320"/>
      <c r="IW101" s="320"/>
      <c r="IX101" s="320"/>
      <c r="IY101" s="320"/>
      <c r="IZ101" s="320"/>
      <c r="JA101" s="320"/>
      <c r="JB101" s="320"/>
      <c r="JC101" s="320"/>
      <c r="JD101" s="320"/>
      <c r="JE101" s="320"/>
      <c r="JF101" s="320"/>
      <c r="JG101" s="320"/>
      <c r="JH101" s="320"/>
      <c r="JI101" s="320"/>
      <c r="JJ101" s="320"/>
      <c r="JK101" s="320"/>
      <c r="JL101" s="320"/>
      <c r="JM101" s="320"/>
      <c r="JN101" s="320"/>
      <c r="JO101" s="320"/>
      <c r="JP101" s="320"/>
      <c r="JQ101" s="320"/>
      <c r="JR101" s="320"/>
      <c r="JS101" s="320"/>
      <c r="JT101" s="320"/>
      <c r="JU101" s="320"/>
      <c r="JV101" s="320"/>
      <c r="JW101" s="320"/>
      <c r="JX101" s="320"/>
      <c r="JY101" s="320"/>
      <c r="JZ101" s="320"/>
      <c r="KA101" s="320"/>
      <c r="KB101" s="320"/>
      <c r="KC101" s="320"/>
      <c r="KD101" s="320"/>
      <c r="KE101" s="320"/>
      <c r="KF101" s="320"/>
      <c r="KG101" s="320"/>
      <c r="KH101" s="320"/>
      <c r="KI101" s="320"/>
      <c r="KJ101" s="320"/>
      <c r="KK101" s="320"/>
      <c r="KL101" s="320"/>
      <c r="KM101" s="320"/>
      <c r="KN101" s="320"/>
      <c r="KO101" s="320"/>
      <c r="KP101" s="320"/>
      <c r="KQ101" s="320"/>
      <c r="KR101" s="320"/>
      <c r="KS101" s="320"/>
      <c r="KT101" s="320"/>
      <c r="KU101" s="320"/>
      <c r="KV101" s="320"/>
      <c r="KW101" s="320"/>
      <c r="KX101" s="320"/>
      <c r="KY101" s="320"/>
      <c r="KZ101" s="320"/>
      <c r="LA101" s="320"/>
      <c r="LB101" s="320"/>
      <c r="LC101" s="320"/>
      <c r="LD101" s="320"/>
      <c r="LE101" s="320"/>
      <c r="LF101" s="320"/>
      <c r="LG101" s="320"/>
      <c r="LH101" s="320"/>
      <c r="LI101" s="320"/>
      <c r="LJ101" s="320"/>
      <c r="LK101" s="320"/>
      <c r="LL101" s="320"/>
      <c r="LM101" s="320"/>
      <c r="LN101" s="320"/>
      <c r="LO101" s="320"/>
      <c r="LP101" s="320"/>
      <c r="LQ101" s="320"/>
      <c r="LR101" s="320"/>
      <c r="LS101" s="320"/>
      <c r="LT101" s="320"/>
      <c r="LU101" s="320"/>
      <c r="LV101" s="320"/>
      <c r="LW101" s="320"/>
      <c r="LX101" s="320"/>
      <c r="LY101" s="320"/>
      <c r="LZ101" s="320"/>
      <c r="MA101" s="320"/>
      <c r="MB101" s="320"/>
      <c r="MC101" s="320"/>
      <c r="MD101" s="320"/>
      <c r="ME101" s="320"/>
      <c r="MF101" s="320"/>
      <c r="MG101" s="320"/>
    </row>
    <row r="102" s="331" customFormat="1" ht="64.5" customHeight="1">
      <c r="A102" s="335" t="s">
        <v>243</v>
      </c>
      <c r="B102" s="339"/>
      <c r="C102" s="369"/>
      <c r="D102" s="369"/>
      <c r="E102" s="365"/>
      <c r="F102" s="365"/>
      <c r="G102" s="365"/>
      <c r="H102" s="365"/>
      <c r="I102" s="320"/>
      <c r="J102" s="320"/>
      <c r="K102" s="320"/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20"/>
      <c r="AH102" s="320"/>
      <c r="AI102" s="320"/>
      <c r="AJ102" s="320"/>
      <c r="AK102" s="320"/>
      <c r="AL102" s="320"/>
      <c r="AM102" s="320"/>
      <c r="AN102" s="320"/>
      <c r="AO102" s="320"/>
      <c r="AP102" s="320"/>
      <c r="AQ102" s="320"/>
      <c r="AR102" s="320"/>
      <c r="AS102" s="320"/>
      <c r="AT102" s="320"/>
      <c r="AU102" s="320"/>
      <c r="AV102" s="320"/>
      <c r="AW102" s="320"/>
      <c r="AX102" s="320"/>
      <c r="AY102" s="320"/>
      <c r="AZ102" s="320"/>
      <c r="BA102" s="320"/>
      <c r="BB102" s="320"/>
      <c r="BC102" s="320"/>
      <c r="BD102" s="320"/>
      <c r="BE102" s="320"/>
      <c r="BF102" s="320"/>
      <c r="BG102" s="320"/>
      <c r="BH102" s="320"/>
      <c r="BI102" s="320"/>
      <c r="BJ102" s="320"/>
      <c r="BK102" s="320"/>
      <c r="BL102" s="320"/>
      <c r="BM102" s="320"/>
      <c r="BN102" s="320"/>
      <c r="BO102" s="320"/>
      <c r="BP102" s="320"/>
      <c r="BQ102" s="320"/>
      <c r="BR102" s="320"/>
      <c r="BS102" s="320"/>
      <c r="BT102" s="320"/>
      <c r="BU102" s="320"/>
      <c r="BV102" s="320"/>
      <c r="BW102" s="320"/>
      <c r="BX102" s="320"/>
      <c r="BY102" s="320"/>
      <c r="BZ102" s="320"/>
      <c r="CA102" s="320"/>
      <c r="CB102" s="320"/>
      <c r="CC102" s="320"/>
      <c r="CD102" s="320"/>
      <c r="CE102" s="320"/>
      <c r="CF102" s="320"/>
      <c r="CG102" s="320"/>
      <c r="CH102" s="320"/>
      <c r="CI102" s="320"/>
      <c r="CJ102" s="320"/>
      <c r="CK102" s="320"/>
      <c r="CL102" s="320"/>
      <c r="CM102" s="320"/>
      <c r="CN102" s="320"/>
      <c r="CO102" s="320"/>
      <c r="CP102" s="320"/>
      <c r="CQ102" s="320"/>
      <c r="CR102" s="320"/>
      <c r="CS102" s="320"/>
      <c r="CT102" s="320"/>
      <c r="CU102" s="320"/>
      <c r="CV102" s="320"/>
      <c r="CW102" s="320"/>
      <c r="CX102" s="320"/>
      <c r="CY102" s="320"/>
      <c r="CZ102" s="320"/>
      <c r="DA102" s="320"/>
      <c r="DB102" s="320"/>
      <c r="DC102" s="320"/>
      <c r="DD102" s="320"/>
      <c r="DE102" s="320"/>
      <c r="DF102" s="320"/>
      <c r="DG102" s="320"/>
      <c r="DH102" s="320"/>
      <c r="DI102" s="320"/>
      <c r="DJ102" s="320"/>
      <c r="DK102" s="320"/>
      <c r="DL102" s="320"/>
      <c r="DM102" s="320"/>
      <c r="DN102" s="320"/>
      <c r="DO102" s="320"/>
      <c r="DP102" s="320"/>
      <c r="DQ102" s="320"/>
      <c r="DR102" s="320"/>
      <c r="DS102" s="320"/>
      <c r="DT102" s="320"/>
      <c r="DU102" s="320"/>
      <c r="DV102" s="320"/>
      <c r="DW102" s="320"/>
      <c r="DX102" s="320"/>
      <c r="DY102" s="320"/>
      <c r="DZ102" s="320"/>
      <c r="EA102" s="320"/>
      <c r="EB102" s="320"/>
      <c r="EC102" s="320"/>
      <c r="ED102" s="320"/>
      <c r="EE102" s="320"/>
      <c r="EF102" s="320"/>
      <c r="EG102" s="320"/>
      <c r="EH102" s="320"/>
      <c r="EI102" s="320"/>
      <c r="EJ102" s="320"/>
      <c r="EK102" s="320"/>
      <c r="EL102" s="320"/>
      <c r="EM102" s="320"/>
      <c r="EN102" s="320"/>
      <c r="EO102" s="320"/>
      <c r="EP102" s="320"/>
      <c r="EQ102" s="320"/>
      <c r="ER102" s="320"/>
      <c r="ES102" s="320"/>
      <c r="ET102" s="320"/>
      <c r="EU102" s="320"/>
      <c r="EV102" s="320"/>
      <c r="EW102" s="320"/>
      <c r="EX102" s="320"/>
      <c r="EY102" s="320"/>
      <c r="EZ102" s="320"/>
      <c r="FA102" s="320"/>
      <c r="FB102" s="320"/>
      <c r="FC102" s="320"/>
      <c r="FD102" s="320"/>
      <c r="FE102" s="320"/>
      <c r="FF102" s="320"/>
      <c r="FG102" s="320"/>
      <c r="FH102" s="320"/>
      <c r="FI102" s="320"/>
      <c r="FJ102" s="320"/>
      <c r="FK102" s="320"/>
      <c r="FL102" s="320"/>
      <c r="FM102" s="320"/>
      <c r="FN102" s="320"/>
      <c r="FO102" s="320"/>
      <c r="FP102" s="320"/>
      <c r="FQ102" s="320"/>
      <c r="FR102" s="320"/>
      <c r="FS102" s="320"/>
      <c r="FT102" s="320"/>
      <c r="FU102" s="320"/>
      <c r="FV102" s="320"/>
      <c r="FW102" s="320"/>
      <c r="FX102" s="320"/>
      <c r="FY102" s="320"/>
      <c r="FZ102" s="320"/>
      <c r="GA102" s="320"/>
      <c r="GB102" s="320"/>
      <c r="GC102" s="320"/>
      <c r="GD102" s="320"/>
      <c r="GE102" s="320"/>
      <c r="GF102" s="320"/>
      <c r="GG102" s="320"/>
      <c r="GH102" s="320"/>
      <c r="GI102" s="320"/>
      <c r="GJ102" s="320"/>
      <c r="GK102" s="320"/>
      <c r="GL102" s="320"/>
      <c r="GM102" s="320"/>
      <c r="GN102" s="320"/>
      <c r="GO102" s="320"/>
      <c r="GP102" s="320"/>
      <c r="GQ102" s="320"/>
      <c r="GR102" s="320"/>
      <c r="GS102" s="320"/>
      <c r="GT102" s="320"/>
      <c r="GU102" s="320"/>
      <c r="GV102" s="320"/>
      <c r="GW102" s="320"/>
      <c r="GX102" s="320"/>
      <c r="GY102" s="320"/>
      <c r="GZ102" s="320"/>
      <c r="HA102" s="320"/>
      <c r="HB102" s="320"/>
      <c r="HC102" s="320"/>
      <c r="HD102" s="320"/>
      <c r="HE102" s="320"/>
      <c r="HF102" s="320"/>
      <c r="HG102" s="320"/>
      <c r="HH102" s="320"/>
      <c r="HI102" s="320"/>
      <c r="HJ102" s="320"/>
      <c r="HK102" s="320"/>
      <c r="HL102" s="320"/>
      <c r="HM102" s="320"/>
      <c r="HN102" s="320"/>
      <c r="HO102" s="320"/>
      <c r="HP102" s="320"/>
      <c r="HQ102" s="320"/>
      <c r="HR102" s="320"/>
      <c r="HS102" s="320"/>
      <c r="HT102" s="320"/>
      <c r="HU102" s="320"/>
      <c r="HV102" s="320"/>
      <c r="HW102" s="320"/>
      <c r="HX102" s="320"/>
      <c r="HY102" s="320"/>
      <c r="HZ102" s="320"/>
      <c r="IA102" s="320"/>
      <c r="IB102" s="320"/>
      <c r="IC102" s="320"/>
      <c r="ID102" s="320"/>
      <c r="IE102" s="320"/>
      <c r="IF102" s="320"/>
      <c r="IG102" s="320"/>
      <c r="IH102" s="320"/>
      <c r="II102" s="320"/>
      <c r="IJ102" s="320"/>
      <c r="IK102" s="320"/>
      <c r="IL102" s="320"/>
      <c r="IM102" s="320"/>
      <c r="IN102" s="320"/>
      <c r="IO102" s="320"/>
      <c r="IP102" s="320"/>
      <c r="IQ102" s="320"/>
      <c r="IR102" s="320"/>
      <c r="IS102" s="320"/>
      <c r="IT102" s="320"/>
      <c r="IU102" s="320"/>
      <c r="IV102" s="320"/>
      <c r="IW102" s="320"/>
      <c r="IX102" s="320"/>
      <c r="IY102" s="320"/>
      <c r="IZ102" s="320"/>
      <c r="JA102" s="320"/>
      <c r="JB102" s="320"/>
      <c r="JC102" s="320"/>
      <c r="JD102" s="320"/>
      <c r="JE102" s="320"/>
      <c r="JF102" s="320"/>
      <c r="JG102" s="320"/>
      <c r="JH102" s="320"/>
      <c r="JI102" s="320"/>
      <c r="JJ102" s="320"/>
      <c r="JK102" s="320"/>
      <c r="JL102" s="320"/>
      <c r="JM102" s="320"/>
      <c r="JN102" s="320"/>
      <c r="JO102" s="320"/>
      <c r="JP102" s="320"/>
      <c r="JQ102" s="320"/>
      <c r="JR102" s="320"/>
      <c r="JS102" s="320"/>
      <c r="JT102" s="320"/>
      <c r="JU102" s="320"/>
      <c r="JV102" s="320"/>
      <c r="JW102" s="320"/>
      <c r="JX102" s="320"/>
      <c r="JY102" s="320"/>
      <c r="JZ102" s="320"/>
      <c r="KA102" s="320"/>
      <c r="KB102" s="320"/>
      <c r="KC102" s="320"/>
      <c r="KD102" s="320"/>
      <c r="KE102" s="320"/>
      <c r="KF102" s="320"/>
      <c r="KG102" s="320"/>
      <c r="KH102" s="320"/>
      <c r="KI102" s="320"/>
      <c r="KJ102" s="320"/>
      <c r="KK102" s="320"/>
      <c r="KL102" s="320"/>
      <c r="KM102" s="320"/>
      <c r="KN102" s="320"/>
      <c r="KO102" s="320"/>
      <c r="KP102" s="320"/>
      <c r="KQ102" s="320"/>
      <c r="KR102" s="320"/>
      <c r="KS102" s="320"/>
      <c r="KT102" s="320"/>
      <c r="KU102" s="320"/>
      <c r="KV102" s="320"/>
      <c r="KW102" s="320"/>
      <c r="KX102" s="320"/>
      <c r="KY102" s="320"/>
      <c r="KZ102" s="320"/>
      <c r="LA102" s="320"/>
      <c r="LB102" s="320"/>
      <c r="LC102" s="320"/>
      <c r="LD102" s="320"/>
      <c r="LE102" s="320"/>
      <c r="LF102" s="320"/>
      <c r="LG102" s="320"/>
      <c r="LH102" s="320"/>
      <c r="LI102" s="320"/>
      <c r="LJ102" s="320"/>
      <c r="LK102" s="320"/>
      <c r="LL102" s="320"/>
      <c r="LM102" s="320"/>
      <c r="LN102" s="320"/>
      <c r="LO102" s="320"/>
      <c r="LP102" s="320"/>
      <c r="LQ102" s="320"/>
      <c r="LR102" s="320"/>
      <c r="LS102" s="320"/>
      <c r="LT102" s="320"/>
      <c r="LU102" s="320"/>
      <c r="LV102" s="320"/>
      <c r="LW102" s="320"/>
      <c r="LX102" s="320"/>
      <c r="LY102" s="320"/>
      <c r="LZ102" s="320"/>
      <c r="MA102" s="320"/>
      <c r="MB102" s="320"/>
      <c r="MC102" s="320"/>
      <c r="MD102" s="320"/>
      <c r="ME102" s="320"/>
      <c r="MF102" s="320"/>
      <c r="MG102" s="320"/>
    </row>
    <row r="103" s="331" customFormat="1" ht="31.699999999999999" customHeight="1">
      <c r="A103" s="335" t="s">
        <v>531</v>
      </c>
      <c r="B103" s="339"/>
      <c r="C103" s="369"/>
      <c r="D103" s="369"/>
      <c r="E103" s="365"/>
      <c r="F103" s="365"/>
      <c r="G103" s="365"/>
      <c r="H103" s="365"/>
      <c r="I103" s="320"/>
      <c r="J103" s="320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0"/>
      <c r="AP103" s="320"/>
      <c r="AQ103" s="320"/>
      <c r="AR103" s="320"/>
      <c r="AS103" s="320"/>
      <c r="AT103" s="320"/>
      <c r="AU103" s="320"/>
      <c r="AV103" s="320"/>
      <c r="AW103" s="320"/>
      <c r="AX103" s="320"/>
      <c r="AY103" s="320"/>
      <c r="AZ103" s="320"/>
      <c r="BA103" s="320"/>
      <c r="BB103" s="320"/>
      <c r="BC103" s="320"/>
      <c r="BD103" s="320"/>
      <c r="BE103" s="320"/>
      <c r="BF103" s="320"/>
      <c r="BG103" s="320"/>
      <c r="BH103" s="320"/>
      <c r="BI103" s="320"/>
      <c r="BJ103" s="320"/>
      <c r="BK103" s="320"/>
      <c r="BL103" s="320"/>
      <c r="BM103" s="320"/>
      <c r="BN103" s="320"/>
      <c r="BO103" s="320"/>
      <c r="BP103" s="320"/>
      <c r="BQ103" s="320"/>
      <c r="BR103" s="320"/>
      <c r="BS103" s="320"/>
      <c r="BT103" s="320"/>
      <c r="BU103" s="320"/>
      <c r="BV103" s="320"/>
      <c r="BW103" s="320"/>
      <c r="BX103" s="320"/>
      <c r="BY103" s="320"/>
      <c r="BZ103" s="320"/>
      <c r="CA103" s="320"/>
      <c r="CB103" s="320"/>
      <c r="CC103" s="320"/>
      <c r="CD103" s="320"/>
      <c r="CE103" s="320"/>
      <c r="CF103" s="320"/>
      <c r="CG103" s="320"/>
      <c r="CH103" s="320"/>
      <c r="CI103" s="320"/>
      <c r="CJ103" s="320"/>
      <c r="CK103" s="320"/>
      <c r="CL103" s="320"/>
      <c r="CM103" s="320"/>
      <c r="CN103" s="320"/>
      <c r="CO103" s="320"/>
      <c r="CP103" s="320"/>
      <c r="CQ103" s="320"/>
      <c r="CR103" s="320"/>
      <c r="CS103" s="320"/>
      <c r="CT103" s="320"/>
      <c r="CU103" s="320"/>
      <c r="CV103" s="320"/>
      <c r="CW103" s="320"/>
      <c r="CX103" s="320"/>
      <c r="CY103" s="320"/>
      <c r="CZ103" s="320"/>
      <c r="DA103" s="320"/>
      <c r="DB103" s="320"/>
      <c r="DC103" s="320"/>
      <c r="DD103" s="320"/>
      <c r="DE103" s="320"/>
      <c r="DF103" s="320"/>
      <c r="DG103" s="320"/>
      <c r="DH103" s="320"/>
      <c r="DI103" s="320"/>
      <c r="DJ103" s="320"/>
      <c r="DK103" s="320"/>
      <c r="DL103" s="320"/>
      <c r="DM103" s="320"/>
      <c r="DN103" s="320"/>
      <c r="DO103" s="320"/>
      <c r="DP103" s="320"/>
      <c r="DQ103" s="320"/>
      <c r="DR103" s="320"/>
      <c r="DS103" s="320"/>
      <c r="DT103" s="320"/>
      <c r="DU103" s="320"/>
      <c r="DV103" s="320"/>
      <c r="DW103" s="320"/>
      <c r="DX103" s="320"/>
      <c r="DY103" s="320"/>
      <c r="DZ103" s="320"/>
      <c r="EA103" s="320"/>
      <c r="EB103" s="320"/>
      <c r="EC103" s="320"/>
      <c r="ED103" s="320"/>
      <c r="EE103" s="320"/>
      <c r="EF103" s="320"/>
      <c r="EG103" s="320"/>
      <c r="EH103" s="320"/>
      <c r="EI103" s="320"/>
      <c r="EJ103" s="320"/>
      <c r="EK103" s="320"/>
      <c r="EL103" s="320"/>
      <c r="EM103" s="320"/>
      <c r="EN103" s="320"/>
      <c r="EO103" s="320"/>
      <c r="EP103" s="320"/>
      <c r="EQ103" s="320"/>
      <c r="ER103" s="320"/>
      <c r="ES103" s="320"/>
      <c r="ET103" s="320"/>
      <c r="EU103" s="320"/>
      <c r="EV103" s="320"/>
      <c r="EW103" s="320"/>
      <c r="EX103" s="320"/>
      <c r="EY103" s="320"/>
      <c r="EZ103" s="320"/>
      <c r="FA103" s="320"/>
      <c r="FB103" s="320"/>
      <c r="FC103" s="320"/>
      <c r="FD103" s="320"/>
      <c r="FE103" s="320"/>
      <c r="FF103" s="320"/>
      <c r="FG103" s="320"/>
      <c r="FH103" s="320"/>
      <c r="FI103" s="320"/>
      <c r="FJ103" s="320"/>
      <c r="FK103" s="320"/>
      <c r="FL103" s="320"/>
      <c r="FM103" s="320"/>
      <c r="FN103" s="320"/>
      <c r="FO103" s="320"/>
      <c r="FP103" s="320"/>
      <c r="FQ103" s="320"/>
      <c r="FR103" s="320"/>
      <c r="FS103" s="320"/>
      <c r="FT103" s="320"/>
      <c r="FU103" s="320"/>
      <c r="FV103" s="320"/>
      <c r="FW103" s="320"/>
      <c r="FX103" s="320"/>
      <c r="FY103" s="320"/>
      <c r="FZ103" s="320"/>
      <c r="GA103" s="320"/>
      <c r="GB103" s="320"/>
      <c r="GC103" s="320"/>
      <c r="GD103" s="320"/>
      <c r="GE103" s="320"/>
      <c r="GF103" s="320"/>
      <c r="GG103" s="320"/>
      <c r="GH103" s="320"/>
      <c r="GI103" s="320"/>
      <c r="GJ103" s="320"/>
      <c r="GK103" s="320"/>
      <c r="GL103" s="320"/>
      <c r="GM103" s="320"/>
      <c r="GN103" s="320"/>
      <c r="GO103" s="320"/>
      <c r="GP103" s="320"/>
      <c r="GQ103" s="320"/>
      <c r="GR103" s="320"/>
      <c r="GS103" s="320"/>
      <c r="GT103" s="320"/>
      <c r="GU103" s="320"/>
      <c r="GV103" s="320"/>
      <c r="GW103" s="320"/>
      <c r="GX103" s="320"/>
      <c r="GY103" s="320"/>
      <c r="GZ103" s="320"/>
      <c r="HA103" s="320"/>
      <c r="HB103" s="320"/>
      <c r="HC103" s="320"/>
      <c r="HD103" s="320"/>
      <c r="HE103" s="320"/>
      <c r="HF103" s="320"/>
      <c r="HG103" s="320"/>
      <c r="HH103" s="320"/>
      <c r="HI103" s="320"/>
      <c r="HJ103" s="320"/>
      <c r="HK103" s="320"/>
      <c r="HL103" s="320"/>
      <c r="HM103" s="320"/>
      <c r="HN103" s="320"/>
      <c r="HO103" s="320"/>
      <c r="HP103" s="320"/>
      <c r="HQ103" s="320"/>
      <c r="HR103" s="320"/>
      <c r="HS103" s="320"/>
      <c r="HT103" s="320"/>
      <c r="HU103" s="320"/>
      <c r="HV103" s="320"/>
      <c r="HW103" s="320"/>
      <c r="HX103" s="320"/>
      <c r="HY103" s="320"/>
      <c r="HZ103" s="320"/>
      <c r="IA103" s="320"/>
      <c r="IB103" s="320"/>
      <c r="IC103" s="320"/>
      <c r="ID103" s="320"/>
      <c r="IE103" s="320"/>
      <c r="IF103" s="320"/>
      <c r="IG103" s="320"/>
      <c r="IH103" s="320"/>
      <c r="II103" s="320"/>
      <c r="IJ103" s="320"/>
      <c r="IK103" s="320"/>
      <c r="IL103" s="320"/>
      <c r="IM103" s="320"/>
      <c r="IN103" s="320"/>
      <c r="IO103" s="320"/>
      <c r="IP103" s="320"/>
      <c r="IQ103" s="320"/>
      <c r="IR103" s="320"/>
      <c r="IS103" s="320"/>
      <c r="IT103" s="320"/>
      <c r="IU103" s="320"/>
      <c r="IV103" s="320"/>
      <c r="IW103" s="320"/>
      <c r="IX103" s="320"/>
      <c r="IY103" s="320"/>
      <c r="IZ103" s="320"/>
      <c r="JA103" s="320"/>
      <c r="JB103" s="320"/>
      <c r="JC103" s="320"/>
      <c r="JD103" s="320"/>
      <c r="JE103" s="320"/>
      <c r="JF103" s="320"/>
      <c r="JG103" s="320"/>
      <c r="JH103" s="320"/>
      <c r="JI103" s="320"/>
      <c r="JJ103" s="320"/>
      <c r="JK103" s="320"/>
      <c r="JL103" s="320"/>
      <c r="JM103" s="320"/>
      <c r="JN103" s="320"/>
      <c r="JO103" s="320"/>
      <c r="JP103" s="320"/>
      <c r="JQ103" s="320"/>
      <c r="JR103" s="320"/>
      <c r="JS103" s="320"/>
      <c r="JT103" s="320"/>
      <c r="JU103" s="320"/>
      <c r="JV103" s="320"/>
      <c r="JW103" s="320"/>
      <c r="JX103" s="320"/>
      <c r="JY103" s="320"/>
      <c r="JZ103" s="320"/>
      <c r="KA103" s="320"/>
      <c r="KB103" s="320"/>
      <c r="KC103" s="320"/>
      <c r="KD103" s="320"/>
      <c r="KE103" s="320"/>
      <c r="KF103" s="320"/>
      <c r="KG103" s="320"/>
      <c r="KH103" s="320"/>
      <c r="KI103" s="320"/>
      <c r="KJ103" s="320"/>
      <c r="KK103" s="320"/>
      <c r="KL103" s="320"/>
      <c r="KM103" s="320"/>
      <c r="KN103" s="320"/>
      <c r="KO103" s="320"/>
      <c r="KP103" s="320"/>
      <c r="KQ103" s="320"/>
      <c r="KR103" s="320"/>
      <c r="KS103" s="320"/>
      <c r="KT103" s="320"/>
      <c r="KU103" s="320"/>
      <c r="KV103" s="320"/>
      <c r="KW103" s="320"/>
      <c r="KX103" s="320"/>
      <c r="KY103" s="320"/>
      <c r="KZ103" s="320"/>
      <c r="LA103" s="320"/>
      <c r="LB103" s="320"/>
      <c r="LC103" s="320"/>
      <c r="LD103" s="320"/>
      <c r="LE103" s="320"/>
      <c r="LF103" s="320"/>
      <c r="LG103" s="320"/>
      <c r="LH103" s="320"/>
      <c r="LI103" s="320"/>
      <c r="LJ103" s="320"/>
      <c r="LK103" s="320"/>
      <c r="LL103" s="320"/>
      <c r="LM103" s="320"/>
      <c r="LN103" s="320"/>
      <c r="LO103" s="320"/>
      <c r="LP103" s="320"/>
      <c r="LQ103" s="320"/>
      <c r="LR103" s="320"/>
      <c r="LS103" s="320"/>
      <c r="LT103" s="320"/>
      <c r="LU103" s="320"/>
      <c r="LV103" s="320"/>
      <c r="LW103" s="320"/>
      <c r="LX103" s="320"/>
      <c r="LY103" s="320"/>
      <c r="LZ103" s="320"/>
      <c r="MA103" s="320"/>
      <c r="MB103" s="320"/>
      <c r="MC103" s="320"/>
      <c r="MD103" s="320"/>
      <c r="ME103" s="320"/>
      <c r="MF103" s="320"/>
      <c r="MG103" s="320"/>
    </row>
    <row r="104" s="331" customFormat="1" ht="19.5" customHeight="1">
      <c r="A104" s="335" t="s">
        <v>188</v>
      </c>
      <c r="B104" s="339" t="s">
        <v>245</v>
      </c>
      <c r="C104" s="343" t="e">
        <f>#REF!</f>
        <v>#REF!</v>
      </c>
      <c r="D104" s="343" t="e">
        <f>#REF!</f>
        <v>#REF!</v>
      </c>
      <c r="E104" s="343" t="e">
        <f>#REF!</f>
        <v>#REF!</v>
      </c>
      <c r="F104" s="365">
        <v>2964.0100000000002</v>
      </c>
      <c r="G104" s="365">
        <v>3148.5999999999999</v>
      </c>
      <c r="H104" s="365">
        <v>3385.3000000000002</v>
      </c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320"/>
      <c r="AH104" s="320"/>
      <c r="AI104" s="320"/>
      <c r="AJ104" s="320"/>
      <c r="AK104" s="320"/>
      <c r="AL104" s="320"/>
      <c r="AM104" s="320"/>
      <c r="AN104" s="320"/>
      <c r="AO104" s="320"/>
      <c r="AP104" s="320"/>
      <c r="AQ104" s="320"/>
      <c r="AR104" s="320"/>
      <c r="AS104" s="320"/>
      <c r="AT104" s="320"/>
      <c r="AU104" s="320"/>
      <c r="AV104" s="320"/>
      <c r="AW104" s="320"/>
      <c r="AX104" s="320"/>
      <c r="AY104" s="320"/>
      <c r="AZ104" s="320"/>
      <c r="BA104" s="320"/>
      <c r="BB104" s="320"/>
      <c r="BC104" s="320"/>
      <c r="BD104" s="320"/>
      <c r="BE104" s="320"/>
      <c r="BF104" s="320"/>
      <c r="BG104" s="320"/>
      <c r="BH104" s="320"/>
      <c r="BI104" s="320"/>
      <c r="BJ104" s="320"/>
      <c r="BK104" s="320"/>
      <c r="BL104" s="320"/>
      <c r="BM104" s="320"/>
      <c r="BN104" s="320"/>
      <c r="BO104" s="320"/>
      <c r="BP104" s="320"/>
      <c r="BQ104" s="320"/>
      <c r="BR104" s="320"/>
      <c r="BS104" s="320"/>
      <c r="BT104" s="320"/>
      <c r="BU104" s="320"/>
      <c r="BV104" s="320"/>
      <c r="BW104" s="320"/>
      <c r="BX104" s="320"/>
      <c r="BY104" s="320"/>
      <c r="BZ104" s="320"/>
      <c r="CA104" s="320"/>
      <c r="CB104" s="320"/>
      <c r="CC104" s="320"/>
      <c r="CD104" s="320"/>
      <c r="CE104" s="320"/>
      <c r="CF104" s="320"/>
      <c r="CG104" s="320"/>
      <c r="CH104" s="320"/>
      <c r="CI104" s="320"/>
      <c r="CJ104" s="320"/>
      <c r="CK104" s="320"/>
      <c r="CL104" s="320"/>
      <c r="CM104" s="320"/>
      <c r="CN104" s="320"/>
      <c r="CO104" s="320"/>
      <c r="CP104" s="320"/>
      <c r="CQ104" s="320"/>
      <c r="CR104" s="320"/>
      <c r="CS104" s="320"/>
      <c r="CT104" s="320"/>
      <c r="CU104" s="320"/>
      <c r="CV104" s="320"/>
      <c r="CW104" s="320"/>
      <c r="CX104" s="320"/>
      <c r="CY104" s="320"/>
      <c r="CZ104" s="320"/>
      <c r="DA104" s="320"/>
      <c r="DB104" s="320"/>
      <c r="DC104" s="320"/>
      <c r="DD104" s="320"/>
      <c r="DE104" s="320"/>
      <c r="DF104" s="320"/>
      <c r="DG104" s="320"/>
      <c r="DH104" s="320"/>
      <c r="DI104" s="320"/>
      <c r="DJ104" s="320"/>
      <c r="DK104" s="320"/>
      <c r="DL104" s="320"/>
      <c r="DM104" s="320"/>
      <c r="DN104" s="320"/>
      <c r="DO104" s="320"/>
      <c r="DP104" s="320"/>
      <c r="DQ104" s="320"/>
      <c r="DR104" s="320"/>
      <c r="DS104" s="320"/>
      <c r="DT104" s="320"/>
      <c r="DU104" s="320"/>
      <c r="DV104" s="320"/>
      <c r="DW104" s="320"/>
      <c r="DX104" s="320"/>
      <c r="DY104" s="320"/>
      <c r="DZ104" s="320"/>
      <c r="EA104" s="320"/>
      <c r="EB104" s="320"/>
      <c r="EC104" s="320"/>
      <c r="ED104" s="320"/>
      <c r="EE104" s="320"/>
      <c r="EF104" s="320"/>
      <c r="EG104" s="320"/>
      <c r="EH104" s="320"/>
      <c r="EI104" s="320"/>
      <c r="EJ104" s="320"/>
      <c r="EK104" s="320"/>
      <c r="EL104" s="320"/>
      <c r="EM104" s="320"/>
      <c r="EN104" s="320"/>
      <c r="EO104" s="320"/>
      <c r="EP104" s="320"/>
      <c r="EQ104" s="320"/>
      <c r="ER104" s="320"/>
      <c r="ES104" s="320"/>
      <c r="ET104" s="320"/>
      <c r="EU104" s="320"/>
      <c r="EV104" s="320"/>
      <c r="EW104" s="320"/>
      <c r="EX104" s="320"/>
      <c r="EY104" s="320"/>
      <c r="EZ104" s="320"/>
      <c r="FA104" s="320"/>
      <c r="FB104" s="320"/>
      <c r="FC104" s="320"/>
      <c r="FD104" s="320"/>
      <c r="FE104" s="320"/>
      <c r="FF104" s="320"/>
      <c r="FG104" s="320"/>
      <c r="FH104" s="320"/>
      <c r="FI104" s="320"/>
      <c r="FJ104" s="320"/>
      <c r="FK104" s="320"/>
      <c r="FL104" s="320"/>
      <c r="FM104" s="320"/>
      <c r="FN104" s="320"/>
      <c r="FO104" s="320"/>
      <c r="FP104" s="320"/>
      <c r="FQ104" s="320"/>
      <c r="FR104" s="320"/>
      <c r="FS104" s="320"/>
      <c r="FT104" s="320"/>
      <c r="FU104" s="320"/>
      <c r="FV104" s="320"/>
      <c r="FW104" s="320"/>
      <c r="FX104" s="320"/>
      <c r="FY104" s="320"/>
      <c r="FZ104" s="320"/>
      <c r="GA104" s="320"/>
      <c r="GB104" s="320"/>
      <c r="GC104" s="320"/>
      <c r="GD104" s="320"/>
      <c r="GE104" s="320"/>
      <c r="GF104" s="320"/>
      <c r="GG104" s="320"/>
      <c r="GH104" s="320"/>
      <c r="GI104" s="320"/>
      <c r="GJ104" s="320"/>
      <c r="GK104" s="320"/>
      <c r="GL104" s="320"/>
      <c r="GM104" s="320"/>
      <c r="GN104" s="320"/>
      <c r="GO104" s="320"/>
      <c r="GP104" s="320"/>
      <c r="GQ104" s="320"/>
      <c r="GR104" s="320"/>
      <c r="GS104" s="320"/>
      <c r="GT104" s="320"/>
      <c r="GU104" s="320"/>
      <c r="GV104" s="320"/>
      <c r="GW104" s="320"/>
      <c r="GX104" s="320"/>
      <c r="GY104" s="320"/>
      <c r="GZ104" s="320"/>
      <c r="HA104" s="320"/>
      <c r="HB104" s="320"/>
      <c r="HC104" s="320"/>
      <c r="HD104" s="320"/>
      <c r="HE104" s="320"/>
      <c r="HF104" s="320"/>
      <c r="HG104" s="320"/>
      <c r="HH104" s="320"/>
      <c r="HI104" s="320"/>
      <c r="HJ104" s="320"/>
      <c r="HK104" s="320"/>
      <c r="HL104" s="320"/>
      <c r="HM104" s="320"/>
      <c r="HN104" s="320"/>
      <c r="HO104" s="320"/>
      <c r="HP104" s="320"/>
      <c r="HQ104" s="320"/>
      <c r="HR104" s="320"/>
      <c r="HS104" s="320"/>
      <c r="HT104" s="320"/>
      <c r="HU104" s="320"/>
      <c r="HV104" s="320"/>
      <c r="HW104" s="320"/>
      <c r="HX104" s="320"/>
      <c r="HY104" s="320"/>
      <c r="HZ104" s="320"/>
      <c r="IA104" s="320"/>
      <c r="IB104" s="320"/>
      <c r="IC104" s="320"/>
      <c r="ID104" s="320"/>
      <c r="IE104" s="320"/>
      <c r="IF104" s="320"/>
      <c r="IG104" s="320"/>
      <c r="IH104" s="320"/>
      <c r="II104" s="320"/>
      <c r="IJ104" s="320"/>
      <c r="IK104" s="320"/>
      <c r="IL104" s="320"/>
      <c r="IM104" s="320"/>
      <c r="IN104" s="320"/>
      <c r="IO104" s="320"/>
      <c r="IP104" s="320"/>
      <c r="IQ104" s="320"/>
      <c r="IR104" s="320"/>
      <c r="IS104" s="320"/>
      <c r="IT104" s="320"/>
      <c r="IU104" s="320"/>
      <c r="IV104" s="320"/>
      <c r="IW104" s="320"/>
      <c r="IX104" s="320"/>
      <c r="IY104" s="320"/>
      <c r="IZ104" s="320"/>
      <c r="JA104" s="320"/>
      <c r="JB104" s="320"/>
      <c r="JC104" s="320"/>
      <c r="JD104" s="320"/>
      <c r="JE104" s="320"/>
      <c r="JF104" s="320"/>
      <c r="JG104" s="320"/>
      <c r="JH104" s="320"/>
      <c r="JI104" s="320"/>
      <c r="JJ104" s="320"/>
      <c r="JK104" s="320"/>
      <c r="JL104" s="320"/>
      <c r="JM104" s="320"/>
      <c r="JN104" s="320"/>
      <c r="JO104" s="320"/>
      <c r="JP104" s="320"/>
      <c r="JQ104" s="320"/>
      <c r="JR104" s="320"/>
      <c r="JS104" s="320"/>
      <c r="JT104" s="320"/>
      <c r="JU104" s="320"/>
      <c r="JV104" s="320"/>
      <c r="JW104" s="320"/>
      <c r="JX104" s="320"/>
      <c r="JY104" s="320"/>
      <c r="JZ104" s="320"/>
      <c r="KA104" s="320"/>
      <c r="KB104" s="320"/>
      <c r="KC104" s="320"/>
      <c r="KD104" s="320"/>
      <c r="KE104" s="320"/>
      <c r="KF104" s="320"/>
      <c r="KG104" s="320"/>
      <c r="KH104" s="320"/>
      <c r="KI104" s="320"/>
      <c r="KJ104" s="320"/>
      <c r="KK104" s="320"/>
      <c r="KL104" s="320"/>
      <c r="KM104" s="320"/>
      <c r="KN104" s="320"/>
      <c r="KO104" s="320"/>
      <c r="KP104" s="320"/>
      <c r="KQ104" s="320"/>
      <c r="KR104" s="320"/>
      <c r="KS104" s="320"/>
      <c r="KT104" s="320"/>
      <c r="KU104" s="320"/>
      <c r="KV104" s="320"/>
      <c r="KW104" s="320"/>
      <c r="KX104" s="320"/>
      <c r="KY104" s="320"/>
      <c r="KZ104" s="320"/>
      <c r="LA104" s="320"/>
      <c r="LB104" s="320"/>
      <c r="LC104" s="320"/>
      <c r="LD104" s="320"/>
      <c r="LE104" s="320"/>
      <c r="LF104" s="320"/>
      <c r="LG104" s="320"/>
      <c r="LH104" s="320"/>
      <c r="LI104" s="320"/>
      <c r="LJ104" s="320"/>
      <c r="LK104" s="320"/>
      <c r="LL104" s="320"/>
      <c r="LM104" s="320"/>
      <c r="LN104" s="320"/>
      <c r="LO104" s="320"/>
      <c r="LP104" s="320"/>
      <c r="LQ104" s="320"/>
      <c r="LR104" s="320"/>
      <c r="LS104" s="320"/>
      <c r="LT104" s="320"/>
      <c r="LU104" s="320"/>
      <c r="LV104" s="320"/>
      <c r="LW104" s="320"/>
      <c r="LX104" s="320"/>
      <c r="LY104" s="320"/>
      <c r="LZ104" s="320"/>
      <c r="MA104" s="320"/>
      <c r="MB104" s="320"/>
      <c r="MC104" s="320"/>
      <c r="MD104" s="320"/>
      <c r="ME104" s="320"/>
      <c r="MF104" s="320"/>
      <c r="MG104" s="320"/>
    </row>
    <row r="105" s="331" customFormat="1" ht="18" customHeight="1">
      <c r="A105" s="335" t="s">
        <v>227</v>
      </c>
      <c r="B105" s="339" t="s">
        <v>181</v>
      </c>
      <c r="C105" s="343" t="e">
        <f>#REF!</f>
        <v>#REF!</v>
      </c>
      <c r="D105" s="343" t="e">
        <f>#REF!</f>
        <v>#REF!</v>
      </c>
      <c r="E105" s="343" t="e">
        <f>#REF!</f>
        <v>#REF!</v>
      </c>
      <c r="F105" s="365">
        <v>89.541584282544434</v>
      </c>
      <c r="G105" s="365">
        <v>99.000663357268323</v>
      </c>
      <c r="H105" s="365">
        <v>100.20282095227282</v>
      </c>
      <c r="I105" s="320"/>
      <c r="J105" s="320"/>
      <c r="K105" s="320"/>
      <c r="L105" s="320"/>
      <c r="M105" s="320"/>
      <c r="N105" s="320"/>
      <c r="O105" s="320"/>
      <c r="P105" s="320"/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20"/>
      <c r="AH105" s="320"/>
      <c r="AI105" s="320"/>
      <c r="AJ105" s="320"/>
      <c r="AK105" s="320"/>
      <c r="AL105" s="320"/>
      <c r="AM105" s="320"/>
      <c r="AN105" s="320"/>
      <c r="AO105" s="320"/>
      <c r="AP105" s="320"/>
      <c r="AQ105" s="320"/>
      <c r="AR105" s="320"/>
      <c r="AS105" s="320"/>
      <c r="AT105" s="320"/>
      <c r="AU105" s="320"/>
      <c r="AV105" s="320"/>
      <c r="AW105" s="320"/>
      <c r="AX105" s="320"/>
      <c r="AY105" s="320"/>
      <c r="AZ105" s="320"/>
      <c r="BA105" s="320"/>
      <c r="BB105" s="320"/>
      <c r="BC105" s="320"/>
      <c r="BD105" s="320"/>
      <c r="BE105" s="320"/>
      <c r="BF105" s="320"/>
      <c r="BG105" s="320"/>
      <c r="BH105" s="320"/>
      <c r="BI105" s="320"/>
      <c r="BJ105" s="320"/>
      <c r="BK105" s="320"/>
      <c r="BL105" s="320"/>
      <c r="BM105" s="320"/>
      <c r="BN105" s="320"/>
      <c r="BO105" s="320"/>
      <c r="BP105" s="320"/>
      <c r="BQ105" s="320"/>
      <c r="BR105" s="320"/>
      <c r="BS105" s="320"/>
      <c r="BT105" s="320"/>
      <c r="BU105" s="320"/>
      <c r="BV105" s="320"/>
      <c r="BW105" s="320"/>
      <c r="BX105" s="320"/>
      <c r="BY105" s="320"/>
      <c r="BZ105" s="320"/>
      <c r="CA105" s="320"/>
      <c r="CB105" s="320"/>
      <c r="CC105" s="320"/>
      <c r="CD105" s="320"/>
      <c r="CE105" s="320"/>
      <c r="CF105" s="320"/>
      <c r="CG105" s="320"/>
      <c r="CH105" s="320"/>
      <c r="CI105" s="320"/>
      <c r="CJ105" s="320"/>
      <c r="CK105" s="320"/>
      <c r="CL105" s="320"/>
      <c r="CM105" s="320"/>
      <c r="CN105" s="320"/>
      <c r="CO105" s="320"/>
      <c r="CP105" s="320"/>
      <c r="CQ105" s="320"/>
      <c r="CR105" s="320"/>
      <c r="CS105" s="320"/>
      <c r="CT105" s="320"/>
      <c r="CU105" s="320"/>
      <c r="CV105" s="320"/>
      <c r="CW105" s="320"/>
      <c r="CX105" s="320"/>
      <c r="CY105" s="320"/>
      <c r="CZ105" s="320"/>
      <c r="DA105" s="320"/>
      <c r="DB105" s="320"/>
      <c r="DC105" s="320"/>
      <c r="DD105" s="320"/>
      <c r="DE105" s="320"/>
      <c r="DF105" s="320"/>
      <c r="DG105" s="320"/>
      <c r="DH105" s="320"/>
      <c r="DI105" s="320"/>
      <c r="DJ105" s="320"/>
      <c r="DK105" s="320"/>
      <c r="DL105" s="320"/>
      <c r="DM105" s="320"/>
      <c r="DN105" s="320"/>
      <c r="DO105" s="320"/>
      <c r="DP105" s="320"/>
      <c r="DQ105" s="320"/>
      <c r="DR105" s="320"/>
      <c r="DS105" s="320"/>
      <c r="DT105" s="320"/>
      <c r="DU105" s="320"/>
      <c r="DV105" s="320"/>
      <c r="DW105" s="320"/>
      <c r="DX105" s="320"/>
      <c r="DY105" s="320"/>
      <c r="DZ105" s="320"/>
      <c r="EA105" s="320"/>
      <c r="EB105" s="320"/>
      <c r="EC105" s="320"/>
      <c r="ED105" s="320"/>
      <c r="EE105" s="320"/>
      <c r="EF105" s="320"/>
      <c r="EG105" s="320"/>
      <c r="EH105" s="320"/>
      <c r="EI105" s="320"/>
      <c r="EJ105" s="320"/>
      <c r="EK105" s="320"/>
      <c r="EL105" s="320"/>
      <c r="EM105" s="320"/>
      <c r="EN105" s="320"/>
      <c r="EO105" s="320"/>
      <c r="EP105" s="320"/>
      <c r="EQ105" s="320"/>
      <c r="ER105" s="320"/>
      <c r="ES105" s="320"/>
      <c r="ET105" s="320"/>
      <c r="EU105" s="320"/>
      <c r="EV105" s="320"/>
      <c r="EW105" s="320"/>
      <c r="EX105" s="320"/>
      <c r="EY105" s="320"/>
      <c r="EZ105" s="320"/>
      <c r="FA105" s="320"/>
      <c r="FB105" s="320"/>
      <c r="FC105" s="320"/>
      <c r="FD105" s="320"/>
      <c r="FE105" s="320"/>
      <c r="FF105" s="320"/>
      <c r="FG105" s="320"/>
      <c r="FH105" s="320"/>
      <c r="FI105" s="320"/>
      <c r="FJ105" s="320"/>
      <c r="FK105" s="320"/>
      <c r="FL105" s="320"/>
      <c r="FM105" s="320"/>
      <c r="FN105" s="320"/>
      <c r="FO105" s="320"/>
      <c r="FP105" s="320"/>
      <c r="FQ105" s="320"/>
      <c r="FR105" s="320"/>
      <c r="FS105" s="320"/>
      <c r="FT105" s="320"/>
      <c r="FU105" s="320"/>
      <c r="FV105" s="320"/>
      <c r="FW105" s="320"/>
      <c r="FX105" s="320"/>
      <c r="FY105" s="320"/>
      <c r="FZ105" s="320"/>
      <c r="GA105" s="320"/>
      <c r="GB105" s="320"/>
      <c r="GC105" s="320"/>
      <c r="GD105" s="320"/>
      <c r="GE105" s="320"/>
      <c r="GF105" s="320"/>
      <c r="GG105" s="320"/>
      <c r="GH105" s="320"/>
      <c r="GI105" s="320"/>
      <c r="GJ105" s="320"/>
      <c r="GK105" s="320"/>
      <c r="GL105" s="320"/>
      <c r="GM105" s="320"/>
      <c r="GN105" s="320"/>
      <c r="GO105" s="320"/>
      <c r="GP105" s="320"/>
      <c r="GQ105" s="320"/>
      <c r="GR105" s="320"/>
      <c r="GS105" s="320"/>
      <c r="GT105" s="320"/>
      <c r="GU105" s="320"/>
      <c r="GV105" s="320"/>
      <c r="GW105" s="320"/>
      <c r="GX105" s="320"/>
      <c r="GY105" s="320"/>
      <c r="GZ105" s="320"/>
      <c r="HA105" s="320"/>
      <c r="HB105" s="320"/>
      <c r="HC105" s="320"/>
      <c r="HD105" s="320"/>
      <c r="HE105" s="320"/>
      <c r="HF105" s="320"/>
      <c r="HG105" s="320"/>
      <c r="HH105" s="320"/>
      <c r="HI105" s="320"/>
      <c r="HJ105" s="320"/>
      <c r="HK105" s="320"/>
      <c r="HL105" s="320"/>
      <c r="HM105" s="320"/>
      <c r="HN105" s="320"/>
      <c r="HO105" s="320"/>
      <c r="HP105" s="320"/>
      <c r="HQ105" s="320"/>
      <c r="HR105" s="320"/>
      <c r="HS105" s="320"/>
      <c r="HT105" s="320"/>
      <c r="HU105" s="320"/>
      <c r="HV105" s="320"/>
      <c r="HW105" s="320"/>
      <c r="HX105" s="320"/>
      <c r="HY105" s="320"/>
      <c r="HZ105" s="320"/>
      <c r="IA105" s="320"/>
      <c r="IB105" s="320"/>
      <c r="IC105" s="320"/>
      <c r="ID105" s="320"/>
      <c r="IE105" s="320"/>
      <c r="IF105" s="320"/>
      <c r="IG105" s="320"/>
      <c r="IH105" s="320"/>
      <c r="II105" s="320"/>
      <c r="IJ105" s="320"/>
      <c r="IK105" s="320"/>
      <c r="IL105" s="320"/>
      <c r="IM105" s="320"/>
      <c r="IN105" s="320"/>
      <c r="IO105" s="320"/>
      <c r="IP105" s="320"/>
      <c r="IQ105" s="320"/>
      <c r="IR105" s="320"/>
      <c r="IS105" s="320"/>
      <c r="IT105" s="320"/>
      <c r="IU105" s="320"/>
      <c r="IV105" s="320"/>
      <c r="IW105" s="320"/>
      <c r="IX105" s="320"/>
      <c r="IY105" s="320"/>
      <c r="IZ105" s="320"/>
      <c r="JA105" s="320"/>
      <c r="JB105" s="320"/>
      <c r="JC105" s="320"/>
      <c r="JD105" s="320"/>
      <c r="JE105" s="320"/>
      <c r="JF105" s="320"/>
      <c r="JG105" s="320"/>
      <c r="JH105" s="320"/>
      <c r="JI105" s="320"/>
      <c r="JJ105" s="320"/>
      <c r="JK105" s="320"/>
      <c r="JL105" s="320"/>
      <c r="JM105" s="320"/>
      <c r="JN105" s="320"/>
      <c r="JO105" s="320"/>
      <c r="JP105" s="320"/>
      <c r="JQ105" s="320"/>
      <c r="JR105" s="320"/>
      <c r="JS105" s="320"/>
      <c r="JT105" s="320"/>
      <c r="JU105" s="320"/>
      <c r="JV105" s="320"/>
      <c r="JW105" s="320"/>
      <c r="JX105" s="320"/>
      <c r="JY105" s="320"/>
      <c r="JZ105" s="320"/>
      <c r="KA105" s="320"/>
      <c r="KB105" s="320"/>
      <c r="KC105" s="320"/>
      <c r="KD105" s="320"/>
      <c r="KE105" s="320"/>
      <c r="KF105" s="320"/>
      <c r="KG105" s="320"/>
      <c r="KH105" s="320"/>
      <c r="KI105" s="320"/>
      <c r="KJ105" s="320"/>
      <c r="KK105" s="320"/>
      <c r="KL105" s="320"/>
      <c r="KM105" s="320"/>
      <c r="KN105" s="320"/>
      <c r="KO105" s="320"/>
      <c r="KP105" s="320"/>
      <c r="KQ105" s="320"/>
      <c r="KR105" s="320"/>
      <c r="KS105" s="320"/>
      <c r="KT105" s="320"/>
      <c r="KU105" s="320"/>
      <c r="KV105" s="320"/>
      <c r="KW105" s="320"/>
      <c r="KX105" s="320"/>
      <c r="KY105" s="320"/>
      <c r="KZ105" s="320"/>
      <c r="LA105" s="320"/>
      <c r="LB105" s="320"/>
      <c r="LC105" s="320"/>
      <c r="LD105" s="320"/>
      <c r="LE105" s="320"/>
      <c r="LF105" s="320"/>
      <c r="LG105" s="320"/>
      <c r="LH105" s="320"/>
      <c r="LI105" s="320"/>
      <c r="LJ105" s="320"/>
      <c r="LK105" s="320"/>
      <c r="LL105" s="320"/>
      <c r="LM105" s="320"/>
      <c r="LN105" s="320"/>
      <c r="LO105" s="320"/>
      <c r="LP105" s="320"/>
      <c r="LQ105" s="320"/>
      <c r="LR105" s="320"/>
      <c r="LS105" s="320"/>
      <c r="LT105" s="320"/>
      <c r="LU105" s="320"/>
      <c r="LV105" s="320"/>
      <c r="LW105" s="320"/>
      <c r="LX105" s="320"/>
      <c r="LY105" s="320"/>
      <c r="LZ105" s="320"/>
      <c r="MA105" s="320"/>
      <c r="MB105" s="320"/>
      <c r="MC105" s="320"/>
      <c r="MD105" s="320"/>
      <c r="ME105" s="320"/>
      <c r="MF105" s="320"/>
      <c r="MG105" s="320"/>
    </row>
    <row r="106" s="331" customFormat="1" ht="29.25" customHeight="1">
      <c r="A106" s="335" t="s">
        <v>532</v>
      </c>
      <c r="B106" s="371"/>
      <c r="C106" s="369"/>
      <c r="D106" s="369"/>
      <c r="E106" s="365"/>
      <c r="F106" s="365"/>
      <c r="G106" s="365"/>
      <c r="H106" s="365"/>
      <c r="I106" s="320"/>
      <c r="J106" s="320"/>
      <c r="K106" s="320"/>
      <c r="L106" s="320"/>
      <c r="M106" s="320"/>
      <c r="N106" s="320"/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20"/>
      <c r="AH106" s="320"/>
      <c r="AI106" s="320"/>
      <c r="AJ106" s="320"/>
      <c r="AK106" s="320"/>
      <c r="AL106" s="320"/>
      <c r="AM106" s="320"/>
      <c r="AN106" s="320"/>
      <c r="AO106" s="320"/>
      <c r="AP106" s="320"/>
      <c r="AQ106" s="320"/>
      <c r="AR106" s="320"/>
      <c r="AS106" s="320"/>
      <c r="AT106" s="320"/>
      <c r="AU106" s="320"/>
      <c r="AV106" s="320"/>
      <c r="AW106" s="320"/>
      <c r="AX106" s="320"/>
      <c r="AY106" s="320"/>
      <c r="AZ106" s="320"/>
      <c r="BA106" s="320"/>
      <c r="BB106" s="320"/>
      <c r="BC106" s="320"/>
      <c r="BD106" s="320"/>
      <c r="BE106" s="320"/>
      <c r="BF106" s="320"/>
      <c r="BG106" s="320"/>
      <c r="BH106" s="320"/>
      <c r="BI106" s="320"/>
      <c r="BJ106" s="320"/>
      <c r="BK106" s="320"/>
      <c r="BL106" s="320"/>
      <c r="BM106" s="320"/>
      <c r="BN106" s="320"/>
      <c r="BO106" s="320"/>
      <c r="BP106" s="320"/>
      <c r="BQ106" s="320"/>
      <c r="BR106" s="320"/>
      <c r="BS106" s="320"/>
      <c r="BT106" s="320"/>
      <c r="BU106" s="320"/>
      <c r="BV106" s="320"/>
      <c r="BW106" s="320"/>
      <c r="BX106" s="320"/>
      <c r="BY106" s="320"/>
      <c r="BZ106" s="320"/>
      <c r="CA106" s="320"/>
      <c r="CB106" s="320"/>
      <c r="CC106" s="320"/>
      <c r="CD106" s="320"/>
      <c r="CE106" s="320"/>
      <c r="CF106" s="320"/>
      <c r="CG106" s="320"/>
      <c r="CH106" s="320"/>
      <c r="CI106" s="320"/>
      <c r="CJ106" s="320"/>
      <c r="CK106" s="320"/>
      <c r="CL106" s="320"/>
      <c r="CM106" s="320"/>
      <c r="CN106" s="320"/>
      <c r="CO106" s="320"/>
      <c r="CP106" s="320"/>
      <c r="CQ106" s="320"/>
      <c r="CR106" s="320"/>
      <c r="CS106" s="320"/>
      <c r="CT106" s="320"/>
      <c r="CU106" s="320"/>
      <c r="CV106" s="320"/>
      <c r="CW106" s="320"/>
      <c r="CX106" s="320"/>
      <c r="CY106" s="320"/>
      <c r="CZ106" s="320"/>
      <c r="DA106" s="320"/>
      <c r="DB106" s="320"/>
      <c r="DC106" s="320"/>
      <c r="DD106" s="320"/>
      <c r="DE106" s="320"/>
      <c r="DF106" s="320"/>
      <c r="DG106" s="320"/>
      <c r="DH106" s="320"/>
      <c r="DI106" s="320"/>
      <c r="DJ106" s="320"/>
      <c r="DK106" s="320"/>
      <c r="DL106" s="320"/>
      <c r="DM106" s="320"/>
      <c r="DN106" s="320"/>
      <c r="DO106" s="320"/>
      <c r="DP106" s="320"/>
      <c r="DQ106" s="320"/>
      <c r="DR106" s="320"/>
      <c r="DS106" s="320"/>
      <c r="DT106" s="320"/>
      <c r="DU106" s="320"/>
      <c r="DV106" s="320"/>
      <c r="DW106" s="320"/>
      <c r="DX106" s="320"/>
      <c r="DY106" s="320"/>
      <c r="DZ106" s="320"/>
      <c r="EA106" s="320"/>
      <c r="EB106" s="320"/>
      <c r="EC106" s="320"/>
      <c r="ED106" s="320"/>
      <c r="EE106" s="320"/>
      <c r="EF106" s="320"/>
      <c r="EG106" s="320"/>
      <c r="EH106" s="320"/>
      <c r="EI106" s="320"/>
      <c r="EJ106" s="320"/>
      <c r="EK106" s="320"/>
      <c r="EL106" s="320"/>
      <c r="EM106" s="320"/>
      <c r="EN106" s="320"/>
      <c r="EO106" s="320"/>
      <c r="EP106" s="320"/>
      <c r="EQ106" s="320"/>
      <c r="ER106" s="320"/>
      <c r="ES106" s="320"/>
      <c r="ET106" s="320"/>
      <c r="EU106" s="320"/>
      <c r="EV106" s="320"/>
      <c r="EW106" s="320"/>
      <c r="EX106" s="320"/>
      <c r="EY106" s="320"/>
      <c r="EZ106" s="320"/>
      <c r="FA106" s="320"/>
      <c r="FB106" s="320"/>
      <c r="FC106" s="320"/>
      <c r="FD106" s="320"/>
      <c r="FE106" s="320"/>
      <c r="FF106" s="320"/>
      <c r="FG106" s="320"/>
      <c r="FH106" s="320"/>
      <c r="FI106" s="320"/>
      <c r="FJ106" s="320"/>
      <c r="FK106" s="320"/>
      <c r="FL106" s="320"/>
      <c r="FM106" s="320"/>
      <c r="FN106" s="320"/>
      <c r="FO106" s="320"/>
      <c r="FP106" s="320"/>
      <c r="FQ106" s="320"/>
      <c r="FR106" s="320"/>
      <c r="FS106" s="320"/>
      <c r="FT106" s="320"/>
      <c r="FU106" s="320"/>
      <c r="FV106" s="320"/>
      <c r="FW106" s="320"/>
      <c r="FX106" s="320"/>
      <c r="FY106" s="320"/>
      <c r="FZ106" s="320"/>
      <c r="GA106" s="320"/>
      <c r="GB106" s="320"/>
      <c r="GC106" s="320"/>
      <c r="GD106" s="320"/>
      <c r="GE106" s="320"/>
      <c r="GF106" s="320"/>
      <c r="GG106" s="320"/>
      <c r="GH106" s="320"/>
      <c r="GI106" s="320"/>
      <c r="GJ106" s="320"/>
      <c r="GK106" s="320"/>
      <c r="GL106" s="320"/>
      <c r="GM106" s="320"/>
      <c r="GN106" s="320"/>
      <c r="GO106" s="320"/>
      <c r="GP106" s="320"/>
      <c r="GQ106" s="320"/>
      <c r="GR106" s="320"/>
      <c r="GS106" s="320"/>
      <c r="GT106" s="320"/>
      <c r="GU106" s="320"/>
      <c r="GV106" s="320"/>
      <c r="GW106" s="320"/>
      <c r="GX106" s="320"/>
      <c r="GY106" s="320"/>
      <c r="GZ106" s="320"/>
      <c r="HA106" s="320"/>
      <c r="HB106" s="320"/>
      <c r="HC106" s="320"/>
      <c r="HD106" s="320"/>
      <c r="HE106" s="320"/>
      <c r="HF106" s="320"/>
      <c r="HG106" s="320"/>
      <c r="HH106" s="320"/>
      <c r="HI106" s="320"/>
      <c r="HJ106" s="320"/>
      <c r="HK106" s="320"/>
      <c r="HL106" s="320"/>
      <c r="HM106" s="320"/>
      <c r="HN106" s="320"/>
      <c r="HO106" s="320"/>
      <c r="HP106" s="320"/>
      <c r="HQ106" s="320"/>
      <c r="HR106" s="320"/>
      <c r="HS106" s="320"/>
      <c r="HT106" s="320"/>
      <c r="HU106" s="320"/>
      <c r="HV106" s="320"/>
      <c r="HW106" s="320"/>
      <c r="HX106" s="320"/>
      <c r="HY106" s="320"/>
      <c r="HZ106" s="320"/>
      <c r="IA106" s="320"/>
      <c r="IB106" s="320"/>
      <c r="IC106" s="320"/>
      <c r="ID106" s="320"/>
      <c r="IE106" s="320"/>
      <c r="IF106" s="320"/>
      <c r="IG106" s="320"/>
      <c r="IH106" s="320"/>
      <c r="II106" s="320"/>
      <c r="IJ106" s="320"/>
      <c r="IK106" s="320"/>
      <c r="IL106" s="320"/>
      <c r="IM106" s="320"/>
      <c r="IN106" s="320"/>
      <c r="IO106" s="320"/>
      <c r="IP106" s="320"/>
      <c r="IQ106" s="320"/>
      <c r="IR106" s="320"/>
      <c r="IS106" s="320"/>
      <c r="IT106" s="320"/>
      <c r="IU106" s="320"/>
      <c r="IV106" s="320"/>
      <c r="IW106" s="320"/>
      <c r="IX106" s="320"/>
      <c r="IY106" s="320"/>
      <c r="IZ106" s="320"/>
      <c r="JA106" s="320"/>
      <c r="JB106" s="320"/>
      <c r="JC106" s="320"/>
      <c r="JD106" s="320"/>
      <c r="JE106" s="320"/>
      <c r="JF106" s="320"/>
      <c r="JG106" s="320"/>
      <c r="JH106" s="320"/>
      <c r="JI106" s="320"/>
      <c r="JJ106" s="320"/>
      <c r="JK106" s="320"/>
      <c r="JL106" s="320"/>
      <c r="JM106" s="320"/>
      <c r="JN106" s="320"/>
      <c r="JO106" s="320"/>
      <c r="JP106" s="320"/>
      <c r="JQ106" s="320"/>
      <c r="JR106" s="320"/>
      <c r="JS106" s="320"/>
      <c r="JT106" s="320"/>
      <c r="JU106" s="320"/>
      <c r="JV106" s="320"/>
      <c r="JW106" s="320"/>
      <c r="JX106" s="320"/>
      <c r="JY106" s="320"/>
      <c r="JZ106" s="320"/>
      <c r="KA106" s="320"/>
      <c r="KB106" s="320"/>
      <c r="KC106" s="320"/>
      <c r="KD106" s="320"/>
      <c r="KE106" s="320"/>
      <c r="KF106" s="320"/>
      <c r="KG106" s="320"/>
      <c r="KH106" s="320"/>
      <c r="KI106" s="320"/>
      <c r="KJ106" s="320"/>
      <c r="KK106" s="320"/>
      <c r="KL106" s="320"/>
      <c r="KM106" s="320"/>
      <c r="KN106" s="320"/>
      <c r="KO106" s="320"/>
      <c r="KP106" s="320"/>
      <c r="KQ106" s="320"/>
      <c r="KR106" s="320"/>
      <c r="KS106" s="320"/>
      <c r="KT106" s="320"/>
      <c r="KU106" s="320"/>
      <c r="KV106" s="320"/>
      <c r="KW106" s="320"/>
      <c r="KX106" s="320"/>
      <c r="KY106" s="320"/>
      <c r="KZ106" s="320"/>
      <c r="LA106" s="320"/>
      <c r="LB106" s="320"/>
      <c r="LC106" s="320"/>
      <c r="LD106" s="320"/>
      <c r="LE106" s="320"/>
      <c r="LF106" s="320"/>
      <c r="LG106" s="320"/>
      <c r="LH106" s="320"/>
      <c r="LI106" s="320"/>
      <c r="LJ106" s="320"/>
      <c r="LK106" s="320"/>
      <c r="LL106" s="320"/>
      <c r="LM106" s="320"/>
      <c r="LN106" s="320"/>
      <c r="LO106" s="320"/>
      <c r="LP106" s="320"/>
      <c r="LQ106" s="320"/>
      <c r="LR106" s="320"/>
      <c r="LS106" s="320"/>
      <c r="LT106" s="320"/>
      <c r="LU106" s="320"/>
      <c r="LV106" s="320"/>
      <c r="LW106" s="320"/>
      <c r="LX106" s="320"/>
      <c r="LY106" s="320"/>
      <c r="LZ106" s="320"/>
      <c r="MA106" s="320"/>
      <c r="MB106" s="320"/>
      <c r="MC106" s="320"/>
      <c r="MD106" s="320"/>
      <c r="ME106" s="320"/>
      <c r="MF106" s="320"/>
      <c r="MG106" s="320"/>
    </row>
    <row r="107" s="331" customFormat="1" ht="17.449999999999999" customHeight="1">
      <c r="A107" s="335" t="s">
        <v>188</v>
      </c>
      <c r="B107" s="339" t="s">
        <v>245</v>
      </c>
      <c r="C107" s="343" t="e">
        <f>#REF!</f>
        <v>#REF!</v>
      </c>
      <c r="D107" s="343" t="e">
        <f>#REF!</f>
        <v>#REF!</v>
      </c>
      <c r="E107" s="343" t="e">
        <f>#REF!</f>
        <v>#REF!</v>
      </c>
      <c r="F107" s="365">
        <v>30766.139999999999</v>
      </c>
      <c r="G107" s="365">
        <v>31901.279999999999</v>
      </c>
      <c r="H107" s="365">
        <v>33548.770000000004</v>
      </c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  <c r="AH107" s="320"/>
      <c r="AI107" s="320"/>
      <c r="AJ107" s="320"/>
      <c r="AK107" s="320"/>
      <c r="AL107" s="320"/>
      <c r="AM107" s="320"/>
      <c r="AN107" s="320"/>
      <c r="AO107" s="320"/>
      <c r="AP107" s="320"/>
      <c r="AQ107" s="320"/>
      <c r="AR107" s="320"/>
      <c r="AS107" s="320"/>
      <c r="AT107" s="320"/>
      <c r="AU107" s="320"/>
      <c r="AV107" s="320"/>
      <c r="AW107" s="320"/>
      <c r="AX107" s="320"/>
      <c r="AY107" s="320"/>
      <c r="AZ107" s="320"/>
      <c r="BA107" s="320"/>
      <c r="BB107" s="320"/>
      <c r="BC107" s="320"/>
      <c r="BD107" s="320"/>
      <c r="BE107" s="320"/>
      <c r="BF107" s="320"/>
      <c r="BG107" s="320"/>
      <c r="BH107" s="320"/>
      <c r="BI107" s="320"/>
      <c r="BJ107" s="320"/>
      <c r="BK107" s="320"/>
      <c r="BL107" s="320"/>
      <c r="BM107" s="320"/>
      <c r="BN107" s="320"/>
      <c r="BO107" s="320"/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/>
      <c r="BZ107" s="320"/>
      <c r="CA107" s="320"/>
      <c r="CB107" s="320"/>
      <c r="CC107" s="320"/>
      <c r="CD107" s="320"/>
      <c r="CE107" s="320"/>
      <c r="CF107" s="320"/>
      <c r="CG107" s="320"/>
      <c r="CH107" s="320"/>
      <c r="CI107" s="320"/>
      <c r="CJ107" s="320"/>
      <c r="CK107" s="320"/>
      <c r="CL107" s="320"/>
      <c r="CM107" s="320"/>
      <c r="CN107" s="320"/>
      <c r="CO107" s="320"/>
      <c r="CP107" s="320"/>
      <c r="CQ107" s="320"/>
      <c r="CR107" s="320"/>
      <c r="CS107" s="320"/>
      <c r="CT107" s="320"/>
      <c r="CU107" s="320"/>
      <c r="CV107" s="320"/>
      <c r="CW107" s="320"/>
      <c r="CX107" s="320"/>
      <c r="CY107" s="320"/>
      <c r="CZ107" s="320"/>
      <c r="DA107" s="320"/>
      <c r="DB107" s="320"/>
      <c r="DC107" s="320"/>
      <c r="DD107" s="320"/>
      <c r="DE107" s="320"/>
      <c r="DF107" s="320"/>
      <c r="DG107" s="320"/>
      <c r="DH107" s="320"/>
      <c r="DI107" s="320"/>
      <c r="DJ107" s="320"/>
      <c r="DK107" s="320"/>
      <c r="DL107" s="320"/>
      <c r="DM107" s="320"/>
      <c r="DN107" s="320"/>
      <c r="DO107" s="320"/>
      <c r="DP107" s="320"/>
      <c r="DQ107" s="320"/>
      <c r="DR107" s="320"/>
      <c r="DS107" s="320"/>
      <c r="DT107" s="320"/>
      <c r="DU107" s="320"/>
      <c r="DV107" s="320"/>
      <c r="DW107" s="320"/>
      <c r="DX107" s="320"/>
      <c r="DY107" s="320"/>
      <c r="DZ107" s="320"/>
      <c r="EA107" s="320"/>
      <c r="EB107" s="320"/>
      <c r="EC107" s="320"/>
      <c r="ED107" s="320"/>
      <c r="EE107" s="320"/>
      <c r="EF107" s="320"/>
      <c r="EG107" s="320"/>
      <c r="EH107" s="320"/>
      <c r="EI107" s="320"/>
      <c r="EJ107" s="320"/>
      <c r="EK107" s="320"/>
      <c r="EL107" s="320"/>
      <c r="EM107" s="320"/>
      <c r="EN107" s="320"/>
      <c r="EO107" s="320"/>
      <c r="EP107" s="320"/>
      <c r="EQ107" s="320"/>
      <c r="ER107" s="320"/>
      <c r="ES107" s="320"/>
      <c r="ET107" s="320"/>
      <c r="EU107" s="320"/>
      <c r="EV107" s="320"/>
      <c r="EW107" s="320"/>
      <c r="EX107" s="320"/>
      <c r="EY107" s="320"/>
      <c r="EZ107" s="320"/>
      <c r="FA107" s="320"/>
      <c r="FB107" s="320"/>
      <c r="FC107" s="320"/>
      <c r="FD107" s="320"/>
      <c r="FE107" s="320"/>
      <c r="FF107" s="320"/>
      <c r="FG107" s="320"/>
      <c r="FH107" s="320"/>
      <c r="FI107" s="320"/>
      <c r="FJ107" s="320"/>
      <c r="FK107" s="320"/>
      <c r="FL107" s="320"/>
      <c r="FM107" s="320"/>
      <c r="FN107" s="320"/>
      <c r="FO107" s="320"/>
      <c r="FP107" s="320"/>
      <c r="FQ107" s="320"/>
      <c r="FR107" s="320"/>
      <c r="FS107" s="320"/>
      <c r="FT107" s="320"/>
      <c r="FU107" s="320"/>
      <c r="FV107" s="320"/>
      <c r="FW107" s="320"/>
      <c r="FX107" s="320"/>
      <c r="FY107" s="320"/>
      <c r="FZ107" s="320"/>
      <c r="GA107" s="320"/>
      <c r="GB107" s="320"/>
      <c r="GC107" s="320"/>
      <c r="GD107" s="320"/>
      <c r="GE107" s="320"/>
      <c r="GF107" s="320"/>
      <c r="GG107" s="320"/>
      <c r="GH107" s="320"/>
      <c r="GI107" s="320"/>
      <c r="GJ107" s="320"/>
      <c r="GK107" s="320"/>
      <c r="GL107" s="320"/>
      <c r="GM107" s="320"/>
      <c r="GN107" s="320"/>
      <c r="GO107" s="320"/>
      <c r="GP107" s="320"/>
      <c r="GQ107" s="320"/>
      <c r="GR107" s="320"/>
      <c r="GS107" s="320"/>
      <c r="GT107" s="320"/>
      <c r="GU107" s="320"/>
      <c r="GV107" s="320"/>
      <c r="GW107" s="320"/>
      <c r="GX107" s="320"/>
      <c r="GY107" s="320"/>
      <c r="GZ107" s="320"/>
      <c r="HA107" s="320"/>
      <c r="HB107" s="320"/>
      <c r="HC107" s="320"/>
      <c r="HD107" s="320"/>
      <c r="HE107" s="320"/>
      <c r="HF107" s="320"/>
      <c r="HG107" s="320"/>
      <c r="HH107" s="320"/>
      <c r="HI107" s="320"/>
      <c r="HJ107" s="320"/>
      <c r="HK107" s="320"/>
      <c r="HL107" s="320"/>
      <c r="HM107" s="320"/>
      <c r="HN107" s="320"/>
      <c r="HO107" s="320"/>
      <c r="HP107" s="320"/>
      <c r="HQ107" s="320"/>
      <c r="HR107" s="320"/>
      <c r="HS107" s="320"/>
      <c r="HT107" s="320"/>
      <c r="HU107" s="320"/>
      <c r="HV107" s="320"/>
      <c r="HW107" s="320"/>
      <c r="HX107" s="320"/>
      <c r="HY107" s="320"/>
      <c r="HZ107" s="320"/>
      <c r="IA107" s="320"/>
      <c r="IB107" s="320"/>
      <c r="IC107" s="320"/>
      <c r="ID107" s="320"/>
      <c r="IE107" s="320"/>
      <c r="IF107" s="320"/>
      <c r="IG107" s="320"/>
      <c r="IH107" s="320"/>
      <c r="II107" s="320"/>
      <c r="IJ107" s="320"/>
      <c r="IK107" s="320"/>
      <c r="IL107" s="320"/>
      <c r="IM107" s="320"/>
      <c r="IN107" s="320"/>
      <c r="IO107" s="320"/>
      <c r="IP107" s="320"/>
      <c r="IQ107" s="320"/>
      <c r="IR107" s="320"/>
      <c r="IS107" s="320"/>
      <c r="IT107" s="320"/>
      <c r="IU107" s="320"/>
      <c r="IV107" s="320"/>
      <c r="IW107" s="320"/>
      <c r="IX107" s="320"/>
      <c r="IY107" s="320"/>
      <c r="IZ107" s="320"/>
      <c r="JA107" s="320"/>
      <c r="JB107" s="320"/>
      <c r="JC107" s="320"/>
      <c r="JD107" s="320"/>
      <c r="JE107" s="320"/>
      <c r="JF107" s="320"/>
      <c r="JG107" s="320"/>
      <c r="JH107" s="320"/>
      <c r="JI107" s="320"/>
      <c r="JJ107" s="320"/>
      <c r="JK107" s="320"/>
      <c r="JL107" s="320"/>
      <c r="JM107" s="320"/>
      <c r="JN107" s="320"/>
      <c r="JO107" s="320"/>
      <c r="JP107" s="320"/>
      <c r="JQ107" s="320"/>
      <c r="JR107" s="320"/>
      <c r="JS107" s="320"/>
      <c r="JT107" s="320"/>
      <c r="JU107" s="320"/>
      <c r="JV107" s="320"/>
      <c r="JW107" s="320"/>
      <c r="JX107" s="320"/>
      <c r="JY107" s="320"/>
      <c r="JZ107" s="320"/>
      <c r="KA107" s="320"/>
      <c r="KB107" s="320"/>
      <c r="KC107" s="320"/>
      <c r="KD107" s="320"/>
      <c r="KE107" s="320"/>
      <c r="KF107" s="320"/>
      <c r="KG107" s="320"/>
      <c r="KH107" s="320"/>
      <c r="KI107" s="320"/>
      <c r="KJ107" s="320"/>
      <c r="KK107" s="320"/>
      <c r="KL107" s="320"/>
      <c r="KM107" s="320"/>
      <c r="KN107" s="320"/>
      <c r="KO107" s="320"/>
      <c r="KP107" s="320"/>
      <c r="KQ107" s="320"/>
      <c r="KR107" s="320"/>
      <c r="KS107" s="320"/>
      <c r="KT107" s="320"/>
      <c r="KU107" s="320"/>
      <c r="KV107" s="320"/>
      <c r="KW107" s="320"/>
      <c r="KX107" s="320"/>
      <c r="KY107" s="320"/>
      <c r="KZ107" s="320"/>
      <c r="LA107" s="320"/>
      <c r="LB107" s="320"/>
      <c r="LC107" s="320"/>
      <c r="LD107" s="320"/>
      <c r="LE107" s="320"/>
      <c r="LF107" s="320"/>
      <c r="LG107" s="320"/>
      <c r="LH107" s="320"/>
      <c r="LI107" s="320"/>
      <c r="LJ107" s="320"/>
      <c r="LK107" s="320"/>
      <c r="LL107" s="320"/>
      <c r="LM107" s="320"/>
      <c r="LN107" s="320"/>
      <c r="LO107" s="320"/>
      <c r="LP107" s="320"/>
      <c r="LQ107" s="320"/>
      <c r="LR107" s="320"/>
      <c r="LS107" s="320"/>
      <c r="LT107" s="320"/>
      <c r="LU107" s="320"/>
      <c r="LV107" s="320"/>
      <c r="LW107" s="320"/>
      <c r="LX107" s="320"/>
      <c r="LY107" s="320"/>
      <c r="LZ107" s="320"/>
      <c r="MA107" s="320"/>
      <c r="MB107" s="320"/>
      <c r="MC107" s="320"/>
      <c r="MD107" s="320"/>
      <c r="ME107" s="320"/>
      <c r="MF107" s="320"/>
      <c r="MG107" s="320"/>
    </row>
    <row r="108" s="331" customFormat="1" ht="18" customHeight="1">
      <c r="A108" s="335" t="s">
        <v>227</v>
      </c>
      <c r="B108" s="339" t="s">
        <v>181</v>
      </c>
      <c r="C108" s="343" t="e">
        <f>#REF!</f>
        <v>#REF!</v>
      </c>
      <c r="D108" s="343" t="e">
        <f>#REF!</f>
        <v>#REF!</v>
      </c>
      <c r="E108" s="343" t="e">
        <f>#REF!</f>
        <v>#REF!</v>
      </c>
      <c r="F108" s="365">
        <v>96.823922053380073</v>
      </c>
      <c r="G108" s="365">
        <v>96.635205608453703</v>
      </c>
      <c r="H108" s="365">
        <v>98.009634886719681</v>
      </c>
      <c r="I108" s="320"/>
      <c r="J108" s="320"/>
      <c r="K108" s="320"/>
      <c r="L108" s="320"/>
      <c r="M108" s="320"/>
      <c r="N108" s="32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20"/>
      <c r="AH108" s="320"/>
      <c r="AI108" s="320"/>
      <c r="AJ108" s="320"/>
      <c r="AK108" s="320"/>
      <c r="AL108" s="320"/>
      <c r="AM108" s="320"/>
      <c r="AN108" s="320"/>
      <c r="AO108" s="320"/>
      <c r="AP108" s="320"/>
      <c r="AQ108" s="320"/>
      <c r="AR108" s="320"/>
      <c r="AS108" s="320"/>
      <c r="AT108" s="320"/>
      <c r="AU108" s="320"/>
      <c r="AV108" s="320"/>
      <c r="AW108" s="320"/>
      <c r="AX108" s="320"/>
      <c r="AY108" s="320"/>
      <c r="AZ108" s="320"/>
      <c r="BA108" s="320"/>
      <c r="BB108" s="320"/>
      <c r="BC108" s="320"/>
      <c r="BD108" s="320"/>
      <c r="BE108" s="320"/>
      <c r="BF108" s="320"/>
      <c r="BG108" s="320"/>
      <c r="BH108" s="320"/>
      <c r="BI108" s="320"/>
      <c r="BJ108" s="320"/>
      <c r="BK108" s="320"/>
      <c r="BL108" s="320"/>
      <c r="BM108" s="320"/>
      <c r="BN108" s="320"/>
      <c r="BO108" s="320"/>
      <c r="BP108" s="320"/>
      <c r="BQ108" s="320"/>
      <c r="BR108" s="320"/>
      <c r="BS108" s="320"/>
      <c r="BT108" s="320"/>
      <c r="BU108" s="320"/>
      <c r="BV108" s="320"/>
      <c r="BW108" s="320"/>
      <c r="BX108" s="320"/>
      <c r="BY108" s="320"/>
      <c r="BZ108" s="320"/>
      <c r="CA108" s="320"/>
      <c r="CB108" s="320"/>
      <c r="CC108" s="320"/>
      <c r="CD108" s="320"/>
      <c r="CE108" s="320"/>
      <c r="CF108" s="320"/>
      <c r="CG108" s="320"/>
      <c r="CH108" s="320"/>
      <c r="CI108" s="320"/>
      <c r="CJ108" s="320"/>
      <c r="CK108" s="320"/>
      <c r="CL108" s="320"/>
      <c r="CM108" s="320"/>
      <c r="CN108" s="320"/>
      <c r="CO108" s="320"/>
      <c r="CP108" s="320"/>
      <c r="CQ108" s="320"/>
      <c r="CR108" s="320"/>
      <c r="CS108" s="320"/>
      <c r="CT108" s="320"/>
      <c r="CU108" s="320"/>
      <c r="CV108" s="320"/>
      <c r="CW108" s="320"/>
      <c r="CX108" s="320"/>
      <c r="CY108" s="320"/>
      <c r="CZ108" s="320"/>
      <c r="DA108" s="320"/>
      <c r="DB108" s="320"/>
      <c r="DC108" s="320"/>
      <c r="DD108" s="320"/>
      <c r="DE108" s="320"/>
      <c r="DF108" s="320"/>
      <c r="DG108" s="320"/>
      <c r="DH108" s="320"/>
      <c r="DI108" s="320"/>
      <c r="DJ108" s="320"/>
      <c r="DK108" s="320"/>
      <c r="DL108" s="320"/>
      <c r="DM108" s="320"/>
      <c r="DN108" s="320"/>
      <c r="DO108" s="320"/>
      <c r="DP108" s="320"/>
      <c r="DQ108" s="320"/>
      <c r="DR108" s="320"/>
      <c r="DS108" s="320"/>
      <c r="DT108" s="320"/>
      <c r="DU108" s="320"/>
      <c r="DV108" s="320"/>
      <c r="DW108" s="320"/>
      <c r="DX108" s="320"/>
      <c r="DY108" s="320"/>
      <c r="DZ108" s="320"/>
      <c r="EA108" s="320"/>
      <c r="EB108" s="320"/>
      <c r="EC108" s="320"/>
      <c r="ED108" s="320"/>
      <c r="EE108" s="320"/>
      <c r="EF108" s="320"/>
      <c r="EG108" s="320"/>
      <c r="EH108" s="320"/>
      <c r="EI108" s="320"/>
      <c r="EJ108" s="320"/>
      <c r="EK108" s="320"/>
      <c r="EL108" s="320"/>
      <c r="EM108" s="320"/>
      <c r="EN108" s="320"/>
      <c r="EO108" s="320"/>
      <c r="EP108" s="320"/>
      <c r="EQ108" s="320"/>
      <c r="ER108" s="320"/>
      <c r="ES108" s="320"/>
      <c r="ET108" s="320"/>
      <c r="EU108" s="320"/>
      <c r="EV108" s="320"/>
      <c r="EW108" s="320"/>
      <c r="EX108" s="320"/>
      <c r="EY108" s="320"/>
      <c r="EZ108" s="320"/>
      <c r="FA108" s="320"/>
      <c r="FB108" s="320"/>
      <c r="FC108" s="320"/>
      <c r="FD108" s="320"/>
      <c r="FE108" s="320"/>
      <c r="FF108" s="320"/>
      <c r="FG108" s="320"/>
      <c r="FH108" s="320"/>
      <c r="FI108" s="320"/>
      <c r="FJ108" s="320"/>
      <c r="FK108" s="320"/>
      <c r="FL108" s="320"/>
      <c r="FM108" s="320"/>
      <c r="FN108" s="320"/>
      <c r="FO108" s="320"/>
      <c r="FP108" s="320"/>
      <c r="FQ108" s="320"/>
      <c r="FR108" s="320"/>
      <c r="FS108" s="320"/>
      <c r="FT108" s="320"/>
      <c r="FU108" s="320"/>
      <c r="FV108" s="320"/>
      <c r="FW108" s="320"/>
      <c r="FX108" s="320"/>
      <c r="FY108" s="320"/>
      <c r="FZ108" s="320"/>
      <c r="GA108" s="320"/>
      <c r="GB108" s="320"/>
      <c r="GC108" s="320"/>
      <c r="GD108" s="320"/>
      <c r="GE108" s="320"/>
      <c r="GF108" s="320"/>
      <c r="GG108" s="320"/>
      <c r="GH108" s="320"/>
      <c r="GI108" s="320"/>
      <c r="GJ108" s="320"/>
      <c r="GK108" s="320"/>
      <c r="GL108" s="320"/>
      <c r="GM108" s="320"/>
      <c r="GN108" s="320"/>
      <c r="GO108" s="320"/>
      <c r="GP108" s="320"/>
      <c r="GQ108" s="320"/>
      <c r="GR108" s="320"/>
      <c r="GS108" s="320"/>
      <c r="GT108" s="320"/>
      <c r="GU108" s="320"/>
      <c r="GV108" s="320"/>
      <c r="GW108" s="320"/>
      <c r="GX108" s="320"/>
      <c r="GY108" s="320"/>
      <c r="GZ108" s="320"/>
      <c r="HA108" s="320"/>
      <c r="HB108" s="320"/>
      <c r="HC108" s="320"/>
      <c r="HD108" s="320"/>
      <c r="HE108" s="320"/>
      <c r="HF108" s="320"/>
      <c r="HG108" s="320"/>
      <c r="HH108" s="320"/>
      <c r="HI108" s="320"/>
      <c r="HJ108" s="320"/>
      <c r="HK108" s="320"/>
      <c r="HL108" s="320"/>
      <c r="HM108" s="320"/>
      <c r="HN108" s="320"/>
      <c r="HO108" s="320"/>
      <c r="HP108" s="320"/>
      <c r="HQ108" s="320"/>
      <c r="HR108" s="320"/>
      <c r="HS108" s="320"/>
      <c r="HT108" s="320"/>
      <c r="HU108" s="320"/>
      <c r="HV108" s="320"/>
      <c r="HW108" s="320"/>
      <c r="HX108" s="320"/>
      <c r="HY108" s="320"/>
      <c r="HZ108" s="320"/>
      <c r="IA108" s="320"/>
      <c r="IB108" s="320"/>
      <c r="IC108" s="320"/>
      <c r="ID108" s="320"/>
      <c r="IE108" s="320"/>
      <c r="IF108" s="320"/>
      <c r="IG108" s="320"/>
      <c r="IH108" s="320"/>
      <c r="II108" s="320"/>
      <c r="IJ108" s="320"/>
      <c r="IK108" s="320"/>
      <c r="IL108" s="320"/>
      <c r="IM108" s="320"/>
      <c r="IN108" s="320"/>
      <c r="IO108" s="320"/>
      <c r="IP108" s="320"/>
      <c r="IQ108" s="320"/>
      <c r="IR108" s="320"/>
      <c r="IS108" s="320"/>
      <c r="IT108" s="320"/>
      <c r="IU108" s="320"/>
      <c r="IV108" s="320"/>
      <c r="IW108" s="320"/>
      <c r="IX108" s="320"/>
      <c r="IY108" s="320"/>
      <c r="IZ108" s="320"/>
      <c r="JA108" s="320"/>
      <c r="JB108" s="320"/>
      <c r="JC108" s="320"/>
      <c r="JD108" s="320"/>
      <c r="JE108" s="320"/>
      <c r="JF108" s="320"/>
      <c r="JG108" s="320"/>
      <c r="JH108" s="320"/>
      <c r="JI108" s="320"/>
      <c r="JJ108" s="320"/>
      <c r="JK108" s="320"/>
      <c r="JL108" s="320"/>
      <c r="JM108" s="320"/>
      <c r="JN108" s="320"/>
      <c r="JO108" s="320"/>
      <c r="JP108" s="320"/>
      <c r="JQ108" s="320"/>
      <c r="JR108" s="320"/>
      <c r="JS108" s="320"/>
      <c r="JT108" s="320"/>
      <c r="JU108" s="320"/>
      <c r="JV108" s="320"/>
      <c r="JW108" s="320"/>
      <c r="JX108" s="320"/>
      <c r="JY108" s="320"/>
      <c r="JZ108" s="320"/>
      <c r="KA108" s="320"/>
      <c r="KB108" s="320"/>
      <c r="KC108" s="320"/>
      <c r="KD108" s="320"/>
      <c r="KE108" s="320"/>
      <c r="KF108" s="320"/>
      <c r="KG108" s="320"/>
      <c r="KH108" s="320"/>
      <c r="KI108" s="320"/>
      <c r="KJ108" s="320"/>
      <c r="KK108" s="320"/>
      <c r="KL108" s="320"/>
      <c r="KM108" s="320"/>
      <c r="KN108" s="320"/>
      <c r="KO108" s="320"/>
      <c r="KP108" s="320"/>
      <c r="KQ108" s="320"/>
      <c r="KR108" s="320"/>
      <c r="KS108" s="320"/>
      <c r="KT108" s="320"/>
      <c r="KU108" s="320"/>
      <c r="KV108" s="320"/>
      <c r="KW108" s="320"/>
      <c r="KX108" s="320"/>
      <c r="KY108" s="320"/>
      <c r="KZ108" s="320"/>
      <c r="LA108" s="320"/>
      <c r="LB108" s="320"/>
      <c r="LC108" s="320"/>
      <c r="LD108" s="320"/>
      <c r="LE108" s="320"/>
      <c r="LF108" s="320"/>
      <c r="LG108" s="320"/>
      <c r="LH108" s="320"/>
      <c r="LI108" s="320"/>
      <c r="LJ108" s="320"/>
      <c r="LK108" s="320"/>
      <c r="LL108" s="320"/>
      <c r="LM108" s="320"/>
      <c r="LN108" s="320"/>
      <c r="LO108" s="320"/>
      <c r="LP108" s="320"/>
      <c r="LQ108" s="320"/>
      <c r="LR108" s="320"/>
      <c r="LS108" s="320"/>
      <c r="LT108" s="320"/>
      <c r="LU108" s="320"/>
      <c r="LV108" s="320"/>
      <c r="LW108" s="320"/>
      <c r="LX108" s="320"/>
      <c r="LY108" s="320"/>
      <c r="LZ108" s="320"/>
      <c r="MA108" s="320"/>
      <c r="MB108" s="320"/>
      <c r="MC108" s="320"/>
      <c r="MD108" s="320"/>
      <c r="ME108" s="320"/>
      <c r="MF108" s="320"/>
      <c r="MG108" s="320"/>
    </row>
    <row r="109" s="331" customFormat="1" ht="33" customHeight="1">
      <c r="A109" s="335" t="s">
        <v>533</v>
      </c>
      <c r="B109" s="339"/>
      <c r="C109" s="369"/>
      <c r="D109" s="369"/>
      <c r="E109" s="365"/>
      <c r="F109" s="365"/>
      <c r="G109" s="365"/>
      <c r="H109" s="365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  <c r="AQ109" s="320"/>
      <c r="AR109" s="320"/>
      <c r="AS109" s="320"/>
      <c r="AT109" s="320"/>
      <c r="AU109" s="320"/>
      <c r="AV109" s="320"/>
      <c r="AW109" s="320"/>
      <c r="AX109" s="320"/>
      <c r="AY109" s="320"/>
      <c r="AZ109" s="320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20"/>
      <c r="BO109" s="320"/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/>
      <c r="BZ109" s="320"/>
      <c r="CA109" s="320"/>
      <c r="CB109" s="320"/>
      <c r="CC109" s="320"/>
      <c r="CD109" s="320"/>
      <c r="CE109" s="320"/>
      <c r="CF109" s="320"/>
      <c r="CG109" s="320"/>
      <c r="CH109" s="320"/>
      <c r="CI109" s="320"/>
      <c r="CJ109" s="320"/>
      <c r="CK109" s="320"/>
      <c r="CL109" s="320"/>
      <c r="CM109" s="320"/>
      <c r="CN109" s="320"/>
      <c r="CO109" s="320"/>
      <c r="CP109" s="320"/>
      <c r="CQ109" s="320"/>
      <c r="CR109" s="320"/>
      <c r="CS109" s="320"/>
      <c r="CT109" s="320"/>
      <c r="CU109" s="320"/>
      <c r="CV109" s="320"/>
      <c r="CW109" s="320"/>
      <c r="CX109" s="320"/>
      <c r="CY109" s="320"/>
      <c r="CZ109" s="320"/>
      <c r="DA109" s="320"/>
      <c r="DB109" s="320"/>
      <c r="DC109" s="320"/>
      <c r="DD109" s="320"/>
      <c r="DE109" s="320"/>
      <c r="DF109" s="320"/>
      <c r="DG109" s="320"/>
      <c r="DH109" s="320"/>
      <c r="DI109" s="320"/>
      <c r="DJ109" s="320"/>
      <c r="DK109" s="320"/>
      <c r="DL109" s="320"/>
      <c r="DM109" s="320"/>
      <c r="DN109" s="320"/>
      <c r="DO109" s="320"/>
      <c r="DP109" s="320"/>
      <c r="DQ109" s="320"/>
      <c r="DR109" s="320"/>
      <c r="DS109" s="320"/>
      <c r="DT109" s="320"/>
      <c r="DU109" s="320"/>
      <c r="DV109" s="320"/>
      <c r="DW109" s="320"/>
      <c r="DX109" s="320"/>
      <c r="DY109" s="320"/>
      <c r="DZ109" s="320"/>
      <c r="EA109" s="320"/>
      <c r="EB109" s="320"/>
      <c r="EC109" s="320"/>
      <c r="ED109" s="320"/>
      <c r="EE109" s="320"/>
      <c r="EF109" s="320"/>
      <c r="EG109" s="320"/>
      <c r="EH109" s="320"/>
      <c r="EI109" s="320"/>
      <c r="EJ109" s="320"/>
      <c r="EK109" s="320"/>
      <c r="EL109" s="320"/>
      <c r="EM109" s="320"/>
      <c r="EN109" s="320"/>
      <c r="EO109" s="320"/>
      <c r="EP109" s="320"/>
      <c r="EQ109" s="320"/>
      <c r="ER109" s="320"/>
      <c r="ES109" s="320"/>
      <c r="ET109" s="320"/>
      <c r="EU109" s="320"/>
      <c r="EV109" s="320"/>
      <c r="EW109" s="320"/>
      <c r="EX109" s="320"/>
      <c r="EY109" s="320"/>
      <c r="EZ109" s="320"/>
      <c r="FA109" s="320"/>
      <c r="FB109" s="320"/>
      <c r="FC109" s="320"/>
      <c r="FD109" s="320"/>
      <c r="FE109" s="320"/>
      <c r="FF109" s="320"/>
      <c r="FG109" s="320"/>
      <c r="FH109" s="320"/>
      <c r="FI109" s="320"/>
      <c r="FJ109" s="320"/>
      <c r="FK109" s="320"/>
      <c r="FL109" s="320"/>
      <c r="FM109" s="320"/>
      <c r="FN109" s="320"/>
      <c r="FO109" s="320"/>
      <c r="FP109" s="320"/>
      <c r="FQ109" s="320"/>
      <c r="FR109" s="320"/>
      <c r="FS109" s="320"/>
      <c r="FT109" s="320"/>
      <c r="FU109" s="320"/>
      <c r="FV109" s="320"/>
      <c r="FW109" s="320"/>
      <c r="FX109" s="320"/>
      <c r="FY109" s="320"/>
      <c r="FZ109" s="320"/>
      <c r="GA109" s="320"/>
      <c r="GB109" s="320"/>
      <c r="GC109" s="320"/>
      <c r="GD109" s="320"/>
      <c r="GE109" s="320"/>
      <c r="GF109" s="320"/>
      <c r="GG109" s="320"/>
      <c r="GH109" s="320"/>
      <c r="GI109" s="320"/>
      <c r="GJ109" s="320"/>
      <c r="GK109" s="320"/>
      <c r="GL109" s="320"/>
      <c r="GM109" s="320"/>
      <c r="GN109" s="320"/>
      <c r="GO109" s="320"/>
      <c r="GP109" s="320"/>
      <c r="GQ109" s="320"/>
      <c r="GR109" s="320"/>
      <c r="GS109" s="320"/>
      <c r="GT109" s="320"/>
      <c r="GU109" s="320"/>
      <c r="GV109" s="320"/>
      <c r="GW109" s="320"/>
      <c r="GX109" s="320"/>
      <c r="GY109" s="320"/>
      <c r="GZ109" s="320"/>
      <c r="HA109" s="320"/>
      <c r="HB109" s="320"/>
      <c r="HC109" s="320"/>
      <c r="HD109" s="320"/>
      <c r="HE109" s="320"/>
      <c r="HF109" s="320"/>
      <c r="HG109" s="320"/>
      <c r="HH109" s="320"/>
      <c r="HI109" s="320"/>
      <c r="HJ109" s="320"/>
      <c r="HK109" s="320"/>
      <c r="HL109" s="320"/>
      <c r="HM109" s="320"/>
      <c r="HN109" s="320"/>
      <c r="HO109" s="320"/>
      <c r="HP109" s="320"/>
      <c r="HQ109" s="320"/>
      <c r="HR109" s="320"/>
      <c r="HS109" s="320"/>
      <c r="HT109" s="320"/>
      <c r="HU109" s="320"/>
      <c r="HV109" s="320"/>
      <c r="HW109" s="320"/>
      <c r="HX109" s="320"/>
      <c r="HY109" s="320"/>
      <c r="HZ109" s="320"/>
      <c r="IA109" s="320"/>
      <c r="IB109" s="320"/>
      <c r="IC109" s="320"/>
      <c r="ID109" s="320"/>
      <c r="IE109" s="320"/>
      <c r="IF109" s="320"/>
      <c r="IG109" s="320"/>
      <c r="IH109" s="320"/>
      <c r="II109" s="320"/>
      <c r="IJ109" s="320"/>
      <c r="IK109" s="320"/>
      <c r="IL109" s="320"/>
      <c r="IM109" s="320"/>
      <c r="IN109" s="320"/>
      <c r="IO109" s="320"/>
      <c r="IP109" s="320"/>
      <c r="IQ109" s="320"/>
      <c r="IR109" s="320"/>
      <c r="IS109" s="320"/>
      <c r="IT109" s="320"/>
      <c r="IU109" s="320"/>
      <c r="IV109" s="320"/>
      <c r="IW109" s="320"/>
      <c r="IX109" s="320"/>
      <c r="IY109" s="320"/>
      <c r="IZ109" s="320"/>
      <c r="JA109" s="320"/>
      <c r="JB109" s="320"/>
      <c r="JC109" s="320"/>
      <c r="JD109" s="320"/>
      <c r="JE109" s="320"/>
      <c r="JF109" s="320"/>
      <c r="JG109" s="320"/>
      <c r="JH109" s="320"/>
      <c r="JI109" s="320"/>
      <c r="JJ109" s="320"/>
      <c r="JK109" s="320"/>
      <c r="JL109" s="320"/>
      <c r="JM109" s="320"/>
      <c r="JN109" s="320"/>
      <c r="JO109" s="320"/>
      <c r="JP109" s="320"/>
      <c r="JQ109" s="320"/>
      <c r="JR109" s="320"/>
      <c r="JS109" s="320"/>
      <c r="JT109" s="320"/>
      <c r="JU109" s="320"/>
      <c r="JV109" s="320"/>
      <c r="JW109" s="320"/>
      <c r="JX109" s="320"/>
      <c r="JY109" s="320"/>
      <c r="JZ109" s="320"/>
      <c r="KA109" s="320"/>
      <c r="KB109" s="320"/>
      <c r="KC109" s="320"/>
      <c r="KD109" s="320"/>
      <c r="KE109" s="320"/>
      <c r="KF109" s="320"/>
      <c r="KG109" s="320"/>
      <c r="KH109" s="320"/>
      <c r="KI109" s="320"/>
      <c r="KJ109" s="320"/>
      <c r="KK109" s="320"/>
      <c r="KL109" s="320"/>
      <c r="KM109" s="320"/>
      <c r="KN109" s="320"/>
      <c r="KO109" s="320"/>
      <c r="KP109" s="320"/>
      <c r="KQ109" s="320"/>
      <c r="KR109" s="320"/>
      <c r="KS109" s="320"/>
      <c r="KT109" s="320"/>
      <c r="KU109" s="320"/>
      <c r="KV109" s="320"/>
      <c r="KW109" s="320"/>
      <c r="KX109" s="320"/>
      <c r="KY109" s="320"/>
      <c r="KZ109" s="320"/>
      <c r="LA109" s="320"/>
      <c r="LB109" s="320"/>
      <c r="LC109" s="320"/>
      <c r="LD109" s="320"/>
      <c r="LE109" s="320"/>
      <c r="LF109" s="320"/>
      <c r="LG109" s="320"/>
      <c r="LH109" s="320"/>
      <c r="LI109" s="320"/>
      <c r="LJ109" s="320"/>
      <c r="LK109" s="320"/>
      <c r="LL109" s="320"/>
      <c r="LM109" s="320"/>
      <c r="LN109" s="320"/>
      <c r="LO109" s="320"/>
      <c r="LP109" s="320"/>
      <c r="LQ109" s="320"/>
      <c r="LR109" s="320"/>
      <c r="LS109" s="320"/>
      <c r="LT109" s="320"/>
      <c r="LU109" s="320"/>
      <c r="LV109" s="320"/>
      <c r="LW109" s="320"/>
      <c r="LX109" s="320"/>
      <c r="LY109" s="320"/>
      <c r="LZ109" s="320"/>
      <c r="MA109" s="320"/>
      <c r="MB109" s="320"/>
      <c r="MC109" s="320"/>
      <c r="MD109" s="320"/>
      <c r="ME109" s="320"/>
      <c r="MF109" s="320"/>
      <c r="MG109" s="320"/>
    </row>
    <row r="110" s="331" customFormat="1" ht="16.5" customHeight="1">
      <c r="A110" s="335" t="s">
        <v>188</v>
      </c>
      <c r="B110" s="339" t="s">
        <v>245</v>
      </c>
      <c r="C110" s="343" t="e">
        <f>#REF!</f>
        <v>#REF!</v>
      </c>
      <c r="D110" s="343" t="e">
        <f>#REF!</f>
        <v>#REF!</v>
      </c>
      <c r="E110" s="343" t="e">
        <f>#REF!</f>
        <v>#REF!</v>
      </c>
      <c r="F110" s="365">
        <v>9604.5100000000002</v>
      </c>
      <c r="G110" s="365">
        <v>11185.220000000001</v>
      </c>
      <c r="H110" s="365">
        <v>12171.329999999998</v>
      </c>
      <c r="I110" s="320"/>
      <c r="J110" s="320"/>
      <c r="K110" s="320"/>
      <c r="L110" s="320"/>
      <c r="M110" s="320"/>
      <c r="N110" s="320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20"/>
      <c r="AH110" s="320"/>
      <c r="AI110" s="320"/>
      <c r="AJ110" s="320"/>
      <c r="AK110" s="320"/>
      <c r="AL110" s="320"/>
      <c r="AM110" s="320"/>
      <c r="AN110" s="320"/>
      <c r="AO110" s="320"/>
      <c r="AP110" s="320"/>
      <c r="AQ110" s="320"/>
      <c r="AR110" s="320"/>
      <c r="AS110" s="320"/>
      <c r="AT110" s="320"/>
      <c r="AU110" s="320"/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0"/>
      <c r="BF110" s="320"/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0"/>
      <c r="BQ110" s="320"/>
      <c r="BR110" s="320"/>
      <c r="BS110" s="320"/>
      <c r="BT110" s="320"/>
      <c r="BU110" s="320"/>
      <c r="BV110" s="320"/>
      <c r="BW110" s="320"/>
      <c r="BX110" s="320"/>
      <c r="BY110" s="320"/>
      <c r="BZ110" s="320"/>
      <c r="CA110" s="320"/>
      <c r="CB110" s="320"/>
      <c r="CC110" s="320"/>
      <c r="CD110" s="320"/>
      <c r="CE110" s="320"/>
      <c r="CF110" s="320"/>
      <c r="CG110" s="320"/>
      <c r="CH110" s="320"/>
      <c r="CI110" s="320"/>
      <c r="CJ110" s="320"/>
      <c r="CK110" s="320"/>
      <c r="CL110" s="320"/>
      <c r="CM110" s="320"/>
      <c r="CN110" s="320"/>
      <c r="CO110" s="320"/>
      <c r="CP110" s="320"/>
      <c r="CQ110" s="320"/>
      <c r="CR110" s="320"/>
      <c r="CS110" s="320"/>
      <c r="CT110" s="320"/>
      <c r="CU110" s="320"/>
      <c r="CV110" s="320"/>
      <c r="CW110" s="320"/>
      <c r="CX110" s="320"/>
      <c r="CY110" s="320"/>
      <c r="CZ110" s="320"/>
      <c r="DA110" s="320"/>
      <c r="DB110" s="320"/>
      <c r="DC110" s="320"/>
      <c r="DD110" s="320"/>
      <c r="DE110" s="320"/>
      <c r="DF110" s="320"/>
      <c r="DG110" s="320"/>
      <c r="DH110" s="320"/>
      <c r="DI110" s="320"/>
      <c r="DJ110" s="320"/>
      <c r="DK110" s="320"/>
      <c r="DL110" s="320"/>
      <c r="DM110" s="320"/>
      <c r="DN110" s="320"/>
      <c r="DO110" s="320"/>
      <c r="DP110" s="320"/>
      <c r="DQ110" s="320"/>
      <c r="DR110" s="320"/>
      <c r="DS110" s="320"/>
      <c r="DT110" s="320"/>
      <c r="DU110" s="320"/>
      <c r="DV110" s="320"/>
      <c r="DW110" s="320"/>
      <c r="DX110" s="320"/>
      <c r="DY110" s="320"/>
      <c r="DZ110" s="320"/>
      <c r="EA110" s="320"/>
      <c r="EB110" s="320"/>
      <c r="EC110" s="320"/>
      <c r="ED110" s="320"/>
      <c r="EE110" s="320"/>
      <c r="EF110" s="320"/>
      <c r="EG110" s="320"/>
      <c r="EH110" s="320"/>
      <c r="EI110" s="320"/>
      <c r="EJ110" s="320"/>
      <c r="EK110" s="320"/>
      <c r="EL110" s="320"/>
      <c r="EM110" s="320"/>
      <c r="EN110" s="320"/>
      <c r="EO110" s="320"/>
      <c r="EP110" s="320"/>
      <c r="EQ110" s="320"/>
      <c r="ER110" s="320"/>
      <c r="ES110" s="320"/>
      <c r="ET110" s="320"/>
      <c r="EU110" s="320"/>
      <c r="EV110" s="320"/>
      <c r="EW110" s="320"/>
      <c r="EX110" s="320"/>
      <c r="EY110" s="320"/>
      <c r="EZ110" s="320"/>
      <c r="FA110" s="320"/>
      <c r="FB110" s="320"/>
      <c r="FC110" s="320"/>
      <c r="FD110" s="320"/>
      <c r="FE110" s="320"/>
      <c r="FF110" s="320"/>
      <c r="FG110" s="320"/>
      <c r="FH110" s="320"/>
      <c r="FI110" s="320"/>
      <c r="FJ110" s="320"/>
      <c r="FK110" s="320"/>
      <c r="FL110" s="320"/>
      <c r="FM110" s="320"/>
      <c r="FN110" s="320"/>
      <c r="FO110" s="320"/>
      <c r="FP110" s="320"/>
      <c r="FQ110" s="320"/>
      <c r="FR110" s="320"/>
      <c r="FS110" s="320"/>
      <c r="FT110" s="320"/>
      <c r="FU110" s="320"/>
      <c r="FV110" s="320"/>
      <c r="FW110" s="320"/>
      <c r="FX110" s="320"/>
      <c r="FY110" s="320"/>
      <c r="FZ110" s="320"/>
      <c r="GA110" s="320"/>
      <c r="GB110" s="320"/>
      <c r="GC110" s="320"/>
      <c r="GD110" s="320"/>
      <c r="GE110" s="320"/>
      <c r="GF110" s="320"/>
      <c r="GG110" s="320"/>
      <c r="GH110" s="320"/>
      <c r="GI110" s="320"/>
      <c r="GJ110" s="320"/>
      <c r="GK110" s="320"/>
      <c r="GL110" s="320"/>
      <c r="GM110" s="320"/>
      <c r="GN110" s="320"/>
      <c r="GO110" s="320"/>
      <c r="GP110" s="320"/>
      <c r="GQ110" s="320"/>
      <c r="GR110" s="320"/>
      <c r="GS110" s="320"/>
      <c r="GT110" s="320"/>
      <c r="GU110" s="320"/>
      <c r="GV110" s="320"/>
      <c r="GW110" s="320"/>
      <c r="GX110" s="320"/>
      <c r="GY110" s="320"/>
      <c r="GZ110" s="320"/>
      <c r="HA110" s="320"/>
      <c r="HB110" s="320"/>
      <c r="HC110" s="320"/>
      <c r="HD110" s="320"/>
      <c r="HE110" s="320"/>
      <c r="HF110" s="320"/>
      <c r="HG110" s="320"/>
      <c r="HH110" s="320"/>
      <c r="HI110" s="320"/>
      <c r="HJ110" s="320"/>
      <c r="HK110" s="320"/>
      <c r="HL110" s="320"/>
      <c r="HM110" s="320"/>
      <c r="HN110" s="320"/>
      <c r="HO110" s="320"/>
      <c r="HP110" s="320"/>
      <c r="HQ110" s="320"/>
      <c r="HR110" s="320"/>
      <c r="HS110" s="320"/>
      <c r="HT110" s="320"/>
      <c r="HU110" s="320"/>
      <c r="HV110" s="320"/>
      <c r="HW110" s="320"/>
      <c r="HX110" s="320"/>
      <c r="HY110" s="320"/>
      <c r="HZ110" s="320"/>
      <c r="IA110" s="320"/>
      <c r="IB110" s="320"/>
      <c r="IC110" s="320"/>
      <c r="ID110" s="320"/>
      <c r="IE110" s="320"/>
      <c r="IF110" s="320"/>
      <c r="IG110" s="320"/>
      <c r="IH110" s="320"/>
      <c r="II110" s="320"/>
      <c r="IJ110" s="320"/>
      <c r="IK110" s="320"/>
      <c r="IL110" s="320"/>
      <c r="IM110" s="320"/>
      <c r="IN110" s="320"/>
      <c r="IO110" s="320"/>
      <c r="IP110" s="320"/>
      <c r="IQ110" s="320"/>
      <c r="IR110" s="320"/>
      <c r="IS110" s="320"/>
      <c r="IT110" s="320"/>
      <c r="IU110" s="320"/>
      <c r="IV110" s="320"/>
      <c r="IW110" s="320"/>
      <c r="IX110" s="320"/>
      <c r="IY110" s="320"/>
      <c r="IZ110" s="320"/>
      <c r="JA110" s="320"/>
      <c r="JB110" s="320"/>
      <c r="JC110" s="320"/>
      <c r="JD110" s="320"/>
      <c r="JE110" s="320"/>
      <c r="JF110" s="320"/>
      <c r="JG110" s="320"/>
      <c r="JH110" s="320"/>
      <c r="JI110" s="320"/>
      <c r="JJ110" s="320"/>
      <c r="JK110" s="320"/>
      <c r="JL110" s="320"/>
      <c r="JM110" s="320"/>
      <c r="JN110" s="320"/>
      <c r="JO110" s="320"/>
      <c r="JP110" s="320"/>
      <c r="JQ110" s="320"/>
      <c r="JR110" s="320"/>
      <c r="JS110" s="320"/>
      <c r="JT110" s="320"/>
      <c r="JU110" s="320"/>
      <c r="JV110" s="320"/>
      <c r="JW110" s="320"/>
      <c r="JX110" s="320"/>
      <c r="JY110" s="320"/>
      <c r="JZ110" s="320"/>
      <c r="KA110" s="320"/>
      <c r="KB110" s="320"/>
      <c r="KC110" s="320"/>
      <c r="KD110" s="320"/>
      <c r="KE110" s="320"/>
      <c r="KF110" s="320"/>
      <c r="KG110" s="320"/>
      <c r="KH110" s="320"/>
      <c r="KI110" s="320"/>
      <c r="KJ110" s="320"/>
      <c r="KK110" s="320"/>
      <c r="KL110" s="320"/>
      <c r="KM110" s="320"/>
      <c r="KN110" s="320"/>
      <c r="KO110" s="320"/>
      <c r="KP110" s="320"/>
      <c r="KQ110" s="320"/>
      <c r="KR110" s="320"/>
      <c r="KS110" s="320"/>
      <c r="KT110" s="320"/>
      <c r="KU110" s="320"/>
      <c r="KV110" s="320"/>
      <c r="KW110" s="320"/>
      <c r="KX110" s="320"/>
      <c r="KY110" s="320"/>
      <c r="KZ110" s="320"/>
      <c r="LA110" s="320"/>
      <c r="LB110" s="320"/>
      <c r="LC110" s="320"/>
      <c r="LD110" s="320"/>
      <c r="LE110" s="320"/>
      <c r="LF110" s="320"/>
      <c r="LG110" s="320"/>
      <c r="LH110" s="320"/>
      <c r="LI110" s="320"/>
      <c r="LJ110" s="320"/>
      <c r="LK110" s="320"/>
      <c r="LL110" s="320"/>
      <c r="LM110" s="320"/>
      <c r="LN110" s="320"/>
      <c r="LO110" s="320"/>
      <c r="LP110" s="320"/>
      <c r="LQ110" s="320"/>
      <c r="LR110" s="320"/>
      <c r="LS110" s="320"/>
      <c r="LT110" s="320"/>
      <c r="LU110" s="320"/>
      <c r="LV110" s="320"/>
      <c r="LW110" s="320"/>
      <c r="LX110" s="320"/>
      <c r="LY110" s="320"/>
      <c r="LZ110" s="320"/>
      <c r="MA110" s="320"/>
      <c r="MB110" s="320"/>
      <c r="MC110" s="320"/>
      <c r="MD110" s="320"/>
      <c r="ME110" s="320"/>
      <c r="MF110" s="320"/>
      <c r="MG110" s="320"/>
    </row>
    <row r="111" s="331" customFormat="1" ht="18.75" customHeight="1">
      <c r="A111" s="335" t="s">
        <v>227</v>
      </c>
      <c r="B111" s="339" t="s">
        <v>181</v>
      </c>
      <c r="C111" s="343" t="e">
        <f>#REF!</f>
        <v>#REF!</v>
      </c>
      <c r="D111" s="343" t="e">
        <f>#REF!</f>
        <v>#REF!</v>
      </c>
      <c r="E111" s="343" t="e">
        <f>#REF!</f>
        <v>#REF!</v>
      </c>
      <c r="F111" s="365">
        <v>104.15500443426905</v>
      </c>
      <c r="G111" s="365">
        <v>108.53494625970912</v>
      </c>
      <c r="H111" s="365">
        <v>101.41303615160649</v>
      </c>
      <c r="I111" s="320"/>
      <c r="J111" s="320"/>
      <c r="K111" s="320"/>
      <c r="L111" s="320"/>
      <c r="M111" s="320"/>
      <c r="N111" s="320"/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  <c r="AH111" s="320"/>
      <c r="AI111" s="320"/>
      <c r="AJ111" s="320"/>
      <c r="AK111" s="320"/>
      <c r="AL111" s="320"/>
      <c r="AM111" s="320"/>
      <c r="AN111" s="320"/>
      <c r="AO111" s="320"/>
      <c r="AP111" s="320"/>
      <c r="AQ111" s="320"/>
      <c r="AR111" s="320"/>
      <c r="AS111" s="320"/>
      <c r="AT111" s="320"/>
      <c r="AU111" s="320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0"/>
      <c r="BF111" s="320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0"/>
      <c r="BQ111" s="320"/>
      <c r="BR111" s="320"/>
      <c r="BS111" s="320"/>
      <c r="BT111" s="320"/>
      <c r="BU111" s="320"/>
      <c r="BV111" s="320"/>
      <c r="BW111" s="320"/>
      <c r="BX111" s="320"/>
      <c r="BY111" s="320"/>
      <c r="BZ111" s="320"/>
      <c r="CA111" s="320"/>
      <c r="CB111" s="320"/>
      <c r="CC111" s="320"/>
      <c r="CD111" s="320"/>
      <c r="CE111" s="320"/>
      <c r="CF111" s="320"/>
      <c r="CG111" s="320"/>
      <c r="CH111" s="320"/>
      <c r="CI111" s="320"/>
      <c r="CJ111" s="320"/>
      <c r="CK111" s="320"/>
      <c r="CL111" s="320"/>
      <c r="CM111" s="320"/>
      <c r="CN111" s="320"/>
      <c r="CO111" s="320"/>
      <c r="CP111" s="320"/>
      <c r="CQ111" s="320"/>
      <c r="CR111" s="320"/>
      <c r="CS111" s="320"/>
      <c r="CT111" s="320"/>
      <c r="CU111" s="320"/>
      <c r="CV111" s="320"/>
      <c r="CW111" s="320"/>
      <c r="CX111" s="320"/>
      <c r="CY111" s="320"/>
      <c r="CZ111" s="320"/>
      <c r="DA111" s="320"/>
      <c r="DB111" s="320"/>
      <c r="DC111" s="320"/>
      <c r="DD111" s="320"/>
      <c r="DE111" s="320"/>
      <c r="DF111" s="320"/>
      <c r="DG111" s="320"/>
      <c r="DH111" s="320"/>
      <c r="DI111" s="320"/>
      <c r="DJ111" s="320"/>
      <c r="DK111" s="320"/>
      <c r="DL111" s="320"/>
      <c r="DM111" s="320"/>
      <c r="DN111" s="320"/>
      <c r="DO111" s="320"/>
      <c r="DP111" s="320"/>
      <c r="DQ111" s="320"/>
      <c r="DR111" s="320"/>
      <c r="DS111" s="320"/>
      <c r="DT111" s="320"/>
      <c r="DU111" s="320"/>
      <c r="DV111" s="320"/>
      <c r="DW111" s="320"/>
      <c r="DX111" s="320"/>
      <c r="DY111" s="320"/>
      <c r="DZ111" s="320"/>
      <c r="EA111" s="320"/>
      <c r="EB111" s="320"/>
      <c r="EC111" s="320"/>
      <c r="ED111" s="320"/>
      <c r="EE111" s="320"/>
      <c r="EF111" s="320"/>
      <c r="EG111" s="320"/>
      <c r="EH111" s="320"/>
      <c r="EI111" s="320"/>
      <c r="EJ111" s="320"/>
      <c r="EK111" s="320"/>
      <c r="EL111" s="320"/>
      <c r="EM111" s="320"/>
      <c r="EN111" s="320"/>
      <c r="EO111" s="320"/>
      <c r="EP111" s="320"/>
      <c r="EQ111" s="320"/>
      <c r="ER111" s="320"/>
      <c r="ES111" s="320"/>
      <c r="ET111" s="320"/>
      <c r="EU111" s="320"/>
      <c r="EV111" s="320"/>
      <c r="EW111" s="320"/>
      <c r="EX111" s="320"/>
      <c r="EY111" s="320"/>
      <c r="EZ111" s="320"/>
      <c r="FA111" s="320"/>
      <c r="FB111" s="320"/>
      <c r="FC111" s="320"/>
      <c r="FD111" s="320"/>
      <c r="FE111" s="320"/>
      <c r="FF111" s="320"/>
      <c r="FG111" s="320"/>
      <c r="FH111" s="320"/>
      <c r="FI111" s="320"/>
      <c r="FJ111" s="320"/>
      <c r="FK111" s="320"/>
      <c r="FL111" s="320"/>
      <c r="FM111" s="320"/>
      <c r="FN111" s="320"/>
      <c r="FO111" s="320"/>
      <c r="FP111" s="320"/>
      <c r="FQ111" s="320"/>
      <c r="FR111" s="320"/>
      <c r="FS111" s="320"/>
      <c r="FT111" s="320"/>
      <c r="FU111" s="320"/>
      <c r="FV111" s="320"/>
      <c r="FW111" s="320"/>
      <c r="FX111" s="320"/>
      <c r="FY111" s="320"/>
      <c r="FZ111" s="320"/>
      <c r="GA111" s="320"/>
      <c r="GB111" s="320"/>
      <c r="GC111" s="320"/>
      <c r="GD111" s="320"/>
      <c r="GE111" s="320"/>
      <c r="GF111" s="320"/>
      <c r="GG111" s="320"/>
      <c r="GH111" s="320"/>
      <c r="GI111" s="320"/>
      <c r="GJ111" s="320"/>
      <c r="GK111" s="320"/>
      <c r="GL111" s="320"/>
      <c r="GM111" s="320"/>
      <c r="GN111" s="320"/>
      <c r="GO111" s="320"/>
      <c r="GP111" s="320"/>
      <c r="GQ111" s="320"/>
      <c r="GR111" s="320"/>
      <c r="GS111" s="320"/>
      <c r="GT111" s="320"/>
      <c r="GU111" s="320"/>
      <c r="GV111" s="320"/>
      <c r="GW111" s="320"/>
      <c r="GX111" s="320"/>
      <c r="GY111" s="320"/>
      <c r="GZ111" s="320"/>
      <c r="HA111" s="320"/>
      <c r="HB111" s="320"/>
      <c r="HC111" s="320"/>
      <c r="HD111" s="320"/>
      <c r="HE111" s="320"/>
      <c r="HF111" s="320"/>
      <c r="HG111" s="320"/>
      <c r="HH111" s="320"/>
      <c r="HI111" s="320"/>
      <c r="HJ111" s="320"/>
      <c r="HK111" s="320"/>
      <c r="HL111" s="320"/>
      <c r="HM111" s="320"/>
      <c r="HN111" s="320"/>
      <c r="HO111" s="320"/>
      <c r="HP111" s="320"/>
      <c r="HQ111" s="320"/>
      <c r="HR111" s="320"/>
      <c r="HS111" s="320"/>
      <c r="HT111" s="320"/>
      <c r="HU111" s="320"/>
      <c r="HV111" s="320"/>
      <c r="HW111" s="320"/>
      <c r="HX111" s="320"/>
      <c r="HY111" s="320"/>
      <c r="HZ111" s="320"/>
      <c r="IA111" s="320"/>
      <c r="IB111" s="320"/>
      <c r="IC111" s="320"/>
      <c r="ID111" s="320"/>
      <c r="IE111" s="320"/>
      <c r="IF111" s="320"/>
      <c r="IG111" s="320"/>
      <c r="IH111" s="320"/>
      <c r="II111" s="320"/>
      <c r="IJ111" s="320"/>
      <c r="IK111" s="320"/>
      <c r="IL111" s="320"/>
      <c r="IM111" s="320"/>
      <c r="IN111" s="320"/>
      <c r="IO111" s="320"/>
      <c r="IP111" s="320"/>
      <c r="IQ111" s="320"/>
      <c r="IR111" s="320"/>
      <c r="IS111" s="320"/>
      <c r="IT111" s="320"/>
      <c r="IU111" s="320"/>
      <c r="IV111" s="320"/>
      <c r="IW111" s="320"/>
      <c r="IX111" s="320"/>
      <c r="IY111" s="320"/>
      <c r="IZ111" s="320"/>
      <c r="JA111" s="320"/>
      <c r="JB111" s="320"/>
      <c r="JC111" s="320"/>
      <c r="JD111" s="320"/>
      <c r="JE111" s="320"/>
      <c r="JF111" s="320"/>
      <c r="JG111" s="320"/>
      <c r="JH111" s="320"/>
      <c r="JI111" s="320"/>
      <c r="JJ111" s="320"/>
      <c r="JK111" s="320"/>
      <c r="JL111" s="320"/>
      <c r="JM111" s="320"/>
      <c r="JN111" s="320"/>
      <c r="JO111" s="320"/>
      <c r="JP111" s="320"/>
      <c r="JQ111" s="320"/>
      <c r="JR111" s="320"/>
      <c r="JS111" s="320"/>
      <c r="JT111" s="320"/>
      <c r="JU111" s="320"/>
      <c r="JV111" s="320"/>
      <c r="JW111" s="320"/>
      <c r="JX111" s="320"/>
      <c r="JY111" s="320"/>
      <c r="JZ111" s="320"/>
      <c r="KA111" s="320"/>
      <c r="KB111" s="320"/>
      <c r="KC111" s="320"/>
      <c r="KD111" s="320"/>
      <c r="KE111" s="320"/>
      <c r="KF111" s="320"/>
      <c r="KG111" s="320"/>
      <c r="KH111" s="320"/>
      <c r="KI111" s="320"/>
      <c r="KJ111" s="320"/>
      <c r="KK111" s="320"/>
      <c r="KL111" s="320"/>
      <c r="KM111" s="320"/>
      <c r="KN111" s="320"/>
      <c r="KO111" s="320"/>
      <c r="KP111" s="320"/>
      <c r="KQ111" s="320"/>
      <c r="KR111" s="320"/>
      <c r="KS111" s="320"/>
      <c r="KT111" s="320"/>
      <c r="KU111" s="320"/>
      <c r="KV111" s="320"/>
      <c r="KW111" s="320"/>
      <c r="KX111" s="320"/>
      <c r="KY111" s="320"/>
      <c r="KZ111" s="320"/>
      <c r="LA111" s="320"/>
      <c r="LB111" s="320"/>
      <c r="LC111" s="320"/>
      <c r="LD111" s="320"/>
      <c r="LE111" s="320"/>
      <c r="LF111" s="320"/>
      <c r="LG111" s="320"/>
      <c r="LH111" s="320"/>
      <c r="LI111" s="320"/>
      <c r="LJ111" s="320"/>
      <c r="LK111" s="320"/>
      <c r="LL111" s="320"/>
      <c r="LM111" s="320"/>
      <c r="LN111" s="320"/>
      <c r="LO111" s="320"/>
      <c r="LP111" s="320"/>
      <c r="LQ111" s="320"/>
      <c r="LR111" s="320"/>
      <c r="LS111" s="320"/>
      <c r="LT111" s="320"/>
      <c r="LU111" s="320"/>
      <c r="LV111" s="320"/>
      <c r="LW111" s="320"/>
      <c r="LX111" s="320"/>
      <c r="LY111" s="320"/>
      <c r="LZ111" s="320"/>
      <c r="MA111" s="320"/>
      <c r="MB111" s="320"/>
      <c r="MC111" s="320"/>
      <c r="MD111" s="320"/>
      <c r="ME111" s="320"/>
      <c r="MF111" s="320"/>
      <c r="MG111" s="320"/>
    </row>
    <row r="112" s="331" customFormat="1" ht="47.25">
      <c r="A112" s="335" t="s">
        <v>534</v>
      </c>
      <c r="B112" s="339"/>
      <c r="C112" s="369"/>
      <c r="D112" s="369"/>
      <c r="E112" s="365"/>
      <c r="F112" s="365"/>
      <c r="G112" s="365"/>
      <c r="H112" s="365"/>
      <c r="I112" s="320"/>
      <c r="J112" s="320"/>
      <c r="K112" s="320"/>
      <c r="L112" s="320"/>
      <c r="M112" s="320"/>
      <c r="N112" s="320"/>
      <c r="O112" s="320"/>
      <c r="P112" s="320"/>
      <c r="Q112" s="320"/>
      <c r="R112" s="320"/>
      <c r="S112" s="320"/>
      <c r="T112" s="320"/>
      <c r="U112" s="320"/>
      <c r="V112" s="320"/>
      <c r="W112" s="320"/>
      <c r="X112" s="320"/>
      <c r="Y112" s="320"/>
      <c r="Z112" s="320"/>
      <c r="AA112" s="320"/>
      <c r="AB112" s="320"/>
      <c r="AC112" s="320"/>
      <c r="AD112" s="320"/>
      <c r="AE112" s="320"/>
      <c r="AF112" s="320"/>
      <c r="AG112" s="320"/>
      <c r="AH112" s="320"/>
      <c r="AI112" s="320"/>
      <c r="AJ112" s="320"/>
      <c r="AK112" s="320"/>
      <c r="AL112" s="320"/>
      <c r="AM112" s="320"/>
      <c r="AN112" s="320"/>
      <c r="AO112" s="320"/>
      <c r="AP112" s="320"/>
      <c r="AQ112" s="320"/>
      <c r="AR112" s="320"/>
      <c r="AS112" s="320"/>
      <c r="AT112" s="320"/>
      <c r="AU112" s="320"/>
      <c r="AV112" s="320"/>
      <c r="AW112" s="320"/>
      <c r="AX112" s="320"/>
      <c r="AY112" s="320"/>
      <c r="AZ112" s="320"/>
      <c r="BA112" s="320"/>
      <c r="BB112" s="320"/>
      <c r="BC112" s="320"/>
      <c r="BD112" s="320"/>
      <c r="BE112" s="320"/>
      <c r="BF112" s="320"/>
      <c r="BG112" s="320"/>
      <c r="BH112" s="320"/>
      <c r="BI112" s="320"/>
      <c r="BJ112" s="320"/>
      <c r="BK112" s="320"/>
      <c r="BL112" s="320"/>
      <c r="BM112" s="320"/>
      <c r="BN112" s="320"/>
      <c r="BO112" s="320"/>
      <c r="BP112" s="320"/>
      <c r="BQ112" s="320"/>
      <c r="BR112" s="320"/>
      <c r="BS112" s="320"/>
      <c r="BT112" s="320"/>
      <c r="BU112" s="320"/>
      <c r="BV112" s="320"/>
      <c r="BW112" s="320"/>
      <c r="BX112" s="320"/>
      <c r="BY112" s="320"/>
      <c r="BZ112" s="320"/>
      <c r="CA112" s="320"/>
      <c r="CB112" s="320"/>
      <c r="CC112" s="320"/>
      <c r="CD112" s="320"/>
      <c r="CE112" s="320"/>
      <c r="CF112" s="320"/>
      <c r="CG112" s="320"/>
      <c r="CH112" s="320"/>
      <c r="CI112" s="320"/>
      <c r="CJ112" s="320"/>
      <c r="CK112" s="320"/>
      <c r="CL112" s="320"/>
      <c r="CM112" s="320"/>
      <c r="CN112" s="320"/>
      <c r="CO112" s="320"/>
      <c r="CP112" s="320"/>
      <c r="CQ112" s="320"/>
      <c r="CR112" s="320"/>
      <c r="CS112" s="320"/>
      <c r="CT112" s="320"/>
      <c r="CU112" s="320"/>
      <c r="CV112" s="320"/>
      <c r="CW112" s="320"/>
      <c r="CX112" s="320"/>
      <c r="CY112" s="320"/>
      <c r="CZ112" s="320"/>
      <c r="DA112" s="320"/>
      <c r="DB112" s="320"/>
      <c r="DC112" s="320"/>
      <c r="DD112" s="320"/>
      <c r="DE112" s="320"/>
      <c r="DF112" s="320"/>
      <c r="DG112" s="320"/>
      <c r="DH112" s="320"/>
      <c r="DI112" s="320"/>
      <c r="DJ112" s="320"/>
      <c r="DK112" s="320"/>
      <c r="DL112" s="320"/>
      <c r="DM112" s="320"/>
      <c r="DN112" s="320"/>
      <c r="DO112" s="320"/>
      <c r="DP112" s="320"/>
      <c r="DQ112" s="320"/>
      <c r="DR112" s="320"/>
      <c r="DS112" s="320"/>
      <c r="DT112" s="320"/>
      <c r="DU112" s="320"/>
      <c r="DV112" s="320"/>
      <c r="DW112" s="320"/>
      <c r="DX112" s="320"/>
      <c r="DY112" s="320"/>
      <c r="DZ112" s="320"/>
      <c r="EA112" s="320"/>
      <c r="EB112" s="320"/>
      <c r="EC112" s="320"/>
      <c r="ED112" s="320"/>
      <c r="EE112" s="320"/>
      <c r="EF112" s="320"/>
      <c r="EG112" s="320"/>
      <c r="EH112" s="320"/>
      <c r="EI112" s="320"/>
      <c r="EJ112" s="320"/>
      <c r="EK112" s="320"/>
      <c r="EL112" s="320"/>
      <c r="EM112" s="320"/>
      <c r="EN112" s="320"/>
      <c r="EO112" s="320"/>
      <c r="EP112" s="320"/>
      <c r="EQ112" s="320"/>
      <c r="ER112" s="320"/>
      <c r="ES112" s="320"/>
      <c r="ET112" s="320"/>
      <c r="EU112" s="320"/>
      <c r="EV112" s="320"/>
      <c r="EW112" s="320"/>
      <c r="EX112" s="320"/>
      <c r="EY112" s="320"/>
      <c r="EZ112" s="320"/>
      <c r="FA112" s="320"/>
      <c r="FB112" s="320"/>
      <c r="FC112" s="320"/>
      <c r="FD112" s="320"/>
      <c r="FE112" s="320"/>
      <c r="FF112" s="320"/>
      <c r="FG112" s="320"/>
      <c r="FH112" s="320"/>
      <c r="FI112" s="320"/>
      <c r="FJ112" s="320"/>
      <c r="FK112" s="320"/>
      <c r="FL112" s="320"/>
      <c r="FM112" s="320"/>
      <c r="FN112" s="320"/>
      <c r="FO112" s="320"/>
      <c r="FP112" s="320"/>
      <c r="FQ112" s="320"/>
      <c r="FR112" s="320"/>
      <c r="FS112" s="320"/>
      <c r="FT112" s="320"/>
      <c r="FU112" s="320"/>
      <c r="FV112" s="320"/>
      <c r="FW112" s="320"/>
      <c r="FX112" s="320"/>
      <c r="FY112" s="320"/>
      <c r="FZ112" s="320"/>
      <c r="GA112" s="320"/>
      <c r="GB112" s="320"/>
      <c r="GC112" s="320"/>
      <c r="GD112" s="320"/>
      <c r="GE112" s="320"/>
      <c r="GF112" s="320"/>
      <c r="GG112" s="320"/>
      <c r="GH112" s="320"/>
      <c r="GI112" s="320"/>
      <c r="GJ112" s="320"/>
      <c r="GK112" s="320"/>
      <c r="GL112" s="320"/>
      <c r="GM112" s="320"/>
      <c r="GN112" s="320"/>
      <c r="GO112" s="320"/>
      <c r="GP112" s="320"/>
      <c r="GQ112" s="320"/>
      <c r="GR112" s="320"/>
      <c r="GS112" s="320"/>
      <c r="GT112" s="320"/>
      <c r="GU112" s="320"/>
      <c r="GV112" s="320"/>
      <c r="GW112" s="320"/>
      <c r="GX112" s="320"/>
      <c r="GY112" s="320"/>
      <c r="GZ112" s="320"/>
      <c r="HA112" s="320"/>
      <c r="HB112" s="320"/>
      <c r="HC112" s="320"/>
      <c r="HD112" s="320"/>
      <c r="HE112" s="320"/>
      <c r="HF112" s="320"/>
      <c r="HG112" s="320"/>
      <c r="HH112" s="320"/>
      <c r="HI112" s="320"/>
      <c r="HJ112" s="320"/>
      <c r="HK112" s="320"/>
      <c r="HL112" s="320"/>
      <c r="HM112" s="320"/>
      <c r="HN112" s="320"/>
      <c r="HO112" s="320"/>
      <c r="HP112" s="320"/>
      <c r="HQ112" s="320"/>
      <c r="HR112" s="320"/>
      <c r="HS112" s="320"/>
      <c r="HT112" s="320"/>
      <c r="HU112" s="320"/>
      <c r="HV112" s="320"/>
      <c r="HW112" s="320"/>
      <c r="HX112" s="320"/>
      <c r="HY112" s="320"/>
      <c r="HZ112" s="320"/>
      <c r="IA112" s="320"/>
      <c r="IB112" s="320"/>
      <c r="IC112" s="320"/>
      <c r="ID112" s="320"/>
      <c r="IE112" s="320"/>
      <c r="IF112" s="320"/>
      <c r="IG112" s="320"/>
      <c r="IH112" s="320"/>
      <c r="II112" s="320"/>
      <c r="IJ112" s="320"/>
      <c r="IK112" s="320"/>
      <c r="IL112" s="320"/>
      <c r="IM112" s="320"/>
      <c r="IN112" s="320"/>
      <c r="IO112" s="320"/>
      <c r="IP112" s="320"/>
      <c r="IQ112" s="320"/>
      <c r="IR112" s="320"/>
      <c r="IS112" s="320"/>
      <c r="IT112" s="320"/>
      <c r="IU112" s="320"/>
      <c r="IV112" s="320"/>
      <c r="IW112" s="320"/>
      <c r="IX112" s="320"/>
      <c r="IY112" s="320"/>
      <c r="IZ112" s="320"/>
      <c r="JA112" s="320"/>
      <c r="JB112" s="320"/>
      <c r="JC112" s="320"/>
      <c r="JD112" s="320"/>
      <c r="JE112" s="320"/>
      <c r="JF112" s="320"/>
      <c r="JG112" s="320"/>
      <c r="JH112" s="320"/>
      <c r="JI112" s="320"/>
      <c r="JJ112" s="320"/>
      <c r="JK112" s="320"/>
      <c r="JL112" s="320"/>
      <c r="JM112" s="320"/>
      <c r="JN112" s="320"/>
      <c r="JO112" s="320"/>
      <c r="JP112" s="320"/>
      <c r="JQ112" s="320"/>
      <c r="JR112" s="320"/>
      <c r="JS112" s="320"/>
      <c r="JT112" s="320"/>
      <c r="JU112" s="320"/>
      <c r="JV112" s="320"/>
      <c r="JW112" s="320"/>
      <c r="JX112" s="320"/>
      <c r="JY112" s="320"/>
      <c r="JZ112" s="320"/>
      <c r="KA112" s="320"/>
      <c r="KB112" s="320"/>
      <c r="KC112" s="320"/>
      <c r="KD112" s="320"/>
      <c r="KE112" s="320"/>
      <c r="KF112" s="320"/>
      <c r="KG112" s="320"/>
      <c r="KH112" s="320"/>
      <c r="KI112" s="320"/>
      <c r="KJ112" s="320"/>
      <c r="KK112" s="320"/>
      <c r="KL112" s="320"/>
      <c r="KM112" s="320"/>
      <c r="KN112" s="320"/>
      <c r="KO112" s="320"/>
      <c r="KP112" s="320"/>
      <c r="KQ112" s="320"/>
      <c r="KR112" s="320"/>
      <c r="KS112" s="320"/>
      <c r="KT112" s="320"/>
      <c r="KU112" s="320"/>
      <c r="KV112" s="320"/>
      <c r="KW112" s="320"/>
      <c r="KX112" s="320"/>
      <c r="KY112" s="320"/>
      <c r="KZ112" s="320"/>
      <c r="LA112" s="320"/>
      <c r="LB112" s="320"/>
      <c r="LC112" s="320"/>
      <c r="LD112" s="320"/>
      <c r="LE112" s="320"/>
      <c r="LF112" s="320"/>
      <c r="LG112" s="320"/>
      <c r="LH112" s="320"/>
      <c r="LI112" s="320"/>
      <c r="LJ112" s="320"/>
      <c r="LK112" s="320"/>
      <c r="LL112" s="320"/>
      <c r="LM112" s="320"/>
      <c r="LN112" s="320"/>
      <c r="LO112" s="320"/>
      <c r="LP112" s="320"/>
      <c r="LQ112" s="320"/>
      <c r="LR112" s="320"/>
      <c r="LS112" s="320"/>
      <c r="LT112" s="320"/>
      <c r="LU112" s="320"/>
      <c r="LV112" s="320"/>
      <c r="LW112" s="320"/>
      <c r="LX112" s="320"/>
      <c r="LY112" s="320"/>
      <c r="LZ112" s="320"/>
      <c r="MA112" s="320"/>
      <c r="MB112" s="320"/>
      <c r="MC112" s="320"/>
      <c r="MD112" s="320"/>
      <c r="ME112" s="320"/>
      <c r="MF112" s="320"/>
      <c r="MG112" s="320"/>
    </row>
    <row r="113" s="331" customFormat="1" ht="15.75">
      <c r="A113" s="335" t="s">
        <v>188</v>
      </c>
      <c r="B113" s="339" t="s">
        <v>245</v>
      </c>
      <c r="C113" s="343" t="e">
        <f>#REF!</f>
        <v>#REF!</v>
      </c>
      <c r="D113" s="343" t="e">
        <f>#REF!</f>
        <v>#REF!</v>
      </c>
      <c r="E113" s="343" t="e">
        <f>#REF!</f>
        <v>#REF!</v>
      </c>
      <c r="F113" s="365">
        <v>4605.1999999999998</v>
      </c>
      <c r="G113" s="365">
        <v>4798.1000000000004</v>
      </c>
      <c r="H113" s="365">
        <v>5098.6000000000004</v>
      </c>
      <c r="I113" s="320"/>
      <c r="J113" s="320"/>
      <c r="K113" s="320"/>
      <c r="L113" s="320"/>
      <c r="M113" s="320"/>
      <c r="N113" s="320"/>
      <c r="O113" s="320"/>
      <c r="P113" s="320"/>
      <c r="Q113" s="320"/>
      <c r="R113" s="320"/>
      <c r="S113" s="320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20"/>
      <c r="AH113" s="320"/>
      <c r="AI113" s="320"/>
      <c r="AJ113" s="320"/>
      <c r="AK113" s="320"/>
      <c r="AL113" s="320"/>
      <c r="AM113" s="320"/>
      <c r="AN113" s="320"/>
      <c r="AO113" s="320"/>
      <c r="AP113" s="320"/>
      <c r="AQ113" s="320"/>
      <c r="AR113" s="320"/>
      <c r="AS113" s="320"/>
      <c r="AT113" s="320"/>
      <c r="AU113" s="320"/>
      <c r="AV113" s="320"/>
      <c r="AW113" s="320"/>
      <c r="AX113" s="320"/>
      <c r="AY113" s="320"/>
      <c r="AZ113" s="320"/>
      <c r="BA113" s="320"/>
      <c r="BB113" s="320"/>
      <c r="BC113" s="320"/>
      <c r="BD113" s="320"/>
      <c r="BE113" s="320"/>
      <c r="BF113" s="320"/>
      <c r="BG113" s="320"/>
      <c r="BH113" s="320"/>
      <c r="BI113" s="320"/>
      <c r="BJ113" s="320"/>
      <c r="BK113" s="320"/>
      <c r="BL113" s="320"/>
      <c r="BM113" s="320"/>
      <c r="BN113" s="320"/>
      <c r="BO113" s="320"/>
      <c r="BP113" s="320"/>
      <c r="BQ113" s="320"/>
      <c r="BR113" s="320"/>
      <c r="BS113" s="320"/>
      <c r="BT113" s="320"/>
      <c r="BU113" s="320"/>
      <c r="BV113" s="320"/>
      <c r="BW113" s="320"/>
      <c r="BX113" s="320"/>
      <c r="BY113" s="320"/>
      <c r="BZ113" s="320"/>
      <c r="CA113" s="320"/>
      <c r="CB113" s="320"/>
      <c r="CC113" s="320"/>
      <c r="CD113" s="320"/>
      <c r="CE113" s="320"/>
      <c r="CF113" s="320"/>
      <c r="CG113" s="320"/>
      <c r="CH113" s="320"/>
      <c r="CI113" s="320"/>
      <c r="CJ113" s="320"/>
      <c r="CK113" s="320"/>
      <c r="CL113" s="320"/>
      <c r="CM113" s="320"/>
      <c r="CN113" s="320"/>
      <c r="CO113" s="320"/>
      <c r="CP113" s="320"/>
      <c r="CQ113" s="320"/>
      <c r="CR113" s="320"/>
      <c r="CS113" s="320"/>
      <c r="CT113" s="320"/>
      <c r="CU113" s="320"/>
      <c r="CV113" s="320"/>
      <c r="CW113" s="320"/>
      <c r="CX113" s="320"/>
      <c r="CY113" s="320"/>
      <c r="CZ113" s="320"/>
      <c r="DA113" s="320"/>
      <c r="DB113" s="320"/>
      <c r="DC113" s="320"/>
      <c r="DD113" s="320"/>
      <c r="DE113" s="320"/>
      <c r="DF113" s="320"/>
      <c r="DG113" s="320"/>
      <c r="DH113" s="320"/>
      <c r="DI113" s="320"/>
      <c r="DJ113" s="320"/>
      <c r="DK113" s="320"/>
      <c r="DL113" s="320"/>
      <c r="DM113" s="320"/>
      <c r="DN113" s="320"/>
      <c r="DO113" s="320"/>
      <c r="DP113" s="320"/>
      <c r="DQ113" s="320"/>
      <c r="DR113" s="320"/>
      <c r="DS113" s="320"/>
      <c r="DT113" s="320"/>
      <c r="DU113" s="320"/>
      <c r="DV113" s="320"/>
      <c r="DW113" s="320"/>
      <c r="DX113" s="320"/>
      <c r="DY113" s="320"/>
      <c r="DZ113" s="320"/>
      <c r="EA113" s="320"/>
      <c r="EB113" s="320"/>
      <c r="EC113" s="320"/>
      <c r="ED113" s="320"/>
      <c r="EE113" s="320"/>
      <c r="EF113" s="320"/>
      <c r="EG113" s="320"/>
      <c r="EH113" s="320"/>
      <c r="EI113" s="320"/>
      <c r="EJ113" s="320"/>
      <c r="EK113" s="320"/>
      <c r="EL113" s="320"/>
      <c r="EM113" s="320"/>
      <c r="EN113" s="320"/>
      <c r="EO113" s="320"/>
      <c r="EP113" s="320"/>
      <c r="EQ113" s="320"/>
      <c r="ER113" s="320"/>
      <c r="ES113" s="320"/>
      <c r="ET113" s="320"/>
      <c r="EU113" s="320"/>
      <c r="EV113" s="320"/>
      <c r="EW113" s="320"/>
      <c r="EX113" s="320"/>
      <c r="EY113" s="320"/>
      <c r="EZ113" s="320"/>
      <c r="FA113" s="320"/>
      <c r="FB113" s="320"/>
      <c r="FC113" s="320"/>
      <c r="FD113" s="320"/>
      <c r="FE113" s="320"/>
      <c r="FF113" s="320"/>
      <c r="FG113" s="320"/>
      <c r="FH113" s="320"/>
      <c r="FI113" s="320"/>
      <c r="FJ113" s="320"/>
      <c r="FK113" s="320"/>
      <c r="FL113" s="320"/>
      <c r="FM113" s="320"/>
      <c r="FN113" s="320"/>
      <c r="FO113" s="320"/>
      <c r="FP113" s="320"/>
      <c r="FQ113" s="320"/>
      <c r="FR113" s="320"/>
      <c r="FS113" s="320"/>
      <c r="FT113" s="320"/>
      <c r="FU113" s="320"/>
      <c r="FV113" s="320"/>
      <c r="FW113" s="320"/>
      <c r="FX113" s="320"/>
      <c r="FY113" s="320"/>
      <c r="FZ113" s="320"/>
      <c r="GA113" s="320"/>
      <c r="GB113" s="320"/>
      <c r="GC113" s="320"/>
      <c r="GD113" s="320"/>
      <c r="GE113" s="320"/>
      <c r="GF113" s="320"/>
      <c r="GG113" s="320"/>
      <c r="GH113" s="320"/>
      <c r="GI113" s="320"/>
      <c r="GJ113" s="320"/>
      <c r="GK113" s="320"/>
      <c r="GL113" s="320"/>
      <c r="GM113" s="320"/>
      <c r="GN113" s="320"/>
      <c r="GO113" s="320"/>
      <c r="GP113" s="320"/>
      <c r="GQ113" s="320"/>
      <c r="GR113" s="320"/>
      <c r="GS113" s="320"/>
      <c r="GT113" s="320"/>
      <c r="GU113" s="320"/>
      <c r="GV113" s="320"/>
      <c r="GW113" s="320"/>
      <c r="GX113" s="320"/>
      <c r="GY113" s="320"/>
      <c r="GZ113" s="320"/>
      <c r="HA113" s="320"/>
      <c r="HB113" s="320"/>
      <c r="HC113" s="320"/>
      <c r="HD113" s="320"/>
      <c r="HE113" s="320"/>
      <c r="HF113" s="320"/>
      <c r="HG113" s="320"/>
      <c r="HH113" s="320"/>
      <c r="HI113" s="320"/>
      <c r="HJ113" s="320"/>
      <c r="HK113" s="320"/>
      <c r="HL113" s="320"/>
      <c r="HM113" s="320"/>
      <c r="HN113" s="320"/>
      <c r="HO113" s="320"/>
      <c r="HP113" s="320"/>
      <c r="HQ113" s="320"/>
      <c r="HR113" s="320"/>
      <c r="HS113" s="320"/>
      <c r="HT113" s="320"/>
      <c r="HU113" s="320"/>
      <c r="HV113" s="320"/>
      <c r="HW113" s="320"/>
      <c r="HX113" s="320"/>
      <c r="HY113" s="320"/>
      <c r="HZ113" s="320"/>
      <c r="IA113" s="320"/>
      <c r="IB113" s="320"/>
      <c r="IC113" s="320"/>
      <c r="ID113" s="320"/>
      <c r="IE113" s="320"/>
      <c r="IF113" s="320"/>
      <c r="IG113" s="320"/>
      <c r="IH113" s="320"/>
      <c r="II113" s="320"/>
      <c r="IJ113" s="320"/>
      <c r="IK113" s="320"/>
      <c r="IL113" s="320"/>
      <c r="IM113" s="320"/>
      <c r="IN113" s="320"/>
      <c r="IO113" s="320"/>
      <c r="IP113" s="320"/>
      <c r="IQ113" s="320"/>
      <c r="IR113" s="320"/>
      <c r="IS113" s="320"/>
      <c r="IT113" s="320"/>
      <c r="IU113" s="320"/>
      <c r="IV113" s="320"/>
      <c r="IW113" s="320"/>
      <c r="IX113" s="320"/>
      <c r="IY113" s="320"/>
      <c r="IZ113" s="320"/>
      <c r="JA113" s="320"/>
      <c r="JB113" s="320"/>
      <c r="JC113" s="320"/>
      <c r="JD113" s="320"/>
      <c r="JE113" s="320"/>
      <c r="JF113" s="320"/>
      <c r="JG113" s="320"/>
      <c r="JH113" s="320"/>
      <c r="JI113" s="320"/>
      <c r="JJ113" s="320"/>
      <c r="JK113" s="320"/>
      <c r="JL113" s="320"/>
      <c r="JM113" s="320"/>
      <c r="JN113" s="320"/>
      <c r="JO113" s="320"/>
      <c r="JP113" s="320"/>
      <c r="JQ113" s="320"/>
      <c r="JR113" s="320"/>
      <c r="JS113" s="320"/>
      <c r="JT113" s="320"/>
      <c r="JU113" s="320"/>
      <c r="JV113" s="320"/>
      <c r="JW113" s="320"/>
      <c r="JX113" s="320"/>
      <c r="JY113" s="320"/>
      <c r="JZ113" s="320"/>
      <c r="KA113" s="320"/>
      <c r="KB113" s="320"/>
      <c r="KC113" s="320"/>
      <c r="KD113" s="320"/>
      <c r="KE113" s="320"/>
      <c r="KF113" s="320"/>
      <c r="KG113" s="320"/>
      <c r="KH113" s="320"/>
      <c r="KI113" s="320"/>
      <c r="KJ113" s="320"/>
      <c r="KK113" s="320"/>
      <c r="KL113" s="320"/>
      <c r="KM113" s="320"/>
      <c r="KN113" s="320"/>
      <c r="KO113" s="320"/>
      <c r="KP113" s="320"/>
      <c r="KQ113" s="320"/>
      <c r="KR113" s="320"/>
      <c r="KS113" s="320"/>
      <c r="KT113" s="320"/>
      <c r="KU113" s="320"/>
      <c r="KV113" s="320"/>
      <c r="KW113" s="320"/>
      <c r="KX113" s="320"/>
      <c r="KY113" s="320"/>
      <c r="KZ113" s="320"/>
      <c r="LA113" s="320"/>
      <c r="LB113" s="320"/>
      <c r="LC113" s="320"/>
      <c r="LD113" s="320"/>
      <c r="LE113" s="320"/>
      <c r="LF113" s="320"/>
      <c r="LG113" s="320"/>
      <c r="LH113" s="320"/>
      <c r="LI113" s="320"/>
      <c r="LJ113" s="320"/>
      <c r="LK113" s="320"/>
      <c r="LL113" s="320"/>
      <c r="LM113" s="320"/>
      <c r="LN113" s="320"/>
      <c r="LO113" s="320"/>
      <c r="LP113" s="320"/>
      <c r="LQ113" s="320"/>
      <c r="LR113" s="320"/>
      <c r="LS113" s="320"/>
      <c r="LT113" s="320"/>
      <c r="LU113" s="320"/>
      <c r="LV113" s="320"/>
      <c r="LW113" s="320"/>
      <c r="LX113" s="320"/>
      <c r="LY113" s="320"/>
      <c r="LZ113" s="320"/>
      <c r="MA113" s="320"/>
      <c r="MB113" s="320"/>
      <c r="MC113" s="320"/>
      <c r="MD113" s="320"/>
      <c r="ME113" s="320"/>
      <c r="MF113" s="320"/>
      <c r="MG113" s="320"/>
    </row>
    <row r="114" s="331" customFormat="1" ht="19.5" customHeight="1">
      <c r="A114" s="335" t="s">
        <v>227</v>
      </c>
      <c r="B114" s="339" t="s">
        <v>181</v>
      </c>
      <c r="C114" s="343" t="e">
        <f>#REF!</f>
        <v>#REF!</v>
      </c>
      <c r="D114" s="343" t="e">
        <f>#REF!</f>
        <v>#REF!</v>
      </c>
      <c r="E114" s="343" t="e">
        <f>#REF!</f>
        <v>#REF!</v>
      </c>
      <c r="F114" s="365">
        <v>96.358229314382058</v>
      </c>
      <c r="G114" s="365">
        <v>97.100413010164218</v>
      </c>
      <c r="H114" s="365">
        <v>99.033453615619422</v>
      </c>
      <c r="I114" s="320"/>
      <c r="J114" s="320"/>
      <c r="K114" s="320"/>
      <c r="L114" s="320"/>
      <c r="M114" s="320"/>
      <c r="N114" s="320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20"/>
      <c r="AH114" s="320"/>
      <c r="AI114" s="320"/>
      <c r="AJ114" s="320"/>
      <c r="AK114" s="320"/>
      <c r="AL114" s="320"/>
      <c r="AM114" s="320"/>
      <c r="AN114" s="320"/>
      <c r="AO114" s="320"/>
      <c r="AP114" s="320"/>
      <c r="AQ114" s="320"/>
      <c r="AR114" s="320"/>
      <c r="AS114" s="320"/>
      <c r="AT114" s="320"/>
      <c r="AU114" s="320"/>
      <c r="AV114" s="320"/>
      <c r="AW114" s="320"/>
      <c r="AX114" s="320"/>
      <c r="AY114" s="320"/>
      <c r="AZ114" s="320"/>
      <c r="BA114" s="320"/>
      <c r="BB114" s="320"/>
      <c r="BC114" s="320"/>
      <c r="BD114" s="320"/>
      <c r="BE114" s="320"/>
      <c r="BF114" s="320"/>
      <c r="BG114" s="320"/>
      <c r="BH114" s="320"/>
      <c r="BI114" s="320"/>
      <c r="BJ114" s="320"/>
      <c r="BK114" s="320"/>
      <c r="BL114" s="320"/>
      <c r="BM114" s="320"/>
      <c r="BN114" s="320"/>
      <c r="BO114" s="320"/>
      <c r="BP114" s="320"/>
      <c r="BQ114" s="320"/>
      <c r="BR114" s="320"/>
      <c r="BS114" s="320"/>
      <c r="BT114" s="320"/>
      <c r="BU114" s="320"/>
      <c r="BV114" s="320"/>
      <c r="BW114" s="320"/>
      <c r="BX114" s="320"/>
      <c r="BY114" s="320"/>
      <c r="BZ114" s="320"/>
      <c r="CA114" s="320"/>
      <c r="CB114" s="320"/>
      <c r="CC114" s="320"/>
      <c r="CD114" s="320"/>
      <c r="CE114" s="320"/>
      <c r="CF114" s="320"/>
      <c r="CG114" s="320"/>
      <c r="CH114" s="320"/>
      <c r="CI114" s="320"/>
      <c r="CJ114" s="320"/>
      <c r="CK114" s="320"/>
      <c r="CL114" s="320"/>
      <c r="CM114" s="320"/>
      <c r="CN114" s="320"/>
      <c r="CO114" s="320"/>
      <c r="CP114" s="320"/>
      <c r="CQ114" s="320"/>
      <c r="CR114" s="320"/>
      <c r="CS114" s="320"/>
      <c r="CT114" s="320"/>
      <c r="CU114" s="320"/>
      <c r="CV114" s="320"/>
      <c r="CW114" s="320"/>
      <c r="CX114" s="320"/>
      <c r="CY114" s="320"/>
      <c r="CZ114" s="320"/>
      <c r="DA114" s="320"/>
      <c r="DB114" s="320"/>
      <c r="DC114" s="320"/>
      <c r="DD114" s="320"/>
      <c r="DE114" s="320"/>
      <c r="DF114" s="320"/>
      <c r="DG114" s="320"/>
      <c r="DH114" s="320"/>
      <c r="DI114" s="320"/>
      <c r="DJ114" s="320"/>
      <c r="DK114" s="320"/>
      <c r="DL114" s="320"/>
      <c r="DM114" s="320"/>
      <c r="DN114" s="320"/>
      <c r="DO114" s="320"/>
      <c r="DP114" s="320"/>
      <c r="DQ114" s="320"/>
      <c r="DR114" s="320"/>
      <c r="DS114" s="320"/>
      <c r="DT114" s="320"/>
      <c r="DU114" s="320"/>
      <c r="DV114" s="320"/>
      <c r="DW114" s="320"/>
      <c r="DX114" s="320"/>
      <c r="DY114" s="320"/>
      <c r="DZ114" s="320"/>
      <c r="EA114" s="320"/>
      <c r="EB114" s="320"/>
      <c r="EC114" s="320"/>
      <c r="ED114" s="320"/>
      <c r="EE114" s="320"/>
      <c r="EF114" s="320"/>
      <c r="EG114" s="320"/>
      <c r="EH114" s="320"/>
      <c r="EI114" s="320"/>
      <c r="EJ114" s="320"/>
      <c r="EK114" s="320"/>
      <c r="EL114" s="320"/>
      <c r="EM114" s="320"/>
      <c r="EN114" s="320"/>
      <c r="EO114" s="320"/>
      <c r="EP114" s="320"/>
      <c r="EQ114" s="320"/>
      <c r="ER114" s="320"/>
      <c r="ES114" s="320"/>
      <c r="ET114" s="320"/>
      <c r="EU114" s="320"/>
      <c r="EV114" s="320"/>
      <c r="EW114" s="320"/>
      <c r="EX114" s="320"/>
      <c r="EY114" s="320"/>
      <c r="EZ114" s="320"/>
      <c r="FA114" s="320"/>
      <c r="FB114" s="320"/>
      <c r="FC114" s="320"/>
      <c r="FD114" s="320"/>
      <c r="FE114" s="320"/>
      <c r="FF114" s="320"/>
      <c r="FG114" s="320"/>
      <c r="FH114" s="320"/>
      <c r="FI114" s="320"/>
      <c r="FJ114" s="320"/>
      <c r="FK114" s="320"/>
      <c r="FL114" s="320"/>
      <c r="FM114" s="320"/>
      <c r="FN114" s="320"/>
      <c r="FO114" s="320"/>
      <c r="FP114" s="320"/>
      <c r="FQ114" s="320"/>
      <c r="FR114" s="320"/>
      <c r="FS114" s="320"/>
      <c r="FT114" s="320"/>
      <c r="FU114" s="320"/>
      <c r="FV114" s="320"/>
      <c r="FW114" s="320"/>
      <c r="FX114" s="320"/>
      <c r="FY114" s="320"/>
      <c r="FZ114" s="320"/>
      <c r="GA114" s="320"/>
      <c r="GB114" s="320"/>
      <c r="GC114" s="320"/>
      <c r="GD114" s="320"/>
      <c r="GE114" s="320"/>
      <c r="GF114" s="320"/>
      <c r="GG114" s="320"/>
      <c r="GH114" s="320"/>
      <c r="GI114" s="320"/>
      <c r="GJ114" s="320"/>
      <c r="GK114" s="320"/>
      <c r="GL114" s="320"/>
      <c r="GM114" s="320"/>
      <c r="GN114" s="320"/>
      <c r="GO114" s="320"/>
      <c r="GP114" s="320"/>
      <c r="GQ114" s="320"/>
      <c r="GR114" s="320"/>
      <c r="GS114" s="320"/>
      <c r="GT114" s="320"/>
      <c r="GU114" s="320"/>
      <c r="GV114" s="320"/>
      <c r="GW114" s="320"/>
      <c r="GX114" s="320"/>
      <c r="GY114" s="320"/>
      <c r="GZ114" s="320"/>
      <c r="HA114" s="320"/>
      <c r="HB114" s="320"/>
      <c r="HC114" s="320"/>
      <c r="HD114" s="320"/>
      <c r="HE114" s="320"/>
      <c r="HF114" s="320"/>
      <c r="HG114" s="320"/>
      <c r="HH114" s="320"/>
      <c r="HI114" s="320"/>
      <c r="HJ114" s="320"/>
      <c r="HK114" s="320"/>
      <c r="HL114" s="320"/>
      <c r="HM114" s="320"/>
      <c r="HN114" s="320"/>
      <c r="HO114" s="320"/>
      <c r="HP114" s="320"/>
      <c r="HQ114" s="320"/>
      <c r="HR114" s="320"/>
      <c r="HS114" s="320"/>
      <c r="HT114" s="320"/>
      <c r="HU114" s="320"/>
      <c r="HV114" s="320"/>
      <c r="HW114" s="320"/>
      <c r="HX114" s="320"/>
      <c r="HY114" s="320"/>
      <c r="HZ114" s="320"/>
      <c r="IA114" s="320"/>
      <c r="IB114" s="320"/>
      <c r="IC114" s="320"/>
      <c r="ID114" s="320"/>
      <c r="IE114" s="320"/>
      <c r="IF114" s="320"/>
      <c r="IG114" s="320"/>
      <c r="IH114" s="320"/>
      <c r="II114" s="320"/>
      <c r="IJ114" s="320"/>
      <c r="IK114" s="320"/>
      <c r="IL114" s="320"/>
      <c r="IM114" s="320"/>
      <c r="IN114" s="320"/>
      <c r="IO114" s="320"/>
      <c r="IP114" s="320"/>
      <c r="IQ114" s="320"/>
      <c r="IR114" s="320"/>
      <c r="IS114" s="320"/>
      <c r="IT114" s="320"/>
      <c r="IU114" s="320"/>
      <c r="IV114" s="320"/>
      <c r="IW114" s="320"/>
      <c r="IX114" s="320"/>
      <c r="IY114" s="320"/>
      <c r="IZ114" s="320"/>
      <c r="JA114" s="320"/>
      <c r="JB114" s="320"/>
      <c r="JC114" s="320"/>
      <c r="JD114" s="320"/>
      <c r="JE114" s="320"/>
      <c r="JF114" s="320"/>
      <c r="JG114" s="320"/>
      <c r="JH114" s="320"/>
      <c r="JI114" s="320"/>
      <c r="JJ114" s="320"/>
      <c r="JK114" s="320"/>
      <c r="JL114" s="320"/>
      <c r="JM114" s="320"/>
      <c r="JN114" s="320"/>
      <c r="JO114" s="320"/>
      <c r="JP114" s="320"/>
      <c r="JQ114" s="320"/>
      <c r="JR114" s="320"/>
      <c r="JS114" s="320"/>
      <c r="JT114" s="320"/>
      <c r="JU114" s="320"/>
      <c r="JV114" s="320"/>
      <c r="JW114" s="320"/>
      <c r="JX114" s="320"/>
      <c r="JY114" s="320"/>
      <c r="JZ114" s="320"/>
      <c r="KA114" s="320"/>
      <c r="KB114" s="320"/>
      <c r="KC114" s="320"/>
      <c r="KD114" s="320"/>
      <c r="KE114" s="320"/>
      <c r="KF114" s="320"/>
      <c r="KG114" s="320"/>
      <c r="KH114" s="320"/>
      <c r="KI114" s="320"/>
      <c r="KJ114" s="320"/>
      <c r="KK114" s="320"/>
      <c r="KL114" s="320"/>
      <c r="KM114" s="320"/>
      <c r="KN114" s="320"/>
      <c r="KO114" s="320"/>
      <c r="KP114" s="320"/>
      <c r="KQ114" s="320"/>
      <c r="KR114" s="320"/>
      <c r="KS114" s="320"/>
      <c r="KT114" s="320"/>
      <c r="KU114" s="320"/>
      <c r="KV114" s="320"/>
      <c r="KW114" s="320"/>
      <c r="KX114" s="320"/>
      <c r="KY114" s="320"/>
      <c r="KZ114" s="320"/>
      <c r="LA114" s="320"/>
      <c r="LB114" s="320"/>
      <c r="LC114" s="320"/>
      <c r="LD114" s="320"/>
      <c r="LE114" s="320"/>
      <c r="LF114" s="320"/>
      <c r="LG114" s="320"/>
      <c r="LH114" s="320"/>
      <c r="LI114" s="320"/>
      <c r="LJ114" s="320"/>
      <c r="LK114" s="320"/>
      <c r="LL114" s="320"/>
      <c r="LM114" s="320"/>
      <c r="LN114" s="320"/>
      <c r="LO114" s="320"/>
      <c r="LP114" s="320"/>
      <c r="LQ114" s="320"/>
      <c r="LR114" s="320"/>
      <c r="LS114" s="320"/>
      <c r="LT114" s="320"/>
      <c r="LU114" s="320"/>
      <c r="LV114" s="320"/>
      <c r="LW114" s="320"/>
      <c r="LX114" s="320"/>
      <c r="LY114" s="320"/>
      <c r="LZ114" s="320"/>
      <c r="MA114" s="320"/>
      <c r="MB114" s="320"/>
      <c r="MC114" s="320"/>
      <c r="MD114" s="320"/>
      <c r="ME114" s="320"/>
      <c r="MF114" s="320"/>
      <c r="MG114" s="320"/>
    </row>
    <row r="115" s="331" customFormat="1" ht="47.25">
      <c r="A115" s="335" t="s">
        <v>535</v>
      </c>
      <c r="B115" s="339"/>
      <c r="C115" s="369"/>
      <c r="D115" s="369"/>
      <c r="E115" s="365"/>
      <c r="F115" s="365"/>
      <c r="G115" s="365"/>
      <c r="H115" s="365"/>
      <c r="I115" s="320"/>
      <c r="J115" s="320"/>
      <c r="K115" s="320"/>
      <c r="L115" s="320"/>
      <c r="M115" s="320"/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  <c r="AH115" s="320"/>
      <c r="AI115" s="320"/>
      <c r="AJ115" s="320"/>
      <c r="AK115" s="320"/>
      <c r="AL115" s="320"/>
      <c r="AM115" s="320"/>
      <c r="AN115" s="320"/>
      <c r="AO115" s="320"/>
      <c r="AP115" s="320"/>
      <c r="AQ115" s="320"/>
      <c r="AR115" s="320"/>
      <c r="AS115" s="320"/>
      <c r="AT115" s="320"/>
      <c r="AU115" s="320"/>
      <c r="AV115" s="320"/>
      <c r="AW115" s="320"/>
      <c r="AX115" s="320"/>
      <c r="AY115" s="320"/>
      <c r="AZ115" s="320"/>
      <c r="BA115" s="320"/>
      <c r="BB115" s="320"/>
      <c r="BC115" s="320"/>
      <c r="BD115" s="320"/>
      <c r="BE115" s="320"/>
      <c r="BF115" s="320"/>
      <c r="BG115" s="320"/>
      <c r="BH115" s="320"/>
      <c r="BI115" s="320"/>
      <c r="BJ115" s="320"/>
      <c r="BK115" s="320"/>
      <c r="BL115" s="320"/>
      <c r="BM115" s="320"/>
      <c r="BN115" s="320"/>
      <c r="BO115" s="320"/>
      <c r="BP115" s="320"/>
      <c r="BQ115" s="320"/>
      <c r="BR115" s="320"/>
      <c r="BS115" s="320"/>
      <c r="BT115" s="320"/>
      <c r="BU115" s="320"/>
      <c r="BV115" s="320"/>
      <c r="BW115" s="320"/>
      <c r="BX115" s="320"/>
      <c r="BY115" s="320"/>
      <c r="BZ115" s="320"/>
      <c r="CA115" s="320"/>
      <c r="CB115" s="320"/>
      <c r="CC115" s="320"/>
      <c r="CD115" s="320"/>
      <c r="CE115" s="320"/>
      <c r="CF115" s="320"/>
      <c r="CG115" s="320"/>
      <c r="CH115" s="320"/>
      <c r="CI115" s="320"/>
      <c r="CJ115" s="320"/>
      <c r="CK115" s="320"/>
      <c r="CL115" s="320"/>
      <c r="CM115" s="320"/>
      <c r="CN115" s="320"/>
      <c r="CO115" s="320"/>
      <c r="CP115" s="320"/>
      <c r="CQ115" s="320"/>
      <c r="CR115" s="320"/>
      <c r="CS115" s="320"/>
      <c r="CT115" s="320"/>
      <c r="CU115" s="320"/>
      <c r="CV115" s="320"/>
      <c r="CW115" s="320"/>
      <c r="CX115" s="320"/>
      <c r="CY115" s="320"/>
      <c r="CZ115" s="320"/>
      <c r="DA115" s="320"/>
      <c r="DB115" s="320"/>
      <c r="DC115" s="320"/>
      <c r="DD115" s="320"/>
      <c r="DE115" s="320"/>
      <c r="DF115" s="320"/>
      <c r="DG115" s="320"/>
      <c r="DH115" s="320"/>
      <c r="DI115" s="320"/>
      <c r="DJ115" s="320"/>
      <c r="DK115" s="320"/>
      <c r="DL115" s="320"/>
      <c r="DM115" s="320"/>
      <c r="DN115" s="320"/>
      <c r="DO115" s="320"/>
      <c r="DP115" s="320"/>
      <c r="DQ115" s="320"/>
      <c r="DR115" s="320"/>
      <c r="DS115" s="320"/>
      <c r="DT115" s="320"/>
      <c r="DU115" s="320"/>
      <c r="DV115" s="320"/>
      <c r="DW115" s="320"/>
      <c r="DX115" s="320"/>
      <c r="DY115" s="320"/>
      <c r="DZ115" s="320"/>
      <c r="EA115" s="320"/>
      <c r="EB115" s="320"/>
      <c r="EC115" s="320"/>
      <c r="ED115" s="320"/>
      <c r="EE115" s="320"/>
      <c r="EF115" s="320"/>
      <c r="EG115" s="320"/>
      <c r="EH115" s="320"/>
      <c r="EI115" s="320"/>
      <c r="EJ115" s="320"/>
      <c r="EK115" s="320"/>
      <c r="EL115" s="320"/>
      <c r="EM115" s="320"/>
      <c r="EN115" s="320"/>
      <c r="EO115" s="320"/>
      <c r="EP115" s="320"/>
      <c r="EQ115" s="320"/>
      <c r="ER115" s="320"/>
      <c r="ES115" s="320"/>
      <c r="ET115" s="320"/>
      <c r="EU115" s="320"/>
      <c r="EV115" s="320"/>
      <c r="EW115" s="320"/>
      <c r="EX115" s="320"/>
      <c r="EY115" s="320"/>
      <c r="EZ115" s="320"/>
      <c r="FA115" s="320"/>
      <c r="FB115" s="320"/>
      <c r="FC115" s="320"/>
      <c r="FD115" s="320"/>
      <c r="FE115" s="320"/>
      <c r="FF115" s="320"/>
      <c r="FG115" s="320"/>
      <c r="FH115" s="320"/>
      <c r="FI115" s="320"/>
      <c r="FJ115" s="320"/>
      <c r="FK115" s="320"/>
      <c r="FL115" s="320"/>
      <c r="FM115" s="320"/>
      <c r="FN115" s="320"/>
      <c r="FO115" s="320"/>
      <c r="FP115" s="320"/>
      <c r="FQ115" s="320"/>
      <c r="FR115" s="320"/>
      <c r="FS115" s="320"/>
      <c r="FT115" s="320"/>
      <c r="FU115" s="320"/>
      <c r="FV115" s="320"/>
      <c r="FW115" s="320"/>
      <c r="FX115" s="320"/>
      <c r="FY115" s="320"/>
      <c r="FZ115" s="320"/>
      <c r="GA115" s="320"/>
      <c r="GB115" s="320"/>
      <c r="GC115" s="320"/>
      <c r="GD115" s="320"/>
      <c r="GE115" s="320"/>
      <c r="GF115" s="320"/>
      <c r="GG115" s="320"/>
      <c r="GH115" s="320"/>
      <c r="GI115" s="320"/>
      <c r="GJ115" s="320"/>
      <c r="GK115" s="320"/>
      <c r="GL115" s="320"/>
      <c r="GM115" s="320"/>
      <c r="GN115" s="320"/>
      <c r="GO115" s="320"/>
      <c r="GP115" s="320"/>
      <c r="GQ115" s="320"/>
      <c r="GR115" s="320"/>
      <c r="GS115" s="320"/>
      <c r="GT115" s="320"/>
      <c r="GU115" s="320"/>
      <c r="GV115" s="320"/>
      <c r="GW115" s="320"/>
      <c r="GX115" s="320"/>
      <c r="GY115" s="320"/>
      <c r="GZ115" s="320"/>
      <c r="HA115" s="320"/>
      <c r="HB115" s="320"/>
      <c r="HC115" s="320"/>
      <c r="HD115" s="320"/>
      <c r="HE115" s="320"/>
      <c r="HF115" s="320"/>
      <c r="HG115" s="320"/>
      <c r="HH115" s="320"/>
      <c r="HI115" s="320"/>
      <c r="HJ115" s="320"/>
      <c r="HK115" s="320"/>
      <c r="HL115" s="320"/>
      <c r="HM115" s="320"/>
      <c r="HN115" s="320"/>
      <c r="HO115" s="320"/>
      <c r="HP115" s="320"/>
      <c r="HQ115" s="320"/>
      <c r="HR115" s="320"/>
      <c r="HS115" s="320"/>
      <c r="HT115" s="320"/>
      <c r="HU115" s="320"/>
      <c r="HV115" s="320"/>
      <c r="HW115" s="320"/>
      <c r="HX115" s="320"/>
      <c r="HY115" s="320"/>
      <c r="HZ115" s="320"/>
      <c r="IA115" s="320"/>
      <c r="IB115" s="320"/>
      <c r="IC115" s="320"/>
      <c r="ID115" s="320"/>
      <c r="IE115" s="320"/>
      <c r="IF115" s="320"/>
      <c r="IG115" s="320"/>
      <c r="IH115" s="320"/>
      <c r="II115" s="320"/>
      <c r="IJ115" s="320"/>
      <c r="IK115" s="320"/>
      <c r="IL115" s="320"/>
      <c r="IM115" s="320"/>
      <c r="IN115" s="320"/>
      <c r="IO115" s="320"/>
      <c r="IP115" s="320"/>
      <c r="IQ115" s="320"/>
      <c r="IR115" s="320"/>
      <c r="IS115" s="320"/>
      <c r="IT115" s="320"/>
      <c r="IU115" s="320"/>
      <c r="IV115" s="320"/>
      <c r="IW115" s="320"/>
      <c r="IX115" s="320"/>
      <c r="IY115" s="320"/>
      <c r="IZ115" s="320"/>
      <c r="JA115" s="320"/>
      <c r="JB115" s="320"/>
      <c r="JC115" s="320"/>
      <c r="JD115" s="320"/>
      <c r="JE115" s="320"/>
      <c r="JF115" s="320"/>
      <c r="JG115" s="320"/>
      <c r="JH115" s="320"/>
      <c r="JI115" s="320"/>
      <c r="JJ115" s="320"/>
      <c r="JK115" s="320"/>
      <c r="JL115" s="320"/>
      <c r="JM115" s="320"/>
      <c r="JN115" s="320"/>
      <c r="JO115" s="320"/>
      <c r="JP115" s="320"/>
      <c r="JQ115" s="320"/>
      <c r="JR115" s="320"/>
      <c r="JS115" s="320"/>
      <c r="JT115" s="320"/>
      <c r="JU115" s="320"/>
      <c r="JV115" s="320"/>
      <c r="JW115" s="320"/>
      <c r="JX115" s="320"/>
      <c r="JY115" s="320"/>
      <c r="JZ115" s="320"/>
      <c r="KA115" s="320"/>
      <c r="KB115" s="320"/>
      <c r="KC115" s="320"/>
      <c r="KD115" s="320"/>
      <c r="KE115" s="320"/>
      <c r="KF115" s="320"/>
      <c r="KG115" s="320"/>
      <c r="KH115" s="320"/>
      <c r="KI115" s="320"/>
      <c r="KJ115" s="320"/>
      <c r="KK115" s="320"/>
      <c r="KL115" s="320"/>
      <c r="KM115" s="320"/>
      <c r="KN115" s="320"/>
      <c r="KO115" s="320"/>
      <c r="KP115" s="320"/>
      <c r="KQ115" s="320"/>
      <c r="KR115" s="320"/>
      <c r="KS115" s="320"/>
      <c r="KT115" s="320"/>
      <c r="KU115" s="320"/>
      <c r="KV115" s="320"/>
      <c r="KW115" s="320"/>
      <c r="KX115" s="320"/>
      <c r="KY115" s="320"/>
      <c r="KZ115" s="320"/>
      <c r="LA115" s="320"/>
      <c r="LB115" s="320"/>
      <c r="LC115" s="320"/>
      <c r="LD115" s="320"/>
      <c r="LE115" s="320"/>
      <c r="LF115" s="320"/>
      <c r="LG115" s="320"/>
      <c r="LH115" s="320"/>
      <c r="LI115" s="320"/>
      <c r="LJ115" s="320"/>
      <c r="LK115" s="320"/>
      <c r="LL115" s="320"/>
      <c r="LM115" s="320"/>
      <c r="LN115" s="320"/>
      <c r="LO115" s="320"/>
      <c r="LP115" s="320"/>
      <c r="LQ115" s="320"/>
      <c r="LR115" s="320"/>
      <c r="LS115" s="320"/>
      <c r="LT115" s="320"/>
      <c r="LU115" s="320"/>
      <c r="LV115" s="320"/>
      <c r="LW115" s="320"/>
      <c r="LX115" s="320"/>
      <c r="LY115" s="320"/>
      <c r="LZ115" s="320"/>
      <c r="MA115" s="320"/>
      <c r="MB115" s="320"/>
      <c r="MC115" s="320"/>
      <c r="MD115" s="320"/>
      <c r="ME115" s="320"/>
      <c r="MF115" s="320"/>
      <c r="MG115" s="320"/>
    </row>
    <row r="116" s="331" customFormat="1" ht="15.75">
      <c r="A116" s="335" t="s">
        <v>188</v>
      </c>
      <c r="B116" s="339" t="s">
        <v>245</v>
      </c>
      <c r="C116" s="343" t="e">
        <f>#REF!</f>
        <v>#REF!</v>
      </c>
      <c r="D116" s="343" t="e">
        <f>#REF!</f>
        <v>#REF!</v>
      </c>
      <c r="E116" s="343" t="e">
        <f>#REF!</f>
        <v>#REF!</v>
      </c>
      <c r="F116" s="365">
        <v>567.70000000000005</v>
      </c>
      <c r="G116" s="365">
        <v>612</v>
      </c>
      <c r="H116" s="365">
        <v>662.60000000000002</v>
      </c>
      <c r="I116" s="320"/>
      <c r="J116" s="320"/>
      <c r="K116" s="320"/>
      <c r="L116" s="320"/>
      <c r="M116" s="320"/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  <c r="AH116" s="320"/>
      <c r="AI116" s="320"/>
      <c r="AJ116" s="320"/>
      <c r="AK116" s="320"/>
      <c r="AL116" s="320"/>
      <c r="AM116" s="320"/>
      <c r="AN116" s="320"/>
      <c r="AO116" s="320"/>
      <c r="AP116" s="320"/>
      <c r="AQ116" s="320"/>
      <c r="AR116" s="320"/>
      <c r="AS116" s="320"/>
      <c r="AT116" s="320"/>
      <c r="AU116" s="320"/>
      <c r="AV116" s="320"/>
      <c r="AW116" s="320"/>
      <c r="AX116" s="320"/>
      <c r="AY116" s="320"/>
      <c r="AZ116" s="320"/>
      <c r="BA116" s="320"/>
      <c r="BB116" s="320"/>
      <c r="BC116" s="320"/>
      <c r="BD116" s="320"/>
      <c r="BE116" s="320"/>
      <c r="BF116" s="320"/>
      <c r="BG116" s="320"/>
      <c r="BH116" s="320"/>
      <c r="BI116" s="320"/>
      <c r="BJ116" s="320"/>
      <c r="BK116" s="320"/>
      <c r="BL116" s="320"/>
      <c r="BM116" s="320"/>
      <c r="BN116" s="320"/>
      <c r="BO116" s="320"/>
      <c r="BP116" s="320"/>
      <c r="BQ116" s="320"/>
      <c r="BR116" s="320"/>
      <c r="BS116" s="320"/>
      <c r="BT116" s="320"/>
      <c r="BU116" s="320"/>
      <c r="BV116" s="320"/>
      <c r="BW116" s="320"/>
      <c r="BX116" s="320"/>
      <c r="BY116" s="320"/>
      <c r="BZ116" s="320"/>
      <c r="CA116" s="320"/>
      <c r="CB116" s="320"/>
      <c r="CC116" s="320"/>
      <c r="CD116" s="320"/>
      <c r="CE116" s="320"/>
      <c r="CF116" s="320"/>
      <c r="CG116" s="320"/>
      <c r="CH116" s="320"/>
      <c r="CI116" s="320"/>
      <c r="CJ116" s="320"/>
      <c r="CK116" s="320"/>
      <c r="CL116" s="320"/>
      <c r="CM116" s="320"/>
      <c r="CN116" s="320"/>
      <c r="CO116" s="320"/>
      <c r="CP116" s="320"/>
      <c r="CQ116" s="320"/>
      <c r="CR116" s="320"/>
      <c r="CS116" s="320"/>
      <c r="CT116" s="320"/>
      <c r="CU116" s="320"/>
      <c r="CV116" s="320"/>
      <c r="CW116" s="320"/>
      <c r="CX116" s="320"/>
      <c r="CY116" s="320"/>
      <c r="CZ116" s="320"/>
      <c r="DA116" s="320"/>
      <c r="DB116" s="320"/>
      <c r="DC116" s="320"/>
      <c r="DD116" s="320"/>
      <c r="DE116" s="320"/>
      <c r="DF116" s="320"/>
      <c r="DG116" s="320"/>
      <c r="DH116" s="320"/>
      <c r="DI116" s="320"/>
      <c r="DJ116" s="320"/>
      <c r="DK116" s="320"/>
      <c r="DL116" s="320"/>
      <c r="DM116" s="320"/>
      <c r="DN116" s="320"/>
      <c r="DO116" s="320"/>
      <c r="DP116" s="320"/>
      <c r="DQ116" s="320"/>
      <c r="DR116" s="320"/>
      <c r="DS116" s="320"/>
      <c r="DT116" s="320"/>
      <c r="DU116" s="320"/>
      <c r="DV116" s="320"/>
      <c r="DW116" s="320"/>
      <c r="DX116" s="320"/>
      <c r="DY116" s="320"/>
      <c r="DZ116" s="320"/>
      <c r="EA116" s="320"/>
      <c r="EB116" s="320"/>
      <c r="EC116" s="320"/>
      <c r="ED116" s="320"/>
      <c r="EE116" s="320"/>
      <c r="EF116" s="320"/>
      <c r="EG116" s="320"/>
      <c r="EH116" s="320"/>
      <c r="EI116" s="320"/>
      <c r="EJ116" s="320"/>
      <c r="EK116" s="320"/>
      <c r="EL116" s="320"/>
      <c r="EM116" s="320"/>
      <c r="EN116" s="320"/>
      <c r="EO116" s="320"/>
      <c r="EP116" s="320"/>
      <c r="EQ116" s="320"/>
      <c r="ER116" s="320"/>
      <c r="ES116" s="320"/>
      <c r="ET116" s="320"/>
      <c r="EU116" s="320"/>
      <c r="EV116" s="320"/>
      <c r="EW116" s="320"/>
      <c r="EX116" s="320"/>
      <c r="EY116" s="320"/>
      <c r="EZ116" s="320"/>
      <c r="FA116" s="320"/>
      <c r="FB116" s="320"/>
      <c r="FC116" s="320"/>
      <c r="FD116" s="320"/>
      <c r="FE116" s="320"/>
      <c r="FF116" s="320"/>
      <c r="FG116" s="320"/>
      <c r="FH116" s="320"/>
      <c r="FI116" s="320"/>
      <c r="FJ116" s="320"/>
      <c r="FK116" s="320"/>
      <c r="FL116" s="320"/>
      <c r="FM116" s="320"/>
      <c r="FN116" s="320"/>
      <c r="FO116" s="320"/>
      <c r="FP116" s="320"/>
      <c r="FQ116" s="320"/>
      <c r="FR116" s="320"/>
      <c r="FS116" s="320"/>
      <c r="FT116" s="320"/>
      <c r="FU116" s="320"/>
      <c r="FV116" s="320"/>
      <c r="FW116" s="320"/>
      <c r="FX116" s="320"/>
      <c r="FY116" s="320"/>
      <c r="FZ116" s="320"/>
      <c r="GA116" s="320"/>
      <c r="GB116" s="320"/>
      <c r="GC116" s="320"/>
      <c r="GD116" s="320"/>
      <c r="GE116" s="320"/>
      <c r="GF116" s="320"/>
      <c r="GG116" s="320"/>
      <c r="GH116" s="320"/>
      <c r="GI116" s="320"/>
      <c r="GJ116" s="320"/>
      <c r="GK116" s="320"/>
      <c r="GL116" s="320"/>
      <c r="GM116" s="320"/>
      <c r="GN116" s="320"/>
      <c r="GO116" s="320"/>
      <c r="GP116" s="320"/>
      <c r="GQ116" s="320"/>
      <c r="GR116" s="320"/>
      <c r="GS116" s="320"/>
      <c r="GT116" s="320"/>
      <c r="GU116" s="320"/>
      <c r="GV116" s="320"/>
      <c r="GW116" s="320"/>
      <c r="GX116" s="320"/>
      <c r="GY116" s="320"/>
      <c r="GZ116" s="320"/>
      <c r="HA116" s="320"/>
      <c r="HB116" s="320"/>
      <c r="HC116" s="320"/>
      <c r="HD116" s="320"/>
      <c r="HE116" s="320"/>
      <c r="HF116" s="320"/>
      <c r="HG116" s="320"/>
      <c r="HH116" s="320"/>
      <c r="HI116" s="320"/>
      <c r="HJ116" s="320"/>
      <c r="HK116" s="320"/>
      <c r="HL116" s="320"/>
      <c r="HM116" s="320"/>
      <c r="HN116" s="320"/>
      <c r="HO116" s="320"/>
      <c r="HP116" s="320"/>
      <c r="HQ116" s="320"/>
      <c r="HR116" s="320"/>
      <c r="HS116" s="320"/>
      <c r="HT116" s="320"/>
      <c r="HU116" s="320"/>
      <c r="HV116" s="320"/>
      <c r="HW116" s="320"/>
      <c r="HX116" s="320"/>
      <c r="HY116" s="320"/>
      <c r="HZ116" s="320"/>
      <c r="IA116" s="320"/>
      <c r="IB116" s="320"/>
      <c r="IC116" s="320"/>
      <c r="ID116" s="320"/>
      <c r="IE116" s="320"/>
      <c r="IF116" s="320"/>
      <c r="IG116" s="320"/>
      <c r="IH116" s="320"/>
      <c r="II116" s="320"/>
      <c r="IJ116" s="320"/>
      <c r="IK116" s="320"/>
      <c r="IL116" s="320"/>
      <c r="IM116" s="320"/>
      <c r="IN116" s="320"/>
      <c r="IO116" s="320"/>
      <c r="IP116" s="320"/>
      <c r="IQ116" s="320"/>
      <c r="IR116" s="320"/>
      <c r="IS116" s="320"/>
      <c r="IT116" s="320"/>
      <c r="IU116" s="320"/>
      <c r="IV116" s="320"/>
      <c r="IW116" s="320"/>
      <c r="IX116" s="320"/>
      <c r="IY116" s="320"/>
      <c r="IZ116" s="320"/>
      <c r="JA116" s="320"/>
      <c r="JB116" s="320"/>
      <c r="JC116" s="320"/>
      <c r="JD116" s="320"/>
      <c r="JE116" s="320"/>
      <c r="JF116" s="320"/>
      <c r="JG116" s="320"/>
      <c r="JH116" s="320"/>
      <c r="JI116" s="320"/>
      <c r="JJ116" s="320"/>
      <c r="JK116" s="320"/>
      <c r="JL116" s="320"/>
      <c r="JM116" s="320"/>
      <c r="JN116" s="320"/>
      <c r="JO116" s="320"/>
      <c r="JP116" s="320"/>
      <c r="JQ116" s="320"/>
      <c r="JR116" s="320"/>
      <c r="JS116" s="320"/>
      <c r="JT116" s="320"/>
      <c r="JU116" s="320"/>
      <c r="JV116" s="320"/>
      <c r="JW116" s="320"/>
      <c r="JX116" s="320"/>
      <c r="JY116" s="320"/>
      <c r="JZ116" s="320"/>
      <c r="KA116" s="320"/>
      <c r="KB116" s="320"/>
      <c r="KC116" s="320"/>
      <c r="KD116" s="320"/>
      <c r="KE116" s="320"/>
      <c r="KF116" s="320"/>
      <c r="KG116" s="320"/>
      <c r="KH116" s="320"/>
      <c r="KI116" s="320"/>
      <c r="KJ116" s="320"/>
      <c r="KK116" s="320"/>
      <c r="KL116" s="320"/>
      <c r="KM116" s="320"/>
      <c r="KN116" s="320"/>
      <c r="KO116" s="320"/>
      <c r="KP116" s="320"/>
      <c r="KQ116" s="320"/>
      <c r="KR116" s="320"/>
      <c r="KS116" s="320"/>
      <c r="KT116" s="320"/>
      <c r="KU116" s="320"/>
      <c r="KV116" s="320"/>
      <c r="KW116" s="320"/>
      <c r="KX116" s="320"/>
      <c r="KY116" s="320"/>
      <c r="KZ116" s="320"/>
      <c r="LA116" s="320"/>
      <c r="LB116" s="320"/>
      <c r="LC116" s="320"/>
      <c r="LD116" s="320"/>
      <c r="LE116" s="320"/>
      <c r="LF116" s="320"/>
      <c r="LG116" s="320"/>
      <c r="LH116" s="320"/>
      <c r="LI116" s="320"/>
      <c r="LJ116" s="320"/>
      <c r="LK116" s="320"/>
      <c r="LL116" s="320"/>
      <c r="LM116" s="320"/>
      <c r="LN116" s="320"/>
      <c r="LO116" s="320"/>
      <c r="LP116" s="320"/>
      <c r="LQ116" s="320"/>
      <c r="LR116" s="320"/>
      <c r="LS116" s="320"/>
      <c r="LT116" s="320"/>
      <c r="LU116" s="320"/>
      <c r="LV116" s="320"/>
      <c r="LW116" s="320"/>
      <c r="LX116" s="320"/>
      <c r="LY116" s="320"/>
      <c r="LZ116" s="320"/>
      <c r="MA116" s="320"/>
      <c r="MB116" s="320"/>
      <c r="MC116" s="320"/>
      <c r="MD116" s="320"/>
      <c r="ME116" s="320"/>
      <c r="MF116" s="320"/>
      <c r="MG116" s="320"/>
    </row>
    <row r="117" s="331" customFormat="1" ht="19.5" customHeight="1">
      <c r="A117" s="335" t="s">
        <v>227</v>
      </c>
      <c r="B117" s="339" t="s">
        <v>181</v>
      </c>
      <c r="C117" s="343" t="e">
        <f>#REF!</f>
        <v>#REF!</v>
      </c>
      <c r="D117" s="343" t="e">
        <f>#REF!</f>
        <v>#REF!</v>
      </c>
      <c r="E117" s="343" t="e">
        <f>#REF!</f>
        <v>#REF!</v>
      </c>
      <c r="F117" s="365">
        <v>100.1661024640826</v>
      </c>
      <c r="G117" s="365">
        <v>100.46916803156438</v>
      </c>
      <c r="H117" s="365">
        <v>100.90211915769724</v>
      </c>
      <c r="I117" s="320"/>
      <c r="J117" s="320"/>
      <c r="K117" s="320"/>
      <c r="L117" s="320"/>
      <c r="M117" s="320"/>
      <c r="N117" s="320"/>
      <c r="O117" s="320"/>
      <c r="P117" s="320"/>
      <c r="Q117" s="320"/>
      <c r="R117" s="320"/>
      <c r="S117" s="320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20"/>
      <c r="AH117" s="320"/>
      <c r="AI117" s="320"/>
      <c r="AJ117" s="320"/>
      <c r="AK117" s="320"/>
      <c r="AL117" s="320"/>
      <c r="AM117" s="320"/>
      <c r="AN117" s="320"/>
      <c r="AO117" s="320"/>
      <c r="AP117" s="320"/>
      <c r="AQ117" s="320"/>
      <c r="AR117" s="320"/>
      <c r="AS117" s="320"/>
      <c r="AT117" s="320"/>
      <c r="AU117" s="320"/>
      <c r="AV117" s="320"/>
      <c r="AW117" s="320"/>
      <c r="AX117" s="320"/>
      <c r="AY117" s="320"/>
      <c r="AZ117" s="320"/>
      <c r="BA117" s="320"/>
      <c r="BB117" s="320"/>
      <c r="BC117" s="320"/>
      <c r="BD117" s="320"/>
      <c r="BE117" s="320"/>
      <c r="BF117" s="320"/>
      <c r="BG117" s="320"/>
      <c r="BH117" s="320"/>
      <c r="BI117" s="320"/>
      <c r="BJ117" s="320"/>
      <c r="BK117" s="320"/>
      <c r="BL117" s="320"/>
      <c r="BM117" s="320"/>
      <c r="BN117" s="320"/>
      <c r="BO117" s="320"/>
      <c r="BP117" s="320"/>
      <c r="BQ117" s="320"/>
      <c r="BR117" s="320"/>
      <c r="BS117" s="320"/>
      <c r="BT117" s="320"/>
      <c r="BU117" s="320"/>
      <c r="BV117" s="320"/>
      <c r="BW117" s="320"/>
      <c r="BX117" s="320"/>
      <c r="BY117" s="320"/>
      <c r="BZ117" s="320"/>
      <c r="CA117" s="320"/>
      <c r="CB117" s="320"/>
      <c r="CC117" s="320"/>
      <c r="CD117" s="320"/>
      <c r="CE117" s="320"/>
      <c r="CF117" s="320"/>
      <c r="CG117" s="320"/>
      <c r="CH117" s="320"/>
      <c r="CI117" s="320"/>
      <c r="CJ117" s="320"/>
      <c r="CK117" s="320"/>
      <c r="CL117" s="320"/>
      <c r="CM117" s="320"/>
      <c r="CN117" s="320"/>
      <c r="CO117" s="320"/>
      <c r="CP117" s="320"/>
      <c r="CQ117" s="320"/>
      <c r="CR117" s="320"/>
      <c r="CS117" s="320"/>
      <c r="CT117" s="320"/>
      <c r="CU117" s="320"/>
      <c r="CV117" s="320"/>
      <c r="CW117" s="320"/>
      <c r="CX117" s="320"/>
      <c r="CY117" s="320"/>
      <c r="CZ117" s="320"/>
      <c r="DA117" s="320"/>
      <c r="DB117" s="320"/>
      <c r="DC117" s="320"/>
      <c r="DD117" s="320"/>
      <c r="DE117" s="320"/>
      <c r="DF117" s="320"/>
      <c r="DG117" s="320"/>
      <c r="DH117" s="320"/>
      <c r="DI117" s="320"/>
      <c r="DJ117" s="320"/>
      <c r="DK117" s="320"/>
      <c r="DL117" s="320"/>
      <c r="DM117" s="320"/>
      <c r="DN117" s="320"/>
      <c r="DO117" s="320"/>
      <c r="DP117" s="320"/>
      <c r="DQ117" s="320"/>
      <c r="DR117" s="320"/>
      <c r="DS117" s="320"/>
      <c r="DT117" s="320"/>
      <c r="DU117" s="320"/>
      <c r="DV117" s="320"/>
      <c r="DW117" s="320"/>
      <c r="DX117" s="320"/>
      <c r="DY117" s="320"/>
      <c r="DZ117" s="320"/>
      <c r="EA117" s="320"/>
      <c r="EB117" s="320"/>
      <c r="EC117" s="320"/>
      <c r="ED117" s="320"/>
      <c r="EE117" s="320"/>
      <c r="EF117" s="320"/>
      <c r="EG117" s="320"/>
      <c r="EH117" s="320"/>
      <c r="EI117" s="320"/>
      <c r="EJ117" s="320"/>
      <c r="EK117" s="320"/>
      <c r="EL117" s="320"/>
      <c r="EM117" s="320"/>
      <c r="EN117" s="320"/>
      <c r="EO117" s="320"/>
      <c r="EP117" s="320"/>
      <c r="EQ117" s="320"/>
      <c r="ER117" s="320"/>
      <c r="ES117" s="320"/>
      <c r="ET117" s="320"/>
      <c r="EU117" s="320"/>
      <c r="EV117" s="320"/>
      <c r="EW117" s="320"/>
      <c r="EX117" s="320"/>
      <c r="EY117" s="320"/>
      <c r="EZ117" s="320"/>
      <c r="FA117" s="320"/>
      <c r="FB117" s="320"/>
      <c r="FC117" s="320"/>
      <c r="FD117" s="320"/>
      <c r="FE117" s="320"/>
      <c r="FF117" s="320"/>
      <c r="FG117" s="320"/>
      <c r="FH117" s="320"/>
      <c r="FI117" s="320"/>
      <c r="FJ117" s="320"/>
      <c r="FK117" s="320"/>
      <c r="FL117" s="320"/>
      <c r="FM117" s="320"/>
      <c r="FN117" s="320"/>
      <c r="FO117" s="320"/>
      <c r="FP117" s="320"/>
      <c r="FQ117" s="320"/>
      <c r="FR117" s="320"/>
      <c r="FS117" s="320"/>
      <c r="FT117" s="320"/>
      <c r="FU117" s="320"/>
      <c r="FV117" s="320"/>
      <c r="FW117" s="320"/>
      <c r="FX117" s="320"/>
      <c r="FY117" s="320"/>
      <c r="FZ117" s="320"/>
      <c r="GA117" s="320"/>
      <c r="GB117" s="320"/>
      <c r="GC117" s="320"/>
      <c r="GD117" s="320"/>
      <c r="GE117" s="320"/>
      <c r="GF117" s="320"/>
      <c r="GG117" s="320"/>
      <c r="GH117" s="320"/>
      <c r="GI117" s="320"/>
      <c r="GJ117" s="320"/>
      <c r="GK117" s="320"/>
      <c r="GL117" s="320"/>
      <c r="GM117" s="320"/>
      <c r="GN117" s="320"/>
      <c r="GO117" s="320"/>
      <c r="GP117" s="320"/>
      <c r="GQ117" s="320"/>
      <c r="GR117" s="320"/>
      <c r="GS117" s="320"/>
      <c r="GT117" s="320"/>
      <c r="GU117" s="320"/>
      <c r="GV117" s="320"/>
      <c r="GW117" s="320"/>
      <c r="GX117" s="320"/>
      <c r="GY117" s="320"/>
      <c r="GZ117" s="320"/>
      <c r="HA117" s="320"/>
      <c r="HB117" s="320"/>
      <c r="HC117" s="320"/>
      <c r="HD117" s="320"/>
      <c r="HE117" s="320"/>
      <c r="HF117" s="320"/>
      <c r="HG117" s="320"/>
      <c r="HH117" s="320"/>
      <c r="HI117" s="320"/>
      <c r="HJ117" s="320"/>
      <c r="HK117" s="320"/>
      <c r="HL117" s="320"/>
      <c r="HM117" s="320"/>
      <c r="HN117" s="320"/>
      <c r="HO117" s="320"/>
      <c r="HP117" s="320"/>
      <c r="HQ117" s="320"/>
      <c r="HR117" s="320"/>
      <c r="HS117" s="320"/>
      <c r="HT117" s="320"/>
      <c r="HU117" s="320"/>
      <c r="HV117" s="320"/>
      <c r="HW117" s="320"/>
      <c r="HX117" s="320"/>
      <c r="HY117" s="320"/>
      <c r="HZ117" s="320"/>
      <c r="IA117" s="320"/>
      <c r="IB117" s="320"/>
      <c r="IC117" s="320"/>
      <c r="ID117" s="320"/>
      <c r="IE117" s="320"/>
      <c r="IF117" s="320"/>
      <c r="IG117" s="320"/>
      <c r="IH117" s="320"/>
      <c r="II117" s="320"/>
      <c r="IJ117" s="320"/>
      <c r="IK117" s="320"/>
      <c r="IL117" s="320"/>
      <c r="IM117" s="320"/>
      <c r="IN117" s="320"/>
      <c r="IO117" s="320"/>
      <c r="IP117" s="320"/>
      <c r="IQ117" s="320"/>
      <c r="IR117" s="320"/>
      <c r="IS117" s="320"/>
      <c r="IT117" s="320"/>
      <c r="IU117" s="320"/>
      <c r="IV117" s="320"/>
      <c r="IW117" s="320"/>
      <c r="IX117" s="320"/>
      <c r="IY117" s="320"/>
      <c r="IZ117" s="320"/>
      <c r="JA117" s="320"/>
      <c r="JB117" s="320"/>
      <c r="JC117" s="320"/>
      <c r="JD117" s="320"/>
      <c r="JE117" s="320"/>
      <c r="JF117" s="320"/>
      <c r="JG117" s="320"/>
      <c r="JH117" s="320"/>
      <c r="JI117" s="320"/>
      <c r="JJ117" s="320"/>
      <c r="JK117" s="320"/>
      <c r="JL117" s="320"/>
      <c r="JM117" s="320"/>
      <c r="JN117" s="320"/>
      <c r="JO117" s="320"/>
      <c r="JP117" s="320"/>
      <c r="JQ117" s="320"/>
      <c r="JR117" s="320"/>
      <c r="JS117" s="320"/>
      <c r="JT117" s="320"/>
      <c r="JU117" s="320"/>
      <c r="JV117" s="320"/>
      <c r="JW117" s="320"/>
      <c r="JX117" s="320"/>
      <c r="JY117" s="320"/>
      <c r="JZ117" s="320"/>
      <c r="KA117" s="320"/>
      <c r="KB117" s="320"/>
      <c r="KC117" s="320"/>
      <c r="KD117" s="320"/>
      <c r="KE117" s="320"/>
      <c r="KF117" s="320"/>
      <c r="KG117" s="320"/>
      <c r="KH117" s="320"/>
      <c r="KI117" s="320"/>
      <c r="KJ117" s="320"/>
      <c r="KK117" s="320"/>
      <c r="KL117" s="320"/>
      <c r="KM117" s="320"/>
      <c r="KN117" s="320"/>
      <c r="KO117" s="320"/>
      <c r="KP117" s="320"/>
      <c r="KQ117" s="320"/>
      <c r="KR117" s="320"/>
      <c r="KS117" s="320"/>
      <c r="KT117" s="320"/>
      <c r="KU117" s="320"/>
      <c r="KV117" s="320"/>
      <c r="KW117" s="320"/>
      <c r="KX117" s="320"/>
      <c r="KY117" s="320"/>
      <c r="KZ117" s="320"/>
      <c r="LA117" s="320"/>
      <c r="LB117" s="320"/>
      <c r="LC117" s="320"/>
      <c r="LD117" s="320"/>
      <c r="LE117" s="320"/>
      <c r="LF117" s="320"/>
      <c r="LG117" s="320"/>
      <c r="LH117" s="320"/>
      <c r="LI117" s="320"/>
      <c r="LJ117" s="320"/>
      <c r="LK117" s="320"/>
      <c r="LL117" s="320"/>
      <c r="LM117" s="320"/>
      <c r="LN117" s="320"/>
      <c r="LO117" s="320"/>
      <c r="LP117" s="320"/>
      <c r="LQ117" s="320"/>
      <c r="LR117" s="320"/>
      <c r="LS117" s="320"/>
      <c r="LT117" s="320"/>
      <c r="LU117" s="320"/>
      <c r="LV117" s="320"/>
      <c r="LW117" s="320"/>
      <c r="LX117" s="320"/>
      <c r="LY117" s="320"/>
      <c r="LZ117" s="320"/>
      <c r="MA117" s="320"/>
      <c r="MB117" s="320"/>
      <c r="MC117" s="320"/>
      <c r="MD117" s="320"/>
      <c r="ME117" s="320"/>
      <c r="MF117" s="320"/>
      <c r="MG117" s="320"/>
    </row>
    <row r="118" s="331" customFormat="1" ht="15.75">
      <c r="A118" s="335" t="s">
        <v>536</v>
      </c>
      <c r="B118" s="339"/>
      <c r="C118" s="365"/>
      <c r="D118" s="365"/>
      <c r="E118" s="365"/>
      <c r="F118" s="365"/>
      <c r="G118" s="365"/>
      <c r="H118" s="365"/>
      <c r="I118" s="320"/>
      <c r="J118" s="320"/>
      <c r="K118" s="320"/>
      <c r="L118" s="320"/>
      <c r="M118" s="320"/>
      <c r="N118" s="320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20"/>
      <c r="AH118" s="320"/>
      <c r="AI118" s="320"/>
      <c r="AJ118" s="320"/>
      <c r="AK118" s="320"/>
      <c r="AL118" s="320"/>
      <c r="AM118" s="320"/>
      <c r="AN118" s="320"/>
      <c r="AO118" s="320"/>
      <c r="AP118" s="320"/>
      <c r="AQ118" s="320"/>
      <c r="AR118" s="320"/>
      <c r="AS118" s="320"/>
      <c r="AT118" s="320"/>
      <c r="AU118" s="320"/>
      <c r="AV118" s="320"/>
      <c r="AW118" s="320"/>
      <c r="AX118" s="320"/>
      <c r="AY118" s="320"/>
      <c r="AZ118" s="320"/>
      <c r="BA118" s="320"/>
      <c r="BB118" s="320"/>
      <c r="BC118" s="320"/>
      <c r="BD118" s="320"/>
      <c r="BE118" s="320"/>
      <c r="BF118" s="320"/>
      <c r="BG118" s="320"/>
      <c r="BH118" s="320"/>
      <c r="BI118" s="320"/>
      <c r="BJ118" s="320"/>
      <c r="BK118" s="320"/>
      <c r="BL118" s="320"/>
      <c r="BM118" s="320"/>
      <c r="BN118" s="320"/>
      <c r="BO118" s="320"/>
      <c r="BP118" s="320"/>
      <c r="BQ118" s="320"/>
      <c r="BR118" s="320"/>
      <c r="BS118" s="320"/>
      <c r="BT118" s="320"/>
      <c r="BU118" s="320"/>
      <c r="BV118" s="320"/>
      <c r="BW118" s="320"/>
      <c r="BX118" s="320"/>
      <c r="BY118" s="320"/>
      <c r="BZ118" s="320"/>
      <c r="CA118" s="320"/>
      <c r="CB118" s="320"/>
      <c r="CC118" s="320"/>
      <c r="CD118" s="320"/>
      <c r="CE118" s="320"/>
      <c r="CF118" s="320"/>
      <c r="CG118" s="320"/>
      <c r="CH118" s="320"/>
      <c r="CI118" s="320"/>
      <c r="CJ118" s="320"/>
      <c r="CK118" s="320"/>
      <c r="CL118" s="320"/>
      <c r="CM118" s="320"/>
      <c r="CN118" s="320"/>
      <c r="CO118" s="320"/>
      <c r="CP118" s="320"/>
      <c r="CQ118" s="320"/>
      <c r="CR118" s="320"/>
      <c r="CS118" s="320"/>
      <c r="CT118" s="320"/>
      <c r="CU118" s="320"/>
      <c r="CV118" s="320"/>
      <c r="CW118" s="320"/>
      <c r="CX118" s="320"/>
      <c r="CY118" s="320"/>
      <c r="CZ118" s="320"/>
      <c r="DA118" s="320"/>
      <c r="DB118" s="320"/>
      <c r="DC118" s="320"/>
      <c r="DD118" s="320"/>
      <c r="DE118" s="320"/>
      <c r="DF118" s="320"/>
      <c r="DG118" s="320"/>
      <c r="DH118" s="320"/>
      <c r="DI118" s="320"/>
      <c r="DJ118" s="320"/>
      <c r="DK118" s="320"/>
      <c r="DL118" s="320"/>
      <c r="DM118" s="320"/>
      <c r="DN118" s="320"/>
      <c r="DO118" s="320"/>
      <c r="DP118" s="320"/>
      <c r="DQ118" s="320"/>
      <c r="DR118" s="320"/>
      <c r="DS118" s="320"/>
      <c r="DT118" s="320"/>
      <c r="DU118" s="320"/>
      <c r="DV118" s="320"/>
      <c r="DW118" s="320"/>
      <c r="DX118" s="320"/>
      <c r="DY118" s="320"/>
      <c r="DZ118" s="320"/>
      <c r="EA118" s="320"/>
      <c r="EB118" s="320"/>
      <c r="EC118" s="320"/>
      <c r="ED118" s="320"/>
      <c r="EE118" s="320"/>
      <c r="EF118" s="320"/>
      <c r="EG118" s="320"/>
      <c r="EH118" s="320"/>
      <c r="EI118" s="320"/>
      <c r="EJ118" s="320"/>
      <c r="EK118" s="320"/>
      <c r="EL118" s="320"/>
      <c r="EM118" s="320"/>
      <c r="EN118" s="320"/>
      <c r="EO118" s="320"/>
      <c r="EP118" s="320"/>
      <c r="EQ118" s="320"/>
      <c r="ER118" s="320"/>
      <c r="ES118" s="320"/>
      <c r="ET118" s="320"/>
      <c r="EU118" s="320"/>
      <c r="EV118" s="320"/>
      <c r="EW118" s="320"/>
      <c r="EX118" s="320"/>
      <c r="EY118" s="320"/>
      <c r="EZ118" s="320"/>
      <c r="FA118" s="320"/>
      <c r="FB118" s="320"/>
      <c r="FC118" s="320"/>
      <c r="FD118" s="320"/>
      <c r="FE118" s="320"/>
      <c r="FF118" s="320"/>
      <c r="FG118" s="320"/>
      <c r="FH118" s="320"/>
      <c r="FI118" s="320"/>
      <c r="FJ118" s="320"/>
      <c r="FK118" s="320"/>
      <c r="FL118" s="320"/>
      <c r="FM118" s="320"/>
      <c r="FN118" s="320"/>
      <c r="FO118" s="320"/>
      <c r="FP118" s="320"/>
      <c r="FQ118" s="320"/>
      <c r="FR118" s="320"/>
      <c r="FS118" s="320"/>
      <c r="FT118" s="320"/>
      <c r="FU118" s="320"/>
      <c r="FV118" s="320"/>
      <c r="FW118" s="320"/>
      <c r="FX118" s="320"/>
      <c r="FY118" s="320"/>
      <c r="FZ118" s="320"/>
      <c r="GA118" s="320"/>
      <c r="GB118" s="320"/>
      <c r="GC118" s="320"/>
      <c r="GD118" s="320"/>
      <c r="GE118" s="320"/>
      <c r="GF118" s="320"/>
      <c r="GG118" s="320"/>
      <c r="GH118" s="320"/>
      <c r="GI118" s="320"/>
      <c r="GJ118" s="320"/>
      <c r="GK118" s="320"/>
      <c r="GL118" s="320"/>
      <c r="GM118" s="320"/>
      <c r="GN118" s="320"/>
      <c r="GO118" s="320"/>
      <c r="GP118" s="320"/>
      <c r="GQ118" s="320"/>
      <c r="GR118" s="320"/>
      <c r="GS118" s="320"/>
      <c r="GT118" s="320"/>
      <c r="GU118" s="320"/>
      <c r="GV118" s="320"/>
      <c r="GW118" s="320"/>
      <c r="GX118" s="320"/>
      <c r="GY118" s="320"/>
      <c r="GZ118" s="320"/>
      <c r="HA118" s="320"/>
      <c r="HB118" s="320"/>
      <c r="HC118" s="320"/>
      <c r="HD118" s="320"/>
      <c r="HE118" s="320"/>
      <c r="HF118" s="320"/>
      <c r="HG118" s="320"/>
      <c r="HH118" s="320"/>
      <c r="HI118" s="320"/>
      <c r="HJ118" s="320"/>
      <c r="HK118" s="320"/>
      <c r="HL118" s="320"/>
      <c r="HM118" s="320"/>
      <c r="HN118" s="320"/>
      <c r="HO118" s="320"/>
      <c r="HP118" s="320"/>
      <c r="HQ118" s="320"/>
      <c r="HR118" s="320"/>
      <c r="HS118" s="320"/>
      <c r="HT118" s="320"/>
      <c r="HU118" s="320"/>
      <c r="HV118" s="320"/>
      <c r="HW118" s="320"/>
      <c r="HX118" s="320"/>
      <c r="HY118" s="320"/>
      <c r="HZ118" s="320"/>
      <c r="IA118" s="320"/>
      <c r="IB118" s="320"/>
      <c r="IC118" s="320"/>
      <c r="ID118" s="320"/>
      <c r="IE118" s="320"/>
      <c r="IF118" s="320"/>
      <c r="IG118" s="320"/>
      <c r="IH118" s="320"/>
      <c r="II118" s="320"/>
      <c r="IJ118" s="320"/>
      <c r="IK118" s="320"/>
      <c r="IL118" s="320"/>
      <c r="IM118" s="320"/>
      <c r="IN118" s="320"/>
      <c r="IO118" s="320"/>
      <c r="IP118" s="320"/>
      <c r="IQ118" s="320"/>
      <c r="IR118" s="320"/>
      <c r="IS118" s="320"/>
      <c r="IT118" s="320"/>
      <c r="IU118" s="320"/>
      <c r="IV118" s="320"/>
      <c r="IW118" s="320"/>
      <c r="IX118" s="320"/>
      <c r="IY118" s="320"/>
      <c r="IZ118" s="320"/>
      <c r="JA118" s="320"/>
      <c r="JB118" s="320"/>
      <c r="JC118" s="320"/>
      <c r="JD118" s="320"/>
      <c r="JE118" s="320"/>
      <c r="JF118" s="320"/>
      <c r="JG118" s="320"/>
      <c r="JH118" s="320"/>
      <c r="JI118" s="320"/>
      <c r="JJ118" s="320"/>
      <c r="JK118" s="320"/>
      <c r="JL118" s="320"/>
      <c r="JM118" s="320"/>
      <c r="JN118" s="320"/>
      <c r="JO118" s="320"/>
      <c r="JP118" s="320"/>
      <c r="JQ118" s="320"/>
      <c r="JR118" s="320"/>
      <c r="JS118" s="320"/>
      <c r="JT118" s="320"/>
      <c r="JU118" s="320"/>
      <c r="JV118" s="320"/>
      <c r="JW118" s="320"/>
      <c r="JX118" s="320"/>
      <c r="JY118" s="320"/>
      <c r="JZ118" s="320"/>
      <c r="KA118" s="320"/>
      <c r="KB118" s="320"/>
      <c r="KC118" s="320"/>
      <c r="KD118" s="320"/>
      <c r="KE118" s="320"/>
      <c r="KF118" s="320"/>
      <c r="KG118" s="320"/>
      <c r="KH118" s="320"/>
      <c r="KI118" s="320"/>
      <c r="KJ118" s="320"/>
      <c r="KK118" s="320"/>
      <c r="KL118" s="320"/>
      <c r="KM118" s="320"/>
      <c r="KN118" s="320"/>
      <c r="KO118" s="320"/>
      <c r="KP118" s="320"/>
      <c r="KQ118" s="320"/>
      <c r="KR118" s="320"/>
      <c r="KS118" s="320"/>
      <c r="KT118" s="320"/>
      <c r="KU118" s="320"/>
      <c r="KV118" s="320"/>
      <c r="KW118" s="320"/>
      <c r="KX118" s="320"/>
      <c r="KY118" s="320"/>
      <c r="KZ118" s="320"/>
      <c r="LA118" s="320"/>
      <c r="LB118" s="320"/>
      <c r="LC118" s="320"/>
      <c r="LD118" s="320"/>
      <c r="LE118" s="320"/>
      <c r="LF118" s="320"/>
      <c r="LG118" s="320"/>
      <c r="LH118" s="320"/>
      <c r="LI118" s="320"/>
      <c r="LJ118" s="320"/>
      <c r="LK118" s="320"/>
      <c r="LL118" s="320"/>
      <c r="LM118" s="320"/>
      <c r="LN118" s="320"/>
      <c r="LO118" s="320"/>
      <c r="LP118" s="320"/>
      <c r="LQ118" s="320"/>
      <c r="LR118" s="320"/>
      <c r="LS118" s="320"/>
      <c r="LT118" s="320"/>
      <c r="LU118" s="320"/>
      <c r="LV118" s="320"/>
      <c r="LW118" s="320"/>
      <c r="LX118" s="320"/>
      <c r="LY118" s="320"/>
      <c r="LZ118" s="320"/>
      <c r="MA118" s="320"/>
      <c r="MB118" s="320"/>
      <c r="MC118" s="320"/>
      <c r="MD118" s="320"/>
      <c r="ME118" s="320"/>
      <c r="MF118" s="320"/>
      <c r="MG118" s="320"/>
    </row>
    <row r="119" s="331" customFormat="1" ht="17.449999999999999" customHeight="1">
      <c r="A119" s="335" t="s">
        <v>188</v>
      </c>
      <c r="B119" s="339" t="s">
        <v>245</v>
      </c>
      <c r="C119" s="343" t="e">
        <f>#REF!</f>
        <v>#REF!</v>
      </c>
      <c r="D119" s="343" t="e">
        <f>#REF!</f>
        <v>#REF!</v>
      </c>
      <c r="E119" s="343" t="e">
        <f>#REF!</f>
        <v>#REF!</v>
      </c>
      <c r="F119" s="365">
        <v>1115.3</v>
      </c>
      <c r="G119" s="365">
        <v>1193</v>
      </c>
      <c r="H119" s="365">
        <v>1286.5</v>
      </c>
      <c r="I119" s="320"/>
      <c r="J119" s="320"/>
      <c r="K119" s="320"/>
      <c r="L119" s="320"/>
      <c r="M119" s="320"/>
      <c r="N119" s="320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20"/>
      <c r="AH119" s="320"/>
      <c r="AI119" s="320"/>
      <c r="AJ119" s="320"/>
      <c r="AK119" s="320"/>
      <c r="AL119" s="320"/>
      <c r="AM119" s="320"/>
      <c r="AN119" s="320"/>
      <c r="AO119" s="320"/>
      <c r="AP119" s="320"/>
      <c r="AQ119" s="320"/>
      <c r="AR119" s="320"/>
      <c r="AS119" s="320"/>
      <c r="AT119" s="320"/>
      <c r="AU119" s="320"/>
      <c r="AV119" s="320"/>
      <c r="AW119" s="320"/>
      <c r="AX119" s="320"/>
      <c r="AY119" s="320"/>
      <c r="AZ119" s="320"/>
      <c r="BA119" s="320"/>
      <c r="BB119" s="320"/>
      <c r="BC119" s="320"/>
      <c r="BD119" s="320"/>
      <c r="BE119" s="320"/>
      <c r="BF119" s="320"/>
      <c r="BG119" s="320"/>
      <c r="BH119" s="320"/>
      <c r="BI119" s="320"/>
      <c r="BJ119" s="320"/>
      <c r="BK119" s="320"/>
      <c r="BL119" s="320"/>
      <c r="BM119" s="320"/>
      <c r="BN119" s="320"/>
      <c r="BO119" s="320"/>
      <c r="BP119" s="320"/>
      <c r="BQ119" s="320"/>
      <c r="BR119" s="320"/>
      <c r="BS119" s="320"/>
      <c r="BT119" s="320"/>
      <c r="BU119" s="320"/>
      <c r="BV119" s="320"/>
      <c r="BW119" s="320"/>
      <c r="BX119" s="320"/>
      <c r="BY119" s="320"/>
      <c r="BZ119" s="320"/>
      <c r="CA119" s="320"/>
      <c r="CB119" s="320"/>
      <c r="CC119" s="320"/>
      <c r="CD119" s="320"/>
      <c r="CE119" s="320"/>
      <c r="CF119" s="320"/>
      <c r="CG119" s="320"/>
      <c r="CH119" s="320"/>
      <c r="CI119" s="320"/>
      <c r="CJ119" s="320"/>
      <c r="CK119" s="320"/>
      <c r="CL119" s="320"/>
      <c r="CM119" s="320"/>
      <c r="CN119" s="320"/>
      <c r="CO119" s="320"/>
      <c r="CP119" s="320"/>
      <c r="CQ119" s="320"/>
      <c r="CR119" s="320"/>
      <c r="CS119" s="320"/>
      <c r="CT119" s="320"/>
      <c r="CU119" s="320"/>
      <c r="CV119" s="320"/>
      <c r="CW119" s="320"/>
      <c r="CX119" s="320"/>
      <c r="CY119" s="320"/>
      <c r="CZ119" s="320"/>
      <c r="DA119" s="320"/>
      <c r="DB119" s="320"/>
      <c r="DC119" s="320"/>
      <c r="DD119" s="320"/>
      <c r="DE119" s="320"/>
      <c r="DF119" s="320"/>
      <c r="DG119" s="320"/>
      <c r="DH119" s="320"/>
      <c r="DI119" s="320"/>
      <c r="DJ119" s="320"/>
      <c r="DK119" s="320"/>
      <c r="DL119" s="320"/>
      <c r="DM119" s="320"/>
      <c r="DN119" s="320"/>
      <c r="DO119" s="320"/>
      <c r="DP119" s="320"/>
      <c r="DQ119" s="320"/>
      <c r="DR119" s="320"/>
      <c r="DS119" s="320"/>
      <c r="DT119" s="320"/>
      <c r="DU119" s="320"/>
      <c r="DV119" s="320"/>
      <c r="DW119" s="320"/>
      <c r="DX119" s="320"/>
      <c r="DY119" s="320"/>
      <c r="DZ119" s="320"/>
      <c r="EA119" s="320"/>
      <c r="EB119" s="320"/>
      <c r="EC119" s="320"/>
      <c r="ED119" s="320"/>
      <c r="EE119" s="320"/>
      <c r="EF119" s="320"/>
      <c r="EG119" s="320"/>
      <c r="EH119" s="320"/>
      <c r="EI119" s="320"/>
      <c r="EJ119" s="320"/>
      <c r="EK119" s="320"/>
      <c r="EL119" s="320"/>
      <c r="EM119" s="320"/>
      <c r="EN119" s="320"/>
      <c r="EO119" s="320"/>
      <c r="EP119" s="320"/>
      <c r="EQ119" s="320"/>
      <c r="ER119" s="320"/>
      <c r="ES119" s="320"/>
      <c r="ET119" s="320"/>
      <c r="EU119" s="320"/>
      <c r="EV119" s="320"/>
      <c r="EW119" s="320"/>
      <c r="EX119" s="320"/>
      <c r="EY119" s="320"/>
      <c r="EZ119" s="320"/>
      <c r="FA119" s="320"/>
      <c r="FB119" s="320"/>
      <c r="FC119" s="320"/>
      <c r="FD119" s="320"/>
      <c r="FE119" s="320"/>
      <c r="FF119" s="320"/>
      <c r="FG119" s="320"/>
      <c r="FH119" s="320"/>
      <c r="FI119" s="320"/>
      <c r="FJ119" s="320"/>
      <c r="FK119" s="320"/>
      <c r="FL119" s="320"/>
      <c r="FM119" s="320"/>
      <c r="FN119" s="320"/>
      <c r="FO119" s="320"/>
      <c r="FP119" s="320"/>
      <c r="FQ119" s="320"/>
      <c r="FR119" s="320"/>
      <c r="FS119" s="320"/>
      <c r="FT119" s="320"/>
      <c r="FU119" s="320"/>
      <c r="FV119" s="320"/>
      <c r="FW119" s="320"/>
      <c r="FX119" s="320"/>
      <c r="FY119" s="320"/>
      <c r="FZ119" s="320"/>
      <c r="GA119" s="320"/>
      <c r="GB119" s="320"/>
      <c r="GC119" s="320"/>
      <c r="GD119" s="320"/>
      <c r="GE119" s="320"/>
      <c r="GF119" s="320"/>
      <c r="GG119" s="320"/>
      <c r="GH119" s="320"/>
      <c r="GI119" s="320"/>
      <c r="GJ119" s="320"/>
      <c r="GK119" s="320"/>
      <c r="GL119" s="320"/>
      <c r="GM119" s="320"/>
      <c r="GN119" s="320"/>
      <c r="GO119" s="320"/>
      <c r="GP119" s="320"/>
      <c r="GQ119" s="320"/>
      <c r="GR119" s="320"/>
      <c r="GS119" s="320"/>
      <c r="GT119" s="320"/>
      <c r="GU119" s="320"/>
      <c r="GV119" s="320"/>
      <c r="GW119" s="320"/>
      <c r="GX119" s="320"/>
      <c r="GY119" s="320"/>
      <c r="GZ119" s="320"/>
      <c r="HA119" s="320"/>
      <c r="HB119" s="320"/>
      <c r="HC119" s="320"/>
      <c r="HD119" s="320"/>
      <c r="HE119" s="320"/>
      <c r="HF119" s="320"/>
      <c r="HG119" s="320"/>
      <c r="HH119" s="320"/>
      <c r="HI119" s="320"/>
      <c r="HJ119" s="320"/>
      <c r="HK119" s="320"/>
      <c r="HL119" s="320"/>
      <c r="HM119" s="320"/>
      <c r="HN119" s="320"/>
      <c r="HO119" s="320"/>
      <c r="HP119" s="320"/>
      <c r="HQ119" s="320"/>
      <c r="HR119" s="320"/>
      <c r="HS119" s="320"/>
      <c r="HT119" s="320"/>
      <c r="HU119" s="320"/>
      <c r="HV119" s="320"/>
      <c r="HW119" s="320"/>
      <c r="HX119" s="320"/>
      <c r="HY119" s="320"/>
      <c r="HZ119" s="320"/>
      <c r="IA119" s="320"/>
      <c r="IB119" s="320"/>
      <c r="IC119" s="320"/>
      <c r="ID119" s="320"/>
      <c r="IE119" s="320"/>
      <c r="IF119" s="320"/>
      <c r="IG119" s="320"/>
      <c r="IH119" s="320"/>
      <c r="II119" s="320"/>
      <c r="IJ119" s="320"/>
      <c r="IK119" s="320"/>
      <c r="IL119" s="320"/>
      <c r="IM119" s="320"/>
      <c r="IN119" s="320"/>
      <c r="IO119" s="320"/>
      <c r="IP119" s="320"/>
      <c r="IQ119" s="320"/>
      <c r="IR119" s="320"/>
      <c r="IS119" s="320"/>
      <c r="IT119" s="320"/>
      <c r="IU119" s="320"/>
      <c r="IV119" s="320"/>
      <c r="IW119" s="320"/>
      <c r="IX119" s="320"/>
      <c r="IY119" s="320"/>
      <c r="IZ119" s="320"/>
      <c r="JA119" s="320"/>
      <c r="JB119" s="320"/>
      <c r="JC119" s="320"/>
      <c r="JD119" s="320"/>
      <c r="JE119" s="320"/>
      <c r="JF119" s="320"/>
      <c r="JG119" s="320"/>
      <c r="JH119" s="320"/>
      <c r="JI119" s="320"/>
      <c r="JJ119" s="320"/>
      <c r="JK119" s="320"/>
      <c r="JL119" s="320"/>
      <c r="JM119" s="320"/>
      <c r="JN119" s="320"/>
      <c r="JO119" s="320"/>
      <c r="JP119" s="320"/>
      <c r="JQ119" s="320"/>
      <c r="JR119" s="320"/>
      <c r="JS119" s="320"/>
      <c r="JT119" s="320"/>
      <c r="JU119" s="320"/>
      <c r="JV119" s="320"/>
      <c r="JW119" s="320"/>
      <c r="JX119" s="320"/>
      <c r="JY119" s="320"/>
      <c r="JZ119" s="320"/>
      <c r="KA119" s="320"/>
      <c r="KB119" s="320"/>
      <c r="KC119" s="320"/>
      <c r="KD119" s="320"/>
      <c r="KE119" s="320"/>
      <c r="KF119" s="320"/>
      <c r="KG119" s="320"/>
      <c r="KH119" s="320"/>
      <c r="KI119" s="320"/>
      <c r="KJ119" s="320"/>
      <c r="KK119" s="320"/>
      <c r="KL119" s="320"/>
      <c r="KM119" s="320"/>
      <c r="KN119" s="320"/>
      <c r="KO119" s="320"/>
      <c r="KP119" s="320"/>
      <c r="KQ119" s="320"/>
      <c r="KR119" s="320"/>
      <c r="KS119" s="320"/>
      <c r="KT119" s="320"/>
      <c r="KU119" s="320"/>
      <c r="KV119" s="320"/>
      <c r="KW119" s="320"/>
      <c r="KX119" s="320"/>
      <c r="KY119" s="320"/>
      <c r="KZ119" s="320"/>
      <c r="LA119" s="320"/>
      <c r="LB119" s="320"/>
      <c r="LC119" s="320"/>
      <c r="LD119" s="320"/>
      <c r="LE119" s="320"/>
      <c r="LF119" s="320"/>
      <c r="LG119" s="320"/>
      <c r="LH119" s="320"/>
      <c r="LI119" s="320"/>
      <c r="LJ119" s="320"/>
      <c r="LK119" s="320"/>
      <c r="LL119" s="320"/>
      <c r="LM119" s="320"/>
      <c r="LN119" s="320"/>
      <c r="LO119" s="320"/>
      <c r="LP119" s="320"/>
      <c r="LQ119" s="320"/>
      <c r="LR119" s="320"/>
      <c r="LS119" s="320"/>
      <c r="LT119" s="320"/>
      <c r="LU119" s="320"/>
      <c r="LV119" s="320"/>
      <c r="LW119" s="320"/>
      <c r="LX119" s="320"/>
      <c r="LY119" s="320"/>
      <c r="LZ119" s="320"/>
      <c r="MA119" s="320"/>
      <c r="MB119" s="320"/>
      <c r="MC119" s="320"/>
      <c r="MD119" s="320"/>
      <c r="ME119" s="320"/>
      <c r="MF119" s="320"/>
      <c r="MG119" s="320"/>
    </row>
    <row r="120" s="331" customFormat="1" ht="17.449999999999999" customHeight="1">
      <c r="A120" s="335" t="s">
        <v>227</v>
      </c>
      <c r="B120" s="339" t="s">
        <v>181</v>
      </c>
      <c r="C120" s="343" t="e">
        <f>#REF!</f>
        <v>#REF!</v>
      </c>
      <c r="D120" s="343" t="e">
        <f>#REF!</f>
        <v>#REF!</v>
      </c>
      <c r="E120" s="343" t="e">
        <f>#REF!</f>
        <v>#REF!</v>
      </c>
      <c r="F120" s="365">
        <v>97.846388101430023</v>
      </c>
      <c r="G120" s="365">
        <v>99.689408581093815</v>
      </c>
      <c r="H120" s="365">
        <v>100.50082455204286</v>
      </c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20"/>
      <c r="AV120" s="320"/>
      <c r="AW120" s="320"/>
      <c r="AX120" s="320"/>
      <c r="AY120" s="320"/>
      <c r="AZ120" s="320"/>
      <c r="BA120" s="320"/>
      <c r="BB120" s="320"/>
      <c r="BC120" s="320"/>
      <c r="BD120" s="320"/>
      <c r="BE120" s="320"/>
      <c r="BF120" s="320"/>
      <c r="BG120" s="320"/>
      <c r="BH120" s="320"/>
      <c r="BI120" s="320"/>
      <c r="BJ120" s="320"/>
      <c r="BK120" s="320"/>
      <c r="BL120" s="320"/>
      <c r="BM120" s="320"/>
      <c r="BN120" s="320"/>
      <c r="BO120" s="320"/>
      <c r="BP120" s="320"/>
      <c r="BQ120" s="320"/>
      <c r="BR120" s="320"/>
      <c r="BS120" s="320"/>
      <c r="BT120" s="320"/>
      <c r="BU120" s="320"/>
      <c r="BV120" s="320"/>
      <c r="BW120" s="320"/>
      <c r="BX120" s="320"/>
      <c r="BY120" s="320"/>
      <c r="BZ120" s="320"/>
      <c r="CA120" s="320"/>
      <c r="CB120" s="320"/>
      <c r="CC120" s="320"/>
      <c r="CD120" s="320"/>
      <c r="CE120" s="320"/>
      <c r="CF120" s="320"/>
      <c r="CG120" s="320"/>
      <c r="CH120" s="320"/>
      <c r="CI120" s="320"/>
      <c r="CJ120" s="320"/>
      <c r="CK120" s="320"/>
      <c r="CL120" s="320"/>
      <c r="CM120" s="320"/>
      <c r="CN120" s="320"/>
      <c r="CO120" s="320"/>
      <c r="CP120" s="320"/>
      <c r="CQ120" s="320"/>
      <c r="CR120" s="320"/>
      <c r="CS120" s="320"/>
      <c r="CT120" s="320"/>
      <c r="CU120" s="320"/>
      <c r="CV120" s="320"/>
      <c r="CW120" s="320"/>
      <c r="CX120" s="320"/>
      <c r="CY120" s="320"/>
      <c r="CZ120" s="320"/>
      <c r="DA120" s="320"/>
      <c r="DB120" s="320"/>
      <c r="DC120" s="320"/>
      <c r="DD120" s="320"/>
      <c r="DE120" s="320"/>
      <c r="DF120" s="320"/>
      <c r="DG120" s="320"/>
      <c r="DH120" s="320"/>
      <c r="DI120" s="320"/>
      <c r="DJ120" s="320"/>
      <c r="DK120" s="320"/>
      <c r="DL120" s="320"/>
      <c r="DM120" s="320"/>
      <c r="DN120" s="320"/>
      <c r="DO120" s="320"/>
      <c r="DP120" s="320"/>
      <c r="DQ120" s="320"/>
      <c r="DR120" s="320"/>
      <c r="DS120" s="320"/>
      <c r="DT120" s="320"/>
      <c r="DU120" s="320"/>
      <c r="DV120" s="320"/>
      <c r="DW120" s="320"/>
      <c r="DX120" s="320"/>
      <c r="DY120" s="320"/>
      <c r="DZ120" s="320"/>
      <c r="EA120" s="320"/>
      <c r="EB120" s="320"/>
      <c r="EC120" s="320"/>
      <c r="ED120" s="320"/>
      <c r="EE120" s="320"/>
      <c r="EF120" s="320"/>
      <c r="EG120" s="320"/>
      <c r="EH120" s="320"/>
      <c r="EI120" s="320"/>
      <c r="EJ120" s="320"/>
      <c r="EK120" s="320"/>
      <c r="EL120" s="320"/>
      <c r="EM120" s="320"/>
      <c r="EN120" s="320"/>
      <c r="EO120" s="320"/>
      <c r="EP120" s="320"/>
      <c r="EQ120" s="320"/>
      <c r="ER120" s="320"/>
      <c r="ES120" s="320"/>
      <c r="ET120" s="320"/>
      <c r="EU120" s="320"/>
      <c r="EV120" s="320"/>
      <c r="EW120" s="320"/>
      <c r="EX120" s="320"/>
      <c r="EY120" s="320"/>
      <c r="EZ120" s="320"/>
      <c r="FA120" s="320"/>
      <c r="FB120" s="320"/>
      <c r="FC120" s="320"/>
      <c r="FD120" s="320"/>
      <c r="FE120" s="320"/>
      <c r="FF120" s="320"/>
      <c r="FG120" s="320"/>
      <c r="FH120" s="320"/>
      <c r="FI120" s="320"/>
      <c r="FJ120" s="320"/>
      <c r="FK120" s="320"/>
      <c r="FL120" s="320"/>
      <c r="FM120" s="320"/>
      <c r="FN120" s="320"/>
      <c r="FO120" s="320"/>
      <c r="FP120" s="320"/>
      <c r="FQ120" s="320"/>
      <c r="FR120" s="320"/>
      <c r="FS120" s="320"/>
      <c r="FT120" s="320"/>
      <c r="FU120" s="320"/>
      <c r="FV120" s="320"/>
      <c r="FW120" s="320"/>
      <c r="FX120" s="320"/>
      <c r="FY120" s="320"/>
      <c r="FZ120" s="320"/>
      <c r="GA120" s="320"/>
      <c r="GB120" s="320"/>
      <c r="GC120" s="320"/>
      <c r="GD120" s="320"/>
      <c r="GE120" s="320"/>
      <c r="GF120" s="320"/>
      <c r="GG120" s="320"/>
      <c r="GH120" s="320"/>
      <c r="GI120" s="320"/>
      <c r="GJ120" s="320"/>
      <c r="GK120" s="320"/>
      <c r="GL120" s="320"/>
      <c r="GM120" s="320"/>
      <c r="GN120" s="320"/>
      <c r="GO120" s="320"/>
      <c r="GP120" s="320"/>
      <c r="GQ120" s="320"/>
      <c r="GR120" s="320"/>
      <c r="GS120" s="320"/>
      <c r="GT120" s="320"/>
      <c r="GU120" s="320"/>
      <c r="GV120" s="320"/>
      <c r="GW120" s="320"/>
      <c r="GX120" s="320"/>
      <c r="GY120" s="320"/>
      <c r="GZ120" s="320"/>
      <c r="HA120" s="320"/>
      <c r="HB120" s="320"/>
      <c r="HC120" s="320"/>
      <c r="HD120" s="320"/>
      <c r="HE120" s="320"/>
      <c r="HF120" s="320"/>
      <c r="HG120" s="320"/>
      <c r="HH120" s="320"/>
      <c r="HI120" s="320"/>
      <c r="HJ120" s="320"/>
      <c r="HK120" s="320"/>
      <c r="HL120" s="320"/>
      <c r="HM120" s="320"/>
      <c r="HN120" s="320"/>
      <c r="HO120" s="320"/>
      <c r="HP120" s="320"/>
      <c r="HQ120" s="320"/>
      <c r="HR120" s="320"/>
      <c r="HS120" s="320"/>
      <c r="HT120" s="320"/>
      <c r="HU120" s="320"/>
      <c r="HV120" s="320"/>
      <c r="HW120" s="320"/>
      <c r="HX120" s="320"/>
      <c r="HY120" s="320"/>
      <c r="HZ120" s="320"/>
      <c r="IA120" s="320"/>
      <c r="IB120" s="320"/>
      <c r="IC120" s="320"/>
      <c r="ID120" s="320"/>
      <c r="IE120" s="320"/>
      <c r="IF120" s="320"/>
      <c r="IG120" s="320"/>
      <c r="IH120" s="320"/>
      <c r="II120" s="320"/>
      <c r="IJ120" s="320"/>
      <c r="IK120" s="320"/>
      <c r="IL120" s="320"/>
      <c r="IM120" s="320"/>
      <c r="IN120" s="320"/>
      <c r="IO120" s="320"/>
      <c r="IP120" s="320"/>
      <c r="IQ120" s="320"/>
      <c r="IR120" s="320"/>
      <c r="IS120" s="320"/>
      <c r="IT120" s="320"/>
      <c r="IU120" s="320"/>
      <c r="IV120" s="320"/>
      <c r="IW120" s="320"/>
      <c r="IX120" s="320"/>
      <c r="IY120" s="320"/>
      <c r="IZ120" s="320"/>
      <c r="JA120" s="320"/>
      <c r="JB120" s="320"/>
      <c r="JC120" s="320"/>
      <c r="JD120" s="320"/>
      <c r="JE120" s="320"/>
      <c r="JF120" s="320"/>
      <c r="JG120" s="320"/>
      <c r="JH120" s="320"/>
      <c r="JI120" s="320"/>
      <c r="JJ120" s="320"/>
      <c r="JK120" s="320"/>
      <c r="JL120" s="320"/>
      <c r="JM120" s="320"/>
      <c r="JN120" s="320"/>
      <c r="JO120" s="320"/>
      <c r="JP120" s="320"/>
      <c r="JQ120" s="320"/>
      <c r="JR120" s="320"/>
      <c r="JS120" s="320"/>
      <c r="JT120" s="320"/>
      <c r="JU120" s="320"/>
      <c r="JV120" s="320"/>
      <c r="JW120" s="320"/>
      <c r="JX120" s="320"/>
      <c r="JY120" s="320"/>
      <c r="JZ120" s="320"/>
      <c r="KA120" s="320"/>
      <c r="KB120" s="320"/>
      <c r="KC120" s="320"/>
      <c r="KD120" s="320"/>
      <c r="KE120" s="320"/>
      <c r="KF120" s="320"/>
      <c r="KG120" s="320"/>
      <c r="KH120" s="320"/>
      <c r="KI120" s="320"/>
      <c r="KJ120" s="320"/>
      <c r="KK120" s="320"/>
      <c r="KL120" s="320"/>
      <c r="KM120" s="320"/>
      <c r="KN120" s="320"/>
      <c r="KO120" s="320"/>
      <c r="KP120" s="320"/>
      <c r="KQ120" s="320"/>
      <c r="KR120" s="320"/>
      <c r="KS120" s="320"/>
      <c r="KT120" s="320"/>
      <c r="KU120" s="320"/>
      <c r="KV120" s="320"/>
      <c r="KW120" s="320"/>
      <c r="KX120" s="320"/>
      <c r="KY120" s="320"/>
      <c r="KZ120" s="320"/>
      <c r="LA120" s="320"/>
      <c r="LB120" s="320"/>
      <c r="LC120" s="320"/>
      <c r="LD120" s="320"/>
      <c r="LE120" s="320"/>
      <c r="LF120" s="320"/>
      <c r="LG120" s="320"/>
      <c r="LH120" s="320"/>
      <c r="LI120" s="320"/>
      <c r="LJ120" s="320"/>
      <c r="LK120" s="320"/>
      <c r="LL120" s="320"/>
      <c r="LM120" s="320"/>
      <c r="LN120" s="320"/>
      <c r="LO120" s="320"/>
      <c r="LP120" s="320"/>
      <c r="LQ120" s="320"/>
      <c r="LR120" s="320"/>
      <c r="LS120" s="320"/>
      <c r="LT120" s="320"/>
      <c r="LU120" s="320"/>
      <c r="LV120" s="320"/>
      <c r="LW120" s="320"/>
      <c r="LX120" s="320"/>
      <c r="LY120" s="320"/>
      <c r="LZ120" s="320"/>
      <c r="MA120" s="320"/>
      <c r="MB120" s="320"/>
      <c r="MC120" s="320"/>
      <c r="MD120" s="320"/>
      <c r="ME120" s="320"/>
      <c r="MF120" s="320"/>
      <c r="MG120" s="320"/>
    </row>
    <row r="121" s="331" customFormat="1" ht="63.75" customHeight="1">
      <c r="A121" s="335" t="s">
        <v>537</v>
      </c>
      <c r="B121" s="339"/>
      <c r="C121" s="369"/>
      <c r="D121" s="369"/>
      <c r="E121" s="365"/>
      <c r="F121" s="365"/>
      <c r="G121" s="365"/>
      <c r="H121" s="365"/>
      <c r="I121" s="320"/>
      <c r="J121" s="320"/>
      <c r="K121" s="320"/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20"/>
      <c r="AH121" s="320"/>
      <c r="AI121" s="320"/>
      <c r="AJ121" s="320"/>
      <c r="AK121" s="320"/>
      <c r="AL121" s="320"/>
      <c r="AM121" s="320"/>
      <c r="AN121" s="320"/>
      <c r="AO121" s="320"/>
      <c r="AP121" s="320"/>
      <c r="AQ121" s="320"/>
      <c r="AR121" s="320"/>
      <c r="AS121" s="320"/>
      <c r="AT121" s="320"/>
      <c r="AU121" s="320"/>
      <c r="AV121" s="320"/>
      <c r="AW121" s="320"/>
      <c r="AX121" s="320"/>
      <c r="AY121" s="320"/>
      <c r="AZ121" s="320"/>
      <c r="BA121" s="320"/>
      <c r="BB121" s="320"/>
      <c r="BC121" s="320"/>
      <c r="BD121" s="320"/>
      <c r="BE121" s="320"/>
      <c r="BF121" s="320"/>
      <c r="BG121" s="320"/>
      <c r="BH121" s="320"/>
      <c r="BI121" s="320"/>
      <c r="BJ121" s="320"/>
      <c r="BK121" s="320"/>
      <c r="BL121" s="320"/>
      <c r="BM121" s="320"/>
      <c r="BN121" s="320"/>
      <c r="BO121" s="320"/>
      <c r="BP121" s="320"/>
      <c r="BQ121" s="320"/>
      <c r="BR121" s="320"/>
      <c r="BS121" s="320"/>
      <c r="BT121" s="320"/>
      <c r="BU121" s="320"/>
      <c r="BV121" s="320"/>
      <c r="BW121" s="320"/>
      <c r="BX121" s="320"/>
      <c r="BY121" s="320"/>
      <c r="BZ121" s="320"/>
      <c r="CA121" s="320"/>
      <c r="CB121" s="320"/>
      <c r="CC121" s="320"/>
      <c r="CD121" s="320"/>
      <c r="CE121" s="320"/>
      <c r="CF121" s="320"/>
      <c r="CG121" s="320"/>
      <c r="CH121" s="320"/>
      <c r="CI121" s="320"/>
      <c r="CJ121" s="320"/>
      <c r="CK121" s="320"/>
      <c r="CL121" s="320"/>
      <c r="CM121" s="320"/>
      <c r="CN121" s="320"/>
      <c r="CO121" s="320"/>
      <c r="CP121" s="320"/>
      <c r="CQ121" s="320"/>
      <c r="CR121" s="320"/>
      <c r="CS121" s="320"/>
      <c r="CT121" s="320"/>
      <c r="CU121" s="320"/>
      <c r="CV121" s="320"/>
      <c r="CW121" s="320"/>
      <c r="CX121" s="320"/>
      <c r="CY121" s="320"/>
      <c r="CZ121" s="320"/>
      <c r="DA121" s="320"/>
      <c r="DB121" s="320"/>
      <c r="DC121" s="320"/>
      <c r="DD121" s="320"/>
      <c r="DE121" s="320"/>
      <c r="DF121" s="320"/>
      <c r="DG121" s="320"/>
      <c r="DH121" s="320"/>
      <c r="DI121" s="320"/>
      <c r="DJ121" s="320"/>
      <c r="DK121" s="320"/>
      <c r="DL121" s="320"/>
      <c r="DM121" s="320"/>
      <c r="DN121" s="320"/>
      <c r="DO121" s="320"/>
      <c r="DP121" s="320"/>
      <c r="DQ121" s="320"/>
      <c r="DR121" s="320"/>
      <c r="DS121" s="320"/>
      <c r="DT121" s="320"/>
      <c r="DU121" s="320"/>
      <c r="DV121" s="320"/>
      <c r="DW121" s="320"/>
      <c r="DX121" s="320"/>
      <c r="DY121" s="320"/>
      <c r="DZ121" s="320"/>
      <c r="EA121" s="320"/>
      <c r="EB121" s="320"/>
      <c r="EC121" s="320"/>
      <c r="ED121" s="320"/>
      <c r="EE121" s="320"/>
      <c r="EF121" s="320"/>
      <c r="EG121" s="320"/>
      <c r="EH121" s="320"/>
      <c r="EI121" s="320"/>
      <c r="EJ121" s="320"/>
      <c r="EK121" s="320"/>
      <c r="EL121" s="320"/>
      <c r="EM121" s="320"/>
      <c r="EN121" s="320"/>
      <c r="EO121" s="320"/>
      <c r="EP121" s="320"/>
      <c r="EQ121" s="320"/>
      <c r="ER121" s="320"/>
      <c r="ES121" s="320"/>
      <c r="ET121" s="320"/>
      <c r="EU121" s="320"/>
      <c r="EV121" s="320"/>
      <c r="EW121" s="320"/>
      <c r="EX121" s="320"/>
      <c r="EY121" s="320"/>
      <c r="EZ121" s="320"/>
      <c r="FA121" s="320"/>
      <c r="FB121" s="320"/>
      <c r="FC121" s="320"/>
      <c r="FD121" s="320"/>
      <c r="FE121" s="320"/>
      <c r="FF121" s="320"/>
      <c r="FG121" s="320"/>
      <c r="FH121" s="320"/>
      <c r="FI121" s="320"/>
      <c r="FJ121" s="320"/>
      <c r="FK121" s="320"/>
      <c r="FL121" s="320"/>
      <c r="FM121" s="320"/>
      <c r="FN121" s="320"/>
      <c r="FO121" s="320"/>
      <c r="FP121" s="320"/>
      <c r="FQ121" s="320"/>
      <c r="FR121" s="320"/>
      <c r="FS121" s="320"/>
      <c r="FT121" s="320"/>
      <c r="FU121" s="320"/>
      <c r="FV121" s="320"/>
      <c r="FW121" s="320"/>
      <c r="FX121" s="320"/>
      <c r="FY121" s="320"/>
      <c r="FZ121" s="320"/>
      <c r="GA121" s="320"/>
      <c r="GB121" s="320"/>
      <c r="GC121" s="320"/>
      <c r="GD121" s="320"/>
      <c r="GE121" s="320"/>
      <c r="GF121" s="320"/>
      <c r="GG121" s="320"/>
      <c r="GH121" s="320"/>
      <c r="GI121" s="320"/>
      <c r="GJ121" s="320"/>
      <c r="GK121" s="320"/>
      <c r="GL121" s="320"/>
      <c r="GM121" s="320"/>
      <c r="GN121" s="320"/>
      <c r="GO121" s="320"/>
      <c r="GP121" s="320"/>
      <c r="GQ121" s="320"/>
      <c r="GR121" s="320"/>
      <c r="GS121" s="320"/>
      <c r="GT121" s="320"/>
      <c r="GU121" s="320"/>
      <c r="GV121" s="320"/>
      <c r="GW121" s="320"/>
      <c r="GX121" s="320"/>
      <c r="GY121" s="320"/>
      <c r="GZ121" s="320"/>
      <c r="HA121" s="320"/>
      <c r="HB121" s="320"/>
      <c r="HC121" s="320"/>
      <c r="HD121" s="320"/>
      <c r="HE121" s="320"/>
      <c r="HF121" s="320"/>
      <c r="HG121" s="320"/>
      <c r="HH121" s="320"/>
      <c r="HI121" s="320"/>
      <c r="HJ121" s="320"/>
      <c r="HK121" s="320"/>
      <c r="HL121" s="320"/>
      <c r="HM121" s="320"/>
      <c r="HN121" s="320"/>
      <c r="HO121" s="320"/>
      <c r="HP121" s="320"/>
      <c r="HQ121" s="320"/>
      <c r="HR121" s="320"/>
      <c r="HS121" s="320"/>
      <c r="HT121" s="320"/>
      <c r="HU121" s="320"/>
      <c r="HV121" s="320"/>
      <c r="HW121" s="320"/>
      <c r="HX121" s="320"/>
      <c r="HY121" s="320"/>
      <c r="HZ121" s="320"/>
      <c r="IA121" s="320"/>
      <c r="IB121" s="320"/>
      <c r="IC121" s="320"/>
      <c r="ID121" s="320"/>
      <c r="IE121" s="320"/>
      <c r="IF121" s="320"/>
      <c r="IG121" s="320"/>
      <c r="IH121" s="320"/>
      <c r="II121" s="320"/>
      <c r="IJ121" s="320"/>
      <c r="IK121" s="320"/>
      <c r="IL121" s="320"/>
      <c r="IM121" s="320"/>
      <c r="IN121" s="320"/>
      <c r="IO121" s="320"/>
      <c r="IP121" s="320"/>
      <c r="IQ121" s="320"/>
      <c r="IR121" s="320"/>
      <c r="IS121" s="320"/>
      <c r="IT121" s="320"/>
      <c r="IU121" s="320"/>
      <c r="IV121" s="320"/>
      <c r="IW121" s="320"/>
      <c r="IX121" s="320"/>
      <c r="IY121" s="320"/>
      <c r="IZ121" s="320"/>
      <c r="JA121" s="320"/>
      <c r="JB121" s="320"/>
      <c r="JC121" s="320"/>
      <c r="JD121" s="320"/>
      <c r="JE121" s="320"/>
      <c r="JF121" s="320"/>
      <c r="JG121" s="320"/>
      <c r="JH121" s="320"/>
      <c r="JI121" s="320"/>
      <c r="JJ121" s="320"/>
      <c r="JK121" s="320"/>
      <c r="JL121" s="320"/>
      <c r="JM121" s="320"/>
      <c r="JN121" s="320"/>
      <c r="JO121" s="320"/>
      <c r="JP121" s="320"/>
      <c r="JQ121" s="320"/>
      <c r="JR121" s="320"/>
      <c r="JS121" s="320"/>
      <c r="JT121" s="320"/>
      <c r="JU121" s="320"/>
      <c r="JV121" s="320"/>
      <c r="JW121" s="320"/>
      <c r="JX121" s="320"/>
      <c r="JY121" s="320"/>
      <c r="JZ121" s="320"/>
      <c r="KA121" s="320"/>
      <c r="KB121" s="320"/>
      <c r="KC121" s="320"/>
      <c r="KD121" s="320"/>
      <c r="KE121" s="320"/>
      <c r="KF121" s="320"/>
      <c r="KG121" s="320"/>
      <c r="KH121" s="320"/>
      <c r="KI121" s="320"/>
      <c r="KJ121" s="320"/>
      <c r="KK121" s="320"/>
      <c r="KL121" s="320"/>
      <c r="KM121" s="320"/>
      <c r="KN121" s="320"/>
      <c r="KO121" s="320"/>
      <c r="KP121" s="320"/>
      <c r="KQ121" s="320"/>
      <c r="KR121" s="320"/>
      <c r="KS121" s="320"/>
      <c r="KT121" s="320"/>
      <c r="KU121" s="320"/>
      <c r="KV121" s="320"/>
      <c r="KW121" s="320"/>
      <c r="KX121" s="320"/>
      <c r="KY121" s="320"/>
      <c r="KZ121" s="320"/>
      <c r="LA121" s="320"/>
      <c r="LB121" s="320"/>
      <c r="LC121" s="320"/>
      <c r="LD121" s="320"/>
      <c r="LE121" s="320"/>
      <c r="LF121" s="320"/>
      <c r="LG121" s="320"/>
      <c r="LH121" s="320"/>
      <c r="LI121" s="320"/>
      <c r="LJ121" s="320"/>
      <c r="LK121" s="320"/>
      <c r="LL121" s="320"/>
      <c r="LM121" s="320"/>
      <c r="LN121" s="320"/>
      <c r="LO121" s="320"/>
      <c r="LP121" s="320"/>
      <c r="LQ121" s="320"/>
      <c r="LR121" s="320"/>
      <c r="LS121" s="320"/>
      <c r="LT121" s="320"/>
      <c r="LU121" s="320"/>
      <c r="LV121" s="320"/>
      <c r="LW121" s="320"/>
      <c r="LX121" s="320"/>
      <c r="LY121" s="320"/>
      <c r="LZ121" s="320"/>
      <c r="MA121" s="320"/>
      <c r="MB121" s="320"/>
      <c r="MC121" s="320"/>
      <c r="MD121" s="320"/>
      <c r="ME121" s="320"/>
      <c r="MF121" s="320"/>
      <c r="MG121" s="320"/>
    </row>
    <row r="122" s="331" customFormat="1" ht="18" customHeight="1">
      <c r="A122" s="335" t="s">
        <v>188</v>
      </c>
      <c r="B122" s="339" t="s">
        <v>245</v>
      </c>
      <c r="C122" s="343" t="e">
        <f>#REF!</f>
        <v>#REF!</v>
      </c>
      <c r="D122" s="343" t="e">
        <f>#REF!</f>
        <v>#REF!</v>
      </c>
      <c r="E122" s="343" t="e">
        <f>#REF!</f>
        <v>#REF!</v>
      </c>
      <c r="F122" s="365">
        <v>857.29999999999995</v>
      </c>
      <c r="G122" s="365">
        <v>920.89999999999998</v>
      </c>
      <c r="H122" s="365">
        <v>995.01999999999998</v>
      </c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0"/>
      <c r="AZ122" s="320"/>
      <c r="BA122" s="320"/>
      <c r="BB122" s="320"/>
      <c r="BC122" s="320"/>
      <c r="BD122" s="320"/>
      <c r="BE122" s="320"/>
      <c r="BF122" s="320"/>
      <c r="BG122" s="320"/>
      <c r="BH122" s="320"/>
      <c r="BI122" s="320"/>
      <c r="BJ122" s="320"/>
      <c r="BK122" s="320"/>
      <c r="BL122" s="320"/>
      <c r="BM122" s="320"/>
      <c r="BN122" s="320"/>
      <c r="BO122" s="320"/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/>
      <c r="BZ122" s="320"/>
      <c r="CA122" s="320"/>
      <c r="CB122" s="320"/>
      <c r="CC122" s="320"/>
      <c r="CD122" s="320"/>
      <c r="CE122" s="320"/>
      <c r="CF122" s="320"/>
      <c r="CG122" s="320"/>
      <c r="CH122" s="320"/>
      <c r="CI122" s="320"/>
      <c r="CJ122" s="320"/>
      <c r="CK122" s="320"/>
      <c r="CL122" s="320"/>
      <c r="CM122" s="320"/>
      <c r="CN122" s="320"/>
      <c r="CO122" s="320"/>
      <c r="CP122" s="320"/>
      <c r="CQ122" s="320"/>
      <c r="CR122" s="320"/>
      <c r="CS122" s="320"/>
      <c r="CT122" s="320"/>
      <c r="CU122" s="320"/>
      <c r="CV122" s="320"/>
      <c r="CW122" s="320"/>
      <c r="CX122" s="320"/>
      <c r="CY122" s="320"/>
      <c r="CZ122" s="320"/>
      <c r="DA122" s="320"/>
      <c r="DB122" s="320"/>
      <c r="DC122" s="320"/>
      <c r="DD122" s="320"/>
      <c r="DE122" s="320"/>
      <c r="DF122" s="320"/>
      <c r="DG122" s="320"/>
      <c r="DH122" s="320"/>
      <c r="DI122" s="320"/>
      <c r="DJ122" s="320"/>
      <c r="DK122" s="320"/>
      <c r="DL122" s="320"/>
      <c r="DM122" s="320"/>
      <c r="DN122" s="320"/>
      <c r="DO122" s="320"/>
      <c r="DP122" s="320"/>
      <c r="DQ122" s="320"/>
      <c r="DR122" s="320"/>
      <c r="DS122" s="320"/>
      <c r="DT122" s="320"/>
      <c r="DU122" s="320"/>
      <c r="DV122" s="320"/>
      <c r="DW122" s="320"/>
      <c r="DX122" s="320"/>
      <c r="DY122" s="320"/>
      <c r="DZ122" s="320"/>
      <c r="EA122" s="320"/>
      <c r="EB122" s="320"/>
      <c r="EC122" s="320"/>
      <c r="ED122" s="320"/>
      <c r="EE122" s="320"/>
      <c r="EF122" s="320"/>
      <c r="EG122" s="320"/>
      <c r="EH122" s="320"/>
      <c r="EI122" s="320"/>
      <c r="EJ122" s="320"/>
      <c r="EK122" s="320"/>
      <c r="EL122" s="320"/>
      <c r="EM122" s="320"/>
      <c r="EN122" s="320"/>
      <c r="EO122" s="320"/>
      <c r="EP122" s="320"/>
      <c r="EQ122" s="320"/>
      <c r="ER122" s="320"/>
      <c r="ES122" s="320"/>
      <c r="ET122" s="320"/>
      <c r="EU122" s="320"/>
      <c r="EV122" s="320"/>
      <c r="EW122" s="320"/>
      <c r="EX122" s="320"/>
      <c r="EY122" s="320"/>
      <c r="EZ122" s="320"/>
      <c r="FA122" s="320"/>
      <c r="FB122" s="320"/>
      <c r="FC122" s="320"/>
      <c r="FD122" s="320"/>
      <c r="FE122" s="320"/>
      <c r="FF122" s="320"/>
      <c r="FG122" s="320"/>
      <c r="FH122" s="320"/>
      <c r="FI122" s="320"/>
      <c r="FJ122" s="320"/>
      <c r="FK122" s="320"/>
      <c r="FL122" s="320"/>
      <c r="FM122" s="320"/>
      <c r="FN122" s="320"/>
      <c r="FO122" s="320"/>
      <c r="FP122" s="320"/>
      <c r="FQ122" s="320"/>
      <c r="FR122" s="320"/>
      <c r="FS122" s="320"/>
      <c r="FT122" s="320"/>
      <c r="FU122" s="320"/>
      <c r="FV122" s="320"/>
      <c r="FW122" s="320"/>
      <c r="FX122" s="320"/>
      <c r="FY122" s="320"/>
      <c r="FZ122" s="320"/>
      <c r="GA122" s="320"/>
      <c r="GB122" s="320"/>
      <c r="GC122" s="320"/>
      <c r="GD122" s="320"/>
      <c r="GE122" s="320"/>
      <c r="GF122" s="320"/>
      <c r="GG122" s="320"/>
      <c r="GH122" s="320"/>
      <c r="GI122" s="320"/>
      <c r="GJ122" s="320"/>
      <c r="GK122" s="320"/>
      <c r="GL122" s="320"/>
      <c r="GM122" s="320"/>
      <c r="GN122" s="320"/>
      <c r="GO122" s="320"/>
      <c r="GP122" s="320"/>
      <c r="GQ122" s="320"/>
      <c r="GR122" s="320"/>
      <c r="GS122" s="320"/>
      <c r="GT122" s="320"/>
      <c r="GU122" s="320"/>
      <c r="GV122" s="320"/>
      <c r="GW122" s="320"/>
      <c r="GX122" s="320"/>
      <c r="GY122" s="320"/>
      <c r="GZ122" s="320"/>
      <c r="HA122" s="320"/>
      <c r="HB122" s="320"/>
      <c r="HC122" s="320"/>
      <c r="HD122" s="320"/>
      <c r="HE122" s="320"/>
      <c r="HF122" s="320"/>
      <c r="HG122" s="320"/>
      <c r="HH122" s="320"/>
      <c r="HI122" s="320"/>
      <c r="HJ122" s="320"/>
      <c r="HK122" s="320"/>
      <c r="HL122" s="320"/>
      <c r="HM122" s="320"/>
      <c r="HN122" s="320"/>
      <c r="HO122" s="320"/>
      <c r="HP122" s="320"/>
      <c r="HQ122" s="320"/>
      <c r="HR122" s="320"/>
      <c r="HS122" s="320"/>
      <c r="HT122" s="320"/>
      <c r="HU122" s="320"/>
      <c r="HV122" s="320"/>
      <c r="HW122" s="320"/>
      <c r="HX122" s="320"/>
      <c r="HY122" s="320"/>
      <c r="HZ122" s="320"/>
      <c r="IA122" s="320"/>
      <c r="IB122" s="320"/>
      <c r="IC122" s="320"/>
      <c r="ID122" s="320"/>
      <c r="IE122" s="320"/>
      <c r="IF122" s="320"/>
      <c r="IG122" s="320"/>
      <c r="IH122" s="320"/>
      <c r="II122" s="320"/>
      <c r="IJ122" s="320"/>
      <c r="IK122" s="320"/>
      <c r="IL122" s="320"/>
      <c r="IM122" s="320"/>
      <c r="IN122" s="320"/>
      <c r="IO122" s="320"/>
      <c r="IP122" s="320"/>
      <c r="IQ122" s="320"/>
      <c r="IR122" s="320"/>
      <c r="IS122" s="320"/>
      <c r="IT122" s="320"/>
      <c r="IU122" s="320"/>
      <c r="IV122" s="320"/>
      <c r="IW122" s="320"/>
      <c r="IX122" s="320"/>
      <c r="IY122" s="320"/>
      <c r="IZ122" s="320"/>
      <c r="JA122" s="320"/>
      <c r="JB122" s="320"/>
      <c r="JC122" s="320"/>
      <c r="JD122" s="320"/>
      <c r="JE122" s="320"/>
      <c r="JF122" s="320"/>
      <c r="JG122" s="320"/>
      <c r="JH122" s="320"/>
      <c r="JI122" s="320"/>
      <c r="JJ122" s="320"/>
      <c r="JK122" s="320"/>
      <c r="JL122" s="320"/>
      <c r="JM122" s="320"/>
      <c r="JN122" s="320"/>
      <c r="JO122" s="320"/>
      <c r="JP122" s="320"/>
      <c r="JQ122" s="320"/>
      <c r="JR122" s="320"/>
      <c r="JS122" s="320"/>
      <c r="JT122" s="320"/>
      <c r="JU122" s="320"/>
      <c r="JV122" s="320"/>
      <c r="JW122" s="320"/>
      <c r="JX122" s="320"/>
      <c r="JY122" s="320"/>
      <c r="JZ122" s="320"/>
      <c r="KA122" s="320"/>
      <c r="KB122" s="320"/>
      <c r="KC122" s="320"/>
      <c r="KD122" s="320"/>
      <c r="KE122" s="320"/>
      <c r="KF122" s="320"/>
      <c r="KG122" s="320"/>
      <c r="KH122" s="320"/>
      <c r="KI122" s="320"/>
      <c r="KJ122" s="320"/>
      <c r="KK122" s="320"/>
      <c r="KL122" s="320"/>
      <c r="KM122" s="320"/>
      <c r="KN122" s="320"/>
      <c r="KO122" s="320"/>
      <c r="KP122" s="320"/>
      <c r="KQ122" s="320"/>
      <c r="KR122" s="320"/>
      <c r="KS122" s="320"/>
      <c r="KT122" s="320"/>
      <c r="KU122" s="320"/>
      <c r="KV122" s="320"/>
      <c r="KW122" s="320"/>
      <c r="KX122" s="320"/>
      <c r="KY122" s="320"/>
      <c r="KZ122" s="320"/>
      <c r="LA122" s="320"/>
      <c r="LB122" s="320"/>
      <c r="LC122" s="320"/>
      <c r="LD122" s="320"/>
      <c r="LE122" s="320"/>
      <c r="LF122" s="320"/>
      <c r="LG122" s="320"/>
      <c r="LH122" s="320"/>
      <c r="LI122" s="320"/>
      <c r="LJ122" s="320"/>
      <c r="LK122" s="320"/>
      <c r="LL122" s="320"/>
      <c r="LM122" s="320"/>
      <c r="LN122" s="320"/>
      <c r="LO122" s="320"/>
      <c r="LP122" s="320"/>
      <c r="LQ122" s="320"/>
      <c r="LR122" s="320"/>
      <c r="LS122" s="320"/>
      <c r="LT122" s="320"/>
      <c r="LU122" s="320"/>
      <c r="LV122" s="320"/>
      <c r="LW122" s="320"/>
      <c r="LX122" s="320"/>
      <c r="LY122" s="320"/>
      <c r="LZ122" s="320"/>
      <c r="MA122" s="320"/>
      <c r="MB122" s="320"/>
      <c r="MC122" s="320"/>
      <c r="MD122" s="320"/>
      <c r="ME122" s="320"/>
      <c r="MF122" s="320"/>
      <c r="MG122" s="320"/>
    </row>
    <row r="123" s="331" customFormat="1" ht="19.5" customHeight="1">
      <c r="A123" s="335" t="s">
        <v>227</v>
      </c>
      <c r="B123" s="339" t="s">
        <v>181</v>
      </c>
      <c r="C123" s="343" t="e">
        <f>#REF!</f>
        <v>#REF!</v>
      </c>
      <c r="D123" s="343" t="e">
        <f>#REF!</f>
        <v>#REF!</v>
      </c>
      <c r="E123" s="343" t="e">
        <f>#REF!</f>
        <v>#REF!</v>
      </c>
      <c r="F123" s="365">
        <v>100.10961494873716</v>
      </c>
      <c r="G123" s="365">
        <v>100.11056842126318</v>
      </c>
      <c r="H123" s="365">
        <v>100.69771487574913</v>
      </c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  <c r="AH123" s="320"/>
      <c r="AI123" s="320"/>
      <c r="AJ123" s="320"/>
      <c r="AK123" s="320"/>
      <c r="AL123" s="320"/>
      <c r="AM123" s="320"/>
      <c r="AN123" s="320"/>
      <c r="AO123" s="320"/>
      <c r="AP123" s="320"/>
      <c r="AQ123" s="320"/>
      <c r="AR123" s="320"/>
      <c r="AS123" s="320"/>
      <c r="AT123" s="320"/>
      <c r="AU123" s="320"/>
      <c r="AV123" s="320"/>
      <c r="AW123" s="320"/>
      <c r="AX123" s="320"/>
      <c r="AY123" s="320"/>
      <c r="AZ123" s="320"/>
      <c r="BA123" s="320"/>
      <c r="BB123" s="320"/>
      <c r="BC123" s="320"/>
      <c r="BD123" s="320"/>
      <c r="BE123" s="320"/>
      <c r="BF123" s="320"/>
      <c r="BG123" s="320"/>
      <c r="BH123" s="320"/>
      <c r="BI123" s="320"/>
      <c r="BJ123" s="320"/>
      <c r="BK123" s="320"/>
      <c r="BL123" s="320"/>
      <c r="BM123" s="320"/>
      <c r="BN123" s="320"/>
      <c r="BO123" s="320"/>
      <c r="BP123" s="320"/>
      <c r="BQ123" s="320"/>
      <c r="BR123" s="320"/>
      <c r="BS123" s="320"/>
      <c r="BT123" s="320"/>
      <c r="BU123" s="320"/>
      <c r="BV123" s="320"/>
      <c r="BW123" s="320"/>
      <c r="BX123" s="320"/>
      <c r="BY123" s="320"/>
      <c r="BZ123" s="320"/>
      <c r="CA123" s="320"/>
      <c r="CB123" s="320"/>
      <c r="CC123" s="320"/>
      <c r="CD123" s="320"/>
      <c r="CE123" s="320"/>
      <c r="CF123" s="320"/>
      <c r="CG123" s="320"/>
      <c r="CH123" s="320"/>
      <c r="CI123" s="320"/>
      <c r="CJ123" s="320"/>
      <c r="CK123" s="320"/>
      <c r="CL123" s="320"/>
      <c r="CM123" s="320"/>
      <c r="CN123" s="320"/>
      <c r="CO123" s="320"/>
      <c r="CP123" s="320"/>
      <c r="CQ123" s="320"/>
      <c r="CR123" s="320"/>
      <c r="CS123" s="320"/>
      <c r="CT123" s="320"/>
      <c r="CU123" s="320"/>
      <c r="CV123" s="320"/>
      <c r="CW123" s="320"/>
      <c r="CX123" s="320"/>
      <c r="CY123" s="320"/>
      <c r="CZ123" s="320"/>
      <c r="DA123" s="320"/>
      <c r="DB123" s="320"/>
      <c r="DC123" s="320"/>
      <c r="DD123" s="320"/>
      <c r="DE123" s="320"/>
      <c r="DF123" s="320"/>
      <c r="DG123" s="320"/>
      <c r="DH123" s="320"/>
      <c r="DI123" s="320"/>
      <c r="DJ123" s="320"/>
      <c r="DK123" s="320"/>
      <c r="DL123" s="320"/>
      <c r="DM123" s="320"/>
      <c r="DN123" s="320"/>
      <c r="DO123" s="320"/>
      <c r="DP123" s="320"/>
      <c r="DQ123" s="320"/>
      <c r="DR123" s="320"/>
      <c r="DS123" s="320"/>
      <c r="DT123" s="320"/>
      <c r="DU123" s="320"/>
      <c r="DV123" s="320"/>
      <c r="DW123" s="320"/>
      <c r="DX123" s="320"/>
      <c r="DY123" s="320"/>
      <c r="DZ123" s="320"/>
      <c r="EA123" s="320"/>
      <c r="EB123" s="320"/>
      <c r="EC123" s="320"/>
      <c r="ED123" s="320"/>
      <c r="EE123" s="320"/>
      <c r="EF123" s="320"/>
      <c r="EG123" s="320"/>
      <c r="EH123" s="320"/>
      <c r="EI123" s="320"/>
      <c r="EJ123" s="320"/>
      <c r="EK123" s="320"/>
      <c r="EL123" s="320"/>
      <c r="EM123" s="320"/>
      <c r="EN123" s="320"/>
      <c r="EO123" s="320"/>
      <c r="EP123" s="320"/>
      <c r="EQ123" s="320"/>
      <c r="ER123" s="320"/>
      <c r="ES123" s="320"/>
      <c r="ET123" s="320"/>
      <c r="EU123" s="320"/>
      <c r="EV123" s="320"/>
      <c r="EW123" s="320"/>
      <c r="EX123" s="320"/>
      <c r="EY123" s="320"/>
      <c r="EZ123" s="320"/>
      <c r="FA123" s="320"/>
      <c r="FB123" s="320"/>
      <c r="FC123" s="320"/>
      <c r="FD123" s="320"/>
      <c r="FE123" s="320"/>
      <c r="FF123" s="320"/>
      <c r="FG123" s="320"/>
      <c r="FH123" s="320"/>
      <c r="FI123" s="320"/>
      <c r="FJ123" s="320"/>
      <c r="FK123" s="320"/>
      <c r="FL123" s="320"/>
      <c r="FM123" s="320"/>
      <c r="FN123" s="320"/>
      <c r="FO123" s="320"/>
      <c r="FP123" s="320"/>
      <c r="FQ123" s="320"/>
      <c r="FR123" s="320"/>
      <c r="FS123" s="320"/>
      <c r="FT123" s="320"/>
      <c r="FU123" s="320"/>
      <c r="FV123" s="320"/>
      <c r="FW123" s="320"/>
      <c r="FX123" s="320"/>
      <c r="FY123" s="320"/>
      <c r="FZ123" s="320"/>
      <c r="GA123" s="320"/>
      <c r="GB123" s="320"/>
      <c r="GC123" s="320"/>
      <c r="GD123" s="320"/>
      <c r="GE123" s="320"/>
      <c r="GF123" s="320"/>
      <c r="GG123" s="320"/>
      <c r="GH123" s="320"/>
      <c r="GI123" s="320"/>
      <c r="GJ123" s="320"/>
      <c r="GK123" s="320"/>
      <c r="GL123" s="320"/>
      <c r="GM123" s="320"/>
      <c r="GN123" s="320"/>
      <c r="GO123" s="320"/>
      <c r="GP123" s="320"/>
      <c r="GQ123" s="320"/>
      <c r="GR123" s="320"/>
      <c r="GS123" s="320"/>
      <c r="GT123" s="320"/>
      <c r="GU123" s="320"/>
      <c r="GV123" s="320"/>
      <c r="GW123" s="320"/>
      <c r="GX123" s="320"/>
      <c r="GY123" s="320"/>
      <c r="GZ123" s="320"/>
      <c r="HA123" s="320"/>
      <c r="HB123" s="320"/>
      <c r="HC123" s="320"/>
      <c r="HD123" s="320"/>
      <c r="HE123" s="320"/>
      <c r="HF123" s="320"/>
      <c r="HG123" s="320"/>
      <c r="HH123" s="320"/>
      <c r="HI123" s="320"/>
      <c r="HJ123" s="320"/>
      <c r="HK123" s="320"/>
      <c r="HL123" s="320"/>
      <c r="HM123" s="320"/>
      <c r="HN123" s="320"/>
      <c r="HO123" s="320"/>
      <c r="HP123" s="320"/>
      <c r="HQ123" s="320"/>
      <c r="HR123" s="320"/>
      <c r="HS123" s="320"/>
      <c r="HT123" s="320"/>
      <c r="HU123" s="320"/>
      <c r="HV123" s="320"/>
      <c r="HW123" s="320"/>
      <c r="HX123" s="320"/>
      <c r="HY123" s="320"/>
      <c r="HZ123" s="320"/>
      <c r="IA123" s="320"/>
      <c r="IB123" s="320"/>
      <c r="IC123" s="320"/>
      <c r="ID123" s="320"/>
      <c r="IE123" s="320"/>
      <c r="IF123" s="320"/>
      <c r="IG123" s="320"/>
      <c r="IH123" s="320"/>
      <c r="II123" s="320"/>
      <c r="IJ123" s="320"/>
      <c r="IK123" s="320"/>
      <c r="IL123" s="320"/>
      <c r="IM123" s="320"/>
      <c r="IN123" s="320"/>
      <c r="IO123" s="320"/>
      <c r="IP123" s="320"/>
      <c r="IQ123" s="320"/>
      <c r="IR123" s="320"/>
      <c r="IS123" s="320"/>
      <c r="IT123" s="320"/>
      <c r="IU123" s="320"/>
      <c r="IV123" s="320"/>
      <c r="IW123" s="320"/>
      <c r="IX123" s="320"/>
      <c r="IY123" s="320"/>
      <c r="IZ123" s="320"/>
      <c r="JA123" s="320"/>
      <c r="JB123" s="320"/>
      <c r="JC123" s="320"/>
      <c r="JD123" s="320"/>
      <c r="JE123" s="320"/>
      <c r="JF123" s="320"/>
      <c r="JG123" s="320"/>
      <c r="JH123" s="320"/>
      <c r="JI123" s="320"/>
      <c r="JJ123" s="320"/>
      <c r="JK123" s="320"/>
      <c r="JL123" s="320"/>
      <c r="JM123" s="320"/>
      <c r="JN123" s="320"/>
      <c r="JO123" s="320"/>
      <c r="JP123" s="320"/>
      <c r="JQ123" s="320"/>
      <c r="JR123" s="320"/>
      <c r="JS123" s="320"/>
      <c r="JT123" s="320"/>
      <c r="JU123" s="320"/>
      <c r="JV123" s="320"/>
      <c r="JW123" s="320"/>
      <c r="JX123" s="320"/>
      <c r="JY123" s="320"/>
      <c r="JZ123" s="320"/>
      <c r="KA123" s="320"/>
      <c r="KB123" s="320"/>
      <c r="KC123" s="320"/>
      <c r="KD123" s="320"/>
      <c r="KE123" s="320"/>
      <c r="KF123" s="320"/>
      <c r="KG123" s="320"/>
      <c r="KH123" s="320"/>
      <c r="KI123" s="320"/>
      <c r="KJ123" s="320"/>
      <c r="KK123" s="320"/>
      <c r="KL123" s="320"/>
      <c r="KM123" s="320"/>
      <c r="KN123" s="320"/>
      <c r="KO123" s="320"/>
      <c r="KP123" s="320"/>
      <c r="KQ123" s="320"/>
      <c r="KR123" s="320"/>
      <c r="KS123" s="320"/>
      <c r="KT123" s="320"/>
      <c r="KU123" s="320"/>
      <c r="KV123" s="320"/>
      <c r="KW123" s="320"/>
      <c r="KX123" s="320"/>
      <c r="KY123" s="320"/>
      <c r="KZ123" s="320"/>
      <c r="LA123" s="320"/>
      <c r="LB123" s="320"/>
      <c r="LC123" s="320"/>
      <c r="LD123" s="320"/>
      <c r="LE123" s="320"/>
      <c r="LF123" s="320"/>
      <c r="LG123" s="320"/>
      <c r="LH123" s="320"/>
      <c r="LI123" s="320"/>
      <c r="LJ123" s="320"/>
      <c r="LK123" s="320"/>
      <c r="LL123" s="320"/>
      <c r="LM123" s="320"/>
      <c r="LN123" s="320"/>
      <c r="LO123" s="320"/>
      <c r="LP123" s="320"/>
      <c r="LQ123" s="320"/>
      <c r="LR123" s="320"/>
      <c r="LS123" s="320"/>
      <c r="LT123" s="320"/>
      <c r="LU123" s="320"/>
      <c r="LV123" s="320"/>
      <c r="LW123" s="320"/>
      <c r="LX123" s="320"/>
      <c r="LY123" s="320"/>
      <c r="LZ123" s="320"/>
      <c r="MA123" s="320"/>
      <c r="MB123" s="320"/>
      <c r="MC123" s="320"/>
      <c r="MD123" s="320"/>
      <c r="ME123" s="320"/>
      <c r="MF123" s="320"/>
      <c r="MG123" s="320"/>
    </row>
    <row r="124" s="331" customFormat="1" ht="18.75" customHeight="1">
      <c r="A124" s="335" t="s">
        <v>538</v>
      </c>
      <c r="B124" s="339"/>
      <c r="C124" s="369"/>
      <c r="D124" s="369"/>
      <c r="E124" s="365"/>
      <c r="F124" s="365"/>
      <c r="G124" s="365"/>
      <c r="H124" s="365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20"/>
      <c r="AH124" s="320"/>
      <c r="AI124" s="320"/>
      <c r="AJ124" s="320"/>
      <c r="AK124" s="320"/>
      <c r="AL124" s="320"/>
      <c r="AM124" s="320"/>
      <c r="AN124" s="320"/>
      <c r="AO124" s="320"/>
      <c r="AP124" s="320"/>
      <c r="AQ124" s="320"/>
      <c r="AR124" s="320"/>
      <c r="AS124" s="320"/>
      <c r="AT124" s="320"/>
      <c r="AU124" s="320"/>
      <c r="AV124" s="320"/>
      <c r="AW124" s="320"/>
      <c r="AX124" s="320"/>
      <c r="AY124" s="320"/>
      <c r="AZ124" s="320"/>
      <c r="BA124" s="320"/>
      <c r="BB124" s="320"/>
      <c r="BC124" s="320"/>
      <c r="BD124" s="320"/>
      <c r="BE124" s="320"/>
      <c r="BF124" s="320"/>
      <c r="BG124" s="320"/>
      <c r="BH124" s="320"/>
      <c r="BI124" s="320"/>
      <c r="BJ124" s="320"/>
      <c r="BK124" s="320"/>
      <c r="BL124" s="320"/>
      <c r="BM124" s="320"/>
      <c r="BN124" s="320"/>
      <c r="BO124" s="320"/>
      <c r="BP124" s="320"/>
      <c r="BQ124" s="320"/>
      <c r="BR124" s="320"/>
      <c r="BS124" s="320"/>
      <c r="BT124" s="320"/>
      <c r="BU124" s="320"/>
      <c r="BV124" s="320"/>
      <c r="BW124" s="320"/>
      <c r="BX124" s="320"/>
      <c r="BY124" s="320"/>
      <c r="BZ124" s="320"/>
      <c r="CA124" s="320"/>
      <c r="CB124" s="320"/>
      <c r="CC124" s="320"/>
      <c r="CD124" s="320"/>
      <c r="CE124" s="320"/>
      <c r="CF124" s="320"/>
      <c r="CG124" s="320"/>
      <c r="CH124" s="320"/>
      <c r="CI124" s="320"/>
      <c r="CJ124" s="320"/>
      <c r="CK124" s="320"/>
      <c r="CL124" s="320"/>
      <c r="CM124" s="320"/>
      <c r="CN124" s="320"/>
      <c r="CO124" s="320"/>
      <c r="CP124" s="320"/>
      <c r="CQ124" s="320"/>
      <c r="CR124" s="320"/>
      <c r="CS124" s="320"/>
      <c r="CT124" s="320"/>
      <c r="CU124" s="320"/>
      <c r="CV124" s="320"/>
      <c r="CW124" s="320"/>
      <c r="CX124" s="320"/>
      <c r="CY124" s="320"/>
      <c r="CZ124" s="320"/>
      <c r="DA124" s="320"/>
      <c r="DB124" s="320"/>
      <c r="DC124" s="320"/>
      <c r="DD124" s="320"/>
      <c r="DE124" s="320"/>
      <c r="DF124" s="320"/>
      <c r="DG124" s="320"/>
      <c r="DH124" s="320"/>
      <c r="DI124" s="320"/>
      <c r="DJ124" s="320"/>
      <c r="DK124" s="320"/>
      <c r="DL124" s="320"/>
      <c r="DM124" s="320"/>
      <c r="DN124" s="320"/>
      <c r="DO124" s="320"/>
      <c r="DP124" s="320"/>
      <c r="DQ124" s="320"/>
      <c r="DR124" s="320"/>
      <c r="DS124" s="320"/>
      <c r="DT124" s="320"/>
      <c r="DU124" s="320"/>
      <c r="DV124" s="320"/>
      <c r="DW124" s="320"/>
      <c r="DX124" s="320"/>
      <c r="DY124" s="320"/>
      <c r="DZ124" s="320"/>
      <c r="EA124" s="320"/>
      <c r="EB124" s="320"/>
      <c r="EC124" s="320"/>
      <c r="ED124" s="320"/>
      <c r="EE124" s="320"/>
      <c r="EF124" s="320"/>
      <c r="EG124" s="320"/>
      <c r="EH124" s="320"/>
      <c r="EI124" s="320"/>
      <c r="EJ124" s="320"/>
      <c r="EK124" s="320"/>
      <c r="EL124" s="320"/>
      <c r="EM124" s="320"/>
      <c r="EN124" s="320"/>
      <c r="EO124" s="320"/>
      <c r="EP124" s="320"/>
      <c r="EQ124" s="320"/>
      <c r="ER124" s="320"/>
      <c r="ES124" s="320"/>
      <c r="ET124" s="320"/>
      <c r="EU124" s="320"/>
      <c r="EV124" s="320"/>
      <c r="EW124" s="320"/>
      <c r="EX124" s="320"/>
      <c r="EY124" s="320"/>
      <c r="EZ124" s="320"/>
      <c r="FA124" s="320"/>
      <c r="FB124" s="320"/>
      <c r="FC124" s="320"/>
      <c r="FD124" s="320"/>
      <c r="FE124" s="320"/>
      <c r="FF124" s="320"/>
      <c r="FG124" s="320"/>
      <c r="FH124" s="320"/>
      <c r="FI124" s="320"/>
      <c r="FJ124" s="320"/>
      <c r="FK124" s="320"/>
      <c r="FL124" s="320"/>
      <c r="FM124" s="320"/>
      <c r="FN124" s="320"/>
      <c r="FO124" s="320"/>
      <c r="FP124" s="320"/>
      <c r="FQ124" s="320"/>
      <c r="FR124" s="320"/>
      <c r="FS124" s="320"/>
      <c r="FT124" s="320"/>
      <c r="FU124" s="320"/>
      <c r="FV124" s="320"/>
      <c r="FW124" s="320"/>
      <c r="FX124" s="320"/>
      <c r="FY124" s="320"/>
      <c r="FZ124" s="320"/>
      <c r="GA124" s="320"/>
      <c r="GB124" s="320"/>
      <c r="GC124" s="320"/>
      <c r="GD124" s="320"/>
      <c r="GE124" s="320"/>
      <c r="GF124" s="320"/>
      <c r="GG124" s="320"/>
      <c r="GH124" s="320"/>
      <c r="GI124" s="320"/>
      <c r="GJ124" s="320"/>
      <c r="GK124" s="320"/>
      <c r="GL124" s="320"/>
      <c r="GM124" s="320"/>
      <c r="GN124" s="320"/>
      <c r="GO124" s="320"/>
      <c r="GP124" s="320"/>
      <c r="GQ124" s="320"/>
      <c r="GR124" s="320"/>
      <c r="GS124" s="320"/>
      <c r="GT124" s="320"/>
      <c r="GU124" s="320"/>
      <c r="GV124" s="320"/>
      <c r="GW124" s="320"/>
      <c r="GX124" s="320"/>
      <c r="GY124" s="320"/>
      <c r="GZ124" s="320"/>
      <c r="HA124" s="320"/>
      <c r="HB124" s="320"/>
      <c r="HC124" s="320"/>
      <c r="HD124" s="320"/>
      <c r="HE124" s="320"/>
      <c r="HF124" s="320"/>
      <c r="HG124" s="320"/>
      <c r="HH124" s="320"/>
      <c r="HI124" s="320"/>
      <c r="HJ124" s="320"/>
      <c r="HK124" s="320"/>
      <c r="HL124" s="320"/>
      <c r="HM124" s="320"/>
      <c r="HN124" s="320"/>
      <c r="HO124" s="320"/>
      <c r="HP124" s="320"/>
      <c r="HQ124" s="320"/>
      <c r="HR124" s="320"/>
      <c r="HS124" s="320"/>
      <c r="HT124" s="320"/>
      <c r="HU124" s="320"/>
      <c r="HV124" s="320"/>
      <c r="HW124" s="320"/>
      <c r="HX124" s="320"/>
      <c r="HY124" s="320"/>
      <c r="HZ124" s="320"/>
      <c r="IA124" s="320"/>
      <c r="IB124" s="320"/>
      <c r="IC124" s="320"/>
      <c r="ID124" s="320"/>
      <c r="IE124" s="320"/>
      <c r="IF124" s="320"/>
      <c r="IG124" s="320"/>
      <c r="IH124" s="320"/>
      <c r="II124" s="320"/>
      <c r="IJ124" s="320"/>
      <c r="IK124" s="320"/>
      <c r="IL124" s="320"/>
      <c r="IM124" s="320"/>
      <c r="IN124" s="320"/>
      <c r="IO124" s="320"/>
      <c r="IP124" s="320"/>
      <c r="IQ124" s="320"/>
      <c r="IR124" s="320"/>
      <c r="IS124" s="320"/>
      <c r="IT124" s="320"/>
      <c r="IU124" s="320"/>
      <c r="IV124" s="320"/>
      <c r="IW124" s="320"/>
      <c r="IX124" s="320"/>
      <c r="IY124" s="320"/>
      <c r="IZ124" s="320"/>
      <c r="JA124" s="320"/>
      <c r="JB124" s="320"/>
      <c r="JC124" s="320"/>
      <c r="JD124" s="320"/>
      <c r="JE124" s="320"/>
      <c r="JF124" s="320"/>
      <c r="JG124" s="320"/>
      <c r="JH124" s="320"/>
      <c r="JI124" s="320"/>
      <c r="JJ124" s="320"/>
      <c r="JK124" s="320"/>
      <c r="JL124" s="320"/>
      <c r="JM124" s="320"/>
      <c r="JN124" s="320"/>
      <c r="JO124" s="320"/>
      <c r="JP124" s="320"/>
      <c r="JQ124" s="320"/>
      <c r="JR124" s="320"/>
      <c r="JS124" s="320"/>
      <c r="JT124" s="320"/>
      <c r="JU124" s="320"/>
      <c r="JV124" s="320"/>
      <c r="JW124" s="320"/>
      <c r="JX124" s="320"/>
      <c r="JY124" s="320"/>
      <c r="JZ124" s="320"/>
      <c r="KA124" s="320"/>
      <c r="KB124" s="320"/>
      <c r="KC124" s="320"/>
      <c r="KD124" s="320"/>
      <c r="KE124" s="320"/>
      <c r="KF124" s="320"/>
      <c r="KG124" s="320"/>
      <c r="KH124" s="320"/>
      <c r="KI124" s="320"/>
      <c r="KJ124" s="320"/>
      <c r="KK124" s="320"/>
      <c r="KL124" s="320"/>
      <c r="KM124" s="320"/>
      <c r="KN124" s="320"/>
      <c r="KO124" s="320"/>
      <c r="KP124" s="320"/>
      <c r="KQ124" s="320"/>
      <c r="KR124" s="320"/>
      <c r="KS124" s="320"/>
      <c r="KT124" s="320"/>
      <c r="KU124" s="320"/>
      <c r="KV124" s="320"/>
      <c r="KW124" s="320"/>
      <c r="KX124" s="320"/>
      <c r="KY124" s="320"/>
      <c r="KZ124" s="320"/>
      <c r="LA124" s="320"/>
      <c r="LB124" s="320"/>
      <c r="LC124" s="320"/>
      <c r="LD124" s="320"/>
      <c r="LE124" s="320"/>
      <c r="LF124" s="320"/>
      <c r="LG124" s="320"/>
      <c r="LH124" s="320"/>
      <c r="LI124" s="320"/>
      <c r="LJ124" s="320"/>
      <c r="LK124" s="320"/>
      <c r="LL124" s="320"/>
      <c r="LM124" s="320"/>
      <c r="LN124" s="320"/>
      <c r="LO124" s="320"/>
      <c r="LP124" s="320"/>
      <c r="LQ124" s="320"/>
      <c r="LR124" s="320"/>
      <c r="LS124" s="320"/>
      <c r="LT124" s="320"/>
      <c r="LU124" s="320"/>
      <c r="LV124" s="320"/>
      <c r="LW124" s="320"/>
      <c r="LX124" s="320"/>
      <c r="LY124" s="320"/>
      <c r="LZ124" s="320"/>
      <c r="MA124" s="320"/>
      <c r="MB124" s="320"/>
      <c r="MC124" s="320"/>
      <c r="MD124" s="320"/>
      <c r="ME124" s="320"/>
      <c r="MF124" s="320"/>
      <c r="MG124" s="320"/>
    </row>
    <row r="125" s="331" customFormat="1" ht="18" customHeight="1">
      <c r="A125" s="335" t="s">
        <v>188</v>
      </c>
      <c r="B125" s="339" t="s">
        <v>245</v>
      </c>
      <c r="C125" s="343" t="e">
        <f>#REF!</f>
        <v>#REF!</v>
      </c>
      <c r="D125" s="343" t="e">
        <f>#REF!</f>
        <v>#REF!</v>
      </c>
      <c r="E125" s="343" t="e">
        <f>#REF!</f>
        <v>#REF!</v>
      </c>
      <c r="F125" s="365">
        <v>7003.6000000000004</v>
      </c>
      <c r="G125" s="365">
        <v>7479.8000000000002</v>
      </c>
      <c r="H125" s="365">
        <v>8047.5</v>
      </c>
      <c r="I125" s="320"/>
      <c r="J125" s="320"/>
      <c r="K125" s="320"/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20"/>
      <c r="AH125" s="320"/>
      <c r="AI125" s="320"/>
      <c r="AJ125" s="320"/>
      <c r="AK125" s="320"/>
      <c r="AL125" s="320"/>
      <c r="AM125" s="320"/>
      <c r="AN125" s="320"/>
      <c r="AO125" s="320"/>
      <c r="AP125" s="320"/>
      <c r="AQ125" s="320"/>
      <c r="AR125" s="320"/>
      <c r="AS125" s="320"/>
      <c r="AT125" s="320"/>
      <c r="AU125" s="320"/>
      <c r="AV125" s="320"/>
      <c r="AW125" s="320"/>
      <c r="AX125" s="320"/>
      <c r="AY125" s="320"/>
      <c r="AZ125" s="320"/>
      <c r="BA125" s="320"/>
      <c r="BB125" s="320"/>
      <c r="BC125" s="320"/>
      <c r="BD125" s="320"/>
      <c r="BE125" s="320"/>
      <c r="BF125" s="320"/>
      <c r="BG125" s="320"/>
      <c r="BH125" s="320"/>
      <c r="BI125" s="320"/>
      <c r="BJ125" s="320"/>
      <c r="BK125" s="320"/>
      <c r="BL125" s="320"/>
      <c r="BM125" s="320"/>
      <c r="BN125" s="320"/>
      <c r="BO125" s="320"/>
      <c r="BP125" s="320"/>
      <c r="BQ125" s="320"/>
      <c r="BR125" s="320"/>
      <c r="BS125" s="320"/>
      <c r="BT125" s="320"/>
      <c r="BU125" s="320"/>
      <c r="BV125" s="320"/>
      <c r="BW125" s="320"/>
      <c r="BX125" s="320"/>
      <c r="BY125" s="320"/>
      <c r="BZ125" s="320"/>
      <c r="CA125" s="320"/>
      <c r="CB125" s="320"/>
      <c r="CC125" s="320"/>
      <c r="CD125" s="320"/>
      <c r="CE125" s="320"/>
      <c r="CF125" s="320"/>
      <c r="CG125" s="320"/>
      <c r="CH125" s="320"/>
      <c r="CI125" s="320"/>
      <c r="CJ125" s="320"/>
      <c r="CK125" s="320"/>
      <c r="CL125" s="320"/>
      <c r="CM125" s="320"/>
      <c r="CN125" s="320"/>
      <c r="CO125" s="320"/>
      <c r="CP125" s="320"/>
      <c r="CQ125" s="320"/>
      <c r="CR125" s="320"/>
      <c r="CS125" s="320"/>
      <c r="CT125" s="320"/>
      <c r="CU125" s="320"/>
      <c r="CV125" s="320"/>
      <c r="CW125" s="320"/>
      <c r="CX125" s="320"/>
      <c r="CY125" s="320"/>
      <c r="CZ125" s="320"/>
      <c r="DA125" s="320"/>
      <c r="DB125" s="320"/>
      <c r="DC125" s="320"/>
      <c r="DD125" s="320"/>
      <c r="DE125" s="320"/>
      <c r="DF125" s="320"/>
      <c r="DG125" s="320"/>
      <c r="DH125" s="320"/>
      <c r="DI125" s="320"/>
      <c r="DJ125" s="320"/>
      <c r="DK125" s="320"/>
      <c r="DL125" s="320"/>
      <c r="DM125" s="320"/>
      <c r="DN125" s="320"/>
      <c r="DO125" s="320"/>
      <c r="DP125" s="320"/>
      <c r="DQ125" s="320"/>
      <c r="DR125" s="320"/>
      <c r="DS125" s="320"/>
      <c r="DT125" s="320"/>
      <c r="DU125" s="320"/>
      <c r="DV125" s="320"/>
      <c r="DW125" s="320"/>
      <c r="DX125" s="320"/>
      <c r="DY125" s="320"/>
      <c r="DZ125" s="320"/>
      <c r="EA125" s="320"/>
      <c r="EB125" s="320"/>
      <c r="EC125" s="320"/>
      <c r="ED125" s="320"/>
      <c r="EE125" s="320"/>
      <c r="EF125" s="320"/>
      <c r="EG125" s="320"/>
      <c r="EH125" s="320"/>
      <c r="EI125" s="320"/>
      <c r="EJ125" s="320"/>
      <c r="EK125" s="320"/>
      <c r="EL125" s="320"/>
      <c r="EM125" s="320"/>
      <c r="EN125" s="320"/>
      <c r="EO125" s="320"/>
      <c r="EP125" s="320"/>
      <c r="EQ125" s="320"/>
      <c r="ER125" s="320"/>
      <c r="ES125" s="320"/>
      <c r="ET125" s="320"/>
      <c r="EU125" s="320"/>
      <c r="EV125" s="320"/>
      <c r="EW125" s="320"/>
      <c r="EX125" s="320"/>
      <c r="EY125" s="320"/>
      <c r="EZ125" s="320"/>
      <c r="FA125" s="320"/>
      <c r="FB125" s="320"/>
      <c r="FC125" s="320"/>
      <c r="FD125" s="320"/>
      <c r="FE125" s="320"/>
      <c r="FF125" s="320"/>
      <c r="FG125" s="320"/>
      <c r="FH125" s="320"/>
      <c r="FI125" s="320"/>
      <c r="FJ125" s="320"/>
      <c r="FK125" s="320"/>
      <c r="FL125" s="320"/>
      <c r="FM125" s="320"/>
      <c r="FN125" s="320"/>
      <c r="FO125" s="320"/>
      <c r="FP125" s="320"/>
      <c r="FQ125" s="320"/>
      <c r="FR125" s="320"/>
      <c r="FS125" s="320"/>
      <c r="FT125" s="320"/>
      <c r="FU125" s="320"/>
      <c r="FV125" s="320"/>
      <c r="FW125" s="320"/>
      <c r="FX125" s="320"/>
      <c r="FY125" s="320"/>
      <c r="FZ125" s="320"/>
      <c r="GA125" s="320"/>
      <c r="GB125" s="320"/>
      <c r="GC125" s="320"/>
      <c r="GD125" s="320"/>
      <c r="GE125" s="320"/>
      <c r="GF125" s="320"/>
      <c r="GG125" s="320"/>
      <c r="GH125" s="320"/>
      <c r="GI125" s="320"/>
      <c r="GJ125" s="320"/>
      <c r="GK125" s="320"/>
      <c r="GL125" s="320"/>
      <c r="GM125" s="320"/>
      <c r="GN125" s="320"/>
      <c r="GO125" s="320"/>
      <c r="GP125" s="320"/>
      <c r="GQ125" s="320"/>
      <c r="GR125" s="320"/>
      <c r="GS125" s="320"/>
      <c r="GT125" s="320"/>
      <c r="GU125" s="320"/>
      <c r="GV125" s="320"/>
      <c r="GW125" s="320"/>
      <c r="GX125" s="320"/>
      <c r="GY125" s="320"/>
      <c r="GZ125" s="320"/>
      <c r="HA125" s="320"/>
      <c r="HB125" s="320"/>
      <c r="HC125" s="320"/>
      <c r="HD125" s="320"/>
      <c r="HE125" s="320"/>
      <c r="HF125" s="320"/>
      <c r="HG125" s="320"/>
      <c r="HH125" s="320"/>
      <c r="HI125" s="320"/>
      <c r="HJ125" s="320"/>
      <c r="HK125" s="320"/>
      <c r="HL125" s="320"/>
      <c r="HM125" s="320"/>
      <c r="HN125" s="320"/>
      <c r="HO125" s="320"/>
      <c r="HP125" s="320"/>
      <c r="HQ125" s="320"/>
      <c r="HR125" s="320"/>
      <c r="HS125" s="320"/>
      <c r="HT125" s="320"/>
      <c r="HU125" s="320"/>
      <c r="HV125" s="320"/>
      <c r="HW125" s="320"/>
      <c r="HX125" s="320"/>
      <c r="HY125" s="320"/>
      <c r="HZ125" s="320"/>
      <c r="IA125" s="320"/>
      <c r="IB125" s="320"/>
      <c r="IC125" s="320"/>
      <c r="ID125" s="320"/>
      <c r="IE125" s="320"/>
      <c r="IF125" s="320"/>
      <c r="IG125" s="320"/>
      <c r="IH125" s="320"/>
      <c r="II125" s="320"/>
      <c r="IJ125" s="320"/>
      <c r="IK125" s="320"/>
      <c r="IL125" s="320"/>
      <c r="IM125" s="320"/>
      <c r="IN125" s="320"/>
      <c r="IO125" s="320"/>
      <c r="IP125" s="320"/>
      <c r="IQ125" s="320"/>
      <c r="IR125" s="320"/>
      <c r="IS125" s="320"/>
      <c r="IT125" s="320"/>
      <c r="IU125" s="320"/>
      <c r="IV125" s="320"/>
      <c r="IW125" s="320"/>
      <c r="IX125" s="320"/>
      <c r="IY125" s="320"/>
      <c r="IZ125" s="320"/>
      <c r="JA125" s="320"/>
      <c r="JB125" s="320"/>
      <c r="JC125" s="320"/>
      <c r="JD125" s="320"/>
      <c r="JE125" s="320"/>
      <c r="JF125" s="320"/>
      <c r="JG125" s="320"/>
      <c r="JH125" s="320"/>
      <c r="JI125" s="320"/>
      <c r="JJ125" s="320"/>
      <c r="JK125" s="320"/>
      <c r="JL125" s="320"/>
      <c r="JM125" s="320"/>
      <c r="JN125" s="320"/>
      <c r="JO125" s="320"/>
      <c r="JP125" s="320"/>
      <c r="JQ125" s="320"/>
      <c r="JR125" s="320"/>
      <c r="JS125" s="320"/>
      <c r="JT125" s="320"/>
      <c r="JU125" s="320"/>
      <c r="JV125" s="320"/>
      <c r="JW125" s="320"/>
      <c r="JX125" s="320"/>
      <c r="JY125" s="320"/>
      <c r="JZ125" s="320"/>
      <c r="KA125" s="320"/>
      <c r="KB125" s="320"/>
      <c r="KC125" s="320"/>
      <c r="KD125" s="320"/>
      <c r="KE125" s="320"/>
      <c r="KF125" s="320"/>
      <c r="KG125" s="320"/>
      <c r="KH125" s="320"/>
      <c r="KI125" s="320"/>
      <c r="KJ125" s="320"/>
      <c r="KK125" s="320"/>
      <c r="KL125" s="320"/>
      <c r="KM125" s="320"/>
      <c r="KN125" s="320"/>
      <c r="KO125" s="320"/>
      <c r="KP125" s="320"/>
      <c r="KQ125" s="320"/>
      <c r="KR125" s="320"/>
      <c r="KS125" s="320"/>
      <c r="KT125" s="320"/>
      <c r="KU125" s="320"/>
      <c r="KV125" s="320"/>
      <c r="KW125" s="320"/>
      <c r="KX125" s="320"/>
      <c r="KY125" s="320"/>
      <c r="KZ125" s="320"/>
      <c r="LA125" s="320"/>
      <c r="LB125" s="320"/>
      <c r="LC125" s="320"/>
      <c r="LD125" s="320"/>
      <c r="LE125" s="320"/>
      <c r="LF125" s="320"/>
      <c r="LG125" s="320"/>
      <c r="LH125" s="320"/>
      <c r="LI125" s="320"/>
      <c r="LJ125" s="320"/>
      <c r="LK125" s="320"/>
      <c r="LL125" s="320"/>
      <c r="LM125" s="320"/>
      <c r="LN125" s="320"/>
      <c r="LO125" s="320"/>
      <c r="LP125" s="320"/>
      <c r="LQ125" s="320"/>
      <c r="LR125" s="320"/>
      <c r="LS125" s="320"/>
      <c r="LT125" s="320"/>
      <c r="LU125" s="320"/>
      <c r="LV125" s="320"/>
      <c r="LW125" s="320"/>
      <c r="LX125" s="320"/>
      <c r="LY125" s="320"/>
      <c r="LZ125" s="320"/>
      <c r="MA125" s="320"/>
      <c r="MB125" s="320"/>
      <c r="MC125" s="320"/>
      <c r="MD125" s="320"/>
      <c r="ME125" s="320"/>
      <c r="MF125" s="320"/>
      <c r="MG125" s="320"/>
    </row>
    <row r="126" s="331" customFormat="1" ht="19.5" customHeight="1">
      <c r="A126" s="335" t="s">
        <v>227</v>
      </c>
      <c r="B126" s="339" t="s">
        <v>181</v>
      </c>
      <c r="C126" s="343" t="e">
        <f>#REF!</f>
        <v>#REF!</v>
      </c>
      <c r="D126" s="343" t="e">
        <f>#REF!</f>
        <v>#REF!</v>
      </c>
      <c r="E126" s="343" t="e">
        <f>#REF!</f>
        <v>#REF!</v>
      </c>
      <c r="F126" s="365">
        <v>99.241602914276243</v>
      </c>
      <c r="G126" s="365">
        <v>99.533420623461012</v>
      </c>
      <c r="H126" s="365">
        <v>100.27006069681006</v>
      </c>
      <c r="I126" s="320"/>
      <c r="J126" s="320"/>
      <c r="K126" s="320"/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20"/>
      <c r="AH126" s="320"/>
      <c r="AI126" s="320"/>
      <c r="AJ126" s="320"/>
      <c r="AK126" s="320"/>
      <c r="AL126" s="320"/>
      <c r="AM126" s="320"/>
      <c r="AN126" s="320"/>
      <c r="AO126" s="320"/>
      <c r="AP126" s="320"/>
      <c r="AQ126" s="320"/>
      <c r="AR126" s="320"/>
      <c r="AS126" s="320"/>
      <c r="AT126" s="320"/>
      <c r="AU126" s="320"/>
      <c r="AV126" s="320"/>
      <c r="AW126" s="320"/>
      <c r="AX126" s="320"/>
      <c r="AY126" s="320"/>
      <c r="AZ126" s="320"/>
      <c r="BA126" s="320"/>
      <c r="BB126" s="320"/>
      <c r="BC126" s="320"/>
      <c r="BD126" s="320"/>
      <c r="BE126" s="320"/>
      <c r="BF126" s="320"/>
      <c r="BG126" s="320"/>
      <c r="BH126" s="320"/>
      <c r="BI126" s="320"/>
      <c r="BJ126" s="320"/>
      <c r="BK126" s="320"/>
      <c r="BL126" s="320"/>
      <c r="BM126" s="320"/>
      <c r="BN126" s="320"/>
      <c r="BO126" s="320"/>
      <c r="BP126" s="320"/>
      <c r="BQ126" s="320"/>
      <c r="BR126" s="320"/>
      <c r="BS126" s="320"/>
      <c r="BT126" s="320"/>
      <c r="BU126" s="320"/>
      <c r="BV126" s="320"/>
      <c r="BW126" s="320"/>
      <c r="BX126" s="320"/>
      <c r="BY126" s="320"/>
      <c r="BZ126" s="320"/>
      <c r="CA126" s="320"/>
      <c r="CB126" s="320"/>
      <c r="CC126" s="320"/>
      <c r="CD126" s="320"/>
      <c r="CE126" s="320"/>
      <c r="CF126" s="320"/>
      <c r="CG126" s="320"/>
      <c r="CH126" s="320"/>
      <c r="CI126" s="320"/>
      <c r="CJ126" s="320"/>
      <c r="CK126" s="320"/>
      <c r="CL126" s="320"/>
      <c r="CM126" s="320"/>
      <c r="CN126" s="320"/>
      <c r="CO126" s="320"/>
      <c r="CP126" s="320"/>
      <c r="CQ126" s="320"/>
      <c r="CR126" s="320"/>
      <c r="CS126" s="320"/>
      <c r="CT126" s="320"/>
      <c r="CU126" s="320"/>
      <c r="CV126" s="320"/>
      <c r="CW126" s="320"/>
      <c r="CX126" s="320"/>
      <c r="CY126" s="320"/>
      <c r="CZ126" s="320"/>
      <c r="DA126" s="320"/>
      <c r="DB126" s="320"/>
      <c r="DC126" s="320"/>
      <c r="DD126" s="320"/>
      <c r="DE126" s="320"/>
      <c r="DF126" s="320"/>
      <c r="DG126" s="320"/>
      <c r="DH126" s="320"/>
      <c r="DI126" s="320"/>
      <c r="DJ126" s="320"/>
      <c r="DK126" s="320"/>
      <c r="DL126" s="320"/>
      <c r="DM126" s="320"/>
      <c r="DN126" s="320"/>
      <c r="DO126" s="320"/>
      <c r="DP126" s="320"/>
      <c r="DQ126" s="320"/>
      <c r="DR126" s="320"/>
      <c r="DS126" s="320"/>
      <c r="DT126" s="320"/>
      <c r="DU126" s="320"/>
      <c r="DV126" s="320"/>
      <c r="DW126" s="320"/>
      <c r="DX126" s="320"/>
      <c r="DY126" s="320"/>
      <c r="DZ126" s="320"/>
      <c r="EA126" s="320"/>
      <c r="EB126" s="320"/>
      <c r="EC126" s="320"/>
      <c r="ED126" s="320"/>
      <c r="EE126" s="320"/>
      <c r="EF126" s="320"/>
      <c r="EG126" s="320"/>
      <c r="EH126" s="320"/>
      <c r="EI126" s="320"/>
      <c r="EJ126" s="320"/>
      <c r="EK126" s="320"/>
      <c r="EL126" s="320"/>
      <c r="EM126" s="320"/>
      <c r="EN126" s="320"/>
      <c r="EO126" s="320"/>
      <c r="EP126" s="320"/>
      <c r="EQ126" s="320"/>
      <c r="ER126" s="320"/>
      <c r="ES126" s="320"/>
      <c r="ET126" s="320"/>
      <c r="EU126" s="320"/>
      <c r="EV126" s="320"/>
      <c r="EW126" s="320"/>
      <c r="EX126" s="320"/>
      <c r="EY126" s="320"/>
      <c r="EZ126" s="320"/>
      <c r="FA126" s="320"/>
      <c r="FB126" s="320"/>
      <c r="FC126" s="320"/>
      <c r="FD126" s="320"/>
      <c r="FE126" s="320"/>
      <c r="FF126" s="320"/>
      <c r="FG126" s="320"/>
      <c r="FH126" s="320"/>
      <c r="FI126" s="320"/>
      <c r="FJ126" s="320"/>
      <c r="FK126" s="320"/>
      <c r="FL126" s="320"/>
      <c r="FM126" s="320"/>
      <c r="FN126" s="320"/>
      <c r="FO126" s="320"/>
      <c r="FP126" s="320"/>
      <c r="FQ126" s="320"/>
      <c r="FR126" s="320"/>
      <c r="FS126" s="320"/>
      <c r="FT126" s="320"/>
      <c r="FU126" s="320"/>
      <c r="FV126" s="320"/>
      <c r="FW126" s="320"/>
      <c r="FX126" s="320"/>
      <c r="FY126" s="320"/>
      <c r="FZ126" s="320"/>
      <c r="GA126" s="320"/>
      <c r="GB126" s="320"/>
      <c r="GC126" s="320"/>
      <c r="GD126" s="320"/>
      <c r="GE126" s="320"/>
      <c r="GF126" s="320"/>
      <c r="GG126" s="320"/>
      <c r="GH126" s="320"/>
      <c r="GI126" s="320"/>
      <c r="GJ126" s="320"/>
      <c r="GK126" s="320"/>
      <c r="GL126" s="320"/>
      <c r="GM126" s="320"/>
      <c r="GN126" s="320"/>
      <c r="GO126" s="320"/>
      <c r="GP126" s="320"/>
      <c r="GQ126" s="320"/>
      <c r="GR126" s="320"/>
      <c r="GS126" s="320"/>
      <c r="GT126" s="320"/>
      <c r="GU126" s="320"/>
      <c r="GV126" s="320"/>
      <c r="GW126" s="320"/>
      <c r="GX126" s="320"/>
      <c r="GY126" s="320"/>
      <c r="GZ126" s="320"/>
      <c r="HA126" s="320"/>
      <c r="HB126" s="320"/>
      <c r="HC126" s="320"/>
      <c r="HD126" s="320"/>
      <c r="HE126" s="320"/>
      <c r="HF126" s="320"/>
      <c r="HG126" s="320"/>
      <c r="HH126" s="320"/>
      <c r="HI126" s="320"/>
      <c r="HJ126" s="320"/>
      <c r="HK126" s="320"/>
      <c r="HL126" s="320"/>
      <c r="HM126" s="320"/>
      <c r="HN126" s="320"/>
      <c r="HO126" s="320"/>
      <c r="HP126" s="320"/>
      <c r="HQ126" s="320"/>
      <c r="HR126" s="320"/>
      <c r="HS126" s="320"/>
      <c r="HT126" s="320"/>
      <c r="HU126" s="320"/>
      <c r="HV126" s="320"/>
      <c r="HW126" s="320"/>
      <c r="HX126" s="320"/>
      <c r="HY126" s="320"/>
      <c r="HZ126" s="320"/>
      <c r="IA126" s="320"/>
      <c r="IB126" s="320"/>
      <c r="IC126" s="320"/>
      <c r="ID126" s="320"/>
      <c r="IE126" s="320"/>
      <c r="IF126" s="320"/>
      <c r="IG126" s="320"/>
      <c r="IH126" s="320"/>
      <c r="II126" s="320"/>
      <c r="IJ126" s="320"/>
      <c r="IK126" s="320"/>
      <c r="IL126" s="320"/>
      <c r="IM126" s="320"/>
      <c r="IN126" s="320"/>
      <c r="IO126" s="320"/>
      <c r="IP126" s="320"/>
      <c r="IQ126" s="320"/>
      <c r="IR126" s="320"/>
      <c r="IS126" s="320"/>
      <c r="IT126" s="320"/>
      <c r="IU126" s="320"/>
      <c r="IV126" s="320"/>
      <c r="IW126" s="320"/>
      <c r="IX126" s="320"/>
      <c r="IY126" s="320"/>
      <c r="IZ126" s="320"/>
      <c r="JA126" s="320"/>
      <c r="JB126" s="320"/>
      <c r="JC126" s="320"/>
      <c r="JD126" s="320"/>
      <c r="JE126" s="320"/>
      <c r="JF126" s="320"/>
      <c r="JG126" s="320"/>
      <c r="JH126" s="320"/>
      <c r="JI126" s="320"/>
      <c r="JJ126" s="320"/>
      <c r="JK126" s="320"/>
      <c r="JL126" s="320"/>
      <c r="JM126" s="320"/>
      <c r="JN126" s="320"/>
      <c r="JO126" s="320"/>
      <c r="JP126" s="320"/>
      <c r="JQ126" s="320"/>
      <c r="JR126" s="320"/>
      <c r="JS126" s="320"/>
      <c r="JT126" s="320"/>
      <c r="JU126" s="320"/>
      <c r="JV126" s="320"/>
      <c r="JW126" s="320"/>
      <c r="JX126" s="320"/>
      <c r="JY126" s="320"/>
      <c r="JZ126" s="320"/>
      <c r="KA126" s="320"/>
      <c r="KB126" s="320"/>
      <c r="KC126" s="320"/>
      <c r="KD126" s="320"/>
      <c r="KE126" s="320"/>
      <c r="KF126" s="320"/>
      <c r="KG126" s="320"/>
      <c r="KH126" s="320"/>
      <c r="KI126" s="320"/>
      <c r="KJ126" s="320"/>
      <c r="KK126" s="320"/>
      <c r="KL126" s="320"/>
      <c r="KM126" s="320"/>
      <c r="KN126" s="320"/>
      <c r="KO126" s="320"/>
      <c r="KP126" s="320"/>
      <c r="KQ126" s="320"/>
      <c r="KR126" s="320"/>
      <c r="KS126" s="320"/>
      <c r="KT126" s="320"/>
      <c r="KU126" s="320"/>
      <c r="KV126" s="320"/>
      <c r="KW126" s="320"/>
      <c r="KX126" s="320"/>
      <c r="KY126" s="320"/>
      <c r="KZ126" s="320"/>
      <c r="LA126" s="320"/>
      <c r="LB126" s="320"/>
      <c r="LC126" s="320"/>
      <c r="LD126" s="320"/>
      <c r="LE126" s="320"/>
      <c r="LF126" s="320"/>
      <c r="LG126" s="320"/>
      <c r="LH126" s="320"/>
      <c r="LI126" s="320"/>
      <c r="LJ126" s="320"/>
      <c r="LK126" s="320"/>
      <c r="LL126" s="320"/>
      <c r="LM126" s="320"/>
      <c r="LN126" s="320"/>
      <c r="LO126" s="320"/>
      <c r="LP126" s="320"/>
      <c r="LQ126" s="320"/>
      <c r="LR126" s="320"/>
      <c r="LS126" s="320"/>
      <c r="LT126" s="320"/>
      <c r="LU126" s="320"/>
      <c r="LV126" s="320"/>
      <c r="LW126" s="320"/>
      <c r="LX126" s="320"/>
      <c r="LY126" s="320"/>
      <c r="LZ126" s="320"/>
      <c r="MA126" s="320"/>
      <c r="MB126" s="320"/>
      <c r="MC126" s="320"/>
      <c r="MD126" s="320"/>
      <c r="ME126" s="320"/>
      <c r="MF126" s="320"/>
      <c r="MG126" s="320"/>
    </row>
    <row r="127" s="331" customFormat="1" ht="31.5">
      <c r="A127" s="335" t="s">
        <v>539</v>
      </c>
      <c r="B127" s="339"/>
      <c r="C127" s="369"/>
      <c r="D127" s="369"/>
      <c r="E127" s="365"/>
      <c r="F127" s="365"/>
      <c r="G127" s="365"/>
      <c r="H127" s="365"/>
      <c r="I127" s="320"/>
      <c r="J127" s="320"/>
      <c r="K127" s="320"/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20"/>
      <c r="AH127" s="320"/>
      <c r="AI127" s="320"/>
      <c r="AJ127" s="320"/>
      <c r="AK127" s="320"/>
      <c r="AL127" s="320"/>
      <c r="AM127" s="320"/>
      <c r="AN127" s="320"/>
      <c r="AO127" s="320"/>
      <c r="AP127" s="320"/>
      <c r="AQ127" s="320"/>
      <c r="AR127" s="320"/>
      <c r="AS127" s="320"/>
      <c r="AT127" s="320"/>
      <c r="AU127" s="320"/>
      <c r="AV127" s="320"/>
      <c r="AW127" s="320"/>
      <c r="AX127" s="320"/>
      <c r="AY127" s="320"/>
      <c r="AZ127" s="320"/>
      <c r="BA127" s="320"/>
      <c r="BB127" s="320"/>
      <c r="BC127" s="320"/>
      <c r="BD127" s="320"/>
      <c r="BE127" s="320"/>
      <c r="BF127" s="320"/>
      <c r="BG127" s="320"/>
      <c r="BH127" s="320"/>
      <c r="BI127" s="320"/>
      <c r="BJ127" s="320"/>
      <c r="BK127" s="320"/>
      <c r="BL127" s="320"/>
      <c r="BM127" s="320"/>
      <c r="BN127" s="320"/>
      <c r="BO127" s="320"/>
      <c r="BP127" s="320"/>
      <c r="BQ127" s="320"/>
      <c r="BR127" s="320"/>
      <c r="BS127" s="320"/>
      <c r="BT127" s="320"/>
      <c r="BU127" s="320"/>
      <c r="BV127" s="320"/>
      <c r="BW127" s="320"/>
      <c r="BX127" s="320"/>
      <c r="BY127" s="320"/>
      <c r="BZ127" s="320"/>
      <c r="CA127" s="320"/>
      <c r="CB127" s="320"/>
      <c r="CC127" s="320"/>
      <c r="CD127" s="320"/>
      <c r="CE127" s="320"/>
      <c r="CF127" s="320"/>
      <c r="CG127" s="320"/>
      <c r="CH127" s="320"/>
      <c r="CI127" s="320"/>
      <c r="CJ127" s="320"/>
      <c r="CK127" s="320"/>
      <c r="CL127" s="320"/>
      <c r="CM127" s="320"/>
      <c r="CN127" s="320"/>
      <c r="CO127" s="320"/>
      <c r="CP127" s="320"/>
      <c r="CQ127" s="320"/>
      <c r="CR127" s="320"/>
      <c r="CS127" s="320"/>
      <c r="CT127" s="320"/>
      <c r="CU127" s="320"/>
      <c r="CV127" s="320"/>
      <c r="CW127" s="320"/>
      <c r="CX127" s="320"/>
      <c r="CY127" s="320"/>
      <c r="CZ127" s="320"/>
      <c r="DA127" s="320"/>
      <c r="DB127" s="320"/>
      <c r="DC127" s="320"/>
      <c r="DD127" s="320"/>
      <c r="DE127" s="320"/>
      <c r="DF127" s="320"/>
      <c r="DG127" s="320"/>
      <c r="DH127" s="320"/>
      <c r="DI127" s="320"/>
      <c r="DJ127" s="320"/>
      <c r="DK127" s="320"/>
      <c r="DL127" s="320"/>
      <c r="DM127" s="320"/>
      <c r="DN127" s="320"/>
      <c r="DO127" s="320"/>
      <c r="DP127" s="320"/>
      <c r="DQ127" s="320"/>
      <c r="DR127" s="320"/>
      <c r="DS127" s="320"/>
      <c r="DT127" s="320"/>
      <c r="DU127" s="320"/>
      <c r="DV127" s="320"/>
      <c r="DW127" s="320"/>
      <c r="DX127" s="320"/>
      <c r="DY127" s="320"/>
      <c r="DZ127" s="320"/>
      <c r="EA127" s="320"/>
      <c r="EB127" s="320"/>
      <c r="EC127" s="320"/>
      <c r="ED127" s="320"/>
      <c r="EE127" s="320"/>
      <c r="EF127" s="320"/>
      <c r="EG127" s="320"/>
      <c r="EH127" s="320"/>
      <c r="EI127" s="320"/>
      <c r="EJ127" s="320"/>
      <c r="EK127" s="320"/>
      <c r="EL127" s="320"/>
      <c r="EM127" s="320"/>
      <c r="EN127" s="320"/>
      <c r="EO127" s="320"/>
      <c r="EP127" s="320"/>
      <c r="EQ127" s="320"/>
      <c r="ER127" s="320"/>
      <c r="ES127" s="320"/>
      <c r="ET127" s="320"/>
      <c r="EU127" s="320"/>
      <c r="EV127" s="320"/>
      <c r="EW127" s="320"/>
      <c r="EX127" s="320"/>
      <c r="EY127" s="320"/>
      <c r="EZ127" s="320"/>
      <c r="FA127" s="320"/>
      <c r="FB127" s="320"/>
      <c r="FC127" s="320"/>
      <c r="FD127" s="320"/>
      <c r="FE127" s="320"/>
      <c r="FF127" s="320"/>
      <c r="FG127" s="320"/>
      <c r="FH127" s="320"/>
      <c r="FI127" s="320"/>
      <c r="FJ127" s="320"/>
      <c r="FK127" s="320"/>
      <c r="FL127" s="320"/>
      <c r="FM127" s="320"/>
      <c r="FN127" s="320"/>
      <c r="FO127" s="320"/>
      <c r="FP127" s="320"/>
      <c r="FQ127" s="320"/>
      <c r="FR127" s="320"/>
      <c r="FS127" s="320"/>
      <c r="FT127" s="320"/>
      <c r="FU127" s="320"/>
      <c r="FV127" s="320"/>
      <c r="FW127" s="320"/>
      <c r="FX127" s="320"/>
      <c r="FY127" s="320"/>
      <c r="FZ127" s="320"/>
      <c r="GA127" s="320"/>
      <c r="GB127" s="320"/>
      <c r="GC127" s="320"/>
      <c r="GD127" s="320"/>
      <c r="GE127" s="320"/>
      <c r="GF127" s="320"/>
      <c r="GG127" s="320"/>
      <c r="GH127" s="320"/>
      <c r="GI127" s="320"/>
      <c r="GJ127" s="320"/>
      <c r="GK127" s="320"/>
      <c r="GL127" s="320"/>
      <c r="GM127" s="320"/>
      <c r="GN127" s="320"/>
      <c r="GO127" s="320"/>
      <c r="GP127" s="320"/>
      <c r="GQ127" s="320"/>
      <c r="GR127" s="320"/>
      <c r="GS127" s="320"/>
      <c r="GT127" s="320"/>
      <c r="GU127" s="320"/>
      <c r="GV127" s="320"/>
      <c r="GW127" s="320"/>
      <c r="GX127" s="320"/>
      <c r="GY127" s="320"/>
      <c r="GZ127" s="320"/>
      <c r="HA127" s="320"/>
      <c r="HB127" s="320"/>
      <c r="HC127" s="320"/>
      <c r="HD127" s="320"/>
      <c r="HE127" s="320"/>
      <c r="HF127" s="320"/>
      <c r="HG127" s="320"/>
      <c r="HH127" s="320"/>
      <c r="HI127" s="320"/>
      <c r="HJ127" s="320"/>
      <c r="HK127" s="320"/>
      <c r="HL127" s="320"/>
      <c r="HM127" s="320"/>
      <c r="HN127" s="320"/>
      <c r="HO127" s="320"/>
      <c r="HP127" s="320"/>
      <c r="HQ127" s="320"/>
      <c r="HR127" s="320"/>
      <c r="HS127" s="320"/>
      <c r="HT127" s="320"/>
      <c r="HU127" s="320"/>
      <c r="HV127" s="320"/>
      <c r="HW127" s="320"/>
      <c r="HX127" s="320"/>
      <c r="HY127" s="320"/>
      <c r="HZ127" s="320"/>
      <c r="IA127" s="320"/>
      <c r="IB127" s="320"/>
      <c r="IC127" s="320"/>
      <c r="ID127" s="320"/>
      <c r="IE127" s="320"/>
      <c r="IF127" s="320"/>
      <c r="IG127" s="320"/>
      <c r="IH127" s="320"/>
      <c r="II127" s="320"/>
      <c r="IJ127" s="320"/>
      <c r="IK127" s="320"/>
      <c r="IL127" s="320"/>
      <c r="IM127" s="320"/>
      <c r="IN127" s="320"/>
      <c r="IO127" s="320"/>
      <c r="IP127" s="320"/>
      <c r="IQ127" s="320"/>
      <c r="IR127" s="320"/>
      <c r="IS127" s="320"/>
      <c r="IT127" s="320"/>
      <c r="IU127" s="320"/>
      <c r="IV127" s="320"/>
      <c r="IW127" s="320"/>
      <c r="IX127" s="320"/>
      <c r="IY127" s="320"/>
      <c r="IZ127" s="320"/>
      <c r="JA127" s="320"/>
      <c r="JB127" s="320"/>
      <c r="JC127" s="320"/>
      <c r="JD127" s="320"/>
      <c r="JE127" s="320"/>
      <c r="JF127" s="320"/>
      <c r="JG127" s="320"/>
      <c r="JH127" s="320"/>
      <c r="JI127" s="320"/>
      <c r="JJ127" s="320"/>
      <c r="JK127" s="320"/>
      <c r="JL127" s="320"/>
      <c r="JM127" s="320"/>
      <c r="JN127" s="320"/>
      <c r="JO127" s="320"/>
      <c r="JP127" s="320"/>
      <c r="JQ127" s="320"/>
      <c r="JR127" s="320"/>
      <c r="JS127" s="320"/>
      <c r="JT127" s="320"/>
      <c r="JU127" s="320"/>
      <c r="JV127" s="320"/>
      <c r="JW127" s="320"/>
      <c r="JX127" s="320"/>
      <c r="JY127" s="320"/>
      <c r="JZ127" s="320"/>
      <c r="KA127" s="320"/>
      <c r="KB127" s="320"/>
      <c r="KC127" s="320"/>
      <c r="KD127" s="320"/>
      <c r="KE127" s="320"/>
      <c r="KF127" s="320"/>
      <c r="KG127" s="320"/>
      <c r="KH127" s="320"/>
      <c r="KI127" s="320"/>
      <c r="KJ127" s="320"/>
      <c r="KK127" s="320"/>
      <c r="KL127" s="320"/>
      <c r="KM127" s="320"/>
      <c r="KN127" s="320"/>
      <c r="KO127" s="320"/>
      <c r="KP127" s="320"/>
      <c r="KQ127" s="320"/>
      <c r="KR127" s="320"/>
      <c r="KS127" s="320"/>
      <c r="KT127" s="320"/>
      <c r="KU127" s="320"/>
      <c r="KV127" s="320"/>
      <c r="KW127" s="320"/>
      <c r="KX127" s="320"/>
      <c r="KY127" s="320"/>
      <c r="KZ127" s="320"/>
      <c r="LA127" s="320"/>
      <c r="LB127" s="320"/>
      <c r="LC127" s="320"/>
      <c r="LD127" s="320"/>
      <c r="LE127" s="320"/>
      <c r="LF127" s="320"/>
      <c r="LG127" s="320"/>
      <c r="LH127" s="320"/>
      <c r="LI127" s="320"/>
      <c r="LJ127" s="320"/>
      <c r="LK127" s="320"/>
      <c r="LL127" s="320"/>
      <c r="LM127" s="320"/>
      <c r="LN127" s="320"/>
      <c r="LO127" s="320"/>
      <c r="LP127" s="320"/>
      <c r="LQ127" s="320"/>
      <c r="LR127" s="320"/>
      <c r="LS127" s="320"/>
      <c r="LT127" s="320"/>
      <c r="LU127" s="320"/>
      <c r="LV127" s="320"/>
      <c r="LW127" s="320"/>
      <c r="LX127" s="320"/>
      <c r="LY127" s="320"/>
      <c r="LZ127" s="320"/>
      <c r="MA127" s="320"/>
      <c r="MB127" s="320"/>
      <c r="MC127" s="320"/>
      <c r="MD127" s="320"/>
      <c r="ME127" s="320"/>
      <c r="MF127" s="320"/>
      <c r="MG127" s="320"/>
    </row>
    <row r="128" s="331" customFormat="1" ht="18" customHeight="1">
      <c r="A128" s="335" t="s">
        <v>188</v>
      </c>
      <c r="B128" s="339" t="s">
        <v>245</v>
      </c>
      <c r="C128" s="343" t="e">
        <f>#REF!</f>
        <v>#REF!</v>
      </c>
      <c r="D128" s="343" t="e">
        <f>#REF!</f>
        <v>#REF!</v>
      </c>
      <c r="E128" s="343" t="e">
        <f>#REF!</f>
        <v>#REF!</v>
      </c>
      <c r="F128" s="365">
        <v>86.099999999999994</v>
      </c>
      <c r="G128" s="365">
        <v>110.3</v>
      </c>
      <c r="H128" s="365">
        <v>145.19999999999999</v>
      </c>
      <c r="I128" s="320"/>
      <c r="J128" s="320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  <c r="AH128" s="320"/>
      <c r="AI128" s="320"/>
      <c r="AJ128" s="320"/>
      <c r="AK128" s="320"/>
      <c r="AL128" s="320"/>
      <c r="AM128" s="320"/>
      <c r="AN128" s="320"/>
      <c r="AO128" s="320"/>
      <c r="AP128" s="320"/>
      <c r="AQ128" s="320"/>
      <c r="AR128" s="320"/>
      <c r="AS128" s="320"/>
      <c r="AT128" s="320"/>
      <c r="AU128" s="320"/>
      <c r="AV128" s="320"/>
      <c r="AW128" s="320"/>
      <c r="AX128" s="320"/>
      <c r="AY128" s="320"/>
      <c r="AZ128" s="320"/>
      <c r="BA128" s="320"/>
      <c r="BB128" s="320"/>
      <c r="BC128" s="320"/>
      <c r="BD128" s="320"/>
      <c r="BE128" s="320"/>
      <c r="BF128" s="320"/>
      <c r="BG128" s="320"/>
      <c r="BH128" s="320"/>
      <c r="BI128" s="320"/>
      <c r="BJ128" s="320"/>
      <c r="BK128" s="320"/>
      <c r="BL128" s="320"/>
      <c r="BM128" s="320"/>
      <c r="BN128" s="320"/>
      <c r="BO128" s="320"/>
      <c r="BP128" s="320"/>
      <c r="BQ128" s="320"/>
      <c r="BR128" s="320"/>
      <c r="BS128" s="320"/>
      <c r="BT128" s="320"/>
      <c r="BU128" s="320"/>
      <c r="BV128" s="320"/>
      <c r="BW128" s="320"/>
      <c r="BX128" s="320"/>
      <c r="BY128" s="320"/>
      <c r="BZ128" s="320"/>
      <c r="CA128" s="320"/>
      <c r="CB128" s="320"/>
      <c r="CC128" s="320"/>
      <c r="CD128" s="320"/>
      <c r="CE128" s="320"/>
      <c r="CF128" s="320"/>
      <c r="CG128" s="320"/>
      <c r="CH128" s="320"/>
      <c r="CI128" s="320"/>
      <c r="CJ128" s="320"/>
      <c r="CK128" s="320"/>
      <c r="CL128" s="320"/>
      <c r="CM128" s="320"/>
      <c r="CN128" s="320"/>
      <c r="CO128" s="320"/>
      <c r="CP128" s="320"/>
      <c r="CQ128" s="320"/>
      <c r="CR128" s="320"/>
      <c r="CS128" s="320"/>
      <c r="CT128" s="320"/>
      <c r="CU128" s="320"/>
      <c r="CV128" s="320"/>
      <c r="CW128" s="320"/>
      <c r="CX128" s="320"/>
      <c r="CY128" s="320"/>
      <c r="CZ128" s="320"/>
      <c r="DA128" s="320"/>
      <c r="DB128" s="320"/>
      <c r="DC128" s="320"/>
      <c r="DD128" s="320"/>
      <c r="DE128" s="320"/>
      <c r="DF128" s="320"/>
      <c r="DG128" s="320"/>
      <c r="DH128" s="320"/>
      <c r="DI128" s="320"/>
      <c r="DJ128" s="320"/>
      <c r="DK128" s="320"/>
      <c r="DL128" s="320"/>
      <c r="DM128" s="320"/>
      <c r="DN128" s="320"/>
      <c r="DO128" s="320"/>
      <c r="DP128" s="320"/>
      <c r="DQ128" s="320"/>
      <c r="DR128" s="320"/>
      <c r="DS128" s="320"/>
      <c r="DT128" s="320"/>
      <c r="DU128" s="320"/>
      <c r="DV128" s="320"/>
      <c r="DW128" s="320"/>
      <c r="DX128" s="320"/>
      <c r="DY128" s="320"/>
      <c r="DZ128" s="320"/>
      <c r="EA128" s="320"/>
      <c r="EB128" s="320"/>
      <c r="EC128" s="320"/>
      <c r="ED128" s="320"/>
      <c r="EE128" s="320"/>
      <c r="EF128" s="320"/>
      <c r="EG128" s="320"/>
      <c r="EH128" s="320"/>
      <c r="EI128" s="320"/>
      <c r="EJ128" s="320"/>
      <c r="EK128" s="320"/>
      <c r="EL128" s="320"/>
      <c r="EM128" s="320"/>
      <c r="EN128" s="320"/>
      <c r="EO128" s="320"/>
      <c r="EP128" s="320"/>
      <c r="EQ128" s="320"/>
      <c r="ER128" s="320"/>
      <c r="ES128" s="320"/>
      <c r="ET128" s="320"/>
      <c r="EU128" s="320"/>
      <c r="EV128" s="320"/>
      <c r="EW128" s="320"/>
      <c r="EX128" s="320"/>
      <c r="EY128" s="320"/>
      <c r="EZ128" s="320"/>
      <c r="FA128" s="320"/>
      <c r="FB128" s="320"/>
      <c r="FC128" s="320"/>
      <c r="FD128" s="320"/>
      <c r="FE128" s="320"/>
      <c r="FF128" s="320"/>
      <c r="FG128" s="320"/>
      <c r="FH128" s="320"/>
      <c r="FI128" s="320"/>
      <c r="FJ128" s="320"/>
      <c r="FK128" s="320"/>
      <c r="FL128" s="320"/>
      <c r="FM128" s="320"/>
      <c r="FN128" s="320"/>
      <c r="FO128" s="320"/>
      <c r="FP128" s="320"/>
      <c r="FQ128" s="320"/>
      <c r="FR128" s="320"/>
      <c r="FS128" s="320"/>
      <c r="FT128" s="320"/>
      <c r="FU128" s="320"/>
      <c r="FV128" s="320"/>
      <c r="FW128" s="320"/>
      <c r="FX128" s="320"/>
      <c r="FY128" s="320"/>
      <c r="FZ128" s="320"/>
      <c r="GA128" s="320"/>
      <c r="GB128" s="320"/>
      <c r="GC128" s="320"/>
      <c r="GD128" s="320"/>
      <c r="GE128" s="320"/>
      <c r="GF128" s="320"/>
      <c r="GG128" s="320"/>
      <c r="GH128" s="320"/>
      <c r="GI128" s="320"/>
      <c r="GJ128" s="320"/>
      <c r="GK128" s="320"/>
      <c r="GL128" s="320"/>
      <c r="GM128" s="320"/>
      <c r="GN128" s="320"/>
      <c r="GO128" s="320"/>
      <c r="GP128" s="320"/>
      <c r="GQ128" s="320"/>
      <c r="GR128" s="320"/>
      <c r="GS128" s="320"/>
      <c r="GT128" s="320"/>
      <c r="GU128" s="320"/>
      <c r="GV128" s="320"/>
      <c r="GW128" s="320"/>
      <c r="GX128" s="320"/>
      <c r="GY128" s="320"/>
      <c r="GZ128" s="320"/>
      <c r="HA128" s="320"/>
      <c r="HB128" s="320"/>
      <c r="HC128" s="320"/>
      <c r="HD128" s="320"/>
      <c r="HE128" s="320"/>
      <c r="HF128" s="320"/>
      <c r="HG128" s="320"/>
      <c r="HH128" s="320"/>
      <c r="HI128" s="320"/>
      <c r="HJ128" s="320"/>
      <c r="HK128" s="320"/>
      <c r="HL128" s="320"/>
      <c r="HM128" s="320"/>
      <c r="HN128" s="320"/>
      <c r="HO128" s="320"/>
      <c r="HP128" s="320"/>
      <c r="HQ128" s="320"/>
      <c r="HR128" s="320"/>
      <c r="HS128" s="320"/>
      <c r="HT128" s="320"/>
      <c r="HU128" s="320"/>
      <c r="HV128" s="320"/>
      <c r="HW128" s="320"/>
      <c r="HX128" s="320"/>
      <c r="HY128" s="320"/>
      <c r="HZ128" s="320"/>
      <c r="IA128" s="320"/>
      <c r="IB128" s="320"/>
      <c r="IC128" s="320"/>
      <c r="ID128" s="320"/>
      <c r="IE128" s="320"/>
      <c r="IF128" s="320"/>
      <c r="IG128" s="320"/>
      <c r="IH128" s="320"/>
      <c r="II128" s="320"/>
      <c r="IJ128" s="320"/>
      <c r="IK128" s="320"/>
      <c r="IL128" s="320"/>
      <c r="IM128" s="320"/>
      <c r="IN128" s="320"/>
      <c r="IO128" s="320"/>
      <c r="IP128" s="320"/>
      <c r="IQ128" s="320"/>
      <c r="IR128" s="320"/>
      <c r="IS128" s="320"/>
      <c r="IT128" s="320"/>
      <c r="IU128" s="320"/>
      <c r="IV128" s="320"/>
      <c r="IW128" s="320"/>
      <c r="IX128" s="320"/>
      <c r="IY128" s="320"/>
      <c r="IZ128" s="320"/>
      <c r="JA128" s="320"/>
      <c r="JB128" s="320"/>
      <c r="JC128" s="320"/>
      <c r="JD128" s="320"/>
      <c r="JE128" s="320"/>
      <c r="JF128" s="320"/>
      <c r="JG128" s="320"/>
      <c r="JH128" s="320"/>
      <c r="JI128" s="320"/>
      <c r="JJ128" s="320"/>
      <c r="JK128" s="320"/>
      <c r="JL128" s="320"/>
      <c r="JM128" s="320"/>
      <c r="JN128" s="320"/>
      <c r="JO128" s="320"/>
      <c r="JP128" s="320"/>
      <c r="JQ128" s="320"/>
      <c r="JR128" s="320"/>
      <c r="JS128" s="320"/>
      <c r="JT128" s="320"/>
      <c r="JU128" s="320"/>
      <c r="JV128" s="320"/>
      <c r="JW128" s="320"/>
      <c r="JX128" s="320"/>
      <c r="JY128" s="320"/>
      <c r="JZ128" s="320"/>
      <c r="KA128" s="320"/>
      <c r="KB128" s="320"/>
      <c r="KC128" s="320"/>
      <c r="KD128" s="320"/>
      <c r="KE128" s="320"/>
      <c r="KF128" s="320"/>
      <c r="KG128" s="320"/>
      <c r="KH128" s="320"/>
      <c r="KI128" s="320"/>
      <c r="KJ128" s="320"/>
      <c r="KK128" s="320"/>
      <c r="KL128" s="320"/>
      <c r="KM128" s="320"/>
      <c r="KN128" s="320"/>
      <c r="KO128" s="320"/>
      <c r="KP128" s="320"/>
      <c r="KQ128" s="320"/>
      <c r="KR128" s="320"/>
      <c r="KS128" s="320"/>
      <c r="KT128" s="320"/>
      <c r="KU128" s="320"/>
      <c r="KV128" s="320"/>
      <c r="KW128" s="320"/>
      <c r="KX128" s="320"/>
      <c r="KY128" s="320"/>
      <c r="KZ128" s="320"/>
      <c r="LA128" s="320"/>
      <c r="LB128" s="320"/>
      <c r="LC128" s="320"/>
      <c r="LD128" s="320"/>
      <c r="LE128" s="320"/>
      <c r="LF128" s="320"/>
      <c r="LG128" s="320"/>
      <c r="LH128" s="320"/>
      <c r="LI128" s="320"/>
      <c r="LJ128" s="320"/>
      <c r="LK128" s="320"/>
      <c r="LL128" s="320"/>
      <c r="LM128" s="320"/>
      <c r="LN128" s="320"/>
      <c r="LO128" s="320"/>
      <c r="LP128" s="320"/>
      <c r="LQ128" s="320"/>
      <c r="LR128" s="320"/>
      <c r="LS128" s="320"/>
      <c r="LT128" s="320"/>
      <c r="LU128" s="320"/>
      <c r="LV128" s="320"/>
      <c r="LW128" s="320"/>
      <c r="LX128" s="320"/>
      <c r="LY128" s="320"/>
      <c r="LZ128" s="320"/>
      <c r="MA128" s="320"/>
      <c r="MB128" s="320"/>
      <c r="MC128" s="320"/>
      <c r="MD128" s="320"/>
      <c r="ME128" s="320"/>
      <c r="MF128" s="320"/>
      <c r="MG128" s="320"/>
    </row>
    <row r="129" s="331" customFormat="1" ht="19.5" customHeight="1">
      <c r="A129" s="335" t="s">
        <v>227</v>
      </c>
      <c r="B129" s="339" t="s">
        <v>181</v>
      </c>
      <c r="C129" s="343" t="e">
        <f>#REF!</f>
        <v>#REF!</v>
      </c>
      <c r="D129" s="343" t="e">
        <f>#REF!</f>
        <v>#REF!</v>
      </c>
      <c r="E129" s="343" t="e">
        <f>#REF!</f>
        <v>#REF!</v>
      </c>
      <c r="F129" s="365">
        <v>80.72667130462176</v>
      </c>
      <c r="G129" s="365">
        <v>119.3</v>
      </c>
      <c r="H129" s="365">
        <v>122.7</v>
      </c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  <c r="AH129" s="320"/>
      <c r="AI129" s="320"/>
      <c r="AJ129" s="320"/>
      <c r="AK129" s="320"/>
      <c r="AL129" s="320"/>
      <c r="AM129" s="320"/>
      <c r="AN129" s="320"/>
      <c r="AO129" s="320"/>
      <c r="AP129" s="320"/>
      <c r="AQ129" s="320"/>
      <c r="AR129" s="320"/>
      <c r="AS129" s="320"/>
      <c r="AT129" s="320"/>
      <c r="AU129" s="320"/>
      <c r="AV129" s="320"/>
      <c r="AW129" s="320"/>
      <c r="AX129" s="320"/>
      <c r="AY129" s="320"/>
      <c r="AZ129" s="320"/>
      <c r="BA129" s="320"/>
      <c r="BB129" s="320"/>
      <c r="BC129" s="320"/>
      <c r="BD129" s="320"/>
      <c r="BE129" s="320"/>
      <c r="BF129" s="320"/>
      <c r="BG129" s="320"/>
      <c r="BH129" s="320"/>
      <c r="BI129" s="320"/>
      <c r="BJ129" s="320"/>
      <c r="BK129" s="320"/>
      <c r="BL129" s="320"/>
      <c r="BM129" s="320"/>
      <c r="BN129" s="320"/>
      <c r="BO129" s="320"/>
      <c r="BP129" s="320"/>
      <c r="BQ129" s="320"/>
      <c r="BR129" s="320"/>
      <c r="BS129" s="320"/>
      <c r="BT129" s="320"/>
      <c r="BU129" s="320"/>
      <c r="BV129" s="320"/>
      <c r="BW129" s="320"/>
      <c r="BX129" s="320"/>
      <c r="BY129" s="320"/>
      <c r="BZ129" s="320"/>
      <c r="CA129" s="320"/>
      <c r="CB129" s="320"/>
      <c r="CC129" s="320"/>
      <c r="CD129" s="320"/>
      <c r="CE129" s="320"/>
      <c r="CF129" s="320"/>
      <c r="CG129" s="320"/>
      <c r="CH129" s="320"/>
      <c r="CI129" s="320"/>
      <c r="CJ129" s="320"/>
      <c r="CK129" s="320"/>
      <c r="CL129" s="320"/>
      <c r="CM129" s="320"/>
      <c r="CN129" s="320"/>
      <c r="CO129" s="320"/>
      <c r="CP129" s="320"/>
      <c r="CQ129" s="320"/>
      <c r="CR129" s="320"/>
      <c r="CS129" s="320"/>
      <c r="CT129" s="320"/>
      <c r="CU129" s="320"/>
      <c r="CV129" s="320"/>
      <c r="CW129" s="320"/>
      <c r="CX129" s="320"/>
      <c r="CY129" s="320"/>
      <c r="CZ129" s="320"/>
      <c r="DA129" s="320"/>
      <c r="DB129" s="320"/>
      <c r="DC129" s="320"/>
      <c r="DD129" s="320"/>
      <c r="DE129" s="320"/>
      <c r="DF129" s="320"/>
      <c r="DG129" s="320"/>
      <c r="DH129" s="320"/>
      <c r="DI129" s="320"/>
      <c r="DJ129" s="320"/>
      <c r="DK129" s="320"/>
      <c r="DL129" s="320"/>
      <c r="DM129" s="320"/>
      <c r="DN129" s="320"/>
      <c r="DO129" s="320"/>
      <c r="DP129" s="320"/>
      <c r="DQ129" s="320"/>
      <c r="DR129" s="320"/>
      <c r="DS129" s="320"/>
      <c r="DT129" s="320"/>
      <c r="DU129" s="320"/>
      <c r="DV129" s="320"/>
      <c r="DW129" s="320"/>
      <c r="DX129" s="320"/>
      <c r="DY129" s="320"/>
      <c r="DZ129" s="320"/>
      <c r="EA129" s="320"/>
      <c r="EB129" s="320"/>
      <c r="EC129" s="320"/>
      <c r="ED129" s="320"/>
      <c r="EE129" s="320"/>
      <c r="EF129" s="320"/>
      <c r="EG129" s="320"/>
      <c r="EH129" s="320"/>
      <c r="EI129" s="320"/>
      <c r="EJ129" s="320"/>
      <c r="EK129" s="320"/>
      <c r="EL129" s="320"/>
      <c r="EM129" s="320"/>
      <c r="EN129" s="320"/>
      <c r="EO129" s="320"/>
      <c r="EP129" s="320"/>
      <c r="EQ129" s="320"/>
      <c r="ER129" s="320"/>
      <c r="ES129" s="320"/>
      <c r="ET129" s="320"/>
      <c r="EU129" s="320"/>
      <c r="EV129" s="320"/>
      <c r="EW129" s="320"/>
      <c r="EX129" s="320"/>
      <c r="EY129" s="320"/>
      <c r="EZ129" s="320"/>
      <c r="FA129" s="320"/>
      <c r="FB129" s="320"/>
      <c r="FC129" s="320"/>
      <c r="FD129" s="320"/>
      <c r="FE129" s="320"/>
      <c r="FF129" s="320"/>
      <c r="FG129" s="320"/>
      <c r="FH129" s="320"/>
      <c r="FI129" s="320"/>
      <c r="FJ129" s="320"/>
      <c r="FK129" s="320"/>
      <c r="FL129" s="320"/>
      <c r="FM129" s="320"/>
      <c r="FN129" s="320"/>
      <c r="FO129" s="320"/>
      <c r="FP129" s="320"/>
      <c r="FQ129" s="320"/>
      <c r="FR129" s="320"/>
      <c r="FS129" s="320"/>
      <c r="FT129" s="320"/>
      <c r="FU129" s="320"/>
      <c r="FV129" s="320"/>
      <c r="FW129" s="320"/>
      <c r="FX129" s="320"/>
      <c r="FY129" s="320"/>
      <c r="FZ129" s="320"/>
      <c r="GA129" s="320"/>
      <c r="GB129" s="320"/>
      <c r="GC129" s="320"/>
      <c r="GD129" s="320"/>
      <c r="GE129" s="320"/>
      <c r="GF129" s="320"/>
      <c r="GG129" s="320"/>
      <c r="GH129" s="320"/>
      <c r="GI129" s="320"/>
      <c r="GJ129" s="320"/>
      <c r="GK129" s="320"/>
      <c r="GL129" s="320"/>
      <c r="GM129" s="320"/>
      <c r="GN129" s="320"/>
      <c r="GO129" s="320"/>
      <c r="GP129" s="320"/>
      <c r="GQ129" s="320"/>
      <c r="GR129" s="320"/>
      <c r="GS129" s="320"/>
      <c r="GT129" s="320"/>
      <c r="GU129" s="320"/>
      <c r="GV129" s="320"/>
      <c r="GW129" s="320"/>
      <c r="GX129" s="320"/>
      <c r="GY129" s="320"/>
      <c r="GZ129" s="320"/>
      <c r="HA129" s="320"/>
      <c r="HB129" s="320"/>
      <c r="HC129" s="320"/>
      <c r="HD129" s="320"/>
      <c r="HE129" s="320"/>
      <c r="HF129" s="320"/>
      <c r="HG129" s="320"/>
      <c r="HH129" s="320"/>
      <c r="HI129" s="320"/>
      <c r="HJ129" s="320"/>
      <c r="HK129" s="320"/>
      <c r="HL129" s="320"/>
      <c r="HM129" s="320"/>
      <c r="HN129" s="320"/>
      <c r="HO129" s="320"/>
      <c r="HP129" s="320"/>
      <c r="HQ129" s="320"/>
      <c r="HR129" s="320"/>
      <c r="HS129" s="320"/>
      <c r="HT129" s="320"/>
      <c r="HU129" s="320"/>
      <c r="HV129" s="320"/>
      <c r="HW129" s="320"/>
      <c r="HX129" s="320"/>
      <c r="HY129" s="320"/>
      <c r="HZ129" s="320"/>
      <c r="IA129" s="320"/>
      <c r="IB129" s="320"/>
      <c r="IC129" s="320"/>
      <c r="ID129" s="320"/>
      <c r="IE129" s="320"/>
      <c r="IF129" s="320"/>
      <c r="IG129" s="320"/>
      <c r="IH129" s="320"/>
      <c r="II129" s="320"/>
      <c r="IJ129" s="320"/>
      <c r="IK129" s="320"/>
      <c r="IL129" s="320"/>
      <c r="IM129" s="320"/>
      <c r="IN129" s="320"/>
      <c r="IO129" s="320"/>
      <c r="IP129" s="320"/>
      <c r="IQ129" s="320"/>
      <c r="IR129" s="320"/>
      <c r="IS129" s="320"/>
      <c r="IT129" s="320"/>
      <c r="IU129" s="320"/>
      <c r="IV129" s="320"/>
      <c r="IW129" s="320"/>
      <c r="IX129" s="320"/>
      <c r="IY129" s="320"/>
      <c r="IZ129" s="320"/>
      <c r="JA129" s="320"/>
      <c r="JB129" s="320"/>
      <c r="JC129" s="320"/>
      <c r="JD129" s="320"/>
      <c r="JE129" s="320"/>
      <c r="JF129" s="320"/>
      <c r="JG129" s="320"/>
      <c r="JH129" s="320"/>
      <c r="JI129" s="320"/>
      <c r="JJ129" s="320"/>
      <c r="JK129" s="320"/>
      <c r="JL129" s="320"/>
      <c r="JM129" s="320"/>
      <c r="JN129" s="320"/>
      <c r="JO129" s="320"/>
      <c r="JP129" s="320"/>
      <c r="JQ129" s="320"/>
      <c r="JR129" s="320"/>
      <c r="JS129" s="320"/>
      <c r="JT129" s="320"/>
      <c r="JU129" s="320"/>
      <c r="JV129" s="320"/>
      <c r="JW129" s="320"/>
      <c r="JX129" s="320"/>
      <c r="JY129" s="320"/>
      <c r="JZ129" s="320"/>
      <c r="KA129" s="320"/>
      <c r="KB129" s="320"/>
      <c r="KC129" s="320"/>
      <c r="KD129" s="320"/>
      <c r="KE129" s="320"/>
      <c r="KF129" s="320"/>
      <c r="KG129" s="320"/>
      <c r="KH129" s="320"/>
      <c r="KI129" s="320"/>
      <c r="KJ129" s="320"/>
      <c r="KK129" s="320"/>
      <c r="KL129" s="320"/>
      <c r="KM129" s="320"/>
      <c r="KN129" s="320"/>
      <c r="KO129" s="320"/>
      <c r="KP129" s="320"/>
      <c r="KQ129" s="320"/>
      <c r="KR129" s="320"/>
      <c r="KS129" s="320"/>
      <c r="KT129" s="320"/>
      <c r="KU129" s="320"/>
      <c r="KV129" s="320"/>
      <c r="KW129" s="320"/>
      <c r="KX129" s="320"/>
      <c r="KY129" s="320"/>
      <c r="KZ129" s="320"/>
      <c r="LA129" s="320"/>
      <c r="LB129" s="320"/>
      <c r="LC129" s="320"/>
      <c r="LD129" s="320"/>
      <c r="LE129" s="320"/>
      <c r="LF129" s="320"/>
      <c r="LG129" s="320"/>
      <c r="LH129" s="320"/>
      <c r="LI129" s="320"/>
      <c r="LJ129" s="320"/>
      <c r="LK129" s="320"/>
      <c r="LL129" s="320"/>
      <c r="LM129" s="320"/>
      <c r="LN129" s="320"/>
      <c r="LO129" s="320"/>
      <c r="LP129" s="320"/>
      <c r="LQ129" s="320"/>
      <c r="LR129" s="320"/>
      <c r="LS129" s="320"/>
      <c r="LT129" s="320"/>
      <c r="LU129" s="320"/>
      <c r="LV129" s="320"/>
      <c r="LW129" s="320"/>
      <c r="LX129" s="320"/>
      <c r="LY129" s="320"/>
      <c r="LZ129" s="320"/>
      <c r="MA129" s="320"/>
      <c r="MB129" s="320"/>
      <c r="MC129" s="320"/>
      <c r="MD129" s="320"/>
      <c r="ME129" s="320"/>
      <c r="MF129" s="320"/>
      <c r="MG129" s="320"/>
    </row>
    <row r="130" s="331" customFormat="1" ht="47.25" customHeight="1">
      <c r="A130" s="335" t="s">
        <v>540</v>
      </c>
      <c r="B130" s="339"/>
      <c r="C130" s="369"/>
      <c r="D130" s="369"/>
      <c r="E130" s="365"/>
      <c r="F130" s="365"/>
      <c r="G130" s="365"/>
      <c r="H130" s="365"/>
      <c r="I130" s="320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0"/>
      <c r="AO130" s="320"/>
      <c r="AP130" s="320"/>
      <c r="AQ130" s="320"/>
      <c r="AR130" s="320"/>
      <c r="AS130" s="320"/>
      <c r="AT130" s="320"/>
      <c r="AU130" s="320"/>
      <c r="AV130" s="320"/>
      <c r="AW130" s="320"/>
      <c r="AX130" s="320"/>
      <c r="AY130" s="320"/>
      <c r="AZ130" s="320"/>
      <c r="BA130" s="320"/>
      <c r="BB130" s="320"/>
      <c r="BC130" s="320"/>
      <c r="BD130" s="320"/>
      <c r="BE130" s="320"/>
      <c r="BF130" s="320"/>
      <c r="BG130" s="320"/>
      <c r="BH130" s="320"/>
      <c r="BI130" s="320"/>
      <c r="BJ130" s="320"/>
      <c r="BK130" s="320"/>
      <c r="BL130" s="320"/>
      <c r="BM130" s="320"/>
      <c r="BN130" s="320"/>
      <c r="BO130" s="320"/>
      <c r="BP130" s="320"/>
      <c r="BQ130" s="320"/>
      <c r="BR130" s="320"/>
      <c r="BS130" s="320"/>
      <c r="BT130" s="320"/>
      <c r="BU130" s="320"/>
      <c r="BV130" s="320"/>
      <c r="BW130" s="320"/>
      <c r="BX130" s="320"/>
      <c r="BY130" s="320"/>
      <c r="BZ130" s="320"/>
      <c r="CA130" s="320"/>
      <c r="CB130" s="320"/>
      <c r="CC130" s="320"/>
      <c r="CD130" s="320"/>
      <c r="CE130" s="320"/>
      <c r="CF130" s="320"/>
      <c r="CG130" s="320"/>
      <c r="CH130" s="320"/>
      <c r="CI130" s="320"/>
      <c r="CJ130" s="320"/>
      <c r="CK130" s="320"/>
      <c r="CL130" s="320"/>
      <c r="CM130" s="320"/>
      <c r="CN130" s="320"/>
      <c r="CO130" s="320"/>
      <c r="CP130" s="320"/>
      <c r="CQ130" s="320"/>
      <c r="CR130" s="320"/>
      <c r="CS130" s="320"/>
      <c r="CT130" s="320"/>
      <c r="CU130" s="320"/>
      <c r="CV130" s="320"/>
      <c r="CW130" s="320"/>
      <c r="CX130" s="320"/>
      <c r="CY130" s="320"/>
      <c r="CZ130" s="320"/>
      <c r="DA130" s="320"/>
      <c r="DB130" s="320"/>
      <c r="DC130" s="320"/>
      <c r="DD130" s="320"/>
      <c r="DE130" s="320"/>
      <c r="DF130" s="320"/>
      <c r="DG130" s="320"/>
      <c r="DH130" s="320"/>
      <c r="DI130" s="320"/>
      <c r="DJ130" s="320"/>
      <c r="DK130" s="320"/>
      <c r="DL130" s="320"/>
      <c r="DM130" s="320"/>
      <c r="DN130" s="320"/>
      <c r="DO130" s="320"/>
      <c r="DP130" s="320"/>
      <c r="DQ130" s="320"/>
      <c r="DR130" s="320"/>
      <c r="DS130" s="320"/>
      <c r="DT130" s="320"/>
      <c r="DU130" s="320"/>
      <c r="DV130" s="320"/>
      <c r="DW130" s="320"/>
      <c r="DX130" s="320"/>
      <c r="DY130" s="320"/>
      <c r="DZ130" s="320"/>
      <c r="EA130" s="320"/>
      <c r="EB130" s="320"/>
      <c r="EC130" s="320"/>
      <c r="ED130" s="320"/>
      <c r="EE130" s="320"/>
      <c r="EF130" s="320"/>
      <c r="EG130" s="320"/>
      <c r="EH130" s="320"/>
      <c r="EI130" s="320"/>
      <c r="EJ130" s="320"/>
      <c r="EK130" s="320"/>
      <c r="EL130" s="320"/>
      <c r="EM130" s="320"/>
      <c r="EN130" s="320"/>
      <c r="EO130" s="320"/>
      <c r="EP130" s="320"/>
      <c r="EQ130" s="320"/>
      <c r="ER130" s="320"/>
      <c r="ES130" s="320"/>
      <c r="ET130" s="320"/>
      <c r="EU130" s="320"/>
      <c r="EV130" s="320"/>
      <c r="EW130" s="320"/>
      <c r="EX130" s="320"/>
      <c r="EY130" s="320"/>
      <c r="EZ130" s="320"/>
      <c r="FA130" s="320"/>
      <c r="FB130" s="320"/>
      <c r="FC130" s="320"/>
      <c r="FD130" s="320"/>
      <c r="FE130" s="320"/>
      <c r="FF130" s="320"/>
      <c r="FG130" s="320"/>
      <c r="FH130" s="320"/>
      <c r="FI130" s="320"/>
      <c r="FJ130" s="320"/>
      <c r="FK130" s="320"/>
      <c r="FL130" s="320"/>
      <c r="FM130" s="320"/>
      <c r="FN130" s="320"/>
      <c r="FO130" s="320"/>
      <c r="FP130" s="320"/>
      <c r="FQ130" s="320"/>
      <c r="FR130" s="320"/>
      <c r="FS130" s="320"/>
      <c r="FT130" s="320"/>
      <c r="FU130" s="320"/>
      <c r="FV130" s="320"/>
      <c r="FW130" s="320"/>
      <c r="FX130" s="320"/>
      <c r="FY130" s="320"/>
      <c r="FZ130" s="320"/>
      <c r="GA130" s="320"/>
      <c r="GB130" s="320"/>
      <c r="GC130" s="320"/>
      <c r="GD130" s="320"/>
      <c r="GE130" s="320"/>
      <c r="GF130" s="320"/>
      <c r="GG130" s="320"/>
      <c r="GH130" s="320"/>
      <c r="GI130" s="320"/>
      <c r="GJ130" s="320"/>
      <c r="GK130" s="320"/>
      <c r="GL130" s="320"/>
      <c r="GM130" s="320"/>
      <c r="GN130" s="320"/>
      <c r="GO130" s="320"/>
      <c r="GP130" s="320"/>
      <c r="GQ130" s="320"/>
      <c r="GR130" s="320"/>
      <c r="GS130" s="320"/>
      <c r="GT130" s="320"/>
      <c r="GU130" s="320"/>
      <c r="GV130" s="320"/>
      <c r="GW130" s="320"/>
      <c r="GX130" s="320"/>
      <c r="GY130" s="320"/>
      <c r="GZ130" s="320"/>
      <c r="HA130" s="320"/>
      <c r="HB130" s="320"/>
      <c r="HC130" s="320"/>
      <c r="HD130" s="320"/>
      <c r="HE130" s="320"/>
      <c r="HF130" s="320"/>
      <c r="HG130" s="320"/>
      <c r="HH130" s="320"/>
      <c r="HI130" s="320"/>
      <c r="HJ130" s="320"/>
      <c r="HK130" s="320"/>
      <c r="HL130" s="320"/>
      <c r="HM130" s="320"/>
      <c r="HN130" s="320"/>
      <c r="HO130" s="320"/>
      <c r="HP130" s="320"/>
      <c r="HQ130" s="320"/>
      <c r="HR130" s="320"/>
      <c r="HS130" s="320"/>
      <c r="HT130" s="320"/>
      <c r="HU130" s="320"/>
      <c r="HV130" s="320"/>
      <c r="HW130" s="320"/>
      <c r="HX130" s="320"/>
      <c r="HY130" s="320"/>
      <c r="HZ130" s="320"/>
      <c r="IA130" s="320"/>
      <c r="IB130" s="320"/>
      <c r="IC130" s="320"/>
      <c r="ID130" s="320"/>
      <c r="IE130" s="320"/>
      <c r="IF130" s="320"/>
      <c r="IG130" s="320"/>
      <c r="IH130" s="320"/>
      <c r="II130" s="320"/>
      <c r="IJ130" s="320"/>
      <c r="IK130" s="320"/>
      <c r="IL130" s="320"/>
      <c r="IM130" s="320"/>
      <c r="IN130" s="320"/>
      <c r="IO130" s="320"/>
      <c r="IP130" s="320"/>
      <c r="IQ130" s="320"/>
      <c r="IR130" s="320"/>
      <c r="IS130" s="320"/>
      <c r="IT130" s="320"/>
      <c r="IU130" s="320"/>
      <c r="IV130" s="320"/>
      <c r="IW130" s="320"/>
      <c r="IX130" s="320"/>
      <c r="IY130" s="320"/>
      <c r="IZ130" s="320"/>
      <c r="JA130" s="320"/>
      <c r="JB130" s="320"/>
      <c r="JC130" s="320"/>
      <c r="JD130" s="320"/>
      <c r="JE130" s="320"/>
      <c r="JF130" s="320"/>
      <c r="JG130" s="320"/>
      <c r="JH130" s="320"/>
      <c r="JI130" s="320"/>
      <c r="JJ130" s="320"/>
      <c r="JK130" s="320"/>
      <c r="JL130" s="320"/>
      <c r="JM130" s="320"/>
      <c r="JN130" s="320"/>
      <c r="JO130" s="320"/>
      <c r="JP130" s="320"/>
      <c r="JQ130" s="320"/>
      <c r="JR130" s="320"/>
      <c r="JS130" s="320"/>
      <c r="JT130" s="320"/>
      <c r="JU130" s="320"/>
      <c r="JV130" s="320"/>
      <c r="JW130" s="320"/>
      <c r="JX130" s="320"/>
      <c r="JY130" s="320"/>
      <c r="JZ130" s="320"/>
      <c r="KA130" s="320"/>
      <c r="KB130" s="320"/>
      <c r="KC130" s="320"/>
      <c r="KD130" s="320"/>
      <c r="KE130" s="320"/>
      <c r="KF130" s="320"/>
      <c r="KG130" s="320"/>
      <c r="KH130" s="320"/>
      <c r="KI130" s="320"/>
      <c r="KJ130" s="320"/>
      <c r="KK130" s="320"/>
      <c r="KL130" s="320"/>
      <c r="KM130" s="320"/>
      <c r="KN130" s="320"/>
      <c r="KO130" s="320"/>
      <c r="KP130" s="320"/>
      <c r="KQ130" s="320"/>
      <c r="KR130" s="320"/>
      <c r="KS130" s="320"/>
      <c r="KT130" s="320"/>
      <c r="KU130" s="320"/>
      <c r="KV130" s="320"/>
      <c r="KW130" s="320"/>
      <c r="KX130" s="320"/>
      <c r="KY130" s="320"/>
      <c r="KZ130" s="320"/>
      <c r="LA130" s="320"/>
      <c r="LB130" s="320"/>
      <c r="LC130" s="320"/>
      <c r="LD130" s="320"/>
      <c r="LE130" s="320"/>
      <c r="LF130" s="320"/>
      <c r="LG130" s="320"/>
      <c r="LH130" s="320"/>
      <c r="LI130" s="320"/>
      <c r="LJ130" s="320"/>
      <c r="LK130" s="320"/>
      <c r="LL130" s="320"/>
      <c r="LM130" s="320"/>
      <c r="LN130" s="320"/>
      <c r="LO130" s="320"/>
      <c r="LP130" s="320"/>
      <c r="LQ130" s="320"/>
      <c r="LR130" s="320"/>
      <c r="LS130" s="320"/>
      <c r="LT130" s="320"/>
      <c r="LU130" s="320"/>
      <c r="LV130" s="320"/>
      <c r="LW130" s="320"/>
      <c r="LX130" s="320"/>
      <c r="LY130" s="320"/>
      <c r="LZ130" s="320"/>
      <c r="MA130" s="320"/>
      <c r="MB130" s="320"/>
      <c r="MC130" s="320"/>
      <c r="MD130" s="320"/>
      <c r="ME130" s="320"/>
      <c r="MF130" s="320"/>
      <c r="MG130" s="320"/>
    </row>
    <row r="131" s="331" customFormat="1" ht="15.75">
      <c r="A131" s="335" t="s">
        <v>188</v>
      </c>
      <c r="B131" s="339" t="s">
        <v>245</v>
      </c>
      <c r="C131" s="343" t="e">
        <f>#REF!</f>
        <v>#REF!</v>
      </c>
      <c r="D131" s="343" t="e">
        <f>#REF!</f>
        <v>#REF!</v>
      </c>
      <c r="E131" s="343" t="e">
        <f>#REF!</f>
        <v>#REF!</v>
      </c>
      <c r="F131" s="365">
        <v>1809</v>
      </c>
      <c r="G131" s="365">
        <v>1907.0999999999999</v>
      </c>
      <c r="H131" s="365">
        <v>2053.1999999999998</v>
      </c>
      <c r="I131" s="320"/>
      <c r="J131" s="320"/>
      <c r="K131" s="320"/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  <c r="AH131" s="320"/>
      <c r="AI131" s="320"/>
      <c r="AJ131" s="320"/>
      <c r="AK131" s="320"/>
      <c r="AL131" s="320"/>
      <c r="AM131" s="320"/>
      <c r="AN131" s="320"/>
      <c r="AO131" s="320"/>
      <c r="AP131" s="320"/>
      <c r="AQ131" s="320"/>
      <c r="AR131" s="320"/>
      <c r="AS131" s="320"/>
      <c r="AT131" s="320"/>
      <c r="AU131" s="320"/>
      <c r="AV131" s="320"/>
      <c r="AW131" s="320"/>
      <c r="AX131" s="320"/>
      <c r="AY131" s="320"/>
      <c r="AZ131" s="320"/>
      <c r="BA131" s="320"/>
      <c r="BB131" s="320"/>
      <c r="BC131" s="320"/>
      <c r="BD131" s="320"/>
      <c r="BE131" s="320"/>
      <c r="BF131" s="320"/>
      <c r="BG131" s="320"/>
      <c r="BH131" s="320"/>
      <c r="BI131" s="320"/>
      <c r="BJ131" s="320"/>
      <c r="BK131" s="320"/>
      <c r="BL131" s="320"/>
      <c r="BM131" s="320"/>
      <c r="BN131" s="320"/>
      <c r="BO131" s="320"/>
      <c r="BP131" s="320"/>
      <c r="BQ131" s="320"/>
      <c r="BR131" s="320"/>
      <c r="BS131" s="320"/>
      <c r="BT131" s="320"/>
      <c r="BU131" s="320"/>
      <c r="BV131" s="320"/>
      <c r="BW131" s="320"/>
      <c r="BX131" s="320"/>
      <c r="BY131" s="320"/>
      <c r="BZ131" s="320"/>
      <c r="CA131" s="320"/>
      <c r="CB131" s="320"/>
      <c r="CC131" s="320"/>
      <c r="CD131" s="320"/>
      <c r="CE131" s="320"/>
      <c r="CF131" s="320"/>
      <c r="CG131" s="320"/>
      <c r="CH131" s="320"/>
      <c r="CI131" s="320"/>
      <c r="CJ131" s="320"/>
      <c r="CK131" s="320"/>
      <c r="CL131" s="320"/>
      <c r="CM131" s="320"/>
      <c r="CN131" s="320"/>
      <c r="CO131" s="320"/>
      <c r="CP131" s="320"/>
      <c r="CQ131" s="320"/>
      <c r="CR131" s="320"/>
      <c r="CS131" s="320"/>
      <c r="CT131" s="320"/>
      <c r="CU131" s="320"/>
      <c r="CV131" s="320"/>
      <c r="CW131" s="320"/>
      <c r="CX131" s="320"/>
      <c r="CY131" s="320"/>
      <c r="CZ131" s="320"/>
      <c r="DA131" s="320"/>
      <c r="DB131" s="320"/>
      <c r="DC131" s="320"/>
      <c r="DD131" s="320"/>
      <c r="DE131" s="320"/>
      <c r="DF131" s="320"/>
      <c r="DG131" s="320"/>
      <c r="DH131" s="320"/>
      <c r="DI131" s="320"/>
      <c r="DJ131" s="320"/>
      <c r="DK131" s="320"/>
      <c r="DL131" s="320"/>
      <c r="DM131" s="320"/>
      <c r="DN131" s="320"/>
      <c r="DO131" s="320"/>
      <c r="DP131" s="320"/>
      <c r="DQ131" s="320"/>
      <c r="DR131" s="320"/>
      <c r="DS131" s="320"/>
      <c r="DT131" s="320"/>
      <c r="DU131" s="320"/>
      <c r="DV131" s="320"/>
      <c r="DW131" s="320"/>
      <c r="DX131" s="320"/>
      <c r="DY131" s="320"/>
      <c r="DZ131" s="320"/>
      <c r="EA131" s="320"/>
      <c r="EB131" s="320"/>
      <c r="EC131" s="320"/>
      <c r="ED131" s="320"/>
      <c r="EE131" s="320"/>
      <c r="EF131" s="320"/>
      <c r="EG131" s="320"/>
      <c r="EH131" s="320"/>
      <c r="EI131" s="320"/>
      <c r="EJ131" s="320"/>
      <c r="EK131" s="320"/>
      <c r="EL131" s="320"/>
      <c r="EM131" s="320"/>
      <c r="EN131" s="320"/>
      <c r="EO131" s="320"/>
      <c r="EP131" s="320"/>
      <c r="EQ131" s="320"/>
      <c r="ER131" s="320"/>
      <c r="ES131" s="320"/>
      <c r="ET131" s="320"/>
      <c r="EU131" s="320"/>
      <c r="EV131" s="320"/>
      <c r="EW131" s="320"/>
      <c r="EX131" s="320"/>
      <c r="EY131" s="320"/>
      <c r="EZ131" s="320"/>
      <c r="FA131" s="320"/>
      <c r="FB131" s="320"/>
      <c r="FC131" s="320"/>
      <c r="FD131" s="320"/>
      <c r="FE131" s="320"/>
      <c r="FF131" s="320"/>
      <c r="FG131" s="320"/>
      <c r="FH131" s="320"/>
      <c r="FI131" s="320"/>
      <c r="FJ131" s="320"/>
      <c r="FK131" s="320"/>
      <c r="FL131" s="320"/>
      <c r="FM131" s="320"/>
      <c r="FN131" s="320"/>
      <c r="FO131" s="320"/>
      <c r="FP131" s="320"/>
      <c r="FQ131" s="320"/>
      <c r="FR131" s="320"/>
      <c r="FS131" s="320"/>
      <c r="FT131" s="320"/>
      <c r="FU131" s="320"/>
      <c r="FV131" s="320"/>
      <c r="FW131" s="320"/>
      <c r="FX131" s="320"/>
      <c r="FY131" s="320"/>
      <c r="FZ131" s="320"/>
      <c r="GA131" s="320"/>
      <c r="GB131" s="320"/>
      <c r="GC131" s="320"/>
      <c r="GD131" s="320"/>
      <c r="GE131" s="320"/>
      <c r="GF131" s="320"/>
      <c r="GG131" s="320"/>
      <c r="GH131" s="320"/>
      <c r="GI131" s="320"/>
      <c r="GJ131" s="320"/>
      <c r="GK131" s="320"/>
      <c r="GL131" s="320"/>
      <c r="GM131" s="320"/>
      <c r="GN131" s="320"/>
      <c r="GO131" s="320"/>
      <c r="GP131" s="320"/>
      <c r="GQ131" s="320"/>
      <c r="GR131" s="320"/>
      <c r="GS131" s="320"/>
      <c r="GT131" s="320"/>
      <c r="GU131" s="320"/>
      <c r="GV131" s="320"/>
      <c r="GW131" s="320"/>
      <c r="GX131" s="320"/>
      <c r="GY131" s="320"/>
      <c r="GZ131" s="320"/>
      <c r="HA131" s="320"/>
      <c r="HB131" s="320"/>
      <c r="HC131" s="320"/>
      <c r="HD131" s="320"/>
      <c r="HE131" s="320"/>
      <c r="HF131" s="320"/>
      <c r="HG131" s="320"/>
      <c r="HH131" s="320"/>
      <c r="HI131" s="320"/>
      <c r="HJ131" s="320"/>
      <c r="HK131" s="320"/>
      <c r="HL131" s="320"/>
      <c r="HM131" s="320"/>
      <c r="HN131" s="320"/>
      <c r="HO131" s="320"/>
      <c r="HP131" s="320"/>
      <c r="HQ131" s="320"/>
      <c r="HR131" s="320"/>
      <c r="HS131" s="320"/>
      <c r="HT131" s="320"/>
      <c r="HU131" s="320"/>
      <c r="HV131" s="320"/>
      <c r="HW131" s="320"/>
      <c r="HX131" s="320"/>
      <c r="HY131" s="320"/>
      <c r="HZ131" s="320"/>
      <c r="IA131" s="320"/>
      <c r="IB131" s="320"/>
      <c r="IC131" s="320"/>
      <c r="ID131" s="320"/>
      <c r="IE131" s="320"/>
      <c r="IF131" s="320"/>
      <c r="IG131" s="320"/>
      <c r="IH131" s="320"/>
      <c r="II131" s="320"/>
      <c r="IJ131" s="320"/>
      <c r="IK131" s="320"/>
      <c r="IL131" s="320"/>
      <c r="IM131" s="320"/>
      <c r="IN131" s="320"/>
      <c r="IO131" s="320"/>
      <c r="IP131" s="320"/>
      <c r="IQ131" s="320"/>
      <c r="IR131" s="320"/>
      <c r="IS131" s="320"/>
      <c r="IT131" s="320"/>
      <c r="IU131" s="320"/>
      <c r="IV131" s="320"/>
      <c r="IW131" s="320"/>
      <c r="IX131" s="320"/>
      <c r="IY131" s="320"/>
      <c r="IZ131" s="320"/>
      <c r="JA131" s="320"/>
      <c r="JB131" s="320"/>
      <c r="JC131" s="320"/>
      <c r="JD131" s="320"/>
      <c r="JE131" s="320"/>
      <c r="JF131" s="320"/>
      <c r="JG131" s="320"/>
      <c r="JH131" s="320"/>
      <c r="JI131" s="320"/>
      <c r="JJ131" s="320"/>
      <c r="JK131" s="320"/>
      <c r="JL131" s="320"/>
      <c r="JM131" s="320"/>
      <c r="JN131" s="320"/>
      <c r="JO131" s="320"/>
      <c r="JP131" s="320"/>
      <c r="JQ131" s="320"/>
      <c r="JR131" s="320"/>
      <c r="JS131" s="320"/>
      <c r="JT131" s="320"/>
      <c r="JU131" s="320"/>
      <c r="JV131" s="320"/>
      <c r="JW131" s="320"/>
      <c r="JX131" s="320"/>
      <c r="JY131" s="320"/>
      <c r="JZ131" s="320"/>
      <c r="KA131" s="320"/>
      <c r="KB131" s="320"/>
      <c r="KC131" s="320"/>
      <c r="KD131" s="320"/>
      <c r="KE131" s="320"/>
      <c r="KF131" s="320"/>
      <c r="KG131" s="320"/>
      <c r="KH131" s="320"/>
      <c r="KI131" s="320"/>
      <c r="KJ131" s="320"/>
      <c r="KK131" s="320"/>
      <c r="KL131" s="320"/>
      <c r="KM131" s="320"/>
      <c r="KN131" s="320"/>
      <c r="KO131" s="320"/>
      <c r="KP131" s="320"/>
      <c r="KQ131" s="320"/>
      <c r="KR131" s="320"/>
      <c r="KS131" s="320"/>
      <c r="KT131" s="320"/>
      <c r="KU131" s="320"/>
      <c r="KV131" s="320"/>
      <c r="KW131" s="320"/>
      <c r="KX131" s="320"/>
      <c r="KY131" s="320"/>
      <c r="KZ131" s="320"/>
      <c r="LA131" s="320"/>
      <c r="LB131" s="320"/>
      <c r="LC131" s="320"/>
      <c r="LD131" s="320"/>
      <c r="LE131" s="320"/>
      <c r="LF131" s="320"/>
      <c r="LG131" s="320"/>
      <c r="LH131" s="320"/>
      <c r="LI131" s="320"/>
      <c r="LJ131" s="320"/>
      <c r="LK131" s="320"/>
      <c r="LL131" s="320"/>
      <c r="LM131" s="320"/>
      <c r="LN131" s="320"/>
      <c r="LO131" s="320"/>
      <c r="LP131" s="320"/>
      <c r="LQ131" s="320"/>
      <c r="LR131" s="320"/>
      <c r="LS131" s="320"/>
      <c r="LT131" s="320"/>
      <c r="LU131" s="320"/>
      <c r="LV131" s="320"/>
      <c r="LW131" s="320"/>
      <c r="LX131" s="320"/>
      <c r="LY131" s="320"/>
      <c r="LZ131" s="320"/>
      <c r="MA131" s="320"/>
      <c r="MB131" s="320"/>
      <c r="MC131" s="320"/>
      <c r="MD131" s="320"/>
      <c r="ME131" s="320"/>
      <c r="MF131" s="320"/>
      <c r="MG131" s="320"/>
    </row>
    <row r="132" s="331" customFormat="1" ht="15.75" customHeight="1">
      <c r="A132" s="335" t="s">
        <v>227</v>
      </c>
      <c r="B132" s="339" t="s">
        <v>181</v>
      </c>
      <c r="C132" s="343" t="e">
        <f>#REF!</f>
        <v>#REF!</v>
      </c>
      <c r="D132" s="343" t="e">
        <f>#REF!</f>
        <v>#REF!</v>
      </c>
      <c r="E132" s="343" t="e">
        <f>#REF!</f>
        <v>#REF!</v>
      </c>
      <c r="F132" s="365">
        <v>98.041829880028033</v>
      </c>
      <c r="G132" s="365">
        <v>98.250592331909886</v>
      </c>
      <c r="H132" s="365">
        <v>100.33629665531505</v>
      </c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  <c r="AP132" s="320"/>
      <c r="AQ132" s="320"/>
      <c r="AR132" s="320"/>
      <c r="AS132" s="320"/>
      <c r="AT132" s="320"/>
      <c r="AU132" s="320"/>
      <c r="AV132" s="320"/>
      <c r="AW132" s="320"/>
      <c r="AX132" s="320"/>
      <c r="AY132" s="320"/>
      <c r="AZ132" s="320"/>
      <c r="BA132" s="320"/>
      <c r="BB132" s="320"/>
      <c r="BC132" s="320"/>
      <c r="BD132" s="320"/>
      <c r="BE132" s="320"/>
      <c r="BF132" s="320"/>
      <c r="BG132" s="320"/>
      <c r="BH132" s="320"/>
      <c r="BI132" s="320"/>
      <c r="BJ132" s="320"/>
      <c r="BK132" s="320"/>
      <c r="BL132" s="320"/>
      <c r="BM132" s="320"/>
      <c r="BN132" s="320"/>
      <c r="BO132" s="320"/>
      <c r="BP132" s="320"/>
      <c r="BQ132" s="320"/>
      <c r="BR132" s="320"/>
      <c r="BS132" s="320"/>
      <c r="BT132" s="320"/>
      <c r="BU132" s="320"/>
      <c r="BV132" s="320"/>
      <c r="BW132" s="320"/>
      <c r="BX132" s="320"/>
      <c r="BY132" s="320"/>
      <c r="BZ132" s="320"/>
      <c r="CA132" s="320"/>
      <c r="CB132" s="320"/>
      <c r="CC132" s="320"/>
      <c r="CD132" s="320"/>
      <c r="CE132" s="320"/>
      <c r="CF132" s="320"/>
      <c r="CG132" s="320"/>
      <c r="CH132" s="320"/>
      <c r="CI132" s="320"/>
      <c r="CJ132" s="320"/>
      <c r="CK132" s="320"/>
      <c r="CL132" s="320"/>
      <c r="CM132" s="320"/>
      <c r="CN132" s="320"/>
      <c r="CO132" s="320"/>
      <c r="CP132" s="320"/>
      <c r="CQ132" s="320"/>
      <c r="CR132" s="320"/>
      <c r="CS132" s="320"/>
      <c r="CT132" s="320"/>
      <c r="CU132" s="320"/>
      <c r="CV132" s="320"/>
      <c r="CW132" s="320"/>
      <c r="CX132" s="320"/>
      <c r="CY132" s="320"/>
      <c r="CZ132" s="320"/>
      <c r="DA132" s="320"/>
      <c r="DB132" s="320"/>
      <c r="DC132" s="320"/>
      <c r="DD132" s="320"/>
      <c r="DE132" s="320"/>
      <c r="DF132" s="320"/>
      <c r="DG132" s="320"/>
      <c r="DH132" s="320"/>
      <c r="DI132" s="320"/>
      <c r="DJ132" s="320"/>
      <c r="DK132" s="320"/>
      <c r="DL132" s="320"/>
      <c r="DM132" s="320"/>
      <c r="DN132" s="320"/>
      <c r="DO132" s="320"/>
      <c r="DP132" s="320"/>
      <c r="DQ132" s="320"/>
      <c r="DR132" s="320"/>
      <c r="DS132" s="320"/>
      <c r="DT132" s="320"/>
      <c r="DU132" s="320"/>
      <c r="DV132" s="320"/>
      <c r="DW132" s="320"/>
      <c r="DX132" s="320"/>
      <c r="DY132" s="320"/>
      <c r="DZ132" s="320"/>
      <c r="EA132" s="320"/>
      <c r="EB132" s="320"/>
      <c r="EC132" s="320"/>
      <c r="ED132" s="320"/>
      <c r="EE132" s="320"/>
      <c r="EF132" s="320"/>
      <c r="EG132" s="320"/>
      <c r="EH132" s="320"/>
      <c r="EI132" s="320"/>
      <c r="EJ132" s="320"/>
      <c r="EK132" s="320"/>
      <c r="EL132" s="320"/>
      <c r="EM132" s="320"/>
      <c r="EN132" s="320"/>
      <c r="EO132" s="320"/>
      <c r="EP132" s="320"/>
      <c r="EQ132" s="320"/>
      <c r="ER132" s="320"/>
      <c r="ES132" s="320"/>
      <c r="ET132" s="320"/>
      <c r="EU132" s="320"/>
      <c r="EV132" s="320"/>
      <c r="EW132" s="320"/>
      <c r="EX132" s="320"/>
      <c r="EY132" s="320"/>
      <c r="EZ132" s="320"/>
      <c r="FA132" s="320"/>
      <c r="FB132" s="320"/>
      <c r="FC132" s="320"/>
      <c r="FD132" s="320"/>
      <c r="FE132" s="320"/>
      <c r="FF132" s="320"/>
      <c r="FG132" s="320"/>
      <c r="FH132" s="320"/>
      <c r="FI132" s="320"/>
      <c r="FJ132" s="320"/>
      <c r="FK132" s="320"/>
      <c r="FL132" s="320"/>
      <c r="FM132" s="320"/>
      <c r="FN132" s="320"/>
      <c r="FO132" s="320"/>
      <c r="FP132" s="320"/>
      <c r="FQ132" s="320"/>
      <c r="FR132" s="320"/>
      <c r="FS132" s="320"/>
      <c r="FT132" s="320"/>
      <c r="FU132" s="320"/>
      <c r="FV132" s="320"/>
      <c r="FW132" s="320"/>
      <c r="FX132" s="320"/>
      <c r="FY132" s="320"/>
      <c r="FZ132" s="320"/>
      <c r="GA132" s="320"/>
      <c r="GB132" s="320"/>
      <c r="GC132" s="320"/>
      <c r="GD132" s="320"/>
      <c r="GE132" s="320"/>
      <c r="GF132" s="320"/>
      <c r="GG132" s="320"/>
      <c r="GH132" s="320"/>
      <c r="GI132" s="320"/>
      <c r="GJ132" s="320"/>
      <c r="GK132" s="320"/>
      <c r="GL132" s="320"/>
      <c r="GM132" s="320"/>
      <c r="GN132" s="320"/>
      <c r="GO132" s="320"/>
      <c r="GP132" s="320"/>
      <c r="GQ132" s="320"/>
      <c r="GR132" s="320"/>
      <c r="GS132" s="320"/>
      <c r="GT132" s="320"/>
      <c r="GU132" s="320"/>
      <c r="GV132" s="320"/>
      <c r="GW132" s="320"/>
      <c r="GX132" s="320"/>
      <c r="GY132" s="320"/>
      <c r="GZ132" s="320"/>
      <c r="HA132" s="320"/>
      <c r="HB132" s="320"/>
      <c r="HC132" s="320"/>
      <c r="HD132" s="320"/>
      <c r="HE132" s="320"/>
      <c r="HF132" s="320"/>
      <c r="HG132" s="320"/>
      <c r="HH132" s="320"/>
      <c r="HI132" s="320"/>
      <c r="HJ132" s="320"/>
      <c r="HK132" s="320"/>
      <c r="HL132" s="320"/>
      <c r="HM132" s="320"/>
      <c r="HN132" s="320"/>
      <c r="HO132" s="320"/>
      <c r="HP132" s="320"/>
      <c r="HQ132" s="320"/>
      <c r="HR132" s="320"/>
      <c r="HS132" s="320"/>
      <c r="HT132" s="320"/>
      <c r="HU132" s="320"/>
      <c r="HV132" s="320"/>
      <c r="HW132" s="320"/>
      <c r="HX132" s="320"/>
      <c r="HY132" s="320"/>
      <c r="HZ132" s="320"/>
      <c r="IA132" s="320"/>
      <c r="IB132" s="320"/>
      <c r="IC132" s="320"/>
      <c r="ID132" s="320"/>
      <c r="IE132" s="320"/>
      <c r="IF132" s="320"/>
      <c r="IG132" s="320"/>
      <c r="IH132" s="320"/>
      <c r="II132" s="320"/>
      <c r="IJ132" s="320"/>
      <c r="IK132" s="320"/>
      <c r="IL132" s="320"/>
      <c r="IM132" s="320"/>
      <c r="IN132" s="320"/>
      <c r="IO132" s="320"/>
      <c r="IP132" s="320"/>
      <c r="IQ132" s="320"/>
      <c r="IR132" s="320"/>
      <c r="IS132" s="320"/>
      <c r="IT132" s="320"/>
      <c r="IU132" s="320"/>
      <c r="IV132" s="320"/>
      <c r="IW132" s="320"/>
      <c r="IX132" s="320"/>
      <c r="IY132" s="320"/>
      <c r="IZ132" s="320"/>
      <c r="JA132" s="320"/>
      <c r="JB132" s="320"/>
      <c r="JC132" s="320"/>
      <c r="JD132" s="320"/>
      <c r="JE132" s="320"/>
      <c r="JF132" s="320"/>
      <c r="JG132" s="320"/>
      <c r="JH132" s="320"/>
      <c r="JI132" s="320"/>
      <c r="JJ132" s="320"/>
      <c r="JK132" s="320"/>
      <c r="JL132" s="320"/>
      <c r="JM132" s="320"/>
      <c r="JN132" s="320"/>
      <c r="JO132" s="320"/>
      <c r="JP132" s="320"/>
      <c r="JQ132" s="320"/>
      <c r="JR132" s="320"/>
      <c r="JS132" s="320"/>
      <c r="JT132" s="320"/>
      <c r="JU132" s="320"/>
      <c r="JV132" s="320"/>
      <c r="JW132" s="320"/>
      <c r="JX132" s="320"/>
      <c r="JY132" s="320"/>
      <c r="JZ132" s="320"/>
      <c r="KA132" s="320"/>
      <c r="KB132" s="320"/>
      <c r="KC132" s="320"/>
      <c r="KD132" s="320"/>
      <c r="KE132" s="320"/>
      <c r="KF132" s="320"/>
      <c r="KG132" s="320"/>
      <c r="KH132" s="320"/>
      <c r="KI132" s="320"/>
      <c r="KJ132" s="320"/>
      <c r="KK132" s="320"/>
      <c r="KL132" s="320"/>
      <c r="KM132" s="320"/>
      <c r="KN132" s="320"/>
      <c r="KO132" s="320"/>
      <c r="KP132" s="320"/>
      <c r="KQ132" s="320"/>
      <c r="KR132" s="320"/>
      <c r="KS132" s="320"/>
      <c r="KT132" s="320"/>
      <c r="KU132" s="320"/>
      <c r="KV132" s="320"/>
      <c r="KW132" s="320"/>
      <c r="KX132" s="320"/>
      <c r="KY132" s="320"/>
      <c r="KZ132" s="320"/>
      <c r="LA132" s="320"/>
      <c r="LB132" s="320"/>
      <c r="LC132" s="320"/>
      <c r="LD132" s="320"/>
      <c r="LE132" s="320"/>
      <c r="LF132" s="320"/>
      <c r="LG132" s="320"/>
      <c r="LH132" s="320"/>
      <c r="LI132" s="320"/>
      <c r="LJ132" s="320"/>
      <c r="LK132" s="320"/>
      <c r="LL132" s="320"/>
      <c r="LM132" s="320"/>
      <c r="LN132" s="320"/>
      <c r="LO132" s="320"/>
      <c r="LP132" s="320"/>
      <c r="LQ132" s="320"/>
      <c r="LR132" s="320"/>
      <c r="LS132" s="320"/>
      <c r="LT132" s="320"/>
      <c r="LU132" s="320"/>
      <c r="LV132" s="320"/>
      <c r="LW132" s="320"/>
      <c r="LX132" s="320"/>
      <c r="LY132" s="320"/>
      <c r="LZ132" s="320"/>
      <c r="MA132" s="320"/>
      <c r="MB132" s="320"/>
      <c r="MC132" s="320"/>
      <c r="MD132" s="320"/>
      <c r="ME132" s="320"/>
      <c r="MF132" s="320"/>
      <c r="MG132" s="320"/>
    </row>
    <row r="133" s="331" customFormat="1" ht="47.25" customHeight="1">
      <c r="A133" s="335" t="s">
        <v>541</v>
      </c>
      <c r="B133" s="339"/>
      <c r="C133" s="369"/>
      <c r="D133" s="369"/>
      <c r="E133" s="365"/>
      <c r="F133" s="365"/>
      <c r="G133" s="365"/>
      <c r="H133" s="365"/>
      <c r="I133" s="320"/>
      <c r="J133" s="320"/>
      <c r="K133" s="320"/>
      <c r="L133" s="320"/>
      <c r="M133" s="320"/>
      <c r="N133" s="320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  <c r="AP133" s="320"/>
      <c r="AQ133" s="320"/>
      <c r="AR133" s="320"/>
      <c r="AS133" s="320"/>
      <c r="AT133" s="320"/>
      <c r="AU133" s="320"/>
      <c r="AV133" s="320"/>
      <c r="AW133" s="320"/>
      <c r="AX133" s="320"/>
      <c r="AY133" s="320"/>
      <c r="AZ133" s="320"/>
      <c r="BA133" s="320"/>
      <c r="BB133" s="320"/>
      <c r="BC133" s="320"/>
      <c r="BD133" s="320"/>
      <c r="BE133" s="320"/>
      <c r="BF133" s="320"/>
      <c r="BG133" s="320"/>
      <c r="BH133" s="320"/>
      <c r="BI133" s="320"/>
      <c r="BJ133" s="320"/>
      <c r="BK133" s="320"/>
      <c r="BL133" s="320"/>
      <c r="BM133" s="320"/>
      <c r="BN133" s="320"/>
      <c r="BO133" s="320"/>
      <c r="BP133" s="320"/>
      <c r="BQ133" s="320"/>
      <c r="BR133" s="320"/>
      <c r="BS133" s="320"/>
      <c r="BT133" s="320"/>
      <c r="BU133" s="320"/>
      <c r="BV133" s="320"/>
      <c r="BW133" s="320"/>
      <c r="BX133" s="320"/>
      <c r="BY133" s="320"/>
      <c r="BZ133" s="320"/>
      <c r="CA133" s="320"/>
      <c r="CB133" s="320"/>
      <c r="CC133" s="320"/>
      <c r="CD133" s="320"/>
      <c r="CE133" s="320"/>
      <c r="CF133" s="320"/>
      <c r="CG133" s="320"/>
      <c r="CH133" s="320"/>
      <c r="CI133" s="320"/>
      <c r="CJ133" s="320"/>
      <c r="CK133" s="320"/>
      <c r="CL133" s="320"/>
      <c r="CM133" s="320"/>
      <c r="CN133" s="320"/>
      <c r="CO133" s="320"/>
      <c r="CP133" s="320"/>
      <c r="CQ133" s="320"/>
      <c r="CR133" s="320"/>
      <c r="CS133" s="320"/>
      <c r="CT133" s="320"/>
      <c r="CU133" s="320"/>
      <c r="CV133" s="320"/>
      <c r="CW133" s="320"/>
      <c r="CX133" s="320"/>
      <c r="CY133" s="320"/>
      <c r="CZ133" s="320"/>
      <c r="DA133" s="320"/>
      <c r="DB133" s="320"/>
      <c r="DC133" s="320"/>
      <c r="DD133" s="320"/>
      <c r="DE133" s="320"/>
      <c r="DF133" s="320"/>
      <c r="DG133" s="320"/>
      <c r="DH133" s="320"/>
      <c r="DI133" s="320"/>
      <c r="DJ133" s="320"/>
      <c r="DK133" s="320"/>
      <c r="DL133" s="320"/>
      <c r="DM133" s="320"/>
      <c r="DN133" s="320"/>
      <c r="DO133" s="320"/>
      <c r="DP133" s="320"/>
      <c r="DQ133" s="320"/>
      <c r="DR133" s="320"/>
      <c r="DS133" s="320"/>
      <c r="DT133" s="320"/>
      <c r="DU133" s="320"/>
      <c r="DV133" s="320"/>
      <c r="DW133" s="320"/>
      <c r="DX133" s="320"/>
      <c r="DY133" s="320"/>
      <c r="DZ133" s="320"/>
      <c r="EA133" s="320"/>
      <c r="EB133" s="320"/>
      <c r="EC133" s="320"/>
      <c r="ED133" s="320"/>
      <c r="EE133" s="320"/>
      <c r="EF133" s="320"/>
      <c r="EG133" s="320"/>
      <c r="EH133" s="320"/>
      <c r="EI133" s="320"/>
      <c r="EJ133" s="320"/>
      <c r="EK133" s="320"/>
      <c r="EL133" s="320"/>
      <c r="EM133" s="320"/>
      <c r="EN133" s="320"/>
      <c r="EO133" s="320"/>
      <c r="EP133" s="320"/>
      <c r="EQ133" s="320"/>
      <c r="ER133" s="320"/>
      <c r="ES133" s="320"/>
      <c r="ET133" s="320"/>
      <c r="EU133" s="320"/>
      <c r="EV133" s="320"/>
      <c r="EW133" s="320"/>
      <c r="EX133" s="320"/>
      <c r="EY133" s="320"/>
      <c r="EZ133" s="320"/>
      <c r="FA133" s="320"/>
      <c r="FB133" s="320"/>
      <c r="FC133" s="320"/>
      <c r="FD133" s="320"/>
      <c r="FE133" s="320"/>
      <c r="FF133" s="320"/>
      <c r="FG133" s="320"/>
      <c r="FH133" s="320"/>
      <c r="FI133" s="320"/>
      <c r="FJ133" s="320"/>
      <c r="FK133" s="320"/>
      <c r="FL133" s="320"/>
      <c r="FM133" s="320"/>
      <c r="FN133" s="320"/>
      <c r="FO133" s="320"/>
      <c r="FP133" s="320"/>
      <c r="FQ133" s="320"/>
      <c r="FR133" s="320"/>
      <c r="FS133" s="320"/>
      <c r="FT133" s="320"/>
      <c r="FU133" s="320"/>
      <c r="FV133" s="320"/>
      <c r="FW133" s="320"/>
      <c r="FX133" s="320"/>
      <c r="FY133" s="320"/>
      <c r="FZ133" s="320"/>
      <c r="GA133" s="320"/>
      <c r="GB133" s="320"/>
      <c r="GC133" s="320"/>
      <c r="GD133" s="320"/>
      <c r="GE133" s="320"/>
      <c r="GF133" s="320"/>
      <c r="GG133" s="320"/>
      <c r="GH133" s="320"/>
      <c r="GI133" s="320"/>
      <c r="GJ133" s="320"/>
      <c r="GK133" s="320"/>
      <c r="GL133" s="320"/>
      <c r="GM133" s="320"/>
      <c r="GN133" s="320"/>
      <c r="GO133" s="320"/>
      <c r="GP133" s="320"/>
      <c r="GQ133" s="320"/>
      <c r="GR133" s="320"/>
      <c r="GS133" s="320"/>
      <c r="GT133" s="320"/>
      <c r="GU133" s="320"/>
      <c r="GV133" s="320"/>
      <c r="GW133" s="320"/>
      <c r="GX133" s="320"/>
      <c r="GY133" s="320"/>
      <c r="GZ133" s="320"/>
      <c r="HA133" s="320"/>
      <c r="HB133" s="320"/>
      <c r="HC133" s="320"/>
      <c r="HD133" s="320"/>
      <c r="HE133" s="320"/>
      <c r="HF133" s="320"/>
      <c r="HG133" s="320"/>
      <c r="HH133" s="320"/>
      <c r="HI133" s="320"/>
      <c r="HJ133" s="320"/>
      <c r="HK133" s="320"/>
      <c r="HL133" s="320"/>
      <c r="HM133" s="320"/>
      <c r="HN133" s="320"/>
      <c r="HO133" s="320"/>
      <c r="HP133" s="320"/>
      <c r="HQ133" s="320"/>
      <c r="HR133" s="320"/>
      <c r="HS133" s="320"/>
      <c r="HT133" s="320"/>
      <c r="HU133" s="320"/>
      <c r="HV133" s="320"/>
      <c r="HW133" s="320"/>
      <c r="HX133" s="320"/>
      <c r="HY133" s="320"/>
      <c r="HZ133" s="320"/>
      <c r="IA133" s="320"/>
      <c r="IB133" s="320"/>
      <c r="IC133" s="320"/>
      <c r="ID133" s="320"/>
      <c r="IE133" s="320"/>
      <c r="IF133" s="320"/>
      <c r="IG133" s="320"/>
      <c r="IH133" s="320"/>
      <c r="II133" s="320"/>
      <c r="IJ133" s="320"/>
      <c r="IK133" s="320"/>
      <c r="IL133" s="320"/>
      <c r="IM133" s="320"/>
      <c r="IN133" s="320"/>
      <c r="IO133" s="320"/>
      <c r="IP133" s="320"/>
      <c r="IQ133" s="320"/>
      <c r="IR133" s="320"/>
      <c r="IS133" s="320"/>
      <c r="IT133" s="320"/>
      <c r="IU133" s="320"/>
      <c r="IV133" s="320"/>
      <c r="IW133" s="320"/>
      <c r="IX133" s="320"/>
      <c r="IY133" s="320"/>
      <c r="IZ133" s="320"/>
      <c r="JA133" s="320"/>
      <c r="JB133" s="320"/>
      <c r="JC133" s="320"/>
      <c r="JD133" s="320"/>
      <c r="JE133" s="320"/>
      <c r="JF133" s="320"/>
      <c r="JG133" s="320"/>
      <c r="JH133" s="320"/>
      <c r="JI133" s="320"/>
      <c r="JJ133" s="320"/>
      <c r="JK133" s="320"/>
      <c r="JL133" s="320"/>
      <c r="JM133" s="320"/>
      <c r="JN133" s="320"/>
      <c r="JO133" s="320"/>
      <c r="JP133" s="320"/>
      <c r="JQ133" s="320"/>
      <c r="JR133" s="320"/>
      <c r="JS133" s="320"/>
      <c r="JT133" s="320"/>
      <c r="JU133" s="320"/>
      <c r="JV133" s="320"/>
      <c r="JW133" s="320"/>
      <c r="JX133" s="320"/>
      <c r="JY133" s="320"/>
      <c r="JZ133" s="320"/>
      <c r="KA133" s="320"/>
      <c r="KB133" s="320"/>
      <c r="KC133" s="320"/>
      <c r="KD133" s="320"/>
      <c r="KE133" s="320"/>
      <c r="KF133" s="320"/>
      <c r="KG133" s="320"/>
      <c r="KH133" s="320"/>
      <c r="KI133" s="320"/>
      <c r="KJ133" s="320"/>
      <c r="KK133" s="320"/>
      <c r="KL133" s="320"/>
      <c r="KM133" s="320"/>
      <c r="KN133" s="320"/>
      <c r="KO133" s="320"/>
      <c r="KP133" s="320"/>
      <c r="KQ133" s="320"/>
      <c r="KR133" s="320"/>
      <c r="KS133" s="320"/>
      <c r="KT133" s="320"/>
      <c r="KU133" s="320"/>
      <c r="KV133" s="320"/>
      <c r="KW133" s="320"/>
      <c r="KX133" s="320"/>
      <c r="KY133" s="320"/>
      <c r="KZ133" s="320"/>
      <c r="LA133" s="320"/>
      <c r="LB133" s="320"/>
      <c r="LC133" s="320"/>
      <c r="LD133" s="320"/>
      <c r="LE133" s="320"/>
      <c r="LF133" s="320"/>
      <c r="LG133" s="320"/>
      <c r="LH133" s="320"/>
      <c r="LI133" s="320"/>
      <c r="LJ133" s="320"/>
      <c r="LK133" s="320"/>
      <c r="LL133" s="320"/>
      <c r="LM133" s="320"/>
      <c r="LN133" s="320"/>
      <c r="LO133" s="320"/>
      <c r="LP133" s="320"/>
      <c r="LQ133" s="320"/>
      <c r="LR133" s="320"/>
      <c r="LS133" s="320"/>
      <c r="LT133" s="320"/>
      <c r="LU133" s="320"/>
      <c r="LV133" s="320"/>
      <c r="LW133" s="320"/>
      <c r="LX133" s="320"/>
      <c r="LY133" s="320"/>
      <c r="LZ133" s="320"/>
      <c r="MA133" s="320"/>
      <c r="MB133" s="320"/>
      <c r="MC133" s="320"/>
      <c r="MD133" s="320"/>
      <c r="ME133" s="320"/>
      <c r="MF133" s="320"/>
      <c r="MG133" s="320"/>
    </row>
    <row r="134" s="331" customFormat="1" ht="15.75">
      <c r="A134" s="335" t="s">
        <v>188</v>
      </c>
      <c r="B134" s="339" t="s">
        <v>245</v>
      </c>
      <c r="C134" s="343" t="e">
        <f>#REF!</f>
        <v>#REF!</v>
      </c>
      <c r="D134" s="343" t="e">
        <f>#REF!</f>
        <v>#REF!</v>
      </c>
      <c r="E134" s="343" t="e">
        <f>#REF!</f>
        <v>#REF!</v>
      </c>
      <c r="F134" s="365">
        <v>6061.8000000000002</v>
      </c>
      <c r="G134" s="365">
        <v>6448.3999999999996</v>
      </c>
      <c r="H134" s="365">
        <v>6933.1000000000004</v>
      </c>
      <c r="I134" s="320"/>
      <c r="J134" s="320"/>
      <c r="K134" s="320"/>
      <c r="L134" s="320"/>
      <c r="M134" s="320"/>
      <c r="N134" s="320"/>
      <c r="O134" s="320"/>
      <c r="P134" s="320"/>
      <c r="Q134" s="320"/>
      <c r="R134" s="320"/>
      <c r="S134" s="320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  <c r="AP134" s="320"/>
      <c r="AQ134" s="320"/>
      <c r="AR134" s="320"/>
      <c r="AS134" s="320"/>
      <c r="AT134" s="320"/>
      <c r="AU134" s="320"/>
      <c r="AV134" s="320"/>
      <c r="AW134" s="320"/>
      <c r="AX134" s="320"/>
      <c r="AY134" s="320"/>
      <c r="AZ134" s="320"/>
      <c r="BA134" s="320"/>
      <c r="BB134" s="320"/>
      <c r="BC134" s="320"/>
      <c r="BD134" s="320"/>
      <c r="BE134" s="320"/>
      <c r="BF134" s="320"/>
      <c r="BG134" s="320"/>
      <c r="BH134" s="320"/>
      <c r="BI134" s="320"/>
      <c r="BJ134" s="320"/>
      <c r="BK134" s="320"/>
      <c r="BL134" s="320"/>
      <c r="BM134" s="320"/>
      <c r="BN134" s="320"/>
      <c r="BO134" s="320"/>
      <c r="BP134" s="320"/>
      <c r="BQ134" s="320"/>
      <c r="BR134" s="320"/>
      <c r="BS134" s="320"/>
      <c r="BT134" s="320"/>
      <c r="BU134" s="320"/>
      <c r="BV134" s="320"/>
      <c r="BW134" s="320"/>
      <c r="BX134" s="320"/>
      <c r="BY134" s="320"/>
      <c r="BZ134" s="320"/>
      <c r="CA134" s="320"/>
      <c r="CB134" s="320"/>
      <c r="CC134" s="320"/>
      <c r="CD134" s="320"/>
      <c r="CE134" s="320"/>
      <c r="CF134" s="320"/>
      <c r="CG134" s="320"/>
      <c r="CH134" s="320"/>
      <c r="CI134" s="320"/>
      <c r="CJ134" s="320"/>
      <c r="CK134" s="320"/>
      <c r="CL134" s="320"/>
      <c r="CM134" s="320"/>
      <c r="CN134" s="320"/>
      <c r="CO134" s="320"/>
      <c r="CP134" s="320"/>
      <c r="CQ134" s="320"/>
      <c r="CR134" s="320"/>
      <c r="CS134" s="320"/>
      <c r="CT134" s="320"/>
      <c r="CU134" s="320"/>
      <c r="CV134" s="320"/>
      <c r="CW134" s="320"/>
      <c r="CX134" s="320"/>
      <c r="CY134" s="320"/>
      <c r="CZ134" s="320"/>
      <c r="DA134" s="320"/>
      <c r="DB134" s="320"/>
      <c r="DC134" s="320"/>
      <c r="DD134" s="320"/>
      <c r="DE134" s="320"/>
      <c r="DF134" s="320"/>
      <c r="DG134" s="320"/>
      <c r="DH134" s="320"/>
      <c r="DI134" s="320"/>
      <c r="DJ134" s="320"/>
      <c r="DK134" s="320"/>
      <c r="DL134" s="320"/>
      <c r="DM134" s="320"/>
      <c r="DN134" s="320"/>
      <c r="DO134" s="320"/>
      <c r="DP134" s="320"/>
      <c r="DQ134" s="320"/>
      <c r="DR134" s="320"/>
      <c r="DS134" s="320"/>
      <c r="DT134" s="320"/>
      <c r="DU134" s="320"/>
      <c r="DV134" s="320"/>
      <c r="DW134" s="320"/>
      <c r="DX134" s="320"/>
      <c r="DY134" s="320"/>
      <c r="DZ134" s="320"/>
      <c r="EA134" s="320"/>
      <c r="EB134" s="320"/>
      <c r="EC134" s="320"/>
      <c r="ED134" s="320"/>
      <c r="EE134" s="320"/>
      <c r="EF134" s="320"/>
      <c r="EG134" s="320"/>
      <c r="EH134" s="320"/>
      <c r="EI134" s="320"/>
      <c r="EJ134" s="320"/>
      <c r="EK134" s="320"/>
      <c r="EL134" s="320"/>
      <c r="EM134" s="320"/>
      <c r="EN134" s="320"/>
      <c r="EO134" s="320"/>
      <c r="EP134" s="320"/>
      <c r="EQ134" s="320"/>
      <c r="ER134" s="320"/>
      <c r="ES134" s="320"/>
      <c r="ET134" s="320"/>
      <c r="EU134" s="320"/>
      <c r="EV134" s="320"/>
      <c r="EW134" s="320"/>
      <c r="EX134" s="320"/>
      <c r="EY134" s="320"/>
      <c r="EZ134" s="320"/>
      <c r="FA134" s="320"/>
      <c r="FB134" s="320"/>
      <c r="FC134" s="320"/>
      <c r="FD134" s="320"/>
      <c r="FE134" s="320"/>
      <c r="FF134" s="320"/>
      <c r="FG134" s="320"/>
      <c r="FH134" s="320"/>
      <c r="FI134" s="320"/>
      <c r="FJ134" s="320"/>
      <c r="FK134" s="320"/>
      <c r="FL134" s="320"/>
      <c r="FM134" s="320"/>
      <c r="FN134" s="320"/>
      <c r="FO134" s="320"/>
      <c r="FP134" s="320"/>
      <c r="FQ134" s="320"/>
      <c r="FR134" s="320"/>
      <c r="FS134" s="320"/>
      <c r="FT134" s="320"/>
      <c r="FU134" s="320"/>
      <c r="FV134" s="320"/>
      <c r="FW134" s="320"/>
      <c r="FX134" s="320"/>
      <c r="FY134" s="320"/>
      <c r="FZ134" s="320"/>
      <c r="GA134" s="320"/>
      <c r="GB134" s="320"/>
      <c r="GC134" s="320"/>
      <c r="GD134" s="320"/>
      <c r="GE134" s="320"/>
      <c r="GF134" s="320"/>
      <c r="GG134" s="320"/>
      <c r="GH134" s="320"/>
      <c r="GI134" s="320"/>
      <c r="GJ134" s="320"/>
      <c r="GK134" s="320"/>
      <c r="GL134" s="320"/>
      <c r="GM134" s="320"/>
      <c r="GN134" s="320"/>
      <c r="GO134" s="320"/>
      <c r="GP134" s="320"/>
      <c r="GQ134" s="320"/>
      <c r="GR134" s="320"/>
      <c r="GS134" s="320"/>
      <c r="GT134" s="320"/>
      <c r="GU134" s="320"/>
      <c r="GV134" s="320"/>
      <c r="GW134" s="320"/>
      <c r="GX134" s="320"/>
      <c r="GY134" s="320"/>
      <c r="GZ134" s="320"/>
      <c r="HA134" s="320"/>
      <c r="HB134" s="320"/>
      <c r="HC134" s="320"/>
      <c r="HD134" s="320"/>
      <c r="HE134" s="320"/>
      <c r="HF134" s="320"/>
      <c r="HG134" s="320"/>
      <c r="HH134" s="320"/>
      <c r="HI134" s="320"/>
      <c r="HJ134" s="320"/>
      <c r="HK134" s="320"/>
      <c r="HL134" s="320"/>
      <c r="HM134" s="320"/>
      <c r="HN134" s="320"/>
      <c r="HO134" s="320"/>
      <c r="HP134" s="320"/>
      <c r="HQ134" s="320"/>
      <c r="HR134" s="320"/>
      <c r="HS134" s="320"/>
      <c r="HT134" s="320"/>
      <c r="HU134" s="320"/>
      <c r="HV134" s="320"/>
      <c r="HW134" s="320"/>
      <c r="HX134" s="320"/>
      <c r="HY134" s="320"/>
      <c r="HZ134" s="320"/>
      <c r="IA134" s="320"/>
      <c r="IB134" s="320"/>
      <c r="IC134" s="320"/>
      <c r="ID134" s="320"/>
      <c r="IE134" s="320"/>
      <c r="IF134" s="320"/>
      <c r="IG134" s="320"/>
      <c r="IH134" s="320"/>
      <c r="II134" s="320"/>
      <c r="IJ134" s="320"/>
      <c r="IK134" s="320"/>
      <c r="IL134" s="320"/>
      <c r="IM134" s="320"/>
      <c r="IN134" s="320"/>
      <c r="IO134" s="320"/>
      <c r="IP134" s="320"/>
      <c r="IQ134" s="320"/>
      <c r="IR134" s="320"/>
      <c r="IS134" s="320"/>
      <c r="IT134" s="320"/>
      <c r="IU134" s="320"/>
      <c r="IV134" s="320"/>
      <c r="IW134" s="320"/>
      <c r="IX134" s="320"/>
      <c r="IY134" s="320"/>
      <c r="IZ134" s="320"/>
      <c r="JA134" s="320"/>
      <c r="JB134" s="320"/>
      <c r="JC134" s="320"/>
      <c r="JD134" s="320"/>
      <c r="JE134" s="320"/>
      <c r="JF134" s="320"/>
      <c r="JG134" s="320"/>
      <c r="JH134" s="320"/>
      <c r="JI134" s="320"/>
      <c r="JJ134" s="320"/>
      <c r="JK134" s="320"/>
      <c r="JL134" s="320"/>
      <c r="JM134" s="320"/>
      <c r="JN134" s="320"/>
      <c r="JO134" s="320"/>
      <c r="JP134" s="320"/>
      <c r="JQ134" s="320"/>
      <c r="JR134" s="320"/>
      <c r="JS134" s="320"/>
      <c r="JT134" s="320"/>
      <c r="JU134" s="320"/>
      <c r="JV134" s="320"/>
      <c r="JW134" s="320"/>
      <c r="JX134" s="320"/>
      <c r="JY134" s="320"/>
      <c r="JZ134" s="320"/>
      <c r="KA134" s="320"/>
      <c r="KB134" s="320"/>
      <c r="KC134" s="320"/>
      <c r="KD134" s="320"/>
      <c r="KE134" s="320"/>
      <c r="KF134" s="320"/>
      <c r="KG134" s="320"/>
      <c r="KH134" s="320"/>
      <c r="KI134" s="320"/>
      <c r="KJ134" s="320"/>
      <c r="KK134" s="320"/>
      <c r="KL134" s="320"/>
      <c r="KM134" s="320"/>
      <c r="KN134" s="320"/>
      <c r="KO134" s="320"/>
      <c r="KP134" s="320"/>
      <c r="KQ134" s="320"/>
      <c r="KR134" s="320"/>
      <c r="KS134" s="320"/>
      <c r="KT134" s="320"/>
      <c r="KU134" s="320"/>
      <c r="KV134" s="320"/>
      <c r="KW134" s="320"/>
      <c r="KX134" s="320"/>
      <c r="KY134" s="320"/>
      <c r="KZ134" s="320"/>
      <c r="LA134" s="320"/>
      <c r="LB134" s="320"/>
      <c r="LC134" s="320"/>
      <c r="LD134" s="320"/>
      <c r="LE134" s="320"/>
      <c r="LF134" s="320"/>
      <c r="LG134" s="320"/>
      <c r="LH134" s="320"/>
      <c r="LI134" s="320"/>
      <c r="LJ134" s="320"/>
      <c r="LK134" s="320"/>
      <c r="LL134" s="320"/>
      <c r="LM134" s="320"/>
      <c r="LN134" s="320"/>
      <c r="LO134" s="320"/>
      <c r="LP134" s="320"/>
      <c r="LQ134" s="320"/>
      <c r="LR134" s="320"/>
      <c r="LS134" s="320"/>
      <c r="LT134" s="320"/>
      <c r="LU134" s="320"/>
      <c r="LV134" s="320"/>
      <c r="LW134" s="320"/>
      <c r="LX134" s="320"/>
      <c r="LY134" s="320"/>
      <c r="LZ134" s="320"/>
      <c r="MA134" s="320"/>
      <c r="MB134" s="320"/>
      <c r="MC134" s="320"/>
      <c r="MD134" s="320"/>
      <c r="ME134" s="320"/>
      <c r="MF134" s="320"/>
      <c r="MG134" s="320"/>
    </row>
    <row r="135" s="331" customFormat="1" ht="15.75" customHeight="1">
      <c r="A135" s="335" t="s">
        <v>227</v>
      </c>
      <c r="B135" s="339" t="s">
        <v>181</v>
      </c>
      <c r="C135" s="343" t="e">
        <f>#REF!</f>
        <v>#REF!</v>
      </c>
      <c r="D135" s="343" t="e">
        <f>#REF!</f>
        <v>#REF!</v>
      </c>
      <c r="E135" s="343" t="e">
        <f>#REF!</f>
        <v>#REF!</v>
      </c>
      <c r="F135" s="365">
        <v>98.238374837985205</v>
      </c>
      <c r="G135" s="365">
        <v>99.140394784911436</v>
      </c>
      <c r="H135" s="365">
        <v>100.20185765465537</v>
      </c>
      <c r="I135" s="320"/>
      <c r="J135" s="320"/>
      <c r="K135" s="320"/>
      <c r="L135" s="320"/>
      <c r="M135" s="320"/>
      <c r="N135" s="320"/>
      <c r="O135" s="320"/>
      <c r="P135" s="320"/>
      <c r="Q135" s="320"/>
      <c r="R135" s="320"/>
      <c r="S135" s="320"/>
      <c r="T135" s="320"/>
      <c r="U135" s="320"/>
      <c r="V135" s="320"/>
      <c r="W135" s="320"/>
      <c r="X135" s="320"/>
      <c r="Y135" s="320"/>
      <c r="Z135" s="320"/>
      <c r="AA135" s="320"/>
      <c r="AB135" s="320"/>
      <c r="AC135" s="320"/>
      <c r="AD135" s="320"/>
      <c r="AE135" s="320"/>
      <c r="AF135" s="320"/>
      <c r="AG135" s="320"/>
      <c r="AH135" s="320"/>
      <c r="AI135" s="320"/>
      <c r="AJ135" s="320"/>
      <c r="AK135" s="320"/>
      <c r="AL135" s="320"/>
      <c r="AM135" s="320"/>
      <c r="AN135" s="320"/>
      <c r="AO135" s="320"/>
      <c r="AP135" s="320"/>
      <c r="AQ135" s="320"/>
      <c r="AR135" s="320"/>
      <c r="AS135" s="320"/>
      <c r="AT135" s="320"/>
      <c r="AU135" s="320"/>
      <c r="AV135" s="320"/>
      <c r="AW135" s="320"/>
      <c r="AX135" s="320"/>
      <c r="AY135" s="320"/>
      <c r="AZ135" s="320"/>
      <c r="BA135" s="320"/>
      <c r="BB135" s="320"/>
      <c r="BC135" s="320"/>
      <c r="BD135" s="320"/>
      <c r="BE135" s="320"/>
      <c r="BF135" s="320"/>
      <c r="BG135" s="320"/>
      <c r="BH135" s="320"/>
      <c r="BI135" s="320"/>
      <c r="BJ135" s="320"/>
      <c r="BK135" s="320"/>
      <c r="BL135" s="320"/>
      <c r="BM135" s="320"/>
      <c r="BN135" s="320"/>
      <c r="BO135" s="320"/>
      <c r="BP135" s="320"/>
      <c r="BQ135" s="320"/>
      <c r="BR135" s="320"/>
      <c r="BS135" s="320"/>
      <c r="BT135" s="320"/>
      <c r="BU135" s="320"/>
      <c r="BV135" s="320"/>
      <c r="BW135" s="320"/>
      <c r="BX135" s="320"/>
      <c r="BY135" s="320"/>
      <c r="BZ135" s="320"/>
      <c r="CA135" s="320"/>
      <c r="CB135" s="320"/>
      <c r="CC135" s="320"/>
      <c r="CD135" s="320"/>
      <c r="CE135" s="320"/>
      <c r="CF135" s="320"/>
      <c r="CG135" s="320"/>
      <c r="CH135" s="320"/>
      <c r="CI135" s="320"/>
      <c r="CJ135" s="320"/>
      <c r="CK135" s="320"/>
      <c r="CL135" s="320"/>
      <c r="CM135" s="320"/>
      <c r="CN135" s="320"/>
      <c r="CO135" s="320"/>
      <c r="CP135" s="320"/>
      <c r="CQ135" s="320"/>
      <c r="CR135" s="320"/>
      <c r="CS135" s="320"/>
      <c r="CT135" s="320"/>
      <c r="CU135" s="320"/>
      <c r="CV135" s="320"/>
      <c r="CW135" s="320"/>
      <c r="CX135" s="320"/>
      <c r="CY135" s="320"/>
      <c r="CZ135" s="320"/>
      <c r="DA135" s="320"/>
      <c r="DB135" s="320"/>
      <c r="DC135" s="320"/>
      <c r="DD135" s="320"/>
      <c r="DE135" s="320"/>
      <c r="DF135" s="320"/>
      <c r="DG135" s="320"/>
      <c r="DH135" s="320"/>
      <c r="DI135" s="320"/>
      <c r="DJ135" s="320"/>
      <c r="DK135" s="320"/>
      <c r="DL135" s="320"/>
      <c r="DM135" s="320"/>
      <c r="DN135" s="320"/>
      <c r="DO135" s="320"/>
      <c r="DP135" s="320"/>
      <c r="DQ135" s="320"/>
      <c r="DR135" s="320"/>
      <c r="DS135" s="320"/>
      <c r="DT135" s="320"/>
      <c r="DU135" s="320"/>
      <c r="DV135" s="320"/>
      <c r="DW135" s="320"/>
      <c r="DX135" s="320"/>
      <c r="DY135" s="320"/>
      <c r="DZ135" s="320"/>
      <c r="EA135" s="320"/>
      <c r="EB135" s="320"/>
      <c r="EC135" s="320"/>
      <c r="ED135" s="320"/>
      <c r="EE135" s="320"/>
      <c r="EF135" s="320"/>
      <c r="EG135" s="320"/>
      <c r="EH135" s="320"/>
      <c r="EI135" s="320"/>
      <c r="EJ135" s="320"/>
      <c r="EK135" s="320"/>
      <c r="EL135" s="320"/>
      <c r="EM135" s="320"/>
      <c r="EN135" s="320"/>
      <c r="EO135" s="320"/>
      <c r="EP135" s="320"/>
      <c r="EQ135" s="320"/>
      <c r="ER135" s="320"/>
      <c r="ES135" s="320"/>
      <c r="ET135" s="320"/>
      <c r="EU135" s="320"/>
      <c r="EV135" s="320"/>
      <c r="EW135" s="320"/>
      <c r="EX135" s="320"/>
      <c r="EY135" s="320"/>
      <c r="EZ135" s="320"/>
      <c r="FA135" s="320"/>
      <c r="FB135" s="320"/>
      <c r="FC135" s="320"/>
      <c r="FD135" s="320"/>
      <c r="FE135" s="320"/>
      <c r="FF135" s="320"/>
      <c r="FG135" s="320"/>
      <c r="FH135" s="320"/>
      <c r="FI135" s="320"/>
      <c r="FJ135" s="320"/>
      <c r="FK135" s="320"/>
      <c r="FL135" s="320"/>
      <c r="FM135" s="320"/>
      <c r="FN135" s="320"/>
      <c r="FO135" s="320"/>
      <c r="FP135" s="320"/>
      <c r="FQ135" s="320"/>
      <c r="FR135" s="320"/>
      <c r="FS135" s="320"/>
      <c r="FT135" s="320"/>
      <c r="FU135" s="320"/>
      <c r="FV135" s="320"/>
      <c r="FW135" s="320"/>
      <c r="FX135" s="320"/>
      <c r="FY135" s="320"/>
      <c r="FZ135" s="320"/>
      <c r="GA135" s="320"/>
      <c r="GB135" s="320"/>
      <c r="GC135" s="320"/>
      <c r="GD135" s="320"/>
      <c r="GE135" s="320"/>
      <c r="GF135" s="320"/>
      <c r="GG135" s="320"/>
      <c r="GH135" s="320"/>
      <c r="GI135" s="320"/>
      <c r="GJ135" s="320"/>
      <c r="GK135" s="320"/>
      <c r="GL135" s="320"/>
      <c r="GM135" s="320"/>
      <c r="GN135" s="320"/>
      <c r="GO135" s="320"/>
      <c r="GP135" s="320"/>
      <c r="GQ135" s="320"/>
      <c r="GR135" s="320"/>
      <c r="GS135" s="320"/>
      <c r="GT135" s="320"/>
      <c r="GU135" s="320"/>
      <c r="GV135" s="320"/>
      <c r="GW135" s="320"/>
      <c r="GX135" s="320"/>
      <c r="GY135" s="320"/>
      <c r="GZ135" s="320"/>
      <c r="HA135" s="320"/>
      <c r="HB135" s="320"/>
      <c r="HC135" s="320"/>
      <c r="HD135" s="320"/>
      <c r="HE135" s="320"/>
      <c r="HF135" s="320"/>
      <c r="HG135" s="320"/>
      <c r="HH135" s="320"/>
      <c r="HI135" s="320"/>
      <c r="HJ135" s="320"/>
      <c r="HK135" s="320"/>
      <c r="HL135" s="320"/>
      <c r="HM135" s="320"/>
      <c r="HN135" s="320"/>
      <c r="HO135" s="320"/>
      <c r="HP135" s="320"/>
      <c r="HQ135" s="320"/>
      <c r="HR135" s="320"/>
      <c r="HS135" s="320"/>
      <c r="HT135" s="320"/>
      <c r="HU135" s="320"/>
      <c r="HV135" s="320"/>
      <c r="HW135" s="320"/>
      <c r="HX135" s="320"/>
      <c r="HY135" s="320"/>
      <c r="HZ135" s="320"/>
      <c r="IA135" s="320"/>
      <c r="IB135" s="320"/>
      <c r="IC135" s="320"/>
      <c r="ID135" s="320"/>
      <c r="IE135" s="320"/>
      <c r="IF135" s="320"/>
      <c r="IG135" s="320"/>
      <c r="IH135" s="320"/>
      <c r="II135" s="320"/>
      <c r="IJ135" s="320"/>
      <c r="IK135" s="320"/>
      <c r="IL135" s="320"/>
      <c r="IM135" s="320"/>
      <c r="IN135" s="320"/>
      <c r="IO135" s="320"/>
      <c r="IP135" s="320"/>
      <c r="IQ135" s="320"/>
      <c r="IR135" s="320"/>
      <c r="IS135" s="320"/>
      <c r="IT135" s="320"/>
      <c r="IU135" s="320"/>
      <c r="IV135" s="320"/>
      <c r="IW135" s="320"/>
      <c r="IX135" s="320"/>
      <c r="IY135" s="320"/>
      <c r="IZ135" s="320"/>
      <c r="JA135" s="320"/>
      <c r="JB135" s="320"/>
      <c r="JC135" s="320"/>
      <c r="JD135" s="320"/>
      <c r="JE135" s="320"/>
      <c r="JF135" s="320"/>
      <c r="JG135" s="320"/>
      <c r="JH135" s="320"/>
      <c r="JI135" s="320"/>
      <c r="JJ135" s="320"/>
      <c r="JK135" s="320"/>
      <c r="JL135" s="320"/>
      <c r="JM135" s="320"/>
      <c r="JN135" s="320"/>
      <c r="JO135" s="320"/>
      <c r="JP135" s="320"/>
      <c r="JQ135" s="320"/>
      <c r="JR135" s="320"/>
      <c r="JS135" s="320"/>
      <c r="JT135" s="320"/>
      <c r="JU135" s="320"/>
      <c r="JV135" s="320"/>
      <c r="JW135" s="320"/>
      <c r="JX135" s="320"/>
      <c r="JY135" s="320"/>
      <c r="JZ135" s="320"/>
      <c r="KA135" s="320"/>
      <c r="KB135" s="320"/>
      <c r="KC135" s="320"/>
      <c r="KD135" s="320"/>
      <c r="KE135" s="320"/>
      <c r="KF135" s="320"/>
      <c r="KG135" s="320"/>
      <c r="KH135" s="320"/>
      <c r="KI135" s="320"/>
      <c r="KJ135" s="320"/>
      <c r="KK135" s="320"/>
      <c r="KL135" s="320"/>
      <c r="KM135" s="320"/>
      <c r="KN135" s="320"/>
      <c r="KO135" s="320"/>
      <c r="KP135" s="320"/>
      <c r="KQ135" s="320"/>
      <c r="KR135" s="320"/>
      <c r="KS135" s="320"/>
      <c r="KT135" s="320"/>
      <c r="KU135" s="320"/>
      <c r="KV135" s="320"/>
      <c r="KW135" s="320"/>
      <c r="KX135" s="320"/>
      <c r="KY135" s="320"/>
      <c r="KZ135" s="320"/>
      <c r="LA135" s="320"/>
      <c r="LB135" s="320"/>
      <c r="LC135" s="320"/>
      <c r="LD135" s="320"/>
      <c r="LE135" s="320"/>
      <c r="LF135" s="320"/>
      <c r="LG135" s="320"/>
      <c r="LH135" s="320"/>
      <c r="LI135" s="320"/>
      <c r="LJ135" s="320"/>
      <c r="LK135" s="320"/>
      <c r="LL135" s="320"/>
      <c r="LM135" s="320"/>
      <c r="LN135" s="320"/>
      <c r="LO135" s="320"/>
      <c r="LP135" s="320"/>
      <c r="LQ135" s="320"/>
      <c r="LR135" s="320"/>
      <c r="LS135" s="320"/>
      <c r="LT135" s="320"/>
      <c r="LU135" s="320"/>
      <c r="LV135" s="320"/>
      <c r="LW135" s="320"/>
      <c r="LX135" s="320"/>
      <c r="LY135" s="320"/>
      <c r="LZ135" s="320"/>
      <c r="MA135" s="320"/>
      <c r="MB135" s="320"/>
      <c r="MC135" s="320"/>
      <c r="MD135" s="320"/>
      <c r="ME135" s="320"/>
      <c r="MF135" s="320"/>
      <c r="MG135" s="320"/>
    </row>
    <row r="136" s="331" customFormat="1" ht="47.25" customHeight="1">
      <c r="A136" s="335" t="s">
        <v>542</v>
      </c>
      <c r="B136" s="339"/>
      <c r="C136" s="369"/>
      <c r="D136" s="369"/>
      <c r="E136" s="365"/>
      <c r="F136" s="365"/>
      <c r="G136" s="365"/>
      <c r="H136" s="365"/>
      <c r="I136" s="320"/>
      <c r="J136" s="320"/>
      <c r="K136" s="320"/>
      <c r="L136" s="320"/>
      <c r="M136" s="320"/>
      <c r="N136" s="320"/>
      <c r="O136" s="320"/>
      <c r="P136" s="320"/>
      <c r="Q136" s="320"/>
      <c r="R136" s="320"/>
      <c r="S136" s="320"/>
      <c r="T136" s="320"/>
      <c r="U136" s="320"/>
      <c r="V136" s="320"/>
      <c r="W136" s="320"/>
      <c r="X136" s="320"/>
      <c r="Y136" s="320"/>
      <c r="Z136" s="320"/>
      <c r="AA136" s="320"/>
      <c r="AB136" s="320"/>
      <c r="AC136" s="320"/>
      <c r="AD136" s="320"/>
      <c r="AE136" s="320"/>
      <c r="AF136" s="320"/>
      <c r="AG136" s="320"/>
      <c r="AH136" s="320"/>
      <c r="AI136" s="320"/>
      <c r="AJ136" s="320"/>
      <c r="AK136" s="320"/>
      <c r="AL136" s="320"/>
      <c r="AM136" s="320"/>
      <c r="AN136" s="320"/>
      <c r="AO136" s="320"/>
      <c r="AP136" s="320"/>
      <c r="AQ136" s="320"/>
      <c r="AR136" s="320"/>
      <c r="AS136" s="320"/>
      <c r="AT136" s="320"/>
      <c r="AU136" s="320"/>
      <c r="AV136" s="320"/>
      <c r="AW136" s="320"/>
      <c r="AX136" s="320"/>
      <c r="AY136" s="320"/>
      <c r="AZ136" s="320"/>
      <c r="BA136" s="320"/>
      <c r="BB136" s="320"/>
      <c r="BC136" s="320"/>
      <c r="BD136" s="320"/>
      <c r="BE136" s="320"/>
      <c r="BF136" s="320"/>
      <c r="BG136" s="320"/>
      <c r="BH136" s="320"/>
      <c r="BI136" s="320"/>
      <c r="BJ136" s="320"/>
      <c r="BK136" s="320"/>
      <c r="BL136" s="320"/>
      <c r="BM136" s="320"/>
      <c r="BN136" s="320"/>
      <c r="BO136" s="320"/>
      <c r="BP136" s="320"/>
      <c r="BQ136" s="320"/>
      <c r="BR136" s="320"/>
      <c r="BS136" s="320"/>
      <c r="BT136" s="320"/>
      <c r="BU136" s="320"/>
      <c r="BV136" s="320"/>
      <c r="BW136" s="320"/>
      <c r="BX136" s="320"/>
      <c r="BY136" s="320"/>
      <c r="BZ136" s="320"/>
      <c r="CA136" s="320"/>
      <c r="CB136" s="320"/>
      <c r="CC136" s="320"/>
      <c r="CD136" s="320"/>
      <c r="CE136" s="320"/>
      <c r="CF136" s="320"/>
      <c r="CG136" s="320"/>
      <c r="CH136" s="320"/>
      <c r="CI136" s="320"/>
      <c r="CJ136" s="320"/>
      <c r="CK136" s="320"/>
      <c r="CL136" s="320"/>
      <c r="CM136" s="320"/>
      <c r="CN136" s="320"/>
      <c r="CO136" s="320"/>
      <c r="CP136" s="320"/>
      <c r="CQ136" s="320"/>
      <c r="CR136" s="320"/>
      <c r="CS136" s="320"/>
      <c r="CT136" s="320"/>
      <c r="CU136" s="320"/>
      <c r="CV136" s="320"/>
      <c r="CW136" s="320"/>
      <c r="CX136" s="320"/>
      <c r="CY136" s="320"/>
      <c r="CZ136" s="320"/>
      <c r="DA136" s="320"/>
      <c r="DB136" s="320"/>
      <c r="DC136" s="320"/>
      <c r="DD136" s="320"/>
      <c r="DE136" s="320"/>
      <c r="DF136" s="320"/>
      <c r="DG136" s="320"/>
      <c r="DH136" s="320"/>
      <c r="DI136" s="320"/>
      <c r="DJ136" s="320"/>
      <c r="DK136" s="320"/>
      <c r="DL136" s="320"/>
      <c r="DM136" s="320"/>
      <c r="DN136" s="320"/>
      <c r="DO136" s="320"/>
      <c r="DP136" s="320"/>
      <c r="DQ136" s="320"/>
      <c r="DR136" s="320"/>
      <c r="DS136" s="320"/>
      <c r="DT136" s="320"/>
      <c r="DU136" s="320"/>
      <c r="DV136" s="320"/>
      <c r="DW136" s="320"/>
      <c r="DX136" s="320"/>
      <c r="DY136" s="320"/>
      <c r="DZ136" s="320"/>
      <c r="EA136" s="320"/>
      <c r="EB136" s="320"/>
      <c r="EC136" s="320"/>
      <c r="ED136" s="320"/>
      <c r="EE136" s="320"/>
      <c r="EF136" s="320"/>
      <c r="EG136" s="320"/>
      <c r="EH136" s="320"/>
      <c r="EI136" s="320"/>
      <c r="EJ136" s="320"/>
      <c r="EK136" s="320"/>
      <c r="EL136" s="320"/>
      <c r="EM136" s="320"/>
      <c r="EN136" s="320"/>
      <c r="EO136" s="320"/>
      <c r="EP136" s="320"/>
      <c r="EQ136" s="320"/>
      <c r="ER136" s="320"/>
      <c r="ES136" s="320"/>
      <c r="ET136" s="320"/>
      <c r="EU136" s="320"/>
      <c r="EV136" s="320"/>
      <c r="EW136" s="320"/>
      <c r="EX136" s="320"/>
      <c r="EY136" s="320"/>
      <c r="EZ136" s="320"/>
      <c r="FA136" s="320"/>
      <c r="FB136" s="320"/>
      <c r="FC136" s="320"/>
      <c r="FD136" s="320"/>
      <c r="FE136" s="320"/>
      <c r="FF136" s="320"/>
      <c r="FG136" s="320"/>
      <c r="FH136" s="320"/>
      <c r="FI136" s="320"/>
      <c r="FJ136" s="320"/>
      <c r="FK136" s="320"/>
      <c r="FL136" s="320"/>
      <c r="FM136" s="320"/>
      <c r="FN136" s="320"/>
      <c r="FO136" s="320"/>
      <c r="FP136" s="320"/>
      <c r="FQ136" s="320"/>
      <c r="FR136" s="320"/>
      <c r="FS136" s="320"/>
      <c r="FT136" s="320"/>
      <c r="FU136" s="320"/>
      <c r="FV136" s="320"/>
      <c r="FW136" s="320"/>
      <c r="FX136" s="320"/>
      <c r="FY136" s="320"/>
      <c r="FZ136" s="320"/>
      <c r="GA136" s="320"/>
      <c r="GB136" s="320"/>
      <c r="GC136" s="320"/>
      <c r="GD136" s="320"/>
      <c r="GE136" s="320"/>
      <c r="GF136" s="320"/>
      <c r="GG136" s="320"/>
      <c r="GH136" s="320"/>
      <c r="GI136" s="320"/>
      <c r="GJ136" s="320"/>
      <c r="GK136" s="320"/>
      <c r="GL136" s="320"/>
      <c r="GM136" s="320"/>
      <c r="GN136" s="320"/>
      <c r="GO136" s="320"/>
      <c r="GP136" s="320"/>
      <c r="GQ136" s="320"/>
      <c r="GR136" s="320"/>
      <c r="GS136" s="320"/>
      <c r="GT136" s="320"/>
      <c r="GU136" s="320"/>
      <c r="GV136" s="320"/>
      <c r="GW136" s="320"/>
      <c r="GX136" s="320"/>
      <c r="GY136" s="320"/>
      <c r="GZ136" s="320"/>
      <c r="HA136" s="320"/>
      <c r="HB136" s="320"/>
      <c r="HC136" s="320"/>
      <c r="HD136" s="320"/>
      <c r="HE136" s="320"/>
      <c r="HF136" s="320"/>
      <c r="HG136" s="320"/>
      <c r="HH136" s="320"/>
      <c r="HI136" s="320"/>
      <c r="HJ136" s="320"/>
      <c r="HK136" s="320"/>
      <c r="HL136" s="320"/>
      <c r="HM136" s="320"/>
      <c r="HN136" s="320"/>
      <c r="HO136" s="320"/>
      <c r="HP136" s="320"/>
      <c r="HQ136" s="320"/>
      <c r="HR136" s="320"/>
      <c r="HS136" s="320"/>
      <c r="HT136" s="320"/>
      <c r="HU136" s="320"/>
      <c r="HV136" s="320"/>
      <c r="HW136" s="320"/>
      <c r="HX136" s="320"/>
      <c r="HY136" s="320"/>
      <c r="HZ136" s="320"/>
      <c r="IA136" s="320"/>
      <c r="IB136" s="320"/>
      <c r="IC136" s="320"/>
      <c r="ID136" s="320"/>
      <c r="IE136" s="320"/>
      <c r="IF136" s="320"/>
      <c r="IG136" s="320"/>
      <c r="IH136" s="320"/>
      <c r="II136" s="320"/>
      <c r="IJ136" s="320"/>
      <c r="IK136" s="320"/>
      <c r="IL136" s="320"/>
      <c r="IM136" s="320"/>
      <c r="IN136" s="320"/>
      <c r="IO136" s="320"/>
      <c r="IP136" s="320"/>
      <c r="IQ136" s="320"/>
      <c r="IR136" s="320"/>
      <c r="IS136" s="320"/>
      <c r="IT136" s="320"/>
      <c r="IU136" s="320"/>
      <c r="IV136" s="320"/>
      <c r="IW136" s="320"/>
      <c r="IX136" s="320"/>
      <c r="IY136" s="320"/>
      <c r="IZ136" s="320"/>
      <c r="JA136" s="320"/>
      <c r="JB136" s="320"/>
      <c r="JC136" s="320"/>
      <c r="JD136" s="320"/>
      <c r="JE136" s="320"/>
      <c r="JF136" s="320"/>
      <c r="JG136" s="320"/>
      <c r="JH136" s="320"/>
      <c r="JI136" s="320"/>
      <c r="JJ136" s="320"/>
      <c r="JK136" s="320"/>
      <c r="JL136" s="320"/>
      <c r="JM136" s="320"/>
      <c r="JN136" s="320"/>
      <c r="JO136" s="320"/>
      <c r="JP136" s="320"/>
      <c r="JQ136" s="320"/>
      <c r="JR136" s="320"/>
      <c r="JS136" s="320"/>
      <c r="JT136" s="320"/>
      <c r="JU136" s="320"/>
      <c r="JV136" s="320"/>
      <c r="JW136" s="320"/>
      <c r="JX136" s="320"/>
      <c r="JY136" s="320"/>
      <c r="JZ136" s="320"/>
      <c r="KA136" s="320"/>
      <c r="KB136" s="320"/>
      <c r="KC136" s="320"/>
      <c r="KD136" s="320"/>
      <c r="KE136" s="320"/>
      <c r="KF136" s="320"/>
      <c r="KG136" s="320"/>
      <c r="KH136" s="320"/>
      <c r="KI136" s="320"/>
      <c r="KJ136" s="320"/>
      <c r="KK136" s="320"/>
      <c r="KL136" s="320"/>
      <c r="KM136" s="320"/>
      <c r="KN136" s="320"/>
      <c r="KO136" s="320"/>
      <c r="KP136" s="320"/>
      <c r="KQ136" s="320"/>
      <c r="KR136" s="320"/>
      <c r="KS136" s="320"/>
      <c r="KT136" s="320"/>
      <c r="KU136" s="320"/>
      <c r="KV136" s="320"/>
      <c r="KW136" s="320"/>
      <c r="KX136" s="320"/>
      <c r="KY136" s="320"/>
      <c r="KZ136" s="320"/>
      <c r="LA136" s="320"/>
      <c r="LB136" s="320"/>
      <c r="LC136" s="320"/>
      <c r="LD136" s="320"/>
      <c r="LE136" s="320"/>
      <c r="LF136" s="320"/>
      <c r="LG136" s="320"/>
      <c r="LH136" s="320"/>
      <c r="LI136" s="320"/>
      <c r="LJ136" s="320"/>
      <c r="LK136" s="320"/>
      <c r="LL136" s="320"/>
      <c r="LM136" s="320"/>
      <c r="LN136" s="320"/>
      <c r="LO136" s="320"/>
      <c r="LP136" s="320"/>
      <c r="LQ136" s="320"/>
      <c r="LR136" s="320"/>
      <c r="LS136" s="320"/>
      <c r="LT136" s="320"/>
      <c r="LU136" s="320"/>
      <c r="LV136" s="320"/>
      <c r="LW136" s="320"/>
      <c r="LX136" s="320"/>
      <c r="LY136" s="320"/>
      <c r="LZ136" s="320"/>
      <c r="MA136" s="320"/>
      <c r="MB136" s="320"/>
      <c r="MC136" s="320"/>
      <c r="MD136" s="320"/>
      <c r="ME136" s="320"/>
      <c r="MF136" s="320"/>
      <c r="MG136" s="320"/>
    </row>
    <row r="137" s="331" customFormat="1" ht="15.75">
      <c r="A137" s="335" t="s">
        <v>188</v>
      </c>
      <c r="B137" s="339" t="s">
        <v>245</v>
      </c>
      <c r="C137" s="343" t="e">
        <f>#REF!</f>
        <v>#REF!</v>
      </c>
      <c r="D137" s="343" t="e">
        <f>#REF!</f>
        <v>#REF!</v>
      </c>
      <c r="E137" s="343" t="e">
        <f>#REF!</f>
        <v>#REF!</v>
      </c>
      <c r="F137" s="365">
        <v>1691.5</v>
      </c>
      <c r="G137" s="365">
        <v>1810.5</v>
      </c>
      <c r="H137" s="365">
        <v>1952.5999999999999</v>
      </c>
      <c r="I137" s="320"/>
      <c r="J137" s="320"/>
      <c r="K137" s="320"/>
      <c r="L137" s="320"/>
      <c r="M137" s="320"/>
      <c r="N137" s="320"/>
      <c r="O137" s="320"/>
      <c r="P137" s="320"/>
      <c r="Q137" s="320"/>
      <c r="R137" s="320"/>
      <c r="S137" s="320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  <c r="AH137" s="320"/>
      <c r="AI137" s="320"/>
      <c r="AJ137" s="320"/>
      <c r="AK137" s="320"/>
      <c r="AL137" s="320"/>
      <c r="AM137" s="320"/>
      <c r="AN137" s="320"/>
      <c r="AO137" s="320"/>
      <c r="AP137" s="320"/>
      <c r="AQ137" s="320"/>
      <c r="AR137" s="320"/>
      <c r="AS137" s="320"/>
      <c r="AT137" s="320"/>
      <c r="AU137" s="320"/>
      <c r="AV137" s="320"/>
      <c r="AW137" s="320"/>
      <c r="AX137" s="320"/>
      <c r="AY137" s="320"/>
      <c r="AZ137" s="320"/>
      <c r="BA137" s="320"/>
      <c r="BB137" s="320"/>
      <c r="BC137" s="320"/>
      <c r="BD137" s="320"/>
      <c r="BE137" s="320"/>
      <c r="BF137" s="320"/>
      <c r="BG137" s="320"/>
      <c r="BH137" s="320"/>
      <c r="BI137" s="320"/>
      <c r="BJ137" s="320"/>
      <c r="BK137" s="320"/>
      <c r="BL137" s="320"/>
      <c r="BM137" s="320"/>
      <c r="BN137" s="320"/>
      <c r="BO137" s="320"/>
      <c r="BP137" s="320"/>
      <c r="BQ137" s="320"/>
      <c r="BR137" s="320"/>
      <c r="BS137" s="320"/>
      <c r="BT137" s="320"/>
      <c r="BU137" s="320"/>
      <c r="BV137" s="320"/>
      <c r="BW137" s="320"/>
      <c r="BX137" s="320"/>
      <c r="BY137" s="320"/>
      <c r="BZ137" s="320"/>
      <c r="CA137" s="320"/>
      <c r="CB137" s="320"/>
      <c r="CC137" s="320"/>
      <c r="CD137" s="320"/>
      <c r="CE137" s="320"/>
      <c r="CF137" s="320"/>
      <c r="CG137" s="320"/>
      <c r="CH137" s="320"/>
      <c r="CI137" s="320"/>
      <c r="CJ137" s="320"/>
      <c r="CK137" s="320"/>
      <c r="CL137" s="320"/>
      <c r="CM137" s="320"/>
      <c r="CN137" s="320"/>
      <c r="CO137" s="320"/>
      <c r="CP137" s="320"/>
      <c r="CQ137" s="320"/>
      <c r="CR137" s="320"/>
      <c r="CS137" s="320"/>
      <c r="CT137" s="320"/>
      <c r="CU137" s="320"/>
      <c r="CV137" s="320"/>
      <c r="CW137" s="320"/>
      <c r="CX137" s="320"/>
      <c r="CY137" s="320"/>
      <c r="CZ137" s="320"/>
      <c r="DA137" s="320"/>
      <c r="DB137" s="320"/>
      <c r="DC137" s="320"/>
      <c r="DD137" s="320"/>
      <c r="DE137" s="320"/>
      <c r="DF137" s="320"/>
      <c r="DG137" s="320"/>
      <c r="DH137" s="320"/>
      <c r="DI137" s="320"/>
      <c r="DJ137" s="320"/>
      <c r="DK137" s="320"/>
      <c r="DL137" s="320"/>
      <c r="DM137" s="320"/>
      <c r="DN137" s="320"/>
      <c r="DO137" s="320"/>
      <c r="DP137" s="320"/>
      <c r="DQ137" s="320"/>
      <c r="DR137" s="320"/>
      <c r="DS137" s="320"/>
      <c r="DT137" s="320"/>
      <c r="DU137" s="320"/>
      <c r="DV137" s="320"/>
      <c r="DW137" s="320"/>
      <c r="DX137" s="320"/>
      <c r="DY137" s="320"/>
      <c r="DZ137" s="320"/>
      <c r="EA137" s="320"/>
      <c r="EB137" s="320"/>
      <c r="EC137" s="320"/>
      <c r="ED137" s="320"/>
      <c r="EE137" s="320"/>
      <c r="EF137" s="320"/>
      <c r="EG137" s="320"/>
      <c r="EH137" s="320"/>
      <c r="EI137" s="320"/>
      <c r="EJ137" s="320"/>
      <c r="EK137" s="320"/>
      <c r="EL137" s="320"/>
      <c r="EM137" s="320"/>
      <c r="EN137" s="320"/>
      <c r="EO137" s="320"/>
      <c r="EP137" s="320"/>
      <c r="EQ137" s="320"/>
      <c r="ER137" s="320"/>
      <c r="ES137" s="320"/>
      <c r="ET137" s="320"/>
      <c r="EU137" s="320"/>
      <c r="EV137" s="320"/>
      <c r="EW137" s="320"/>
      <c r="EX137" s="320"/>
      <c r="EY137" s="320"/>
      <c r="EZ137" s="320"/>
      <c r="FA137" s="320"/>
      <c r="FB137" s="320"/>
      <c r="FC137" s="320"/>
      <c r="FD137" s="320"/>
      <c r="FE137" s="320"/>
      <c r="FF137" s="320"/>
      <c r="FG137" s="320"/>
      <c r="FH137" s="320"/>
      <c r="FI137" s="320"/>
      <c r="FJ137" s="320"/>
      <c r="FK137" s="320"/>
      <c r="FL137" s="320"/>
      <c r="FM137" s="320"/>
      <c r="FN137" s="320"/>
      <c r="FO137" s="320"/>
      <c r="FP137" s="320"/>
      <c r="FQ137" s="320"/>
      <c r="FR137" s="320"/>
      <c r="FS137" s="320"/>
      <c r="FT137" s="320"/>
      <c r="FU137" s="320"/>
      <c r="FV137" s="320"/>
      <c r="FW137" s="320"/>
      <c r="FX137" s="320"/>
      <c r="FY137" s="320"/>
      <c r="FZ137" s="320"/>
      <c r="GA137" s="320"/>
      <c r="GB137" s="320"/>
      <c r="GC137" s="320"/>
      <c r="GD137" s="320"/>
      <c r="GE137" s="320"/>
      <c r="GF137" s="320"/>
      <c r="GG137" s="320"/>
      <c r="GH137" s="320"/>
      <c r="GI137" s="320"/>
      <c r="GJ137" s="320"/>
      <c r="GK137" s="320"/>
      <c r="GL137" s="320"/>
      <c r="GM137" s="320"/>
      <c r="GN137" s="320"/>
      <c r="GO137" s="320"/>
      <c r="GP137" s="320"/>
      <c r="GQ137" s="320"/>
      <c r="GR137" s="320"/>
      <c r="GS137" s="320"/>
      <c r="GT137" s="320"/>
      <c r="GU137" s="320"/>
      <c r="GV137" s="320"/>
      <c r="GW137" s="320"/>
      <c r="GX137" s="320"/>
      <c r="GY137" s="320"/>
      <c r="GZ137" s="320"/>
      <c r="HA137" s="320"/>
      <c r="HB137" s="320"/>
      <c r="HC137" s="320"/>
      <c r="HD137" s="320"/>
      <c r="HE137" s="320"/>
      <c r="HF137" s="320"/>
      <c r="HG137" s="320"/>
      <c r="HH137" s="320"/>
      <c r="HI137" s="320"/>
      <c r="HJ137" s="320"/>
      <c r="HK137" s="320"/>
      <c r="HL137" s="320"/>
      <c r="HM137" s="320"/>
      <c r="HN137" s="320"/>
      <c r="HO137" s="320"/>
      <c r="HP137" s="320"/>
      <c r="HQ137" s="320"/>
      <c r="HR137" s="320"/>
      <c r="HS137" s="320"/>
      <c r="HT137" s="320"/>
      <c r="HU137" s="320"/>
      <c r="HV137" s="320"/>
      <c r="HW137" s="320"/>
      <c r="HX137" s="320"/>
      <c r="HY137" s="320"/>
      <c r="HZ137" s="320"/>
      <c r="IA137" s="320"/>
      <c r="IB137" s="320"/>
      <c r="IC137" s="320"/>
      <c r="ID137" s="320"/>
      <c r="IE137" s="320"/>
      <c r="IF137" s="320"/>
      <c r="IG137" s="320"/>
      <c r="IH137" s="320"/>
      <c r="II137" s="320"/>
      <c r="IJ137" s="320"/>
      <c r="IK137" s="320"/>
      <c r="IL137" s="320"/>
      <c r="IM137" s="320"/>
      <c r="IN137" s="320"/>
      <c r="IO137" s="320"/>
      <c r="IP137" s="320"/>
      <c r="IQ137" s="320"/>
      <c r="IR137" s="320"/>
      <c r="IS137" s="320"/>
      <c r="IT137" s="320"/>
      <c r="IU137" s="320"/>
      <c r="IV137" s="320"/>
      <c r="IW137" s="320"/>
      <c r="IX137" s="320"/>
      <c r="IY137" s="320"/>
      <c r="IZ137" s="320"/>
      <c r="JA137" s="320"/>
      <c r="JB137" s="320"/>
      <c r="JC137" s="320"/>
      <c r="JD137" s="320"/>
      <c r="JE137" s="320"/>
      <c r="JF137" s="320"/>
      <c r="JG137" s="320"/>
      <c r="JH137" s="320"/>
      <c r="JI137" s="320"/>
      <c r="JJ137" s="320"/>
      <c r="JK137" s="320"/>
      <c r="JL137" s="320"/>
      <c r="JM137" s="320"/>
      <c r="JN137" s="320"/>
      <c r="JO137" s="320"/>
      <c r="JP137" s="320"/>
      <c r="JQ137" s="320"/>
      <c r="JR137" s="320"/>
      <c r="JS137" s="320"/>
      <c r="JT137" s="320"/>
      <c r="JU137" s="320"/>
      <c r="JV137" s="320"/>
      <c r="JW137" s="320"/>
      <c r="JX137" s="320"/>
      <c r="JY137" s="320"/>
      <c r="JZ137" s="320"/>
      <c r="KA137" s="320"/>
      <c r="KB137" s="320"/>
      <c r="KC137" s="320"/>
      <c r="KD137" s="320"/>
      <c r="KE137" s="320"/>
      <c r="KF137" s="320"/>
      <c r="KG137" s="320"/>
      <c r="KH137" s="320"/>
      <c r="KI137" s="320"/>
      <c r="KJ137" s="320"/>
      <c r="KK137" s="320"/>
      <c r="KL137" s="320"/>
      <c r="KM137" s="320"/>
      <c r="KN137" s="320"/>
      <c r="KO137" s="320"/>
      <c r="KP137" s="320"/>
      <c r="KQ137" s="320"/>
      <c r="KR137" s="320"/>
      <c r="KS137" s="320"/>
      <c r="KT137" s="320"/>
      <c r="KU137" s="320"/>
      <c r="KV137" s="320"/>
      <c r="KW137" s="320"/>
      <c r="KX137" s="320"/>
      <c r="KY137" s="320"/>
      <c r="KZ137" s="320"/>
      <c r="LA137" s="320"/>
      <c r="LB137" s="320"/>
      <c r="LC137" s="320"/>
      <c r="LD137" s="320"/>
      <c r="LE137" s="320"/>
      <c r="LF137" s="320"/>
      <c r="LG137" s="320"/>
      <c r="LH137" s="320"/>
      <c r="LI137" s="320"/>
      <c r="LJ137" s="320"/>
      <c r="LK137" s="320"/>
      <c r="LL137" s="320"/>
      <c r="LM137" s="320"/>
      <c r="LN137" s="320"/>
      <c r="LO137" s="320"/>
      <c r="LP137" s="320"/>
      <c r="LQ137" s="320"/>
      <c r="LR137" s="320"/>
      <c r="LS137" s="320"/>
      <c r="LT137" s="320"/>
      <c r="LU137" s="320"/>
      <c r="LV137" s="320"/>
      <c r="LW137" s="320"/>
      <c r="LX137" s="320"/>
      <c r="LY137" s="320"/>
      <c r="LZ137" s="320"/>
      <c r="MA137" s="320"/>
      <c r="MB137" s="320"/>
      <c r="MC137" s="320"/>
      <c r="MD137" s="320"/>
      <c r="ME137" s="320"/>
      <c r="MF137" s="320"/>
      <c r="MG137" s="320"/>
    </row>
    <row r="138" s="331" customFormat="1" ht="15.75" customHeight="1">
      <c r="A138" s="335" t="s">
        <v>227</v>
      </c>
      <c r="B138" s="339" t="s">
        <v>181</v>
      </c>
      <c r="C138" s="343" t="e">
        <f>#REF!</f>
        <v>#REF!</v>
      </c>
      <c r="D138" s="343" t="e">
        <f>#REF!</f>
        <v>#REF!</v>
      </c>
      <c r="E138" s="343" t="e">
        <f>#REF!</f>
        <v>#REF!</v>
      </c>
      <c r="F138" s="365">
        <v>98.194920196526851</v>
      </c>
      <c r="G138" s="365">
        <v>99.753192804657033</v>
      </c>
      <c r="H138" s="365">
        <v>100.5113332628117</v>
      </c>
      <c r="I138" s="320"/>
      <c r="J138" s="320"/>
      <c r="K138" s="320"/>
      <c r="L138" s="320"/>
      <c r="M138" s="320"/>
      <c r="N138" s="320"/>
      <c r="O138" s="320"/>
      <c r="P138" s="320"/>
      <c r="Q138" s="320"/>
      <c r="R138" s="320"/>
      <c r="S138" s="320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0"/>
      <c r="AG138" s="320"/>
      <c r="AH138" s="320"/>
      <c r="AI138" s="320"/>
      <c r="AJ138" s="320"/>
      <c r="AK138" s="320"/>
      <c r="AL138" s="320"/>
      <c r="AM138" s="320"/>
      <c r="AN138" s="320"/>
      <c r="AO138" s="320"/>
      <c r="AP138" s="320"/>
      <c r="AQ138" s="320"/>
      <c r="AR138" s="320"/>
      <c r="AS138" s="320"/>
      <c r="AT138" s="320"/>
      <c r="AU138" s="320"/>
      <c r="AV138" s="320"/>
      <c r="AW138" s="320"/>
      <c r="AX138" s="320"/>
      <c r="AY138" s="320"/>
      <c r="AZ138" s="320"/>
      <c r="BA138" s="320"/>
      <c r="BB138" s="320"/>
      <c r="BC138" s="320"/>
      <c r="BD138" s="320"/>
      <c r="BE138" s="320"/>
      <c r="BF138" s="320"/>
      <c r="BG138" s="320"/>
      <c r="BH138" s="320"/>
      <c r="BI138" s="320"/>
      <c r="BJ138" s="320"/>
      <c r="BK138" s="320"/>
      <c r="BL138" s="320"/>
      <c r="BM138" s="320"/>
      <c r="BN138" s="320"/>
      <c r="BO138" s="320"/>
      <c r="BP138" s="320"/>
      <c r="BQ138" s="320"/>
      <c r="BR138" s="320"/>
      <c r="BS138" s="320"/>
      <c r="BT138" s="320"/>
      <c r="BU138" s="320"/>
      <c r="BV138" s="320"/>
      <c r="BW138" s="320"/>
      <c r="BX138" s="320"/>
      <c r="BY138" s="320"/>
      <c r="BZ138" s="320"/>
      <c r="CA138" s="320"/>
      <c r="CB138" s="320"/>
      <c r="CC138" s="320"/>
      <c r="CD138" s="320"/>
      <c r="CE138" s="320"/>
      <c r="CF138" s="320"/>
      <c r="CG138" s="320"/>
      <c r="CH138" s="320"/>
      <c r="CI138" s="320"/>
      <c r="CJ138" s="320"/>
      <c r="CK138" s="320"/>
      <c r="CL138" s="320"/>
      <c r="CM138" s="320"/>
      <c r="CN138" s="320"/>
      <c r="CO138" s="320"/>
      <c r="CP138" s="320"/>
      <c r="CQ138" s="320"/>
      <c r="CR138" s="320"/>
      <c r="CS138" s="320"/>
      <c r="CT138" s="320"/>
      <c r="CU138" s="320"/>
      <c r="CV138" s="320"/>
      <c r="CW138" s="320"/>
      <c r="CX138" s="320"/>
      <c r="CY138" s="320"/>
      <c r="CZ138" s="320"/>
      <c r="DA138" s="320"/>
      <c r="DB138" s="320"/>
      <c r="DC138" s="320"/>
      <c r="DD138" s="320"/>
      <c r="DE138" s="320"/>
      <c r="DF138" s="320"/>
      <c r="DG138" s="320"/>
      <c r="DH138" s="320"/>
      <c r="DI138" s="320"/>
      <c r="DJ138" s="320"/>
      <c r="DK138" s="320"/>
      <c r="DL138" s="320"/>
      <c r="DM138" s="320"/>
      <c r="DN138" s="320"/>
      <c r="DO138" s="320"/>
      <c r="DP138" s="320"/>
      <c r="DQ138" s="320"/>
      <c r="DR138" s="320"/>
      <c r="DS138" s="320"/>
      <c r="DT138" s="320"/>
      <c r="DU138" s="320"/>
      <c r="DV138" s="320"/>
      <c r="DW138" s="320"/>
      <c r="DX138" s="320"/>
      <c r="DY138" s="320"/>
      <c r="DZ138" s="320"/>
      <c r="EA138" s="320"/>
      <c r="EB138" s="320"/>
      <c r="EC138" s="320"/>
      <c r="ED138" s="320"/>
      <c r="EE138" s="320"/>
      <c r="EF138" s="320"/>
      <c r="EG138" s="320"/>
      <c r="EH138" s="320"/>
      <c r="EI138" s="320"/>
      <c r="EJ138" s="320"/>
      <c r="EK138" s="320"/>
      <c r="EL138" s="320"/>
      <c r="EM138" s="320"/>
      <c r="EN138" s="320"/>
      <c r="EO138" s="320"/>
      <c r="EP138" s="320"/>
      <c r="EQ138" s="320"/>
      <c r="ER138" s="320"/>
      <c r="ES138" s="320"/>
      <c r="ET138" s="320"/>
      <c r="EU138" s="320"/>
      <c r="EV138" s="320"/>
      <c r="EW138" s="320"/>
      <c r="EX138" s="320"/>
      <c r="EY138" s="320"/>
      <c r="EZ138" s="320"/>
      <c r="FA138" s="320"/>
      <c r="FB138" s="320"/>
      <c r="FC138" s="320"/>
      <c r="FD138" s="320"/>
      <c r="FE138" s="320"/>
      <c r="FF138" s="320"/>
      <c r="FG138" s="320"/>
      <c r="FH138" s="320"/>
      <c r="FI138" s="320"/>
      <c r="FJ138" s="320"/>
      <c r="FK138" s="320"/>
      <c r="FL138" s="320"/>
      <c r="FM138" s="320"/>
      <c r="FN138" s="320"/>
      <c r="FO138" s="320"/>
      <c r="FP138" s="320"/>
      <c r="FQ138" s="320"/>
      <c r="FR138" s="320"/>
      <c r="FS138" s="320"/>
      <c r="FT138" s="320"/>
      <c r="FU138" s="320"/>
      <c r="FV138" s="320"/>
      <c r="FW138" s="320"/>
      <c r="FX138" s="320"/>
      <c r="FY138" s="320"/>
      <c r="FZ138" s="320"/>
      <c r="GA138" s="320"/>
      <c r="GB138" s="320"/>
      <c r="GC138" s="320"/>
      <c r="GD138" s="320"/>
      <c r="GE138" s="320"/>
      <c r="GF138" s="320"/>
      <c r="GG138" s="320"/>
      <c r="GH138" s="320"/>
      <c r="GI138" s="320"/>
      <c r="GJ138" s="320"/>
      <c r="GK138" s="320"/>
      <c r="GL138" s="320"/>
      <c r="GM138" s="320"/>
      <c r="GN138" s="320"/>
      <c r="GO138" s="320"/>
      <c r="GP138" s="320"/>
      <c r="GQ138" s="320"/>
      <c r="GR138" s="320"/>
      <c r="GS138" s="320"/>
      <c r="GT138" s="320"/>
      <c r="GU138" s="320"/>
      <c r="GV138" s="320"/>
      <c r="GW138" s="320"/>
      <c r="GX138" s="320"/>
      <c r="GY138" s="320"/>
      <c r="GZ138" s="320"/>
      <c r="HA138" s="320"/>
      <c r="HB138" s="320"/>
      <c r="HC138" s="320"/>
      <c r="HD138" s="320"/>
      <c r="HE138" s="320"/>
      <c r="HF138" s="320"/>
      <c r="HG138" s="320"/>
      <c r="HH138" s="320"/>
      <c r="HI138" s="320"/>
      <c r="HJ138" s="320"/>
      <c r="HK138" s="320"/>
      <c r="HL138" s="320"/>
      <c r="HM138" s="320"/>
      <c r="HN138" s="320"/>
      <c r="HO138" s="320"/>
      <c r="HP138" s="320"/>
      <c r="HQ138" s="320"/>
      <c r="HR138" s="320"/>
      <c r="HS138" s="320"/>
      <c r="HT138" s="320"/>
      <c r="HU138" s="320"/>
      <c r="HV138" s="320"/>
      <c r="HW138" s="320"/>
      <c r="HX138" s="320"/>
      <c r="HY138" s="320"/>
      <c r="HZ138" s="320"/>
      <c r="IA138" s="320"/>
      <c r="IB138" s="320"/>
      <c r="IC138" s="320"/>
      <c r="ID138" s="320"/>
      <c r="IE138" s="320"/>
      <c r="IF138" s="320"/>
      <c r="IG138" s="320"/>
      <c r="IH138" s="320"/>
      <c r="II138" s="320"/>
      <c r="IJ138" s="320"/>
      <c r="IK138" s="320"/>
      <c r="IL138" s="320"/>
      <c r="IM138" s="320"/>
      <c r="IN138" s="320"/>
      <c r="IO138" s="320"/>
      <c r="IP138" s="320"/>
      <c r="IQ138" s="320"/>
      <c r="IR138" s="320"/>
      <c r="IS138" s="320"/>
      <c r="IT138" s="320"/>
      <c r="IU138" s="320"/>
      <c r="IV138" s="320"/>
      <c r="IW138" s="320"/>
      <c r="IX138" s="320"/>
      <c r="IY138" s="320"/>
      <c r="IZ138" s="320"/>
      <c r="JA138" s="320"/>
      <c r="JB138" s="320"/>
      <c r="JC138" s="320"/>
      <c r="JD138" s="320"/>
      <c r="JE138" s="320"/>
      <c r="JF138" s="320"/>
      <c r="JG138" s="320"/>
      <c r="JH138" s="320"/>
      <c r="JI138" s="320"/>
      <c r="JJ138" s="320"/>
      <c r="JK138" s="320"/>
      <c r="JL138" s="320"/>
      <c r="JM138" s="320"/>
      <c r="JN138" s="320"/>
      <c r="JO138" s="320"/>
      <c r="JP138" s="320"/>
      <c r="JQ138" s="320"/>
      <c r="JR138" s="320"/>
      <c r="JS138" s="320"/>
      <c r="JT138" s="320"/>
      <c r="JU138" s="320"/>
      <c r="JV138" s="320"/>
      <c r="JW138" s="320"/>
      <c r="JX138" s="320"/>
      <c r="JY138" s="320"/>
      <c r="JZ138" s="320"/>
      <c r="KA138" s="320"/>
      <c r="KB138" s="320"/>
      <c r="KC138" s="320"/>
      <c r="KD138" s="320"/>
      <c r="KE138" s="320"/>
      <c r="KF138" s="320"/>
      <c r="KG138" s="320"/>
      <c r="KH138" s="320"/>
      <c r="KI138" s="320"/>
      <c r="KJ138" s="320"/>
      <c r="KK138" s="320"/>
      <c r="KL138" s="320"/>
      <c r="KM138" s="320"/>
      <c r="KN138" s="320"/>
      <c r="KO138" s="320"/>
      <c r="KP138" s="320"/>
      <c r="KQ138" s="320"/>
      <c r="KR138" s="320"/>
      <c r="KS138" s="320"/>
      <c r="KT138" s="320"/>
      <c r="KU138" s="320"/>
      <c r="KV138" s="320"/>
      <c r="KW138" s="320"/>
      <c r="KX138" s="320"/>
      <c r="KY138" s="320"/>
      <c r="KZ138" s="320"/>
      <c r="LA138" s="320"/>
      <c r="LB138" s="320"/>
      <c r="LC138" s="320"/>
      <c r="LD138" s="320"/>
      <c r="LE138" s="320"/>
      <c r="LF138" s="320"/>
      <c r="LG138" s="320"/>
      <c r="LH138" s="320"/>
      <c r="LI138" s="320"/>
      <c r="LJ138" s="320"/>
      <c r="LK138" s="320"/>
      <c r="LL138" s="320"/>
      <c r="LM138" s="320"/>
      <c r="LN138" s="320"/>
      <c r="LO138" s="320"/>
      <c r="LP138" s="320"/>
      <c r="LQ138" s="320"/>
      <c r="LR138" s="320"/>
      <c r="LS138" s="320"/>
      <c r="LT138" s="320"/>
      <c r="LU138" s="320"/>
      <c r="LV138" s="320"/>
      <c r="LW138" s="320"/>
      <c r="LX138" s="320"/>
      <c r="LY138" s="320"/>
      <c r="LZ138" s="320"/>
      <c r="MA138" s="320"/>
      <c r="MB138" s="320"/>
      <c r="MC138" s="320"/>
      <c r="MD138" s="320"/>
      <c r="ME138" s="320"/>
      <c r="MF138" s="320"/>
      <c r="MG138" s="320"/>
    </row>
    <row r="139" s="331" customFormat="1" ht="16.5" customHeight="1">
      <c r="A139" s="335" t="s">
        <v>543</v>
      </c>
      <c r="B139" s="339"/>
      <c r="C139" s="369"/>
      <c r="D139" s="369"/>
      <c r="E139" s="365"/>
      <c r="F139" s="365"/>
      <c r="G139" s="365"/>
      <c r="H139" s="365"/>
      <c r="I139" s="320"/>
      <c r="J139" s="320"/>
      <c r="K139" s="320"/>
      <c r="L139" s="320"/>
      <c r="M139" s="320"/>
      <c r="N139" s="320"/>
      <c r="O139" s="320"/>
      <c r="P139" s="320"/>
      <c r="Q139" s="320"/>
      <c r="R139" s="320"/>
      <c r="S139" s="320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  <c r="AP139" s="320"/>
      <c r="AQ139" s="320"/>
      <c r="AR139" s="320"/>
      <c r="AS139" s="320"/>
      <c r="AT139" s="320"/>
      <c r="AU139" s="320"/>
      <c r="AV139" s="320"/>
      <c r="AW139" s="320"/>
      <c r="AX139" s="320"/>
      <c r="AY139" s="320"/>
      <c r="AZ139" s="320"/>
      <c r="BA139" s="320"/>
      <c r="BB139" s="320"/>
      <c r="BC139" s="320"/>
      <c r="BD139" s="320"/>
      <c r="BE139" s="320"/>
      <c r="BF139" s="320"/>
      <c r="BG139" s="320"/>
      <c r="BH139" s="320"/>
      <c r="BI139" s="320"/>
      <c r="BJ139" s="320"/>
      <c r="BK139" s="320"/>
      <c r="BL139" s="320"/>
      <c r="BM139" s="320"/>
      <c r="BN139" s="320"/>
      <c r="BO139" s="320"/>
      <c r="BP139" s="320"/>
      <c r="BQ139" s="320"/>
      <c r="BR139" s="320"/>
      <c r="BS139" s="320"/>
      <c r="BT139" s="320"/>
      <c r="BU139" s="320"/>
      <c r="BV139" s="320"/>
      <c r="BW139" s="320"/>
      <c r="BX139" s="320"/>
      <c r="BY139" s="320"/>
      <c r="BZ139" s="320"/>
      <c r="CA139" s="320"/>
      <c r="CB139" s="320"/>
      <c r="CC139" s="320"/>
      <c r="CD139" s="320"/>
      <c r="CE139" s="320"/>
      <c r="CF139" s="320"/>
      <c r="CG139" s="320"/>
      <c r="CH139" s="320"/>
      <c r="CI139" s="320"/>
      <c r="CJ139" s="320"/>
      <c r="CK139" s="320"/>
      <c r="CL139" s="320"/>
      <c r="CM139" s="320"/>
      <c r="CN139" s="320"/>
      <c r="CO139" s="320"/>
      <c r="CP139" s="320"/>
      <c r="CQ139" s="320"/>
      <c r="CR139" s="320"/>
      <c r="CS139" s="320"/>
      <c r="CT139" s="320"/>
      <c r="CU139" s="320"/>
      <c r="CV139" s="320"/>
      <c r="CW139" s="320"/>
      <c r="CX139" s="320"/>
      <c r="CY139" s="320"/>
      <c r="CZ139" s="320"/>
      <c r="DA139" s="320"/>
      <c r="DB139" s="320"/>
      <c r="DC139" s="320"/>
      <c r="DD139" s="320"/>
      <c r="DE139" s="320"/>
      <c r="DF139" s="320"/>
      <c r="DG139" s="320"/>
      <c r="DH139" s="320"/>
      <c r="DI139" s="320"/>
      <c r="DJ139" s="320"/>
      <c r="DK139" s="320"/>
      <c r="DL139" s="320"/>
      <c r="DM139" s="320"/>
      <c r="DN139" s="320"/>
      <c r="DO139" s="320"/>
      <c r="DP139" s="320"/>
      <c r="DQ139" s="320"/>
      <c r="DR139" s="320"/>
      <c r="DS139" s="320"/>
      <c r="DT139" s="320"/>
      <c r="DU139" s="320"/>
      <c r="DV139" s="320"/>
      <c r="DW139" s="320"/>
      <c r="DX139" s="320"/>
      <c r="DY139" s="320"/>
      <c r="DZ139" s="320"/>
      <c r="EA139" s="320"/>
      <c r="EB139" s="320"/>
      <c r="EC139" s="320"/>
      <c r="ED139" s="320"/>
      <c r="EE139" s="320"/>
      <c r="EF139" s="320"/>
      <c r="EG139" s="320"/>
      <c r="EH139" s="320"/>
      <c r="EI139" s="320"/>
      <c r="EJ139" s="320"/>
      <c r="EK139" s="320"/>
      <c r="EL139" s="320"/>
      <c r="EM139" s="320"/>
      <c r="EN139" s="320"/>
      <c r="EO139" s="320"/>
      <c r="EP139" s="320"/>
      <c r="EQ139" s="320"/>
      <c r="ER139" s="320"/>
      <c r="ES139" s="320"/>
      <c r="ET139" s="320"/>
      <c r="EU139" s="320"/>
      <c r="EV139" s="320"/>
      <c r="EW139" s="320"/>
      <c r="EX139" s="320"/>
      <c r="EY139" s="320"/>
      <c r="EZ139" s="320"/>
      <c r="FA139" s="320"/>
      <c r="FB139" s="320"/>
      <c r="FC139" s="320"/>
      <c r="FD139" s="320"/>
      <c r="FE139" s="320"/>
      <c r="FF139" s="320"/>
      <c r="FG139" s="320"/>
      <c r="FH139" s="320"/>
      <c r="FI139" s="320"/>
      <c r="FJ139" s="320"/>
      <c r="FK139" s="320"/>
      <c r="FL139" s="320"/>
      <c r="FM139" s="320"/>
      <c r="FN139" s="320"/>
      <c r="FO139" s="320"/>
      <c r="FP139" s="320"/>
      <c r="FQ139" s="320"/>
      <c r="FR139" s="320"/>
      <c r="FS139" s="320"/>
      <c r="FT139" s="320"/>
      <c r="FU139" s="320"/>
      <c r="FV139" s="320"/>
      <c r="FW139" s="320"/>
      <c r="FX139" s="320"/>
      <c r="FY139" s="320"/>
      <c r="FZ139" s="320"/>
      <c r="GA139" s="320"/>
      <c r="GB139" s="320"/>
      <c r="GC139" s="320"/>
      <c r="GD139" s="320"/>
      <c r="GE139" s="320"/>
      <c r="GF139" s="320"/>
      <c r="GG139" s="320"/>
      <c r="GH139" s="320"/>
      <c r="GI139" s="320"/>
      <c r="GJ139" s="320"/>
      <c r="GK139" s="320"/>
      <c r="GL139" s="320"/>
      <c r="GM139" s="320"/>
      <c r="GN139" s="320"/>
      <c r="GO139" s="320"/>
      <c r="GP139" s="320"/>
      <c r="GQ139" s="320"/>
      <c r="GR139" s="320"/>
      <c r="GS139" s="320"/>
      <c r="GT139" s="320"/>
      <c r="GU139" s="320"/>
      <c r="GV139" s="320"/>
      <c r="GW139" s="320"/>
      <c r="GX139" s="320"/>
      <c r="GY139" s="320"/>
      <c r="GZ139" s="320"/>
      <c r="HA139" s="320"/>
      <c r="HB139" s="320"/>
      <c r="HC139" s="320"/>
      <c r="HD139" s="320"/>
      <c r="HE139" s="320"/>
      <c r="HF139" s="320"/>
      <c r="HG139" s="320"/>
      <c r="HH139" s="320"/>
      <c r="HI139" s="320"/>
      <c r="HJ139" s="320"/>
      <c r="HK139" s="320"/>
      <c r="HL139" s="320"/>
      <c r="HM139" s="320"/>
      <c r="HN139" s="320"/>
      <c r="HO139" s="320"/>
      <c r="HP139" s="320"/>
      <c r="HQ139" s="320"/>
      <c r="HR139" s="320"/>
      <c r="HS139" s="320"/>
      <c r="HT139" s="320"/>
      <c r="HU139" s="320"/>
      <c r="HV139" s="320"/>
      <c r="HW139" s="320"/>
      <c r="HX139" s="320"/>
      <c r="HY139" s="320"/>
      <c r="HZ139" s="320"/>
      <c r="IA139" s="320"/>
      <c r="IB139" s="320"/>
      <c r="IC139" s="320"/>
      <c r="ID139" s="320"/>
      <c r="IE139" s="320"/>
      <c r="IF139" s="320"/>
      <c r="IG139" s="320"/>
      <c r="IH139" s="320"/>
      <c r="II139" s="320"/>
      <c r="IJ139" s="320"/>
      <c r="IK139" s="320"/>
      <c r="IL139" s="320"/>
      <c r="IM139" s="320"/>
      <c r="IN139" s="320"/>
      <c r="IO139" s="320"/>
      <c r="IP139" s="320"/>
      <c r="IQ139" s="320"/>
      <c r="IR139" s="320"/>
      <c r="IS139" s="320"/>
      <c r="IT139" s="320"/>
      <c r="IU139" s="320"/>
      <c r="IV139" s="320"/>
      <c r="IW139" s="320"/>
      <c r="IX139" s="320"/>
      <c r="IY139" s="320"/>
      <c r="IZ139" s="320"/>
      <c r="JA139" s="320"/>
      <c r="JB139" s="320"/>
      <c r="JC139" s="320"/>
      <c r="JD139" s="320"/>
      <c r="JE139" s="320"/>
      <c r="JF139" s="320"/>
      <c r="JG139" s="320"/>
      <c r="JH139" s="320"/>
      <c r="JI139" s="320"/>
      <c r="JJ139" s="320"/>
      <c r="JK139" s="320"/>
      <c r="JL139" s="320"/>
      <c r="JM139" s="320"/>
      <c r="JN139" s="320"/>
      <c r="JO139" s="320"/>
      <c r="JP139" s="320"/>
      <c r="JQ139" s="320"/>
      <c r="JR139" s="320"/>
      <c r="JS139" s="320"/>
      <c r="JT139" s="320"/>
      <c r="JU139" s="320"/>
      <c r="JV139" s="320"/>
      <c r="JW139" s="320"/>
      <c r="JX139" s="320"/>
      <c r="JY139" s="320"/>
      <c r="JZ139" s="320"/>
      <c r="KA139" s="320"/>
      <c r="KB139" s="320"/>
      <c r="KC139" s="320"/>
      <c r="KD139" s="320"/>
      <c r="KE139" s="320"/>
      <c r="KF139" s="320"/>
      <c r="KG139" s="320"/>
      <c r="KH139" s="320"/>
      <c r="KI139" s="320"/>
      <c r="KJ139" s="320"/>
      <c r="KK139" s="320"/>
      <c r="KL139" s="320"/>
      <c r="KM139" s="320"/>
      <c r="KN139" s="320"/>
      <c r="KO139" s="320"/>
      <c r="KP139" s="320"/>
      <c r="KQ139" s="320"/>
      <c r="KR139" s="320"/>
      <c r="KS139" s="320"/>
      <c r="KT139" s="320"/>
      <c r="KU139" s="320"/>
      <c r="KV139" s="320"/>
      <c r="KW139" s="320"/>
      <c r="KX139" s="320"/>
      <c r="KY139" s="320"/>
      <c r="KZ139" s="320"/>
      <c r="LA139" s="320"/>
      <c r="LB139" s="320"/>
      <c r="LC139" s="320"/>
      <c r="LD139" s="320"/>
      <c r="LE139" s="320"/>
      <c r="LF139" s="320"/>
      <c r="LG139" s="320"/>
      <c r="LH139" s="320"/>
      <c r="LI139" s="320"/>
      <c r="LJ139" s="320"/>
      <c r="LK139" s="320"/>
      <c r="LL139" s="320"/>
      <c r="LM139" s="320"/>
      <c r="LN139" s="320"/>
      <c r="LO139" s="320"/>
      <c r="LP139" s="320"/>
      <c r="LQ139" s="320"/>
      <c r="LR139" s="320"/>
      <c r="LS139" s="320"/>
      <c r="LT139" s="320"/>
      <c r="LU139" s="320"/>
      <c r="LV139" s="320"/>
      <c r="LW139" s="320"/>
      <c r="LX139" s="320"/>
      <c r="LY139" s="320"/>
      <c r="LZ139" s="320"/>
      <c r="MA139" s="320"/>
      <c r="MB139" s="320"/>
      <c r="MC139" s="320"/>
      <c r="MD139" s="320"/>
      <c r="ME139" s="320"/>
      <c r="MF139" s="320"/>
      <c r="MG139" s="320"/>
    </row>
    <row r="140" s="331" customFormat="1" ht="15.75">
      <c r="A140" s="335" t="s">
        <v>188</v>
      </c>
      <c r="B140" s="339" t="s">
        <v>245</v>
      </c>
      <c r="C140" s="343" t="e">
        <f>#REF!</f>
        <v>#REF!</v>
      </c>
      <c r="D140" s="343" t="e">
        <f>#REF!</f>
        <v>#REF!</v>
      </c>
      <c r="E140" s="343" t="e">
        <f>#REF!</f>
        <v>#REF!</v>
      </c>
      <c r="F140" s="365">
        <v>2239</v>
      </c>
      <c r="G140" s="365">
        <v>2549.3000000000002</v>
      </c>
      <c r="H140" s="365">
        <v>2905.8000000000002</v>
      </c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  <c r="AP140" s="320"/>
      <c r="AQ140" s="320"/>
      <c r="AR140" s="320"/>
      <c r="AS140" s="320"/>
      <c r="AT140" s="320"/>
      <c r="AU140" s="320"/>
      <c r="AV140" s="320"/>
      <c r="AW140" s="320"/>
      <c r="AX140" s="320"/>
      <c r="AY140" s="320"/>
      <c r="AZ140" s="320"/>
      <c r="BA140" s="320"/>
      <c r="BB140" s="320"/>
      <c r="BC140" s="320"/>
      <c r="BD140" s="320"/>
      <c r="BE140" s="320"/>
      <c r="BF140" s="320"/>
      <c r="BG140" s="320"/>
      <c r="BH140" s="320"/>
      <c r="BI140" s="320"/>
      <c r="BJ140" s="320"/>
      <c r="BK140" s="320"/>
      <c r="BL140" s="320"/>
      <c r="BM140" s="320"/>
      <c r="BN140" s="320"/>
      <c r="BO140" s="320"/>
      <c r="BP140" s="320"/>
      <c r="BQ140" s="320"/>
      <c r="BR140" s="320"/>
      <c r="BS140" s="320"/>
      <c r="BT140" s="320"/>
      <c r="BU140" s="320"/>
      <c r="BV140" s="320"/>
      <c r="BW140" s="320"/>
      <c r="BX140" s="320"/>
      <c r="BY140" s="320"/>
      <c r="BZ140" s="320"/>
      <c r="CA140" s="320"/>
      <c r="CB140" s="320"/>
      <c r="CC140" s="320"/>
      <c r="CD140" s="320"/>
      <c r="CE140" s="320"/>
      <c r="CF140" s="320"/>
      <c r="CG140" s="320"/>
      <c r="CH140" s="320"/>
      <c r="CI140" s="320"/>
      <c r="CJ140" s="320"/>
      <c r="CK140" s="320"/>
      <c r="CL140" s="320"/>
      <c r="CM140" s="320"/>
      <c r="CN140" s="320"/>
      <c r="CO140" s="320"/>
      <c r="CP140" s="320"/>
      <c r="CQ140" s="320"/>
      <c r="CR140" s="320"/>
      <c r="CS140" s="320"/>
      <c r="CT140" s="320"/>
      <c r="CU140" s="320"/>
      <c r="CV140" s="320"/>
      <c r="CW140" s="320"/>
      <c r="CX140" s="320"/>
      <c r="CY140" s="320"/>
      <c r="CZ140" s="320"/>
      <c r="DA140" s="320"/>
      <c r="DB140" s="320"/>
      <c r="DC140" s="320"/>
      <c r="DD140" s="320"/>
      <c r="DE140" s="320"/>
      <c r="DF140" s="320"/>
      <c r="DG140" s="320"/>
      <c r="DH140" s="320"/>
      <c r="DI140" s="320"/>
      <c r="DJ140" s="320"/>
      <c r="DK140" s="320"/>
      <c r="DL140" s="320"/>
      <c r="DM140" s="320"/>
      <c r="DN140" s="320"/>
      <c r="DO140" s="320"/>
      <c r="DP140" s="320"/>
      <c r="DQ140" s="320"/>
      <c r="DR140" s="320"/>
      <c r="DS140" s="320"/>
      <c r="DT140" s="320"/>
      <c r="DU140" s="320"/>
      <c r="DV140" s="320"/>
      <c r="DW140" s="320"/>
      <c r="DX140" s="320"/>
      <c r="DY140" s="320"/>
      <c r="DZ140" s="320"/>
      <c r="EA140" s="320"/>
      <c r="EB140" s="320"/>
      <c r="EC140" s="320"/>
      <c r="ED140" s="320"/>
      <c r="EE140" s="320"/>
      <c r="EF140" s="320"/>
      <c r="EG140" s="320"/>
      <c r="EH140" s="320"/>
      <c r="EI140" s="320"/>
      <c r="EJ140" s="320"/>
      <c r="EK140" s="320"/>
      <c r="EL140" s="320"/>
      <c r="EM140" s="320"/>
      <c r="EN140" s="320"/>
      <c r="EO140" s="320"/>
      <c r="EP140" s="320"/>
      <c r="EQ140" s="320"/>
      <c r="ER140" s="320"/>
      <c r="ES140" s="320"/>
      <c r="ET140" s="320"/>
      <c r="EU140" s="320"/>
      <c r="EV140" s="320"/>
      <c r="EW140" s="320"/>
      <c r="EX140" s="320"/>
      <c r="EY140" s="320"/>
      <c r="EZ140" s="320"/>
      <c r="FA140" s="320"/>
      <c r="FB140" s="320"/>
      <c r="FC140" s="320"/>
      <c r="FD140" s="320"/>
      <c r="FE140" s="320"/>
      <c r="FF140" s="320"/>
      <c r="FG140" s="320"/>
      <c r="FH140" s="320"/>
      <c r="FI140" s="320"/>
      <c r="FJ140" s="320"/>
      <c r="FK140" s="320"/>
      <c r="FL140" s="320"/>
      <c r="FM140" s="320"/>
      <c r="FN140" s="320"/>
      <c r="FO140" s="320"/>
      <c r="FP140" s="320"/>
      <c r="FQ140" s="320"/>
      <c r="FR140" s="320"/>
      <c r="FS140" s="320"/>
      <c r="FT140" s="320"/>
      <c r="FU140" s="320"/>
      <c r="FV140" s="320"/>
      <c r="FW140" s="320"/>
      <c r="FX140" s="320"/>
      <c r="FY140" s="320"/>
      <c r="FZ140" s="320"/>
      <c r="GA140" s="320"/>
      <c r="GB140" s="320"/>
      <c r="GC140" s="320"/>
      <c r="GD140" s="320"/>
      <c r="GE140" s="320"/>
      <c r="GF140" s="320"/>
      <c r="GG140" s="320"/>
      <c r="GH140" s="320"/>
      <c r="GI140" s="320"/>
      <c r="GJ140" s="320"/>
      <c r="GK140" s="320"/>
      <c r="GL140" s="320"/>
      <c r="GM140" s="320"/>
      <c r="GN140" s="320"/>
      <c r="GO140" s="320"/>
      <c r="GP140" s="320"/>
      <c r="GQ140" s="320"/>
      <c r="GR140" s="320"/>
      <c r="GS140" s="320"/>
      <c r="GT140" s="320"/>
      <c r="GU140" s="320"/>
      <c r="GV140" s="320"/>
      <c r="GW140" s="320"/>
      <c r="GX140" s="320"/>
      <c r="GY140" s="320"/>
      <c r="GZ140" s="320"/>
      <c r="HA140" s="320"/>
      <c r="HB140" s="320"/>
      <c r="HC140" s="320"/>
      <c r="HD140" s="320"/>
      <c r="HE140" s="320"/>
      <c r="HF140" s="320"/>
      <c r="HG140" s="320"/>
      <c r="HH140" s="320"/>
      <c r="HI140" s="320"/>
      <c r="HJ140" s="320"/>
      <c r="HK140" s="320"/>
      <c r="HL140" s="320"/>
      <c r="HM140" s="320"/>
      <c r="HN140" s="320"/>
      <c r="HO140" s="320"/>
      <c r="HP140" s="320"/>
      <c r="HQ140" s="320"/>
      <c r="HR140" s="320"/>
      <c r="HS140" s="320"/>
      <c r="HT140" s="320"/>
      <c r="HU140" s="320"/>
      <c r="HV140" s="320"/>
      <c r="HW140" s="320"/>
      <c r="HX140" s="320"/>
      <c r="HY140" s="320"/>
      <c r="HZ140" s="320"/>
      <c r="IA140" s="320"/>
      <c r="IB140" s="320"/>
      <c r="IC140" s="320"/>
      <c r="ID140" s="320"/>
      <c r="IE140" s="320"/>
      <c r="IF140" s="320"/>
      <c r="IG140" s="320"/>
      <c r="IH140" s="320"/>
      <c r="II140" s="320"/>
      <c r="IJ140" s="320"/>
      <c r="IK140" s="320"/>
      <c r="IL140" s="320"/>
      <c r="IM140" s="320"/>
      <c r="IN140" s="320"/>
      <c r="IO140" s="320"/>
      <c r="IP140" s="320"/>
      <c r="IQ140" s="320"/>
      <c r="IR140" s="320"/>
      <c r="IS140" s="320"/>
      <c r="IT140" s="320"/>
      <c r="IU140" s="320"/>
      <c r="IV140" s="320"/>
      <c r="IW140" s="320"/>
      <c r="IX140" s="320"/>
      <c r="IY140" s="320"/>
      <c r="IZ140" s="320"/>
      <c r="JA140" s="320"/>
      <c r="JB140" s="320"/>
      <c r="JC140" s="320"/>
      <c r="JD140" s="320"/>
      <c r="JE140" s="320"/>
      <c r="JF140" s="320"/>
      <c r="JG140" s="320"/>
      <c r="JH140" s="320"/>
      <c r="JI140" s="320"/>
      <c r="JJ140" s="320"/>
      <c r="JK140" s="320"/>
      <c r="JL140" s="320"/>
      <c r="JM140" s="320"/>
      <c r="JN140" s="320"/>
      <c r="JO140" s="320"/>
      <c r="JP140" s="320"/>
      <c r="JQ140" s="320"/>
      <c r="JR140" s="320"/>
      <c r="JS140" s="320"/>
      <c r="JT140" s="320"/>
      <c r="JU140" s="320"/>
      <c r="JV140" s="320"/>
      <c r="JW140" s="320"/>
      <c r="JX140" s="320"/>
      <c r="JY140" s="320"/>
      <c r="JZ140" s="320"/>
      <c r="KA140" s="320"/>
      <c r="KB140" s="320"/>
      <c r="KC140" s="320"/>
      <c r="KD140" s="320"/>
      <c r="KE140" s="320"/>
      <c r="KF140" s="320"/>
      <c r="KG140" s="320"/>
      <c r="KH140" s="320"/>
      <c r="KI140" s="320"/>
      <c r="KJ140" s="320"/>
      <c r="KK140" s="320"/>
      <c r="KL140" s="320"/>
      <c r="KM140" s="320"/>
      <c r="KN140" s="320"/>
      <c r="KO140" s="320"/>
      <c r="KP140" s="320"/>
      <c r="KQ140" s="320"/>
      <c r="KR140" s="320"/>
      <c r="KS140" s="320"/>
      <c r="KT140" s="320"/>
      <c r="KU140" s="320"/>
      <c r="KV140" s="320"/>
      <c r="KW140" s="320"/>
      <c r="KX140" s="320"/>
      <c r="KY140" s="320"/>
      <c r="KZ140" s="320"/>
      <c r="LA140" s="320"/>
      <c r="LB140" s="320"/>
      <c r="LC140" s="320"/>
      <c r="LD140" s="320"/>
      <c r="LE140" s="320"/>
      <c r="LF140" s="320"/>
      <c r="LG140" s="320"/>
      <c r="LH140" s="320"/>
      <c r="LI140" s="320"/>
      <c r="LJ140" s="320"/>
      <c r="LK140" s="320"/>
      <c r="LL140" s="320"/>
      <c r="LM140" s="320"/>
      <c r="LN140" s="320"/>
      <c r="LO140" s="320"/>
      <c r="LP140" s="320"/>
      <c r="LQ140" s="320"/>
      <c r="LR140" s="320"/>
      <c r="LS140" s="320"/>
      <c r="LT140" s="320"/>
      <c r="LU140" s="320"/>
      <c r="LV140" s="320"/>
      <c r="LW140" s="320"/>
      <c r="LX140" s="320"/>
      <c r="LY140" s="320"/>
      <c r="LZ140" s="320"/>
      <c r="MA140" s="320"/>
      <c r="MB140" s="320"/>
      <c r="MC140" s="320"/>
      <c r="MD140" s="320"/>
      <c r="ME140" s="320"/>
      <c r="MF140" s="320"/>
      <c r="MG140" s="320"/>
    </row>
    <row r="141" s="331" customFormat="1" ht="15" customHeight="1">
      <c r="A141" s="335" t="s">
        <v>227</v>
      </c>
      <c r="B141" s="339" t="s">
        <v>181</v>
      </c>
      <c r="C141" s="343" t="e">
        <f>#REF!</f>
        <v>#REF!</v>
      </c>
      <c r="D141" s="343" t="e">
        <f>#REF!</f>
        <v>#REF!</v>
      </c>
      <c r="E141" s="343" t="e">
        <f>#REF!</f>
        <v>#REF!</v>
      </c>
      <c r="F141" s="365">
        <v>102.29290062141909</v>
      </c>
      <c r="G141" s="365">
        <v>106.11264265142999</v>
      </c>
      <c r="H141" s="365">
        <v>106.22947899847439</v>
      </c>
      <c r="I141" s="320"/>
      <c r="J141" s="320"/>
      <c r="K141" s="320"/>
      <c r="L141" s="320"/>
      <c r="M141" s="320"/>
      <c r="N141" s="320"/>
      <c r="O141" s="320"/>
      <c r="P141" s="320"/>
      <c r="Q141" s="320"/>
      <c r="R141" s="320"/>
      <c r="S141" s="320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  <c r="AP141" s="320"/>
      <c r="AQ141" s="320"/>
      <c r="AR141" s="320"/>
      <c r="AS141" s="320"/>
      <c r="AT141" s="320"/>
      <c r="AU141" s="320"/>
      <c r="AV141" s="320"/>
      <c r="AW141" s="320"/>
      <c r="AX141" s="320"/>
      <c r="AY141" s="320"/>
      <c r="AZ141" s="320"/>
      <c r="BA141" s="320"/>
      <c r="BB141" s="320"/>
      <c r="BC141" s="320"/>
      <c r="BD141" s="320"/>
      <c r="BE141" s="320"/>
      <c r="BF141" s="320"/>
      <c r="BG141" s="320"/>
      <c r="BH141" s="320"/>
      <c r="BI141" s="320"/>
      <c r="BJ141" s="320"/>
      <c r="BK141" s="320"/>
      <c r="BL141" s="320"/>
      <c r="BM141" s="320"/>
      <c r="BN141" s="320"/>
      <c r="BO141" s="320"/>
      <c r="BP141" s="320"/>
      <c r="BQ141" s="320"/>
      <c r="BR141" s="320"/>
      <c r="BS141" s="320"/>
      <c r="BT141" s="320"/>
      <c r="BU141" s="320"/>
      <c r="BV141" s="320"/>
      <c r="BW141" s="320"/>
      <c r="BX141" s="320"/>
      <c r="BY141" s="320"/>
      <c r="BZ141" s="320"/>
      <c r="CA141" s="320"/>
      <c r="CB141" s="320"/>
      <c r="CC141" s="320"/>
      <c r="CD141" s="320"/>
      <c r="CE141" s="320"/>
      <c r="CF141" s="320"/>
      <c r="CG141" s="320"/>
      <c r="CH141" s="320"/>
      <c r="CI141" s="320"/>
      <c r="CJ141" s="320"/>
      <c r="CK141" s="320"/>
      <c r="CL141" s="320"/>
      <c r="CM141" s="320"/>
      <c r="CN141" s="320"/>
      <c r="CO141" s="320"/>
      <c r="CP141" s="320"/>
      <c r="CQ141" s="320"/>
      <c r="CR141" s="320"/>
      <c r="CS141" s="320"/>
      <c r="CT141" s="320"/>
      <c r="CU141" s="320"/>
      <c r="CV141" s="320"/>
      <c r="CW141" s="320"/>
      <c r="CX141" s="320"/>
      <c r="CY141" s="320"/>
      <c r="CZ141" s="320"/>
      <c r="DA141" s="320"/>
      <c r="DB141" s="320"/>
      <c r="DC141" s="320"/>
      <c r="DD141" s="320"/>
      <c r="DE141" s="320"/>
      <c r="DF141" s="320"/>
      <c r="DG141" s="320"/>
      <c r="DH141" s="320"/>
      <c r="DI141" s="320"/>
      <c r="DJ141" s="320"/>
      <c r="DK141" s="320"/>
      <c r="DL141" s="320"/>
      <c r="DM141" s="320"/>
      <c r="DN141" s="320"/>
      <c r="DO141" s="320"/>
      <c r="DP141" s="320"/>
      <c r="DQ141" s="320"/>
      <c r="DR141" s="320"/>
      <c r="DS141" s="320"/>
      <c r="DT141" s="320"/>
      <c r="DU141" s="320"/>
      <c r="DV141" s="320"/>
      <c r="DW141" s="320"/>
      <c r="DX141" s="320"/>
      <c r="DY141" s="320"/>
      <c r="DZ141" s="320"/>
      <c r="EA141" s="320"/>
      <c r="EB141" s="320"/>
      <c r="EC141" s="320"/>
      <c r="ED141" s="320"/>
      <c r="EE141" s="320"/>
      <c r="EF141" s="320"/>
      <c r="EG141" s="320"/>
      <c r="EH141" s="320"/>
      <c r="EI141" s="320"/>
      <c r="EJ141" s="320"/>
      <c r="EK141" s="320"/>
      <c r="EL141" s="320"/>
      <c r="EM141" s="320"/>
      <c r="EN141" s="320"/>
      <c r="EO141" s="320"/>
      <c r="EP141" s="320"/>
      <c r="EQ141" s="320"/>
      <c r="ER141" s="320"/>
      <c r="ES141" s="320"/>
      <c r="ET141" s="320"/>
      <c r="EU141" s="320"/>
      <c r="EV141" s="320"/>
      <c r="EW141" s="320"/>
      <c r="EX141" s="320"/>
      <c r="EY141" s="320"/>
      <c r="EZ141" s="320"/>
      <c r="FA141" s="320"/>
      <c r="FB141" s="320"/>
      <c r="FC141" s="320"/>
      <c r="FD141" s="320"/>
      <c r="FE141" s="320"/>
      <c r="FF141" s="320"/>
      <c r="FG141" s="320"/>
      <c r="FH141" s="320"/>
      <c r="FI141" s="320"/>
      <c r="FJ141" s="320"/>
      <c r="FK141" s="320"/>
      <c r="FL141" s="320"/>
      <c r="FM141" s="320"/>
      <c r="FN141" s="320"/>
      <c r="FO141" s="320"/>
      <c r="FP141" s="320"/>
      <c r="FQ141" s="320"/>
      <c r="FR141" s="320"/>
      <c r="FS141" s="320"/>
      <c r="FT141" s="320"/>
      <c r="FU141" s="320"/>
      <c r="FV141" s="320"/>
      <c r="FW141" s="320"/>
      <c r="FX141" s="320"/>
      <c r="FY141" s="320"/>
      <c r="FZ141" s="320"/>
      <c r="GA141" s="320"/>
      <c r="GB141" s="320"/>
      <c r="GC141" s="320"/>
      <c r="GD141" s="320"/>
      <c r="GE141" s="320"/>
      <c r="GF141" s="320"/>
      <c r="GG141" s="320"/>
      <c r="GH141" s="320"/>
      <c r="GI141" s="320"/>
      <c r="GJ141" s="320"/>
      <c r="GK141" s="320"/>
      <c r="GL141" s="320"/>
      <c r="GM141" s="320"/>
      <c r="GN141" s="320"/>
      <c r="GO141" s="320"/>
      <c r="GP141" s="320"/>
      <c r="GQ141" s="320"/>
      <c r="GR141" s="320"/>
      <c r="GS141" s="320"/>
      <c r="GT141" s="320"/>
      <c r="GU141" s="320"/>
      <c r="GV141" s="320"/>
      <c r="GW141" s="320"/>
      <c r="GX141" s="320"/>
      <c r="GY141" s="320"/>
      <c r="GZ141" s="320"/>
      <c r="HA141" s="320"/>
      <c r="HB141" s="320"/>
      <c r="HC141" s="320"/>
      <c r="HD141" s="320"/>
      <c r="HE141" s="320"/>
      <c r="HF141" s="320"/>
      <c r="HG141" s="320"/>
      <c r="HH141" s="320"/>
      <c r="HI141" s="320"/>
      <c r="HJ141" s="320"/>
      <c r="HK141" s="320"/>
      <c r="HL141" s="320"/>
      <c r="HM141" s="320"/>
      <c r="HN141" s="320"/>
      <c r="HO141" s="320"/>
      <c r="HP141" s="320"/>
      <c r="HQ141" s="320"/>
      <c r="HR141" s="320"/>
      <c r="HS141" s="320"/>
      <c r="HT141" s="320"/>
      <c r="HU141" s="320"/>
      <c r="HV141" s="320"/>
      <c r="HW141" s="320"/>
      <c r="HX141" s="320"/>
      <c r="HY141" s="320"/>
      <c r="HZ141" s="320"/>
      <c r="IA141" s="320"/>
      <c r="IB141" s="320"/>
      <c r="IC141" s="320"/>
      <c r="ID141" s="320"/>
      <c r="IE141" s="320"/>
      <c r="IF141" s="320"/>
      <c r="IG141" s="320"/>
      <c r="IH141" s="320"/>
      <c r="II141" s="320"/>
      <c r="IJ141" s="320"/>
      <c r="IK141" s="320"/>
      <c r="IL141" s="320"/>
      <c r="IM141" s="320"/>
      <c r="IN141" s="320"/>
      <c r="IO141" s="320"/>
      <c r="IP141" s="320"/>
      <c r="IQ141" s="320"/>
      <c r="IR141" s="320"/>
      <c r="IS141" s="320"/>
      <c r="IT141" s="320"/>
      <c r="IU141" s="320"/>
      <c r="IV141" s="320"/>
      <c r="IW141" s="320"/>
      <c r="IX141" s="320"/>
      <c r="IY141" s="320"/>
      <c r="IZ141" s="320"/>
      <c r="JA141" s="320"/>
      <c r="JB141" s="320"/>
      <c r="JC141" s="320"/>
      <c r="JD141" s="320"/>
      <c r="JE141" s="320"/>
      <c r="JF141" s="320"/>
      <c r="JG141" s="320"/>
      <c r="JH141" s="320"/>
      <c r="JI141" s="320"/>
      <c r="JJ141" s="320"/>
      <c r="JK141" s="320"/>
      <c r="JL141" s="320"/>
      <c r="JM141" s="320"/>
      <c r="JN141" s="320"/>
      <c r="JO141" s="320"/>
      <c r="JP141" s="320"/>
      <c r="JQ141" s="320"/>
      <c r="JR141" s="320"/>
      <c r="JS141" s="320"/>
      <c r="JT141" s="320"/>
      <c r="JU141" s="320"/>
      <c r="JV141" s="320"/>
      <c r="JW141" s="320"/>
      <c r="JX141" s="320"/>
      <c r="JY141" s="320"/>
      <c r="JZ141" s="320"/>
      <c r="KA141" s="320"/>
      <c r="KB141" s="320"/>
      <c r="KC141" s="320"/>
      <c r="KD141" s="320"/>
      <c r="KE141" s="320"/>
      <c r="KF141" s="320"/>
      <c r="KG141" s="320"/>
      <c r="KH141" s="320"/>
      <c r="KI141" s="320"/>
      <c r="KJ141" s="320"/>
      <c r="KK141" s="320"/>
      <c r="KL141" s="320"/>
      <c r="KM141" s="320"/>
      <c r="KN141" s="320"/>
      <c r="KO141" s="320"/>
      <c r="KP141" s="320"/>
      <c r="KQ141" s="320"/>
      <c r="KR141" s="320"/>
      <c r="KS141" s="320"/>
      <c r="KT141" s="320"/>
      <c r="KU141" s="320"/>
      <c r="KV141" s="320"/>
      <c r="KW141" s="320"/>
      <c r="KX141" s="320"/>
      <c r="KY141" s="320"/>
      <c r="KZ141" s="320"/>
      <c r="LA141" s="320"/>
      <c r="LB141" s="320"/>
      <c r="LC141" s="320"/>
      <c r="LD141" s="320"/>
      <c r="LE141" s="320"/>
      <c r="LF141" s="320"/>
      <c r="LG141" s="320"/>
      <c r="LH141" s="320"/>
      <c r="LI141" s="320"/>
      <c r="LJ141" s="320"/>
      <c r="LK141" s="320"/>
      <c r="LL141" s="320"/>
      <c r="LM141" s="320"/>
      <c r="LN141" s="320"/>
      <c r="LO141" s="320"/>
      <c r="LP141" s="320"/>
      <c r="LQ141" s="320"/>
      <c r="LR141" s="320"/>
      <c r="LS141" s="320"/>
      <c r="LT141" s="320"/>
      <c r="LU141" s="320"/>
      <c r="LV141" s="320"/>
      <c r="LW141" s="320"/>
      <c r="LX141" s="320"/>
      <c r="LY141" s="320"/>
      <c r="LZ141" s="320"/>
      <c r="MA141" s="320"/>
      <c r="MB141" s="320"/>
      <c r="MC141" s="320"/>
      <c r="MD141" s="320"/>
      <c r="ME141" s="320"/>
      <c r="MF141" s="320"/>
      <c r="MG141" s="320"/>
    </row>
    <row r="142" s="331" customFormat="1" ht="31.699999999999999" customHeight="1">
      <c r="A142" s="335" t="s">
        <v>544</v>
      </c>
      <c r="B142" s="339"/>
      <c r="C142" s="369"/>
      <c r="D142" s="369"/>
      <c r="E142" s="365"/>
      <c r="F142" s="365"/>
      <c r="G142" s="365"/>
      <c r="H142" s="365"/>
      <c r="I142" s="320"/>
      <c r="J142" s="320"/>
      <c r="K142" s="320"/>
      <c r="L142" s="320"/>
      <c r="M142" s="320"/>
      <c r="N142" s="320"/>
      <c r="O142" s="320"/>
      <c r="P142" s="320"/>
      <c r="Q142" s="320"/>
      <c r="R142" s="320"/>
      <c r="S142" s="320"/>
      <c r="T142" s="320"/>
      <c r="U142" s="320"/>
      <c r="V142" s="320"/>
      <c r="W142" s="320"/>
      <c r="X142" s="320"/>
      <c r="Y142" s="320"/>
      <c r="Z142" s="320"/>
      <c r="AA142" s="320"/>
      <c r="AB142" s="320"/>
      <c r="AC142" s="320"/>
      <c r="AD142" s="320"/>
      <c r="AE142" s="320"/>
      <c r="AF142" s="320"/>
      <c r="AG142" s="320"/>
      <c r="AH142" s="320"/>
      <c r="AI142" s="320"/>
      <c r="AJ142" s="320"/>
      <c r="AK142" s="320"/>
      <c r="AL142" s="320"/>
      <c r="AM142" s="320"/>
      <c r="AN142" s="320"/>
      <c r="AO142" s="320"/>
      <c r="AP142" s="320"/>
      <c r="AQ142" s="320"/>
      <c r="AR142" s="320"/>
      <c r="AS142" s="320"/>
      <c r="AT142" s="320"/>
      <c r="AU142" s="320"/>
      <c r="AV142" s="320"/>
      <c r="AW142" s="320"/>
      <c r="AX142" s="320"/>
      <c r="AY142" s="320"/>
      <c r="AZ142" s="320"/>
      <c r="BA142" s="320"/>
      <c r="BB142" s="320"/>
      <c r="BC142" s="320"/>
      <c r="BD142" s="320"/>
      <c r="BE142" s="320"/>
      <c r="BF142" s="320"/>
      <c r="BG142" s="320"/>
      <c r="BH142" s="320"/>
      <c r="BI142" s="320"/>
      <c r="BJ142" s="320"/>
      <c r="BK142" s="320"/>
      <c r="BL142" s="320"/>
      <c r="BM142" s="320"/>
      <c r="BN142" s="320"/>
      <c r="BO142" s="320"/>
      <c r="BP142" s="320"/>
      <c r="BQ142" s="320"/>
      <c r="BR142" s="320"/>
      <c r="BS142" s="320"/>
      <c r="BT142" s="320"/>
      <c r="BU142" s="320"/>
      <c r="BV142" s="320"/>
      <c r="BW142" s="320"/>
      <c r="BX142" s="320"/>
      <c r="BY142" s="320"/>
      <c r="BZ142" s="320"/>
      <c r="CA142" s="320"/>
      <c r="CB142" s="320"/>
      <c r="CC142" s="320"/>
      <c r="CD142" s="320"/>
      <c r="CE142" s="320"/>
      <c r="CF142" s="320"/>
      <c r="CG142" s="320"/>
      <c r="CH142" s="320"/>
      <c r="CI142" s="320"/>
      <c r="CJ142" s="320"/>
      <c r="CK142" s="320"/>
      <c r="CL142" s="320"/>
      <c r="CM142" s="320"/>
      <c r="CN142" s="320"/>
      <c r="CO142" s="320"/>
      <c r="CP142" s="320"/>
      <c r="CQ142" s="320"/>
      <c r="CR142" s="320"/>
      <c r="CS142" s="320"/>
      <c r="CT142" s="320"/>
      <c r="CU142" s="320"/>
      <c r="CV142" s="320"/>
      <c r="CW142" s="320"/>
      <c r="CX142" s="320"/>
      <c r="CY142" s="320"/>
      <c r="CZ142" s="320"/>
      <c r="DA142" s="320"/>
      <c r="DB142" s="320"/>
      <c r="DC142" s="320"/>
      <c r="DD142" s="320"/>
      <c r="DE142" s="320"/>
      <c r="DF142" s="320"/>
      <c r="DG142" s="320"/>
      <c r="DH142" s="320"/>
      <c r="DI142" s="320"/>
      <c r="DJ142" s="320"/>
      <c r="DK142" s="320"/>
      <c r="DL142" s="320"/>
      <c r="DM142" s="320"/>
      <c r="DN142" s="320"/>
      <c r="DO142" s="320"/>
      <c r="DP142" s="320"/>
      <c r="DQ142" s="320"/>
      <c r="DR142" s="320"/>
      <c r="DS142" s="320"/>
      <c r="DT142" s="320"/>
      <c r="DU142" s="320"/>
      <c r="DV142" s="320"/>
      <c r="DW142" s="320"/>
      <c r="DX142" s="320"/>
      <c r="DY142" s="320"/>
      <c r="DZ142" s="320"/>
      <c r="EA142" s="320"/>
      <c r="EB142" s="320"/>
      <c r="EC142" s="320"/>
      <c r="ED142" s="320"/>
      <c r="EE142" s="320"/>
      <c r="EF142" s="320"/>
      <c r="EG142" s="320"/>
      <c r="EH142" s="320"/>
      <c r="EI142" s="320"/>
      <c r="EJ142" s="320"/>
      <c r="EK142" s="320"/>
      <c r="EL142" s="320"/>
      <c r="EM142" s="320"/>
      <c r="EN142" s="320"/>
      <c r="EO142" s="320"/>
      <c r="EP142" s="320"/>
      <c r="EQ142" s="320"/>
      <c r="ER142" s="320"/>
      <c r="ES142" s="320"/>
      <c r="ET142" s="320"/>
      <c r="EU142" s="320"/>
      <c r="EV142" s="320"/>
      <c r="EW142" s="320"/>
      <c r="EX142" s="320"/>
      <c r="EY142" s="320"/>
      <c r="EZ142" s="320"/>
      <c r="FA142" s="320"/>
      <c r="FB142" s="320"/>
      <c r="FC142" s="320"/>
      <c r="FD142" s="320"/>
      <c r="FE142" s="320"/>
      <c r="FF142" s="320"/>
      <c r="FG142" s="320"/>
      <c r="FH142" s="320"/>
      <c r="FI142" s="320"/>
      <c r="FJ142" s="320"/>
      <c r="FK142" s="320"/>
      <c r="FL142" s="320"/>
      <c r="FM142" s="320"/>
      <c r="FN142" s="320"/>
      <c r="FO142" s="320"/>
      <c r="FP142" s="320"/>
      <c r="FQ142" s="320"/>
      <c r="FR142" s="320"/>
      <c r="FS142" s="320"/>
      <c r="FT142" s="320"/>
      <c r="FU142" s="320"/>
      <c r="FV142" s="320"/>
      <c r="FW142" s="320"/>
      <c r="FX142" s="320"/>
      <c r="FY142" s="320"/>
      <c r="FZ142" s="320"/>
      <c r="GA142" s="320"/>
      <c r="GB142" s="320"/>
      <c r="GC142" s="320"/>
      <c r="GD142" s="320"/>
      <c r="GE142" s="320"/>
      <c r="GF142" s="320"/>
      <c r="GG142" s="320"/>
      <c r="GH142" s="320"/>
      <c r="GI142" s="320"/>
      <c r="GJ142" s="320"/>
      <c r="GK142" s="320"/>
      <c r="GL142" s="320"/>
      <c r="GM142" s="320"/>
      <c r="GN142" s="320"/>
      <c r="GO142" s="320"/>
      <c r="GP142" s="320"/>
      <c r="GQ142" s="320"/>
      <c r="GR142" s="320"/>
      <c r="GS142" s="320"/>
      <c r="GT142" s="320"/>
      <c r="GU142" s="320"/>
      <c r="GV142" s="320"/>
      <c r="GW142" s="320"/>
      <c r="GX142" s="320"/>
      <c r="GY142" s="320"/>
      <c r="GZ142" s="320"/>
      <c r="HA142" s="320"/>
      <c r="HB142" s="320"/>
      <c r="HC142" s="320"/>
      <c r="HD142" s="320"/>
      <c r="HE142" s="320"/>
      <c r="HF142" s="320"/>
      <c r="HG142" s="320"/>
      <c r="HH142" s="320"/>
      <c r="HI142" s="320"/>
      <c r="HJ142" s="320"/>
      <c r="HK142" s="320"/>
      <c r="HL142" s="320"/>
      <c r="HM142" s="320"/>
      <c r="HN142" s="320"/>
      <c r="HO142" s="320"/>
      <c r="HP142" s="320"/>
      <c r="HQ142" s="320"/>
      <c r="HR142" s="320"/>
      <c r="HS142" s="320"/>
      <c r="HT142" s="320"/>
      <c r="HU142" s="320"/>
      <c r="HV142" s="320"/>
      <c r="HW142" s="320"/>
      <c r="HX142" s="320"/>
      <c r="HY142" s="320"/>
      <c r="HZ142" s="320"/>
      <c r="IA142" s="320"/>
      <c r="IB142" s="320"/>
      <c r="IC142" s="320"/>
      <c r="ID142" s="320"/>
      <c r="IE142" s="320"/>
      <c r="IF142" s="320"/>
      <c r="IG142" s="320"/>
      <c r="IH142" s="320"/>
      <c r="II142" s="320"/>
      <c r="IJ142" s="320"/>
      <c r="IK142" s="320"/>
      <c r="IL142" s="320"/>
      <c r="IM142" s="320"/>
      <c r="IN142" s="320"/>
      <c r="IO142" s="320"/>
      <c r="IP142" s="320"/>
      <c r="IQ142" s="320"/>
      <c r="IR142" s="320"/>
      <c r="IS142" s="320"/>
      <c r="IT142" s="320"/>
      <c r="IU142" s="320"/>
      <c r="IV142" s="320"/>
      <c r="IW142" s="320"/>
      <c r="IX142" s="320"/>
      <c r="IY142" s="320"/>
      <c r="IZ142" s="320"/>
      <c r="JA142" s="320"/>
      <c r="JB142" s="320"/>
      <c r="JC142" s="320"/>
      <c r="JD142" s="320"/>
      <c r="JE142" s="320"/>
      <c r="JF142" s="320"/>
      <c r="JG142" s="320"/>
      <c r="JH142" s="320"/>
      <c r="JI142" s="320"/>
      <c r="JJ142" s="320"/>
      <c r="JK142" s="320"/>
      <c r="JL142" s="320"/>
      <c r="JM142" s="320"/>
      <c r="JN142" s="320"/>
      <c r="JO142" s="320"/>
      <c r="JP142" s="320"/>
      <c r="JQ142" s="320"/>
      <c r="JR142" s="320"/>
      <c r="JS142" s="320"/>
      <c r="JT142" s="320"/>
      <c r="JU142" s="320"/>
      <c r="JV142" s="320"/>
      <c r="JW142" s="320"/>
      <c r="JX142" s="320"/>
      <c r="JY142" s="320"/>
      <c r="JZ142" s="320"/>
      <c r="KA142" s="320"/>
      <c r="KB142" s="320"/>
      <c r="KC142" s="320"/>
      <c r="KD142" s="320"/>
      <c r="KE142" s="320"/>
      <c r="KF142" s="320"/>
      <c r="KG142" s="320"/>
      <c r="KH142" s="320"/>
      <c r="KI142" s="320"/>
      <c r="KJ142" s="320"/>
      <c r="KK142" s="320"/>
      <c r="KL142" s="320"/>
      <c r="KM142" s="320"/>
      <c r="KN142" s="320"/>
      <c r="KO142" s="320"/>
      <c r="KP142" s="320"/>
      <c r="KQ142" s="320"/>
      <c r="KR142" s="320"/>
      <c r="KS142" s="320"/>
      <c r="KT142" s="320"/>
      <c r="KU142" s="320"/>
      <c r="KV142" s="320"/>
      <c r="KW142" s="320"/>
      <c r="KX142" s="320"/>
      <c r="KY142" s="320"/>
      <c r="KZ142" s="320"/>
      <c r="LA142" s="320"/>
      <c r="LB142" s="320"/>
      <c r="LC142" s="320"/>
      <c r="LD142" s="320"/>
      <c r="LE142" s="320"/>
      <c r="LF142" s="320"/>
      <c r="LG142" s="320"/>
      <c r="LH142" s="320"/>
      <c r="LI142" s="320"/>
      <c r="LJ142" s="320"/>
      <c r="LK142" s="320"/>
      <c r="LL142" s="320"/>
      <c r="LM142" s="320"/>
      <c r="LN142" s="320"/>
      <c r="LO142" s="320"/>
      <c r="LP142" s="320"/>
      <c r="LQ142" s="320"/>
      <c r="LR142" s="320"/>
      <c r="LS142" s="320"/>
      <c r="LT142" s="320"/>
      <c r="LU142" s="320"/>
      <c r="LV142" s="320"/>
      <c r="LW142" s="320"/>
      <c r="LX142" s="320"/>
      <c r="LY142" s="320"/>
      <c r="LZ142" s="320"/>
      <c r="MA142" s="320"/>
      <c r="MB142" s="320"/>
      <c r="MC142" s="320"/>
      <c r="MD142" s="320"/>
      <c r="ME142" s="320"/>
      <c r="MF142" s="320"/>
      <c r="MG142" s="320"/>
    </row>
    <row r="143" s="331" customFormat="1" ht="15.75">
      <c r="A143" s="335" t="s">
        <v>188</v>
      </c>
      <c r="B143" s="339" t="s">
        <v>245</v>
      </c>
      <c r="C143" s="343" t="e">
        <f>#REF!</f>
        <v>#REF!</v>
      </c>
      <c r="D143" s="343" t="e">
        <f>#REF!</f>
        <v>#REF!</v>
      </c>
      <c r="E143" s="343" t="e">
        <f>#REF!</f>
        <v>#REF!</v>
      </c>
      <c r="F143" s="365">
        <v>2459.6999999999998</v>
      </c>
      <c r="G143" s="365">
        <v>2180.8000000000002</v>
      </c>
      <c r="H143" s="365">
        <v>2356</v>
      </c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320"/>
      <c r="BE143" s="320"/>
      <c r="BF143" s="320"/>
      <c r="BG143" s="320"/>
      <c r="BH143" s="320"/>
      <c r="BI143" s="320"/>
      <c r="BJ143" s="320"/>
      <c r="BK143" s="320"/>
      <c r="BL143" s="320"/>
      <c r="BM143" s="320"/>
      <c r="BN143" s="320"/>
      <c r="BO143" s="320"/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/>
      <c r="BZ143" s="320"/>
      <c r="CA143" s="320"/>
      <c r="CB143" s="320"/>
      <c r="CC143" s="320"/>
      <c r="CD143" s="320"/>
      <c r="CE143" s="320"/>
      <c r="CF143" s="320"/>
      <c r="CG143" s="320"/>
      <c r="CH143" s="320"/>
      <c r="CI143" s="320"/>
      <c r="CJ143" s="320"/>
      <c r="CK143" s="320"/>
      <c r="CL143" s="320"/>
      <c r="CM143" s="320"/>
      <c r="CN143" s="320"/>
      <c r="CO143" s="320"/>
      <c r="CP143" s="320"/>
      <c r="CQ143" s="320"/>
      <c r="CR143" s="320"/>
      <c r="CS143" s="320"/>
      <c r="CT143" s="320"/>
      <c r="CU143" s="320"/>
      <c r="CV143" s="320"/>
      <c r="CW143" s="320"/>
      <c r="CX143" s="320"/>
      <c r="CY143" s="320"/>
      <c r="CZ143" s="320"/>
      <c r="DA143" s="320"/>
      <c r="DB143" s="320"/>
      <c r="DC143" s="320"/>
      <c r="DD143" s="320"/>
      <c r="DE143" s="320"/>
      <c r="DF143" s="320"/>
      <c r="DG143" s="320"/>
      <c r="DH143" s="320"/>
      <c r="DI143" s="320"/>
      <c r="DJ143" s="320"/>
      <c r="DK143" s="320"/>
      <c r="DL143" s="320"/>
      <c r="DM143" s="320"/>
      <c r="DN143" s="320"/>
      <c r="DO143" s="320"/>
      <c r="DP143" s="320"/>
      <c r="DQ143" s="320"/>
      <c r="DR143" s="320"/>
      <c r="DS143" s="320"/>
      <c r="DT143" s="320"/>
      <c r="DU143" s="320"/>
      <c r="DV143" s="320"/>
      <c r="DW143" s="320"/>
      <c r="DX143" s="320"/>
      <c r="DY143" s="320"/>
      <c r="DZ143" s="320"/>
      <c r="EA143" s="320"/>
      <c r="EB143" s="320"/>
      <c r="EC143" s="320"/>
      <c r="ED143" s="320"/>
      <c r="EE143" s="320"/>
      <c r="EF143" s="320"/>
      <c r="EG143" s="320"/>
      <c r="EH143" s="320"/>
      <c r="EI143" s="320"/>
      <c r="EJ143" s="320"/>
      <c r="EK143" s="320"/>
      <c r="EL143" s="320"/>
      <c r="EM143" s="320"/>
      <c r="EN143" s="320"/>
      <c r="EO143" s="320"/>
      <c r="EP143" s="320"/>
      <c r="EQ143" s="320"/>
      <c r="ER143" s="320"/>
      <c r="ES143" s="320"/>
      <c r="ET143" s="320"/>
      <c r="EU143" s="320"/>
      <c r="EV143" s="320"/>
      <c r="EW143" s="320"/>
      <c r="EX143" s="320"/>
      <c r="EY143" s="320"/>
      <c r="EZ143" s="320"/>
      <c r="FA143" s="320"/>
      <c r="FB143" s="320"/>
      <c r="FC143" s="320"/>
      <c r="FD143" s="320"/>
      <c r="FE143" s="320"/>
      <c r="FF143" s="320"/>
      <c r="FG143" s="320"/>
      <c r="FH143" s="320"/>
      <c r="FI143" s="320"/>
      <c r="FJ143" s="320"/>
      <c r="FK143" s="320"/>
      <c r="FL143" s="320"/>
      <c r="FM143" s="320"/>
      <c r="FN143" s="320"/>
      <c r="FO143" s="320"/>
      <c r="FP143" s="320"/>
      <c r="FQ143" s="320"/>
      <c r="FR143" s="320"/>
      <c r="FS143" s="320"/>
      <c r="FT143" s="320"/>
      <c r="FU143" s="320"/>
      <c r="FV143" s="320"/>
      <c r="FW143" s="320"/>
      <c r="FX143" s="320"/>
      <c r="FY143" s="320"/>
      <c r="FZ143" s="320"/>
      <c r="GA143" s="320"/>
      <c r="GB143" s="320"/>
      <c r="GC143" s="320"/>
      <c r="GD143" s="320"/>
      <c r="GE143" s="320"/>
      <c r="GF143" s="320"/>
      <c r="GG143" s="320"/>
      <c r="GH143" s="320"/>
      <c r="GI143" s="320"/>
      <c r="GJ143" s="320"/>
      <c r="GK143" s="320"/>
      <c r="GL143" s="320"/>
      <c r="GM143" s="320"/>
      <c r="GN143" s="320"/>
      <c r="GO143" s="320"/>
      <c r="GP143" s="320"/>
      <c r="GQ143" s="320"/>
      <c r="GR143" s="320"/>
      <c r="GS143" s="320"/>
      <c r="GT143" s="320"/>
      <c r="GU143" s="320"/>
      <c r="GV143" s="320"/>
      <c r="GW143" s="320"/>
      <c r="GX143" s="320"/>
      <c r="GY143" s="320"/>
      <c r="GZ143" s="320"/>
      <c r="HA143" s="320"/>
      <c r="HB143" s="320"/>
      <c r="HC143" s="320"/>
      <c r="HD143" s="320"/>
      <c r="HE143" s="320"/>
      <c r="HF143" s="320"/>
      <c r="HG143" s="320"/>
      <c r="HH143" s="320"/>
      <c r="HI143" s="320"/>
      <c r="HJ143" s="320"/>
      <c r="HK143" s="320"/>
      <c r="HL143" s="320"/>
      <c r="HM143" s="320"/>
      <c r="HN143" s="320"/>
      <c r="HO143" s="320"/>
      <c r="HP143" s="320"/>
      <c r="HQ143" s="320"/>
      <c r="HR143" s="320"/>
      <c r="HS143" s="320"/>
      <c r="HT143" s="320"/>
      <c r="HU143" s="320"/>
      <c r="HV143" s="320"/>
      <c r="HW143" s="320"/>
      <c r="HX143" s="320"/>
      <c r="HY143" s="320"/>
      <c r="HZ143" s="320"/>
      <c r="IA143" s="320"/>
      <c r="IB143" s="320"/>
      <c r="IC143" s="320"/>
      <c r="ID143" s="320"/>
      <c r="IE143" s="320"/>
      <c r="IF143" s="320"/>
      <c r="IG143" s="320"/>
      <c r="IH143" s="320"/>
      <c r="II143" s="320"/>
      <c r="IJ143" s="320"/>
      <c r="IK143" s="320"/>
      <c r="IL143" s="320"/>
      <c r="IM143" s="320"/>
      <c r="IN143" s="320"/>
      <c r="IO143" s="320"/>
      <c r="IP143" s="320"/>
      <c r="IQ143" s="320"/>
      <c r="IR143" s="320"/>
      <c r="IS143" s="320"/>
      <c r="IT143" s="320"/>
      <c r="IU143" s="320"/>
      <c r="IV143" s="320"/>
      <c r="IW143" s="320"/>
      <c r="IX143" s="320"/>
      <c r="IY143" s="320"/>
      <c r="IZ143" s="320"/>
      <c r="JA143" s="320"/>
      <c r="JB143" s="320"/>
      <c r="JC143" s="320"/>
      <c r="JD143" s="320"/>
      <c r="JE143" s="320"/>
      <c r="JF143" s="320"/>
      <c r="JG143" s="320"/>
      <c r="JH143" s="320"/>
      <c r="JI143" s="320"/>
      <c r="JJ143" s="320"/>
      <c r="JK143" s="320"/>
      <c r="JL143" s="320"/>
      <c r="JM143" s="320"/>
      <c r="JN143" s="320"/>
      <c r="JO143" s="320"/>
      <c r="JP143" s="320"/>
      <c r="JQ143" s="320"/>
      <c r="JR143" s="320"/>
      <c r="JS143" s="320"/>
      <c r="JT143" s="320"/>
      <c r="JU143" s="320"/>
      <c r="JV143" s="320"/>
      <c r="JW143" s="320"/>
      <c r="JX143" s="320"/>
      <c r="JY143" s="320"/>
      <c r="JZ143" s="320"/>
      <c r="KA143" s="320"/>
      <c r="KB143" s="320"/>
      <c r="KC143" s="320"/>
      <c r="KD143" s="320"/>
      <c r="KE143" s="320"/>
      <c r="KF143" s="320"/>
      <c r="KG143" s="320"/>
      <c r="KH143" s="320"/>
      <c r="KI143" s="320"/>
      <c r="KJ143" s="320"/>
      <c r="KK143" s="320"/>
      <c r="KL143" s="320"/>
      <c r="KM143" s="320"/>
      <c r="KN143" s="320"/>
      <c r="KO143" s="320"/>
      <c r="KP143" s="320"/>
      <c r="KQ143" s="320"/>
      <c r="KR143" s="320"/>
      <c r="KS143" s="320"/>
      <c r="KT143" s="320"/>
      <c r="KU143" s="320"/>
      <c r="KV143" s="320"/>
      <c r="KW143" s="320"/>
      <c r="KX143" s="320"/>
      <c r="KY143" s="320"/>
      <c r="KZ143" s="320"/>
      <c r="LA143" s="320"/>
      <c r="LB143" s="320"/>
      <c r="LC143" s="320"/>
      <c r="LD143" s="320"/>
      <c r="LE143" s="320"/>
      <c r="LF143" s="320"/>
      <c r="LG143" s="320"/>
      <c r="LH143" s="320"/>
      <c r="LI143" s="320"/>
      <c r="LJ143" s="320"/>
      <c r="LK143" s="320"/>
      <c r="LL143" s="320"/>
      <c r="LM143" s="320"/>
      <c r="LN143" s="320"/>
      <c r="LO143" s="320"/>
      <c r="LP143" s="320"/>
      <c r="LQ143" s="320"/>
      <c r="LR143" s="320"/>
      <c r="LS143" s="320"/>
      <c r="LT143" s="320"/>
      <c r="LU143" s="320"/>
      <c r="LV143" s="320"/>
      <c r="LW143" s="320"/>
      <c r="LX143" s="320"/>
      <c r="LY143" s="320"/>
      <c r="LZ143" s="320"/>
      <c r="MA143" s="320"/>
      <c r="MB143" s="320"/>
      <c r="MC143" s="320"/>
      <c r="MD143" s="320"/>
      <c r="ME143" s="320"/>
      <c r="MF143" s="320"/>
      <c r="MG143" s="320"/>
    </row>
    <row r="144" s="331" customFormat="1" ht="16.5" customHeight="1">
      <c r="A144" s="335" t="s">
        <v>227</v>
      </c>
      <c r="B144" s="339" t="s">
        <v>181</v>
      </c>
      <c r="C144" s="343" t="e">
        <f>#REF!</f>
        <v>#REF!</v>
      </c>
      <c r="D144" s="343" t="e">
        <f>#REF!</f>
        <v>#REF!</v>
      </c>
      <c r="E144" s="343" t="e">
        <f>#REF!</f>
        <v>#REF!</v>
      </c>
      <c r="F144" s="365">
        <v>103.46442837680519</v>
      </c>
      <c r="G144" s="365">
        <v>82.629281312047524</v>
      </c>
      <c r="H144" s="365">
        <v>100.6838295274048</v>
      </c>
      <c r="I144" s="320"/>
      <c r="J144" s="320"/>
      <c r="K144" s="320"/>
      <c r="L144" s="320"/>
      <c r="M144" s="320"/>
      <c r="N144" s="320"/>
      <c r="O144" s="320"/>
      <c r="P144" s="320"/>
      <c r="Q144" s="320"/>
      <c r="R144" s="320"/>
      <c r="S144" s="320"/>
      <c r="T144" s="320"/>
      <c r="U144" s="320"/>
      <c r="V144" s="320"/>
      <c r="W144" s="320"/>
      <c r="X144" s="320"/>
      <c r="Y144" s="320"/>
      <c r="Z144" s="320"/>
      <c r="AA144" s="320"/>
      <c r="AB144" s="320"/>
      <c r="AC144" s="320"/>
      <c r="AD144" s="320"/>
      <c r="AE144" s="320"/>
      <c r="AF144" s="320"/>
      <c r="AG144" s="320"/>
      <c r="AH144" s="320"/>
      <c r="AI144" s="320"/>
      <c r="AJ144" s="320"/>
      <c r="AK144" s="320"/>
      <c r="AL144" s="320"/>
      <c r="AM144" s="320"/>
      <c r="AN144" s="320"/>
      <c r="AO144" s="320"/>
      <c r="AP144" s="320"/>
      <c r="AQ144" s="320"/>
      <c r="AR144" s="320"/>
      <c r="AS144" s="320"/>
      <c r="AT144" s="320"/>
      <c r="AU144" s="320"/>
      <c r="AV144" s="320"/>
      <c r="AW144" s="320"/>
      <c r="AX144" s="320"/>
      <c r="AY144" s="320"/>
      <c r="AZ144" s="320"/>
      <c r="BA144" s="320"/>
      <c r="BB144" s="320"/>
      <c r="BC144" s="320"/>
      <c r="BD144" s="320"/>
      <c r="BE144" s="320"/>
      <c r="BF144" s="320"/>
      <c r="BG144" s="320"/>
      <c r="BH144" s="320"/>
      <c r="BI144" s="320"/>
      <c r="BJ144" s="320"/>
      <c r="BK144" s="320"/>
      <c r="BL144" s="320"/>
      <c r="BM144" s="320"/>
      <c r="BN144" s="320"/>
      <c r="BO144" s="320"/>
      <c r="BP144" s="320"/>
      <c r="BQ144" s="320"/>
      <c r="BR144" s="320"/>
      <c r="BS144" s="320"/>
      <c r="BT144" s="320"/>
      <c r="BU144" s="320"/>
      <c r="BV144" s="320"/>
      <c r="BW144" s="320"/>
      <c r="BX144" s="320"/>
      <c r="BY144" s="320"/>
      <c r="BZ144" s="320"/>
      <c r="CA144" s="320"/>
      <c r="CB144" s="320"/>
      <c r="CC144" s="320"/>
      <c r="CD144" s="320"/>
      <c r="CE144" s="320"/>
      <c r="CF144" s="320"/>
      <c r="CG144" s="320"/>
      <c r="CH144" s="320"/>
      <c r="CI144" s="320"/>
      <c r="CJ144" s="320"/>
      <c r="CK144" s="320"/>
      <c r="CL144" s="320"/>
      <c r="CM144" s="320"/>
      <c r="CN144" s="320"/>
      <c r="CO144" s="320"/>
      <c r="CP144" s="320"/>
      <c r="CQ144" s="320"/>
      <c r="CR144" s="320"/>
      <c r="CS144" s="320"/>
      <c r="CT144" s="320"/>
      <c r="CU144" s="320"/>
      <c r="CV144" s="320"/>
      <c r="CW144" s="320"/>
      <c r="CX144" s="320"/>
      <c r="CY144" s="320"/>
      <c r="CZ144" s="320"/>
      <c r="DA144" s="320"/>
      <c r="DB144" s="320"/>
      <c r="DC144" s="320"/>
      <c r="DD144" s="320"/>
      <c r="DE144" s="320"/>
      <c r="DF144" s="320"/>
      <c r="DG144" s="320"/>
      <c r="DH144" s="320"/>
      <c r="DI144" s="320"/>
      <c r="DJ144" s="320"/>
      <c r="DK144" s="320"/>
      <c r="DL144" s="320"/>
      <c r="DM144" s="320"/>
      <c r="DN144" s="320"/>
      <c r="DO144" s="320"/>
      <c r="DP144" s="320"/>
      <c r="DQ144" s="320"/>
      <c r="DR144" s="320"/>
      <c r="DS144" s="320"/>
      <c r="DT144" s="320"/>
      <c r="DU144" s="320"/>
      <c r="DV144" s="320"/>
      <c r="DW144" s="320"/>
      <c r="DX144" s="320"/>
      <c r="DY144" s="320"/>
      <c r="DZ144" s="320"/>
      <c r="EA144" s="320"/>
      <c r="EB144" s="320"/>
      <c r="EC144" s="320"/>
      <c r="ED144" s="320"/>
      <c r="EE144" s="320"/>
      <c r="EF144" s="320"/>
      <c r="EG144" s="320"/>
      <c r="EH144" s="320"/>
      <c r="EI144" s="320"/>
      <c r="EJ144" s="320"/>
      <c r="EK144" s="320"/>
      <c r="EL144" s="320"/>
      <c r="EM144" s="320"/>
      <c r="EN144" s="320"/>
      <c r="EO144" s="320"/>
      <c r="EP144" s="320"/>
      <c r="EQ144" s="320"/>
      <c r="ER144" s="320"/>
      <c r="ES144" s="320"/>
      <c r="ET144" s="320"/>
      <c r="EU144" s="320"/>
      <c r="EV144" s="320"/>
      <c r="EW144" s="320"/>
      <c r="EX144" s="320"/>
      <c r="EY144" s="320"/>
      <c r="EZ144" s="320"/>
      <c r="FA144" s="320"/>
      <c r="FB144" s="320"/>
      <c r="FC144" s="320"/>
      <c r="FD144" s="320"/>
      <c r="FE144" s="320"/>
      <c r="FF144" s="320"/>
      <c r="FG144" s="320"/>
      <c r="FH144" s="320"/>
      <c r="FI144" s="320"/>
      <c r="FJ144" s="320"/>
      <c r="FK144" s="320"/>
      <c r="FL144" s="320"/>
      <c r="FM144" s="320"/>
      <c r="FN144" s="320"/>
      <c r="FO144" s="320"/>
      <c r="FP144" s="320"/>
      <c r="FQ144" s="320"/>
      <c r="FR144" s="320"/>
      <c r="FS144" s="320"/>
      <c r="FT144" s="320"/>
      <c r="FU144" s="320"/>
      <c r="FV144" s="320"/>
      <c r="FW144" s="320"/>
      <c r="FX144" s="320"/>
      <c r="FY144" s="320"/>
      <c r="FZ144" s="320"/>
      <c r="GA144" s="320"/>
      <c r="GB144" s="320"/>
      <c r="GC144" s="320"/>
      <c r="GD144" s="320"/>
      <c r="GE144" s="320"/>
      <c r="GF144" s="320"/>
      <c r="GG144" s="320"/>
      <c r="GH144" s="320"/>
      <c r="GI144" s="320"/>
      <c r="GJ144" s="320"/>
      <c r="GK144" s="320"/>
      <c r="GL144" s="320"/>
      <c r="GM144" s="320"/>
      <c r="GN144" s="320"/>
      <c r="GO144" s="320"/>
      <c r="GP144" s="320"/>
      <c r="GQ144" s="320"/>
      <c r="GR144" s="320"/>
      <c r="GS144" s="320"/>
      <c r="GT144" s="320"/>
      <c r="GU144" s="320"/>
      <c r="GV144" s="320"/>
      <c r="GW144" s="320"/>
      <c r="GX144" s="320"/>
      <c r="GY144" s="320"/>
      <c r="GZ144" s="320"/>
      <c r="HA144" s="320"/>
      <c r="HB144" s="320"/>
      <c r="HC144" s="320"/>
      <c r="HD144" s="320"/>
      <c r="HE144" s="320"/>
      <c r="HF144" s="320"/>
      <c r="HG144" s="320"/>
      <c r="HH144" s="320"/>
      <c r="HI144" s="320"/>
      <c r="HJ144" s="320"/>
      <c r="HK144" s="320"/>
      <c r="HL144" s="320"/>
      <c r="HM144" s="320"/>
      <c r="HN144" s="320"/>
      <c r="HO144" s="320"/>
      <c r="HP144" s="320"/>
      <c r="HQ144" s="320"/>
      <c r="HR144" s="320"/>
      <c r="HS144" s="320"/>
      <c r="HT144" s="320"/>
      <c r="HU144" s="320"/>
      <c r="HV144" s="320"/>
      <c r="HW144" s="320"/>
      <c r="HX144" s="320"/>
      <c r="HY144" s="320"/>
      <c r="HZ144" s="320"/>
      <c r="IA144" s="320"/>
      <c r="IB144" s="320"/>
      <c r="IC144" s="320"/>
      <c r="ID144" s="320"/>
      <c r="IE144" s="320"/>
      <c r="IF144" s="320"/>
      <c r="IG144" s="320"/>
      <c r="IH144" s="320"/>
      <c r="II144" s="320"/>
      <c r="IJ144" s="320"/>
      <c r="IK144" s="320"/>
      <c r="IL144" s="320"/>
      <c r="IM144" s="320"/>
      <c r="IN144" s="320"/>
      <c r="IO144" s="320"/>
      <c r="IP144" s="320"/>
      <c r="IQ144" s="320"/>
      <c r="IR144" s="320"/>
      <c r="IS144" s="320"/>
      <c r="IT144" s="320"/>
      <c r="IU144" s="320"/>
      <c r="IV144" s="320"/>
      <c r="IW144" s="320"/>
      <c r="IX144" s="320"/>
      <c r="IY144" s="320"/>
      <c r="IZ144" s="320"/>
      <c r="JA144" s="320"/>
      <c r="JB144" s="320"/>
      <c r="JC144" s="320"/>
      <c r="JD144" s="320"/>
      <c r="JE144" s="320"/>
      <c r="JF144" s="320"/>
      <c r="JG144" s="320"/>
      <c r="JH144" s="320"/>
      <c r="JI144" s="320"/>
      <c r="JJ144" s="320"/>
      <c r="JK144" s="320"/>
      <c r="JL144" s="320"/>
      <c r="JM144" s="320"/>
      <c r="JN144" s="320"/>
      <c r="JO144" s="320"/>
      <c r="JP144" s="320"/>
      <c r="JQ144" s="320"/>
      <c r="JR144" s="320"/>
      <c r="JS144" s="320"/>
      <c r="JT144" s="320"/>
      <c r="JU144" s="320"/>
      <c r="JV144" s="320"/>
      <c r="JW144" s="320"/>
      <c r="JX144" s="320"/>
      <c r="JY144" s="320"/>
      <c r="JZ144" s="320"/>
      <c r="KA144" s="320"/>
      <c r="KB144" s="320"/>
      <c r="KC144" s="320"/>
      <c r="KD144" s="320"/>
      <c r="KE144" s="320"/>
      <c r="KF144" s="320"/>
      <c r="KG144" s="320"/>
      <c r="KH144" s="320"/>
      <c r="KI144" s="320"/>
      <c r="KJ144" s="320"/>
      <c r="KK144" s="320"/>
      <c r="KL144" s="320"/>
      <c r="KM144" s="320"/>
      <c r="KN144" s="320"/>
      <c r="KO144" s="320"/>
      <c r="KP144" s="320"/>
      <c r="KQ144" s="320"/>
      <c r="KR144" s="320"/>
      <c r="KS144" s="320"/>
      <c r="KT144" s="320"/>
      <c r="KU144" s="320"/>
      <c r="KV144" s="320"/>
      <c r="KW144" s="320"/>
      <c r="KX144" s="320"/>
      <c r="KY144" s="320"/>
      <c r="KZ144" s="320"/>
      <c r="LA144" s="320"/>
      <c r="LB144" s="320"/>
      <c r="LC144" s="320"/>
      <c r="LD144" s="320"/>
      <c r="LE144" s="320"/>
      <c r="LF144" s="320"/>
      <c r="LG144" s="320"/>
      <c r="LH144" s="320"/>
      <c r="LI144" s="320"/>
      <c r="LJ144" s="320"/>
      <c r="LK144" s="320"/>
      <c r="LL144" s="320"/>
      <c r="LM144" s="320"/>
      <c r="LN144" s="320"/>
      <c r="LO144" s="320"/>
      <c r="LP144" s="320"/>
      <c r="LQ144" s="320"/>
      <c r="LR144" s="320"/>
      <c r="LS144" s="320"/>
      <c r="LT144" s="320"/>
      <c r="LU144" s="320"/>
      <c r="LV144" s="320"/>
      <c r="LW144" s="320"/>
      <c r="LX144" s="320"/>
      <c r="LY144" s="320"/>
      <c r="LZ144" s="320"/>
      <c r="MA144" s="320"/>
      <c r="MB144" s="320"/>
      <c r="MC144" s="320"/>
      <c r="MD144" s="320"/>
      <c r="ME144" s="320"/>
      <c r="MF144" s="320"/>
      <c r="MG144" s="320"/>
    </row>
    <row r="145" s="331" customFormat="1" ht="45.75" customHeight="1">
      <c r="A145" s="335" t="s">
        <v>545</v>
      </c>
      <c r="B145" s="339"/>
      <c r="C145" s="369"/>
      <c r="D145" s="369"/>
      <c r="E145" s="365"/>
      <c r="F145" s="365"/>
      <c r="G145" s="365"/>
      <c r="H145" s="365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0"/>
      <c r="AP145" s="320"/>
      <c r="AQ145" s="320"/>
      <c r="AR145" s="320"/>
      <c r="AS145" s="320"/>
      <c r="AT145" s="320"/>
      <c r="AU145" s="320"/>
      <c r="AV145" s="320"/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20"/>
      <c r="BK145" s="320"/>
      <c r="BL145" s="320"/>
      <c r="BM145" s="320"/>
      <c r="BN145" s="320"/>
      <c r="BO145" s="320"/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/>
      <c r="BZ145" s="320"/>
      <c r="CA145" s="320"/>
      <c r="CB145" s="320"/>
      <c r="CC145" s="320"/>
      <c r="CD145" s="320"/>
      <c r="CE145" s="320"/>
      <c r="CF145" s="320"/>
      <c r="CG145" s="320"/>
      <c r="CH145" s="320"/>
      <c r="CI145" s="320"/>
      <c r="CJ145" s="320"/>
      <c r="CK145" s="320"/>
      <c r="CL145" s="320"/>
      <c r="CM145" s="320"/>
      <c r="CN145" s="320"/>
      <c r="CO145" s="320"/>
      <c r="CP145" s="320"/>
      <c r="CQ145" s="320"/>
      <c r="CR145" s="320"/>
      <c r="CS145" s="320"/>
      <c r="CT145" s="320"/>
      <c r="CU145" s="320"/>
      <c r="CV145" s="320"/>
      <c r="CW145" s="320"/>
      <c r="CX145" s="320"/>
      <c r="CY145" s="320"/>
      <c r="CZ145" s="320"/>
      <c r="DA145" s="320"/>
      <c r="DB145" s="320"/>
      <c r="DC145" s="320"/>
      <c r="DD145" s="320"/>
      <c r="DE145" s="320"/>
      <c r="DF145" s="320"/>
      <c r="DG145" s="320"/>
      <c r="DH145" s="320"/>
      <c r="DI145" s="320"/>
      <c r="DJ145" s="320"/>
      <c r="DK145" s="320"/>
      <c r="DL145" s="320"/>
      <c r="DM145" s="320"/>
      <c r="DN145" s="320"/>
      <c r="DO145" s="320"/>
      <c r="DP145" s="320"/>
      <c r="DQ145" s="320"/>
      <c r="DR145" s="320"/>
      <c r="DS145" s="320"/>
      <c r="DT145" s="320"/>
      <c r="DU145" s="320"/>
      <c r="DV145" s="320"/>
      <c r="DW145" s="320"/>
      <c r="DX145" s="320"/>
      <c r="DY145" s="320"/>
      <c r="DZ145" s="320"/>
      <c r="EA145" s="320"/>
      <c r="EB145" s="320"/>
      <c r="EC145" s="320"/>
      <c r="ED145" s="320"/>
      <c r="EE145" s="320"/>
      <c r="EF145" s="320"/>
      <c r="EG145" s="320"/>
      <c r="EH145" s="320"/>
      <c r="EI145" s="320"/>
      <c r="EJ145" s="320"/>
      <c r="EK145" s="320"/>
      <c r="EL145" s="320"/>
      <c r="EM145" s="320"/>
      <c r="EN145" s="320"/>
      <c r="EO145" s="320"/>
      <c r="EP145" s="320"/>
      <c r="EQ145" s="320"/>
      <c r="ER145" s="320"/>
      <c r="ES145" s="320"/>
      <c r="ET145" s="320"/>
      <c r="EU145" s="320"/>
      <c r="EV145" s="320"/>
      <c r="EW145" s="320"/>
      <c r="EX145" s="320"/>
      <c r="EY145" s="320"/>
      <c r="EZ145" s="320"/>
      <c r="FA145" s="320"/>
      <c r="FB145" s="320"/>
      <c r="FC145" s="320"/>
      <c r="FD145" s="320"/>
      <c r="FE145" s="320"/>
      <c r="FF145" s="320"/>
      <c r="FG145" s="320"/>
      <c r="FH145" s="320"/>
      <c r="FI145" s="320"/>
      <c r="FJ145" s="320"/>
      <c r="FK145" s="320"/>
      <c r="FL145" s="320"/>
      <c r="FM145" s="320"/>
      <c r="FN145" s="320"/>
      <c r="FO145" s="320"/>
      <c r="FP145" s="320"/>
      <c r="FQ145" s="320"/>
      <c r="FR145" s="320"/>
      <c r="FS145" s="320"/>
      <c r="FT145" s="320"/>
      <c r="FU145" s="320"/>
      <c r="FV145" s="320"/>
      <c r="FW145" s="320"/>
      <c r="FX145" s="320"/>
      <c r="FY145" s="320"/>
      <c r="FZ145" s="320"/>
      <c r="GA145" s="320"/>
      <c r="GB145" s="320"/>
      <c r="GC145" s="320"/>
      <c r="GD145" s="320"/>
      <c r="GE145" s="320"/>
      <c r="GF145" s="320"/>
      <c r="GG145" s="320"/>
      <c r="GH145" s="320"/>
      <c r="GI145" s="320"/>
      <c r="GJ145" s="320"/>
      <c r="GK145" s="320"/>
      <c r="GL145" s="320"/>
      <c r="GM145" s="320"/>
      <c r="GN145" s="320"/>
      <c r="GO145" s="320"/>
      <c r="GP145" s="320"/>
      <c r="GQ145" s="320"/>
      <c r="GR145" s="320"/>
      <c r="GS145" s="320"/>
      <c r="GT145" s="320"/>
      <c r="GU145" s="320"/>
      <c r="GV145" s="320"/>
      <c r="GW145" s="320"/>
      <c r="GX145" s="320"/>
      <c r="GY145" s="320"/>
      <c r="GZ145" s="320"/>
      <c r="HA145" s="320"/>
      <c r="HB145" s="320"/>
      <c r="HC145" s="320"/>
      <c r="HD145" s="320"/>
      <c r="HE145" s="320"/>
      <c r="HF145" s="320"/>
      <c r="HG145" s="320"/>
      <c r="HH145" s="320"/>
      <c r="HI145" s="320"/>
      <c r="HJ145" s="320"/>
      <c r="HK145" s="320"/>
      <c r="HL145" s="320"/>
      <c r="HM145" s="320"/>
      <c r="HN145" s="320"/>
      <c r="HO145" s="320"/>
      <c r="HP145" s="320"/>
      <c r="HQ145" s="320"/>
      <c r="HR145" s="320"/>
      <c r="HS145" s="320"/>
      <c r="HT145" s="320"/>
      <c r="HU145" s="320"/>
      <c r="HV145" s="320"/>
      <c r="HW145" s="320"/>
      <c r="HX145" s="320"/>
      <c r="HY145" s="320"/>
      <c r="HZ145" s="320"/>
      <c r="IA145" s="320"/>
      <c r="IB145" s="320"/>
      <c r="IC145" s="320"/>
      <c r="ID145" s="320"/>
      <c r="IE145" s="320"/>
      <c r="IF145" s="320"/>
      <c r="IG145" s="320"/>
      <c r="IH145" s="320"/>
      <c r="II145" s="320"/>
      <c r="IJ145" s="320"/>
      <c r="IK145" s="320"/>
      <c r="IL145" s="320"/>
      <c r="IM145" s="320"/>
      <c r="IN145" s="320"/>
      <c r="IO145" s="320"/>
      <c r="IP145" s="320"/>
      <c r="IQ145" s="320"/>
      <c r="IR145" s="320"/>
      <c r="IS145" s="320"/>
      <c r="IT145" s="320"/>
      <c r="IU145" s="320"/>
      <c r="IV145" s="320"/>
      <c r="IW145" s="320"/>
      <c r="IX145" s="320"/>
      <c r="IY145" s="320"/>
      <c r="IZ145" s="320"/>
      <c r="JA145" s="320"/>
      <c r="JB145" s="320"/>
      <c r="JC145" s="320"/>
      <c r="JD145" s="320"/>
      <c r="JE145" s="320"/>
      <c r="JF145" s="320"/>
      <c r="JG145" s="320"/>
      <c r="JH145" s="320"/>
      <c r="JI145" s="320"/>
      <c r="JJ145" s="320"/>
      <c r="JK145" s="320"/>
      <c r="JL145" s="320"/>
      <c r="JM145" s="320"/>
      <c r="JN145" s="320"/>
      <c r="JO145" s="320"/>
      <c r="JP145" s="320"/>
      <c r="JQ145" s="320"/>
      <c r="JR145" s="320"/>
      <c r="JS145" s="320"/>
      <c r="JT145" s="320"/>
      <c r="JU145" s="320"/>
      <c r="JV145" s="320"/>
      <c r="JW145" s="320"/>
      <c r="JX145" s="320"/>
      <c r="JY145" s="320"/>
      <c r="JZ145" s="320"/>
      <c r="KA145" s="320"/>
      <c r="KB145" s="320"/>
      <c r="KC145" s="320"/>
      <c r="KD145" s="320"/>
      <c r="KE145" s="320"/>
      <c r="KF145" s="320"/>
      <c r="KG145" s="320"/>
      <c r="KH145" s="320"/>
      <c r="KI145" s="320"/>
      <c r="KJ145" s="320"/>
      <c r="KK145" s="320"/>
      <c r="KL145" s="320"/>
      <c r="KM145" s="320"/>
      <c r="KN145" s="320"/>
      <c r="KO145" s="320"/>
      <c r="KP145" s="320"/>
      <c r="KQ145" s="320"/>
      <c r="KR145" s="320"/>
      <c r="KS145" s="320"/>
      <c r="KT145" s="320"/>
      <c r="KU145" s="320"/>
      <c r="KV145" s="320"/>
      <c r="KW145" s="320"/>
      <c r="KX145" s="320"/>
      <c r="KY145" s="320"/>
      <c r="KZ145" s="320"/>
      <c r="LA145" s="320"/>
      <c r="LB145" s="320"/>
      <c r="LC145" s="320"/>
      <c r="LD145" s="320"/>
      <c r="LE145" s="320"/>
      <c r="LF145" s="320"/>
      <c r="LG145" s="320"/>
      <c r="LH145" s="320"/>
      <c r="LI145" s="320"/>
      <c r="LJ145" s="320"/>
      <c r="LK145" s="320"/>
      <c r="LL145" s="320"/>
      <c r="LM145" s="320"/>
      <c r="LN145" s="320"/>
      <c r="LO145" s="320"/>
      <c r="LP145" s="320"/>
      <c r="LQ145" s="320"/>
      <c r="LR145" s="320"/>
      <c r="LS145" s="320"/>
      <c r="LT145" s="320"/>
      <c r="LU145" s="320"/>
      <c r="LV145" s="320"/>
      <c r="LW145" s="320"/>
      <c r="LX145" s="320"/>
      <c r="LY145" s="320"/>
      <c r="LZ145" s="320"/>
      <c r="MA145" s="320"/>
      <c r="MB145" s="320"/>
      <c r="MC145" s="320"/>
      <c r="MD145" s="320"/>
      <c r="ME145" s="320"/>
      <c r="MF145" s="320"/>
      <c r="MG145" s="320"/>
    </row>
    <row r="146" s="331" customFormat="1" ht="15.75">
      <c r="A146" s="335" t="s">
        <v>188</v>
      </c>
      <c r="B146" s="339" t="s">
        <v>245</v>
      </c>
      <c r="C146" s="343" t="e">
        <f>#REF!</f>
        <v>#REF!</v>
      </c>
      <c r="D146" s="343" t="e">
        <f>#REF!</f>
        <v>#REF!</v>
      </c>
      <c r="E146" s="343" t="e">
        <f>#REF!</f>
        <v>#REF!</v>
      </c>
      <c r="F146" s="365">
        <v>242.69999999999999</v>
      </c>
      <c r="G146" s="365">
        <v>255.59999999999999</v>
      </c>
      <c r="H146" s="365">
        <v>273.5</v>
      </c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0"/>
      <c r="AP146" s="320"/>
      <c r="AQ146" s="320"/>
      <c r="AR146" s="320"/>
      <c r="AS146" s="320"/>
      <c r="AT146" s="320"/>
      <c r="AU146" s="320"/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0"/>
      <c r="BF146" s="320"/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0"/>
      <c r="BQ146" s="320"/>
      <c r="BR146" s="320"/>
      <c r="BS146" s="320"/>
      <c r="BT146" s="320"/>
      <c r="BU146" s="320"/>
      <c r="BV146" s="320"/>
      <c r="BW146" s="320"/>
      <c r="BX146" s="320"/>
      <c r="BY146" s="320"/>
      <c r="BZ146" s="320"/>
      <c r="CA146" s="320"/>
      <c r="CB146" s="320"/>
      <c r="CC146" s="320"/>
      <c r="CD146" s="320"/>
      <c r="CE146" s="320"/>
      <c r="CF146" s="320"/>
      <c r="CG146" s="320"/>
      <c r="CH146" s="320"/>
      <c r="CI146" s="320"/>
      <c r="CJ146" s="320"/>
      <c r="CK146" s="320"/>
      <c r="CL146" s="320"/>
      <c r="CM146" s="320"/>
      <c r="CN146" s="320"/>
      <c r="CO146" s="320"/>
      <c r="CP146" s="320"/>
      <c r="CQ146" s="320"/>
      <c r="CR146" s="320"/>
      <c r="CS146" s="320"/>
      <c r="CT146" s="320"/>
      <c r="CU146" s="320"/>
      <c r="CV146" s="320"/>
      <c r="CW146" s="320"/>
      <c r="CX146" s="320"/>
      <c r="CY146" s="320"/>
      <c r="CZ146" s="320"/>
      <c r="DA146" s="320"/>
      <c r="DB146" s="320"/>
      <c r="DC146" s="320"/>
      <c r="DD146" s="320"/>
      <c r="DE146" s="320"/>
      <c r="DF146" s="320"/>
      <c r="DG146" s="320"/>
      <c r="DH146" s="320"/>
      <c r="DI146" s="320"/>
      <c r="DJ146" s="320"/>
      <c r="DK146" s="320"/>
      <c r="DL146" s="320"/>
      <c r="DM146" s="320"/>
      <c r="DN146" s="320"/>
      <c r="DO146" s="320"/>
      <c r="DP146" s="320"/>
      <c r="DQ146" s="320"/>
      <c r="DR146" s="320"/>
      <c r="DS146" s="320"/>
      <c r="DT146" s="320"/>
      <c r="DU146" s="320"/>
      <c r="DV146" s="320"/>
      <c r="DW146" s="320"/>
      <c r="DX146" s="320"/>
      <c r="DY146" s="320"/>
      <c r="DZ146" s="320"/>
      <c r="EA146" s="320"/>
      <c r="EB146" s="320"/>
      <c r="EC146" s="320"/>
      <c r="ED146" s="320"/>
      <c r="EE146" s="320"/>
      <c r="EF146" s="320"/>
      <c r="EG146" s="320"/>
      <c r="EH146" s="320"/>
      <c r="EI146" s="320"/>
      <c r="EJ146" s="320"/>
      <c r="EK146" s="320"/>
      <c r="EL146" s="320"/>
      <c r="EM146" s="320"/>
      <c r="EN146" s="320"/>
      <c r="EO146" s="320"/>
      <c r="EP146" s="320"/>
      <c r="EQ146" s="320"/>
      <c r="ER146" s="320"/>
      <c r="ES146" s="320"/>
      <c r="ET146" s="320"/>
      <c r="EU146" s="320"/>
      <c r="EV146" s="320"/>
      <c r="EW146" s="320"/>
      <c r="EX146" s="320"/>
      <c r="EY146" s="320"/>
      <c r="EZ146" s="320"/>
      <c r="FA146" s="320"/>
      <c r="FB146" s="320"/>
      <c r="FC146" s="320"/>
      <c r="FD146" s="320"/>
      <c r="FE146" s="320"/>
      <c r="FF146" s="320"/>
      <c r="FG146" s="320"/>
      <c r="FH146" s="320"/>
      <c r="FI146" s="320"/>
      <c r="FJ146" s="320"/>
      <c r="FK146" s="320"/>
      <c r="FL146" s="320"/>
      <c r="FM146" s="320"/>
      <c r="FN146" s="320"/>
      <c r="FO146" s="320"/>
      <c r="FP146" s="320"/>
      <c r="FQ146" s="320"/>
      <c r="FR146" s="320"/>
      <c r="FS146" s="320"/>
      <c r="FT146" s="320"/>
      <c r="FU146" s="320"/>
      <c r="FV146" s="320"/>
      <c r="FW146" s="320"/>
      <c r="FX146" s="320"/>
      <c r="FY146" s="320"/>
      <c r="FZ146" s="320"/>
      <c r="GA146" s="320"/>
      <c r="GB146" s="320"/>
      <c r="GC146" s="320"/>
      <c r="GD146" s="320"/>
      <c r="GE146" s="320"/>
      <c r="GF146" s="320"/>
      <c r="GG146" s="320"/>
      <c r="GH146" s="320"/>
      <c r="GI146" s="320"/>
      <c r="GJ146" s="320"/>
      <c r="GK146" s="320"/>
      <c r="GL146" s="320"/>
      <c r="GM146" s="320"/>
      <c r="GN146" s="320"/>
      <c r="GO146" s="320"/>
      <c r="GP146" s="320"/>
      <c r="GQ146" s="320"/>
      <c r="GR146" s="320"/>
      <c r="GS146" s="320"/>
      <c r="GT146" s="320"/>
      <c r="GU146" s="320"/>
      <c r="GV146" s="320"/>
      <c r="GW146" s="320"/>
      <c r="GX146" s="320"/>
      <c r="GY146" s="320"/>
      <c r="GZ146" s="320"/>
      <c r="HA146" s="320"/>
      <c r="HB146" s="320"/>
      <c r="HC146" s="320"/>
      <c r="HD146" s="320"/>
      <c r="HE146" s="320"/>
      <c r="HF146" s="320"/>
      <c r="HG146" s="320"/>
      <c r="HH146" s="320"/>
      <c r="HI146" s="320"/>
      <c r="HJ146" s="320"/>
      <c r="HK146" s="320"/>
      <c r="HL146" s="320"/>
      <c r="HM146" s="320"/>
      <c r="HN146" s="320"/>
      <c r="HO146" s="320"/>
      <c r="HP146" s="320"/>
      <c r="HQ146" s="320"/>
      <c r="HR146" s="320"/>
      <c r="HS146" s="320"/>
      <c r="HT146" s="320"/>
      <c r="HU146" s="320"/>
      <c r="HV146" s="320"/>
      <c r="HW146" s="320"/>
      <c r="HX146" s="320"/>
      <c r="HY146" s="320"/>
      <c r="HZ146" s="320"/>
      <c r="IA146" s="320"/>
      <c r="IB146" s="320"/>
      <c r="IC146" s="320"/>
      <c r="ID146" s="320"/>
      <c r="IE146" s="320"/>
      <c r="IF146" s="320"/>
      <c r="IG146" s="320"/>
      <c r="IH146" s="320"/>
      <c r="II146" s="320"/>
      <c r="IJ146" s="320"/>
      <c r="IK146" s="320"/>
      <c r="IL146" s="320"/>
      <c r="IM146" s="320"/>
      <c r="IN146" s="320"/>
      <c r="IO146" s="320"/>
      <c r="IP146" s="320"/>
      <c r="IQ146" s="320"/>
      <c r="IR146" s="320"/>
      <c r="IS146" s="320"/>
      <c r="IT146" s="320"/>
      <c r="IU146" s="320"/>
      <c r="IV146" s="320"/>
      <c r="IW146" s="320"/>
      <c r="IX146" s="320"/>
      <c r="IY146" s="320"/>
      <c r="IZ146" s="320"/>
      <c r="JA146" s="320"/>
      <c r="JB146" s="320"/>
      <c r="JC146" s="320"/>
      <c r="JD146" s="320"/>
      <c r="JE146" s="320"/>
      <c r="JF146" s="320"/>
      <c r="JG146" s="320"/>
      <c r="JH146" s="320"/>
      <c r="JI146" s="320"/>
      <c r="JJ146" s="320"/>
      <c r="JK146" s="320"/>
      <c r="JL146" s="320"/>
      <c r="JM146" s="320"/>
      <c r="JN146" s="320"/>
      <c r="JO146" s="320"/>
      <c r="JP146" s="320"/>
      <c r="JQ146" s="320"/>
      <c r="JR146" s="320"/>
      <c r="JS146" s="320"/>
      <c r="JT146" s="320"/>
      <c r="JU146" s="320"/>
      <c r="JV146" s="320"/>
      <c r="JW146" s="320"/>
      <c r="JX146" s="320"/>
      <c r="JY146" s="320"/>
      <c r="JZ146" s="320"/>
      <c r="KA146" s="320"/>
      <c r="KB146" s="320"/>
      <c r="KC146" s="320"/>
      <c r="KD146" s="320"/>
      <c r="KE146" s="320"/>
      <c r="KF146" s="320"/>
      <c r="KG146" s="320"/>
      <c r="KH146" s="320"/>
      <c r="KI146" s="320"/>
      <c r="KJ146" s="320"/>
      <c r="KK146" s="320"/>
      <c r="KL146" s="320"/>
      <c r="KM146" s="320"/>
      <c r="KN146" s="320"/>
      <c r="KO146" s="320"/>
      <c r="KP146" s="320"/>
      <c r="KQ146" s="320"/>
      <c r="KR146" s="320"/>
      <c r="KS146" s="320"/>
      <c r="KT146" s="320"/>
      <c r="KU146" s="320"/>
      <c r="KV146" s="320"/>
      <c r="KW146" s="320"/>
      <c r="KX146" s="320"/>
      <c r="KY146" s="320"/>
      <c r="KZ146" s="320"/>
      <c r="LA146" s="320"/>
      <c r="LB146" s="320"/>
      <c r="LC146" s="320"/>
      <c r="LD146" s="320"/>
      <c r="LE146" s="320"/>
      <c r="LF146" s="320"/>
      <c r="LG146" s="320"/>
      <c r="LH146" s="320"/>
      <c r="LI146" s="320"/>
      <c r="LJ146" s="320"/>
      <c r="LK146" s="320"/>
      <c r="LL146" s="320"/>
      <c r="LM146" s="320"/>
      <c r="LN146" s="320"/>
      <c r="LO146" s="320"/>
      <c r="LP146" s="320"/>
      <c r="LQ146" s="320"/>
      <c r="LR146" s="320"/>
      <c r="LS146" s="320"/>
      <c r="LT146" s="320"/>
      <c r="LU146" s="320"/>
      <c r="LV146" s="320"/>
      <c r="LW146" s="320"/>
      <c r="LX146" s="320"/>
      <c r="LY146" s="320"/>
      <c r="LZ146" s="320"/>
      <c r="MA146" s="320"/>
      <c r="MB146" s="320"/>
      <c r="MC146" s="320"/>
      <c r="MD146" s="320"/>
      <c r="ME146" s="320"/>
      <c r="MF146" s="320"/>
      <c r="MG146" s="320"/>
    </row>
    <row r="147" s="331" customFormat="1" ht="15.75" customHeight="1">
      <c r="A147" s="335" t="s">
        <v>227</v>
      </c>
      <c r="B147" s="339" t="s">
        <v>181</v>
      </c>
      <c r="C147" s="343" t="e">
        <f>#REF!</f>
        <v>#REF!</v>
      </c>
      <c r="D147" s="343" t="e">
        <f>#REF!</f>
        <v>#REF!</v>
      </c>
      <c r="E147" s="343" t="e">
        <f>#REF!</f>
        <v>#REF!</v>
      </c>
      <c r="F147" s="365">
        <v>113.29239029438516</v>
      </c>
      <c r="G147" s="365">
        <v>98.150236678006181</v>
      </c>
      <c r="H147" s="365">
        <v>99.72332701813032</v>
      </c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0"/>
      <c r="U147" s="320"/>
      <c r="V147" s="320"/>
      <c r="W147" s="320"/>
      <c r="X147" s="320"/>
      <c r="Y147" s="320"/>
      <c r="Z147" s="320"/>
      <c r="AA147" s="320"/>
      <c r="AB147" s="320"/>
      <c r="AC147" s="320"/>
      <c r="AD147" s="320"/>
      <c r="AE147" s="320"/>
      <c r="AF147" s="320"/>
      <c r="AG147" s="320"/>
      <c r="AH147" s="320"/>
      <c r="AI147" s="320"/>
      <c r="AJ147" s="320"/>
      <c r="AK147" s="320"/>
      <c r="AL147" s="320"/>
      <c r="AM147" s="320"/>
      <c r="AN147" s="320"/>
      <c r="AO147" s="320"/>
      <c r="AP147" s="320"/>
      <c r="AQ147" s="320"/>
      <c r="AR147" s="320"/>
      <c r="AS147" s="320"/>
      <c r="AT147" s="320"/>
      <c r="AU147" s="320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0"/>
      <c r="BF147" s="320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0"/>
      <c r="BQ147" s="320"/>
      <c r="BR147" s="320"/>
      <c r="BS147" s="320"/>
      <c r="BT147" s="320"/>
      <c r="BU147" s="320"/>
      <c r="BV147" s="320"/>
      <c r="BW147" s="320"/>
      <c r="BX147" s="320"/>
      <c r="BY147" s="320"/>
      <c r="BZ147" s="320"/>
      <c r="CA147" s="320"/>
      <c r="CB147" s="320"/>
      <c r="CC147" s="320"/>
      <c r="CD147" s="320"/>
      <c r="CE147" s="320"/>
      <c r="CF147" s="320"/>
      <c r="CG147" s="320"/>
      <c r="CH147" s="320"/>
      <c r="CI147" s="320"/>
      <c r="CJ147" s="320"/>
      <c r="CK147" s="320"/>
      <c r="CL147" s="320"/>
      <c r="CM147" s="320"/>
      <c r="CN147" s="320"/>
      <c r="CO147" s="320"/>
      <c r="CP147" s="320"/>
      <c r="CQ147" s="320"/>
      <c r="CR147" s="320"/>
      <c r="CS147" s="320"/>
      <c r="CT147" s="320"/>
      <c r="CU147" s="320"/>
      <c r="CV147" s="320"/>
      <c r="CW147" s="320"/>
      <c r="CX147" s="320"/>
      <c r="CY147" s="320"/>
      <c r="CZ147" s="320"/>
      <c r="DA147" s="320"/>
      <c r="DB147" s="320"/>
      <c r="DC147" s="320"/>
      <c r="DD147" s="320"/>
      <c r="DE147" s="320"/>
      <c r="DF147" s="320"/>
      <c r="DG147" s="320"/>
      <c r="DH147" s="320"/>
      <c r="DI147" s="320"/>
      <c r="DJ147" s="320"/>
      <c r="DK147" s="320"/>
      <c r="DL147" s="320"/>
      <c r="DM147" s="320"/>
      <c r="DN147" s="320"/>
      <c r="DO147" s="320"/>
      <c r="DP147" s="320"/>
      <c r="DQ147" s="320"/>
      <c r="DR147" s="320"/>
      <c r="DS147" s="320"/>
      <c r="DT147" s="320"/>
      <c r="DU147" s="320"/>
      <c r="DV147" s="320"/>
      <c r="DW147" s="320"/>
      <c r="DX147" s="320"/>
      <c r="DY147" s="320"/>
      <c r="DZ147" s="320"/>
      <c r="EA147" s="320"/>
      <c r="EB147" s="320"/>
      <c r="EC147" s="320"/>
      <c r="ED147" s="320"/>
      <c r="EE147" s="320"/>
      <c r="EF147" s="320"/>
      <c r="EG147" s="320"/>
      <c r="EH147" s="320"/>
      <c r="EI147" s="320"/>
      <c r="EJ147" s="320"/>
      <c r="EK147" s="320"/>
      <c r="EL147" s="320"/>
      <c r="EM147" s="320"/>
      <c r="EN147" s="320"/>
      <c r="EO147" s="320"/>
      <c r="EP147" s="320"/>
      <c r="EQ147" s="320"/>
      <c r="ER147" s="320"/>
      <c r="ES147" s="320"/>
      <c r="ET147" s="320"/>
      <c r="EU147" s="320"/>
      <c r="EV147" s="320"/>
      <c r="EW147" s="320"/>
      <c r="EX147" s="320"/>
      <c r="EY147" s="320"/>
      <c r="EZ147" s="320"/>
      <c r="FA147" s="320"/>
      <c r="FB147" s="320"/>
      <c r="FC147" s="320"/>
      <c r="FD147" s="320"/>
      <c r="FE147" s="320"/>
      <c r="FF147" s="320"/>
      <c r="FG147" s="320"/>
      <c r="FH147" s="320"/>
      <c r="FI147" s="320"/>
      <c r="FJ147" s="320"/>
      <c r="FK147" s="320"/>
      <c r="FL147" s="320"/>
      <c r="FM147" s="320"/>
      <c r="FN147" s="320"/>
      <c r="FO147" s="320"/>
      <c r="FP147" s="320"/>
      <c r="FQ147" s="320"/>
      <c r="FR147" s="320"/>
      <c r="FS147" s="320"/>
      <c r="FT147" s="320"/>
      <c r="FU147" s="320"/>
      <c r="FV147" s="320"/>
      <c r="FW147" s="320"/>
      <c r="FX147" s="320"/>
      <c r="FY147" s="320"/>
      <c r="FZ147" s="320"/>
      <c r="GA147" s="320"/>
      <c r="GB147" s="320"/>
      <c r="GC147" s="320"/>
      <c r="GD147" s="320"/>
      <c r="GE147" s="320"/>
      <c r="GF147" s="320"/>
      <c r="GG147" s="320"/>
      <c r="GH147" s="320"/>
      <c r="GI147" s="320"/>
      <c r="GJ147" s="320"/>
      <c r="GK147" s="320"/>
      <c r="GL147" s="320"/>
      <c r="GM147" s="320"/>
      <c r="GN147" s="320"/>
      <c r="GO147" s="320"/>
      <c r="GP147" s="320"/>
      <c r="GQ147" s="320"/>
      <c r="GR147" s="320"/>
      <c r="GS147" s="320"/>
      <c r="GT147" s="320"/>
      <c r="GU147" s="320"/>
      <c r="GV147" s="320"/>
      <c r="GW147" s="320"/>
      <c r="GX147" s="320"/>
      <c r="GY147" s="320"/>
      <c r="GZ147" s="320"/>
      <c r="HA147" s="320"/>
      <c r="HB147" s="320"/>
      <c r="HC147" s="320"/>
      <c r="HD147" s="320"/>
      <c r="HE147" s="320"/>
      <c r="HF147" s="320"/>
      <c r="HG147" s="320"/>
      <c r="HH147" s="320"/>
      <c r="HI147" s="320"/>
      <c r="HJ147" s="320"/>
      <c r="HK147" s="320"/>
      <c r="HL147" s="320"/>
      <c r="HM147" s="320"/>
      <c r="HN147" s="320"/>
      <c r="HO147" s="320"/>
      <c r="HP147" s="320"/>
      <c r="HQ147" s="320"/>
      <c r="HR147" s="320"/>
      <c r="HS147" s="320"/>
      <c r="HT147" s="320"/>
      <c r="HU147" s="320"/>
      <c r="HV147" s="320"/>
      <c r="HW147" s="320"/>
      <c r="HX147" s="320"/>
      <c r="HY147" s="320"/>
      <c r="HZ147" s="320"/>
      <c r="IA147" s="320"/>
      <c r="IB147" s="320"/>
      <c r="IC147" s="320"/>
      <c r="ID147" s="320"/>
      <c r="IE147" s="320"/>
      <c r="IF147" s="320"/>
      <c r="IG147" s="320"/>
      <c r="IH147" s="320"/>
      <c r="II147" s="320"/>
      <c r="IJ147" s="320"/>
      <c r="IK147" s="320"/>
      <c r="IL147" s="320"/>
      <c r="IM147" s="320"/>
      <c r="IN147" s="320"/>
      <c r="IO147" s="320"/>
      <c r="IP147" s="320"/>
      <c r="IQ147" s="320"/>
      <c r="IR147" s="320"/>
      <c r="IS147" s="320"/>
      <c r="IT147" s="320"/>
      <c r="IU147" s="320"/>
      <c r="IV147" s="320"/>
      <c r="IW147" s="320"/>
      <c r="IX147" s="320"/>
      <c r="IY147" s="320"/>
      <c r="IZ147" s="320"/>
      <c r="JA147" s="320"/>
      <c r="JB147" s="320"/>
      <c r="JC147" s="320"/>
      <c r="JD147" s="320"/>
      <c r="JE147" s="320"/>
      <c r="JF147" s="320"/>
      <c r="JG147" s="320"/>
      <c r="JH147" s="320"/>
      <c r="JI147" s="320"/>
      <c r="JJ147" s="320"/>
      <c r="JK147" s="320"/>
      <c r="JL147" s="320"/>
      <c r="JM147" s="320"/>
      <c r="JN147" s="320"/>
      <c r="JO147" s="320"/>
      <c r="JP147" s="320"/>
      <c r="JQ147" s="320"/>
      <c r="JR147" s="320"/>
      <c r="JS147" s="320"/>
      <c r="JT147" s="320"/>
      <c r="JU147" s="320"/>
      <c r="JV147" s="320"/>
      <c r="JW147" s="320"/>
      <c r="JX147" s="320"/>
      <c r="JY147" s="320"/>
      <c r="JZ147" s="320"/>
      <c r="KA147" s="320"/>
      <c r="KB147" s="320"/>
      <c r="KC147" s="320"/>
      <c r="KD147" s="320"/>
      <c r="KE147" s="320"/>
      <c r="KF147" s="320"/>
      <c r="KG147" s="320"/>
      <c r="KH147" s="320"/>
      <c r="KI147" s="320"/>
      <c r="KJ147" s="320"/>
      <c r="KK147" s="320"/>
      <c r="KL147" s="320"/>
      <c r="KM147" s="320"/>
      <c r="KN147" s="320"/>
      <c r="KO147" s="320"/>
      <c r="KP147" s="320"/>
      <c r="KQ147" s="320"/>
      <c r="KR147" s="320"/>
      <c r="KS147" s="320"/>
      <c r="KT147" s="320"/>
      <c r="KU147" s="320"/>
      <c r="KV147" s="320"/>
      <c r="KW147" s="320"/>
      <c r="KX147" s="320"/>
      <c r="KY147" s="320"/>
      <c r="KZ147" s="320"/>
      <c r="LA147" s="320"/>
      <c r="LB147" s="320"/>
      <c r="LC147" s="320"/>
      <c r="LD147" s="320"/>
      <c r="LE147" s="320"/>
      <c r="LF147" s="320"/>
      <c r="LG147" s="320"/>
      <c r="LH147" s="320"/>
      <c r="LI147" s="320"/>
      <c r="LJ147" s="320"/>
      <c r="LK147" s="320"/>
      <c r="LL147" s="320"/>
      <c r="LM147" s="320"/>
      <c r="LN147" s="320"/>
      <c r="LO147" s="320"/>
      <c r="LP147" s="320"/>
      <c r="LQ147" s="320"/>
      <c r="LR147" s="320"/>
      <c r="LS147" s="320"/>
      <c r="LT147" s="320"/>
      <c r="LU147" s="320"/>
      <c r="LV147" s="320"/>
      <c r="LW147" s="320"/>
      <c r="LX147" s="320"/>
      <c r="LY147" s="320"/>
      <c r="LZ147" s="320"/>
      <c r="MA147" s="320"/>
      <c r="MB147" s="320"/>
      <c r="MC147" s="320"/>
      <c r="MD147" s="320"/>
      <c r="ME147" s="320"/>
      <c r="MF147" s="320"/>
      <c r="MG147" s="320"/>
    </row>
    <row r="148" s="331" customFormat="1" ht="47.25" customHeight="1">
      <c r="A148" s="335" t="s">
        <v>386</v>
      </c>
      <c r="B148" s="339"/>
      <c r="C148" s="369"/>
      <c r="D148" s="369"/>
      <c r="E148" s="365"/>
      <c r="F148" s="365"/>
      <c r="G148" s="365"/>
      <c r="H148" s="365"/>
      <c r="I148" s="320"/>
      <c r="J148" s="320"/>
      <c r="K148" s="320"/>
      <c r="L148" s="320"/>
      <c r="M148" s="320"/>
      <c r="N148" s="320"/>
      <c r="O148" s="320"/>
      <c r="P148" s="320"/>
      <c r="Q148" s="320"/>
      <c r="R148" s="320"/>
      <c r="S148" s="320"/>
      <c r="T148" s="320"/>
      <c r="U148" s="320"/>
      <c r="V148" s="320"/>
      <c r="W148" s="320"/>
      <c r="X148" s="320"/>
      <c r="Y148" s="320"/>
      <c r="Z148" s="320"/>
      <c r="AA148" s="320"/>
      <c r="AB148" s="320"/>
      <c r="AC148" s="320"/>
      <c r="AD148" s="320"/>
      <c r="AE148" s="320"/>
      <c r="AF148" s="320"/>
      <c r="AG148" s="320"/>
      <c r="AH148" s="320"/>
      <c r="AI148" s="320"/>
      <c r="AJ148" s="320"/>
      <c r="AK148" s="320"/>
      <c r="AL148" s="320"/>
      <c r="AM148" s="320"/>
      <c r="AN148" s="320"/>
      <c r="AO148" s="320"/>
      <c r="AP148" s="320"/>
      <c r="AQ148" s="320"/>
      <c r="AR148" s="320"/>
      <c r="AS148" s="320"/>
      <c r="AT148" s="320"/>
      <c r="AU148" s="320"/>
      <c r="AV148" s="320"/>
      <c r="AW148" s="320"/>
      <c r="AX148" s="320"/>
      <c r="AY148" s="320"/>
      <c r="AZ148" s="320"/>
      <c r="BA148" s="320"/>
      <c r="BB148" s="320"/>
      <c r="BC148" s="320"/>
      <c r="BD148" s="320"/>
      <c r="BE148" s="320"/>
      <c r="BF148" s="320"/>
      <c r="BG148" s="320"/>
      <c r="BH148" s="320"/>
      <c r="BI148" s="320"/>
      <c r="BJ148" s="320"/>
      <c r="BK148" s="320"/>
      <c r="BL148" s="320"/>
      <c r="BM148" s="320"/>
      <c r="BN148" s="320"/>
      <c r="BO148" s="320"/>
      <c r="BP148" s="320"/>
      <c r="BQ148" s="320"/>
      <c r="BR148" s="320"/>
      <c r="BS148" s="320"/>
      <c r="BT148" s="320"/>
      <c r="BU148" s="320"/>
      <c r="BV148" s="320"/>
      <c r="BW148" s="320"/>
      <c r="BX148" s="320"/>
      <c r="BY148" s="320"/>
      <c r="BZ148" s="320"/>
      <c r="CA148" s="320"/>
      <c r="CB148" s="320"/>
      <c r="CC148" s="320"/>
      <c r="CD148" s="320"/>
      <c r="CE148" s="320"/>
      <c r="CF148" s="320"/>
      <c r="CG148" s="320"/>
      <c r="CH148" s="320"/>
      <c r="CI148" s="320"/>
      <c r="CJ148" s="320"/>
      <c r="CK148" s="320"/>
      <c r="CL148" s="320"/>
      <c r="CM148" s="320"/>
      <c r="CN148" s="320"/>
      <c r="CO148" s="320"/>
      <c r="CP148" s="320"/>
      <c r="CQ148" s="320"/>
      <c r="CR148" s="320"/>
      <c r="CS148" s="320"/>
      <c r="CT148" s="320"/>
      <c r="CU148" s="320"/>
      <c r="CV148" s="320"/>
      <c r="CW148" s="320"/>
      <c r="CX148" s="320"/>
      <c r="CY148" s="320"/>
      <c r="CZ148" s="320"/>
      <c r="DA148" s="320"/>
      <c r="DB148" s="320"/>
      <c r="DC148" s="320"/>
      <c r="DD148" s="320"/>
      <c r="DE148" s="320"/>
      <c r="DF148" s="320"/>
      <c r="DG148" s="320"/>
      <c r="DH148" s="320"/>
      <c r="DI148" s="320"/>
      <c r="DJ148" s="320"/>
      <c r="DK148" s="320"/>
      <c r="DL148" s="320"/>
      <c r="DM148" s="320"/>
      <c r="DN148" s="320"/>
      <c r="DO148" s="320"/>
      <c r="DP148" s="320"/>
      <c r="DQ148" s="320"/>
      <c r="DR148" s="320"/>
      <c r="DS148" s="320"/>
      <c r="DT148" s="320"/>
      <c r="DU148" s="320"/>
      <c r="DV148" s="320"/>
      <c r="DW148" s="320"/>
      <c r="DX148" s="320"/>
      <c r="DY148" s="320"/>
      <c r="DZ148" s="320"/>
      <c r="EA148" s="320"/>
      <c r="EB148" s="320"/>
      <c r="EC148" s="320"/>
      <c r="ED148" s="320"/>
      <c r="EE148" s="320"/>
      <c r="EF148" s="320"/>
      <c r="EG148" s="320"/>
      <c r="EH148" s="320"/>
      <c r="EI148" s="320"/>
      <c r="EJ148" s="320"/>
      <c r="EK148" s="320"/>
      <c r="EL148" s="320"/>
      <c r="EM148" s="320"/>
      <c r="EN148" s="320"/>
      <c r="EO148" s="320"/>
      <c r="EP148" s="320"/>
      <c r="EQ148" s="320"/>
      <c r="ER148" s="320"/>
      <c r="ES148" s="320"/>
      <c r="ET148" s="320"/>
      <c r="EU148" s="320"/>
      <c r="EV148" s="320"/>
      <c r="EW148" s="320"/>
      <c r="EX148" s="320"/>
      <c r="EY148" s="320"/>
      <c r="EZ148" s="320"/>
      <c r="FA148" s="320"/>
      <c r="FB148" s="320"/>
      <c r="FC148" s="320"/>
      <c r="FD148" s="320"/>
      <c r="FE148" s="320"/>
      <c r="FF148" s="320"/>
      <c r="FG148" s="320"/>
      <c r="FH148" s="320"/>
      <c r="FI148" s="320"/>
      <c r="FJ148" s="320"/>
      <c r="FK148" s="320"/>
      <c r="FL148" s="320"/>
      <c r="FM148" s="320"/>
      <c r="FN148" s="320"/>
      <c r="FO148" s="320"/>
      <c r="FP148" s="320"/>
      <c r="FQ148" s="320"/>
      <c r="FR148" s="320"/>
      <c r="FS148" s="320"/>
      <c r="FT148" s="320"/>
      <c r="FU148" s="320"/>
      <c r="FV148" s="320"/>
      <c r="FW148" s="320"/>
      <c r="FX148" s="320"/>
      <c r="FY148" s="320"/>
      <c r="FZ148" s="320"/>
      <c r="GA148" s="320"/>
      <c r="GB148" s="320"/>
      <c r="GC148" s="320"/>
      <c r="GD148" s="320"/>
      <c r="GE148" s="320"/>
      <c r="GF148" s="320"/>
      <c r="GG148" s="320"/>
      <c r="GH148" s="320"/>
      <c r="GI148" s="320"/>
      <c r="GJ148" s="320"/>
      <c r="GK148" s="320"/>
      <c r="GL148" s="320"/>
      <c r="GM148" s="320"/>
      <c r="GN148" s="320"/>
      <c r="GO148" s="320"/>
      <c r="GP148" s="320"/>
      <c r="GQ148" s="320"/>
      <c r="GR148" s="320"/>
      <c r="GS148" s="320"/>
      <c r="GT148" s="320"/>
      <c r="GU148" s="320"/>
      <c r="GV148" s="320"/>
      <c r="GW148" s="320"/>
      <c r="GX148" s="320"/>
      <c r="GY148" s="320"/>
      <c r="GZ148" s="320"/>
      <c r="HA148" s="320"/>
      <c r="HB148" s="320"/>
      <c r="HC148" s="320"/>
      <c r="HD148" s="320"/>
      <c r="HE148" s="320"/>
      <c r="HF148" s="320"/>
      <c r="HG148" s="320"/>
      <c r="HH148" s="320"/>
      <c r="HI148" s="320"/>
      <c r="HJ148" s="320"/>
      <c r="HK148" s="320"/>
      <c r="HL148" s="320"/>
      <c r="HM148" s="320"/>
      <c r="HN148" s="320"/>
      <c r="HO148" s="320"/>
      <c r="HP148" s="320"/>
      <c r="HQ148" s="320"/>
      <c r="HR148" s="320"/>
      <c r="HS148" s="320"/>
      <c r="HT148" s="320"/>
      <c r="HU148" s="320"/>
      <c r="HV148" s="320"/>
      <c r="HW148" s="320"/>
      <c r="HX148" s="320"/>
      <c r="HY148" s="320"/>
      <c r="HZ148" s="320"/>
      <c r="IA148" s="320"/>
      <c r="IB148" s="320"/>
      <c r="IC148" s="320"/>
      <c r="ID148" s="320"/>
      <c r="IE148" s="320"/>
      <c r="IF148" s="320"/>
      <c r="IG148" s="320"/>
      <c r="IH148" s="320"/>
      <c r="II148" s="320"/>
      <c r="IJ148" s="320"/>
      <c r="IK148" s="320"/>
      <c r="IL148" s="320"/>
      <c r="IM148" s="320"/>
      <c r="IN148" s="320"/>
      <c r="IO148" s="320"/>
      <c r="IP148" s="320"/>
      <c r="IQ148" s="320"/>
      <c r="IR148" s="320"/>
      <c r="IS148" s="320"/>
      <c r="IT148" s="320"/>
      <c r="IU148" s="320"/>
      <c r="IV148" s="320"/>
      <c r="IW148" s="320"/>
      <c r="IX148" s="320"/>
      <c r="IY148" s="320"/>
      <c r="IZ148" s="320"/>
      <c r="JA148" s="320"/>
      <c r="JB148" s="320"/>
      <c r="JC148" s="320"/>
      <c r="JD148" s="320"/>
      <c r="JE148" s="320"/>
      <c r="JF148" s="320"/>
      <c r="JG148" s="320"/>
      <c r="JH148" s="320"/>
      <c r="JI148" s="320"/>
      <c r="JJ148" s="320"/>
      <c r="JK148" s="320"/>
      <c r="JL148" s="320"/>
      <c r="JM148" s="320"/>
      <c r="JN148" s="320"/>
      <c r="JO148" s="320"/>
      <c r="JP148" s="320"/>
      <c r="JQ148" s="320"/>
      <c r="JR148" s="320"/>
      <c r="JS148" s="320"/>
      <c r="JT148" s="320"/>
      <c r="JU148" s="320"/>
      <c r="JV148" s="320"/>
      <c r="JW148" s="320"/>
      <c r="JX148" s="320"/>
      <c r="JY148" s="320"/>
      <c r="JZ148" s="320"/>
      <c r="KA148" s="320"/>
      <c r="KB148" s="320"/>
      <c r="KC148" s="320"/>
      <c r="KD148" s="320"/>
      <c r="KE148" s="320"/>
      <c r="KF148" s="320"/>
      <c r="KG148" s="320"/>
      <c r="KH148" s="320"/>
      <c r="KI148" s="320"/>
      <c r="KJ148" s="320"/>
      <c r="KK148" s="320"/>
      <c r="KL148" s="320"/>
      <c r="KM148" s="320"/>
      <c r="KN148" s="320"/>
      <c r="KO148" s="320"/>
      <c r="KP148" s="320"/>
      <c r="KQ148" s="320"/>
      <c r="KR148" s="320"/>
      <c r="KS148" s="320"/>
      <c r="KT148" s="320"/>
      <c r="KU148" s="320"/>
      <c r="KV148" s="320"/>
      <c r="KW148" s="320"/>
      <c r="KX148" s="320"/>
      <c r="KY148" s="320"/>
      <c r="KZ148" s="320"/>
      <c r="LA148" s="320"/>
      <c r="LB148" s="320"/>
      <c r="LC148" s="320"/>
      <c r="LD148" s="320"/>
      <c r="LE148" s="320"/>
      <c r="LF148" s="320"/>
      <c r="LG148" s="320"/>
      <c r="LH148" s="320"/>
      <c r="LI148" s="320"/>
      <c r="LJ148" s="320"/>
      <c r="LK148" s="320"/>
      <c r="LL148" s="320"/>
      <c r="LM148" s="320"/>
      <c r="LN148" s="320"/>
      <c r="LO148" s="320"/>
      <c r="LP148" s="320"/>
      <c r="LQ148" s="320"/>
      <c r="LR148" s="320"/>
      <c r="LS148" s="320"/>
      <c r="LT148" s="320"/>
      <c r="LU148" s="320"/>
      <c r="LV148" s="320"/>
      <c r="LW148" s="320"/>
      <c r="LX148" s="320"/>
      <c r="LY148" s="320"/>
      <c r="LZ148" s="320"/>
      <c r="MA148" s="320"/>
      <c r="MB148" s="320"/>
      <c r="MC148" s="320"/>
      <c r="MD148" s="320"/>
      <c r="ME148" s="320"/>
      <c r="MF148" s="320"/>
      <c r="MG148" s="320"/>
    </row>
    <row r="149" s="331" customFormat="1" ht="16.5" customHeight="1">
      <c r="A149" s="372" t="s">
        <v>387</v>
      </c>
      <c r="B149" s="339" t="s">
        <v>245</v>
      </c>
      <c r="C149" s="357">
        <f>'СС Макро ТО новый кон'!D104</f>
        <v>60403.400000000001</v>
      </c>
      <c r="D149" s="357">
        <f>'СС Макро ТО новый кон'!E104</f>
        <v>53199</v>
      </c>
      <c r="E149" s="357">
        <f>'СС Макро ТО новый кон'!F104</f>
        <v>56882.919999999984</v>
      </c>
      <c r="F149" s="357">
        <f>'СС Макро ТО новый кон'!G104</f>
        <v>55758.160499999991</v>
      </c>
      <c r="G149" s="357">
        <f>'СС Макро ТО новый кон'!H104</f>
        <v>58014.780515000028</v>
      </c>
      <c r="H149" s="357">
        <f>'СС Макро ТО новый кон'!I104</f>
        <v>60517.182990000001</v>
      </c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320"/>
      <c r="Z149" s="320"/>
      <c r="AA149" s="320"/>
      <c r="AB149" s="320"/>
      <c r="AC149" s="320"/>
      <c r="AD149" s="320"/>
      <c r="AE149" s="320"/>
      <c r="AF149" s="320"/>
      <c r="AG149" s="320"/>
      <c r="AH149" s="320"/>
      <c r="AI149" s="320"/>
      <c r="AJ149" s="320"/>
      <c r="AK149" s="320"/>
      <c r="AL149" s="320"/>
      <c r="AM149" s="320"/>
      <c r="AN149" s="320"/>
      <c r="AO149" s="320"/>
      <c r="AP149" s="320"/>
      <c r="AQ149" s="320"/>
      <c r="AR149" s="320"/>
      <c r="AS149" s="320"/>
      <c r="AT149" s="320"/>
      <c r="AU149" s="320"/>
      <c r="AV149" s="320"/>
      <c r="AW149" s="320"/>
      <c r="AX149" s="320"/>
      <c r="AY149" s="320"/>
      <c r="AZ149" s="320"/>
      <c r="BA149" s="320"/>
      <c r="BB149" s="320"/>
      <c r="BC149" s="320"/>
      <c r="BD149" s="320"/>
      <c r="BE149" s="320"/>
      <c r="BF149" s="320"/>
      <c r="BG149" s="320"/>
      <c r="BH149" s="320"/>
      <c r="BI149" s="320"/>
      <c r="BJ149" s="320"/>
      <c r="BK149" s="320"/>
      <c r="BL149" s="320"/>
      <c r="BM149" s="320"/>
      <c r="BN149" s="320"/>
      <c r="BO149" s="320"/>
      <c r="BP149" s="320"/>
      <c r="BQ149" s="320"/>
      <c r="BR149" s="320"/>
      <c r="BS149" s="320"/>
      <c r="BT149" s="320"/>
      <c r="BU149" s="320"/>
      <c r="BV149" s="320"/>
      <c r="BW149" s="320"/>
      <c r="BX149" s="320"/>
      <c r="BY149" s="320"/>
      <c r="BZ149" s="320"/>
      <c r="CA149" s="320"/>
      <c r="CB149" s="320"/>
      <c r="CC149" s="320"/>
      <c r="CD149" s="320"/>
      <c r="CE149" s="320"/>
      <c r="CF149" s="320"/>
      <c r="CG149" s="320"/>
      <c r="CH149" s="320"/>
      <c r="CI149" s="320"/>
      <c r="CJ149" s="320"/>
      <c r="CK149" s="320"/>
      <c r="CL149" s="320"/>
      <c r="CM149" s="320"/>
      <c r="CN149" s="320"/>
      <c r="CO149" s="320"/>
      <c r="CP149" s="320"/>
      <c r="CQ149" s="320"/>
      <c r="CR149" s="320"/>
      <c r="CS149" s="320"/>
      <c r="CT149" s="320"/>
      <c r="CU149" s="320"/>
      <c r="CV149" s="320"/>
      <c r="CW149" s="320"/>
      <c r="CX149" s="320"/>
      <c r="CY149" s="320"/>
      <c r="CZ149" s="320"/>
      <c r="DA149" s="320"/>
      <c r="DB149" s="320"/>
      <c r="DC149" s="320"/>
      <c r="DD149" s="320"/>
      <c r="DE149" s="320"/>
      <c r="DF149" s="320"/>
      <c r="DG149" s="320"/>
      <c r="DH149" s="320"/>
      <c r="DI149" s="320"/>
      <c r="DJ149" s="320"/>
      <c r="DK149" s="320"/>
      <c r="DL149" s="320"/>
      <c r="DM149" s="320"/>
      <c r="DN149" s="320"/>
      <c r="DO149" s="320"/>
      <c r="DP149" s="320"/>
      <c r="DQ149" s="320"/>
      <c r="DR149" s="320"/>
      <c r="DS149" s="320"/>
      <c r="DT149" s="320"/>
      <c r="DU149" s="320"/>
      <c r="DV149" s="320"/>
      <c r="DW149" s="320"/>
      <c r="DX149" s="320"/>
      <c r="DY149" s="320"/>
      <c r="DZ149" s="320"/>
      <c r="EA149" s="320"/>
      <c r="EB149" s="320"/>
      <c r="EC149" s="320"/>
      <c r="ED149" s="320"/>
      <c r="EE149" s="320"/>
      <c r="EF149" s="320"/>
      <c r="EG149" s="320"/>
      <c r="EH149" s="320"/>
      <c r="EI149" s="320"/>
      <c r="EJ149" s="320"/>
      <c r="EK149" s="320"/>
      <c r="EL149" s="320"/>
      <c r="EM149" s="320"/>
      <c r="EN149" s="320"/>
      <c r="EO149" s="320"/>
      <c r="EP149" s="320"/>
      <c r="EQ149" s="320"/>
      <c r="ER149" s="320"/>
      <c r="ES149" s="320"/>
      <c r="ET149" s="320"/>
      <c r="EU149" s="320"/>
      <c r="EV149" s="320"/>
      <c r="EW149" s="320"/>
      <c r="EX149" s="320"/>
      <c r="EY149" s="320"/>
      <c r="EZ149" s="320"/>
      <c r="FA149" s="320"/>
      <c r="FB149" s="320"/>
      <c r="FC149" s="320"/>
      <c r="FD149" s="320"/>
      <c r="FE149" s="320"/>
      <c r="FF149" s="320"/>
      <c r="FG149" s="320"/>
      <c r="FH149" s="320"/>
      <c r="FI149" s="320"/>
      <c r="FJ149" s="320"/>
      <c r="FK149" s="320"/>
      <c r="FL149" s="320"/>
      <c r="FM149" s="320"/>
      <c r="FN149" s="320"/>
      <c r="FO149" s="320"/>
      <c r="FP149" s="320"/>
      <c r="FQ149" s="320"/>
      <c r="FR149" s="320"/>
      <c r="FS149" s="320"/>
      <c r="FT149" s="320"/>
      <c r="FU149" s="320"/>
      <c r="FV149" s="320"/>
      <c r="FW149" s="320"/>
      <c r="FX149" s="320"/>
      <c r="FY149" s="320"/>
      <c r="FZ149" s="320"/>
      <c r="GA149" s="320"/>
      <c r="GB149" s="320"/>
      <c r="GC149" s="320"/>
      <c r="GD149" s="320"/>
      <c r="GE149" s="320"/>
      <c r="GF149" s="320"/>
      <c r="GG149" s="320"/>
      <c r="GH149" s="320"/>
      <c r="GI149" s="320"/>
      <c r="GJ149" s="320"/>
      <c r="GK149" s="320"/>
      <c r="GL149" s="320"/>
      <c r="GM149" s="320"/>
      <c r="GN149" s="320"/>
      <c r="GO149" s="320"/>
      <c r="GP149" s="320"/>
      <c r="GQ149" s="320"/>
      <c r="GR149" s="320"/>
      <c r="GS149" s="320"/>
      <c r="GT149" s="320"/>
      <c r="GU149" s="320"/>
      <c r="GV149" s="320"/>
      <c r="GW149" s="320"/>
      <c r="GX149" s="320"/>
      <c r="GY149" s="320"/>
      <c r="GZ149" s="320"/>
      <c r="HA149" s="320"/>
      <c r="HB149" s="320"/>
      <c r="HC149" s="320"/>
      <c r="HD149" s="320"/>
      <c r="HE149" s="320"/>
      <c r="HF149" s="320"/>
      <c r="HG149" s="320"/>
      <c r="HH149" s="320"/>
      <c r="HI149" s="320"/>
      <c r="HJ149" s="320"/>
      <c r="HK149" s="320"/>
      <c r="HL149" s="320"/>
      <c r="HM149" s="320"/>
      <c r="HN149" s="320"/>
      <c r="HO149" s="320"/>
      <c r="HP149" s="320"/>
      <c r="HQ149" s="320"/>
      <c r="HR149" s="320"/>
      <c r="HS149" s="320"/>
      <c r="HT149" s="320"/>
      <c r="HU149" s="320"/>
      <c r="HV149" s="320"/>
      <c r="HW149" s="320"/>
      <c r="HX149" s="320"/>
      <c r="HY149" s="320"/>
      <c r="HZ149" s="320"/>
      <c r="IA149" s="320"/>
      <c r="IB149" s="320"/>
      <c r="IC149" s="320"/>
      <c r="ID149" s="320"/>
      <c r="IE149" s="320"/>
      <c r="IF149" s="320"/>
      <c r="IG149" s="320"/>
      <c r="IH149" s="320"/>
      <c r="II149" s="320"/>
      <c r="IJ149" s="320"/>
      <c r="IK149" s="320"/>
      <c r="IL149" s="320"/>
      <c r="IM149" s="320"/>
      <c r="IN149" s="320"/>
      <c r="IO149" s="320"/>
      <c r="IP149" s="320"/>
      <c r="IQ149" s="320"/>
      <c r="IR149" s="320"/>
      <c r="IS149" s="320"/>
      <c r="IT149" s="320"/>
      <c r="IU149" s="320"/>
      <c r="IV149" s="320"/>
      <c r="IW149" s="320"/>
      <c r="IX149" s="320"/>
      <c r="IY149" s="320"/>
      <c r="IZ149" s="320"/>
      <c r="JA149" s="320"/>
      <c r="JB149" s="320"/>
      <c r="JC149" s="320"/>
      <c r="JD149" s="320"/>
      <c r="JE149" s="320"/>
      <c r="JF149" s="320"/>
      <c r="JG149" s="320"/>
      <c r="JH149" s="320"/>
      <c r="JI149" s="320"/>
      <c r="JJ149" s="320"/>
      <c r="JK149" s="320"/>
      <c r="JL149" s="320"/>
      <c r="JM149" s="320"/>
      <c r="JN149" s="320"/>
      <c r="JO149" s="320"/>
      <c r="JP149" s="320"/>
      <c r="JQ149" s="320"/>
      <c r="JR149" s="320"/>
      <c r="JS149" s="320"/>
      <c r="JT149" s="320"/>
      <c r="JU149" s="320"/>
      <c r="JV149" s="320"/>
      <c r="JW149" s="320"/>
      <c r="JX149" s="320"/>
      <c r="JY149" s="320"/>
      <c r="JZ149" s="320"/>
      <c r="KA149" s="320"/>
      <c r="KB149" s="320"/>
      <c r="KC149" s="320"/>
      <c r="KD149" s="320"/>
      <c r="KE149" s="320"/>
      <c r="KF149" s="320"/>
      <c r="KG149" s="320"/>
      <c r="KH149" s="320"/>
      <c r="KI149" s="320"/>
      <c r="KJ149" s="320"/>
      <c r="KK149" s="320"/>
      <c r="KL149" s="320"/>
      <c r="KM149" s="320"/>
      <c r="KN149" s="320"/>
      <c r="KO149" s="320"/>
      <c r="KP149" s="320"/>
      <c r="KQ149" s="320"/>
      <c r="KR149" s="320"/>
      <c r="KS149" s="320"/>
      <c r="KT149" s="320"/>
      <c r="KU149" s="320"/>
      <c r="KV149" s="320"/>
      <c r="KW149" s="320"/>
      <c r="KX149" s="320"/>
      <c r="KY149" s="320"/>
      <c r="KZ149" s="320"/>
      <c r="LA149" s="320"/>
      <c r="LB149" s="320"/>
      <c r="LC149" s="320"/>
      <c r="LD149" s="320"/>
      <c r="LE149" s="320"/>
      <c r="LF149" s="320"/>
      <c r="LG149" s="320"/>
      <c r="LH149" s="320"/>
      <c r="LI149" s="320"/>
      <c r="LJ149" s="320"/>
      <c r="LK149" s="320"/>
      <c r="LL149" s="320"/>
      <c r="LM149" s="320"/>
      <c r="LN149" s="320"/>
      <c r="LO149" s="320"/>
      <c r="LP149" s="320"/>
      <c r="LQ149" s="320"/>
      <c r="LR149" s="320"/>
      <c r="LS149" s="320"/>
      <c r="LT149" s="320"/>
      <c r="LU149" s="320"/>
      <c r="LV149" s="320"/>
      <c r="LW149" s="320"/>
      <c r="LX149" s="320"/>
      <c r="LY149" s="320"/>
      <c r="LZ149" s="320"/>
      <c r="MA149" s="320"/>
      <c r="MB149" s="320"/>
      <c r="MC149" s="320"/>
      <c r="MD149" s="320"/>
      <c r="ME149" s="320"/>
      <c r="MF149" s="320"/>
      <c r="MG149" s="320"/>
    </row>
    <row r="150" s="331" customFormat="1" ht="15.75">
      <c r="A150" s="335" t="s">
        <v>188</v>
      </c>
      <c r="B150" s="373"/>
      <c r="C150" s="365">
        <v>14220.729999999996</v>
      </c>
      <c r="D150" s="365">
        <v>14220.729999999996</v>
      </c>
      <c r="E150" s="365">
        <v>14220.729999999996</v>
      </c>
      <c r="F150" s="374">
        <v>16497.613000000005</v>
      </c>
      <c r="G150" s="374">
        <v>17909.487000000001</v>
      </c>
      <c r="H150" s="374">
        <v>19585.866200000004</v>
      </c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320"/>
      <c r="X150" s="320"/>
      <c r="Y150" s="320"/>
      <c r="Z150" s="320"/>
      <c r="AA150" s="320"/>
      <c r="AB150" s="320"/>
      <c r="AC150" s="320"/>
      <c r="AD150" s="320"/>
      <c r="AE150" s="320"/>
      <c r="AF150" s="320"/>
      <c r="AG150" s="320"/>
      <c r="AH150" s="320"/>
      <c r="AI150" s="320"/>
      <c r="AJ150" s="320"/>
      <c r="AK150" s="320"/>
      <c r="AL150" s="320"/>
      <c r="AM150" s="320"/>
      <c r="AN150" s="320"/>
      <c r="AO150" s="320"/>
      <c r="AP150" s="320"/>
      <c r="AQ150" s="320"/>
      <c r="AR150" s="320"/>
      <c r="AS150" s="320"/>
      <c r="AT150" s="320"/>
      <c r="AU150" s="320"/>
      <c r="AV150" s="320"/>
      <c r="AW150" s="320"/>
      <c r="AX150" s="320"/>
      <c r="AY150" s="320"/>
      <c r="AZ150" s="320"/>
      <c r="BA150" s="320"/>
      <c r="BB150" s="320"/>
      <c r="BC150" s="320"/>
      <c r="BD150" s="320"/>
      <c r="BE150" s="320"/>
      <c r="BF150" s="320"/>
      <c r="BG150" s="320"/>
      <c r="BH150" s="320"/>
      <c r="BI150" s="320"/>
      <c r="BJ150" s="320"/>
      <c r="BK150" s="320"/>
      <c r="BL150" s="320"/>
      <c r="BM150" s="320"/>
      <c r="BN150" s="320"/>
      <c r="BO150" s="320"/>
      <c r="BP150" s="320"/>
      <c r="BQ150" s="320"/>
      <c r="BR150" s="320"/>
      <c r="BS150" s="320"/>
      <c r="BT150" s="320"/>
      <c r="BU150" s="320"/>
      <c r="BV150" s="320"/>
      <c r="BW150" s="320"/>
      <c r="BX150" s="320"/>
      <c r="BY150" s="320"/>
      <c r="BZ150" s="320"/>
      <c r="CA150" s="320"/>
      <c r="CB150" s="320"/>
      <c r="CC150" s="320"/>
      <c r="CD150" s="320"/>
      <c r="CE150" s="320"/>
      <c r="CF150" s="320"/>
      <c r="CG150" s="320"/>
      <c r="CH150" s="320"/>
      <c r="CI150" s="320"/>
      <c r="CJ150" s="320"/>
      <c r="CK150" s="320"/>
      <c r="CL150" s="320"/>
      <c r="CM150" s="320"/>
      <c r="CN150" s="320"/>
      <c r="CO150" s="320"/>
      <c r="CP150" s="320"/>
      <c r="CQ150" s="320"/>
      <c r="CR150" s="320"/>
      <c r="CS150" s="320"/>
      <c r="CT150" s="320"/>
      <c r="CU150" s="320"/>
      <c r="CV150" s="320"/>
      <c r="CW150" s="320"/>
      <c r="CX150" s="320"/>
      <c r="CY150" s="320"/>
      <c r="CZ150" s="320"/>
      <c r="DA150" s="320"/>
      <c r="DB150" s="320"/>
      <c r="DC150" s="320"/>
      <c r="DD150" s="320"/>
      <c r="DE150" s="320"/>
      <c r="DF150" s="320"/>
      <c r="DG150" s="320"/>
      <c r="DH150" s="320"/>
      <c r="DI150" s="320"/>
      <c r="DJ150" s="320"/>
      <c r="DK150" s="320"/>
      <c r="DL150" s="320"/>
      <c r="DM150" s="320"/>
      <c r="DN150" s="320"/>
      <c r="DO150" s="320"/>
      <c r="DP150" s="320"/>
      <c r="DQ150" s="320"/>
      <c r="DR150" s="320"/>
      <c r="DS150" s="320"/>
      <c r="DT150" s="320"/>
      <c r="DU150" s="320"/>
      <c r="DV150" s="320"/>
      <c r="DW150" s="320"/>
      <c r="DX150" s="320"/>
      <c r="DY150" s="320"/>
      <c r="DZ150" s="320"/>
      <c r="EA150" s="320"/>
      <c r="EB150" s="320"/>
      <c r="EC150" s="320"/>
      <c r="ED150" s="320"/>
      <c r="EE150" s="320"/>
      <c r="EF150" s="320"/>
      <c r="EG150" s="320"/>
      <c r="EH150" s="320"/>
      <c r="EI150" s="320"/>
      <c r="EJ150" s="320"/>
      <c r="EK150" s="320"/>
      <c r="EL150" s="320"/>
      <c r="EM150" s="320"/>
      <c r="EN150" s="320"/>
      <c r="EO150" s="320"/>
      <c r="EP150" s="320"/>
      <c r="EQ150" s="320"/>
      <c r="ER150" s="320"/>
      <c r="ES150" s="320"/>
      <c r="ET150" s="320"/>
      <c r="EU150" s="320"/>
      <c r="EV150" s="320"/>
      <c r="EW150" s="320"/>
      <c r="EX150" s="320"/>
      <c r="EY150" s="320"/>
      <c r="EZ150" s="320"/>
      <c r="FA150" s="320"/>
      <c r="FB150" s="320"/>
      <c r="FC150" s="320"/>
      <c r="FD150" s="320"/>
      <c r="FE150" s="320"/>
      <c r="FF150" s="320"/>
      <c r="FG150" s="320"/>
      <c r="FH150" s="320"/>
      <c r="FI150" s="320"/>
      <c r="FJ150" s="320"/>
      <c r="FK150" s="320"/>
      <c r="FL150" s="320"/>
      <c r="FM150" s="320"/>
      <c r="FN150" s="320"/>
      <c r="FO150" s="320"/>
      <c r="FP150" s="320"/>
      <c r="FQ150" s="320"/>
      <c r="FR150" s="320"/>
      <c r="FS150" s="320"/>
      <c r="FT150" s="320"/>
      <c r="FU150" s="320"/>
      <c r="FV150" s="320"/>
      <c r="FW150" s="320"/>
      <c r="FX150" s="320"/>
      <c r="FY150" s="320"/>
      <c r="FZ150" s="320"/>
      <c r="GA150" s="320"/>
      <c r="GB150" s="320"/>
      <c r="GC150" s="320"/>
      <c r="GD150" s="320"/>
      <c r="GE150" s="320"/>
      <c r="GF150" s="320"/>
      <c r="GG150" s="320"/>
      <c r="GH150" s="320"/>
      <c r="GI150" s="320"/>
      <c r="GJ150" s="320"/>
      <c r="GK150" s="320"/>
      <c r="GL150" s="320"/>
      <c r="GM150" s="320"/>
      <c r="GN150" s="320"/>
      <c r="GO150" s="320"/>
      <c r="GP150" s="320"/>
      <c r="GQ150" s="320"/>
      <c r="GR150" s="320"/>
      <c r="GS150" s="320"/>
      <c r="GT150" s="320"/>
      <c r="GU150" s="320"/>
      <c r="GV150" s="320"/>
      <c r="GW150" s="320"/>
      <c r="GX150" s="320"/>
      <c r="GY150" s="320"/>
      <c r="GZ150" s="320"/>
      <c r="HA150" s="320"/>
      <c r="HB150" s="320"/>
      <c r="HC150" s="320"/>
      <c r="HD150" s="320"/>
      <c r="HE150" s="320"/>
      <c r="HF150" s="320"/>
      <c r="HG150" s="320"/>
      <c r="HH150" s="320"/>
      <c r="HI150" s="320"/>
      <c r="HJ150" s="320"/>
      <c r="HK150" s="320"/>
      <c r="HL150" s="320"/>
      <c r="HM150" s="320"/>
      <c r="HN150" s="320"/>
      <c r="HO150" s="320"/>
      <c r="HP150" s="320"/>
      <c r="HQ150" s="320"/>
      <c r="HR150" s="320"/>
      <c r="HS150" s="320"/>
      <c r="HT150" s="320"/>
      <c r="HU150" s="320"/>
      <c r="HV150" s="320"/>
      <c r="HW150" s="320"/>
      <c r="HX150" s="320"/>
      <c r="HY150" s="320"/>
      <c r="HZ150" s="320"/>
      <c r="IA150" s="320"/>
      <c r="IB150" s="320"/>
      <c r="IC150" s="320"/>
      <c r="ID150" s="320"/>
      <c r="IE150" s="320"/>
      <c r="IF150" s="320"/>
      <c r="IG150" s="320"/>
      <c r="IH150" s="320"/>
      <c r="II150" s="320"/>
      <c r="IJ150" s="320"/>
      <c r="IK150" s="320"/>
      <c r="IL150" s="320"/>
      <c r="IM150" s="320"/>
      <c r="IN150" s="320"/>
      <c r="IO150" s="320"/>
      <c r="IP150" s="320"/>
      <c r="IQ150" s="320"/>
      <c r="IR150" s="320"/>
      <c r="IS150" s="320"/>
      <c r="IT150" s="320"/>
      <c r="IU150" s="320"/>
      <c r="IV150" s="320"/>
      <c r="IW150" s="320"/>
      <c r="IX150" s="320"/>
      <c r="IY150" s="320"/>
      <c r="IZ150" s="320"/>
      <c r="JA150" s="320"/>
      <c r="JB150" s="320"/>
      <c r="JC150" s="320"/>
      <c r="JD150" s="320"/>
      <c r="JE150" s="320"/>
      <c r="JF150" s="320"/>
      <c r="JG150" s="320"/>
      <c r="JH150" s="320"/>
      <c r="JI150" s="320"/>
      <c r="JJ150" s="320"/>
      <c r="JK150" s="320"/>
      <c r="JL150" s="320"/>
      <c r="JM150" s="320"/>
      <c r="JN150" s="320"/>
      <c r="JO150" s="320"/>
      <c r="JP150" s="320"/>
      <c r="JQ150" s="320"/>
      <c r="JR150" s="320"/>
      <c r="JS150" s="320"/>
      <c r="JT150" s="320"/>
      <c r="JU150" s="320"/>
      <c r="JV150" s="320"/>
      <c r="JW150" s="320"/>
      <c r="JX150" s="320"/>
      <c r="JY150" s="320"/>
      <c r="JZ150" s="320"/>
      <c r="KA150" s="320"/>
      <c r="KB150" s="320"/>
      <c r="KC150" s="320"/>
      <c r="KD150" s="320"/>
      <c r="KE150" s="320"/>
      <c r="KF150" s="320"/>
      <c r="KG150" s="320"/>
      <c r="KH150" s="320"/>
      <c r="KI150" s="320"/>
      <c r="KJ150" s="320"/>
      <c r="KK150" s="320"/>
      <c r="KL150" s="320"/>
      <c r="KM150" s="320"/>
      <c r="KN150" s="320"/>
      <c r="KO150" s="320"/>
      <c r="KP150" s="320"/>
      <c r="KQ150" s="320"/>
      <c r="KR150" s="320"/>
      <c r="KS150" s="320"/>
      <c r="KT150" s="320"/>
      <c r="KU150" s="320"/>
      <c r="KV150" s="320"/>
      <c r="KW150" s="320"/>
      <c r="KX150" s="320"/>
      <c r="KY150" s="320"/>
      <c r="KZ150" s="320"/>
      <c r="LA150" s="320"/>
      <c r="LB150" s="320"/>
      <c r="LC150" s="320"/>
      <c r="LD150" s="320"/>
      <c r="LE150" s="320"/>
      <c r="LF150" s="320"/>
      <c r="LG150" s="320"/>
      <c r="LH150" s="320"/>
      <c r="LI150" s="320"/>
      <c r="LJ150" s="320"/>
      <c r="LK150" s="320"/>
      <c r="LL150" s="320"/>
      <c r="LM150" s="320"/>
      <c r="LN150" s="320"/>
      <c r="LO150" s="320"/>
      <c r="LP150" s="320"/>
      <c r="LQ150" s="320"/>
      <c r="LR150" s="320"/>
      <c r="LS150" s="320"/>
      <c r="LT150" s="320"/>
      <c r="LU150" s="320"/>
      <c r="LV150" s="320"/>
      <c r="LW150" s="320"/>
      <c r="LX150" s="320"/>
      <c r="LY150" s="320"/>
      <c r="LZ150" s="320"/>
      <c r="MA150" s="320"/>
      <c r="MB150" s="320"/>
      <c r="MC150" s="320"/>
      <c r="MD150" s="320"/>
      <c r="ME150" s="320"/>
      <c r="MF150" s="320"/>
      <c r="MG150" s="320"/>
    </row>
    <row r="151" s="331" customFormat="1" ht="18.75" customHeight="1">
      <c r="A151" s="335" t="s">
        <v>227</v>
      </c>
      <c r="B151" s="339" t="s">
        <v>181</v>
      </c>
      <c r="C151" s="365">
        <v>7824</v>
      </c>
      <c r="D151" s="365">
        <v>7824</v>
      </c>
      <c r="E151" s="365">
        <v>7824</v>
      </c>
      <c r="F151" s="365">
        <v>9912.2000000000007</v>
      </c>
      <c r="G151" s="365">
        <v>6237.1000000000004</v>
      </c>
      <c r="H151" s="365">
        <v>6439.6000000000004</v>
      </c>
      <c r="I151" s="320"/>
      <c r="J151" s="320"/>
      <c r="K151" s="320"/>
      <c r="L151" s="320"/>
      <c r="M151" s="320"/>
      <c r="N151" s="320"/>
      <c r="O151" s="320"/>
      <c r="P151" s="320"/>
      <c r="Q151" s="320"/>
      <c r="R151" s="320"/>
      <c r="S151" s="320"/>
      <c r="T151" s="320"/>
      <c r="U151" s="320"/>
      <c r="V151" s="320"/>
      <c r="W151" s="320"/>
      <c r="X151" s="320"/>
      <c r="Y151" s="320"/>
      <c r="Z151" s="320"/>
      <c r="AA151" s="320"/>
      <c r="AB151" s="320"/>
      <c r="AC151" s="320"/>
      <c r="AD151" s="320"/>
      <c r="AE151" s="320"/>
      <c r="AF151" s="320"/>
      <c r="AG151" s="320"/>
      <c r="AH151" s="320"/>
      <c r="AI151" s="320"/>
      <c r="AJ151" s="320"/>
      <c r="AK151" s="320"/>
      <c r="AL151" s="320"/>
      <c r="AM151" s="320"/>
      <c r="AN151" s="320"/>
      <c r="AO151" s="320"/>
      <c r="AP151" s="320"/>
      <c r="AQ151" s="320"/>
      <c r="AR151" s="320"/>
      <c r="AS151" s="320"/>
      <c r="AT151" s="320"/>
      <c r="AU151" s="320"/>
      <c r="AV151" s="320"/>
      <c r="AW151" s="320"/>
      <c r="AX151" s="320"/>
      <c r="AY151" s="320"/>
      <c r="AZ151" s="320"/>
      <c r="BA151" s="320"/>
      <c r="BB151" s="320"/>
      <c r="BC151" s="320"/>
      <c r="BD151" s="320"/>
      <c r="BE151" s="320"/>
      <c r="BF151" s="320"/>
      <c r="BG151" s="320"/>
      <c r="BH151" s="320"/>
      <c r="BI151" s="320"/>
      <c r="BJ151" s="320"/>
      <c r="BK151" s="320"/>
      <c r="BL151" s="320"/>
      <c r="BM151" s="320"/>
      <c r="BN151" s="320"/>
      <c r="BO151" s="320"/>
      <c r="BP151" s="320"/>
      <c r="BQ151" s="320"/>
      <c r="BR151" s="320"/>
      <c r="BS151" s="320"/>
      <c r="BT151" s="320"/>
      <c r="BU151" s="320"/>
      <c r="BV151" s="320"/>
      <c r="BW151" s="320"/>
      <c r="BX151" s="320"/>
      <c r="BY151" s="320"/>
      <c r="BZ151" s="320"/>
      <c r="CA151" s="320"/>
      <c r="CB151" s="320"/>
      <c r="CC151" s="320"/>
      <c r="CD151" s="320"/>
      <c r="CE151" s="320"/>
      <c r="CF151" s="320"/>
      <c r="CG151" s="320"/>
      <c r="CH151" s="320"/>
      <c r="CI151" s="320"/>
      <c r="CJ151" s="320"/>
      <c r="CK151" s="320"/>
      <c r="CL151" s="320"/>
      <c r="CM151" s="320"/>
      <c r="CN151" s="320"/>
      <c r="CO151" s="320"/>
      <c r="CP151" s="320"/>
      <c r="CQ151" s="320"/>
      <c r="CR151" s="320"/>
      <c r="CS151" s="320"/>
      <c r="CT151" s="320"/>
      <c r="CU151" s="320"/>
      <c r="CV151" s="320"/>
      <c r="CW151" s="320"/>
      <c r="CX151" s="320"/>
      <c r="CY151" s="320"/>
      <c r="CZ151" s="320"/>
      <c r="DA151" s="320"/>
      <c r="DB151" s="320"/>
      <c r="DC151" s="320"/>
      <c r="DD151" s="320"/>
      <c r="DE151" s="320"/>
      <c r="DF151" s="320"/>
      <c r="DG151" s="320"/>
      <c r="DH151" s="320"/>
      <c r="DI151" s="320"/>
      <c r="DJ151" s="320"/>
      <c r="DK151" s="320"/>
      <c r="DL151" s="320"/>
      <c r="DM151" s="320"/>
      <c r="DN151" s="320"/>
      <c r="DO151" s="320"/>
      <c r="DP151" s="320"/>
      <c r="DQ151" s="320"/>
      <c r="DR151" s="320"/>
      <c r="DS151" s="320"/>
      <c r="DT151" s="320"/>
      <c r="DU151" s="320"/>
      <c r="DV151" s="320"/>
      <c r="DW151" s="320"/>
      <c r="DX151" s="320"/>
      <c r="DY151" s="320"/>
      <c r="DZ151" s="320"/>
      <c r="EA151" s="320"/>
      <c r="EB151" s="320"/>
      <c r="EC151" s="320"/>
      <c r="ED151" s="320"/>
      <c r="EE151" s="320"/>
      <c r="EF151" s="320"/>
      <c r="EG151" s="320"/>
      <c r="EH151" s="320"/>
      <c r="EI151" s="320"/>
      <c r="EJ151" s="320"/>
      <c r="EK151" s="320"/>
      <c r="EL151" s="320"/>
      <c r="EM151" s="320"/>
      <c r="EN151" s="320"/>
      <c r="EO151" s="320"/>
      <c r="EP151" s="320"/>
      <c r="EQ151" s="320"/>
      <c r="ER151" s="320"/>
      <c r="ES151" s="320"/>
      <c r="ET151" s="320"/>
      <c r="EU151" s="320"/>
      <c r="EV151" s="320"/>
      <c r="EW151" s="320"/>
      <c r="EX151" s="320"/>
      <c r="EY151" s="320"/>
      <c r="EZ151" s="320"/>
      <c r="FA151" s="320"/>
      <c r="FB151" s="320"/>
      <c r="FC151" s="320"/>
      <c r="FD151" s="320"/>
      <c r="FE151" s="320"/>
      <c r="FF151" s="320"/>
      <c r="FG151" s="320"/>
      <c r="FH151" s="320"/>
      <c r="FI151" s="320"/>
      <c r="FJ151" s="320"/>
      <c r="FK151" s="320"/>
      <c r="FL151" s="320"/>
      <c r="FM151" s="320"/>
      <c r="FN151" s="320"/>
      <c r="FO151" s="320"/>
      <c r="FP151" s="320"/>
      <c r="FQ151" s="320"/>
      <c r="FR151" s="320"/>
      <c r="FS151" s="320"/>
      <c r="FT151" s="320"/>
      <c r="FU151" s="320"/>
      <c r="FV151" s="320"/>
      <c r="FW151" s="320"/>
      <c r="FX151" s="320"/>
      <c r="FY151" s="320"/>
      <c r="FZ151" s="320"/>
      <c r="GA151" s="320"/>
      <c r="GB151" s="320"/>
      <c r="GC151" s="320"/>
      <c r="GD151" s="320"/>
      <c r="GE151" s="320"/>
      <c r="GF151" s="320"/>
      <c r="GG151" s="320"/>
      <c r="GH151" s="320"/>
      <c r="GI151" s="320"/>
      <c r="GJ151" s="320"/>
      <c r="GK151" s="320"/>
      <c r="GL151" s="320"/>
      <c r="GM151" s="320"/>
      <c r="GN151" s="320"/>
      <c r="GO151" s="320"/>
      <c r="GP151" s="320"/>
      <c r="GQ151" s="320"/>
      <c r="GR151" s="320"/>
      <c r="GS151" s="320"/>
      <c r="GT151" s="320"/>
      <c r="GU151" s="320"/>
      <c r="GV151" s="320"/>
      <c r="GW151" s="320"/>
      <c r="GX151" s="320"/>
      <c r="GY151" s="320"/>
      <c r="GZ151" s="320"/>
      <c r="HA151" s="320"/>
      <c r="HB151" s="320"/>
      <c r="HC151" s="320"/>
      <c r="HD151" s="320"/>
      <c r="HE151" s="320"/>
      <c r="HF151" s="320"/>
      <c r="HG151" s="320"/>
      <c r="HH151" s="320"/>
      <c r="HI151" s="320"/>
      <c r="HJ151" s="320"/>
      <c r="HK151" s="320"/>
      <c r="HL151" s="320"/>
      <c r="HM151" s="320"/>
      <c r="HN151" s="320"/>
      <c r="HO151" s="320"/>
      <c r="HP151" s="320"/>
      <c r="HQ151" s="320"/>
      <c r="HR151" s="320"/>
      <c r="HS151" s="320"/>
      <c r="HT151" s="320"/>
      <c r="HU151" s="320"/>
      <c r="HV151" s="320"/>
      <c r="HW151" s="320"/>
      <c r="HX151" s="320"/>
      <c r="HY151" s="320"/>
      <c r="HZ151" s="320"/>
      <c r="IA151" s="320"/>
      <c r="IB151" s="320"/>
      <c r="IC151" s="320"/>
      <c r="ID151" s="320"/>
      <c r="IE151" s="320"/>
      <c r="IF151" s="320"/>
      <c r="IG151" s="320"/>
      <c r="IH151" s="320"/>
      <c r="II151" s="320"/>
      <c r="IJ151" s="320"/>
      <c r="IK151" s="320"/>
      <c r="IL151" s="320"/>
      <c r="IM151" s="320"/>
      <c r="IN151" s="320"/>
      <c r="IO151" s="320"/>
      <c r="IP151" s="320"/>
      <c r="IQ151" s="320"/>
      <c r="IR151" s="320"/>
      <c r="IS151" s="320"/>
      <c r="IT151" s="320"/>
      <c r="IU151" s="320"/>
      <c r="IV151" s="320"/>
      <c r="IW151" s="320"/>
      <c r="IX151" s="320"/>
      <c r="IY151" s="320"/>
      <c r="IZ151" s="320"/>
      <c r="JA151" s="320"/>
      <c r="JB151" s="320"/>
      <c r="JC151" s="320"/>
      <c r="JD151" s="320"/>
      <c r="JE151" s="320"/>
      <c r="JF151" s="320"/>
      <c r="JG151" s="320"/>
      <c r="JH151" s="320"/>
      <c r="JI151" s="320"/>
      <c r="JJ151" s="320"/>
      <c r="JK151" s="320"/>
      <c r="JL151" s="320"/>
      <c r="JM151" s="320"/>
      <c r="JN151" s="320"/>
      <c r="JO151" s="320"/>
      <c r="JP151" s="320"/>
      <c r="JQ151" s="320"/>
      <c r="JR151" s="320"/>
      <c r="JS151" s="320"/>
      <c r="JT151" s="320"/>
      <c r="JU151" s="320"/>
      <c r="JV151" s="320"/>
      <c r="JW151" s="320"/>
      <c r="JX151" s="320"/>
      <c r="JY151" s="320"/>
      <c r="JZ151" s="320"/>
      <c r="KA151" s="320"/>
      <c r="KB151" s="320"/>
      <c r="KC151" s="320"/>
      <c r="KD151" s="320"/>
      <c r="KE151" s="320"/>
      <c r="KF151" s="320"/>
      <c r="KG151" s="320"/>
      <c r="KH151" s="320"/>
      <c r="KI151" s="320"/>
      <c r="KJ151" s="320"/>
      <c r="KK151" s="320"/>
      <c r="KL151" s="320"/>
      <c r="KM151" s="320"/>
      <c r="KN151" s="320"/>
      <c r="KO151" s="320"/>
      <c r="KP151" s="320"/>
      <c r="KQ151" s="320"/>
      <c r="KR151" s="320"/>
      <c r="KS151" s="320"/>
      <c r="KT151" s="320"/>
      <c r="KU151" s="320"/>
      <c r="KV151" s="320"/>
      <c r="KW151" s="320"/>
      <c r="KX151" s="320"/>
      <c r="KY151" s="320"/>
      <c r="KZ151" s="320"/>
      <c r="LA151" s="320"/>
      <c r="LB151" s="320"/>
      <c r="LC151" s="320"/>
      <c r="LD151" s="320"/>
      <c r="LE151" s="320"/>
      <c r="LF151" s="320"/>
      <c r="LG151" s="320"/>
      <c r="LH151" s="320"/>
      <c r="LI151" s="320"/>
      <c r="LJ151" s="320"/>
      <c r="LK151" s="320"/>
      <c r="LL151" s="320"/>
      <c r="LM151" s="320"/>
      <c r="LN151" s="320"/>
      <c r="LO151" s="320"/>
      <c r="LP151" s="320"/>
      <c r="LQ151" s="320"/>
      <c r="LR151" s="320"/>
      <c r="LS151" s="320"/>
      <c r="LT151" s="320"/>
      <c r="LU151" s="320"/>
      <c r="LV151" s="320"/>
      <c r="LW151" s="320"/>
      <c r="LX151" s="320"/>
      <c r="LY151" s="320"/>
      <c r="LZ151" s="320"/>
      <c r="MA151" s="320"/>
      <c r="MB151" s="320"/>
      <c r="MC151" s="320"/>
      <c r="MD151" s="320"/>
      <c r="ME151" s="320"/>
      <c r="MF151" s="320"/>
      <c r="MG151" s="320"/>
    </row>
    <row r="152" s="331" customFormat="1" ht="15.75">
      <c r="A152" s="335" t="s">
        <v>188</v>
      </c>
      <c r="B152" s="370"/>
      <c r="C152" s="365">
        <v>17474.054479999999</v>
      </c>
      <c r="D152" s="365">
        <v>17474.054479999999</v>
      </c>
      <c r="E152" s="365">
        <v>17474.054479999999</v>
      </c>
      <c r="F152" s="365">
        <v>18814.074399999998</v>
      </c>
      <c r="G152" s="365">
        <v>20305.820250000004</v>
      </c>
      <c r="H152" s="365">
        <v>21873.223100000003</v>
      </c>
      <c r="I152" s="320"/>
      <c r="J152" s="320"/>
      <c r="K152" s="320"/>
      <c r="L152" s="320"/>
      <c r="M152" s="320"/>
      <c r="N152" s="320"/>
      <c r="O152" s="320"/>
      <c r="P152" s="320"/>
      <c r="Q152" s="320"/>
      <c r="R152" s="320"/>
      <c r="S152" s="320"/>
      <c r="T152" s="320"/>
      <c r="U152" s="320"/>
      <c r="V152" s="320"/>
      <c r="W152" s="320"/>
      <c r="X152" s="320"/>
      <c r="Y152" s="320"/>
      <c r="Z152" s="320"/>
      <c r="AA152" s="320"/>
      <c r="AB152" s="320"/>
      <c r="AC152" s="320"/>
      <c r="AD152" s="320"/>
      <c r="AE152" s="320"/>
      <c r="AF152" s="320"/>
      <c r="AG152" s="320"/>
      <c r="AH152" s="320"/>
      <c r="AI152" s="320"/>
      <c r="AJ152" s="320"/>
      <c r="AK152" s="320"/>
      <c r="AL152" s="320"/>
      <c r="AM152" s="320"/>
      <c r="AN152" s="320"/>
      <c r="AO152" s="320"/>
      <c r="AP152" s="320"/>
      <c r="AQ152" s="320"/>
      <c r="AR152" s="320"/>
      <c r="AS152" s="320"/>
      <c r="AT152" s="320"/>
      <c r="AU152" s="320"/>
      <c r="AV152" s="320"/>
      <c r="AW152" s="320"/>
      <c r="AX152" s="320"/>
      <c r="AY152" s="320"/>
      <c r="AZ152" s="320"/>
      <c r="BA152" s="320"/>
      <c r="BB152" s="320"/>
      <c r="BC152" s="320"/>
      <c r="BD152" s="320"/>
      <c r="BE152" s="320"/>
      <c r="BF152" s="320"/>
      <c r="BG152" s="320"/>
      <c r="BH152" s="320"/>
      <c r="BI152" s="320"/>
      <c r="BJ152" s="320"/>
      <c r="BK152" s="320"/>
      <c r="BL152" s="320"/>
      <c r="BM152" s="320"/>
      <c r="BN152" s="320"/>
      <c r="BO152" s="320"/>
      <c r="BP152" s="320"/>
      <c r="BQ152" s="320"/>
      <c r="BR152" s="320"/>
      <c r="BS152" s="320"/>
      <c r="BT152" s="320"/>
      <c r="BU152" s="320"/>
      <c r="BV152" s="320"/>
      <c r="BW152" s="320"/>
      <c r="BX152" s="320"/>
      <c r="BY152" s="320"/>
      <c r="BZ152" s="320"/>
      <c r="CA152" s="320"/>
      <c r="CB152" s="320"/>
      <c r="CC152" s="320"/>
      <c r="CD152" s="320"/>
      <c r="CE152" s="320"/>
      <c r="CF152" s="320"/>
      <c r="CG152" s="320"/>
      <c r="CH152" s="320"/>
      <c r="CI152" s="320"/>
      <c r="CJ152" s="320"/>
      <c r="CK152" s="320"/>
      <c r="CL152" s="320"/>
      <c r="CM152" s="320"/>
      <c r="CN152" s="320"/>
      <c r="CO152" s="320"/>
      <c r="CP152" s="320"/>
      <c r="CQ152" s="320"/>
      <c r="CR152" s="320"/>
      <c r="CS152" s="320"/>
      <c r="CT152" s="320"/>
      <c r="CU152" s="320"/>
      <c r="CV152" s="320"/>
      <c r="CW152" s="320"/>
      <c r="CX152" s="320"/>
      <c r="CY152" s="320"/>
      <c r="CZ152" s="320"/>
      <c r="DA152" s="320"/>
      <c r="DB152" s="320"/>
      <c r="DC152" s="320"/>
      <c r="DD152" s="320"/>
      <c r="DE152" s="320"/>
      <c r="DF152" s="320"/>
      <c r="DG152" s="320"/>
      <c r="DH152" s="320"/>
      <c r="DI152" s="320"/>
      <c r="DJ152" s="320"/>
      <c r="DK152" s="320"/>
      <c r="DL152" s="320"/>
      <c r="DM152" s="320"/>
      <c r="DN152" s="320"/>
      <c r="DO152" s="320"/>
      <c r="DP152" s="320"/>
      <c r="DQ152" s="320"/>
      <c r="DR152" s="320"/>
      <c r="DS152" s="320"/>
      <c r="DT152" s="320"/>
      <c r="DU152" s="320"/>
      <c r="DV152" s="320"/>
      <c r="DW152" s="320"/>
      <c r="DX152" s="320"/>
      <c r="DY152" s="320"/>
      <c r="DZ152" s="320"/>
      <c r="EA152" s="320"/>
      <c r="EB152" s="320"/>
      <c r="EC152" s="320"/>
      <c r="ED152" s="320"/>
      <c r="EE152" s="320"/>
      <c r="EF152" s="320"/>
      <c r="EG152" s="320"/>
      <c r="EH152" s="320"/>
      <c r="EI152" s="320"/>
      <c r="EJ152" s="320"/>
      <c r="EK152" s="320"/>
      <c r="EL152" s="320"/>
      <c r="EM152" s="320"/>
      <c r="EN152" s="320"/>
      <c r="EO152" s="320"/>
      <c r="EP152" s="320"/>
      <c r="EQ152" s="320"/>
      <c r="ER152" s="320"/>
      <c r="ES152" s="320"/>
      <c r="ET152" s="320"/>
      <c r="EU152" s="320"/>
      <c r="EV152" s="320"/>
      <c r="EW152" s="320"/>
      <c r="EX152" s="320"/>
      <c r="EY152" s="320"/>
      <c r="EZ152" s="320"/>
      <c r="FA152" s="320"/>
      <c r="FB152" s="320"/>
      <c r="FC152" s="320"/>
      <c r="FD152" s="320"/>
      <c r="FE152" s="320"/>
      <c r="FF152" s="320"/>
      <c r="FG152" s="320"/>
      <c r="FH152" s="320"/>
      <c r="FI152" s="320"/>
      <c r="FJ152" s="320"/>
      <c r="FK152" s="320"/>
      <c r="FL152" s="320"/>
      <c r="FM152" s="320"/>
      <c r="FN152" s="320"/>
      <c r="FO152" s="320"/>
      <c r="FP152" s="320"/>
      <c r="FQ152" s="320"/>
      <c r="FR152" s="320"/>
      <c r="FS152" s="320"/>
      <c r="FT152" s="320"/>
      <c r="FU152" s="320"/>
      <c r="FV152" s="320"/>
      <c r="FW152" s="320"/>
      <c r="FX152" s="320"/>
      <c r="FY152" s="320"/>
      <c r="FZ152" s="320"/>
      <c r="GA152" s="320"/>
      <c r="GB152" s="320"/>
      <c r="GC152" s="320"/>
      <c r="GD152" s="320"/>
      <c r="GE152" s="320"/>
      <c r="GF152" s="320"/>
      <c r="GG152" s="320"/>
      <c r="GH152" s="320"/>
      <c r="GI152" s="320"/>
      <c r="GJ152" s="320"/>
      <c r="GK152" s="320"/>
      <c r="GL152" s="320"/>
      <c r="GM152" s="320"/>
      <c r="GN152" s="320"/>
      <c r="GO152" s="320"/>
      <c r="GP152" s="320"/>
      <c r="GQ152" s="320"/>
      <c r="GR152" s="320"/>
      <c r="GS152" s="320"/>
      <c r="GT152" s="320"/>
      <c r="GU152" s="320"/>
      <c r="GV152" s="320"/>
      <c r="GW152" s="320"/>
      <c r="GX152" s="320"/>
      <c r="GY152" s="320"/>
      <c r="GZ152" s="320"/>
      <c r="HA152" s="320"/>
      <c r="HB152" s="320"/>
      <c r="HC152" s="320"/>
      <c r="HD152" s="320"/>
      <c r="HE152" s="320"/>
      <c r="HF152" s="320"/>
      <c r="HG152" s="320"/>
      <c r="HH152" s="320"/>
      <c r="HI152" s="320"/>
      <c r="HJ152" s="320"/>
      <c r="HK152" s="320"/>
      <c r="HL152" s="320"/>
      <c r="HM152" s="320"/>
      <c r="HN152" s="320"/>
      <c r="HO152" s="320"/>
      <c r="HP152" s="320"/>
      <c r="HQ152" s="320"/>
      <c r="HR152" s="320"/>
      <c r="HS152" s="320"/>
      <c r="HT152" s="320"/>
      <c r="HU152" s="320"/>
      <c r="HV152" s="320"/>
      <c r="HW152" s="320"/>
      <c r="HX152" s="320"/>
      <c r="HY152" s="320"/>
      <c r="HZ152" s="320"/>
      <c r="IA152" s="320"/>
      <c r="IB152" s="320"/>
      <c r="IC152" s="320"/>
      <c r="ID152" s="320"/>
      <c r="IE152" s="320"/>
      <c r="IF152" s="320"/>
      <c r="IG152" s="320"/>
      <c r="IH152" s="320"/>
      <c r="II152" s="320"/>
      <c r="IJ152" s="320"/>
      <c r="IK152" s="320"/>
      <c r="IL152" s="320"/>
      <c r="IM152" s="320"/>
      <c r="IN152" s="320"/>
      <c r="IO152" s="320"/>
      <c r="IP152" s="320"/>
      <c r="IQ152" s="320"/>
      <c r="IR152" s="320"/>
      <c r="IS152" s="320"/>
      <c r="IT152" s="320"/>
      <c r="IU152" s="320"/>
      <c r="IV152" s="320"/>
      <c r="IW152" s="320"/>
      <c r="IX152" s="320"/>
      <c r="IY152" s="320"/>
      <c r="IZ152" s="320"/>
      <c r="JA152" s="320"/>
      <c r="JB152" s="320"/>
      <c r="JC152" s="320"/>
      <c r="JD152" s="320"/>
      <c r="JE152" s="320"/>
      <c r="JF152" s="320"/>
      <c r="JG152" s="320"/>
      <c r="JH152" s="320"/>
      <c r="JI152" s="320"/>
      <c r="JJ152" s="320"/>
      <c r="JK152" s="320"/>
      <c r="JL152" s="320"/>
      <c r="JM152" s="320"/>
      <c r="JN152" s="320"/>
      <c r="JO152" s="320"/>
      <c r="JP152" s="320"/>
      <c r="JQ152" s="320"/>
      <c r="JR152" s="320"/>
      <c r="JS152" s="320"/>
      <c r="JT152" s="320"/>
      <c r="JU152" s="320"/>
      <c r="JV152" s="320"/>
      <c r="JW152" s="320"/>
      <c r="JX152" s="320"/>
      <c r="JY152" s="320"/>
      <c r="JZ152" s="320"/>
      <c r="KA152" s="320"/>
      <c r="KB152" s="320"/>
      <c r="KC152" s="320"/>
      <c r="KD152" s="320"/>
      <c r="KE152" s="320"/>
      <c r="KF152" s="320"/>
      <c r="KG152" s="320"/>
      <c r="KH152" s="320"/>
      <c r="KI152" s="320"/>
      <c r="KJ152" s="320"/>
      <c r="KK152" s="320"/>
      <c r="KL152" s="320"/>
      <c r="KM152" s="320"/>
      <c r="KN152" s="320"/>
      <c r="KO152" s="320"/>
      <c r="KP152" s="320"/>
      <c r="KQ152" s="320"/>
      <c r="KR152" s="320"/>
      <c r="KS152" s="320"/>
      <c r="KT152" s="320"/>
      <c r="KU152" s="320"/>
      <c r="KV152" s="320"/>
      <c r="KW152" s="320"/>
      <c r="KX152" s="320"/>
      <c r="KY152" s="320"/>
      <c r="KZ152" s="320"/>
      <c r="LA152" s="320"/>
      <c r="LB152" s="320"/>
      <c r="LC152" s="320"/>
      <c r="LD152" s="320"/>
      <c r="LE152" s="320"/>
      <c r="LF152" s="320"/>
      <c r="LG152" s="320"/>
      <c r="LH152" s="320"/>
      <c r="LI152" s="320"/>
      <c r="LJ152" s="320"/>
      <c r="LK152" s="320"/>
      <c r="LL152" s="320"/>
      <c r="LM152" s="320"/>
      <c r="LN152" s="320"/>
      <c r="LO152" s="320"/>
      <c r="LP152" s="320"/>
      <c r="LQ152" s="320"/>
      <c r="LR152" s="320"/>
      <c r="LS152" s="320"/>
      <c r="LT152" s="320"/>
      <c r="LU152" s="320"/>
      <c r="LV152" s="320"/>
      <c r="LW152" s="320"/>
      <c r="LX152" s="320"/>
      <c r="LY152" s="320"/>
      <c r="LZ152" s="320"/>
      <c r="MA152" s="320"/>
      <c r="MB152" s="320"/>
      <c r="MC152" s="320"/>
      <c r="MD152" s="320"/>
      <c r="ME152" s="320"/>
      <c r="MF152" s="320"/>
      <c r="MG152" s="320"/>
    </row>
    <row r="153" s="331" customFormat="1" ht="15" customHeight="1">
      <c r="A153" s="335" t="s">
        <v>227</v>
      </c>
      <c r="B153" s="339" t="s">
        <v>181</v>
      </c>
      <c r="C153" s="365">
        <v>63800.617519999993</v>
      </c>
      <c r="D153" s="365">
        <v>63800.617519999993</v>
      </c>
      <c r="E153" s="365">
        <v>63800.617519999993</v>
      </c>
      <c r="F153" s="365">
        <v>66704.445599999992</v>
      </c>
      <c r="G153" s="365">
        <v>69942.269750000007</v>
      </c>
      <c r="H153" s="365">
        <v>73227.746899999998</v>
      </c>
      <c r="I153" s="320"/>
      <c r="J153" s="320"/>
      <c r="K153" s="320"/>
      <c r="L153" s="320"/>
      <c r="M153" s="320"/>
      <c r="N153" s="320"/>
      <c r="O153" s="320"/>
      <c r="P153" s="320"/>
      <c r="Q153" s="320"/>
      <c r="R153" s="320"/>
      <c r="S153" s="320"/>
      <c r="T153" s="320"/>
      <c r="U153" s="320"/>
      <c r="V153" s="320"/>
      <c r="W153" s="320"/>
      <c r="X153" s="320"/>
      <c r="Y153" s="320"/>
      <c r="Z153" s="320"/>
      <c r="AA153" s="320"/>
      <c r="AB153" s="320"/>
      <c r="AC153" s="320"/>
      <c r="AD153" s="320"/>
      <c r="AE153" s="320"/>
      <c r="AF153" s="320"/>
      <c r="AG153" s="320"/>
      <c r="AH153" s="320"/>
      <c r="AI153" s="320"/>
      <c r="AJ153" s="320"/>
      <c r="AK153" s="320"/>
      <c r="AL153" s="320"/>
      <c r="AM153" s="320"/>
      <c r="AN153" s="320"/>
      <c r="AO153" s="320"/>
      <c r="AP153" s="320"/>
      <c r="AQ153" s="320"/>
      <c r="AR153" s="320"/>
      <c r="AS153" s="320"/>
      <c r="AT153" s="320"/>
      <c r="AU153" s="320"/>
      <c r="AV153" s="320"/>
      <c r="AW153" s="320"/>
      <c r="AX153" s="320"/>
      <c r="AY153" s="320"/>
      <c r="AZ153" s="320"/>
      <c r="BA153" s="320"/>
      <c r="BB153" s="320"/>
      <c r="BC153" s="320"/>
      <c r="BD153" s="320"/>
      <c r="BE153" s="320"/>
      <c r="BF153" s="320"/>
      <c r="BG153" s="320"/>
      <c r="BH153" s="320"/>
      <c r="BI153" s="320"/>
      <c r="BJ153" s="320"/>
      <c r="BK153" s="320"/>
      <c r="BL153" s="320"/>
      <c r="BM153" s="320"/>
      <c r="BN153" s="320"/>
      <c r="BO153" s="320"/>
      <c r="BP153" s="320"/>
      <c r="BQ153" s="320"/>
      <c r="BR153" s="320"/>
      <c r="BS153" s="320"/>
      <c r="BT153" s="320"/>
      <c r="BU153" s="320"/>
      <c r="BV153" s="320"/>
      <c r="BW153" s="320"/>
      <c r="BX153" s="320"/>
      <c r="BY153" s="320"/>
      <c r="BZ153" s="320"/>
      <c r="CA153" s="320"/>
      <c r="CB153" s="320"/>
      <c r="CC153" s="320"/>
      <c r="CD153" s="320"/>
      <c r="CE153" s="320"/>
      <c r="CF153" s="320"/>
      <c r="CG153" s="320"/>
      <c r="CH153" s="320"/>
      <c r="CI153" s="320"/>
      <c r="CJ153" s="320"/>
      <c r="CK153" s="320"/>
      <c r="CL153" s="320"/>
      <c r="CM153" s="320"/>
      <c r="CN153" s="320"/>
      <c r="CO153" s="320"/>
      <c r="CP153" s="320"/>
      <c r="CQ153" s="320"/>
      <c r="CR153" s="320"/>
      <c r="CS153" s="320"/>
      <c r="CT153" s="320"/>
      <c r="CU153" s="320"/>
      <c r="CV153" s="320"/>
      <c r="CW153" s="320"/>
      <c r="CX153" s="320"/>
      <c r="CY153" s="320"/>
      <c r="CZ153" s="320"/>
      <c r="DA153" s="320"/>
      <c r="DB153" s="320"/>
      <c r="DC153" s="320"/>
      <c r="DD153" s="320"/>
      <c r="DE153" s="320"/>
      <c r="DF153" s="320"/>
      <c r="DG153" s="320"/>
      <c r="DH153" s="320"/>
      <c r="DI153" s="320"/>
      <c r="DJ153" s="320"/>
      <c r="DK153" s="320"/>
      <c r="DL153" s="320"/>
      <c r="DM153" s="320"/>
      <c r="DN153" s="320"/>
      <c r="DO153" s="320"/>
      <c r="DP153" s="320"/>
      <c r="DQ153" s="320"/>
      <c r="DR153" s="320"/>
      <c r="DS153" s="320"/>
      <c r="DT153" s="320"/>
      <c r="DU153" s="320"/>
      <c r="DV153" s="320"/>
      <c r="DW153" s="320"/>
      <c r="DX153" s="320"/>
      <c r="DY153" s="320"/>
      <c r="DZ153" s="320"/>
      <c r="EA153" s="320"/>
      <c r="EB153" s="320"/>
      <c r="EC153" s="320"/>
      <c r="ED153" s="320"/>
      <c r="EE153" s="320"/>
      <c r="EF153" s="320"/>
      <c r="EG153" s="320"/>
      <c r="EH153" s="320"/>
      <c r="EI153" s="320"/>
      <c r="EJ153" s="320"/>
      <c r="EK153" s="320"/>
      <c r="EL153" s="320"/>
      <c r="EM153" s="320"/>
      <c r="EN153" s="320"/>
      <c r="EO153" s="320"/>
      <c r="EP153" s="320"/>
      <c r="EQ153" s="320"/>
      <c r="ER153" s="320"/>
      <c r="ES153" s="320"/>
      <c r="ET153" s="320"/>
      <c r="EU153" s="320"/>
      <c r="EV153" s="320"/>
      <c r="EW153" s="320"/>
      <c r="EX153" s="320"/>
      <c r="EY153" s="320"/>
      <c r="EZ153" s="320"/>
      <c r="FA153" s="320"/>
      <c r="FB153" s="320"/>
      <c r="FC153" s="320"/>
      <c r="FD153" s="320"/>
      <c r="FE153" s="320"/>
      <c r="FF153" s="320"/>
      <c r="FG153" s="320"/>
      <c r="FH153" s="320"/>
      <c r="FI153" s="320"/>
      <c r="FJ153" s="320"/>
      <c r="FK153" s="320"/>
      <c r="FL153" s="320"/>
      <c r="FM153" s="320"/>
      <c r="FN153" s="320"/>
      <c r="FO153" s="320"/>
      <c r="FP153" s="320"/>
      <c r="FQ153" s="320"/>
      <c r="FR153" s="320"/>
      <c r="FS153" s="320"/>
      <c r="FT153" s="320"/>
      <c r="FU153" s="320"/>
      <c r="FV153" s="320"/>
      <c r="FW153" s="320"/>
      <c r="FX153" s="320"/>
      <c r="FY153" s="320"/>
      <c r="FZ153" s="320"/>
      <c r="GA153" s="320"/>
      <c r="GB153" s="320"/>
      <c r="GC153" s="320"/>
      <c r="GD153" s="320"/>
      <c r="GE153" s="320"/>
      <c r="GF153" s="320"/>
      <c r="GG153" s="320"/>
      <c r="GH153" s="320"/>
      <c r="GI153" s="320"/>
      <c r="GJ153" s="320"/>
      <c r="GK153" s="320"/>
      <c r="GL153" s="320"/>
      <c r="GM153" s="320"/>
      <c r="GN153" s="320"/>
      <c r="GO153" s="320"/>
      <c r="GP153" s="320"/>
      <c r="GQ153" s="320"/>
      <c r="GR153" s="320"/>
      <c r="GS153" s="320"/>
      <c r="GT153" s="320"/>
      <c r="GU153" s="320"/>
      <c r="GV153" s="320"/>
      <c r="GW153" s="320"/>
      <c r="GX153" s="320"/>
      <c r="GY153" s="320"/>
      <c r="GZ153" s="320"/>
      <c r="HA153" s="320"/>
      <c r="HB153" s="320"/>
      <c r="HC153" s="320"/>
      <c r="HD153" s="320"/>
      <c r="HE153" s="320"/>
      <c r="HF153" s="320"/>
      <c r="HG153" s="320"/>
      <c r="HH153" s="320"/>
      <c r="HI153" s="320"/>
      <c r="HJ153" s="320"/>
      <c r="HK153" s="320"/>
      <c r="HL153" s="320"/>
      <c r="HM153" s="320"/>
      <c r="HN153" s="320"/>
      <c r="HO153" s="320"/>
      <c r="HP153" s="320"/>
      <c r="HQ153" s="320"/>
      <c r="HR153" s="320"/>
      <c r="HS153" s="320"/>
      <c r="HT153" s="320"/>
      <c r="HU153" s="320"/>
      <c r="HV153" s="320"/>
      <c r="HW153" s="320"/>
      <c r="HX153" s="320"/>
      <c r="HY153" s="320"/>
      <c r="HZ153" s="320"/>
      <c r="IA153" s="320"/>
      <c r="IB153" s="320"/>
      <c r="IC153" s="320"/>
      <c r="ID153" s="320"/>
      <c r="IE153" s="320"/>
      <c r="IF153" s="320"/>
      <c r="IG153" s="320"/>
      <c r="IH153" s="320"/>
      <c r="II153" s="320"/>
      <c r="IJ153" s="320"/>
      <c r="IK153" s="320"/>
      <c r="IL153" s="320"/>
      <c r="IM153" s="320"/>
      <c r="IN153" s="320"/>
      <c r="IO153" s="320"/>
      <c r="IP153" s="320"/>
      <c r="IQ153" s="320"/>
      <c r="IR153" s="320"/>
      <c r="IS153" s="320"/>
      <c r="IT153" s="320"/>
      <c r="IU153" s="320"/>
      <c r="IV153" s="320"/>
      <c r="IW153" s="320"/>
      <c r="IX153" s="320"/>
      <c r="IY153" s="320"/>
      <c r="IZ153" s="320"/>
      <c r="JA153" s="320"/>
      <c r="JB153" s="320"/>
      <c r="JC153" s="320"/>
      <c r="JD153" s="320"/>
      <c r="JE153" s="320"/>
      <c r="JF153" s="320"/>
      <c r="JG153" s="320"/>
      <c r="JH153" s="320"/>
      <c r="JI153" s="320"/>
      <c r="JJ153" s="320"/>
      <c r="JK153" s="320"/>
      <c r="JL153" s="320"/>
      <c r="JM153" s="320"/>
      <c r="JN153" s="320"/>
      <c r="JO153" s="320"/>
      <c r="JP153" s="320"/>
      <c r="JQ153" s="320"/>
      <c r="JR153" s="320"/>
      <c r="JS153" s="320"/>
      <c r="JT153" s="320"/>
      <c r="JU153" s="320"/>
      <c r="JV153" s="320"/>
      <c r="JW153" s="320"/>
      <c r="JX153" s="320"/>
      <c r="JY153" s="320"/>
      <c r="JZ153" s="320"/>
      <c r="KA153" s="320"/>
      <c r="KB153" s="320"/>
      <c r="KC153" s="320"/>
      <c r="KD153" s="320"/>
      <c r="KE153" s="320"/>
      <c r="KF153" s="320"/>
      <c r="KG153" s="320"/>
      <c r="KH153" s="320"/>
      <c r="KI153" s="320"/>
      <c r="KJ153" s="320"/>
      <c r="KK153" s="320"/>
      <c r="KL153" s="320"/>
      <c r="KM153" s="320"/>
      <c r="KN153" s="320"/>
      <c r="KO153" s="320"/>
      <c r="KP153" s="320"/>
      <c r="KQ153" s="320"/>
      <c r="KR153" s="320"/>
      <c r="KS153" s="320"/>
      <c r="KT153" s="320"/>
      <c r="KU153" s="320"/>
      <c r="KV153" s="320"/>
      <c r="KW153" s="320"/>
      <c r="KX153" s="320"/>
      <c r="KY153" s="320"/>
      <c r="KZ153" s="320"/>
      <c r="LA153" s="320"/>
      <c r="LB153" s="320"/>
      <c r="LC153" s="320"/>
      <c r="LD153" s="320"/>
      <c r="LE153" s="320"/>
      <c r="LF153" s="320"/>
      <c r="LG153" s="320"/>
      <c r="LH153" s="320"/>
      <c r="LI153" s="320"/>
      <c r="LJ153" s="320"/>
      <c r="LK153" s="320"/>
      <c r="LL153" s="320"/>
      <c r="LM153" s="320"/>
      <c r="LN153" s="320"/>
      <c r="LO153" s="320"/>
      <c r="LP153" s="320"/>
      <c r="LQ153" s="320"/>
      <c r="LR153" s="320"/>
      <c r="LS153" s="320"/>
      <c r="LT153" s="320"/>
      <c r="LU153" s="320"/>
      <c r="LV153" s="320"/>
      <c r="LW153" s="320"/>
      <c r="LX153" s="320"/>
      <c r="LY153" s="320"/>
      <c r="LZ153" s="320"/>
      <c r="MA153" s="320"/>
      <c r="MB153" s="320"/>
      <c r="MC153" s="320"/>
      <c r="MD153" s="320"/>
      <c r="ME153" s="320"/>
      <c r="MF153" s="320"/>
      <c r="MG153" s="320"/>
    </row>
    <row r="154" s="331" customFormat="1" ht="15.75">
      <c r="A154" s="372" t="s">
        <v>400</v>
      </c>
      <c r="B154" s="339" t="s">
        <v>245</v>
      </c>
      <c r="C154" s="357">
        <f>'СС Макро ТО новый кон'!D105</f>
        <v>15823.799999999999</v>
      </c>
      <c r="D154" s="357">
        <f>'СС Макро ТО новый кон'!E105</f>
        <v>23161.400000000001</v>
      </c>
      <c r="E154" s="357">
        <f>'СС Макро ТО новый кон'!F105</f>
        <v>14220.729999999996</v>
      </c>
      <c r="F154" s="357">
        <f>'СС Макро ТО новый кон'!G105</f>
        <v>14821.789499999992</v>
      </c>
      <c r="G154" s="357">
        <f>'СС Макро ТО новый кон'!H105</f>
        <v>15889.398485000005</v>
      </c>
      <c r="H154" s="357">
        <f>'СС Макро ТО новый кон'!I105</f>
        <v>16969.607010000007</v>
      </c>
      <c r="I154" s="320"/>
      <c r="J154" s="320"/>
      <c r="K154" s="320"/>
      <c r="L154" s="320"/>
      <c r="M154" s="320"/>
      <c r="N154" s="320"/>
      <c r="O154" s="320"/>
      <c r="P154" s="320"/>
      <c r="Q154" s="320"/>
      <c r="R154" s="320"/>
      <c r="S154" s="320"/>
      <c r="T154" s="320"/>
      <c r="U154" s="320"/>
      <c r="V154" s="320"/>
      <c r="W154" s="320"/>
      <c r="X154" s="320"/>
      <c r="Y154" s="320"/>
      <c r="Z154" s="320"/>
      <c r="AA154" s="320"/>
      <c r="AB154" s="320"/>
      <c r="AC154" s="320"/>
      <c r="AD154" s="320"/>
      <c r="AE154" s="320"/>
      <c r="AF154" s="320"/>
      <c r="AG154" s="320"/>
      <c r="AH154" s="320"/>
      <c r="AI154" s="320"/>
      <c r="AJ154" s="320"/>
      <c r="AK154" s="320"/>
      <c r="AL154" s="320"/>
      <c r="AM154" s="320"/>
      <c r="AN154" s="320"/>
      <c r="AO154" s="320"/>
      <c r="AP154" s="320"/>
      <c r="AQ154" s="320"/>
      <c r="AR154" s="320"/>
      <c r="AS154" s="320"/>
      <c r="AT154" s="320"/>
      <c r="AU154" s="320"/>
      <c r="AV154" s="320"/>
      <c r="AW154" s="320"/>
      <c r="AX154" s="320"/>
      <c r="AY154" s="320"/>
      <c r="AZ154" s="320"/>
      <c r="BA154" s="320"/>
      <c r="BB154" s="320"/>
      <c r="BC154" s="320"/>
      <c r="BD154" s="320"/>
      <c r="BE154" s="320"/>
      <c r="BF154" s="320"/>
      <c r="BG154" s="320"/>
      <c r="BH154" s="320"/>
      <c r="BI154" s="320"/>
      <c r="BJ154" s="320"/>
      <c r="BK154" s="320"/>
      <c r="BL154" s="320"/>
      <c r="BM154" s="320"/>
      <c r="BN154" s="320"/>
      <c r="BO154" s="320"/>
      <c r="BP154" s="320"/>
      <c r="BQ154" s="320"/>
      <c r="BR154" s="320"/>
      <c r="BS154" s="320"/>
      <c r="BT154" s="320"/>
      <c r="BU154" s="320"/>
      <c r="BV154" s="320"/>
      <c r="BW154" s="320"/>
      <c r="BX154" s="320"/>
      <c r="BY154" s="320"/>
      <c r="BZ154" s="320"/>
      <c r="CA154" s="320"/>
      <c r="CB154" s="320"/>
      <c r="CC154" s="320"/>
      <c r="CD154" s="320"/>
      <c r="CE154" s="320"/>
      <c r="CF154" s="320"/>
      <c r="CG154" s="320"/>
      <c r="CH154" s="320"/>
      <c r="CI154" s="320"/>
      <c r="CJ154" s="320"/>
      <c r="CK154" s="320"/>
      <c r="CL154" s="320"/>
      <c r="CM154" s="320"/>
      <c r="CN154" s="320"/>
      <c r="CO154" s="320"/>
      <c r="CP154" s="320"/>
      <c r="CQ154" s="320"/>
      <c r="CR154" s="320"/>
      <c r="CS154" s="320"/>
      <c r="CT154" s="320"/>
      <c r="CU154" s="320"/>
      <c r="CV154" s="320"/>
      <c r="CW154" s="320"/>
      <c r="CX154" s="320"/>
      <c r="CY154" s="320"/>
      <c r="CZ154" s="320"/>
      <c r="DA154" s="320"/>
      <c r="DB154" s="320"/>
      <c r="DC154" s="320"/>
      <c r="DD154" s="320"/>
      <c r="DE154" s="320"/>
      <c r="DF154" s="320"/>
      <c r="DG154" s="320"/>
      <c r="DH154" s="320"/>
      <c r="DI154" s="320"/>
      <c r="DJ154" s="320"/>
      <c r="DK154" s="320"/>
      <c r="DL154" s="320"/>
      <c r="DM154" s="320"/>
      <c r="DN154" s="320"/>
      <c r="DO154" s="320"/>
      <c r="DP154" s="320"/>
      <c r="DQ154" s="320"/>
      <c r="DR154" s="320"/>
      <c r="DS154" s="320"/>
      <c r="DT154" s="320"/>
      <c r="DU154" s="320"/>
      <c r="DV154" s="320"/>
      <c r="DW154" s="320"/>
      <c r="DX154" s="320"/>
      <c r="DY154" s="320"/>
      <c r="DZ154" s="320"/>
      <c r="EA154" s="320"/>
      <c r="EB154" s="320"/>
      <c r="EC154" s="320"/>
      <c r="ED154" s="320"/>
      <c r="EE154" s="320"/>
      <c r="EF154" s="320"/>
      <c r="EG154" s="320"/>
      <c r="EH154" s="320"/>
      <c r="EI154" s="320"/>
      <c r="EJ154" s="320"/>
      <c r="EK154" s="320"/>
      <c r="EL154" s="320"/>
      <c r="EM154" s="320"/>
      <c r="EN154" s="320"/>
      <c r="EO154" s="320"/>
      <c r="EP154" s="320"/>
      <c r="EQ154" s="320"/>
      <c r="ER154" s="320"/>
      <c r="ES154" s="320"/>
      <c r="ET154" s="320"/>
      <c r="EU154" s="320"/>
      <c r="EV154" s="320"/>
      <c r="EW154" s="320"/>
      <c r="EX154" s="320"/>
      <c r="EY154" s="320"/>
      <c r="EZ154" s="320"/>
      <c r="FA154" s="320"/>
      <c r="FB154" s="320"/>
      <c r="FC154" s="320"/>
      <c r="FD154" s="320"/>
      <c r="FE154" s="320"/>
      <c r="FF154" s="320"/>
      <c r="FG154" s="320"/>
      <c r="FH154" s="320"/>
      <c r="FI154" s="320"/>
      <c r="FJ154" s="320"/>
      <c r="FK154" s="320"/>
      <c r="FL154" s="320"/>
      <c r="FM154" s="320"/>
      <c r="FN154" s="320"/>
      <c r="FO154" s="320"/>
      <c r="FP154" s="320"/>
      <c r="FQ154" s="320"/>
      <c r="FR154" s="320"/>
      <c r="FS154" s="320"/>
      <c r="FT154" s="320"/>
      <c r="FU154" s="320"/>
      <c r="FV154" s="320"/>
      <c r="FW154" s="320"/>
      <c r="FX154" s="320"/>
      <c r="FY154" s="320"/>
      <c r="FZ154" s="320"/>
      <c r="GA154" s="320"/>
      <c r="GB154" s="320"/>
      <c r="GC154" s="320"/>
      <c r="GD154" s="320"/>
      <c r="GE154" s="320"/>
      <c r="GF154" s="320"/>
      <c r="GG154" s="320"/>
      <c r="GH154" s="320"/>
      <c r="GI154" s="320"/>
      <c r="GJ154" s="320"/>
      <c r="GK154" s="320"/>
      <c r="GL154" s="320"/>
      <c r="GM154" s="320"/>
      <c r="GN154" s="320"/>
      <c r="GO154" s="320"/>
      <c r="GP154" s="320"/>
      <c r="GQ154" s="320"/>
      <c r="GR154" s="320"/>
      <c r="GS154" s="320"/>
      <c r="GT154" s="320"/>
      <c r="GU154" s="320"/>
      <c r="GV154" s="320"/>
      <c r="GW154" s="320"/>
      <c r="GX154" s="320"/>
      <c r="GY154" s="320"/>
      <c r="GZ154" s="320"/>
      <c r="HA154" s="320"/>
      <c r="HB154" s="320"/>
      <c r="HC154" s="320"/>
      <c r="HD154" s="320"/>
      <c r="HE154" s="320"/>
      <c r="HF154" s="320"/>
      <c r="HG154" s="320"/>
      <c r="HH154" s="320"/>
      <c r="HI154" s="320"/>
      <c r="HJ154" s="320"/>
      <c r="HK154" s="320"/>
      <c r="HL154" s="320"/>
      <c r="HM154" s="320"/>
      <c r="HN154" s="320"/>
      <c r="HO154" s="320"/>
      <c r="HP154" s="320"/>
      <c r="HQ154" s="320"/>
      <c r="HR154" s="320"/>
      <c r="HS154" s="320"/>
      <c r="HT154" s="320"/>
      <c r="HU154" s="320"/>
      <c r="HV154" s="320"/>
      <c r="HW154" s="320"/>
      <c r="HX154" s="320"/>
      <c r="HY154" s="320"/>
      <c r="HZ154" s="320"/>
      <c r="IA154" s="320"/>
      <c r="IB154" s="320"/>
      <c r="IC154" s="320"/>
      <c r="ID154" s="320"/>
      <c r="IE154" s="320"/>
      <c r="IF154" s="320"/>
      <c r="IG154" s="320"/>
      <c r="IH154" s="320"/>
      <c r="II154" s="320"/>
      <c r="IJ154" s="320"/>
      <c r="IK154" s="320"/>
      <c r="IL154" s="320"/>
      <c r="IM154" s="320"/>
      <c r="IN154" s="320"/>
      <c r="IO154" s="320"/>
      <c r="IP154" s="320"/>
      <c r="IQ154" s="320"/>
      <c r="IR154" s="320"/>
      <c r="IS154" s="320"/>
      <c r="IT154" s="320"/>
      <c r="IU154" s="320"/>
      <c r="IV154" s="320"/>
      <c r="IW154" s="320"/>
      <c r="IX154" s="320"/>
      <c r="IY154" s="320"/>
      <c r="IZ154" s="320"/>
      <c r="JA154" s="320"/>
      <c r="JB154" s="320"/>
      <c r="JC154" s="320"/>
      <c r="JD154" s="320"/>
      <c r="JE154" s="320"/>
      <c r="JF154" s="320"/>
      <c r="JG154" s="320"/>
      <c r="JH154" s="320"/>
      <c r="JI154" s="320"/>
      <c r="JJ154" s="320"/>
      <c r="JK154" s="320"/>
      <c r="JL154" s="320"/>
      <c r="JM154" s="320"/>
      <c r="JN154" s="320"/>
      <c r="JO154" s="320"/>
      <c r="JP154" s="320"/>
      <c r="JQ154" s="320"/>
      <c r="JR154" s="320"/>
      <c r="JS154" s="320"/>
      <c r="JT154" s="320"/>
      <c r="JU154" s="320"/>
      <c r="JV154" s="320"/>
      <c r="JW154" s="320"/>
      <c r="JX154" s="320"/>
      <c r="JY154" s="320"/>
      <c r="JZ154" s="320"/>
      <c r="KA154" s="320"/>
      <c r="KB154" s="320"/>
      <c r="KC154" s="320"/>
      <c r="KD154" s="320"/>
      <c r="KE154" s="320"/>
      <c r="KF154" s="320"/>
      <c r="KG154" s="320"/>
      <c r="KH154" s="320"/>
      <c r="KI154" s="320"/>
      <c r="KJ154" s="320"/>
      <c r="KK154" s="320"/>
      <c r="KL154" s="320"/>
      <c r="KM154" s="320"/>
      <c r="KN154" s="320"/>
      <c r="KO154" s="320"/>
      <c r="KP154" s="320"/>
      <c r="KQ154" s="320"/>
      <c r="KR154" s="320"/>
      <c r="KS154" s="320"/>
      <c r="KT154" s="320"/>
      <c r="KU154" s="320"/>
      <c r="KV154" s="320"/>
      <c r="KW154" s="320"/>
      <c r="KX154" s="320"/>
      <c r="KY154" s="320"/>
      <c r="KZ154" s="320"/>
      <c r="LA154" s="320"/>
      <c r="LB154" s="320"/>
      <c r="LC154" s="320"/>
      <c r="LD154" s="320"/>
      <c r="LE154" s="320"/>
      <c r="LF154" s="320"/>
      <c r="LG154" s="320"/>
      <c r="LH154" s="320"/>
      <c r="LI154" s="320"/>
      <c r="LJ154" s="320"/>
      <c r="LK154" s="320"/>
      <c r="LL154" s="320"/>
      <c r="LM154" s="320"/>
      <c r="LN154" s="320"/>
      <c r="LO154" s="320"/>
      <c r="LP154" s="320"/>
      <c r="LQ154" s="320"/>
      <c r="LR154" s="320"/>
      <c r="LS154" s="320"/>
      <c r="LT154" s="320"/>
      <c r="LU154" s="320"/>
      <c r="LV154" s="320"/>
      <c r="LW154" s="320"/>
      <c r="LX154" s="320"/>
      <c r="LY154" s="320"/>
      <c r="LZ154" s="320"/>
      <c r="MA154" s="320"/>
      <c r="MB154" s="320"/>
      <c r="MC154" s="320"/>
      <c r="MD154" s="320"/>
      <c r="ME154" s="320"/>
      <c r="MF154" s="320"/>
      <c r="MG154" s="320"/>
    </row>
    <row r="155" s="331" customFormat="1" ht="15.75">
      <c r="A155" s="335" t="s">
        <v>188</v>
      </c>
      <c r="B155" s="370"/>
      <c r="C155" s="365"/>
      <c r="D155" s="365"/>
      <c r="E155" s="365"/>
      <c r="F155" s="365"/>
      <c r="G155" s="365"/>
      <c r="H155" s="365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320"/>
      <c r="AG155" s="320"/>
      <c r="AH155" s="320"/>
      <c r="AI155" s="320"/>
      <c r="AJ155" s="320"/>
      <c r="AK155" s="320"/>
      <c r="AL155" s="320"/>
      <c r="AM155" s="320"/>
      <c r="AN155" s="320"/>
      <c r="AO155" s="320"/>
      <c r="AP155" s="320"/>
      <c r="AQ155" s="320"/>
      <c r="AR155" s="320"/>
      <c r="AS155" s="320"/>
      <c r="AT155" s="320"/>
      <c r="AU155" s="320"/>
      <c r="AV155" s="320"/>
      <c r="AW155" s="320"/>
      <c r="AX155" s="320"/>
      <c r="AY155" s="320"/>
      <c r="AZ155" s="320"/>
      <c r="BA155" s="320"/>
      <c r="BB155" s="320"/>
      <c r="BC155" s="320"/>
      <c r="BD155" s="320"/>
      <c r="BE155" s="320"/>
      <c r="BF155" s="320"/>
      <c r="BG155" s="320"/>
      <c r="BH155" s="320"/>
      <c r="BI155" s="320"/>
      <c r="BJ155" s="320"/>
      <c r="BK155" s="320"/>
      <c r="BL155" s="320"/>
      <c r="BM155" s="320"/>
      <c r="BN155" s="320"/>
      <c r="BO155" s="320"/>
      <c r="BP155" s="320"/>
      <c r="BQ155" s="320"/>
      <c r="BR155" s="320"/>
      <c r="BS155" s="320"/>
      <c r="BT155" s="320"/>
      <c r="BU155" s="320"/>
      <c r="BV155" s="320"/>
      <c r="BW155" s="320"/>
      <c r="BX155" s="320"/>
      <c r="BY155" s="320"/>
      <c r="BZ155" s="320"/>
      <c r="CA155" s="320"/>
      <c r="CB155" s="320"/>
      <c r="CC155" s="320"/>
      <c r="CD155" s="320"/>
      <c r="CE155" s="320"/>
      <c r="CF155" s="320"/>
      <c r="CG155" s="320"/>
      <c r="CH155" s="320"/>
      <c r="CI155" s="320"/>
      <c r="CJ155" s="320"/>
      <c r="CK155" s="320"/>
      <c r="CL155" s="320"/>
      <c r="CM155" s="320"/>
      <c r="CN155" s="320"/>
      <c r="CO155" s="320"/>
      <c r="CP155" s="320"/>
      <c r="CQ155" s="320"/>
      <c r="CR155" s="320"/>
      <c r="CS155" s="320"/>
      <c r="CT155" s="320"/>
      <c r="CU155" s="320"/>
      <c r="CV155" s="320"/>
      <c r="CW155" s="320"/>
      <c r="CX155" s="320"/>
      <c r="CY155" s="320"/>
      <c r="CZ155" s="320"/>
      <c r="DA155" s="320"/>
      <c r="DB155" s="320"/>
      <c r="DC155" s="320"/>
      <c r="DD155" s="320"/>
      <c r="DE155" s="320"/>
      <c r="DF155" s="320"/>
      <c r="DG155" s="320"/>
      <c r="DH155" s="320"/>
      <c r="DI155" s="320"/>
      <c r="DJ155" s="320"/>
      <c r="DK155" s="320"/>
      <c r="DL155" s="320"/>
      <c r="DM155" s="320"/>
      <c r="DN155" s="320"/>
      <c r="DO155" s="320"/>
      <c r="DP155" s="320"/>
      <c r="DQ155" s="320"/>
      <c r="DR155" s="320"/>
      <c r="DS155" s="320"/>
      <c r="DT155" s="320"/>
      <c r="DU155" s="320"/>
      <c r="DV155" s="320"/>
      <c r="DW155" s="320"/>
      <c r="DX155" s="320"/>
      <c r="DY155" s="320"/>
      <c r="DZ155" s="320"/>
      <c r="EA155" s="320"/>
      <c r="EB155" s="320"/>
      <c r="EC155" s="320"/>
      <c r="ED155" s="320"/>
      <c r="EE155" s="320"/>
      <c r="EF155" s="320"/>
      <c r="EG155" s="320"/>
      <c r="EH155" s="320"/>
      <c r="EI155" s="320"/>
      <c r="EJ155" s="320"/>
      <c r="EK155" s="320"/>
      <c r="EL155" s="320"/>
      <c r="EM155" s="320"/>
      <c r="EN155" s="320"/>
      <c r="EO155" s="320"/>
      <c r="EP155" s="320"/>
      <c r="EQ155" s="320"/>
      <c r="ER155" s="320"/>
      <c r="ES155" s="320"/>
      <c r="ET155" s="320"/>
      <c r="EU155" s="320"/>
      <c r="EV155" s="320"/>
      <c r="EW155" s="320"/>
      <c r="EX155" s="320"/>
      <c r="EY155" s="320"/>
      <c r="EZ155" s="320"/>
      <c r="FA155" s="320"/>
      <c r="FB155" s="320"/>
      <c r="FC155" s="320"/>
      <c r="FD155" s="320"/>
      <c r="FE155" s="320"/>
      <c r="FF155" s="320"/>
      <c r="FG155" s="320"/>
      <c r="FH155" s="320"/>
      <c r="FI155" s="320"/>
      <c r="FJ155" s="320"/>
      <c r="FK155" s="320"/>
      <c r="FL155" s="320"/>
      <c r="FM155" s="320"/>
      <c r="FN155" s="320"/>
      <c r="FO155" s="320"/>
      <c r="FP155" s="320"/>
      <c r="FQ155" s="320"/>
      <c r="FR155" s="320"/>
      <c r="FS155" s="320"/>
      <c r="FT155" s="320"/>
      <c r="FU155" s="320"/>
      <c r="FV155" s="320"/>
      <c r="FW155" s="320"/>
      <c r="FX155" s="320"/>
      <c r="FY155" s="320"/>
      <c r="FZ155" s="320"/>
      <c r="GA155" s="320"/>
      <c r="GB155" s="320"/>
      <c r="GC155" s="320"/>
      <c r="GD155" s="320"/>
      <c r="GE155" s="320"/>
      <c r="GF155" s="320"/>
      <c r="GG155" s="320"/>
      <c r="GH155" s="320"/>
      <c r="GI155" s="320"/>
      <c r="GJ155" s="320"/>
      <c r="GK155" s="320"/>
      <c r="GL155" s="320"/>
      <c r="GM155" s="320"/>
      <c r="GN155" s="320"/>
      <c r="GO155" s="320"/>
      <c r="GP155" s="320"/>
      <c r="GQ155" s="320"/>
      <c r="GR155" s="320"/>
      <c r="GS155" s="320"/>
      <c r="GT155" s="320"/>
      <c r="GU155" s="320"/>
      <c r="GV155" s="320"/>
      <c r="GW155" s="320"/>
      <c r="GX155" s="320"/>
      <c r="GY155" s="320"/>
      <c r="GZ155" s="320"/>
      <c r="HA155" s="320"/>
      <c r="HB155" s="320"/>
      <c r="HC155" s="320"/>
      <c r="HD155" s="320"/>
      <c r="HE155" s="320"/>
      <c r="HF155" s="320"/>
      <c r="HG155" s="320"/>
      <c r="HH155" s="320"/>
      <c r="HI155" s="320"/>
      <c r="HJ155" s="320"/>
      <c r="HK155" s="320"/>
      <c r="HL155" s="320"/>
      <c r="HM155" s="320"/>
      <c r="HN155" s="320"/>
      <c r="HO155" s="320"/>
      <c r="HP155" s="320"/>
      <c r="HQ155" s="320"/>
      <c r="HR155" s="320"/>
      <c r="HS155" s="320"/>
      <c r="HT155" s="320"/>
      <c r="HU155" s="320"/>
      <c r="HV155" s="320"/>
      <c r="HW155" s="320"/>
      <c r="HX155" s="320"/>
      <c r="HY155" s="320"/>
      <c r="HZ155" s="320"/>
      <c r="IA155" s="320"/>
      <c r="IB155" s="320"/>
      <c r="IC155" s="320"/>
      <c r="ID155" s="320"/>
      <c r="IE155" s="320"/>
      <c r="IF155" s="320"/>
      <c r="IG155" s="320"/>
      <c r="IH155" s="320"/>
      <c r="II155" s="320"/>
      <c r="IJ155" s="320"/>
      <c r="IK155" s="320"/>
      <c r="IL155" s="320"/>
      <c r="IM155" s="320"/>
      <c r="IN155" s="320"/>
      <c r="IO155" s="320"/>
      <c r="IP155" s="320"/>
      <c r="IQ155" s="320"/>
      <c r="IR155" s="320"/>
      <c r="IS155" s="320"/>
      <c r="IT155" s="320"/>
      <c r="IU155" s="320"/>
      <c r="IV155" s="320"/>
      <c r="IW155" s="320"/>
      <c r="IX155" s="320"/>
      <c r="IY155" s="320"/>
      <c r="IZ155" s="320"/>
      <c r="JA155" s="320"/>
      <c r="JB155" s="320"/>
      <c r="JC155" s="320"/>
      <c r="JD155" s="320"/>
      <c r="JE155" s="320"/>
      <c r="JF155" s="320"/>
      <c r="JG155" s="320"/>
      <c r="JH155" s="320"/>
      <c r="JI155" s="320"/>
      <c r="JJ155" s="320"/>
      <c r="JK155" s="320"/>
      <c r="JL155" s="320"/>
      <c r="JM155" s="320"/>
      <c r="JN155" s="320"/>
      <c r="JO155" s="320"/>
      <c r="JP155" s="320"/>
      <c r="JQ155" s="320"/>
      <c r="JR155" s="320"/>
      <c r="JS155" s="320"/>
      <c r="JT155" s="320"/>
      <c r="JU155" s="320"/>
      <c r="JV155" s="320"/>
      <c r="JW155" s="320"/>
      <c r="JX155" s="320"/>
      <c r="JY155" s="320"/>
      <c r="JZ155" s="320"/>
      <c r="KA155" s="320"/>
      <c r="KB155" s="320"/>
      <c r="KC155" s="320"/>
      <c r="KD155" s="320"/>
      <c r="KE155" s="320"/>
      <c r="KF155" s="320"/>
      <c r="KG155" s="320"/>
      <c r="KH155" s="320"/>
      <c r="KI155" s="320"/>
      <c r="KJ155" s="320"/>
      <c r="KK155" s="320"/>
      <c r="KL155" s="320"/>
      <c r="KM155" s="320"/>
      <c r="KN155" s="320"/>
      <c r="KO155" s="320"/>
      <c r="KP155" s="320"/>
      <c r="KQ155" s="320"/>
      <c r="KR155" s="320"/>
      <c r="KS155" s="320"/>
      <c r="KT155" s="320"/>
      <c r="KU155" s="320"/>
      <c r="KV155" s="320"/>
      <c r="KW155" s="320"/>
      <c r="KX155" s="320"/>
      <c r="KY155" s="320"/>
      <c r="KZ155" s="320"/>
      <c r="LA155" s="320"/>
      <c r="LB155" s="320"/>
      <c r="LC155" s="320"/>
      <c r="LD155" s="320"/>
      <c r="LE155" s="320"/>
      <c r="LF155" s="320"/>
      <c r="LG155" s="320"/>
      <c r="LH155" s="320"/>
      <c r="LI155" s="320"/>
      <c r="LJ155" s="320"/>
      <c r="LK155" s="320"/>
      <c r="LL155" s="320"/>
      <c r="LM155" s="320"/>
      <c r="LN155" s="320"/>
      <c r="LO155" s="320"/>
      <c r="LP155" s="320"/>
      <c r="LQ155" s="320"/>
      <c r="LR155" s="320"/>
      <c r="LS155" s="320"/>
      <c r="LT155" s="320"/>
      <c r="LU155" s="320"/>
      <c r="LV155" s="320"/>
      <c r="LW155" s="320"/>
      <c r="LX155" s="320"/>
      <c r="LY155" s="320"/>
      <c r="LZ155" s="320"/>
      <c r="MA155" s="320"/>
      <c r="MB155" s="320"/>
      <c r="MC155" s="320"/>
      <c r="MD155" s="320"/>
      <c r="ME155" s="320"/>
      <c r="MF155" s="320"/>
      <c r="MG155" s="320"/>
    </row>
    <row r="156" s="331" customFormat="1" ht="15" customHeight="1">
      <c r="A156" s="335" t="s">
        <v>227</v>
      </c>
      <c r="B156" s="339" t="s">
        <v>181</v>
      </c>
      <c r="C156" s="365"/>
      <c r="D156" s="365"/>
      <c r="E156" s="365"/>
      <c r="F156" s="365"/>
      <c r="G156" s="365"/>
      <c r="H156" s="365"/>
      <c r="I156" s="320"/>
      <c r="J156" s="320"/>
      <c r="K156" s="320"/>
      <c r="L156" s="320"/>
      <c r="M156" s="320"/>
      <c r="N156" s="320"/>
      <c r="O156" s="320"/>
      <c r="P156" s="320"/>
      <c r="Q156" s="320"/>
      <c r="R156" s="320"/>
      <c r="S156" s="320"/>
      <c r="T156" s="320"/>
      <c r="U156" s="320"/>
      <c r="V156" s="320"/>
      <c r="W156" s="320"/>
      <c r="X156" s="320"/>
      <c r="Y156" s="320"/>
      <c r="Z156" s="320"/>
      <c r="AA156" s="320"/>
      <c r="AB156" s="320"/>
      <c r="AC156" s="320"/>
      <c r="AD156" s="320"/>
      <c r="AE156" s="320"/>
      <c r="AF156" s="320"/>
      <c r="AG156" s="320"/>
      <c r="AH156" s="320"/>
      <c r="AI156" s="320"/>
      <c r="AJ156" s="320"/>
      <c r="AK156" s="320"/>
      <c r="AL156" s="320"/>
      <c r="AM156" s="320"/>
      <c r="AN156" s="320"/>
      <c r="AO156" s="320"/>
      <c r="AP156" s="320"/>
      <c r="AQ156" s="320"/>
      <c r="AR156" s="320"/>
      <c r="AS156" s="320"/>
      <c r="AT156" s="320"/>
      <c r="AU156" s="320"/>
      <c r="AV156" s="320"/>
      <c r="AW156" s="320"/>
      <c r="AX156" s="320"/>
      <c r="AY156" s="320"/>
      <c r="AZ156" s="320"/>
      <c r="BA156" s="320"/>
      <c r="BB156" s="320"/>
      <c r="BC156" s="320"/>
      <c r="BD156" s="320"/>
      <c r="BE156" s="320"/>
      <c r="BF156" s="320"/>
      <c r="BG156" s="320"/>
      <c r="BH156" s="320"/>
      <c r="BI156" s="320"/>
      <c r="BJ156" s="320"/>
      <c r="BK156" s="320"/>
      <c r="BL156" s="320"/>
      <c r="BM156" s="320"/>
      <c r="BN156" s="320"/>
      <c r="BO156" s="320"/>
      <c r="BP156" s="320"/>
      <c r="BQ156" s="320"/>
      <c r="BR156" s="320"/>
      <c r="BS156" s="320"/>
      <c r="BT156" s="320"/>
      <c r="BU156" s="320"/>
      <c r="BV156" s="320"/>
      <c r="BW156" s="320"/>
      <c r="BX156" s="320"/>
      <c r="BY156" s="320"/>
      <c r="BZ156" s="320"/>
      <c r="CA156" s="320"/>
      <c r="CB156" s="320"/>
      <c r="CC156" s="320"/>
      <c r="CD156" s="320"/>
      <c r="CE156" s="320"/>
      <c r="CF156" s="320"/>
      <c r="CG156" s="320"/>
      <c r="CH156" s="320"/>
      <c r="CI156" s="320"/>
      <c r="CJ156" s="320"/>
      <c r="CK156" s="320"/>
      <c r="CL156" s="320"/>
      <c r="CM156" s="320"/>
      <c r="CN156" s="320"/>
      <c r="CO156" s="320"/>
      <c r="CP156" s="320"/>
      <c r="CQ156" s="320"/>
      <c r="CR156" s="320"/>
      <c r="CS156" s="320"/>
      <c r="CT156" s="320"/>
      <c r="CU156" s="320"/>
      <c r="CV156" s="320"/>
      <c r="CW156" s="320"/>
      <c r="CX156" s="320"/>
      <c r="CY156" s="320"/>
      <c r="CZ156" s="320"/>
      <c r="DA156" s="320"/>
      <c r="DB156" s="320"/>
      <c r="DC156" s="320"/>
      <c r="DD156" s="320"/>
      <c r="DE156" s="320"/>
      <c r="DF156" s="320"/>
      <c r="DG156" s="320"/>
      <c r="DH156" s="320"/>
      <c r="DI156" s="320"/>
      <c r="DJ156" s="320"/>
      <c r="DK156" s="320"/>
      <c r="DL156" s="320"/>
      <c r="DM156" s="320"/>
      <c r="DN156" s="320"/>
      <c r="DO156" s="320"/>
      <c r="DP156" s="320"/>
      <c r="DQ156" s="320"/>
      <c r="DR156" s="320"/>
      <c r="DS156" s="320"/>
      <c r="DT156" s="320"/>
      <c r="DU156" s="320"/>
      <c r="DV156" s="320"/>
      <c r="DW156" s="320"/>
      <c r="DX156" s="320"/>
      <c r="DY156" s="320"/>
      <c r="DZ156" s="320"/>
      <c r="EA156" s="320"/>
      <c r="EB156" s="320"/>
      <c r="EC156" s="320"/>
      <c r="ED156" s="320"/>
      <c r="EE156" s="320"/>
      <c r="EF156" s="320"/>
      <c r="EG156" s="320"/>
      <c r="EH156" s="320"/>
      <c r="EI156" s="320"/>
      <c r="EJ156" s="320"/>
      <c r="EK156" s="320"/>
      <c r="EL156" s="320"/>
      <c r="EM156" s="320"/>
      <c r="EN156" s="320"/>
      <c r="EO156" s="320"/>
      <c r="EP156" s="320"/>
      <c r="EQ156" s="320"/>
      <c r="ER156" s="320"/>
      <c r="ES156" s="320"/>
      <c r="ET156" s="320"/>
      <c r="EU156" s="320"/>
      <c r="EV156" s="320"/>
      <c r="EW156" s="320"/>
      <c r="EX156" s="320"/>
      <c r="EY156" s="320"/>
      <c r="EZ156" s="320"/>
      <c r="FA156" s="320"/>
      <c r="FB156" s="320"/>
      <c r="FC156" s="320"/>
      <c r="FD156" s="320"/>
      <c r="FE156" s="320"/>
      <c r="FF156" s="320"/>
      <c r="FG156" s="320"/>
      <c r="FH156" s="320"/>
      <c r="FI156" s="320"/>
      <c r="FJ156" s="320"/>
      <c r="FK156" s="320"/>
      <c r="FL156" s="320"/>
      <c r="FM156" s="320"/>
      <c r="FN156" s="320"/>
      <c r="FO156" s="320"/>
      <c r="FP156" s="320"/>
      <c r="FQ156" s="320"/>
      <c r="FR156" s="320"/>
      <c r="FS156" s="320"/>
      <c r="FT156" s="320"/>
      <c r="FU156" s="320"/>
      <c r="FV156" s="320"/>
      <c r="FW156" s="320"/>
      <c r="FX156" s="320"/>
      <c r="FY156" s="320"/>
      <c r="FZ156" s="320"/>
      <c r="GA156" s="320"/>
      <c r="GB156" s="320"/>
      <c r="GC156" s="320"/>
      <c r="GD156" s="320"/>
      <c r="GE156" s="320"/>
      <c r="GF156" s="320"/>
      <c r="GG156" s="320"/>
      <c r="GH156" s="320"/>
      <c r="GI156" s="320"/>
      <c r="GJ156" s="320"/>
      <c r="GK156" s="320"/>
      <c r="GL156" s="320"/>
      <c r="GM156" s="320"/>
      <c r="GN156" s="320"/>
      <c r="GO156" s="320"/>
      <c r="GP156" s="320"/>
      <c r="GQ156" s="320"/>
      <c r="GR156" s="320"/>
      <c r="GS156" s="320"/>
      <c r="GT156" s="320"/>
      <c r="GU156" s="320"/>
      <c r="GV156" s="320"/>
      <c r="GW156" s="320"/>
      <c r="GX156" s="320"/>
      <c r="GY156" s="320"/>
      <c r="GZ156" s="320"/>
      <c r="HA156" s="320"/>
      <c r="HB156" s="320"/>
      <c r="HC156" s="320"/>
      <c r="HD156" s="320"/>
      <c r="HE156" s="320"/>
      <c r="HF156" s="320"/>
      <c r="HG156" s="320"/>
      <c r="HH156" s="320"/>
      <c r="HI156" s="320"/>
      <c r="HJ156" s="320"/>
      <c r="HK156" s="320"/>
      <c r="HL156" s="320"/>
      <c r="HM156" s="320"/>
      <c r="HN156" s="320"/>
      <c r="HO156" s="320"/>
      <c r="HP156" s="320"/>
      <c r="HQ156" s="320"/>
      <c r="HR156" s="320"/>
      <c r="HS156" s="320"/>
      <c r="HT156" s="320"/>
      <c r="HU156" s="320"/>
      <c r="HV156" s="320"/>
      <c r="HW156" s="320"/>
      <c r="HX156" s="320"/>
      <c r="HY156" s="320"/>
      <c r="HZ156" s="320"/>
      <c r="IA156" s="320"/>
      <c r="IB156" s="320"/>
      <c r="IC156" s="320"/>
      <c r="ID156" s="320"/>
      <c r="IE156" s="320"/>
      <c r="IF156" s="320"/>
      <c r="IG156" s="320"/>
      <c r="IH156" s="320"/>
      <c r="II156" s="320"/>
      <c r="IJ156" s="320"/>
      <c r="IK156" s="320"/>
      <c r="IL156" s="320"/>
      <c r="IM156" s="320"/>
      <c r="IN156" s="320"/>
      <c r="IO156" s="320"/>
      <c r="IP156" s="320"/>
      <c r="IQ156" s="320"/>
      <c r="IR156" s="320"/>
      <c r="IS156" s="320"/>
      <c r="IT156" s="320"/>
      <c r="IU156" s="320"/>
      <c r="IV156" s="320"/>
      <c r="IW156" s="320"/>
      <c r="IX156" s="320"/>
      <c r="IY156" s="320"/>
      <c r="IZ156" s="320"/>
      <c r="JA156" s="320"/>
      <c r="JB156" s="320"/>
      <c r="JC156" s="320"/>
      <c r="JD156" s="320"/>
      <c r="JE156" s="320"/>
      <c r="JF156" s="320"/>
      <c r="JG156" s="320"/>
      <c r="JH156" s="320"/>
      <c r="JI156" s="320"/>
      <c r="JJ156" s="320"/>
      <c r="JK156" s="320"/>
      <c r="JL156" s="320"/>
      <c r="JM156" s="320"/>
      <c r="JN156" s="320"/>
      <c r="JO156" s="320"/>
      <c r="JP156" s="320"/>
      <c r="JQ156" s="320"/>
      <c r="JR156" s="320"/>
      <c r="JS156" s="320"/>
      <c r="JT156" s="320"/>
      <c r="JU156" s="320"/>
      <c r="JV156" s="320"/>
      <c r="JW156" s="320"/>
      <c r="JX156" s="320"/>
      <c r="JY156" s="320"/>
      <c r="JZ156" s="320"/>
      <c r="KA156" s="320"/>
      <c r="KB156" s="320"/>
      <c r="KC156" s="320"/>
      <c r="KD156" s="320"/>
      <c r="KE156" s="320"/>
      <c r="KF156" s="320"/>
      <c r="KG156" s="320"/>
      <c r="KH156" s="320"/>
      <c r="KI156" s="320"/>
      <c r="KJ156" s="320"/>
      <c r="KK156" s="320"/>
      <c r="KL156" s="320"/>
      <c r="KM156" s="320"/>
      <c r="KN156" s="320"/>
      <c r="KO156" s="320"/>
      <c r="KP156" s="320"/>
      <c r="KQ156" s="320"/>
      <c r="KR156" s="320"/>
      <c r="KS156" s="320"/>
      <c r="KT156" s="320"/>
      <c r="KU156" s="320"/>
      <c r="KV156" s="320"/>
      <c r="KW156" s="320"/>
      <c r="KX156" s="320"/>
      <c r="KY156" s="320"/>
      <c r="KZ156" s="320"/>
      <c r="LA156" s="320"/>
      <c r="LB156" s="320"/>
      <c r="LC156" s="320"/>
      <c r="LD156" s="320"/>
      <c r="LE156" s="320"/>
      <c r="LF156" s="320"/>
      <c r="LG156" s="320"/>
      <c r="LH156" s="320"/>
      <c r="LI156" s="320"/>
      <c r="LJ156" s="320"/>
      <c r="LK156" s="320"/>
      <c r="LL156" s="320"/>
      <c r="LM156" s="320"/>
      <c r="LN156" s="320"/>
      <c r="LO156" s="320"/>
      <c r="LP156" s="320"/>
      <c r="LQ156" s="320"/>
      <c r="LR156" s="320"/>
      <c r="LS156" s="320"/>
      <c r="LT156" s="320"/>
      <c r="LU156" s="320"/>
      <c r="LV156" s="320"/>
      <c r="LW156" s="320"/>
      <c r="LX156" s="320"/>
      <c r="LY156" s="320"/>
      <c r="LZ156" s="320"/>
      <c r="MA156" s="320"/>
      <c r="MB156" s="320"/>
      <c r="MC156" s="320"/>
      <c r="MD156" s="320"/>
      <c r="ME156" s="320"/>
      <c r="MF156" s="320"/>
      <c r="MG156" s="320"/>
    </row>
    <row r="157" s="331" customFormat="1" ht="15.75">
      <c r="A157" s="335" t="s">
        <v>413</v>
      </c>
      <c r="B157" s="339" t="s">
        <v>245</v>
      </c>
      <c r="C157" s="357">
        <f>'СС Макро ТО новый кон'!D109</f>
        <v>4038</v>
      </c>
      <c r="D157" s="357">
        <f>'СС Макро ТО новый кон'!E109</f>
        <v>6450.5</v>
      </c>
      <c r="E157" s="357">
        <f>'СС Макро ТО новый кон'!F109</f>
        <v>7824</v>
      </c>
      <c r="F157" s="357">
        <f>'СС Макро ТО новый кон'!G109</f>
        <v>9883.7000000000007</v>
      </c>
      <c r="G157" s="357">
        <f>'СС Макро ТО новый кон'!H109</f>
        <v>6217</v>
      </c>
      <c r="H157" s="357">
        <f>'СС Макро ТО новый кон'!I109</f>
        <v>6418.3999999999996</v>
      </c>
      <c r="I157" s="320"/>
      <c r="J157" s="320"/>
      <c r="K157" s="320"/>
      <c r="L157" s="320"/>
      <c r="M157" s="320"/>
      <c r="N157" s="320"/>
      <c r="O157" s="320"/>
      <c r="P157" s="320"/>
      <c r="Q157" s="320"/>
      <c r="R157" s="320"/>
      <c r="S157" s="320"/>
      <c r="T157" s="320"/>
      <c r="U157" s="320"/>
      <c r="V157" s="320"/>
      <c r="W157" s="320"/>
      <c r="X157" s="320"/>
      <c r="Y157" s="320"/>
      <c r="Z157" s="320"/>
      <c r="AA157" s="320"/>
      <c r="AB157" s="320"/>
      <c r="AC157" s="320"/>
      <c r="AD157" s="320"/>
      <c r="AE157" s="320"/>
      <c r="AF157" s="320"/>
      <c r="AG157" s="320"/>
      <c r="AH157" s="320"/>
      <c r="AI157" s="320"/>
      <c r="AJ157" s="320"/>
      <c r="AK157" s="320"/>
      <c r="AL157" s="320"/>
      <c r="AM157" s="320"/>
      <c r="AN157" s="320"/>
      <c r="AO157" s="320"/>
      <c r="AP157" s="320"/>
      <c r="AQ157" s="320"/>
      <c r="AR157" s="320"/>
      <c r="AS157" s="320"/>
      <c r="AT157" s="320"/>
      <c r="AU157" s="320"/>
      <c r="AV157" s="320"/>
      <c r="AW157" s="320"/>
      <c r="AX157" s="320"/>
      <c r="AY157" s="320"/>
      <c r="AZ157" s="320"/>
      <c r="BA157" s="320"/>
      <c r="BB157" s="320"/>
      <c r="BC157" s="320"/>
      <c r="BD157" s="320"/>
      <c r="BE157" s="320"/>
      <c r="BF157" s="320"/>
      <c r="BG157" s="320"/>
      <c r="BH157" s="320"/>
      <c r="BI157" s="320"/>
      <c r="BJ157" s="320"/>
      <c r="BK157" s="320"/>
      <c r="BL157" s="320"/>
      <c r="BM157" s="320"/>
      <c r="BN157" s="320"/>
      <c r="BO157" s="320"/>
      <c r="BP157" s="320"/>
      <c r="BQ157" s="320"/>
      <c r="BR157" s="320"/>
      <c r="BS157" s="320"/>
      <c r="BT157" s="320"/>
      <c r="BU157" s="320"/>
      <c r="BV157" s="320"/>
      <c r="BW157" s="320"/>
      <c r="BX157" s="320"/>
      <c r="BY157" s="320"/>
      <c r="BZ157" s="320"/>
      <c r="CA157" s="320"/>
      <c r="CB157" s="320"/>
      <c r="CC157" s="320"/>
      <c r="CD157" s="320"/>
      <c r="CE157" s="320"/>
      <c r="CF157" s="320"/>
      <c r="CG157" s="320"/>
      <c r="CH157" s="320"/>
      <c r="CI157" s="320"/>
      <c r="CJ157" s="320"/>
      <c r="CK157" s="320"/>
      <c r="CL157" s="320"/>
      <c r="CM157" s="320"/>
      <c r="CN157" s="320"/>
      <c r="CO157" s="320"/>
      <c r="CP157" s="320"/>
      <c r="CQ157" s="320"/>
      <c r="CR157" s="320"/>
      <c r="CS157" s="320"/>
      <c r="CT157" s="320"/>
      <c r="CU157" s="320"/>
      <c r="CV157" s="320"/>
      <c r="CW157" s="320"/>
      <c r="CX157" s="320"/>
      <c r="CY157" s="320"/>
      <c r="CZ157" s="320"/>
      <c r="DA157" s="320"/>
      <c r="DB157" s="320"/>
      <c r="DC157" s="320"/>
      <c r="DD157" s="320"/>
      <c r="DE157" s="320"/>
      <c r="DF157" s="320"/>
      <c r="DG157" s="320"/>
      <c r="DH157" s="320"/>
      <c r="DI157" s="320"/>
      <c r="DJ157" s="320"/>
      <c r="DK157" s="320"/>
      <c r="DL157" s="320"/>
      <c r="DM157" s="320"/>
      <c r="DN157" s="320"/>
      <c r="DO157" s="320"/>
      <c r="DP157" s="320"/>
      <c r="DQ157" s="320"/>
      <c r="DR157" s="320"/>
      <c r="DS157" s="320"/>
      <c r="DT157" s="320"/>
      <c r="DU157" s="320"/>
      <c r="DV157" s="320"/>
      <c r="DW157" s="320"/>
      <c r="DX157" s="320"/>
      <c r="DY157" s="320"/>
      <c r="DZ157" s="320"/>
      <c r="EA157" s="320"/>
      <c r="EB157" s="320"/>
      <c r="EC157" s="320"/>
      <c r="ED157" s="320"/>
      <c r="EE157" s="320"/>
      <c r="EF157" s="320"/>
      <c r="EG157" s="320"/>
      <c r="EH157" s="320"/>
      <c r="EI157" s="320"/>
      <c r="EJ157" s="320"/>
      <c r="EK157" s="320"/>
      <c r="EL157" s="320"/>
      <c r="EM157" s="320"/>
      <c r="EN157" s="320"/>
      <c r="EO157" s="320"/>
      <c r="EP157" s="320"/>
      <c r="EQ157" s="320"/>
      <c r="ER157" s="320"/>
      <c r="ES157" s="320"/>
      <c r="ET157" s="320"/>
      <c r="EU157" s="320"/>
      <c r="EV157" s="320"/>
      <c r="EW157" s="320"/>
      <c r="EX157" s="320"/>
      <c r="EY157" s="320"/>
      <c r="EZ157" s="320"/>
      <c r="FA157" s="320"/>
      <c r="FB157" s="320"/>
      <c r="FC157" s="320"/>
      <c r="FD157" s="320"/>
      <c r="FE157" s="320"/>
      <c r="FF157" s="320"/>
      <c r="FG157" s="320"/>
      <c r="FH157" s="320"/>
      <c r="FI157" s="320"/>
      <c r="FJ157" s="320"/>
      <c r="FK157" s="320"/>
      <c r="FL157" s="320"/>
      <c r="FM157" s="320"/>
      <c r="FN157" s="320"/>
      <c r="FO157" s="320"/>
      <c r="FP157" s="320"/>
      <c r="FQ157" s="320"/>
      <c r="FR157" s="320"/>
      <c r="FS157" s="320"/>
      <c r="FT157" s="320"/>
      <c r="FU157" s="320"/>
      <c r="FV157" s="320"/>
      <c r="FW157" s="320"/>
      <c r="FX157" s="320"/>
      <c r="FY157" s="320"/>
      <c r="FZ157" s="320"/>
      <c r="GA157" s="320"/>
      <c r="GB157" s="320"/>
      <c r="GC157" s="320"/>
      <c r="GD157" s="320"/>
      <c r="GE157" s="320"/>
      <c r="GF157" s="320"/>
      <c r="GG157" s="320"/>
      <c r="GH157" s="320"/>
      <c r="GI157" s="320"/>
      <c r="GJ157" s="320"/>
      <c r="GK157" s="320"/>
      <c r="GL157" s="320"/>
      <c r="GM157" s="320"/>
      <c r="GN157" s="320"/>
      <c r="GO157" s="320"/>
      <c r="GP157" s="320"/>
      <c r="GQ157" s="320"/>
      <c r="GR157" s="320"/>
      <c r="GS157" s="320"/>
      <c r="GT157" s="320"/>
      <c r="GU157" s="320"/>
      <c r="GV157" s="320"/>
      <c r="GW157" s="320"/>
      <c r="GX157" s="320"/>
      <c r="GY157" s="320"/>
      <c r="GZ157" s="320"/>
      <c r="HA157" s="320"/>
      <c r="HB157" s="320"/>
      <c r="HC157" s="320"/>
      <c r="HD157" s="320"/>
      <c r="HE157" s="320"/>
      <c r="HF157" s="320"/>
      <c r="HG157" s="320"/>
      <c r="HH157" s="320"/>
      <c r="HI157" s="320"/>
      <c r="HJ157" s="320"/>
      <c r="HK157" s="320"/>
      <c r="HL157" s="320"/>
      <c r="HM157" s="320"/>
      <c r="HN157" s="320"/>
      <c r="HO157" s="320"/>
      <c r="HP157" s="320"/>
      <c r="HQ157" s="320"/>
      <c r="HR157" s="320"/>
      <c r="HS157" s="320"/>
      <c r="HT157" s="320"/>
      <c r="HU157" s="320"/>
      <c r="HV157" s="320"/>
      <c r="HW157" s="320"/>
      <c r="HX157" s="320"/>
      <c r="HY157" s="320"/>
      <c r="HZ157" s="320"/>
      <c r="IA157" s="320"/>
      <c r="IB157" s="320"/>
      <c r="IC157" s="320"/>
      <c r="ID157" s="320"/>
      <c r="IE157" s="320"/>
      <c r="IF157" s="320"/>
      <c r="IG157" s="320"/>
      <c r="IH157" s="320"/>
      <c r="II157" s="320"/>
      <c r="IJ157" s="320"/>
      <c r="IK157" s="320"/>
      <c r="IL157" s="320"/>
      <c r="IM157" s="320"/>
      <c r="IN157" s="320"/>
      <c r="IO157" s="320"/>
      <c r="IP157" s="320"/>
      <c r="IQ157" s="320"/>
      <c r="IR157" s="320"/>
      <c r="IS157" s="320"/>
      <c r="IT157" s="320"/>
      <c r="IU157" s="320"/>
      <c r="IV157" s="320"/>
      <c r="IW157" s="320"/>
      <c r="IX157" s="320"/>
      <c r="IY157" s="320"/>
      <c r="IZ157" s="320"/>
      <c r="JA157" s="320"/>
      <c r="JB157" s="320"/>
      <c r="JC157" s="320"/>
      <c r="JD157" s="320"/>
      <c r="JE157" s="320"/>
      <c r="JF157" s="320"/>
      <c r="JG157" s="320"/>
      <c r="JH157" s="320"/>
      <c r="JI157" s="320"/>
      <c r="JJ157" s="320"/>
      <c r="JK157" s="320"/>
      <c r="JL157" s="320"/>
      <c r="JM157" s="320"/>
      <c r="JN157" s="320"/>
      <c r="JO157" s="320"/>
      <c r="JP157" s="320"/>
      <c r="JQ157" s="320"/>
      <c r="JR157" s="320"/>
      <c r="JS157" s="320"/>
      <c r="JT157" s="320"/>
      <c r="JU157" s="320"/>
      <c r="JV157" s="320"/>
      <c r="JW157" s="320"/>
      <c r="JX157" s="320"/>
      <c r="JY157" s="320"/>
      <c r="JZ157" s="320"/>
      <c r="KA157" s="320"/>
      <c r="KB157" s="320"/>
      <c r="KC157" s="320"/>
      <c r="KD157" s="320"/>
      <c r="KE157" s="320"/>
      <c r="KF157" s="320"/>
      <c r="KG157" s="320"/>
      <c r="KH157" s="320"/>
      <c r="KI157" s="320"/>
      <c r="KJ157" s="320"/>
      <c r="KK157" s="320"/>
      <c r="KL157" s="320"/>
      <c r="KM157" s="320"/>
      <c r="KN157" s="320"/>
      <c r="KO157" s="320"/>
      <c r="KP157" s="320"/>
      <c r="KQ157" s="320"/>
      <c r="KR157" s="320"/>
      <c r="KS157" s="320"/>
      <c r="KT157" s="320"/>
      <c r="KU157" s="320"/>
      <c r="KV157" s="320"/>
      <c r="KW157" s="320"/>
      <c r="KX157" s="320"/>
      <c r="KY157" s="320"/>
      <c r="KZ157" s="320"/>
      <c r="LA157" s="320"/>
      <c r="LB157" s="320"/>
      <c r="LC157" s="320"/>
      <c r="LD157" s="320"/>
      <c r="LE157" s="320"/>
      <c r="LF157" s="320"/>
      <c r="LG157" s="320"/>
      <c r="LH157" s="320"/>
      <c r="LI157" s="320"/>
      <c r="LJ157" s="320"/>
      <c r="LK157" s="320"/>
      <c r="LL157" s="320"/>
      <c r="LM157" s="320"/>
      <c r="LN157" s="320"/>
      <c r="LO157" s="320"/>
      <c r="LP157" s="320"/>
      <c r="LQ157" s="320"/>
      <c r="LR157" s="320"/>
      <c r="LS157" s="320"/>
      <c r="LT157" s="320"/>
      <c r="LU157" s="320"/>
      <c r="LV157" s="320"/>
      <c r="LW157" s="320"/>
      <c r="LX157" s="320"/>
      <c r="LY157" s="320"/>
      <c r="LZ157" s="320"/>
      <c r="MA157" s="320"/>
      <c r="MB157" s="320"/>
      <c r="MC157" s="320"/>
      <c r="MD157" s="320"/>
      <c r="ME157" s="320"/>
      <c r="MF157" s="320"/>
      <c r="MG157" s="320"/>
    </row>
    <row r="158" s="331" customFormat="1" ht="15.75">
      <c r="A158" s="341" t="s">
        <v>188</v>
      </c>
      <c r="B158" s="375"/>
      <c r="C158" s="376"/>
      <c r="D158" s="376"/>
      <c r="E158" s="376"/>
      <c r="F158" s="376"/>
      <c r="G158" s="376"/>
      <c r="H158" s="376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320"/>
      <c r="AB158" s="320"/>
      <c r="AC158" s="320"/>
      <c r="AD158" s="320"/>
      <c r="AE158" s="320"/>
      <c r="AF158" s="320"/>
      <c r="AG158" s="320"/>
      <c r="AH158" s="320"/>
      <c r="AI158" s="320"/>
      <c r="AJ158" s="320"/>
      <c r="AK158" s="320"/>
      <c r="AL158" s="320"/>
      <c r="AM158" s="320"/>
      <c r="AN158" s="320"/>
      <c r="AO158" s="320"/>
      <c r="AP158" s="320"/>
      <c r="AQ158" s="320"/>
      <c r="AR158" s="320"/>
      <c r="AS158" s="320"/>
      <c r="AT158" s="320"/>
      <c r="AU158" s="320"/>
      <c r="AV158" s="320"/>
      <c r="AW158" s="320"/>
      <c r="AX158" s="320"/>
      <c r="AY158" s="320"/>
      <c r="AZ158" s="320"/>
      <c r="BA158" s="320"/>
      <c r="BB158" s="320"/>
      <c r="BC158" s="320"/>
      <c r="BD158" s="320"/>
      <c r="BE158" s="320"/>
      <c r="BF158" s="320"/>
      <c r="BG158" s="320"/>
      <c r="BH158" s="320"/>
      <c r="BI158" s="320"/>
      <c r="BJ158" s="320"/>
      <c r="BK158" s="320"/>
      <c r="BL158" s="320"/>
      <c r="BM158" s="320"/>
      <c r="BN158" s="320"/>
      <c r="BO158" s="320"/>
      <c r="BP158" s="320"/>
      <c r="BQ158" s="320"/>
      <c r="BR158" s="320"/>
      <c r="BS158" s="320"/>
      <c r="BT158" s="320"/>
      <c r="BU158" s="320"/>
      <c r="BV158" s="320"/>
      <c r="BW158" s="320"/>
      <c r="BX158" s="320"/>
      <c r="BY158" s="320"/>
      <c r="BZ158" s="320"/>
      <c r="CA158" s="320"/>
      <c r="CB158" s="320"/>
      <c r="CC158" s="320"/>
      <c r="CD158" s="320"/>
      <c r="CE158" s="320"/>
      <c r="CF158" s="320"/>
      <c r="CG158" s="320"/>
      <c r="CH158" s="320"/>
      <c r="CI158" s="320"/>
      <c r="CJ158" s="320"/>
      <c r="CK158" s="320"/>
      <c r="CL158" s="320"/>
      <c r="CM158" s="320"/>
      <c r="CN158" s="320"/>
      <c r="CO158" s="320"/>
      <c r="CP158" s="320"/>
      <c r="CQ158" s="320"/>
      <c r="CR158" s="320"/>
      <c r="CS158" s="320"/>
      <c r="CT158" s="320"/>
      <c r="CU158" s="320"/>
      <c r="CV158" s="320"/>
      <c r="CW158" s="320"/>
      <c r="CX158" s="320"/>
      <c r="CY158" s="320"/>
      <c r="CZ158" s="320"/>
      <c r="DA158" s="320"/>
      <c r="DB158" s="320"/>
      <c r="DC158" s="320"/>
      <c r="DD158" s="320"/>
      <c r="DE158" s="320"/>
      <c r="DF158" s="320"/>
      <c r="DG158" s="320"/>
      <c r="DH158" s="320"/>
      <c r="DI158" s="320"/>
      <c r="DJ158" s="320"/>
      <c r="DK158" s="320"/>
      <c r="DL158" s="320"/>
      <c r="DM158" s="320"/>
      <c r="DN158" s="320"/>
      <c r="DO158" s="320"/>
      <c r="DP158" s="320"/>
      <c r="DQ158" s="320"/>
      <c r="DR158" s="320"/>
      <c r="DS158" s="320"/>
      <c r="DT158" s="320"/>
      <c r="DU158" s="320"/>
      <c r="DV158" s="320"/>
      <c r="DW158" s="320"/>
      <c r="DX158" s="320"/>
      <c r="DY158" s="320"/>
      <c r="DZ158" s="320"/>
      <c r="EA158" s="320"/>
      <c r="EB158" s="320"/>
      <c r="EC158" s="320"/>
      <c r="ED158" s="320"/>
      <c r="EE158" s="320"/>
      <c r="EF158" s="320"/>
      <c r="EG158" s="320"/>
      <c r="EH158" s="320"/>
      <c r="EI158" s="320"/>
      <c r="EJ158" s="320"/>
      <c r="EK158" s="320"/>
      <c r="EL158" s="320"/>
      <c r="EM158" s="320"/>
      <c r="EN158" s="320"/>
      <c r="EO158" s="320"/>
      <c r="EP158" s="320"/>
      <c r="EQ158" s="320"/>
      <c r="ER158" s="320"/>
      <c r="ES158" s="320"/>
      <c r="ET158" s="320"/>
      <c r="EU158" s="320"/>
      <c r="EV158" s="320"/>
      <c r="EW158" s="320"/>
      <c r="EX158" s="320"/>
      <c r="EY158" s="320"/>
      <c r="EZ158" s="320"/>
      <c r="FA158" s="320"/>
      <c r="FB158" s="320"/>
      <c r="FC158" s="320"/>
      <c r="FD158" s="320"/>
      <c r="FE158" s="320"/>
      <c r="FF158" s="320"/>
      <c r="FG158" s="320"/>
      <c r="FH158" s="320"/>
      <c r="FI158" s="320"/>
      <c r="FJ158" s="320"/>
      <c r="FK158" s="320"/>
      <c r="FL158" s="320"/>
      <c r="FM158" s="320"/>
      <c r="FN158" s="320"/>
      <c r="FO158" s="320"/>
      <c r="FP158" s="320"/>
      <c r="FQ158" s="320"/>
      <c r="FR158" s="320"/>
      <c r="FS158" s="320"/>
      <c r="FT158" s="320"/>
      <c r="FU158" s="320"/>
      <c r="FV158" s="320"/>
      <c r="FW158" s="320"/>
      <c r="FX158" s="320"/>
      <c r="FY158" s="320"/>
      <c r="FZ158" s="320"/>
      <c r="GA158" s="320"/>
      <c r="GB158" s="320"/>
      <c r="GC158" s="320"/>
      <c r="GD158" s="320"/>
      <c r="GE158" s="320"/>
      <c r="GF158" s="320"/>
      <c r="GG158" s="320"/>
      <c r="GH158" s="320"/>
      <c r="GI158" s="320"/>
      <c r="GJ158" s="320"/>
      <c r="GK158" s="320"/>
      <c r="GL158" s="320"/>
      <c r="GM158" s="320"/>
      <c r="GN158" s="320"/>
      <c r="GO158" s="320"/>
      <c r="GP158" s="320"/>
      <c r="GQ158" s="320"/>
      <c r="GR158" s="320"/>
      <c r="GS158" s="320"/>
      <c r="GT158" s="320"/>
      <c r="GU158" s="320"/>
      <c r="GV158" s="320"/>
      <c r="GW158" s="320"/>
      <c r="GX158" s="320"/>
      <c r="GY158" s="320"/>
      <c r="GZ158" s="320"/>
      <c r="HA158" s="320"/>
      <c r="HB158" s="320"/>
      <c r="HC158" s="320"/>
      <c r="HD158" s="320"/>
      <c r="HE158" s="320"/>
      <c r="HF158" s="320"/>
      <c r="HG158" s="320"/>
      <c r="HH158" s="320"/>
      <c r="HI158" s="320"/>
      <c r="HJ158" s="320"/>
      <c r="HK158" s="320"/>
      <c r="HL158" s="320"/>
      <c r="HM158" s="320"/>
      <c r="HN158" s="320"/>
      <c r="HO158" s="320"/>
      <c r="HP158" s="320"/>
      <c r="HQ158" s="320"/>
      <c r="HR158" s="320"/>
      <c r="HS158" s="320"/>
      <c r="HT158" s="320"/>
      <c r="HU158" s="320"/>
      <c r="HV158" s="320"/>
      <c r="HW158" s="320"/>
      <c r="HX158" s="320"/>
      <c r="HY158" s="320"/>
      <c r="HZ158" s="320"/>
      <c r="IA158" s="320"/>
      <c r="IB158" s="320"/>
      <c r="IC158" s="320"/>
      <c r="ID158" s="320"/>
      <c r="IE158" s="320"/>
      <c r="IF158" s="320"/>
      <c r="IG158" s="320"/>
      <c r="IH158" s="320"/>
      <c r="II158" s="320"/>
      <c r="IJ158" s="320"/>
      <c r="IK158" s="320"/>
      <c r="IL158" s="320"/>
      <c r="IM158" s="320"/>
      <c r="IN158" s="320"/>
      <c r="IO158" s="320"/>
      <c r="IP158" s="320"/>
      <c r="IQ158" s="320"/>
      <c r="IR158" s="320"/>
      <c r="IS158" s="320"/>
      <c r="IT158" s="320"/>
      <c r="IU158" s="320"/>
      <c r="IV158" s="320"/>
      <c r="IW158" s="320"/>
      <c r="IX158" s="320"/>
      <c r="IY158" s="320"/>
      <c r="IZ158" s="320"/>
      <c r="JA158" s="320"/>
      <c r="JB158" s="320"/>
      <c r="JC158" s="320"/>
      <c r="JD158" s="320"/>
      <c r="JE158" s="320"/>
      <c r="JF158" s="320"/>
      <c r="JG158" s="320"/>
      <c r="JH158" s="320"/>
      <c r="JI158" s="320"/>
      <c r="JJ158" s="320"/>
      <c r="JK158" s="320"/>
      <c r="JL158" s="320"/>
      <c r="JM158" s="320"/>
      <c r="JN158" s="320"/>
      <c r="JO158" s="320"/>
      <c r="JP158" s="320"/>
      <c r="JQ158" s="320"/>
      <c r="JR158" s="320"/>
      <c r="JS158" s="320"/>
      <c r="JT158" s="320"/>
      <c r="JU158" s="320"/>
      <c r="JV158" s="320"/>
      <c r="JW158" s="320"/>
      <c r="JX158" s="320"/>
      <c r="JY158" s="320"/>
      <c r="JZ158" s="320"/>
      <c r="KA158" s="320"/>
      <c r="KB158" s="320"/>
      <c r="KC158" s="320"/>
      <c r="KD158" s="320"/>
      <c r="KE158" s="320"/>
      <c r="KF158" s="320"/>
      <c r="KG158" s="320"/>
      <c r="KH158" s="320"/>
      <c r="KI158" s="320"/>
      <c r="KJ158" s="320"/>
      <c r="KK158" s="320"/>
      <c r="KL158" s="320"/>
      <c r="KM158" s="320"/>
      <c r="KN158" s="320"/>
      <c r="KO158" s="320"/>
      <c r="KP158" s="320"/>
      <c r="KQ158" s="320"/>
      <c r="KR158" s="320"/>
      <c r="KS158" s="320"/>
      <c r="KT158" s="320"/>
      <c r="KU158" s="320"/>
      <c r="KV158" s="320"/>
      <c r="KW158" s="320"/>
      <c r="KX158" s="320"/>
      <c r="KY158" s="320"/>
      <c r="KZ158" s="320"/>
      <c r="LA158" s="320"/>
      <c r="LB158" s="320"/>
      <c r="LC158" s="320"/>
      <c r="LD158" s="320"/>
      <c r="LE158" s="320"/>
      <c r="LF158" s="320"/>
      <c r="LG158" s="320"/>
      <c r="LH158" s="320"/>
      <c r="LI158" s="320"/>
      <c r="LJ158" s="320"/>
      <c r="LK158" s="320"/>
      <c r="LL158" s="320"/>
      <c r="LM158" s="320"/>
      <c r="LN158" s="320"/>
      <c r="LO158" s="320"/>
      <c r="LP158" s="320"/>
      <c r="LQ158" s="320"/>
      <c r="LR158" s="320"/>
      <c r="LS158" s="320"/>
      <c r="LT158" s="320"/>
      <c r="LU158" s="320"/>
      <c r="LV158" s="320"/>
      <c r="LW158" s="320"/>
      <c r="LX158" s="320"/>
      <c r="LY158" s="320"/>
      <c r="LZ158" s="320"/>
      <c r="MA158" s="320"/>
      <c r="MB158" s="320"/>
      <c r="MC158" s="320"/>
      <c r="MD158" s="320"/>
      <c r="ME158" s="320"/>
      <c r="MF158" s="320"/>
      <c r="MG158" s="320"/>
    </row>
    <row r="159" s="331" customFormat="1" ht="21.199999999999999" customHeight="1">
      <c r="A159" s="341" t="s">
        <v>227</v>
      </c>
      <c r="B159" s="377" t="s">
        <v>181</v>
      </c>
      <c r="C159" s="376"/>
      <c r="D159" s="376"/>
      <c r="E159" s="376"/>
      <c r="F159" s="376"/>
      <c r="G159" s="376"/>
      <c r="H159" s="376"/>
      <c r="I159" s="320"/>
      <c r="J159" s="320"/>
      <c r="K159" s="320"/>
      <c r="L159" s="320"/>
      <c r="M159" s="320"/>
      <c r="N159" s="320"/>
      <c r="O159" s="320"/>
      <c r="P159" s="320"/>
      <c r="Q159" s="320"/>
      <c r="R159" s="320"/>
      <c r="S159" s="320"/>
      <c r="T159" s="320"/>
      <c r="U159" s="320"/>
      <c r="V159" s="320"/>
      <c r="W159" s="320"/>
      <c r="X159" s="320"/>
      <c r="Y159" s="320"/>
      <c r="Z159" s="320"/>
      <c r="AA159" s="320"/>
      <c r="AB159" s="320"/>
      <c r="AC159" s="320"/>
      <c r="AD159" s="320"/>
      <c r="AE159" s="320"/>
      <c r="AF159" s="320"/>
      <c r="AG159" s="320"/>
      <c r="AH159" s="320"/>
      <c r="AI159" s="320"/>
      <c r="AJ159" s="320"/>
      <c r="AK159" s="320"/>
      <c r="AL159" s="320"/>
      <c r="AM159" s="320"/>
      <c r="AN159" s="320"/>
      <c r="AO159" s="320"/>
      <c r="AP159" s="320"/>
      <c r="AQ159" s="320"/>
      <c r="AR159" s="320"/>
      <c r="AS159" s="320"/>
      <c r="AT159" s="320"/>
      <c r="AU159" s="320"/>
      <c r="AV159" s="320"/>
      <c r="AW159" s="320"/>
      <c r="AX159" s="320"/>
      <c r="AY159" s="320"/>
      <c r="AZ159" s="320"/>
      <c r="BA159" s="320"/>
      <c r="BB159" s="320"/>
      <c r="BC159" s="320"/>
      <c r="BD159" s="320"/>
      <c r="BE159" s="320"/>
      <c r="BF159" s="320"/>
      <c r="BG159" s="320"/>
      <c r="BH159" s="320"/>
      <c r="BI159" s="320"/>
      <c r="BJ159" s="320"/>
      <c r="BK159" s="320"/>
      <c r="BL159" s="320"/>
      <c r="BM159" s="320"/>
      <c r="BN159" s="320"/>
      <c r="BO159" s="320"/>
      <c r="BP159" s="320"/>
      <c r="BQ159" s="320"/>
      <c r="BR159" s="320"/>
      <c r="BS159" s="320"/>
      <c r="BT159" s="320"/>
      <c r="BU159" s="320"/>
      <c r="BV159" s="320"/>
      <c r="BW159" s="320"/>
      <c r="BX159" s="320"/>
      <c r="BY159" s="320"/>
      <c r="BZ159" s="320"/>
      <c r="CA159" s="320"/>
      <c r="CB159" s="320"/>
      <c r="CC159" s="320"/>
      <c r="CD159" s="320"/>
      <c r="CE159" s="320"/>
      <c r="CF159" s="320"/>
      <c r="CG159" s="320"/>
      <c r="CH159" s="320"/>
      <c r="CI159" s="320"/>
      <c r="CJ159" s="320"/>
      <c r="CK159" s="320"/>
      <c r="CL159" s="320"/>
      <c r="CM159" s="320"/>
      <c r="CN159" s="320"/>
      <c r="CO159" s="320"/>
      <c r="CP159" s="320"/>
      <c r="CQ159" s="320"/>
      <c r="CR159" s="320"/>
      <c r="CS159" s="320"/>
      <c r="CT159" s="320"/>
      <c r="CU159" s="320"/>
      <c r="CV159" s="320"/>
      <c r="CW159" s="320"/>
      <c r="CX159" s="320"/>
      <c r="CY159" s="320"/>
      <c r="CZ159" s="320"/>
      <c r="DA159" s="320"/>
      <c r="DB159" s="320"/>
      <c r="DC159" s="320"/>
      <c r="DD159" s="320"/>
      <c r="DE159" s="320"/>
      <c r="DF159" s="320"/>
      <c r="DG159" s="320"/>
      <c r="DH159" s="320"/>
      <c r="DI159" s="320"/>
      <c r="DJ159" s="320"/>
      <c r="DK159" s="320"/>
      <c r="DL159" s="320"/>
      <c r="DM159" s="320"/>
      <c r="DN159" s="320"/>
      <c r="DO159" s="320"/>
      <c r="DP159" s="320"/>
      <c r="DQ159" s="320"/>
      <c r="DR159" s="320"/>
      <c r="DS159" s="320"/>
      <c r="DT159" s="320"/>
      <c r="DU159" s="320"/>
      <c r="DV159" s="320"/>
      <c r="DW159" s="320"/>
      <c r="DX159" s="320"/>
      <c r="DY159" s="320"/>
      <c r="DZ159" s="320"/>
      <c r="EA159" s="320"/>
      <c r="EB159" s="320"/>
      <c r="EC159" s="320"/>
      <c r="ED159" s="320"/>
      <c r="EE159" s="320"/>
      <c r="EF159" s="320"/>
      <c r="EG159" s="320"/>
      <c r="EH159" s="320"/>
      <c r="EI159" s="320"/>
      <c r="EJ159" s="320"/>
      <c r="EK159" s="320"/>
      <c r="EL159" s="320"/>
      <c r="EM159" s="320"/>
      <c r="EN159" s="320"/>
      <c r="EO159" s="320"/>
      <c r="EP159" s="320"/>
      <c r="EQ159" s="320"/>
      <c r="ER159" s="320"/>
      <c r="ES159" s="320"/>
      <c r="ET159" s="320"/>
      <c r="EU159" s="320"/>
      <c r="EV159" s="320"/>
      <c r="EW159" s="320"/>
      <c r="EX159" s="320"/>
      <c r="EY159" s="320"/>
      <c r="EZ159" s="320"/>
      <c r="FA159" s="320"/>
      <c r="FB159" s="320"/>
      <c r="FC159" s="320"/>
      <c r="FD159" s="320"/>
      <c r="FE159" s="320"/>
      <c r="FF159" s="320"/>
      <c r="FG159" s="320"/>
      <c r="FH159" s="320"/>
      <c r="FI159" s="320"/>
      <c r="FJ159" s="320"/>
      <c r="FK159" s="320"/>
      <c r="FL159" s="320"/>
      <c r="FM159" s="320"/>
      <c r="FN159" s="320"/>
      <c r="FO159" s="320"/>
      <c r="FP159" s="320"/>
      <c r="FQ159" s="320"/>
      <c r="FR159" s="320"/>
      <c r="FS159" s="320"/>
      <c r="FT159" s="320"/>
      <c r="FU159" s="320"/>
      <c r="FV159" s="320"/>
      <c r="FW159" s="320"/>
      <c r="FX159" s="320"/>
      <c r="FY159" s="320"/>
      <c r="FZ159" s="320"/>
      <c r="GA159" s="320"/>
      <c r="GB159" s="320"/>
      <c r="GC159" s="320"/>
      <c r="GD159" s="320"/>
      <c r="GE159" s="320"/>
      <c r="GF159" s="320"/>
      <c r="GG159" s="320"/>
      <c r="GH159" s="320"/>
      <c r="GI159" s="320"/>
      <c r="GJ159" s="320"/>
      <c r="GK159" s="320"/>
      <c r="GL159" s="320"/>
      <c r="GM159" s="320"/>
      <c r="GN159" s="320"/>
      <c r="GO159" s="320"/>
      <c r="GP159" s="320"/>
      <c r="GQ159" s="320"/>
      <c r="GR159" s="320"/>
      <c r="GS159" s="320"/>
      <c r="GT159" s="320"/>
      <c r="GU159" s="320"/>
      <c r="GV159" s="320"/>
      <c r="GW159" s="320"/>
      <c r="GX159" s="320"/>
      <c r="GY159" s="320"/>
      <c r="GZ159" s="320"/>
      <c r="HA159" s="320"/>
      <c r="HB159" s="320"/>
      <c r="HC159" s="320"/>
      <c r="HD159" s="320"/>
      <c r="HE159" s="320"/>
      <c r="HF159" s="320"/>
      <c r="HG159" s="320"/>
      <c r="HH159" s="320"/>
      <c r="HI159" s="320"/>
      <c r="HJ159" s="320"/>
      <c r="HK159" s="320"/>
      <c r="HL159" s="320"/>
      <c r="HM159" s="320"/>
      <c r="HN159" s="320"/>
      <c r="HO159" s="320"/>
      <c r="HP159" s="320"/>
      <c r="HQ159" s="320"/>
      <c r="HR159" s="320"/>
      <c r="HS159" s="320"/>
      <c r="HT159" s="320"/>
      <c r="HU159" s="320"/>
      <c r="HV159" s="320"/>
      <c r="HW159" s="320"/>
      <c r="HX159" s="320"/>
      <c r="HY159" s="320"/>
      <c r="HZ159" s="320"/>
      <c r="IA159" s="320"/>
      <c r="IB159" s="320"/>
      <c r="IC159" s="320"/>
      <c r="ID159" s="320"/>
      <c r="IE159" s="320"/>
      <c r="IF159" s="320"/>
      <c r="IG159" s="320"/>
      <c r="IH159" s="320"/>
      <c r="II159" s="320"/>
      <c r="IJ159" s="320"/>
      <c r="IK159" s="320"/>
      <c r="IL159" s="320"/>
      <c r="IM159" s="320"/>
      <c r="IN159" s="320"/>
      <c r="IO159" s="320"/>
      <c r="IP159" s="320"/>
      <c r="IQ159" s="320"/>
      <c r="IR159" s="320"/>
      <c r="IS159" s="320"/>
      <c r="IT159" s="320"/>
      <c r="IU159" s="320"/>
      <c r="IV159" s="320"/>
      <c r="IW159" s="320"/>
      <c r="IX159" s="320"/>
      <c r="IY159" s="320"/>
      <c r="IZ159" s="320"/>
      <c r="JA159" s="320"/>
      <c r="JB159" s="320"/>
      <c r="JC159" s="320"/>
      <c r="JD159" s="320"/>
      <c r="JE159" s="320"/>
      <c r="JF159" s="320"/>
      <c r="JG159" s="320"/>
      <c r="JH159" s="320"/>
      <c r="JI159" s="320"/>
      <c r="JJ159" s="320"/>
      <c r="JK159" s="320"/>
      <c r="JL159" s="320"/>
      <c r="JM159" s="320"/>
      <c r="JN159" s="320"/>
      <c r="JO159" s="320"/>
      <c r="JP159" s="320"/>
      <c r="JQ159" s="320"/>
      <c r="JR159" s="320"/>
      <c r="JS159" s="320"/>
      <c r="JT159" s="320"/>
      <c r="JU159" s="320"/>
      <c r="JV159" s="320"/>
      <c r="JW159" s="320"/>
      <c r="JX159" s="320"/>
      <c r="JY159" s="320"/>
      <c r="JZ159" s="320"/>
      <c r="KA159" s="320"/>
      <c r="KB159" s="320"/>
      <c r="KC159" s="320"/>
      <c r="KD159" s="320"/>
      <c r="KE159" s="320"/>
      <c r="KF159" s="320"/>
      <c r="KG159" s="320"/>
      <c r="KH159" s="320"/>
      <c r="KI159" s="320"/>
      <c r="KJ159" s="320"/>
      <c r="KK159" s="320"/>
      <c r="KL159" s="320"/>
      <c r="KM159" s="320"/>
      <c r="KN159" s="320"/>
      <c r="KO159" s="320"/>
      <c r="KP159" s="320"/>
      <c r="KQ159" s="320"/>
      <c r="KR159" s="320"/>
      <c r="KS159" s="320"/>
      <c r="KT159" s="320"/>
      <c r="KU159" s="320"/>
      <c r="KV159" s="320"/>
      <c r="KW159" s="320"/>
      <c r="KX159" s="320"/>
      <c r="KY159" s="320"/>
      <c r="KZ159" s="320"/>
      <c r="LA159" s="320"/>
      <c r="LB159" s="320"/>
      <c r="LC159" s="320"/>
      <c r="LD159" s="320"/>
      <c r="LE159" s="320"/>
      <c r="LF159" s="320"/>
      <c r="LG159" s="320"/>
      <c r="LH159" s="320"/>
      <c r="LI159" s="320"/>
      <c r="LJ159" s="320"/>
      <c r="LK159" s="320"/>
      <c r="LL159" s="320"/>
      <c r="LM159" s="320"/>
      <c r="LN159" s="320"/>
      <c r="LO159" s="320"/>
      <c r="LP159" s="320"/>
      <c r="LQ159" s="320"/>
      <c r="LR159" s="320"/>
      <c r="LS159" s="320"/>
      <c r="LT159" s="320"/>
      <c r="LU159" s="320"/>
      <c r="LV159" s="320"/>
      <c r="LW159" s="320"/>
      <c r="LX159" s="320"/>
      <c r="LY159" s="320"/>
      <c r="LZ159" s="320"/>
      <c r="MA159" s="320"/>
      <c r="MB159" s="320"/>
      <c r="MC159" s="320"/>
      <c r="MD159" s="320"/>
      <c r="ME159" s="320"/>
      <c r="MF159" s="320"/>
      <c r="MG159" s="320"/>
    </row>
    <row r="160" s="331" customFormat="1" ht="18.75">
      <c r="A160" s="361" t="s">
        <v>546</v>
      </c>
      <c r="B160" s="361"/>
      <c r="C160" s="353"/>
      <c r="D160" s="353"/>
      <c r="E160" s="353"/>
      <c r="F160" s="353"/>
      <c r="G160" s="353"/>
      <c r="H160" s="353"/>
      <c r="I160" s="320"/>
      <c r="J160" s="320"/>
      <c r="K160" s="320"/>
      <c r="L160" s="320"/>
      <c r="M160" s="320"/>
      <c r="N160" s="320"/>
      <c r="O160" s="320"/>
      <c r="P160" s="320"/>
      <c r="Q160" s="320"/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0"/>
      <c r="AC160" s="320"/>
      <c r="AD160" s="320"/>
      <c r="AE160" s="320"/>
      <c r="AF160" s="320"/>
      <c r="AG160" s="320"/>
      <c r="AH160" s="320"/>
      <c r="AI160" s="320"/>
      <c r="AJ160" s="320"/>
      <c r="AK160" s="320"/>
      <c r="AL160" s="320"/>
      <c r="AM160" s="320"/>
      <c r="AN160" s="320"/>
      <c r="AO160" s="320"/>
      <c r="AP160" s="320"/>
      <c r="AQ160" s="320"/>
      <c r="AR160" s="320"/>
      <c r="AS160" s="320"/>
      <c r="AT160" s="320"/>
      <c r="AU160" s="320"/>
      <c r="AV160" s="320"/>
      <c r="AW160" s="320"/>
      <c r="AX160" s="320"/>
      <c r="AY160" s="320"/>
      <c r="AZ160" s="320"/>
      <c r="BA160" s="320"/>
      <c r="BB160" s="320"/>
      <c r="BC160" s="320"/>
      <c r="BD160" s="320"/>
      <c r="BE160" s="320"/>
      <c r="BF160" s="320"/>
      <c r="BG160" s="320"/>
      <c r="BH160" s="320"/>
      <c r="BI160" s="320"/>
      <c r="BJ160" s="320"/>
      <c r="BK160" s="320"/>
      <c r="BL160" s="320"/>
      <c r="BM160" s="320"/>
      <c r="BN160" s="320"/>
      <c r="BO160" s="320"/>
      <c r="BP160" s="320"/>
      <c r="BQ160" s="320"/>
      <c r="BR160" s="320"/>
      <c r="BS160" s="320"/>
      <c r="BT160" s="320"/>
      <c r="BU160" s="320"/>
      <c r="BV160" s="320"/>
      <c r="BW160" s="320"/>
      <c r="BX160" s="320"/>
      <c r="BY160" s="320"/>
      <c r="BZ160" s="320"/>
      <c r="CA160" s="320"/>
      <c r="CB160" s="320"/>
      <c r="CC160" s="320"/>
      <c r="CD160" s="320"/>
      <c r="CE160" s="320"/>
      <c r="CF160" s="320"/>
      <c r="CG160" s="320"/>
      <c r="CH160" s="320"/>
      <c r="CI160" s="320"/>
      <c r="CJ160" s="320"/>
      <c r="CK160" s="320"/>
      <c r="CL160" s="320"/>
      <c r="CM160" s="320"/>
      <c r="CN160" s="320"/>
      <c r="CO160" s="320"/>
      <c r="CP160" s="320"/>
      <c r="CQ160" s="320"/>
      <c r="CR160" s="320"/>
      <c r="CS160" s="320"/>
      <c r="CT160" s="320"/>
      <c r="CU160" s="320"/>
      <c r="CV160" s="320"/>
      <c r="CW160" s="320"/>
      <c r="CX160" s="320"/>
      <c r="CY160" s="320"/>
      <c r="CZ160" s="320"/>
      <c r="DA160" s="320"/>
      <c r="DB160" s="320"/>
      <c r="DC160" s="320"/>
      <c r="DD160" s="320"/>
      <c r="DE160" s="320"/>
      <c r="DF160" s="320"/>
      <c r="DG160" s="320"/>
      <c r="DH160" s="320"/>
      <c r="DI160" s="320"/>
      <c r="DJ160" s="320"/>
      <c r="DK160" s="320"/>
      <c r="DL160" s="320"/>
      <c r="DM160" s="320"/>
      <c r="DN160" s="320"/>
      <c r="DO160" s="320"/>
      <c r="DP160" s="320"/>
      <c r="DQ160" s="320"/>
      <c r="DR160" s="320"/>
      <c r="DS160" s="320"/>
      <c r="DT160" s="320"/>
      <c r="DU160" s="320"/>
      <c r="DV160" s="320"/>
      <c r="DW160" s="320"/>
      <c r="DX160" s="320"/>
      <c r="DY160" s="320"/>
      <c r="DZ160" s="320"/>
      <c r="EA160" s="320"/>
      <c r="EB160" s="320"/>
      <c r="EC160" s="320"/>
      <c r="ED160" s="320"/>
      <c r="EE160" s="320"/>
      <c r="EF160" s="320"/>
      <c r="EG160" s="320"/>
      <c r="EH160" s="320"/>
      <c r="EI160" s="320"/>
      <c r="EJ160" s="320"/>
      <c r="EK160" s="320"/>
      <c r="EL160" s="320"/>
      <c r="EM160" s="320"/>
      <c r="EN160" s="320"/>
      <c r="EO160" s="320"/>
      <c r="EP160" s="320"/>
      <c r="EQ160" s="320"/>
      <c r="ER160" s="320"/>
      <c r="ES160" s="320"/>
      <c r="ET160" s="320"/>
      <c r="EU160" s="320"/>
      <c r="EV160" s="320"/>
      <c r="EW160" s="320"/>
      <c r="EX160" s="320"/>
      <c r="EY160" s="320"/>
      <c r="EZ160" s="320"/>
      <c r="FA160" s="320"/>
      <c r="FB160" s="320"/>
      <c r="FC160" s="320"/>
      <c r="FD160" s="320"/>
      <c r="FE160" s="320"/>
      <c r="FF160" s="320"/>
      <c r="FG160" s="320"/>
      <c r="FH160" s="320"/>
      <c r="FI160" s="320"/>
      <c r="FJ160" s="320"/>
      <c r="FK160" s="320"/>
      <c r="FL160" s="320"/>
      <c r="FM160" s="320"/>
      <c r="FN160" s="320"/>
      <c r="FO160" s="320"/>
      <c r="FP160" s="320"/>
      <c r="FQ160" s="320"/>
      <c r="FR160" s="320"/>
      <c r="FS160" s="320"/>
      <c r="FT160" s="320"/>
      <c r="FU160" s="320"/>
      <c r="FV160" s="320"/>
      <c r="FW160" s="320"/>
      <c r="FX160" s="320"/>
      <c r="FY160" s="320"/>
      <c r="FZ160" s="320"/>
      <c r="GA160" s="320"/>
      <c r="GB160" s="320"/>
      <c r="GC160" s="320"/>
      <c r="GD160" s="320"/>
      <c r="GE160" s="320"/>
      <c r="GF160" s="320"/>
      <c r="GG160" s="320"/>
      <c r="GH160" s="320"/>
      <c r="GI160" s="320"/>
      <c r="GJ160" s="320"/>
      <c r="GK160" s="320"/>
      <c r="GL160" s="320"/>
      <c r="GM160" s="320"/>
      <c r="GN160" s="320"/>
      <c r="GO160" s="320"/>
      <c r="GP160" s="320"/>
      <c r="GQ160" s="320"/>
      <c r="GR160" s="320"/>
      <c r="GS160" s="320"/>
      <c r="GT160" s="320"/>
      <c r="GU160" s="320"/>
      <c r="GV160" s="320"/>
      <c r="GW160" s="320"/>
      <c r="GX160" s="320"/>
      <c r="GY160" s="320"/>
      <c r="GZ160" s="320"/>
      <c r="HA160" s="320"/>
      <c r="HB160" s="320"/>
      <c r="HC160" s="320"/>
      <c r="HD160" s="320"/>
      <c r="HE160" s="320"/>
      <c r="HF160" s="320"/>
      <c r="HG160" s="320"/>
      <c r="HH160" s="320"/>
      <c r="HI160" s="320"/>
      <c r="HJ160" s="320"/>
      <c r="HK160" s="320"/>
      <c r="HL160" s="320"/>
      <c r="HM160" s="320"/>
      <c r="HN160" s="320"/>
      <c r="HO160" s="320"/>
      <c r="HP160" s="320"/>
      <c r="HQ160" s="320"/>
      <c r="HR160" s="320"/>
      <c r="HS160" s="320"/>
      <c r="HT160" s="320"/>
      <c r="HU160" s="320"/>
      <c r="HV160" s="320"/>
      <c r="HW160" s="320"/>
      <c r="HX160" s="320"/>
      <c r="HY160" s="320"/>
      <c r="HZ160" s="320"/>
      <c r="IA160" s="320"/>
      <c r="IB160" s="320"/>
      <c r="IC160" s="320"/>
      <c r="ID160" s="320"/>
      <c r="IE160" s="320"/>
      <c r="IF160" s="320"/>
      <c r="IG160" s="320"/>
      <c r="IH160" s="320"/>
      <c r="II160" s="320"/>
      <c r="IJ160" s="320"/>
      <c r="IK160" s="320"/>
      <c r="IL160" s="320"/>
      <c r="IM160" s="320"/>
      <c r="IN160" s="320"/>
      <c r="IO160" s="320"/>
      <c r="IP160" s="320"/>
      <c r="IQ160" s="320"/>
      <c r="IR160" s="320"/>
      <c r="IS160" s="320"/>
      <c r="IT160" s="320"/>
      <c r="IU160" s="320"/>
      <c r="IV160" s="320"/>
      <c r="IW160" s="320"/>
      <c r="IX160" s="320"/>
      <c r="IY160" s="320"/>
      <c r="IZ160" s="320"/>
      <c r="JA160" s="320"/>
      <c r="JB160" s="320"/>
      <c r="JC160" s="320"/>
      <c r="JD160" s="320"/>
      <c r="JE160" s="320"/>
      <c r="JF160" s="320"/>
      <c r="JG160" s="320"/>
      <c r="JH160" s="320"/>
      <c r="JI160" s="320"/>
      <c r="JJ160" s="320"/>
      <c r="JK160" s="320"/>
      <c r="JL160" s="320"/>
      <c r="JM160" s="320"/>
      <c r="JN160" s="320"/>
      <c r="JO160" s="320"/>
      <c r="JP160" s="320"/>
      <c r="JQ160" s="320"/>
      <c r="JR160" s="320"/>
      <c r="JS160" s="320"/>
      <c r="JT160" s="320"/>
      <c r="JU160" s="320"/>
      <c r="JV160" s="320"/>
      <c r="JW160" s="320"/>
      <c r="JX160" s="320"/>
      <c r="JY160" s="320"/>
      <c r="JZ160" s="320"/>
      <c r="KA160" s="320"/>
      <c r="KB160" s="320"/>
      <c r="KC160" s="320"/>
      <c r="KD160" s="320"/>
      <c r="KE160" s="320"/>
      <c r="KF160" s="320"/>
      <c r="KG160" s="320"/>
      <c r="KH160" s="320"/>
      <c r="KI160" s="320"/>
      <c r="KJ160" s="320"/>
      <c r="KK160" s="320"/>
      <c r="KL160" s="320"/>
      <c r="KM160" s="320"/>
      <c r="KN160" s="320"/>
      <c r="KO160" s="320"/>
      <c r="KP160" s="320"/>
      <c r="KQ160" s="320"/>
      <c r="KR160" s="320"/>
      <c r="KS160" s="320"/>
      <c r="KT160" s="320"/>
      <c r="KU160" s="320"/>
      <c r="KV160" s="320"/>
      <c r="KW160" s="320"/>
      <c r="KX160" s="320"/>
      <c r="KY160" s="320"/>
      <c r="KZ160" s="320"/>
      <c r="LA160" s="320"/>
      <c r="LB160" s="320"/>
      <c r="LC160" s="320"/>
      <c r="LD160" s="320"/>
      <c r="LE160" s="320"/>
      <c r="LF160" s="320"/>
      <c r="LG160" s="320"/>
      <c r="LH160" s="320"/>
      <c r="LI160" s="320"/>
      <c r="LJ160" s="320"/>
      <c r="LK160" s="320"/>
      <c r="LL160" s="320"/>
      <c r="LM160" s="320"/>
      <c r="LN160" s="320"/>
      <c r="LO160" s="320"/>
      <c r="LP160" s="320"/>
      <c r="LQ160" s="320"/>
      <c r="LR160" s="320"/>
      <c r="LS160" s="320"/>
      <c r="LT160" s="320"/>
      <c r="LU160" s="320"/>
      <c r="LV160" s="320"/>
      <c r="LW160" s="320"/>
      <c r="LX160" s="320"/>
      <c r="LY160" s="320"/>
      <c r="LZ160" s="320"/>
      <c r="MA160" s="320"/>
      <c r="MB160" s="320"/>
      <c r="MC160" s="320"/>
      <c r="MD160" s="320"/>
      <c r="ME160" s="320"/>
      <c r="MF160" s="320"/>
      <c r="MG160" s="320"/>
    </row>
    <row r="161" s="331" customFormat="1" ht="30.75" customHeight="1">
      <c r="A161" s="341" t="s">
        <v>547</v>
      </c>
      <c r="B161" s="342"/>
      <c r="C161" s="359"/>
      <c r="D161" s="359"/>
      <c r="E161" s="359"/>
      <c r="F161" s="359"/>
      <c r="G161" s="359"/>
      <c r="H161" s="359"/>
      <c r="I161" s="320"/>
      <c r="J161" s="320"/>
      <c r="K161" s="320"/>
      <c r="L161" s="320"/>
      <c r="M161" s="320"/>
      <c r="N161" s="320"/>
      <c r="O161" s="320"/>
      <c r="P161" s="320"/>
      <c r="Q161" s="320"/>
      <c r="R161" s="320"/>
      <c r="S161" s="320"/>
      <c r="T161" s="320"/>
      <c r="U161" s="320"/>
      <c r="V161" s="320"/>
      <c r="W161" s="320"/>
      <c r="X161" s="320"/>
      <c r="Y161" s="320"/>
      <c r="Z161" s="320"/>
      <c r="AA161" s="320"/>
      <c r="AB161" s="320"/>
      <c r="AC161" s="320"/>
      <c r="AD161" s="320"/>
      <c r="AE161" s="320"/>
      <c r="AF161" s="320"/>
      <c r="AG161" s="320"/>
      <c r="AH161" s="320"/>
      <c r="AI161" s="320"/>
      <c r="AJ161" s="320"/>
      <c r="AK161" s="320"/>
      <c r="AL161" s="320"/>
      <c r="AM161" s="320"/>
      <c r="AN161" s="320"/>
      <c r="AO161" s="320"/>
      <c r="AP161" s="320"/>
      <c r="AQ161" s="320"/>
      <c r="AR161" s="320"/>
      <c r="AS161" s="320"/>
      <c r="AT161" s="320"/>
      <c r="AU161" s="320"/>
      <c r="AV161" s="320"/>
      <c r="AW161" s="320"/>
      <c r="AX161" s="320"/>
      <c r="AY161" s="320"/>
      <c r="AZ161" s="320"/>
      <c r="BA161" s="320"/>
      <c r="BB161" s="320"/>
      <c r="BC161" s="320"/>
      <c r="BD161" s="320"/>
      <c r="BE161" s="320"/>
      <c r="BF161" s="320"/>
      <c r="BG161" s="320"/>
      <c r="BH161" s="320"/>
      <c r="BI161" s="320"/>
      <c r="BJ161" s="320"/>
      <c r="BK161" s="320"/>
      <c r="BL161" s="320"/>
      <c r="BM161" s="320"/>
      <c r="BN161" s="320"/>
      <c r="BO161" s="320"/>
      <c r="BP161" s="320"/>
      <c r="BQ161" s="320"/>
      <c r="BR161" s="320"/>
      <c r="BS161" s="320"/>
      <c r="BT161" s="320"/>
      <c r="BU161" s="320"/>
      <c r="BV161" s="320"/>
      <c r="BW161" s="320"/>
      <c r="BX161" s="320"/>
      <c r="BY161" s="320"/>
      <c r="BZ161" s="320"/>
      <c r="CA161" s="320"/>
      <c r="CB161" s="320"/>
      <c r="CC161" s="320"/>
      <c r="CD161" s="320"/>
      <c r="CE161" s="320"/>
      <c r="CF161" s="320"/>
      <c r="CG161" s="320"/>
      <c r="CH161" s="320"/>
      <c r="CI161" s="320"/>
      <c r="CJ161" s="320"/>
      <c r="CK161" s="320"/>
      <c r="CL161" s="320"/>
      <c r="CM161" s="320"/>
      <c r="CN161" s="320"/>
      <c r="CO161" s="320"/>
      <c r="CP161" s="320"/>
      <c r="CQ161" s="320"/>
      <c r="CR161" s="320"/>
      <c r="CS161" s="320"/>
      <c r="CT161" s="320"/>
      <c r="CU161" s="320"/>
      <c r="CV161" s="320"/>
      <c r="CW161" s="320"/>
      <c r="CX161" s="320"/>
      <c r="CY161" s="320"/>
      <c r="CZ161" s="320"/>
      <c r="DA161" s="320"/>
      <c r="DB161" s="320"/>
      <c r="DC161" s="320"/>
      <c r="DD161" s="320"/>
      <c r="DE161" s="320"/>
      <c r="DF161" s="320"/>
      <c r="DG161" s="320"/>
      <c r="DH161" s="320"/>
      <c r="DI161" s="320"/>
      <c r="DJ161" s="320"/>
      <c r="DK161" s="320"/>
      <c r="DL161" s="320"/>
      <c r="DM161" s="320"/>
      <c r="DN161" s="320"/>
      <c r="DO161" s="320"/>
      <c r="DP161" s="320"/>
      <c r="DQ161" s="320"/>
      <c r="DR161" s="320"/>
      <c r="DS161" s="320"/>
      <c r="DT161" s="320"/>
      <c r="DU161" s="320"/>
      <c r="DV161" s="320"/>
      <c r="DW161" s="320"/>
      <c r="DX161" s="320"/>
      <c r="DY161" s="320"/>
      <c r="DZ161" s="320"/>
      <c r="EA161" s="320"/>
      <c r="EB161" s="320"/>
      <c r="EC161" s="320"/>
      <c r="ED161" s="320"/>
      <c r="EE161" s="320"/>
      <c r="EF161" s="320"/>
      <c r="EG161" s="320"/>
      <c r="EH161" s="320"/>
      <c r="EI161" s="320"/>
      <c r="EJ161" s="320"/>
      <c r="EK161" s="320"/>
      <c r="EL161" s="320"/>
      <c r="EM161" s="320"/>
      <c r="EN161" s="320"/>
      <c r="EO161" s="320"/>
      <c r="EP161" s="320"/>
      <c r="EQ161" s="320"/>
      <c r="ER161" s="320"/>
      <c r="ES161" s="320"/>
      <c r="ET161" s="320"/>
      <c r="EU161" s="320"/>
      <c r="EV161" s="320"/>
      <c r="EW161" s="320"/>
      <c r="EX161" s="320"/>
      <c r="EY161" s="320"/>
      <c r="EZ161" s="320"/>
      <c r="FA161" s="320"/>
      <c r="FB161" s="320"/>
      <c r="FC161" s="320"/>
      <c r="FD161" s="320"/>
      <c r="FE161" s="320"/>
      <c r="FF161" s="320"/>
      <c r="FG161" s="320"/>
      <c r="FH161" s="320"/>
      <c r="FI161" s="320"/>
      <c r="FJ161" s="320"/>
      <c r="FK161" s="320"/>
      <c r="FL161" s="320"/>
      <c r="FM161" s="320"/>
      <c r="FN161" s="320"/>
      <c r="FO161" s="320"/>
      <c r="FP161" s="320"/>
      <c r="FQ161" s="320"/>
      <c r="FR161" s="320"/>
      <c r="FS161" s="320"/>
      <c r="FT161" s="320"/>
      <c r="FU161" s="320"/>
      <c r="FV161" s="320"/>
      <c r="FW161" s="320"/>
      <c r="FX161" s="320"/>
      <c r="FY161" s="320"/>
      <c r="FZ161" s="320"/>
      <c r="GA161" s="320"/>
      <c r="GB161" s="320"/>
      <c r="GC161" s="320"/>
      <c r="GD161" s="320"/>
      <c r="GE161" s="320"/>
      <c r="GF161" s="320"/>
      <c r="GG161" s="320"/>
      <c r="GH161" s="320"/>
      <c r="GI161" s="320"/>
      <c r="GJ161" s="320"/>
      <c r="GK161" s="320"/>
      <c r="GL161" s="320"/>
      <c r="GM161" s="320"/>
      <c r="GN161" s="320"/>
      <c r="GO161" s="320"/>
      <c r="GP161" s="320"/>
      <c r="GQ161" s="320"/>
      <c r="GR161" s="320"/>
      <c r="GS161" s="320"/>
      <c r="GT161" s="320"/>
      <c r="GU161" s="320"/>
      <c r="GV161" s="320"/>
      <c r="GW161" s="320"/>
      <c r="GX161" s="320"/>
      <c r="GY161" s="320"/>
      <c r="GZ161" s="320"/>
      <c r="HA161" s="320"/>
      <c r="HB161" s="320"/>
      <c r="HC161" s="320"/>
      <c r="HD161" s="320"/>
      <c r="HE161" s="320"/>
      <c r="HF161" s="320"/>
      <c r="HG161" s="320"/>
      <c r="HH161" s="320"/>
      <c r="HI161" s="320"/>
      <c r="HJ161" s="320"/>
      <c r="HK161" s="320"/>
      <c r="HL161" s="320"/>
      <c r="HM161" s="320"/>
      <c r="HN161" s="320"/>
      <c r="HO161" s="320"/>
      <c r="HP161" s="320"/>
      <c r="HQ161" s="320"/>
      <c r="HR161" s="320"/>
      <c r="HS161" s="320"/>
      <c r="HT161" s="320"/>
      <c r="HU161" s="320"/>
      <c r="HV161" s="320"/>
      <c r="HW161" s="320"/>
      <c r="HX161" s="320"/>
      <c r="HY161" s="320"/>
      <c r="HZ161" s="320"/>
      <c r="IA161" s="320"/>
      <c r="IB161" s="320"/>
      <c r="IC161" s="320"/>
      <c r="ID161" s="320"/>
      <c r="IE161" s="320"/>
      <c r="IF161" s="320"/>
      <c r="IG161" s="320"/>
      <c r="IH161" s="320"/>
      <c r="II161" s="320"/>
      <c r="IJ161" s="320"/>
      <c r="IK161" s="320"/>
      <c r="IL161" s="320"/>
      <c r="IM161" s="320"/>
      <c r="IN161" s="320"/>
      <c r="IO161" s="320"/>
      <c r="IP161" s="320"/>
      <c r="IQ161" s="320"/>
      <c r="IR161" s="320"/>
      <c r="IS161" s="320"/>
      <c r="IT161" s="320"/>
      <c r="IU161" s="320"/>
      <c r="IV161" s="320"/>
      <c r="IW161" s="320"/>
      <c r="IX161" s="320"/>
      <c r="IY161" s="320"/>
      <c r="IZ161" s="320"/>
      <c r="JA161" s="320"/>
      <c r="JB161" s="320"/>
      <c r="JC161" s="320"/>
      <c r="JD161" s="320"/>
      <c r="JE161" s="320"/>
      <c r="JF161" s="320"/>
      <c r="JG161" s="320"/>
      <c r="JH161" s="320"/>
      <c r="JI161" s="320"/>
      <c r="JJ161" s="320"/>
      <c r="JK161" s="320"/>
      <c r="JL161" s="320"/>
      <c r="JM161" s="320"/>
      <c r="JN161" s="320"/>
      <c r="JO161" s="320"/>
      <c r="JP161" s="320"/>
      <c r="JQ161" s="320"/>
      <c r="JR161" s="320"/>
      <c r="JS161" s="320"/>
      <c r="JT161" s="320"/>
      <c r="JU161" s="320"/>
      <c r="JV161" s="320"/>
      <c r="JW161" s="320"/>
      <c r="JX161" s="320"/>
      <c r="JY161" s="320"/>
      <c r="JZ161" s="320"/>
      <c r="KA161" s="320"/>
      <c r="KB161" s="320"/>
      <c r="KC161" s="320"/>
      <c r="KD161" s="320"/>
      <c r="KE161" s="320"/>
      <c r="KF161" s="320"/>
      <c r="KG161" s="320"/>
      <c r="KH161" s="320"/>
      <c r="KI161" s="320"/>
      <c r="KJ161" s="320"/>
      <c r="KK161" s="320"/>
      <c r="KL161" s="320"/>
      <c r="KM161" s="320"/>
      <c r="KN161" s="320"/>
      <c r="KO161" s="320"/>
      <c r="KP161" s="320"/>
      <c r="KQ161" s="320"/>
      <c r="KR161" s="320"/>
      <c r="KS161" s="320"/>
      <c r="KT161" s="320"/>
      <c r="KU161" s="320"/>
      <c r="KV161" s="320"/>
      <c r="KW161" s="320"/>
      <c r="KX161" s="320"/>
      <c r="KY161" s="320"/>
      <c r="KZ161" s="320"/>
      <c r="LA161" s="320"/>
      <c r="LB161" s="320"/>
      <c r="LC161" s="320"/>
      <c r="LD161" s="320"/>
      <c r="LE161" s="320"/>
      <c r="LF161" s="320"/>
      <c r="LG161" s="320"/>
      <c r="LH161" s="320"/>
      <c r="LI161" s="320"/>
      <c r="LJ161" s="320"/>
      <c r="LK161" s="320"/>
      <c r="LL161" s="320"/>
      <c r="LM161" s="320"/>
      <c r="LN161" s="320"/>
      <c r="LO161" s="320"/>
      <c r="LP161" s="320"/>
      <c r="LQ161" s="320"/>
      <c r="LR161" s="320"/>
      <c r="LS161" s="320"/>
      <c r="LT161" s="320"/>
      <c r="LU161" s="320"/>
      <c r="LV161" s="320"/>
      <c r="LW161" s="320"/>
      <c r="LX161" s="320"/>
      <c r="LY161" s="320"/>
      <c r="LZ161" s="320"/>
      <c r="MA161" s="320"/>
      <c r="MB161" s="320"/>
      <c r="MC161" s="320"/>
      <c r="MD161" s="320"/>
      <c r="ME161" s="320"/>
      <c r="MF161" s="320"/>
      <c r="MG161" s="320"/>
    </row>
    <row r="162" s="331" customFormat="1" ht="15.75">
      <c r="A162" s="341" t="s">
        <v>188</v>
      </c>
      <c r="B162" s="342" t="s">
        <v>245</v>
      </c>
      <c r="C162" s="334">
        <f>'СС Макро ТО новый кон'!D71</f>
        <v>45026.099999999999</v>
      </c>
      <c r="D162" s="334">
        <f>'СС Макро ТО новый кон'!E71</f>
        <v>55111.699999999997</v>
      </c>
      <c r="E162" s="334">
        <f>'СС Макро ТО новый кон'!F71</f>
        <v>70806.740000000005</v>
      </c>
      <c r="F162" s="334">
        <f>'СС Макро ТО новый кон'!G71</f>
        <v>69822.529999999999</v>
      </c>
      <c r="G162" s="334">
        <f>'СС Макро ТО новый кон'!H71</f>
        <v>70978.789999999994</v>
      </c>
      <c r="H162" s="334">
        <f>'СС Макро ТО новый кон'!I71</f>
        <v>72341.580000000002</v>
      </c>
      <c r="I162" s="320"/>
      <c r="J162" s="320"/>
      <c r="K162" s="320"/>
      <c r="L162" s="320"/>
      <c r="M162" s="320"/>
      <c r="N162" s="320"/>
      <c r="O162" s="320"/>
      <c r="P162" s="320"/>
      <c r="Q162" s="320"/>
      <c r="R162" s="320"/>
      <c r="S162" s="320"/>
      <c r="T162" s="320"/>
      <c r="U162" s="320"/>
      <c r="V162" s="320"/>
      <c r="W162" s="320"/>
      <c r="X162" s="320"/>
      <c r="Y162" s="320"/>
      <c r="Z162" s="320"/>
      <c r="AA162" s="320"/>
      <c r="AB162" s="320"/>
      <c r="AC162" s="320"/>
      <c r="AD162" s="320"/>
      <c r="AE162" s="320"/>
      <c r="AF162" s="320"/>
      <c r="AG162" s="320"/>
      <c r="AH162" s="320"/>
      <c r="AI162" s="320"/>
      <c r="AJ162" s="320"/>
      <c r="AK162" s="320"/>
      <c r="AL162" s="320"/>
      <c r="AM162" s="320"/>
      <c r="AN162" s="320"/>
      <c r="AO162" s="320"/>
      <c r="AP162" s="320"/>
      <c r="AQ162" s="320"/>
      <c r="AR162" s="320"/>
      <c r="AS162" s="320"/>
      <c r="AT162" s="320"/>
      <c r="AU162" s="320"/>
      <c r="AV162" s="320"/>
      <c r="AW162" s="320"/>
      <c r="AX162" s="320"/>
      <c r="AY162" s="320"/>
      <c r="AZ162" s="320"/>
      <c r="BA162" s="320"/>
      <c r="BB162" s="320"/>
      <c r="BC162" s="320"/>
      <c r="BD162" s="320"/>
      <c r="BE162" s="320"/>
      <c r="BF162" s="320"/>
      <c r="BG162" s="320"/>
      <c r="BH162" s="320"/>
      <c r="BI162" s="320"/>
      <c r="BJ162" s="320"/>
      <c r="BK162" s="320"/>
      <c r="BL162" s="320"/>
      <c r="BM162" s="320"/>
      <c r="BN162" s="320"/>
      <c r="BO162" s="320"/>
      <c r="BP162" s="320"/>
      <c r="BQ162" s="320"/>
      <c r="BR162" s="320"/>
      <c r="BS162" s="320"/>
      <c r="BT162" s="320"/>
      <c r="BU162" s="320"/>
      <c r="BV162" s="320"/>
      <c r="BW162" s="320"/>
      <c r="BX162" s="320"/>
      <c r="BY162" s="320"/>
      <c r="BZ162" s="320"/>
      <c r="CA162" s="320"/>
      <c r="CB162" s="320"/>
      <c r="CC162" s="320"/>
      <c r="CD162" s="320"/>
      <c r="CE162" s="320"/>
      <c r="CF162" s="320"/>
      <c r="CG162" s="320"/>
      <c r="CH162" s="320"/>
      <c r="CI162" s="320"/>
      <c r="CJ162" s="320"/>
      <c r="CK162" s="320"/>
      <c r="CL162" s="320"/>
      <c r="CM162" s="320"/>
      <c r="CN162" s="320"/>
      <c r="CO162" s="320"/>
      <c r="CP162" s="320"/>
      <c r="CQ162" s="320"/>
      <c r="CR162" s="320"/>
      <c r="CS162" s="320"/>
      <c r="CT162" s="320"/>
      <c r="CU162" s="320"/>
      <c r="CV162" s="320"/>
      <c r="CW162" s="320"/>
      <c r="CX162" s="320"/>
      <c r="CY162" s="320"/>
      <c r="CZ162" s="320"/>
      <c r="DA162" s="320"/>
      <c r="DB162" s="320"/>
      <c r="DC162" s="320"/>
      <c r="DD162" s="320"/>
      <c r="DE162" s="320"/>
      <c r="DF162" s="320"/>
      <c r="DG162" s="320"/>
      <c r="DH162" s="320"/>
      <c r="DI162" s="320"/>
      <c r="DJ162" s="320"/>
      <c r="DK162" s="320"/>
      <c r="DL162" s="320"/>
      <c r="DM162" s="320"/>
      <c r="DN162" s="320"/>
      <c r="DO162" s="320"/>
      <c r="DP162" s="320"/>
      <c r="DQ162" s="320"/>
      <c r="DR162" s="320"/>
      <c r="DS162" s="320"/>
      <c r="DT162" s="320"/>
      <c r="DU162" s="320"/>
      <c r="DV162" s="320"/>
      <c r="DW162" s="320"/>
      <c r="DX162" s="320"/>
      <c r="DY162" s="320"/>
      <c r="DZ162" s="320"/>
      <c r="EA162" s="320"/>
      <c r="EB162" s="320"/>
      <c r="EC162" s="320"/>
      <c r="ED162" s="320"/>
      <c r="EE162" s="320"/>
      <c r="EF162" s="320"/>
      <c r="EG162" s="320"/>
      <c r="EH162" s="320"/>
      <c r="EI162" s="320"/>
      <c r="EJ162" s="320"/>
      <c r="EK162" s="320"/>
      <c r="EL162" s="320"/>
      <c r="EM162" s="320"/>
      <c r="EN162" s="320"/>
      <c r="EO162" s="320"/>
      <c r="EP162" s="320"/>
      <c r="EQ162" s="320"/>
      <c r="ER162" s="320"/>
      <c r="ES162" s="320"/>
      <c r="ET162" s="320"/>
      <c r="EU162" s="320"/>
      <c r="EV162" s="320"/>
      <c r="EW162" s="320"/>
      <c r="EX162" s="320"/>
      <c r="EY162" s="320"/>
      <c r="EZ162" s="320"/>
      <c r="FA162" s="320"/>
      <c r="FB162" s="320"/>
      <c r="FC162" s="320"/>
      <c r="FD162" s="320"/>
      <c r="FE162" s="320"/>
      <c r="FF162" s="320"/>
      <c r="FG162" s="320"/>
      <c r="FH162" s="320"/>
      <c r="FI162" s="320"/>
      <c r="FJ162" s="320"/>
      <c r="FK162" s="320"/>
      <c r="FL162" s="320"/>
      <c r="FM162" s="320"/>
      <c r="FN162" s="320"/>
      <c r="FO162" s="320"/>
      <c r="FP162" s="320"/>
      <c r="FQ162" s="320"/>
      <c r="FR162" s="320"/>
      <c r="FS162" s="320"/>
      <c r="FT162" s="320"/>
      <c r="FU162" s="320"/>
      <c r="FV162" s="320"/>
      <c r="FW162" s="320"/>
      <c r="FX162" s="320"/>
      <c r="FY162" s="320"/>
      <c r="FZ162" s="320"/>
      <c r="GA162" s="320"/>
      <c r="GB162" s="320"/>
      <c r="GC162" s="320"/>
      <c r="GD162" s="320"/>
      <c r="GE162" s="320"/>
      <c r="GF162" s="320"/>
      <c r="GG162" s="320"/>
      <c r="GH162" s="320"/>
      <c r="GI162" s="320"/>
      <c r="GJ162" s="320"/>
      <c r="GK162" s="320"/>
      <c r="GL162" s="320"/>
      <c r="GM162" s="320"/>
      <c r="GN162" s="320"/>
      <c r="GO162" s="320"/>
      <c r="GP162" s="320"/>
      <c r="GQ162" s="320"/>
      <c r="GR162" s="320"/>
      <c r="GS162" s="320"/>
      <c r="GT162" s="320"/>
      <c r="GU162" s="320"/>
      <c r="GV162" s="320"/>
      <c r="GW162" s="320"/>
      <c r="GX162" s="320"/>
      <c r="GY162" s="320"/>
      <c r="GZ162" s="320"/>
      <c r="HA162" s="320"/>
      <c r="HB162" s="320"/>
      <c r="HC162" s="320"/>
      <c r="HD162" s="320"/>
      <c r="HE162" s="320"/>
      <c r="HF162" s="320"/>
      <c r="HG162" s="320"/>
      <c r="HH162" s="320"/>
      <c r="HI162" s="320"/>
      <c r="HJ162" s="320"/>
      <c r="HK162" s="320"/>
      <c r="HL162" s="320"/>
      <c r="HM162" s="320"/>
      <c r="HN162" s="320"/>
      <c r="HO162" s="320"/>
      <c r="HP162" s="320"/>
      <c r="HQ162" s="320"/>
      <c r="HR162" s="320"/>
      <c r="HS162" s="320"/>
      <c r="HT162" s="320"/>
      <c r="HU162" s="320"/>
      <c r="HV162" s="320"/>
      <c r="HW162" s="320"/>
      <c r="HX162" s="320"/>
      <c r="HY162" s="320"/>
      <c r="HZ162" s="320"/>
      <c r="IA162" s="320"/>
      <c r="IB162" s="320"/>
      <c r="IC162" s="320"/>
      <c r="ID162" s="320"/>
      <c r="IE162" s="320"/>
      <c r="IF162" s="320"/>
      <c r="IG162" s="320"/>
      <c r="IH162" s="320"/>
      <c r="II162" s="320"/>
      <c r="IJ162" s="320"/>
      <c r="IK162" s="320"/>
      <c r="IL162" s="320"/>
      <c r="IM162" s="320"/>
      <c r="IN162" s="320"/>
      <c r="IO162" s="320"/>
      <c r="IP162" s="320"/>
      <c r="IQ162" s="320"/>
      <c r="IR162" s="320"/>
      <c r="IS162" s="320"/>
      <c r="IT162" s="320"/>
      <c r="IU162" s="320"/>
      <c r="IV162" s="320"/>
      <c r="IW162" s="320"/>
      <c r="IX162" s="320"/>
      <c r="IY162" s="320"/>
      <c r="IZ162" s="320"/>
      <c r="JA162" s="320"/>
      <c r="JB162" s="320"/>
      <c r="JC162" s="320"/>
      <c r="JD162" s="320"/>
      <c r="JE162" s="320"/>
      <c r="JF162" s="320"/>
      <c r="JG162" s="320"/>
      <c r="JH162" s="320"/>
      <c r="JI162" s="320"/>
      <c r="JJ162" s="320"/>
      <c r="JK162" s="320"/>
      <c r="JL162" s="320"/>
      <c r="JM162" s="320"/>
      <c r="JN162" s="320"/>
      <c r="JO162" s="320"/>
      <c r="JP162" s="320"/>
      <c r="JQ162" s="320"/>
      <c r="JR162" s="320"/>
      <c r="JS162" s="320"/>
      <c r="JT162" s="320"/>
      <c r="JU162" s="320"/>
      <c r="JV162" s="320"/>
      <c r="JW162" s="320"/>
      <c r="JX162" s="320"/>
      <c r="JY162" s="320"/>
      <c r="JZ162" s="320"/>
      <c r="KA162" s="320"/>
      <c r="KB162" s="320"/>
      <c r="KC162" s="320"/>
      <c r="KD162" s="320"/>
      <c r="KE162" s="320"/>
      <c r="KF162" s="320"/>
      <c r="KG162" s="320"/>
      <c r="KH162" s="320"/>
      <c r="KI162" s="320"/>
      <c r="KJ162" s="320"/>
      <c r="KK162" s="320"/>
      <c r="KL162" s="320"/>
      <c r="KM162" s="320"/>
      <c r="KN162" s="320"/>
      <c r="KO162" s="320"/>
      <c r="KP162" s="320"/>
      <c r="KQ162" s="320"/>
      <c r="KR162" s="320"/>
      <c r="KS162" s="320"/>
      <c r="KT162" s="320"/>
      <c r="KU162" s="320"/>
      <c r="KV162" s="320"/>
      <c r="KW162" s="320"/>
      <c r="KX162" s="320"/>
      <c r="KY162" s="320"/>
      <c r="KZ162" s="320"/>
      <c r="LA162" s="320"/>
      <c r="LB162" s="320"/>
      <c r="LC162" s="320"/>
      <c r="LD162" s="320"/>
      <c r="LE162" s="320"/>
      <c r="LF162" s="320"/>
      <c r="LG162" s="320"/>
      <c r="LH162" s="320"/>
      <c r="LI162" s="320"/>
      <c r="LJ162" s="320"/>
      <c r="LK162" s="320"/>
      <c r="LL162" s="320"/>
      <c r="LM162" s="320"/>
      <c r="LN162" s="320"/>
      <c r="LO162" s="320"/>
      <c r="LP162" s="320"/>
      <c r="LQ162" s="320"/>
      <c r="LR162" s="320"/>
      <c r="LS162" s="320"/>
      <c r="LT162" s="320"/>
      <c r="LU162" s="320"/>
      <c r="LV162" s="320"/>
      <c r="LW162" s="320"/>
      <c r="LX162" s="320"/>
      <c r="LY162" s="320"/>
      <c r="LZ162" s="320"/>
      <c r="MA162" s="320"/>
      <c r="MB162" s="320"/>
      <c r="MC162" s="320"/>
      <c r="MD162" s="320"/>
      <c r="ME162" s="320"/>
      <c r="MF162" s="320"/>
      <c r="MG162" s="320"/>
    </row>
    <row r="163" s="331" customFormat="1" ht="15.75">
      <c r="A163" s="341" t="s">
        <v>227</v>
      </c>
      <c r="B163" s="342" t="s">
        <v>181</v>
      </c>
      <c r="C163" s="334">
        <f>'СС Макро ТО новый кон'!D72</f>
        <v>87.099999999999994</v>
      </c>
      <c r="D163" s="334">
        <f>'СС Макро ТО новый кон'!E72</f>
        <v>121.7</v>
      </c>
      <c r="E163" s="334">
        <f>'СС Макро ТО новый кон'!F72</f>
        <v>123.3</v>
      </c>
      <c r="F163" s="334">
        <f>'СС Макро ТО новый кон'!G72</f>
        <v>95</v>
      </c>
      <c r="G163" s="334">
        <f>'СС Макро ТО новый кон'!H72</f>
        <v>97</v>
      </c>
      <c r="H163" s="334">
        <f>'СС Макро ТО новый кон'!I72</f>
        <v>98</v>
      </c>
      <c r="I163" s="320"/>
      <c r="J163" s="320"/>
      <c r="K163" s="320"/>
      <c r="L163" s="320"/>
      <c r="M163" s="320"/>
      <c r="N163" s="320"/>
      <c r="O163" s="320"/>
      <c r="P163" s="320"/>
      <c r="Q163" s="320"/>
      <c r="R163" s="320"/>
      <c r="S163" s="320"/>
      <c r="T163" s="320"/>
      <c r="U163" s="320"/>
      <c r="V163" s="320"/>
      <c r="W163" s="320"/>
      <c r="X163" s="320"/>
      <c r="Y163" s="320"/>
      <c r="Z163" s="320"/>
      <c r="AA163" s="320"/>
      <c r="AB163" s="320"/>
      <c r="AC163" s="320"/>
      <c r="AD163" s="320"/>
      <c r="AE163" s="320"/>
      <c r="AF163" s="320"/>
      <c r="AG163" s="320"/>
      <c r="AH163" s="320"/>
      <c r="AI163" s="320"/>
      <c r="AJ163" s="320"/>
      <c r="AK163" s="320"/>
      <c r="AL163" s="320"/>
      <c r="AM163" s="320"/>
      <c r="AN163" s="320"/>
      <c r="AO163" s="320"/>
      <c r="AP163" s="320"/>
      <c r="AQ163" s="320"/>
      <c r="AR163" s="320"/>
      <c r="AS163" s="320"/>
      <c r="AT163" s="320"/>
      <c r="AU163" s="320"/>
      <c r="AV163" s="320"/>
      <c r="AW163" s="320"/>
      <c r="AX163" s="320"/>
      <c r="AY163" s="320"/>
      <c r="AZ163" s="320"/>
      <c r="BA163" s="320"/>
      <c r="BB163" s="320"/>
      <c r="BC163" s="320"/>
      <c r="BD163" s="320"/>
      <c r="BE163" s="320"/>
      <c r="BF163" s="320"/>
      <c r="BG163" s="320"/>
      <c r="BH163" s="320"/>
      <c r="BI163" s="320"/>
      <c r="BJ163" s="320"/>
      <c r="BK163" s="320"/>
      <c r="BL163" s="320"/>
      <c r="BM163" s="320"/>
      <c r="BN163" s="320"/>
      <c r="BO163" s="320"/>
      <c r="BP163" s="320"/>
      <c r="BQ163" s="320"/>
      <c r="BR163" s="320"/>
      <c r="BS163" s="320"/>
      <c r="BT163" s="320"/>
      <c r="BU163" s="320"/>
      <c r="BV163" s="320"/>
      <c r="BW163" s="320"/>
      <c r="BX163" s="320"/>
      <c r="BY163" s="320"/>
      <c r="BZ163" s="320"/>
      <c r="CA163" s="320"/>
      <c r="CB163" s="320"/>
      <c r="CC163" s="320"/>
      <c r="CD163" s="320"/>
      <c r="CE163" s="320"/>
      <c r="CF163" s="320"/>
      <c r="CG163" s="320"/>
      <c r="CH163" s="320"/>
      <c r="CI163" s="320"/>
      <c r="CJ163" s="320"/>
      <c r="CK163" s="320"/>
      <c r="CL163" s="320"/>
      <c r="CM163" s="320"/>
      <c r="CN163" s="320"/>
      <c r="CO163" s="320"/>
      <c r="CP163" s="320"/>
      <c r="CQ163" s="320"/>
      <c r="CR163" s="320"/>
      <c r="CS163" s="320"/>
      <c r="CT163" s="320"/>
      <c r="CU163" s="320"/>
      <c r="CV163" s="320"/>
      <c r="CW163" s="320"/>
      <c r="CX163" s="320"/>
      <c r="CY163" s="320"/>
      <c r="CZ163" s="320"/>
      <c r="DA163" s="320"/>
      <c r="DB163" s="320"/>
      <c r="DC163" s="320"/>
      <c r="DD163" s="320"/>
      <c r="DE163" s="320"/>
      <c r="DF163" s="320"/>
      <c r="DG163" s="320"/>
      <c r="DH163" s="320"/>
      <c r="DI163" s="320"/>
      <c r="DJ163" s="320"/>
      <c r="DK163" s="320"/>
      <c r="DL163" s="320"/>
      <c r="DM163" s="320"/>
      <c r="DN163" s="320"/>
      <c r="DO163" s="320"/>
      <c r="DP163" s="320"/>
      <c r="DQ163" s="320"/>
      <c r="DR163" s="320"/>
      <c r="DS163" s="320"/>
      <c r="DT163" s="320"/>
      <c r="DU163" s="320"/>
      <c r="DV163" s="320"/>
      <c r="DW163" s="320"/>
      <c r="DX163" s="320"/>
      <c r="DY163" s="320"/>
      <c r="DZ163" s="320"/>
      <c r="EA163" s="320"/>
      <c r="EB163" s="320"/>
      <c r="EC163" s="320"/>
      <c r="ED163" s="320"/>
      <c r="EE163" s="320"/>
      <c r="EF163" s="320"/>
      <c r="EG163" s="320"/>
      <c r="EH163" s="320"/>
      <c r="EI163" s="320"/>
      <c r="EJ163" s="320"/>
      <c r="EK163" s="320"/>
      <c r="EL163" s="320"/>
      <c r="EM163" s="320"/>
      <c r="EN163" s="320"/>
      <c r="EO163" s="320"/>
      <c r="EP163" s="320"/>
      <c r="EQ163" s="320"/>
      <c r="ER163" s="320"/>
      <c r="ES163" s="320"/>
      <c r="ET163" s="320"/>
      <c r="EU163" s="320"/>
      <c r="EV163" s="320"/>
      <c r="EW163" s="320"/>
      <c r="EX163" s="320"/>
      <c r="EY163" s="320"/>
      <c r="EZ163" s="320"/>
      <c r="FA163" s="320"/>
      <c r="FB163" s="320"/>
      <c r="FC163" s="320"/>
      <c r="FD163" s="320"/>
      <c r="FE163" s="320"/>
      <c r="FF163" s="320"/>
      <c r="FG163" s="320"/>
      <c r="FH163" s="320"/>
      <c r="FI163" s="320"/>
      <c r="FJ163" s="320"/>
      <c r="FK163" s="320"/>
      <c r="FL163" s="320"/>
      <c r="FM163" s="320"/>
      <c r="FN163" s="320"/>
      <c r="FO163" s="320"/>
      <c r="FP163" s="320"/>
      <c r="FQ163" s="320"/>
      <c r="FR163" s="320"/>
      <c r="FS163" s="320"/>
      <c r="FT163" s="320"/>
      <c r="FU163" s="320"/>
      <c r="FV163" s="320"/>
      <c r="FW163" s="320"/>
      <c r="FX163" s="320"/>
      <c r="FY163" s="320"/>
      <c r="FZ163" s="320"/>
      <c r="GA163" s="320"/>
      <c r="GB163" s="320"/>
      <c r="GC163" s="320"/>
      <c r="GD163" s="320"/>
      <c r="GE163" s="320"/>
      <c r="GF163" s="320"/>
      <c r="GG163" s="320"/>
      <c r="GH163" s="320"/>
      <c r="GI163" s="320"/>
      <c r="GJ163" s="320"/>
      <c r="GK163" s="320"/>
      <c r="GL163" s="320"/>
      <c r="GM163" s="320"/>
      <c r="GN163" s="320"/>
      <c r="GO163" s="320"/>
      <c r="GP163" s="320"/>
      <c r="GQ163" s="320"/>
      <c r="GR163" s="320"/>
      <c r="GS163" s="320"/>
      <c r="GT163" s="320"/>
      <c r="GU163" s="320"/>
      <c r="GV163" s="320"/>
      <c r="GW163" s="320"/>
      <c r="GX163" s="320"/>
      <c r="GY163" s="320"/>
      <c r="GZ163" s="320"/>
      <c r="HA163" s="320"/>
      <c r="HB163" s="320"/>
      <c r="HC163" s="320"/>
      <c r="HD163" s="320"/>
      <c r="HE163" s="320"/>
      <c r="HF163" s="320"/>
      <c r="HG163" s="320"/>
      <c r="HH163" s="320"/>
      <c r="HI163" s="320"/>
      <c r="HJ163" s="320"/>
      <c r="HK163" s="320"/>
      <c r="HL163" s="320"/>
      <c r="HM163" s="320"/>
      <c r="HN163" s="320"/>
      <c r="HO163" s="320"/>
      <c r="HP163" s="320"/>
      <c r="HQ163" s="320"/>
      <c r="HR163" s="320"/>
      <c r="HS163" s="320"/>
      <c r="HT163" s="320"/>
      <c r="HU163" s="320"/>
      <c r="HV163" s="320"/>
      <c r="HW163" s="320"/>
      <c r="HX163" s="320"/>
      <c r="HY163" s="320"/>
      <c r="HZ163" s="320"/>
      <c r="IA163" s="320"/>
      <c r="IB163" s="320"/>
      <c r="IC163" s="320"/>
      <c r="ID163" s="320"/>
      <c r="IE163" s="320"/>
      <c r="IF163" s="320"/>
      <c r="IG163" s="320"/>
      <c r="IH163" s="320"/>
      <c r="II163" s="320"/>
      <c r="IJ163" s="320"/>
      <c r="IK163" s="320"/>
      <c r="IL163" s="320"/>
      <c r="IM163" s="320"/>
      <c r="IN163" s="320"/>
      <c r="IO163" s="320"/>
      <c r="IP163" s="320"/>
      <c r="IQ163" s="320"/>
      <c r="IR163" s="320"/>
      <c r="IS163" s="320"/>
      <c r="IT163" s="320"/>
      <c r="IU163" s="320"/>
      <c r="IV163" s="320"/>
      <c r="IW163" s="320"/>
      <c r="IX163" s="320"/>
      <c r="IY163" s="320"/>
      <c r="IZ163" s="320"/>
      <c r="JA163" s="320"/>
      <c r="JB163" s="320"/>
      <c r="JC163" s="320"/>
      <c r="JD163" s="320"/>
      <c r="JE163" s="320"/>
      <c r="JF163" s="320"/>
      <c r="JG163" s="320"/>
      <c r="JH163" s="320"/>
      <c r="JI163" s="320"/>
      <c r="JJ163" s="320"/>
      <c r="JK163" s="320"/>
      <c r="JL163" s="320"/>
      <c r="JM163" s="320"/>
      <c r="JN163" s="320"/>
      <c r="JO163" s="320"/>
      <c r="JP163" s="320"/>
      <c r="JQ163" s="320"/>
      <c r="JR163" s="320"/>
      <c r="JS163" s="320"/>
      <c r="JT163" s="320"/>
      <c r="JU163" s="320"/>
      <c r="JV163" s="320"/>
      <c r="JW163" s="320"/>
      <c r="JX163" s="320"/>
      <c r="JY163" s="320"/>
      <c r="JZ163" s="320"/>
      <c r="KA163" s="320"/>
      <c r="KB163" s="320"/>
      <c r="KC163" s="320"/>
      <c r="KD163" s="320"/>
      <c r="KE163" s="320"/>
      <c r="KF163" s="320"/>
      <c r="KG163" s="320"/>
      <c r="KH163" s="320"/>
      <c r="KI163" s="320"/>
      <c r="KJ163" s="320"/>
      <c r="KK163" s="320"/>
      <c r="KL163" s="320"/>
      <c r="KM163" s="320"/>
      <c r="KN163" s="320"/>
      <c r="KO163" s="320"/>
      <c r="KP163" s="320"/>
      <c r="KQ163" s="320"/>
      <c r="KR163" s="320"/>
      <c r="KS163" s="320"/>
      <c r="KT163" s="320"/>
      <c r="KU163" s="320"/>
      <c r="KV163" s="320"/>
      <c r="KW163" s="320"/>
      <c r="KX163" s="320"/>
      <c r="KY163" s="320"/>
      <c r="KZ163" s="320"/>
      <c r="LA163" s="320"/>
      <c r="LB163" s="320"/>
      <c r="LC163" s="320"/>
      <c r="LD163" s="320"/>
      <c r="LE163" s="320"/>
      <c r="LF163" s="320"/>
      <c r="LG163" s="320"/>
      <c r="LH163" s="320"/>
      <c r="LI163" s="320"/>
      <c r="LJ163" s="320"/>
      <c r="LK163" s="320"/>
      <c r="LL163" s="320"/>
      <c r="LM163" s="320"/>
      <c r="LN163" s="320"/>
      <c r="LO163" s="320"/>
      <c r="LP163" s="320"/>
      <c r="LQ163" s="320"/>
      <c r="LR163" s="320"/>
      <c r="LS163" s="320"/>
      <c r="LT163" s="320"/>
      <c r="LU163" s="320"/>
      <c r="LV163" s="320"/>
      <c r="LW163" s="320"/>
      <c r="LX163" s="320"/>
      <c r="LY163" s="320"/>
      <c r="LZ163" s="320"/>
      <c r="MA163" s="320"/>
      <c r="MB163" s="320"/>
      <c r="MC163" s="320"/>
      <c r="MD163" s="320"/>
      <c r="ME163" s="320"/>
      <c r="MF163" s="320"/>
      <c r="MG163" s="320"/>
    </row>
    <row r="164" s="331" customFormat="1" ht="22.699999999999999" customHeight="1">
      <c r="A164" s="341" t="s">
        <v>548</v>
      </c>
      <c r="B164" s="342" t="s">
        <v>429</v>
      </c>
      <c r="C164" s="334">
        <f>'СС Макро ТО новый кон'!D74</f>
        <v>436.89999999999998</v>
      </c>
      <c r="D164" s="334">
        <f>'СС Макро ТО новый кон'!E74</f>
        <v>438.60000000000002</v>
      </c>
      <c r="E164" s="334">
        <f>'СС Макро ТО новый кон'!F74</f>
        <v>591</v>
      </c>
      <c r="F164" s="334">
        <f>'СС Макро ТО новый кон'!G74</f>
        <v>535</v>
      </c>
      <c r="G164" s="334">
        <f>'СС Макро ТО новый кон'!H74</f>
        <v>605</v>
      </c>
      <c r="H164" s="334">
        <f>'СС Макро ТО новый кон'!I74</f>
        <v>630</v>
      </c>
      <c r="I164" s="320"/>
      <c r="J164" s="320"/>
      <c r="K164" s="320"/>
      <c r="L164" s="320"/>
      <c r="M164" s="320"/>
      <c r="N164" s="320"/>
      <c r="O164" s="320"/>
      <c r="P164" s="320"/>
      <c r="Q164" s="320"/>
      <c r="R164" s="320"/>
      <c r="S164" s="320"/>
      <c r="T164" s="320"/>
      <c r="U164" s="320"/>
      <c r="V164" s="320"/>
      <c r="W164" s="320"/>
      <c r="X164" s="320"/>
      <c r="Y164" s="320"/>
      <c r="Z164" s="320"/>
      <c r="AA164" s="320"/>
      <c r="AB164" s="320"/>
      <c r="AC164" s="320"/>
      <c r="AD164" s="320"/>
      <c r="AE164" s="320"/>
      <c r="AF164" s="320"/>
      <c r="AG164" s="320"/>
      <c r="AH164" s="320"/>
      <c r="AI164" s="320"/>
      <c r="AJ164" s="320"/>
      <c r="AK164" s="320"/>
      <c r="AL164" s="320"/>
      <c r="AM164" s="320"/>
      <c r="AN164" s="320"/>
      <c r="AO164" s="320"/>
      <c r="AP164" s="320"/>
      <c r="AQ164" s="320"/>
      <c r="AR164" s="320"/>
      <c r="AS164" s="320"/>
      <c r="AT164" s="320"/>
      <c r="AU164" s="320"/>
      <c r="AV164" s="320"/>
      <c r="AW164" s="320"/>
      <c r="AX164" s="320"/>
      <c r="AY164" s="320"/>
      <c r="AZ164" s="320"/>
      <c r="BA164" s="320"/>
      <c r="BB164" s="320"/>
      <c r="BC164" s="320"/>
      <c r="BD164" s="320"/>
      <c r="BE164" s="320"/>
      <c r="BF164" s="320"/>
      <c r="BG164" s="320"/>
      <c r="BH164" s="320"/>
      <c r="BI164" s="320"/>
      <c r="BJ164" s="320"/>
      <c r="BK164" s="320"/>
      <c r="BL164" s="320"/>
      <c r="BM164" s="320"/>
      <c r="BN164" s="320"/>
      <c r="BO164" s="320"/>
      <c r="BP164" s="320"/>
      <c r="BQ164" s="320"/>
      <c r="BR164" s="320"/>
      <c r="BS164" s="320"/>
      <c r="BT164" s="320"/>
      <c r="BU164" s="320"/>
      <c r="BV164" s="320"/>
      <c r="BW164" s="320"/>
      <c r="BX164" s="320"/>
      <c r="BY164" s="320"/>
      <c r="BZ164" s="320"/>
      <c r="CA164" s="320"/>
      <c r="CB164" s="320"/>
      <c r="CC164" s="320"/>
      <c r="CD164" s="320"/>
      <c r="CE164" s="320"/>
      <c r="CF164" s="320"/>
      <c r="CG164" s="320"/>
      <c r="CH164" s="320"/>
      <c r="CI164" s="320"/>
      <c r="CJ164" s="320"/>
      <c r="CK164" s="320"/>
      <c r="CL164" s="320"/>
      <c r="CM164" s="320"/>
      <c r="CN164" s="320"/>
      <c r="CO164" s="320"/>
      <c r="CP164" s="320"/>
      <c r="CQ164" s="320"/>
      <c r="CR164" s="320"/>
      <c r="CS164" s="320"/>
      <c r="CT164" s="320"/>
      <c r="CU164" s="320"/>
      <c r="CV164" s="320"/>
      <c r="CW164" s="320"/>
      <c r="CX164" s="320"/>
      <c r="CY164" s="320"/>
      <c r="CZ164" s="320"/>
      <c r="DA164" s="320"/>
      <c r="DB164" s="320"/>
      <c r="DC164" s="320"/>
      <c r="DD164" s="320"/>
      <c r="DE164" s="320"/>
      <c r="DF164" s="320"/>
      <c r="DG164" s="320"/>
      <c r="DH164" s="320"/>
      <c r="DI164" s="320"/>
      <c r="DJ164" s="320"/>
      <c r="DK164" s="320"/>
      <c r="DL164" s="320"/>
      <c r="DM164" s="320"/>
      <c r="DN164" s="320"/>
      <c r="DO164" s="320"/>
      <c r="DP164" s="320"/>
      <c r="DQ164" s="320"/>
      <c r="DR164" s="320"/>
      <c r="DS164" s="320"/>
      <c r="DT164" s="320"/>
      <c r="DU164" s="320"/>
      <c r="DV164" s="320"/>
      <c r="DW164" s="320"/>
      <c r="DX164" s="320"/>
      <c r="DY164" s="320"/>
      <c r="DZ164" s="320"/>
      <c r="EA164" s="320"/>
      <c r="EB164" s="320"/>
      <c r="EC164" s="320"/>
      <c r="ED164" s="320"/>
      <c r="EE164" s="320"/>
      <c r="EF164" s="320"/>
      <c r="EG164" s="320"/>
      <c r="EH164" s="320"/>
      <c r="EI164" s="320"/>
      <c r="EJ164" s="320"/>
      <c r="EK164" s="320"/>
      <c r="EL164" s="320"/>
      <c r="EM164" s="320"/>
      <c r="EN164" s="320"/>
      <c r="EO164" s="320"/>
      <c r="EP164" s="320"/>
      <c r="EQ164" s="320"/>
      <c r="ER164" s="320"/>
      <c r="ES164" s="320"/>
      <c r="ET164" s="320"/>
      <c r="EU164" s="320"/>
      <c r="EV164" s="320"/>
      <c r="EW164" s="320"/>
      <c r="EX164" s="320"/>
      <c r="EY164" s="320"/>
      <c r="EZ164" s="320"/>
      <c r="FA164" s="320"/>
      <c r="FB164" s="320"/>
      <c r="FC164" s="320"/>
      <c r="FD164" s="320"/>
      <c r="FE164" s="320"/>
      <c r="FF164" s="320"/>
      <c r="FG164" s="320"/>
      <c r="FH164" s="320"/>
      <c r="FI164" s="320"/>
      <c r="FJ164" s="320"/>
      <c r="FK164" s="320"/>
      <c r="FL164" s="320"/>
      <c r="FM164" s="320"/>
      <c r="FN164" s="320"/>
      <c r="FO164" s="320"/>
      <c r="FP164" s="320"/>
      <c r="FQ164" s="320"/>
      <c r="FR164" s="320"/>
      <c r="FS164" s="320"/>
      <c r="FT164" s="320"/>
      <c r="FU164" s="320"/>
      <c r="FV164" s="320"/>
      <c r="FW164" s="320"/>
      <c r="FX164" s="320"/>
      <c r="FY164" s="320"/>
      <c r="FZ164" s="320"/>
      <c r="GA164" s="320"/>
      <c r="GB164" s="320"/>
      <c r="GC164" s="320"/>
      <c r="GD164" s="320"/>
      <c r="GE164" s="320"/>
      <c r="GF164" s="320"/>
      <c r="GG164" s="320"/>
      <c r="GH164" s="320"/>
      <c r="GI164" s="320"/>
      <c r="GJ164" s="320"/>
      <c r="GK164" s="320"/>
      <c r="GL164" s="320"/>
      <c r="GM164" s="320"/>
      <c r="GN164" s="320"/>
      <c r="GO164" s="320"/>
      <c r="GP164" s="320"/>
      <c r="GQ164" s="320"/>
      <c r="GR164" s="320"/>
      <c r="GS164" s="320"/>
      <c r="GT164" s="320"/>
      <c r="GU164" s="320"/>
      <c r="GV164" s="320"/>
      <c r="GW164" s="320"/>
      <c r="GX164" s="320"/>
      <c r="GY164" s="320"/>
      <c r="GZ164" s="320"/>
      <c r="HA164" s="320"/>
      <c r="HB164" s="320"/>
      <c r="HC164" s="320"/>
      <c r="HD164" s="320"/>
      <c r="HE164" s="320"/>
      <c r="HF164" s="320"/>
      <c r="HG164" s="320"/>
      <c r="HH164" s="320"/>
      <c r="HI164" s="320"/>
      <c r="HJ164" s="320"/>
      <c r="HK164" s="320"/>
      <c r="HL164" s="320"/>
      <c r="HM164" s="320"/>
      <c r="HN164" s="320"/>
      <c r="HO164" s="320"/>
      <c r="HP164" s="320"/>
      <c r="HQ164" s="320"/>
      <c r="HR164" s="320"/>
      <c r="HS164" s="320"/>
      <c r="HT164" s="320"/>
      <c r="HU164" s="320"/>
      <c r="HV164" s="320"/>
      <c r="HW164" s="320"/>
      <c r="HX164" s="320"/>
      <c r="HY164" s="320"/>
      <c r="HZ164" s="320"/>
      <c r="IA164" s="320"/>
      <c r="IB164" s="320"/>
      <c r="IC164" s="320"/>
      <c r="ID164" s="320"/>
      <c r="IE164" s="320"/>
      <c r="IF164" s="320"/>
      <c r="IG164" s="320"/>
      <c r="IH164" s="320"/>
      <c r="II164" s="320"/>
      <c r="IJ164" s="320"/>
      <c r="IK164" s="320"/>
      <c r="IL164" s="320"/>
      <c r="IM164" s="320"/>
      <c r="IN164" s="320"/>
      <c r="IO164" s="320"/>
      <c r="IP164" s="320"/>
      <c r="IQ164" s="320"/>
      <c r="IR164" s="320"/>
      <c r="IS164" s="320"/>
      <c r="IT164" s="320"/>
      <c r="IU164" s="320"/>
      <c r="IV164" s="320"/>
      <c r="IW164" s="320"/>
      <c r="IX164" s="320"/>
      <c r="IY164" s="320"/>
      <c r="IZ164" s="320"/>
      <c r="JA164" s="320"/>
      <c r="JB164" s="320"/>
      <c r="JC164" s="320"/>
      <c r="JD164" s="320"/>
      <c r="JE164" s="320"/>
      <c r="JF164" s="320"/>
      <c r="JG164" s="320"/>
      <c r="JH164" s="320"/>
      <c r="JI164" s="320"/>
      <c r="JJ164" s="320"/>
      <c r="JK164" s="320"/>
      <c r="JL164" s="320"/>
      <c r="JM164" s="320"/>
      <c r="JN164" s="320"/>
      <c r="JO164" s="320"/>
      <c r="JP164" s="320"/>
      <c r="JQ164" s="320"/>
      <c r="JR164" s="320"/>
      <c r="JS164" s="320"/>
      <c r="JT164" s="320"/>
      <c r="JU164" s="320"/>
      <c r="JV164" s="320"/>
      <c r="JW164" s="320"/>
      <c r="JX164" s="320"/>
      <c r="JY164" s="320"/>
      <c r="JZ164" s="320"/>
      <c r="KA164" s="320"/>
      <c r="KB164" s="320"/>
      <c r="KC164" s="320"/>
      <c r="KD164" s="320"/>
      <c r="KE164" s="320"/>
      <c r="KF164" s="320"/>
      <c r="KG164" s="320"/>
      <c r="KH164" s="320"/>
      <c r="KI164" s="320"/>
      <c r="KJ164" s="320"/>
      <c r="KK164" s="320"/>
      <c r="KL164" s="320"/>
      <c r="KM164" s="320"/>
      <c r="KN164" s="320"/>
      <c r="KO164" s="320"/>
      <c r="KP164" s="320"/>
      <c r="KQ164" s="320"/>
      <c r="KR164" s="320"/>
      <c r="KS164" s="320"/>
      <c r="KT164" s="320"/>
      <c r="KU164" s="320"/>
      <c r="KV164" s="320"/>
      <c r="KW164" s="320"/>
      <c r="KX164" s="320"/>
      <c r="KY164" s="320"/>
      <c r="KZ164" s="320"/>
      <c r="LA164" s="320"/>
      <c r="LB164" s="320"/>
      <c r="LC164" s="320"/>
      <c r="LD164" s="320"/>
      <c r="LE164" s="320"/>
      <c r="LF164" s="320"/>
      <c r="LG164" s="320"/>
      <c r="LH164" s="320"/>
      <c r="LI164" s="320"/>
      <c r="LJ164" s="320"/>
      <c r="LK164" s="320"/>
      <c r="LL164" s="320"/>
      <c r="LM164" s="320"/>
      <c r="LN164" s="320"/>
      <c r="LO164" s="320"/>
      <c r="LP164" s="320"/>
      <c r="LQ164" s="320"/>
      <c r="LR164" s="320"/>
      <c r="LS164" s="320"/>
      <c r="LT164" s="320"/>
      <c r="LU164" s="320"/>
      <c r="LV164" s="320"/>
      <c r="LW164" s="320"/>
      <c r="LX164" s="320"/>
      <c r="LY164" s="320"/>
      <c r="LZ164" s="320"/>
      <c r="MA164" s="320"/>
      <c r="MB164" s="320"/>
      <c r="MC164" s="320"/>
      <c r="MD164" s="320"/>
      <c r="ME164" s="320"/>
      <c r="MF164" s="320"/>
      <c r="MG164" s="320"/>
    </row>
    <row r="165" s="331" customFormat="1" ht="19.699999999999999" customHeight="1">
      <c r="A165" s="329" t="s">
        <v>549</v>
      </c>
      <c r="B165" s="329"/>
      <c r="C165" s="329"/>
      <c r="D165" s="329"/>
      <c r="E165" s="330"/>
      <c r="F165" s="330"/>
      <c r="G165" s="330"/>
      <c r="H165" s="330"/>
      <c r="I165" s="320"/>
      <c r="J165" s="320"/>
      <c r="K165" s="320"/>
      <c r="L165" s="320"/>
      <c r="M165" s="320"/>
      <c r="N165" s="320"/>
      <c r="O165" s="320"/>
      <c r="P165" s="320"/>
      <c r="Q165" s="320"/>
      <c r="R165" s="320"/>
      <c r="S165" s="320"/>
      <c r="T165" s="320"/>
      <c r="U165" s="320"/>
      <c r="V165" s="320"/>
      <c r="W165" s="320"/>
      <c r="X165" s="320"/>
      <c r="Y165" s="320"/>
      <c r="Z165" s="320"/>
      <c r="AA165" s="320"/>
      <c r="AB165" s="320"/>
      <c r="AC165" s="320"/>
      <c r="AD165" s="320"/>
      <c r="AE165" s="320"/>
      <c r="AF165" s="320"/>
      <c r="AG165" s="320"/>
      <c r="AH165" s="320"/>
      <c r="AI165" s="320"/>
      <c r="AJ165" s="320"/>
      <c r="AK165" s="320"/>
      <c r="AL165" s="320"/>
      <c r="AM165" s="320"/>
      <c r="AN165" s="320"/>
      <c r="AO165" s="320"/>
      <c r="AP165" s="320"/>
      <c r="AQ165" s="320"/>
      <c r="AR165" s="320"/>
      <c r="AS165" s="320"/>
      <c r="AT165" s="320"/>
      <c r="AU165" s="320"/>
      <c r="AV165" s="320"/>
      <c r="AW165" s="320"/>
      <c r="AX165" s="320"/>
      <c r="AY165" s="320"/>
      <c r="AZ165" s="320"/>
      <c r="BA165" s="320"/>
      <c r="BB165" s="320"/>
      <c r="BC165" s="320"/>
      <c r="BD165" s="320"/>
      <c r="BE165" s="320"/>
      <c r="BF165" s="320"/>
      <c r="BG165" s="320"/>
      <c r="BH165" s="320"/>
      <c r="BI165" s="320"/>
      <c r="BJ165" s="320"/>
      <c r="BK165" s="320"/>
      <c r="BL165" s="320"/>
      <c r="BM165" s="320"/>
      <c r="BN165" s="320"/>
      <c r="BO165" s="320"/>
      <c r="BP165" s="320"/>
      <c r="BQ165" s="320"/>
      <c r="BR165" s="320"/>
      <c r="BS165" s="320"/>
      <c r="BT165" s="320"/>
      <c r="BU165" s="320"/>
      <c r="BV165" s="320"/>
      <c r="BW165" s="320"/>
      <c r="BX165" s="320"/>
      <c r="BY165" s="320"/>
      <c r="BZ165" s="320"/>
      <c r="CA165" s="320"/>
      <c r="CB165" s="320"/>
      <c r="CC165" s="320"/>
      <c r="CD165" s="320"/>
      <c r="CE165" s="320"/>
      <c r="CF165" s="320"/>
      <c r="CG165" s="320"/>
      <c r="CH165" s="320"/>
      <c r="CI165" s="320"/>
      <c r="CJ165" s="320"/>
      <c r="CK165" s="320"/>
      <c r="CL165" s="320"/>
      <c r="CM165" s="320"/>
      <c r="CN165" s="320"/>
      <c r="CO165" s="320"/>
      <c r="CP165" s="320"/>
      <c r="CQ165" s="320"/>
      <c r="CR165" s="320"/>
      <c r="CS165" s="320"/>
      <c r="CT165" s="320"/>
      <c r="CU165" s="320"/>
      <c r="CV165" s="320"/>
      <c r="CW165" s="320"/>
      <c r="CX165" s="320"/>
      <c r="CY165" s="320"/>
      <c r="CZ165" s="320"/>
      <c r="DA165" s="320"/>
      <c r="DB165" s="320"/>
      <c r="DC165" s="320"/>
      <c r="DD165" s="320"/>
      <c r="DE165" s="320"/>
      <c r="DF165" s="320"/>
      <c r="DG165" s="320"/>
      <c r="DH165" s="320"/>
      <c r="DI165" s="320"/>
      <c r="DJ165" s="320"/>
      <c r="DK165" s="320"/>
      <c r="DL165" s="320"/>
      <c r="DM165" s="320"/>
      <c r="DN165" s="320"/>
      <c r="DO165" s="320"/>
      <c r="DP165" s="320"/>
      <c r="DQ165" s="320"/>
      <c r="DR165" s="320"/>
      <c r="DS165" s="320"/>
      <c r="DT165" s="320"/>
      <c r="DU165" s="320"/>
      <c r="DV165" s="320"/>
      <c r="DW165" s="320"/>
      <c r="DX165" s="320"/>
      <c r="DY165" s="320"/>
      <c r="DZ165" s="320"/>
      <c r="EA165" s="320"/>
      <c r="EB165" s="320"/>
      <c r="EC165" s="320"/>
      <c r="ED165" s="320"/>
      <c r="EE165" s="320"/>
      <c r="EF165" s="320"/>
      <c r="EG165" s="320"/>
      <c r="EH165" s="320"/>
      <c r="EI165" s="320"/>
      <c r="EJ165" s="320"/>
      <c r="EK165" s="320"/>
      <c r="EL165" s="320"/>
      <c r="EM165" s="320"/>
      <c r="EN165" s="320"/>
      <c r="EO165" s="320"/>
      <c r="EP165" s="320"/>
      <c r="EQ165" s="320"/>
      <c r="ER165" s="320"/>
      <c r="ES165" s="320"/>
      <c r="ET165" s="320"/>
      <c r="EU165" s="320"/>
      <c r="EV165" s="320"/>
      <c r="EW165" s="320"/>
      <c r="EX165" s="320"/>
      <c r="EY165" s="320"/>
      <c r="EZ165" s="320"/>
      <c r="FA165" s="320"/>
      <c r="FB165" s="320"/>
      <c r="FC165" s="320"/>
      <c r="FD165" s="320"/>
      <c r="FE165" s="320"/>
      <c r="FF165" s="320"/>
      <c r="FG165" s="320"/>
      <c r="FH165" s="320"/>
      <c r="FI165" s="320"/>
      <c r="FJ165" s="320"/>
      <c r="FK165" s="320"/>
      <c r="FL165" s="320"/>
      <c r="FM165" s="320"/>
      <c r="FN165" s="320"/>
      <c r="FO165" s="320"/>
      <c r="FP165" s="320"/>
      <c r="FQ165" s="320"/>
      <c r="FR165" s="320"/>
      <c r="FS165" s="320"/>
      <c r="FT165" s="320"/>
      <c r="FU165" s="320"/>
      <c r="FV165" s="320"/>
      <c r="FW165" s="320"/>
      <c r="FX165" s="320"/>
      <c r="FY165" s="320"/>
      <c r="FZ165" s="320"/>
      <c r="GA165" s="320"/>
      <c r="GB165" s="320"/>
      <c r="GC165" s="320"/>
      <c r="GD165" s="320"/>
      <c r="GE165" s="320"/>
      <c r="GF165" s="320"/>
      <c r="GG165" s="320"/>
      <c r="GH165" s="320"/>
      <c r="GI165" s="320"/>
      <c r="GJ165" s="320"/>
      <c r="GK165" s="320"/>
      <c r="GL165" s="320"/>
      <c r="GM165" s="320"/>
      <c r="GN165" s="320"/>
      <c r="GO165" s="320"/>
      <c r="GP165" s="320"/>
      <c r="GQ165" s="320"/>
      <c r="GR165" s="320"/>
      <c r="GS165" s="320"/>
      <c r="GT165" s="320"/>
      <c r="GU165" s="320"/>
      <c r="GV165" s="320"/>
      <c r="GW165" s="320"/>
      <c r="GX165" s="320"/>
      <c r="GY165" s="320"/>
      <c r="GZ165" s="320"/>
      <c r="HA165" s="320"/>
      <c r="HB165" s="320"/>
      <c r="HC165" s="320"/>
      <c r="HD165" s="320"/>
      <c r="HE165" s="320"/>
      <c r="HF165" s="320"/>
      <c r="HG165" s="320"/>
      <c r="HH165" s="320"/>
      <c r="HI165" s="320"/>
      <c r="HJ165" s="320"/>
      <c r="HK165" s="320"/>
      <c r="HL165" s="320"/>
      <c r="HM165" s="320"/>
      <c r="HN165" s="320"/>
      <c r="HO165" s="320"/>
      <c r="HP165" s="320"/>
      <c r="HQ165" s="320"/>
      <c r="HR165" s="320"/>
      <c r="HS165" s="320"/>
      <c r="HT165" s="320"/>
      <c r="HU165" s="320"/>
      <c r="HV165" s="320"/>
      <c r="HW165" s="320"/>
      <c r="HX165" s="320"/>
      <c r="HY165" s="320"/>
      <c r="HZ165" s="320"/>
      <c r="IA165" s="320"/>
      <c r="IB165" s="320"/>
      <c r="IC165" s="320"/>
      <c r="ID165" s="320"/>
      <c r="IE165" s="320"/>
      <c r="IF165" s="320"/>
      <c r="IG165" s="320"/>
      <c r="IH165" s="320"/>
      <c r="II165" s="320"/>
      <c r="IJ165" s="320"/>
      <c r="IK165" s="320"/>
      <c r="IL165" s="320"/>
      <c r="IM165" s="320"/>
      <c r="IN165" s="320"/>
      <c r="IO165" s="320"/>
      <c r="IP165" s="320"/>
      <c r="IQ165" s="320"/>
      <c r="IR165" s="320"/>
      <c r="IS165" s="320"/>
      <c r="IT165" s="320"/>
      <c r="IU165" s="320"/>
      <c r="IV165" s="320"/>
      <c r="IW165" s="320"/>
      <c r="IX165" s="320"/>
      <c r="IY165" s="320"/>
      <c r="IZ165" s="320"/>
      <c r="JA165" s="320"/>
      <c r="JB165" s="320"/>
      <c r="JC165" s="320"/>
      <c r="JD165" s="320"/>
      <c r="JE165" s="320"/>
      <c r="JF165" s="320"/>
      <c r="JG165" s="320"/>
      <c r="JH165" s="320"/>
      <c r="JI165" s="320"/>
      <c r="JJ165" s="320"/>
      <c r="JK165" s="320"/>
      <c r="JL165" s="320"/>
      <c r="JM165" s="320"/>
      <c r="JN165" s="320"/>
      <c r="JO165" s="320"/>
      <c r="JP165" s="320"/>
      <c r="JQ165" s="320"/>
      <c r="JR165" s="320"/>
      <c r="JS165" s="320"/>
      <c r="JT165" s="320"/>
      <c r="JU165" s="320"/>
      <c r="JV165" s="320"/>
      <c r="JW165" s="320"/>
      <c r="JX165" s="320"/>
      <c r="JY165" s="320"/>
      <c r="JZ165" s="320"/>
      <c r="KA165" s="320"/>
      <c r="KB165" s="320"/>
      <c r="KC165" s="320"/>
      <c r="KD165" s="320"/>
      <c r="KE165" s="320"/>
      <c r="KF165" s="320"/>
      <c r="KG165" s="320"/>
      <c r="KH165" s="320"/>
      <c r="KI165" s="320"/>
      <c r="KJ165" s="320"/>
      <c r="KK165" s="320"/>
      <c r="KL165" s="320"/>
      <c r="KM165" s="320"/>
      <c r="KN165" s="320"/>
      <c r="KO165" s="320"/>
      <c r="KP165" s="320"/>
      <c r="KQ165" s="320"/>
      <c r="KR165" s="320"/>
      <c r="KS165" s="320"/>
      <c r="KT165" s="320"/>
      <c r="KU165" s="320"/>
      <c r="KV165" s="320"/>
      <c r="KW165" s="320"/>
      <c r="KX165" s="320"/>
      <c r="KY165" s="320"/>
      <c r="KZ165" s="320"/>
      <c r="LA165" s="320"/>
      <c r="LB165" s="320"/>
      <c r="LC165" s="320"/>
      <c r="LD165" s="320"/>
      <c r="LE165" s="320"/>
      <c r="LF165" s="320"/>
      <c r="LG165" s="320"/>
      <c r="LH165" s="320"/>
      <c r="LI165" s="320"/>
      <c r="LJ165" s="320"/>
      <c r="LK165" s="320"/>
      <c r="LL165" s="320"/>
      <c r="LM165" s="320"/>
      <c r="LN165" s="320"/>
      <c r="LO165" s="320"/>
      <c r="LP165" s="320"/>
      <c r="LQ165" s="320"/>
      <c r="LR165" s="320"/>
      <c r="LS165" s="320"/>
      <c r="LT165" s="320"/>
      <c r="LU165" s="320"/>
      <c r="LV165" s="320"/>
      <c r="LW165" s="320"/>
      <c r="LX165" s="320"/>
      <c r="LY165" s="320"/>
      <c r="LZ165" s="320"/>
      <c r="MA165" s="320"/>
      <c r="MB165" s="320"/>
      <c r="MC165" s="320"/>
      <c r="MD165" s="320"/>
      <c r="ME165" s="320"/>
      <c r="MF165" s="320"/>
      <c r="MG165" s="320"/>
    </row>
    <row r="166" s="331" customFormat="1" ht="18" customHeight="1">
      <c r="A166" s="378" t="s">
        <v>550</v>
      </c>
      <c r="B166" s="339" t="s">
        <v>245</v>
      </c>
      <c r="C166" s="343" t="e">
        <f>#REF!</f>
        <v>#REF!</v>
      </c>
      <c r="D166" s="343" t="e">
        <f>#REF!</f>
        <v>#REF!</v>
      </c>
      <c r="E166" s="343" t="e">
        <f>#REF!</f>
        <v>#REF!</v>
      </c>
      <c r="F166" s="365">
        <v>88078.199999999997</v>
      </c>
      <c r="G166" s="365">
        <v>90381.600000000006</v>
      </c>
      <c r="H166" s="365">
        <v>92723.300000000003</v>
      </c>
      <c r="I166" s="320"/>
      <c r="J166" s="320"/>
      <c r="K166" s="320"/>
      <c r="L166" s="320"/>
      <c r="M166" s="320"/>
      <c r="N166" s="320"/>
      <c r="O166" s="320"/>
      <c r="P166" s="320"/>
      <c r="Q166" s="320"/>
      <c r="R166" s="320"/>
      <c r="S166" s="320"/>
      <c r="T166" s="320"/>
      <c r="U166" s="320"/>
      <c r="V166" s="320"/>
      <c r="W166" s="320"/>
      <c r="X166" s="320"/>
      <c r="Y166" s="320"/>
      <c r="Z166" s="320"/>
      <c r="AA166" s="320"/>
      <c r="AB166" s="320"/>
      <c r="AC166" s="320"/>
      <c r="AD166" s="320"/>
      <c r="AE166" s="320"/>
      <c r="AF166" s="320"/>
      <c r="AG166" s="320"/>
      <c r="AH166" s="320"/>
      <c r="AI166" s="320"/>
      <c r="AJ166" s="320"/>
      <c r="AK166" s="320"/>
      <c r="AL166" s="320"/>
      <c r="AM166" s="320"/>
      <c r="AN166" s="320"/>
      <c r="AO166" s="320"/>
      <c r="AP166" s="320"/>
      <c r="AQ166" s="320"/>
      <c r="AR166" s="320"/>
      <c r="AS166" s="320"/>
      <c r="AT166" s="320"/>
      <c r="AU166" s="320"/>
      <c r="AV166" s="320"/>
      <c r="AW166" s="320"/>
      <c r="AX166" s="320"/>
      <c r="AY166" s="320"/>
      <c r="AZ166" s="320"/>
      <c r="BA166" s="320"/>
      <c r="BB166" s="320"/>
      <c r="BC166" s="320"/>
      <c r="BD166" s="320"/>
      <c r="BE166" s="320"/>
      <c r="BF166" s="320"/>
      <c r="BG166" s="320"/>
      <c r="BH166" s="320"/>
      <c r="BI166" s="320"/>
      <c r="BJ166" s="320"/>
      <c r="BK166" s="320"/>
      <c r="BL166" s="320"/>
      <c r="BM166" s="320"/>
      <c r="BN166" s="320"/>
      <c r="BO166" s="320"/>
      <c r="BP166" s="320"/>
      <c r="BQ166" s="320"/>
      <c r="BR166" s="320"/>
      <c r="BS166" s="320"/>
      <c r="BT166" s="320"/>
      <c r="BU166" s="320"/>
      <c r="BV166" s="320"/>
      <c r="BW166" s="320"/>
      <c r="BX166" s="320"/>
      <c r="BY166" s="320"/>
      <c r="BZ166" s="320"/>
      <c r="CA166" s="320"/>
      <c r="CB166" s="320"/>
      <c r="CC166" s="320"/>
      <c r="CD166" s="320"/>
      <c r="CE166" s="320"/>
      <c r="CF166" s="320"/>
      <c r="CG166" s="320"/>
      <c r="CH166" s="320"/>
      <c r="CI166" s="320"/>
      <c r="CJ166" s="320"/>
      <c r="CK166" s="320"/>
      <c r="CL166" s="320"/>
      <c r="CM166" s="320"/>
      <c r="CN166" s="320"/>
      <c r="CO166" s="320"/>
      <c r="CP166" s="320"/>
      <c r="CQ166" s="320"/>
      <c r="CR166" s="320"/>
      <c r="CS166" s="320"/>
      <c r="CT166" s="320"/>
      <c r="CU166" s="320"/>
      <c r="CV166" s="320"/>
      <c r="CW166" s="320"/>
      <c r="CX166" s="320"/>
      <c r="CY166" s="320"/>
      <c r="CZ166" s="320"/>
      <c r="DA166" s="320"/>
      <c r="DB166" s="320"/>
      <c r="DC166" s="320"/>
      <c r="DD166" s="320"/>
      <c r="DE166" s="320"/>
      <c r="DF166" s="320"/>
      <c r="DG166" s="320"/>
      <c r="DH166" s="320"/>
      <c r="DI166" s="320"/>
      <c r="DJ166" s="320"/>
      <c r="DK166" s="320"/>
      <c r="DL166" s="320"/>
      <c r="DM166" s="320"/>
      <c r="DN166" s="320"/>
      <c r="DO166" s="320"/>
      <c r="DP166" s="320"/>
      <c r="DQ166" s="320"/>
      <c r="DR166" s="320"/>
      <c r="DS166" s="320"/>
      <c r="DT166" s="320"/>
      <c r="DU166" s="320"/>
      <c r="DV166" s="320"/>
      <c r="DW166" s="320"/>
      <c r="DX166" s="320"/>
      <c r="DY166" s="320"/>
      <c r="DZ166" s="320"/>
      <c r="EA166" s="320"/>
      <c r="EB166" s="320"/>
      <c r="EC166" s="320"/>
      <c r="ED166" s="320"/>
      <c r="EE166" s="320"/>
      <c r="EF166" s="320"/>
      <c r="EG166" s="320"/>
      <c r="EH166" s="320"/>
      <c r="EI166" s="320"/>
      <c r="EJ166" s="320"/>
      <c r="EK166" s="320"/>
      <c r="EL166" s="320"/>
      <c r="EM166" s="320"/>
      <c r="EN166" s="320"/>
      <c r="EO166" s="320"/>
      <c r="EP166" s="320"/>
      <c r="EQ166" s="320"/>
      <c r="ER166" s="320"/>
      <c r="ES166" s="320"/>
      <c r="ET166" s="320"/>
      <c r="EU166" s="320"/>
      <c r="EV166" s="320"/>
      <c r="EW166" s="320"/>
      <c r="EX166" s="320"/>
      <c r="EY166" s="320"/>
      <c r="EZ166" s="320"/>
      <c r="FA166" s="320"/>
      <c r="FB166" s="320"/>
      <c r="FC166" s="320"/>
      <c r="FD166" s="320"/>
      <c r="FE166" s="320"/>
      <c r="FF166" s="320"/>
      <c r="FG166" s="320"/>
      <c r="FH166" s="320"/>
      <c r="FI166" s="320"/>
      <c r="FJ166" s="320"/>
      <c r="FK166" s="320"/>
      <c r="FL166" s="320"/>
      <c r="FM166" s="320"/>
      <c r="FN166" s="320"/>
      <c r="FO166" s="320"/>
      <c r="FP166" s="320"/>
      <c r="FQ166" s="320"/>
      <c r="FR166" s="320"/>
      <c r="FS166" s="320"/>
      <c r="FT166" s="320"/>
      <c r="FU166" s="320"/>
      <c r="FV166" s="320"/>
      <c r="FW166" s="320"/>
      <c r="FX166" s="320"/>
      <c r="FY166" s="320"/>
      <c r="FZ166" s="320"/>
      <c r="GA166" s="320"/>
      <c r="GB166" s="320"/>
      <c r="GC166" s="320"/>
      <c r="GD166" s="320"/>
      <c r="GE166" s="320"/>
      <c r="GF166" s="320"/>
      <c r="GG166" s="320"/>
      <c r="GH166" s="320"/>
      <c r="GI166" s="320"/>
      <c r="GJ166" s="320"/>
      <c r="GK166" s="320"/>
      <c r="GL166" s="320"/>
      <c r="GM166" s="320"/>
      <c r="GN166" s="320"/>
      <c r="GO166" s="320"/>
      <c r="GP166" s="320"/>
      <c r="GQ166" s="320"/>
      <c r="GR166" s="320"/>
      <c r="GS166" s="320"/>
      <c r="GT166" s="320"/>
      <c r="GU166" s="320"/>
      <c r="GV166" s="320"/>
      <c r="GW166" s="320"/>
      <c r="GX166" s="320"/>
      <c r="GY166" s="320"/>
      <c r="GZ166" s="320"/>
      <c r="HA166" s="320"/>
      <c r="HB166" s="320"/>
      <c r="HC166" s="320"/>
      <c r="HD166" s="320"/>
      <c r="HE166" s="320"/>
      <c r="HF166" s="320"/>
      <c r="HG166" s="320"/>
      <c r="HH166" s="320"/>
      <c r="HI166" s="320"/>
      <c r="HJ166" s="320"/>
      <c r="HK166" s="320"/>
      <c r="HL166" s="320"/>
      <c r="HM166" s="320"/>
      <c r="HN166" s="320"/>
      <c r="HO166" s="320"/>
      <c r="HP166" s="320"/>
      <c r="HQ166" s="320"/>
      <c r="HR166" s="320"/>
      <c r="HS166" s="320"/>
      <c r="HT166" s="320"/>
      <c r="HU166" s="320"/>
      <c r="HV166" s="320"/>
      <c r="HW166" s="320"/>
      <c r="HX166" s="320"/>
      <c r="HY166" s="320"/>
      <c r="HZ166" s="320"/>
      <c r="IA166" s="320"/>
      <c r="IB166" s="320"/>
      <c r="IC166" s="320"/>
      <c r="ID166" s="320"/>
      <c r="IE166" s="320"/>
      <c r="IF166" s="320"/>
      <c r="IG166" s="320"/>
      <c r="IH166" s="320"/>
      <c r="II166" s="320"/>
      <c r="IJ166" s="320"/>
      <c r="IK166" s="320"/>
      <c r="IL166" s="320"/>
      <c r="IM166" s="320"/>
      <c r="IN166" s="320"/>
      <c r="IO166" s="320"/>
      <c r="IP166" s="320"/>
      <c r="IQ166" s="320"/>
      <c r="IR166" s="320"/>
      <c r="IS166" s="320"/>
      <c r="IT166" s="320"/>
      <c r="IU166" s="320"/>
      <c r="IV166" s="320"/>
      <c r="IW166" s="320"/>
      <c r="IX166" s="320"/>
      <c r="IY166" s="320"/>
      <c r="IZ166" s="320"/>
      <c r="JA166" s="320"/>
      <c r="JB166" s="320"/>
      <c r="JC166" s="320"/>
      <c r="JD166" s="320"/>
      <c r="JE166" s="320"/>
      <c r="JF166" s="320"/>
      <c r="JG166" s="320"/>
      <c r="JH166" s="320"/>
      <c r="JI166" s="320"/>
      <c r="JJ166" s="320"/>
      <c r="JK166" s="320"/>
      <c r="JL166" s="320"/>
      <c r="JM166" s="320"/>
      <c r="JN166" s="320"/>
      <c r="JO166" s="320"/>
      <c r="JP166" s="320"/>
      <c r="JQ166" s="320"/>
      <c r="JR166" s="320"/>
      <c r="JS166" s="320"/>
      <c r="JT166" s="320"/>
      <c r="JU166" s="320"/>
      <c r="JV166" s="320"/>
      <c r="JW166" s="320"/>
      <c r="JX166" s="320"/>
      <c r="JY166" s="320"/>
      <c r="JZ166" s="320"/>
      <c r="KA166" s="320"/>
      <c r="KB166" s="320"/>
      <c r="KC166" s="320"/>
      <c r="KD166" s="320"/>
      <c r="KE166" s="320"/>
      <c r="KF166" s="320"/>
      <c r="KG166" s="320"/>
      <c r="KH166" s="320"/>
      <c r="KI166" s="320"/>
      <c r="KJ166" s="320"/>
      <c r="KK166" s="320"/>
      <c r="KL166" s="320"/>
      <c r="KM166" s="320"/>
      <c r="KN166" s="320"/>
      <c r="KO166" s="320"/>
      <c r="KP166" s="320"/>
      <c r="KQ166" s="320"/>
      <c r="KR166" s="320"/>
      <c r="KS166" s="320"/>
      <c r="KT166" s="320"/>
      <c r="KU166" s="320"/>
      <c r="KV166" s="320"/>
      <c r="KW166" s="320"/>
      <c r="KX166" s="320"/>
      <c r="KY166" s="320"/>
      <c r="KZ166" s="320"/>
      <c r="LA166" s="320"/>
      <c r="LB166" s="320"/>
      <c r="LC166" s="320"/>
      <c r="LD166" s="320"/>
      <c r="LE166" s="320"/>
      <c r="LF166" s="320"/>
      <c r="LG166" s="320"/>
      <c r="LH166" s="320"/>
      <c r="LI166" s="320"/>
      <c r="LJ166" s="320"/>
      <c r="LK166" s="320"/>
      <c r="LL166" s="320"/>
      <c r="LM166" s="320"/>
      <c r="LN166" s="320"/>
      <c r="LO166" s="320"/>
      <c r="LP166" s="320"/>
      <c r="LQ166" s="320"/>
      <c r="LR166" s="320"/>
      <c r="LS166" s="320"/>
      <c r="LT166" s="320"/>
      <c r="LU166" s="320"/>
      <c r="LV166" s="320"/>
      <c r="LW166" s="320"/>
      <c r="LX166" s="320"/>
      <c r="LY166" s="320"/>
      <c r="LZ166" s="320"/>
      <c r="MA166" s="320"/>
      <c r="MB166" s="320"/>
      <c r="MC166" s="320"/>
      <c r="MD166" s="320"/>
      <c r="ME166" s="320"/>
      <c r="MF166" s="320"/>
      <c r="MG166" s="320"/>
    </row>
    <row r="167" s="331" customFormat="1" ht="30.199999999999999" customHeight="1">
      <c r="A167" s="378" t="s">
        <v>551</v>
      </c>
      <c r="B167" s="339" t="s">
        <v>191</v>
      </c>
      <c r="C167" s="343" t="e">
        <f>#REF!</f>
        <v>#REF!</v>
      </c>
      <c r="D167" s="343" t="e">
        <f>#REF!</f>
        <v>#REF!</v>
      </c>
      <c r="E167" s="343" t="e">
        <f>#REF!</f>
        <v>#REF!</v>
      </c>
      <c r="F167" s="365">
        <v>66.900000000000006</v>
      </c>
      <c r="G167" s="365">
        <v>70.099999999999994</v>
      </c>
      <c r="H167" s="365">
        <v>75.900000000000006</v>
      </c>
      <c r="I167" s="320"/>
      <c r="J167" s="320"/>
      <c r="K167" s="320"/>
      <c r="L167" s="320"/>
      <c r="M167" s="320"/>
      <c r="N167" s="320"/>
      <c r="O167" s="320"/>
      <c r="P167" s="320"/>
      <c r="Q167" s="320"/>
      <c r="R167" s="320"/>
      <c r="S167" s="320"/>
      <c r="T167" s="320"/>
      <c r="U167" s="320"/>
      <c r="V167" s="320"/>
      <c r="W167" s="320"/>
      <c r="X167" s="320"/>
      <c r="Y167" s="320"/>
      <c r="Z167" s="320"/>
      <c r="AA167" s="320"/>
      <c r="AB167" s="320"/>
      <c r="AC167" s="320"/>
      <c r="AD167" s="320"/>
      <c r="AE167" s="320"/>
      <c r="AF167" s="320"/>
      <c r="AG167" s="320"/>
      <c r="AH167" s="320"/>
      <c r="AI167" s="320"/>
      <c r="AJ167" s="320"/>
      <c r="AK167" s="320"/>
      <c r="AL167" s="320"/>
      <c r="AM167" s="320"/>
      <c r="AN167" s="320"/>
      <c r="AO167" s="320"/>
      <c r="AP167" s="320"/>
      <c r="AQ167" s="320"/>
      <c r="AR167" s="320"/>
      <c r="AS167" s="320"/>
      <c r="AT167" s="320"/>
      <c r="AU167" s="320"/>
      <c r="AV167" s="320"/>
      <c r="AW167" s="320"/>
      <c r="AX167" s="320"/>
      <c r="AY167" s="320"/>
      <c r="AZ167" s="320"/>
      <c r="BA167" s="320"/>
      <c r="BB167" s="320"/>
      <c r="BC167" s="320"/>
      <c r="BD167" s="320"/>
      <c r="BE167" s="320"/>
      <c r="BF167" s="320"/>
      <c r="BG167" s="320"/>
      <c r="BH167" s="320"/>
      <c r="BI167" s="320"/>
      <c r="BJ167" s="320"/>
      <c r="BK167" s="320"/>
      <c r="BL167" s="320"/>
      <c r="BM167" s="320"/>
      <c r="BN167" s="320"/>
      <c r="BO167" s="320"/>
      <c r="BP167" s="320"/>
      <c r="BQ167" s="320"/>
      <c r="BR167" s="320"/>
      <c r="BS167" s="320"/>
      <c r="BT167" s="320"/>
      <c r="BU167" s="320"/>
      <c r="BV167" s="320"/>
      <c r="BW167" s="320"/>
      <c r="BX167" s="320"/>
      <c r="BY167" s="320"/>
      <c r="BZ167" s="320"/>
      <c r="CA167" s="320"/>
      <c r="CB167" s="320"/>
      <c r="CC167" s="320"/>
      <c r="CD167" s="320"/>
      <c r="CE167" s="320"/>
      <c r="CF167" s="320"/>
      <c r="CG167" s="320"/>
      <c r="CH167" s="320"/>
      <c r="CI167" s="320"/>
      <c r="CJ167" s="320"/>
      <c r="CK167" s="320"/>
      <c r="CL167" s="320"/>
      <c r="CM167" s="320"/>
      <c r="CN167" s="320"/>
      <c r="CO167" s="320"/>
      <c r="CP167" s="320"/>
      <c r="CQ167" s="320"/>
      <c r="CR167" s="320"/>
      <c r="CS167" s="320"/>
      <c r="CT167" s="320"/>
      <c r="CU167" s="320"/>
      <c r="CV167" s="320"/>
      <c r="CW167" s="320"/>
      <c r="CX167" s="320"/>
      <c r="CY167" s="320"/>
      <c r="CZ167" s="320"/>
      <c r="DA167" s="320"/>
      <c r="DB167" s="320"/>
      <c r="DC167" s="320"/>
      <c r="DD167" s="320"/>
      <c r="DE167" s="320"/>
      <c r="DF167" s="320"/>
      <c r="DG167" s="320"/>
      <c r="DH167" s="320"/>
      <c r="DI167" s="320"/>
      <c r="DJ167" s="320"/>
      <c r="DK167" s="320"/>
      <c r="DL167" s="320"/>
      <c r="DM167" s="320"/>
      <c r="DN167" s="320"/>
      <c r="DO167" s="320"/>
      <c r="DP167" s="320"/>
      <c r="DQ167" s="320"/>
      <c r="DR167" s="320"/>
      <c r="DS167" s="320"/>
      <c r="DT167" s="320"/>
      <c r="DU167" s="320"/>
      <c r="DV167" s="320"/>
      <c r="DW167" s="320"/>
      <c r="DX167" s="320"/>
      <c r="DY167" s="320"/>
      <c r="DZ167" s="320"/>
      <c r="EA167" s="320"/>
      <c r="EB167" s="320"/>
      <c r="EC167" s="320"/>
      <c r="ED167" s="320"/>
      <c r="EE167" s="320"/>
      <c r="EF167" s="320"/>
      <c r="EG167" s="320"/>
      <c r="EH167" s="320"/>
      <c r="EI167" s="320"/>
      <c r="EJ167" s="320"/>
      <c r="EK167" s="320"/>
      <c r="EL167" s="320"/>
      <c r="EM167" s="320"/>
      <c r="EN167" s="320"/>
      <c r="EO167" s="320"/>
      <c r="EP167" s="320"/>
      <c r="EQ167" s="320"/>
      <c r="ER167" s="320"/>
      <c r="ES167" s="320"/>
      <c r="ET167" s="320"/>
      <c r="EU167" s="320"/>
      <c r="EV167" s="320"/>
      <c r="EW167" s="320"/>
      <c r="EX167" s="320"/>
      <c r="EY167" s="320"/>
      <c r="EZ167" s="320"/>
      <c r="FA167" s="320"/>
      <c r="FB167" s="320"/>
      <c r="FC167" s="320"/>
      <c r="FD167" s="320"/>
      <c r="FE167" s="320"/>
      <c r="FF167" s="320"/>
      <c r="FG167" s="320"/>
      <c r="FH167" s="320"/>
      <c r="FI167" s="320"/>
      <c r="FJ167" s="320"/>
      <c r="FK167" s="320"/>
      <c r="FL167" s="320"/>
      <c r="FM167" s="320"/>
      <c r="FN167" s="320"/>
      <c r="FO167" s="320"/>
      <c r="FP167" s="320"/>
      <c r="FQ167" s="320"/>
      <c r="FR167" s="320"/>
      <c r="FS167" s="320"/>
      <c r="FT167" s="320"/>
      <c r="FU167" s="320"/>
      <c r="FV167" s="320"/>
      <c r="FW167" s="320"/>
      <c r="FX167" s="320"/>
      <c r="FY167" s="320"/>
      <c r="FZ167" s="320"/>
      <c r="GA167" s="320"/>
      <c r="GB167" s="320"/>
      <c r="GC167" s="320"/>
      <c r="GD167" s="320"/>
      <c r="GE167" s="320"/>
      <c r="GF167" s="320"/>
      <c r="GG167" s="320"/>
      <c r="GH167" s="320"/>
      <c r="GI167" s="320"/>
      <c r="GJ167" s="320"/>
      <c r="GK167" s="320"/>
      <c r="GL167" s="320"/>
      <c r="GM167" s="320"/>
      <c r="GN167" s="320"/>
      <c r="GO167" s="320"/>
      <c r="GP167" s="320"/>
      <c r="GQ167" s="320"/>
      <c r="GR167" s="320"/>
      <c r="GS167" s="320"/>
      <c r="GT167" s="320"/>
      <c r="GU167" s="320"/>
      <c r="GV167" s="320"/>
      <c r="GW167" s="320"/>
      <c r="GX167" s="320"/>
      <c r="GY167" s="320"/>
      <c r="GZ167" s="320"/>
      <c r="HA167" s="320"/>
      <c r="HB167" s="320"/>
      <c r="HC167" s="320"/>
      <c r="HD167" s="320"/>
      <c r="HE167" s="320"/>
      <c r="HF167" s="320"/>
      <c r="HG167" s="320"/>
      <c r="HH167" s="320"/>
      <c r="HI167" s="320"/>
      <c r="HJ167" s="320"/>
      <c r="HK167" s="320"/>
      <c r="HL167" s="320"/>
      <c r="HM167" s="320"/>
      <c r="HN167" s="320"/>
      <c r="HO167" s="320"/>
      <c r="HP167" s="320"/>
      <c r="HQ167" s="320"/>
      <c r="HR167" s="320"/>
      <c r="HS167" s="320"/>
      <c r="HT167" s="320"/>
      <c r="HU167" s="320"/>
      <c r="HV167" s="320"/>
      <c r="HW167" s="320"/>
      <c r="HX167" s="320"/>
      <c r="HY167" s="320"/>
      <c r="HZ167" s="320"/>
      <c r="IA167" s="320"/>
      <c r="IB167" s="320"/>
      <c r="IC167" s="320"/>
      <c r="ID167" s="320"/>
      <c r="IE167" s="320"/>
      <c r="IF167" s="320"/>
      <c r="IG167" s="320"/>
      <c r="IH167" s="320"/>
      <c r="II167" s="320"/>
      <c r="IJ167" s="320"/>
      <c r="IK167" s="320"/>
      <c r="IL167" s="320"/>
      <c r="IM167" s="320"/>
      <c r="IN167" s="320"/>
      <c r="IO167" s="320"/>
      <c r="IP167" s="320"/>
      <c r="IQ167" s="320"/>
      <c r="IR167" s="320"/>
      <c r="IS167" s="320"/>
      <c r="IT167" s="320"/>
      <c r="IU167" s="320"/>
      <c r="IV167" s="320"/>
      <c r="IW167" s="320"/>
      <c r="IX167" s="320"/>
      <c r="IY167" s="320"/>
      <c r="IZ167" s="320"/>
      <c r="JA167" s="320"/>
      <c r="JB167" s="320"/>
      <c r="JC167" s="320"/>
      <c r="JD167" s="320"/>
      <c r="JE167" s="320"/>
      <c r="JF167" s="320"/>
      <c r="JG167" s="320"/>
      <c r="JH167" s="320"/>
      <c r="JI167" s="320"/>
      <c r="JJ167" s="320"/>
      <c r="JK167" s="320"/>
      <c r="JL167" s="320"/>
      <c r="JM167" s="320"/>
      <c r="JN167" s="320"/>
      <c r="JO167" s="320"/>
      <c r="JP167" s="320"/>
      <c r="JQ167" s="320"/>
      <c r="JR167" s="320"/>
      <c r="JS167" s="320"/>
      <c r="JT167" s="320"/>
      <c r="JU167" s="320"/>
      <c r="JV167" s="320"/>
      <c r="JW167" s="320"/>
      <c r="JX167" s="320"/>
      <c r="JY167" s="320"/>
      <c r="JZ167" s="320"/>
      <c r="KA167" s="320"/>
      <c r="KB167" s="320"/>
      <c r="KC167" s="320"/>
      <c r="KD167" s="320"/>
      <c r="KE167" s="320"/>
      <c r="KF167" s="320"/>
      <c r="KG167" s="320"/>
      <c r="KH167" s="320"/>
      <c r="KI167" s="320"/>
      <c r="KJ167" s="320"/>
      <c r="KK167" s="320"/>
      <c r="KL167" s="320"/>
      <c r="KM167" s="320"/>
      <c r="KN167" s="320"/>
      <c r="KO167" s="320"/>
      <c r="KP167" s="320"/>
      <c r="KQ167" s="320"/>
      <c r="KR167" s="320"/>
      <c r="KS167" s="320"/>
      <c r="KT167" s="320"/>
      <c r="KU167" s="320"/>
      <c r="KV167" s="320"/>
      <c r="KW167" s="320"/>
      <c r="KX167" s="320"/>
      <c r="KY167" s="320"/>
      <c r="KZ167" s="320"/>
      <c r="LA167" s="320"/>
      <c r="LB167" s="320"/>
      <c r="LC167" s="320"/>
      <c r="LD167" s="320"/>
      <c r="LE167" s="320"/>
      <c r="LF167" s="320"/>
      <c r="LG167" s="320"/>
      <c r="LH167" s="320"/>
      <c r="LI167" s="320"/>
      <c r="LJ167" s="320"/>
      <c r="LK167" s="320"/>
      <c r="LL167" s="320"/>
      <c r="LM167" s="320"/>
      <c r="LN167" s="320"/>
      <c r="LO167" s="320"/>
      <c r="LP167" s="320"/>
      <c r="LQ167" s="320"/>
      <c r="LR167" s="320"/>
      <c r="LS167" s="320"/>
      <c r="LT167" s="320"/>
      <c r="LU167" s="320"/>
      <c r="LV167" s="320"/>
      <c r="LW167" s="320"/>
      <c r="LX167" s="320"/>
      <c r="LY167" s="320"/>
      <c r="LZ167" s="320"/>
      <c r="MA167" s="320"/>
      <c r="MB167" s="320"/>
      <c r="MC167" s="320"/>
      <c r="MD167" s="320"/>
      <c r="ME167" s="320"/>
      <c r="MF167" s="320"/>
      <c r="MG167" s="320"/>
    </row>
    <row r="168" ht="37.5" customHeight="1">
      <c r="A168" s="361" t="s">
        <v>552</v>
      </c>
      <c r="B168" s="329"/>
      <c r="C168" s="329"/>
      <c r="D168" s="329"/>
      <c r="E168" s="379"/>
      <c r="F168" s="330"/>
      <c r="G168" s="330"/>
      <c r="H168" s="330"/>
    </row>
    <row r="169" ht="55.5" customHeight="1">
      <c r="A169" s="380" t="s">
        <v>444</v>
      </c>
      <c r="B169" s="381" t="s">
        <v>445</v>
      </c>
      <c r="C169" s="357">
        <f>'СС Макро ТО новый кон'!D95</f>
        <v>47212</v>
      </c>
      <c r="D169" s="357">
        <f>'СС Макро ТО новый кон'!E95</f>
        <v>45857</v>
      </c>
      <c r="E169" s="357">
        <f>'СС Макро ТО новый кон'!F95</f>
        <v>43610</v>
      </c>
      <c r="F169" s="357">
        <f>'СС Макро ТО новый кон'!G95</f>
        <v>43917</v>
      </c>
      <c r="G169" s="357">
        <f>'СС Макро ТО новый кон'!H95</f>
        <v>44224</v>
      </c>
      <c r="H169" s="357">
        <f>'СС Макро ТО новый кон'!I95</f>
        <v>44531</v>
      </c>
    </row>
    <row r="170" ht="16.5" customHeight="1">
      <c r="A170" s="380"/>
      <c r="B170" s="381" t="s">
        <v>181</v>
      </c>
      <c r="C170" s="365"/>
      <c r="D170" s="357">
        <f>D169/C169*100</f>
        <v>97.129966957553165</v>
      </c>
      <c r="E170" s="357">
        <f>E169/D169*100</f>
        <v>95.099984735154948</v>
      </c>
      <c r="F170" s="357">
        <f>F169/E169*100</f>
        <v>100.70396698005044</v>
      </c>
      <c r="G170" s="357">
        <f>G169/F169*100</f>
        <v>100.69904592754514</v>
      </c>
      <c r="H170" s="357">
        <f>H169/G169*100</f>
        <v>100.69419319826338</v>
      </c>
    </row>
    <row r="171" ht="83.25" customHeight="1">
      <c r="A171" s="380" t="s">
        <v>446</v>
      </c>
      <c r="B171" s="381" t="s">
        <v>553</v>
      </c>
      <c r="C171" s="357">
        <f>'СС Макро ТО новый кон'!D96</f>
        <v>105.21300000000001</v>
      </c>
      <c r="D171" s="357">
        <f>'СС Макро ТО новый кон'!E96</f>
        <v>99.152000000000001</v>
      </c>
      <c r="E171" s="357">
        <f>'СС Макро ТО новый кон'!F96</f>
        <v>90.228319999999997</v>
      </c>
      <c r="F171" s="357">
        <f>'СС Макро ТО новый кон'!G96</f>
        <v>91.134415664225344</v>
      </c>
      <c r="G171" s="357">
        <f>'СС Макро ТО новый кон'!H96</f>
        <v>92.045122517261547</v>
      </c>
      <c r="H171" s="357">
        <f>'СС Макро ТО новый кон'!I96</f>
        <v>92.960460124516544</v>
      </c>
    </row>
    <row r="172" ht="15.75" customHeight="1">
      <c r="A172" s="380"/>
      <c r="B172" s="381" t="s">
        <v>181</v>
      </c>
      <c r="C172" s="343"/>
      <c r="D172" s="357">
        <f>D171/C171*100</f>
        <v>94.239305028846246</v>
      </c>
      <c r="E172" s="357">
        <f>E171/D171*100</f>
        <v>90.999999999999986</v>
      </c>
      <c r="F172" s="357">
        <f>F171/E171*100</f>
        <v>101.00422535211267</v>
      </c>
      <c r="G172" s="357">
        <f>G171/F171*100</f>
        <v>100.9993006993007</v>
      </c>
      <c r="H172" s="357">
        <f>H171/G171*100</f>
        <v>100.99444444444445</v>
      </c>
    </row>
    <row r="173" ht="49.700000000000003" customHeight="1">
      <c r="A173" s="380" t="s">
        <v>447</v>
      </c>
      <c r="B173" s="381" t="s">
        <v>178</v>
      </c>
      <c r="C173" s="357">
        <f>'СС Макро ТО новый кон'!D97</f>
        <v>390.83000000000004</v>
      </c>
      <c r="D173" s="357">
        <f>'СС Макро ТО новый кон'!E97</f>
        <v>386.17000000000002</v>
      </c>
      <c r="E173" s="357">
        <f>'СС Макро ТО новый кон'!F97</f>
        <v>343.69130000000007</v>
      </c>
      <c r="F173" s="357">
        <f>'СС Макро ТО новый кон'!G97</f>
        <v>360.89038716760564</v>
      </c>
      <c r="G173" s="357">
        <f>'СС Макро ТО новый кон'!H97</f>
        <v>378.57149242981717</v>
      </c>
      <c r="H173" s="357">
        <f>'СС Макро ТО новый кон'!I97</f>
        <v>396.72189231686889</v>
      </c>
    </row>
    <row r="174" ht="15.75" customHeight="1">
      <c r="A174" s="382" t="s">
        <v>554</v>
      </c>
      <c r="B174" s="381" t="s">
        <v>181</v>
      </c>
      <c r="C174" s="343"/>
      <c r="D174" s="357">
        <f>D173/C173*100</f>
        <v>98.807665737021196</v>
      </c>
      <c r="E174" s="357">
        <f>E173/D173*100</f>
        <v>89.000000000000014</v>
      </c>
      <c r="F174" s="357">
        <f>F173/E173*100</f>
        <v>105.00422535211264</v>
      </c>
      <c r="G174" s="357">
        <f>G173/F173*100</f>
        <v>104.89930069930071</v>
      </c>
      <c r="H174" s="357">
        <f>H173/G173*100</f>
        <v>104.79444444444444</v>
      </c>
    </row>
    <row r="175" ht="21.199999999999999" customHeight="1">
      <c r="A175" s="361" t="s">
        <v>555</v>
      </c>
      <c r="B175" s="361"/>
      <c r="C175" s="361"/>
      <c r="D175" s="361"/>
      <c r="E175" s="383"/>
      <c r="F175" s="383"/>
      <c r="G175" s="383"/>
      <c r="H175" s="383"/>
    </row>
    <row r="176" ht="18.75" customHeight="1">
      <c r="A176" s="341" t="s">
        <v>556</v>
      </c>
      <c r="B176" s="342" t="s">
        <v>557</v>
      </c>
      <c r="C176" s="334">
        <f>'СС Макро ТО новый кон'!D85</f>
        <v>321.10000000000002</v>
      </c>
      <c r="D176" s="334">
        <f>'СС Макро ТО новый кон'!E85</f>
        <v>315.60000000000002</v>
      </c>
      <c r="E176" s="334">
        <f>'СС Макро ТО новый кон'!F85</f>
        <v>281.67000000000002</v>
      </c>
      <c r="F176" s="334">
        <f>'СС Макро ТО новый кон'!G85</f>
        <v>306.85000000000002</v>
      </c>
      <c r="G176" s="334">
        <f>'СС Макро ТО новый кон'!H85</f>
        <v>323.03240000000005</v>
      </c>
      <c r="H176" s="334">
        <f>'СС Макро ТО новый кон'!I85</f>
        <v>341.34000000000003</v>
      </c>
    </row>
    <row r="177" ht="15.75" customHeight="1">
      <c r="A177" s="341"/>
      <c r="B177" s="342" t="s">
        <v>181</v>
      </c>
      <c r="C177" s="343" t="e">
        <f>#REF!</f>
        <v>#REF!</v>
      </c>
      <c r="D177" s="384">
        <f>D176/C176*100</f>
        <v>98.287137963251325</v>
      </c>
      <c r="E177" s="384">
        <f>E176/D176*100</f>
        <v>89.249049429657788</v>
      </c>
      <c r="F177" s="384">
        <f>F176/E176*100</f>
        <v>108.93953917705117</v>
      </c>
      <c r="G177" s="384">
        <f>G176/F176*100</f>
        <v>105.27371679973929</v>
      </c>
      <c r="H177" s="384">
        <f>H176/G176*100</f>
        <v>105.66741911956818</v>
      </c>
    </row>
    <row r="178" ht="16.5" customHeight="1">
      <c r="A178" s="341" t="s">
        <v>558</v>
      </c>
      <c r="B178" s="342" t="s">
        <v>557</v>
      </c>
      <c r="C178" s="334">
        <f>'СС Макро ТО новый кон'!D86</f>
        <v>325.5</v>
      </c>
      <c r="D178" s="334">
        <f>'СС Макро ТО новый кон'!E86</f>
        <v>387.5</v>
      </c>
      <c r="E178" s="334">
        <f>'СС Макро ТО новый кон'!F86</f>
        <v>308.24000000000001</v>
      </c>
      <c r="F178" s="334">
        <f>'СС Макро ТО новый кон'!G86</f>
        <v>331.90600000000006</v>
      </c>
      <c r="G178" s="334">
        <f>'СС Макро ТО новый кон'!H86</f>
        <v>348.06000000000006</v>
      </c>
      <c r="H178" s="334">
        <f>'СС Макро ТО новый кон'!I86</f>
        <v>364.94</v>
      </c>
    </row>
    <row r="179" ht="15.75" customHeight="1">
      <c r="A179" s="341"/>
      <c r="B179" s="342" t="s">
        <v>181</v>
      </c>
      <c r="C179" s="343" t="e">
        <f>#REF!</f>
        <v>#REF!</v>
      </c>
      <c r="D179" s="384">
        <f>D178/C178*100</f>
        <v>119.04761904761905</v>
      </c>
      <c r="E179" s="384">
        <f>E178/D178*100</f>
        <v>79.545806451612904</v>
      </c>
      <c r="F179" s="384">
        <f>F178/E178*100</f>
        <v>107.6777835452894</v>
      </c>
      <c r="G179" s="384">
        <f>G178/F178*100</f>
        <v>104.86704066814099</v>
      </c>
      <c r="H179" s="384">
        <f>H178/G178*100</f>
        <v>104.84973855082455</v>
      </c>
    </row>
    <row r="180" ht="18" customHeight="1">
      <c r="A180" s="361" t="s">
        <v>559</v>
      </c>
      <c r="B180" s="361"/>
      <c r="C180" s="361"/>
      <c r="D180" s="361"/>
      <c r="E180" s="383"/>
      <c r="F180" s="383"/>
      <c r="G180" s="383"/>
      <c r="H180" s="383"/>
    </row>
    <row r="181" s="331" customFormat="1" ht="22.5">
      <c r="A181" s="385" t="s">
        <v>560</v>
      </c>
      <c r="B181" s="342" t="s">
        <v>561</v>
      </c>
      <c r="C181" s="357">
        <f>'СС Макро ТО новый кон'!D76</f>
        <v>104.5</v>
      </c>
      <c r="D181" s="357">
        <f>'СС Макро ТО новый кон'!E76</f>
        <v>103.8</v>
      </c>
      <c r="E181" s="357">
        <f>'СС Макро ТО новый кон'!F76</f>
        <v>103.90000000000001</v>
      </c>
      <c r="F181" s="357">
        <f>'СС Макро ТО новый кон'!G76</f>
        <v>104.3</v>
      </c>
      <c r="G181" s="357">
        <f>'СС Макро ТО новый кон'!H76</f>
        <v>104.2</v>
      </c>
      <c r="H181" s="357">
        <f>'СС Макро ТО новый кон'!I76</f>
        <v>104.09999999999999</v>
      </c>
      <c r="I181" s="32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  <c r="V181" s="320"/>
      <c r="W181" s="320"/>
      <c r="X181" s="320"/>
      <c r="Y181" s="320"/>
      <c r="Z181" s="320"/>
      <c r="AA181" s="320"/>
      <c r="AB181" s="320"/>
      <c r="AC181" s="320"/>
      <c r="AD181" s="320"/>
      <c r="AE181" s="320"/>
      <c r="AF181" s="320"/>
      <c r="AG181" s="320"/>
      <c r="AH181" s="320"/>
      <c r="AI181" s="320"/>
      <c r="AJ181" s="320"/>
      <c r="AK181" s="320"/>
      <c r="AL181" s="320"/>
      <c r="AM181" s="320"/>
      <c r="AN181" s="320"/>
      <c r="AO181" s="320"/>
      <c r="AP181" s="320"/>
      <c r="AQ181" s="320"/>
      <c r="AR181" s="320"/>
      <c r="AS181" s="320"/>
      <c r="AT181" s="320"/>
      <c r="AU181" s="320"/>
      <c r="AV181" s="320"/>
      <c r="AW181" s="320"/>
      <c r="AX181" s="320"/>
      <c r="AY181" s="320"/>
      <c r="AZ181" s="320"/>
      <c r="BA181" s="320"/>
      <c r="BB181" s="320"/>
      <c r="BC181" s="320"/>
      <c r="BD181" s="320"/>
      <c r="BE181" s="320"/>
      <c r="BF181" s="320"/>
      <c r="BG181" s="320"/>
      <c r="BH181" s="320"/>
      <c r="BI181" s="320"/>
      <c r="BJ181" s="320"/>
      <c r="BK181" s="320"/>
      <c r="BL181" s="320"/>
      <c r="BM181" s="320"/>
      <c r="BN181" s="320"/>
      <c r="BO181" s="320"/>
      <c r="BP181" s="320"/>
      <c r="BQ181" s="320"/>
      <c r="BR181" s="320"/>
      <c r="BS181" s="320"/>
      <c r="BT181" s="320"/>
      <c r="BU181" s="320"/>
      <c r="BV181" s="320"/>
      <c r="BW181" s="320"/>
      <c r="BX181" s="320"/>
      <c r="BY181" s="320"/>
      <c r="BZ181" s="320"/>
      <c r="CA181" s="320"/>
      <c r="CB181" s="320"/>
      <c r="CC181" s="320"/>
      <c r="CD181" s="320"/>
      <c r="CE181" s="320"/>
      <c r="CF181" s="320"/>
      <c r="CG181" s="320"/>
      <c r="CH181" s="320"/>
      <c r="CI181" s="320"/>
      <c r="CJ181" s="320"/>
      <c r="CK181" s="320"/>
      <c r="CL181" s="320"/>
      <c r="CM181" s="320"/>
      <c r="CN181" s="320"/>
      <c r="CO181" s="320"/>
      <c r="CP181" s="320"/>
      <c r="CQ181" s="320"/>
      <c r="CR181" s="320"/>
      <c r="CS181" s="320"/>
      <c r="CT181" s="320"/>
      <c r="CU181" s="320"/>
      <c r="CV181" s="320"/>
      <c r="CW181" s="320"/>
      <c r="CX181" s="320"/>
      <c r="CY181" s="320"/>
      <c r="CZ181" s="320"/>
      <c r="DA181" s="320"/>
      <c r="DB181" s="320"/>
      <c r="DC181" s="320"/>
      <c r="DD181" s="320"/>
      <c r="DE181" s="320"/>
      <c r="DF181" s="320"/>
      <c r="DG181" s="320"/>
      <c r="DH181" s="320"/>
      <c r="DI181" s="320"/>
      <c r="DJ181" s="320"/>
      <c r="DK181" s="320"/>
      <c r="DL181" s="320"/>
      <c r="DM181" s="320"/>
      <c r="DN181" s="320"/>
      <c r="DO181" s="320"/>
      <c r="DP181" s="320"/>
      <c r="DQ181" s="320"/>
      <c r="DR181" s="320"/>
      <c r="DS181" s="320"/>
      <c r="DT181" s="320"/>
      <c r="DU181" s="320"/>
      <c r="DV181" s="320"/>
      <c r="DW181" s="320"/>
      <c r="DX181" s="320"/>
      <c r="DY181" s="320"/>
      <c r="DZ181" s="320"/>
      <c r="EA181" s="320"/>
      <c r="EB181" s="320"/>
      <c r="EC181" s="320"/>
      <c r="ED181" s="320"/>
      <c r="EE181" s="320"/>
      <c r="EF181" s="320"/>
      <c r="EG181" s="320"/>
      <c r="EH181" s="320"/>
      <c r="EI181" s="320"/>
      <c r="EJ181" s="320"/>
      <c r="EK181" s="320"/>
      <c r="EL181" s="320"/>
      <c r="EM181" s="320"/>
      <c r="EN181" s="320"/>
      <c r="EO181" s="320"/>
      <c r="EP181" s="320"/>
      <c r="EQ181" s="320"/>
      <c r="ER181" s="320"/>
      <c r="ES181" s="320"/>
      <c r="ET181" s="320"/>
      <c r="EU181" s="320"/>
      <c r="EV181" s="320"/>
      <c r="EW181" s="320"/>
      <c r="EX181" s="320"/>
      <c r="EY181" s="320"/>
      <c r="EZ181" s="320"/>
      <c r="FA181" s="320"/>
      <c r="FB181" s="320"/>
      <c r="FC181" s="320"/>
      <c r="FD181" s="320"/>
      <c r="FE181" s="320"/>
      <c r="FF181" s="320"/>
      <c r="FG181" s="320"/>
      <c r="FH181" s="320"/>
      <c r="FI181" s="320"/>
      <c r="FJ181" s="320"/>
      <c r="FK181" s="320"/>
      <c r="FL181" s="320"/>
      <c r="FM181" s="320"/>
      <c r="FN181" s="320"/>
      <c r="FO181" s="320"/>
      <c r="FP181" s="320"/>
      <c r="FQ181" s="320"/>
      <c r="FR181" s="320"/>
      <c r="FS181" s="320"/>
      <c r="FT181" s="320"/>
      <c r="FU181" s="320"/>
      <c r="FV181" s="320"/>
      <c r="FW181" s="320"/>
      <c r="FX181" s="320"/>
      <c r="FY181" s="320"/>
      <c r="FZ181" s="320"/>
      <c r="GA181" s="320"/>
      <c r="GB181" s="320"/>
      <c r="GC181" s="320"/>
      <c r="GD181" s="320"/>
      <c r="GE181" s="320"/>
      <c r="GF181" s="320"/>
      <c r="GG181" s="320"/>
      <c r="GH181" s="320"/>
      <c r="GI181" s="320"/>
      <c r="GJ181" s="320"/>
      <c r="GK181" s="320"/>
      <c r="GL181" s="320"/>
      <c r="GM181" s="320"/>
      <c r="GN181" s="320"/>
      <c r="GO181" s="320"/>
      <c r="GP181" s="320"/>
      <c r="GQ181" s="320"/>
      <c r="GR181" s="320"/>
      <c r="GS181" s="320"/>
      <c r="GT181" s="320"/>
      <c r="GU181" s="320"/>
      <c r="GV181" s="320"/>
      <c r="GW181" s="320"/>
      <c r="GX181" s="320"/>
      <c r="GY181" s="320"/>
      <c r="GZ181" s="320"/>
      <c r="HA181" s="320"/>
      <c r="HB181" s="320"/>
      <c r="HC181" s="320"/>
      <c r="HD181" s="320"/>
      <c r="HE181" s="320"/>
      <c r="HF181" s="320"/>
      <c r="HG181" s="320"/>
      <c r="HH181" s="320"/>
      <c r="HI181" s="320"/>
      <c r="HJ181" s="320"/>
      <c r="HK181" s="320"/>
      <c r="HL181" s="320"/>
      <c r="HM181" s="320"/>
      <c r="HN181" s="320"/>
      <c r="HO181" s="320"/>
      <c r="HP181" s="320"/>
      <c r="HQ181" s="320"/>
      <c r="HR181" s="320"/>
      <c r="HS181" s="320"/>
      <c r="HT181" s="320"/>
      <c r="HU181" s="320"/>
      <c r="HV181" s="320"/>
      <c r="HW181" s="320"/>
      <c r="HX181" s="320"/>
      <c r="HY181" s="320"/>
      <c r="HZ181" s="320"/>
      <c r="IA181" s="320"/>
      <c r="IB181" s="320"/>
      <c r="IC181" s="320"/>
      <c r="ID181" s="320"/>
      <c r="IE181" s="320"/>
      <c r="IF181" s="320"/>
      <c r="IG181" s="320"/>
      <c r="IH181" s="320"/>
      <c r="II181" s="320"/>
      <c r="IJ181" s="320"/>
      <c r="IK181" s="320"/>
      <c r="IL181" s="320"/>
      <c r="IM181" s="320"/>
      <c r="IN181" s="320"/>
      <c r="IO181" s="320"/>
      <c r="IP181" s="320"/>
      <c r="IQ181" s="320"/>
      <c r="IR181" s="320"/>
      <c r="IS181" s="320"/>
      <c r="IT181" s="320"/>
      <c r="IU181" s="320"/>
      <c r="IV181" s="320"/>
      <c r="IW181" s="320"/>
      <c r="IX181" s="320"/>
      <c r="IY181" s="320"/>
      <c r="IZ181" s="320"/>
      <c r="JA181" s="320"/>
      <c r="JB181" s="320"/>
      <c r="JC181" s="320"/>
      <c r="JD181" s="320"/>
      <c r="JE181" s="320"/>
      <c r="JF181" s="320"/>
      <c r="JG181" s="320"/>
      <c r="JH181" s="320"/>
      <c r="JI181" s="320"/>
      <c r="JJ181" s="320"/>
      <c r="JK181" s="320"/>
      <c r="JL181" s="320"/>
      <c r="JM181" s="320"/>
      <c r="JN181" s="320"/>
      <c r="JO181" s="320"/>
      <c r="JP181" s="320"/>
      <c r="JQ181" s="320"/>
      <c r="JR181" s="320"/>
      <c r="JS181" s="320"/>
      <c r="JT181" s="320"/>
      <c r="JU181" s="320"/>
      <c r="JV181" s="320"/>
      <c r="JW181" s="320"/>
      <c r="JX181" s="320"/>
      <c r="JY181" s="320"/>
      <c r="JZ181" s="320"/>
      <c r="KA181" s="320"/>
      <c r="KB181" s="320"/>
      <c r="KC181" s="320"/>
      <c r="KD181" s="320"/>
      <c r="KE181" s="320"/>
      <c r="KF181" s="320"/>
      <c r="KG181" s="320"/>
      <c r="KH181" s="320"/>
      <c r="KI181" s="320"/>
      <c r="KJ181" s="320"/>
      <c r="KK181" s="320"/>
      <c r="KL181" s="320"/>
      <c r="KM181" s="320"/>
      <c r="KN181" s="320"/>
      <c r="KO181" s="320"/>
      <c r="KP181" s="320"/>
      <c r="KQ181" s="320"/>
      <c r="KR181" s="320"/>
      <c r="KS181" s="320"/>
      <c r="KT181" s="320"/>
      <c r="KU181" s="320"/>
      <c r="KV181" s="320"/>
      <c r="KW181" s="320"/>
      <c r="KX181" s="320"/>
      <c r="KY181" s="320"/>
      <c r="KZ181" s="320"/>
      <c r="LA181" s="320"/>
      <c r="LB181" s="320"/>
      <c r="LC181" s="320"/>
      <c r="LD181" s="320"/>
      <c r="LE181" s="320"/>
      <c r="LF181" s="320"/>
      <c r="LG181" s="320"/>
      <c r="LH181" s="320"/>
      <c r="LI181" s="320"/>
      <c r="LJ181" s="320"/>
      <c r="LK181" s="320"/>
      <c r="LL181" s="320"/>
      <c r="LM181" s="320"/>
      <c r="LN181" s="320"/>
      <c r="LO181" s="320"/>
      <c r="LP181" s="320"/>
      <c r="LQ181" s="320"/>
      <c r="LR181" s="320"/>
      <c r="LS181" s="320"/>
      <c r="LT181" s="320"/>
      <c r="LU181" s="320"/>
      <c r="LV181" s="320"/>
      <c r="LW181" s="320"/>
      <c r="LX181" s="320"/>
      <c r="LY181" s="320"/>
      <c r="LZ181" s="320"/>
      <c r="MA181" s="320"/>
      <c r="MB181" s="320"/>
      <c r="MC181" s="320"/>
      <c r="MD181" s="320"/>
      <c r="ME181" s="320"/>
      <c r="MF181" s="320"/>
      <c r="MG181" s="320"/>
    </row>
    <row r="182" s="331" customFormat="1" ht="45">
      <c r="A182" s="385"/>
      <c r="B182" s="342" t="s">
        <v>562</v>
      </c>
      <c r="C182" s="357">
        <f>'СС Макро ТО новый кон'!D77</f>
        <v>103</v>
      </c>
      <c r="D182" s="357">
        <f>'СС Макро ТО новый кон'!E77</f>
        <v>105.09999999999999</v>
      </c>
      <c r="E182" s="357">
        <f>'СС Макро ТО новый кон'!F77</f>
        <v>103.59999999999999</v>
      </c>
      <c r="F182" s="357">
        <f>'СС Макро ТО новый кон'!G77</f>
        <v>103.7</v>
      </c>
      <c r="G182" s="357">
        <f>'СС Макро ТО новый кон'!H77</f>
        <v>104.3</v>
      </c>
      <c r="H182" s="357">
        <f>'СС Макро ТО новый кон'!I77</f>
        <v>104</v>
      </c>
      <c r="I182" s="320"/>
      <c r="J182" s="320"/>
      <c r="K182" s="320"/>
      <c r="L182" s="320"/>
      <c r="M182" s="320"/>
      <c r="N182" s="320"/>
      <c r="O182" s="320"/>
      <c r="P182" s="320"/>
      <c r="Q182" s="320"/>
      <c r="R182" s="320"/>
      <c r="S182" s="320"/>
      <c r="T182" s="320"/>
      <c r="U182" s="320"/>
      <c r="V182" s="320"/>
      <c r="W182" s="320"/>
      <c r="X182" s="320"/>
      <c r="Y182" s="320"/>
      <c r="Z182" s="320"/>
      <c r="AA182" s="320"/>
      <c r="AB182" s="320"/>
      <c r="AC182" s="320"/>
      <c r="AD182" s="320"/>
      <c r="AE182" s="320"/>
      <c r="AF182" s="320"/>
      <c r="AG182" s="320"/>
      <c r="AH182" s="320"/>
      <c r="AI182" s="320"/>
      <c r="AJ182" s="320"/>
      <c r="AK182" s="320"/>
      <c r="AL182" s="320"/>
      <c r="AM182" s="320"/>
      <c r="AN182" s="320"/>
      <c r="AO182" s="320"/>
      <c r="AP182" s="320"/>
      <c r="AQ182" s="320"/>
      <c r="AR182" s="320"/>
      <c r="AS182" s="320"/>
      <c r="AT182" s="320"/>
      <c r="AU182" s="320"/>
      <c r="AV182" s="320"/>
      <c r="AW182" s="320"/>
      <c r="AX182" s="320"/>
      <c r="AY182" s="320"/>
      <c r="AZ182" s="320"/>
      <c r="BA182" s="320"/>
      <c r="BB182" s="320"/>
      <c r="BC182" s="320"/>
      <c r="BD182" s="320"/>
      <c r="BE182" s="320"/>
      <c r="BF182" s="320"/>
      <c r="BG182" s="320"/>
      <c r="BH182" s="320"/>
      <c r="BI182" s="320"/>
      <c r="BJ182" s="320"/>
      <c r="BK182" s="320"/>
      <c r="BL182" s="320"/>
      <c r="BM182" s="320"/>
      <c r="BN182" s="320"/>
      <c r="BO182" s="320"/>
      <c r="BP182" s="320"/>
      <c r="BQ182" s="320"/>
      <c r="BR182" s="320"/>
      <c r="BS182" s="320"/>
      <c r="BT182" s="320"/>
      <c r="BU182" s="320"/>
      <c r="BV182" s="320"/>
      <c r="BW182" s="320"/>
      <c r="BX182" s="320"/>
      <c r="BY182" s="320"/>
      <c r="BZ182" s="320"/>
      <c r="CA182" s="320"/>
      <c r="CB182" s="320"/>
      <c r="CC182" s="320"/>
      <c r="CD182" s="320"/>
      <c r="CE182" s="320"/>
      <c r="CF182" s="320"/>
      <c r="CG182" s="320"/>
      <c r="CH182" s="320"/>
      <c r="CI182" s="320"/>
      <c r="CJ182" s="320"/>
      <c r="CK182" s="320"/>
      <c r="CL182" s="320"/>
      <c r="CM182" s="320"/>
      <c r="CN182" s="320"/>
      <c r="CO182" s="320"/>
      <c r="CP182" s="320"/>
      <c r="CQ182" s="320"/>
      <c r="CR182" s="320"/>
      <c r="CS182" s="320"/>
      <c r="CT182" s="320"/>
      <c r="CU182" s="320"/>
      <c r="CV182" s="320"/>
      <c r="CW182" s="320"/>
      <c r="CX182" s="320"/>
      <c r="CY182" s="320"/>
      <c r="CZ182" s="320"/>
      <c r="DA182" s="320"/>
      <c r="DB182" s="320"/>
      <c r="DC182" s="320"/>
      <c r="DD182" s="320"/>
      <c r="DE182" s="320"/>
      <c r="DF182" s="320"/>
      <c r="DG182" s="320"/>
      <c r="DH182" s="320"/>
      <c r="DI182" s="320"/>
      <c r="DJ182" s="320"/>
      <c r="DK182" s="320"/>
      <c r="DL182" s="320"/>
      <c r="DM182" s="320"/>
      <c r="DN182" s="320"/>
      <c r="DO182" s="320"/>
      <c r="DP182" s="320"/>
      <c r="DQ182" s="320"/>
      <c r="DR182" s="320"/>
      <c r="DS182" s="320"/>
      <c r="DT182" s="320"/>
      <c r="DU182" s="320"/>
      <c r="DV182" s="320"/>
      <c r="DW182" s="320"/>
      <c r="DX182" s="320"/>
      <c r="DY182" s="320"/>
      <c r="DZ182" s="320"/>
      <c r="EA182" s="320"/>
      <c r="EB182" s="320"/>
      <c r="EC182" s="320"/>
      <c r="ED182" s="320"/>
      <c r="EE182" s="320"/>
      <c r="EF182" s="320"/>
      <c r="EG182" s="320"/>
      <c r="EH182" s="320"/>
      <c r="EI182" s="320"/>
      <c r="EJ182" s="320"/>
      <c r="EK182" s="320"/>
      <c r="EL182" s="320"/>
      <c r="EM182" s="320"/>
      <c r="EN182" s="320"/>
      <c r="EO182" s="320"/>
      <c r="EP182" s="320"/>
      <c r="EQ182" s="320"/>
      <c r="ER182" s="320"/>
      <c r="ES182" s="320"/>
      <c r="ET182" s="320"/>
      <c r="EU182" s="320"/>
      <c r="EV182" s="320"/>
      <c r="EW182" s="320"/>
      <c r="EX182" s="320"/>
      <c r="EY182" s="320"/>
      <c r="EZ182" s="320"/>
      <c r="FA182" s="320"/>
      <c r="FB182" s="320"/>
      <c r="FC182" s="320"/>
      <c r="FD182" s="320"/>
      <c r="FE182" s="320"/>
      <c r="FF182" s="320"/>
      <c r="FG182" s="320"/>
      <c r="FH182" s="320"/>
      <c r="FI182" s="320"/>
      <c r="FJ182" s="320"/>
      <c r="FK182" s="320"/>
      <c r="FL182" s="320"/>
      <c r="FM182" s="320"/>
      <c r="FN182" s="320"/>
      <c r="FO182" s="320"/>
      <c r="FP182" s="320"/>
      <c r="FQ182" s="320"/>
      <c r="FR182" s="320"/>
      <c r="FS182" s="320"/>
      <c r="FT182" s="320"/>
      <c r="FU182" s="320"/>
      <c r="FV182" s="320"/>
      <c r="FW182" s="320"/>
      <c r="FX182" s="320"/>
      <c r="FY182" s="320"/>
      <c r="FZ182" s="320"/>
      <c r="GA182" s="320"/>
      <c r="GB182" s="320"/>
      <c r="GC182" s="320"/>
      <c r="GD182" s="320"/>
      <c r="GE182" s="320"/>
      <c r="GF182" s="320"/>
      <c r="GG182" s="320"/>
      <c r="GH182" s="320"/>
      <c r="GI182" s="320"/>
      <c r="GJ182" s="320"/>
      <c r="GK182" s="320"/>
      <c r="GL182" s="320"/>
      <c r="GM182" s="320"/>
      <c r="GN182" s="320"/>
      <c r="GO182" s="320"/>
      <c r="GP182" s="320"/>
      <c r="GQ182" s="320"/>
      <c r="GR182" s="320"/>
      <c r="GS182" s="320"/>
      <c r="GT182" s="320"/>
      <c r="GU182" s="320"/>
      <c r="GV182" s="320"/>
      <c r="GW182" s="320"/>
      <c r="GX182" s="320"/>
      <c r="GY182" s="320"/>
      <c r="GZ182" s="320"/>
      <c r="HA182" s="320"/>
      <c r="HB182" s="320"/>
      <c r="HC182" s="320"/>
      <c r="HD182" s="320"/>
      <c r="HE182" s="320"/>
      <c r="HF182" s="320"/>
      <c r="HG182" s="320"/>
      <c r="HH182" s="320"/>
      <c r="HI182" s="320"/>
      <c r="HJ182" s="320"/>
      <c r="HK182" s="320"/>
      <c r="HL182" s="320"/>
      <c r="HM182" s="320"/>
      <c r="HN182" s="320"/>
      <c r="HO182" s="320"/>
      <c r="HP182" s="320"/>
      <c r="HQ182" s="320"/>
      <c r="HR182" s="320"/>
      <c r="HS182" s="320"/>
      <c r="HT182" s="320"/>
      <c r="HU182" s="320"/>
      <c r="HV182" s="320"/>
      <c r="HW182" s="320"/>
      <c r="HX182" s="320"/>
      <c r="HY182" s="320"/>
      <c r="HZ182" s="320"/>
      <c r="IA182" s="320"/>
      <c r="IB182" s="320"/>
      <c r="IC182" s="320"/>
      <c r="ID182" s="320"/>
      <c r="IE182" s="320"/>
      <c r="IF182" s="320"/>
      <c r="IG182" s="320"/>
      <c r="IH182" s="320"/>
      <c r="II182" s="320"/>
      <c r="IJ182" s="320"/>
      <c r="IK182" s="320"/>
      <c r="IL182" s="320"/>
      <c r="IM182" s="320"/>
      <c r="IN182" s="320"/>
      <c r="IO182" s="320"/>
      <c r="IP182" s="320"/>
      <c r="IQ182" s="320"/>
      <c r="IR182" s="320"/>
      <c r="IS182" s="320"/>
      <c r="IT182" s="320"/>
      <c r="IU182" s="320"/>
      <c r="IV182" s="320"/>
      <c r="IW182" s="320"/>
      <c r="IX182" s="320"/>
      <c r="IY182" s="320"/>
      <c r="IZ182" s="320"/>
      <c r="JA182" s="320"/>
      <c r="JB182" s="320"/>
      <c r="JC182" s="320"/>
      <c r="JD182" s="320"/>
      <c r="JE182" s="320"/>
      <c r="JF182" s="320"/>
      <c r="JG182" s="320"/>
      <c r="JH182" s="320"/>
      <c r="JI182" s="320"/>
      <c r="JJ182" s="320"/>
      <c r="JK182" s="320"/>
      <c r="JL182" s="320"/>
      <c r="JM182" s="320"/>
      <c r="JN182" s="320"/>
      <c r="JO182" s="320"/>
      <c r="JP182" s="320"/>
      <c r="JQ182" s="320"/>
      <c r="JR182" s="320"/>
      <c r="JS182" s="320"/>
      <c r="JT182" s="320"/>
      <c r="JU182" s="320"/>
      <c r="JV182" s="320"/>
      <c r="JW182" s="320"/>
      <c r="JX182" s="320"/>
      <c r="JY182" s="320"/>
      <c r="JZ182" s="320"/>
      <c r="KA182" s="320"/>
      <c r="KB182" s="320"/>
      <c r="KC182" s="320"/>
      <c r="KD182" s="320"/>
      <c r="KE182" s="320"/>
      <c r="KF182" s="320"/>
      <c r="KG182" s="320"/>
      <c r="KH182" s="320"/>
      <c r="KI182" s="320"/>
      <c r="KJ182" s="320"/>
      <c r="KK182" s="320"/>
      <c r="KL182" s="320"/>
      <c r="KM182" s="320"/>
      <c r="KN182" s="320"/>
      <c r="KO182" s="320"/>
      <c r="KP182" s="320"/>
      <c r="KQ182" s="320"/>
      <c r="KR182" s="320"/>
      <c r="KS182" s="320"/>
      <c r="KT182" s="320"/>
      <c r="KU182" s="320"/>
      <c r="KV182" s="320"/>
      <c r="KW182" s="320"/>
      <c r="KX182" s="320"/>
      <c r="KY182" s="320"/>
      <c r="KZ182" s="320"/>
      <c r="LA182" s="320"/>
      <c r="LB182" s="320"/>
      <c r="LC182" s="320"/>
      <c r="LD182" s="320"/>
      <c r="LE182" s="320"/>
      <c r="LF182" s="320"/>
      <c r="LG182" s="320"/>
      <c r="LH182" s="320"/>
      <c r="LI182" s="320"/>
      <c r="LJ182" s="320"/>
      <c r="LK182" s="320"/>
      <c r="LL182" s="320"/>
      <c r="LM182" s="320"/>
      <c r="LN182" s="320"/>
      <c r="LO182" s="320"/>
      <c r="LP182" s="320"/>
      <c r="LQ182" s="320"/>
      <c r="LR182" s="320"/>
      <c r="LS182" s="320"/>
      <c r="LT182" s="320"/>
      <c r="LU182" s="320"/>
      <c r="LV182" s="320"/>
      <c r="LW182" s="320"/>
      <c r="LX182" s="320"/>
      <c r="LY182" s="320"/>
      <c r="LZ182" s="320"/>
      <c r="MA182" s="320"/>
      <c r="MB182" s="320"/>
      <c r="MC182" s="320"/>
      <c r="MD182" s="320"/>
      <c r="ME182" s="320"/>
      <c r="MF182" s="320"/>
      <c r="MG182" s="320"/>
    </row>
    <row r="183" s="345" customFormat="1" ht="19.5" customHeight="1">
      <c r="A183" s="385" t="s">
        <v>563</v>
      </c>
      <c r="B183" s="342"/>
      <c r="C183" s="359"/>
      <c r="D183" s="359"/>
      <c r="E183" s="359"/>
      <c r="F183" s="359"/>
      <c r="G183" s="359"/>
      <c r="H183" s="359"/>
      <c r="I183" s="320"/>
      <c r="J183" s="320"/>
      <c r="K183" s="320"/>
      <c r="L183" s="320"/>
      <c r="M183" s="320"/>
      <c r="N183" s="320"/>
      <c r="O183" s="320"/>
      <c r="P183" s="320"/>
      <c r="Q183" s="320"/>
      <c r="R183" s="320"/>
      <c r="S183" s="320"/>
      <c r="T183" s="320"/>
      <c r="U183" s="320"/>
      <c r="V183" s="320"/>
      <c r="W183" s="320"/>
      <c r="X183" s="320"/>
      <c r="Y183" s="320"/>
      <c r="Z183" s="320"/>
      <c r="AA183" s="320"/>
      <c r="AB183" s="320"/>
      <c r="AC183" s="320"/>
      <c r="AD183" s="320"/>
      <c r="AE183" s="320"/>
      <c r="AF183" s="320"/>
      <c r="AG183" s="320"/>
      <c r="AH183" s="320"/>
      <c r="AI183" s="320"/>
      <c r="AJ183" s="320"/>
      <c r="AK183" s="320"/>
      <c r="AL183" s="320"/>
      <c r="AM183" s="320"/>
      <c r="AN183" s="320"/>
      <c r="AO183" s="320"/>
      <c r="AP183" s="320"/>
      <c r="AQ183" s="320"/>
      <c r="AR183" s="320"/>
      <c r="AS183" s="320"/>
      <c r="AT183" s="320"/>
      <c r="AU183" s="320"/>
      <c r="AV183" s="320"/>
      <c r="AW183" s="320"/>
      <c r="AX183" s="320"/>
      <c r="AY183" s="320"/>
      <c r="AZ183" s="320"/>
      <c r="BA183" s="320"/>
      <c r="BB183" s="320"/>
      <c r="BC183" s="320"/>
      <c r="BD183" s="320"/>
      <c r="BE183" s="320"/>
      <c r="BF183" s="320"/>
      <c r="BG183" s="320"/>
      <c r="BH183" s="320"/>
      <c r="BI183" s="320"/>
      <c r="BJ183" s="320"/>
      <c r="BK183" s="320"/>
      <c r="BL183" s="320"/>
      <c r="BM183" s="320"/>
      <c r="BN183" s="320"/>
      <c r="BO183" s="320"/>
      <c r="BP183" s="320"/>
      <c r="BQ183" s="320"/>
      <c r="BR183" s="320"/>
      <c r="BS183" s="320"/>
      <c r="BT183" s="320"/>
      <c r="BU183" s="320"/>
      <c r="BV183" s="320"/>
      <c r="BW183" s="320"/>
      <c r="BX183" s="320"/>
      <c r="BY183" s="320"/>
      <c r="BZ183" s="320"/>
      <c r="CA183" s="320"/>
      <c r="CB183" s="320"/>
      <c r="CC183" s="320"/>
      <c r="CD183" s="320"/>
      <c r="CE183" s="320"/>
      <c r="CF183" s="320"/>
      <c r="CG183" s="320"/>
      <c r="CH183" s="320"/>
      <c r="CI183" s="320"/>
      <c r="CJ183" s="320"/>
      <c r="CK183" s="320"/>
      <c r="CL183" s="320"/>
      <c r="CM183" s="320"/>
      <c r="CN183" s="320"/>
      <c r="CO183" s="320"/>
      <c r="CP183" s="320"/>
      <c r="CQ183" s="320"/>
      <c r="CR183" s="320"/>
      <c r="CS183" s="320"/>
      <c r="CT183" s="320"/>
      <c r="CU183" s="320"/>
      <c r="CV183" s="320"/>
      <c r="CW183" s="320"/>
      <c r="CX183" s="320"/>
      <c r="CY183" s="320"/>
      <c r="CZ183" s="320"/>
      <c r="DA183" s="320"/>
      <c r="DB183" s="320"/>
      <c r="DC183" s="320"/>
      <c r="DD183" s="320"/>
      <c r="DE183" s="320"/>
      <c r="DF183" s="320"/>
      <c r="DG183" s="320"/>
      <c r="DH183" s="320"/>
      <c r="DI183" s="320"/>
      <c r="DJ183" s="320"/>
      <c r="DK183" s="320"/>
      <c r="DL183" s="320"/>
      <c r="DM183" s="320"/>
      <c r="DN183" s="320"/>
      <c r="DO183" s="320"/>
      <c r="DP183" s="320"/>
      <c r="DQ183" s="320"/>
      <c r="DR183" s="320"/>
      <c r="DS183" s="320"/>
      <c r="DT183" s="320"/>
      <c r="DU183" s="320"/>
      <c r="DV183" s="320"/>
      <c r="DW183" s="320"/>
      <c r="DX183" s="320"/>
      <c r="DY183" s="320"/>
      <c r="DZ183" s="320"/>
      <c r="EA183" s="320"/>
      <c r="EB183" s="320"/>
      <c r="EC183" s="320"/>
      <c r="ED183" s="320"/>
      <c r="EE183" s="320"/>
      <c r="EF183" s="320"/>
      <c r="EG183" s="320"/>
      <c r="EH183" s="320"/>
      <c r="EI183" s="320"/>
      <c r="EJ183" s="320"/>
      <c r="EK183" s="320"/>
      <c r="EL183" s="320"/>
      <c r="EM183" s="320"/>
      <c r="EN183" s="320"/>
      <c r="EO183" s="320"/>
      <c r="EP183" s="320"/>
      <c r="EQ183" s="320"/>
      <c r="ER183" s="320"/>
      <c r="ES183" s="320"/>
      <c r="ET183" s="320"/>
      <c r="EU183" s="320"/>
      <c r="EV183" s="320"/>
      <c r="EW183" s="320"/>
      <c r="EX183" s="320"/>
      <c r="EY183" s="320"/>
      <c r="EZ183" s="320"/>
      <c r="FA183" s="320"/>
      <c r="FB183" s="320"/>
      <c r="FC183" s="320"/>
      <c r="FD183" s="320"/>
      <c r="FE183" s="320"/>
      <c r="FF183" s="320"/>
      <c r="FG183" s="320"/>
      <c r="FH183" s="320"/>
      <c r="FI183" s="320"/>
      <c r="FJ183" s="320"/>
      <c r="FK183" s="320"/>
      <c r="FL183" s="320"/>
      <c r="FM183" s="320"/>
      <c r="FN183" s="320"/>
      <c r="FO183" s="320"/>
      <c r="FP183" s="320"/>
      <c r="FQ183" s="320"/>
      <c r="FR183" s="320"/>
      <c r="FS183" s="320"/>
      <c r="FT183" s="320"/>
      <c r="FU183" s="320"/>
      <c r="FV183" s="320"/>
      <c r="FW183" s="320"/>
      <c r="FX183" s="320"/>
      <c r="FY183" s="320"/>
      <c r="FZ183" s="320"/>
      <c r="GA183" s="320"/>
      <c r="GB183" s="320"/>
      <c r="GC183" s="320"/>
      <c r="GD183" s="320"/>
      <c r="GE183" s="320"/>
      <c r="GF183" s="320"/>
      <c r="GG183" s="320"/>
      <c r="GH183" s="320"/>
      <c r="GI183" s="320"/>
      <c r="GJ183" s="320"/>
      <c r="GK183" s="320"/>
      <c r="GL183" s="320"/>
      <c r="GM183" s="320"/>
      <c r="GN183" s="320"/>
      <c r="GO183" s="320"/>
      <c r="GP183" s="320"/>
      <c r="GQ183" s="320"/>
      <c r="GR183" s="320"/>
      <c r="GS183" s="320"/>
      <c r="GT183" s="320"/>
      <c r="GU183" s="320"/>
      <c r="GV183" s="320"/>
      <c r="GW183" s="320"/>
      <c r="GX183" s="320"/>
      <c r="GY183" s="320"/>
      <c r="GZ183" s="320"/>
      <c r="HA183" s="320"/>
      <c r="HB183" s="320"/>
      <c r="HC183" s="320"/>
      <c r="HD183" s="320"/>
      <c r="HE183" s="320"/>
      <c r="HF183" s="320"/>
      <c r="HG183" s="320"/>
      <c r="HH183" s="320"/>
      <c r="HI183" s="320"/>
      <c r="HJ183" s="320"/>
      <c r="HK183" s="320"/>
      <c r="HL183" s="320"/>
      <c r="HM183" s="320"/>
      <c r="HN183" s="320"/>
      <c r="HO183" s="320"/>
      <c r="HP183" s="320"/>
      <c r="HQ183" s="320"/>
      <c r="HR183" s="320"/>
      <c r="HS183" s="320"/>
      <c r="HT183" s="320"/>
      <c r="HU183" s="320"/>
      <c r="HV183" s="320"/>
      <c r="HW183" s="320"/>
      <c r="HX183" s="320"/>
      <c r="HY183" s="320"/>
      <c r="HZ183" s="320"/>
      <c r="IA183" s="320"/>
      <c r="IB183" s="320"/>
      <c r="IC183" s="320"/>
      <c r="ID183" s="320"/>
      <c r="IE183" s="320"/>
      <c r="IF183" s="320"/>
      <c r="IG183" s="320"/>
      <c r="IH183" s="320"/>
      <c r="II183" s="320"/>
      <c r="IJ183" s="320"/>
      <c r="IK183" s="320"/>
      <c r="IL183" s="320"/>
      <c r="IM183" s="320"/>
      <c r="IN183" s="320"/>
      <c r="IO183" s="320"/>
      <c r="IP183" s="320"/>
      <c r="IQ183" s="320"/>
      <c r="IR183" s="320"/>
      <c r="IS183" s="320"/>
      <c r="IT183" s="320"/>
      <c r="IU183" s="320"/>
      <c r="IV183" s="320"/>
      <c r="IW183" s="320"/>
      <c r="IX183" s="320"/>
      <c r="IY183" s="320"/>
      <c r="IZ183" s="320"/>
      <c r="JA183" s="320"/>
      <c r="JB183" s="320"/>
      <c r="JC183" s="320"/>
      <c r="JD183" s="320"/>
      <c r="JE183" s="320"/>
      <c r="JF183" s="320"/>
      <c r="JG183" s="320"/>
      <c r="JH183" s="320"/>
      <c r="JI183" s="320"/>
      <c r="JJ183" s="320"/>
      <c r="JK183" s="320"/>
      <c r="JL183" s="320"/>
      <c r="JM183" s="320"/>
      <c r="JN183" s="320"/>
      <c r="JO183" s="320"/>
      <c r="JP183" s="320"/>
      <c r="JQ183" s="320"/>
      <c r="JR183" s="320"/>
      <c r="JS183" s="320"/>
      <c r="JT183" s="320"/>
      <c r="JU183" s="320"/>
      <c r="JV183" s="320"/>
      <c r="JW183" s="320"/>
      <c r="JX183" s="320"/>
      <c r="JY183" s="320"/>
      <c r="JZ183" s="320"/>
      <c r="KA183" s="320"/>
      <c r="KB183" s="320"/>
      <c r="KC183" s="320"/>
      <c r="KD183" s="320"/>
      <c r="KE183" s="320"/>
      <c r="KF183" s="320"/>
      <c r="KG183" s="320"/>
      <c r="KH183" s="320"/>
      <c r="KI183" s="320"/>
      <c r="KJ183" s="320"/>
      <c r="KK183" s="320"/>
      <c r="KL183" s="320"/>
      <c r="KM183" s="320"/>
      <c r="KN183" s="320"/>
      <c r="KO183" s="320"/>
      <c r="KP183" s="320"/>
      <c r="KQ183" s="320"/>
      <c r="KR183" s="320"/>
      <c r="KS183" s="320"/>
      <c r="KT183" s="320"/>
      <c r="KU183" s="320"/>
      <c r="KV183" s="320"/>
      <c r="KW183" s="320"/>
      <c r="KX183" s="320"/>
      <c r="KY183" s="320"/>
      <c r="KZ183" s="320"/>
      <c r="LA183" s="320"/>
      <c r="LB183" s="320"/>
      <c r="LC183" s="320"/>
      <c r="LD183" s="320"/>
      <c r="LE183" s="320"/>
      <c r="LF183" s="320"/>
      <c r="LG183" s="320"/>
      <c r="LH183" s="320"/>
      <c r="LI183" s="320"/>
      <c r="LJ183" s="320"/>
      <c r="LK183" s="320"/>
      <c r="LL183" s="320"/>
      <c r="LM183" s="320"/>
      <c r="LN183" s="320"/>
      <c r="LO183" s="320"/>
      <c r="LP183" s="320"/>
      <c r="LQ183" s="320"/>
      <c r="LR183" s="320"/>
      <c r="LS183" s="320"/>
      <c r="LT183" s="320"/>
      <c r="LU183" s="320"/>
      <c r="LV183" s="320"/>
      <c r="LW183" s="320"/>
      <c r="LX183" s="320"/>
      <c r="LY183" s="320"/>
      <c r="LZ183" s="320"/>
      <c r="MA183" s="320"/>
      <c r="MB183" s="320"/>
      <c r="MC183" s="320"/>
      <c r="MD183" s="320"/>
      <c r="ME183" s="320"/>
      <c r="MF183" s="320"/>
      <c r="MG183" s="320"/>
    </row>
    <row r="184" s="331" customFormat="1" ht="15.75">
      <c r="A184" s="341" t="s">
        <v>188</v>
      </c>
      <c r="B184" s="342" t="s">
        <v>245</v>
      </c>
      <c r="C184" s="357">
        <f>'СС Макро ТО новый кон'!D78</f>
        <v>158537.5</v>
      </c>
      <c r="D184" s="357">
        <f>'СС Макро ТО новый кон'!E78</f>
        <v>171424.5</v>
      </c>
      <c r="E184" s="357">
        <f>'СС Макро ТО новый кон'!F78</f>
        <v>174787.20000000001</v>
      </c>
      <c r="F184" s="357">
        <f>'СС Макро ТО новый кон'!G78</f>
        <v>181260.60000000001</v>
      </c>
      <c r="G184" s="357">
        <f>'СС Макро ТО новый кон'!H78</f>
        <v>191343</v>
      </c>
      <c r="H184" s="357">
        <f>'СС Макро ТО новый кон'!I78</f>
        <v>203175.70000000001</v>
      </c>
      <c r="I184" s="320"/>
      <c r="J184" s="320"/>
      <c r="K184" s="320"/>
      <c r="L184" s="320"/>
      <c r="M184" s="320"/>
      <c r="N184" s="320"/>
      <c r="O184" s="320"/>
      <c r="P184" s="320"/>
      <c r="Q184" s="320"/>
      <c r="R184" s="320"/>
      <c r="S184" s="320"/>
      <c r="T184" s="320"/>
      <c r="U184" s="320"/>
      <c r="V184" s="320"/>
      <c r="W184" s="320"/>
      <c r="X184" s="320"/>
      <c r="Y184" s="320"/>
      <c r="Z184" s="320"/>
      <c r="AA184" s="320"/>
      <c r="AB184" s="320"/>
      <c r="AC184" s="320"/>
      <c r="AD184" s="320"/>
      <c r="AE184" s="320"/>
      <c r="AF184" s="320"/>
      <c r="AG184" s="320"/>
      <c r="AH184" s="320"/>
      <c r="AI184" s="320"/>
      <c r="AJ184" s="320"/>
      <c r="AK184" s="320"/>
      <c r="AL184" s="320"/>
      <c r="AM184" s="320"/>
      <c r="AN184" s="320"/>
      <c r="AO184" s="320"/>
      <c r="AP184" s="320"/>
      <c r="AQ184" s="320"/>
      <c r="AR184" s="320"/>
      <c r="AS184" s="320"/>
      <c r="AT184" s="320"/>
      <c r="AU184" s="320"/>
      <c r="AV184" s="320"/>
      <c r="AW184" s="320"/>
      <c r="AX184" s="320"/>
      <c r="AY184" s="320"/>
      <c r="AZ184" s="320"/>
      <c r="BA184" s="320"/>
      <c r="BB184" s="320"/>
      <c r="BC184" s="320"/>
      <c r="BD184" s="320"/>
      <c r="BE184" s="320"/>
      <c r="BF184" s="320"/>
      <c r="BG184" s="320"/>
      <c r="BH184" s="320"/>
      <c r="BI184" s="320"/>
      <c r="BJ184" s="320"/>
      <c r="BK184" s="320"/>
      <c r="BL184" s="320"/>
      <c r="BM184" s="320"/>
      <c r="BN184" s="320"/>
      <c r="BO184" s="320"/>
      <c r="BP184" s="320"/>
      <c r="BQ184" s="320"/>
      <c r="BR184" s="320"/>
      <c r="BS184" s="320"/>
      <c r="BT184" s="320"/>
      <c r="BU184" s="320"/>
      <c r="BV184" s="320"/>
      <c r="BW184" s="320"/>
      <c r="BX184" s="320"/>
      <c r="BY184" s="320"/>
      <c r="BZ184" s="320"/>
      <c r="CA184" s="320"/>
      <c r="CB184" s="320"/>
      <c r="CC184" s="320"/>
      <c r="CD184" s="320"/>
      <c r="CE184" s="320"/>
      <c r="CF184" s="320"/>
      <c r="CG184" s="320"/>
      <c r="CH184" s="320"/>
      <c r="CI184" s="320"/>
      <c r="CJ184" s="320"/>
      <c r="CK184" s="320"/>
      <c r="CL184" s="320"/>
      <c r="CM184" s="320"/>
      <c r="CN184" s="320"/>
      <c r="CO184" s="320"/>
      <c r="CP184" s="320"/>
      <c r="CQ184" s="320"/>
      <c r="CR184" s="320"/>
      <c r="CS184" s="320"/>
      <c r="CT184" s="320"/>
      <c r="CU184" s="320"/>
      <c r="CV184" s="320"/>
      <c r="CW184" s="320"/>
      <c r="CX184" s="320"/>
      <c r="CY184" s="320"/>
      <c r="CZ184" s="320"/>
      <c r="DA184" s="320"/>
      <c r="DB184" s="320"/>
      <c r="DC184" s="320"/>
      <c r="DD184" s="320"/>
      <c r="DE184" s="320"/>
      <c r="DF184" s="320"/>
      <c r="DG184" s="320"/>
      <c r="DH184" s="320"/>
      <c r="DI184" s="320"/>
      <c r="DJ184" s="320"/>
      <c r="DK184" s="320"/>
      <c r="DL184" s="320"/>
      <c r="DM184" s="320"/>
      <c r="DN184" s="320"/>
      <c r="DO184" s="320"/>
      <c r="DP184" s="320"/>
      <c r="DQ184" s="320"/>
      <c r="DR184" s="320"/>
      <c r="DS184" s="320"/>
      <c r="DT184" s="320"/>
      <c r="DU184" s="320"/>
      <c r="DV184" s="320"/>
      <c r="DW184" s="320"/>
      <c r="DX184" s="320"/>
      <c r="DY184" s="320"/>
      <c r="DZ184" s="320"/>
      <c r="EA184" s="320"/>
      <c r="EB184" s="320"/>
      <c r="EC184" s="320"/>
      <c r="ED184" s="320"/>
      <c r="EE184" s="320"/>
      <c r="EF184" s="320"/>
      <c r="EG184" s="320"/>
      <c r="EH184" s="320"/>
      <c r="EI184" s="320"/>
      <c r="EJ184" s="320"/>
      <c r="EK184" s="320"/>
      <c r="EL184" s="320"/>
      <c r="EM184" s="320"/>
      <c r="EN184" s="320"/>
      <c r="EO184" s="320"/>
      <c r="EP184" s="320"/>
      <c r="EQ184" s="320"/>
      <c r="ER184" s="320"/>
      <c r="ES184" s="320"/>
      <c r="ET184" s="320"/>
      <c r="EU184" s="320"/>
      <c r="EV184" s="320"/>
      <c r="EW184" s="320"/>
      <c r="EX184" s="320"/>
      <c r="EY184" s="320"/>
      <c r="EZ184" s="320"/>
      <c r="FA184" s="320"/>
      <c r="FB184" s="320"/>
      <c r="FC184" s="320"/>
      <c r="FD184" s="320"/>
      <c r="FE184" s="320"/>
      <c r="FF184" s="320"/>
      <c r="FG184" s="320"/>
      <c r="FH184" s="320"/>
      <c r="FI184" s="320"/>
      <c r="FJ184" s="320"/>
      <c r="FK184" s="320"/>
      <c r="FL184" s="320"/>
      <c r="FM184" s="320"/>
      <c r="FN184" s="320"/>
      <c r="FO184" s="320"/>
      <c r="FP184" s="320"/>
      <c r="FQ184" s="320"/>
      <c r="FR184" s="320"/>
      <c r="FS184" s="320"/>
      <c r="FT184" s="320"/>
      <c r="FU184" s="320"/>
      <c r="FV184" s="320"/>
      <c r="FW184" s="320"/>
      <c r="FX184" s="320"/>
      <c r="FY184" s="320"/>
      <c r="FZ184" s="320"/>
      <c r="GA184" s="320"/>
      <c r="GB184" s="320"/>
      <c r="GC184" s="320"/>
      <c r="GD184" s="320"/>
      <c r="GE184" s="320"/>
      <c r="GF184" s="320"/>
      <c r="GG184" s="320"/>
      <c r="GH184" s="320"/>
      <c r="GI184" s="320"/>
      <c r="GJ184" s="320"/>
      <c r="GK184" s="320"/>
      <c r="GL184" s="320"/>
      <c r="GM184" s="320"/>
      <c r="GN184" s="320"/>
      <c r="GO184" s="320"/>
      <c r="GP184" s="320"/>
      <c r="GQ184" s="320"/>
      <c r="GR184" s="320"/>
      <c r="GS184" s="320"/>
      <c r="GT184" s="320"/>
      <c r="GU184" s="320"/>
      <c r="GV184" s="320"/>
      <c r="GW184" s="320"/>
      <c r="GX184" s="320"/>
      <c r="GY184" s="320"/>
      <c r="GZ184" s="320"/>
      <c r="HA184" s="320"/>
      <c r="HB184" s="320"/>
      <c r="HC184" s="320"/>
      <c r="HD184" s="320"/>
      <c r="HE184" s="320"/>
      <c r="HF184" s="320"/>
      <c r="HG184" s="320"/>
      <c r="HH184" s="320"/>
      <c r="HI184" s="320"/>
      <c r="HJ184" s="320"/>
      <c r="HK184" s="320"/>
      <c r="HL184" s="320"/>
      <c r="HM184" s="320"/>
      <c r="HN184" s="320"/>
      <c r="HO184" s="320"/>
      <c r="HP184" s="320"/>
      <c r="HQ184" s="320"/>
      <c r="HR184" s="320"/>
      <c r="HS184" s="320"/>
      <c r="HT184" s="320"/>
      <c r="HU184" s="320"/>
      <c r="HV184" s="320"/>
      <c r="HW184" s="320"/>
      <c r="HX184" s="320"/>
      <c r="HY184" s="320"/>
      <c r="HZ184" s="320"/>
      <c r="IA184" s="320"/>
      <c r="IB184" s="320"/>
      <c r="IC184" s="320"/>
      <c r="ID184" s="320"/>
      <c r="IE184" s="320"/>
      <c r="IF184" s="320"/>
      <c r="IG184" s="320"/>
      <c r="IH184" s="320"/>
      <c r="II184" s="320"/>
      <c r="IJ184" s="320"/>
      <c r="IK184" s="320"/>
      <c r="IL184" s="320"/>
      <c r="IM184" s="320"/>
      <c r="IN184" s="320"/>
      <c r="IO184" s="320"/>
      <c r="IP184" s="320"/>
      <c r="IQ184" s="320"/>
      <c r="IR184" s="320"/>
      <c r="IS184" s="320"/>
      <c r="IT184" s="320"/>
      <c r="IU184" s="320"/>
      <c r="IV184" s="320"/>
      <c r="IW184" s="320"/>
      <c r="IX184" s="320"/>
      <c r="IY184" s="320"/>
      <c r="IZ184" s="320"/>
      <c r="JA184" s="320"/>
      <c r="JB184" s="320"/>
      <c r="JC184" s="320"/>
      <c r="JD184" s="320"/>
      <c r="JE184" s="320"/>
      <c r="JF184" s="320"/>
      <c r="JG184" s="320"/>
      <c r="JH184" s="320"/>
      <c r="JI184" s="320"/>
      <c r="JJ184" s="320"/>
      <c r="JK184" s="320"/>
      <c r="JL184" s="320"/>
      <c r="JM184" s="320"/>
      <c r="JN184" s="320"/>
      <c r="JO184" s="320"/>
      <c r="JP184" s="320"/>
      <c r="JQ184" s="320"/>
      <c r="JR184" s="320"/>
      <c r="JS184" s="320"/>
      <c r="JT184" s="320"/>
      <c r="JU184" s="320"/>
      <c r="JV184" s="320"/>
      <c r="JW184" s="320"/>
      <c r="JX184" s="320"/>
      <c r="JY184" s="320"/>
      <c r="JZ184" s="320"/>
      <c r="KA184" s="320"/>
      <c r="KB184" s="320"/>
      <c r="KC184" s="320"/>
      <c r="KD184" s="320"/>
      <c r="KE184" s="320"/>
      <c r="KF184" s="320"/>
      <c r="KG184" s="320"/>
      <c r="KH184" s="320"/>
      <c r="KI184" s="320"/>
      <c r="KJ184" s="320"/>
      <c r="KK184" s="320"/>
      <c r="KL184" s="320"/>
      <c r="KM184" s="320"/>
      <c r="KN184" s="320"/>
      <c r="KO184" s="320"/>
      <c r="KP184" s="320"/>
      <c r="KQ184" s="320"/>
      <c r="KR184" s="320"/>
      <c r="KS184" s="320"/>
      <c r="KT184" s="320"/>
      <c r="KU184" s="320"/>
      <c r="KV184" s="320"/>
      <c r="KW184" s="320"/>
      <c r="KX184" s="320"/>
      <c r="KY184" s="320"/>
      <c r="KZ184" s="320"/>
      <c r="LA184" s="320"/>
      <c r="LB184" s="320"/>
      <c r="LC184" s="320"/>
      <c r="LD184" s="320"/>
      <c r="LE184" s="320"/>
      <c r="LF184" s="320"/>
      <c r="LG184" s="320"/>
      <c r="LH184" s="320"/>
      <c r="LI184" s="320"/>
      <c r="LJ184" s="320"/>
      <c r="LK184" s="320"/>
      <c r="LL184" s="320"/>
      <c r="LM184" s="320"/>
      <c r="LN184" s="320"/>
      <c r="LO184" s="320"/>
      <c r="LP184" s="320"/>
      <c r="LQ184" s="320"/>
      <c r="LR184" s="320"/>
      <c r="LS184" s="320"/>
      <c r="LT184" s="320"/>
      <c r="LU184" s="320"/>
      <c r="LV184" s="320"/>
      <c r="LW184" s="320"/>
      <c r="LX184" s="320"/>
      <c r="LY184" s="320"/>
      <c r="LZ184" s="320"/>
      <c r="MA184" s="320"/>
      <c r="MB184" s="320"/>
      <c r="MC184" s="320"/>
      <c r="MD184" s="320"/>
      <c r="ME184" s="320"/>
      <c r="MF184" s="320"/>
      <c r="MG184" s="320"/>
    </row>
    <row r="185" s="331" customFormat="1" ht="17.449999999999999" customHeight="1">
      <c r="A185" s="341" t="s">
        <v>227</v>
      </c>
      <c r="B185" s="342" t="s">
        <v>181</v>
      </c>
      <c r="C185" s="357">
        <f>'СС Макро ТО новый кон'!D79</f>
        <v>104.40000000000001</v>
      </c>
      <c r="D185" s="357">
        <f>'СС Макро ТО новый кон'!E79</f>
        <v>103.40000000000001</v>
      </c>
      <c r="E185" s="357">
        <f>'СС Макро ТО новый кон'!F79</f>
        <v>98.799999999999997</v>
      </c>
      <c r="F185" s="357">
        <f>'СС Макро ТО новый кон'!G79</f>
        <v>100.09999999999999</v>
      </c>
      <c r="G185" s="357">
        <f>'СС Макро ТО новый кон'!H79</f>
        <v>101.59999999999999</v>
      </c>
      <c r="H185" s="357">
        <f>'СС Макро ТО новый кон'!I79</f>
        <v>102.09999999999999</v>
      </c>
      <c r="I185" s="320"/>
      <c r="J185" s="320"/>
      <c r="K185" s="320"/>
      <c r="L185" s="320"/>
      <c r="M185" s="320"/>
      <c r="N185" s="320"/>
      <c r="O185" s="320"/>
      <c r="P185" s="320"/>
      <c r="Q185" s="320"/>
      <c r="R185" s="320"/>
      <c r="S185" s="320"/>
      <c r="T185" s="320"/>
      <c r="U185" s="320"/>
      <c r="V185" s="320"/>
      <c r="W185" s="320"/>
      <c r="X185" s="320"/>
      <c r="Y185" s="320"/>
      <c r="Z185" s="320"/>
      <c r="AA185" s="320"/>
      <c r="AB185" s="320"/>
      <c r="AC185" s="320"/>
      <c r="AD185" s="320"/>
      <c r="AE185" s="320"/>
      <c r="AF185" s="320"/>
      <c r="AG185" s="320"/>
      <c r="AH185" s="320"/>
      <c r="AI185" s="320"/>
      <c r="AJ185" s="320"/>
      <c r="AK185" s="320"/>
      <c r="AL185" s="320"/>
      <c r="AM185" s="320"/>
      <c r="AN185" s="320"/>
      <c r="AO185" s="320"/>
      <c r="AP185" s="320"/>
      <c r="AQ185" s="320"/>
      <c r="AR185" s="320"/>
      <c r="AS185" s="320"/>
      <c r="AT185" s="320"/>
      <c r="AU185" s="320"/>
      <c r="AV185" s="320"/>
      <c r="AW185" s="320"/>
      <c r="AX185" s="320"/>
      <c r="AY185" s="320"/>
      <c r="AZ185" s="320"/>
      <c r="BA185" s="320"/>
      <c r="BB185" s="320"/>
      <c r="BC185" s="320"/>
      <c r="BD185" s="320"/>
      <c r="BE185" s="320"/>
      <c r="BF185" s="320"/>
      <c r="BG185" s="320"/>
      <c r="BH185" s="320"/>
      <c r="BI185" s="320"/>
      <c r="BJ185" s="320"/>
      <c r="BK185" s="320"/>
      <c r="BL185" s="320"/>
      <c r="BM185" s="320"/>
      <c r="BN185" s="320"/>
      <c r="BO185" s="320"/>
      <c r="BP185" s="320"/>
      <c r="BQ185" s="320"/>
      <c r="BR185" s="320"/>
      <c r="BS185" s="320"/>
      <c r="BT185" s="320"/>
      <c r="BU185" s="320"/>
      <c r="BV185" s="320"/>
      <c r="BW185" s="320"/>
      <c r="BX185" s="320"/>
      <c r="BY185" s="320"/>
      <c r="BZ185" s="320"/>
      <c r="CA185" s="320"/>
      <c r="CB185" s="320"/>
      <c r="CC185" s="320"/>
      <c r="CD185" s="320"/>
      <c r="CE185" s="320"/>
      <c r="CF185" s="320"/>
      <c r="CG185" s="320"/>
      <c r="CH185" s="320"/>
      <c r="CI185" s="320"/>
      <c r="CJ185" s="320"/>
      <c r="CK185" s="320"/>
      <c r="CL185" s="320"/>
      <c r="CM185" s="320"/>
      <c r="CN185" s="320"/>
      <c r="CO185" s="320"/>
      <c r="CP185" s="320"/>
      <c r="CQ185" s="320"/>
      <c r="CR185" s="320"/>
      <c r="CS185" s="320"/>
      <c r="CT185" s="320"/>
      <c r="CU185" s="320"/>
      <c r="CV185" s="320"/>
      <c r="CW185" s="320"/>
      <c r="CX185" s="320"/>
      <c r="CY185" s="320"/>
      <c r="CZ185" s="320"/>
      <c r="DA185" s="320"/>
      <c r="DB185" s="320"/>
      <c r="DC185" s="320"/>
      <c r="DD185" s="320"/>
      <c r="DE185" s="320"/>
      <c r="DF185" s="320"/>
      <c r="DG185" s="320"/>
      <c r="DH185" s="320"/>
      <c r="DI185" s="320"/>
      <c r="DJ185" s="320"/>
      <c r="DK185" s="320"/>
      <c r="DL185" s="320"/>
      <c r="DM185" s="320"/>
      <c r="DN185" s="320"/>
      <c r="DO185" s="320"/>
      <c r="DP185" s="320"/>
      <c r="DQ185" s="320"/>
      <c r="DR185" s="320"/>
      <c r="DS185" s="320"/>
      <c r="DT185" s="320"/>
      <c r="DU185" s="320"/>
      <c r="DV185" s="320"/>
      <c r="DW185" s="320"/>
      <c r="DX185" s="320"/>
      <c r="DY185" s="320"/>
      <c r="DZ185" s="320"/>
      <c r="EA185" s="320"/>
      <c r="EB185" s="320"/>
      <c r="EC185" s="320"/>
      <c r="ED185" s="320"/>
      <c r="EE185" s="320"/>
      <c r="EF185" s="320"/>
      <c r="EG185" s="320"/>
      <c r="EH185" s="320"/>
      <c r="EI185" s="320"/>
      <c r="EJ185" s="320"/>
      <c r="EK185" s="320"/>
      <c r="EL185" s="320"/>
      <c r="EM185" s="320"/>
      <c r="EN185" s="320"/>
      <c r="EO185" s="320"/>
      <c r="EP185" s="320"/>
      <c r="EQ185" s="320"/>
      <c r="ER185" s="320"/>
      <c r="ES185" s="320"/>
      <c r="ET185" s="320"/>
      <c r="EU185" s="320"/>
      <c r="EV185" s="320"/>
      <c r="EW185" s="320"/>
      <c r="EX185" s="320"/>
      <c r="EY185" s="320"/>
      <c r="EZ185" s="320"/>
      <c r="FA185" s="320"/>
      <c r="FB185" s="320"/>
      <c r="FC185" s="320"/>
      <c r="FD185" s="320"/>
      <c r="FE185" s="320"/>
      <c r="FF185" s="320"/>
      <c r="FG185" s="320"/>
      <c r="FH185" s="320"/>
      <c r="FI185" s="320"/>
      <c r="FJ185" s="320"/>
      <c r="FK185" s="320"/>
      <c r="FL185" s="320"/>
      <c r="FM185" s="320"/>
      <c r="FN185" s="320"/>
      <c r="FO185" s="320"/>
      <c r="FP185" s="320"/>
      <c r="FQ185" s="320"/>
      <c r="FR185" s="320"/>
      <c r="FS185" s="320"/>
      <c r="FT185" s="320"/>
      <c r="FU185" s="320"/>
      <c r="FV185" s="320"/>
      <c r="FW185" s="320"/>
      <c r="FX185" s="320"/>
      <c r="FY185" s="320"/>
      <c r="FZ185" s="320"/>
      <c r="GA185" s="320"/>
      <c r="GB185" s="320"/>
      <c r="GC185" s="320"/>
      <c r="GD185" s="320"/>
      <c r="GE185" s="320"/>
      <c r="GF185" s="320"/>
      <c r="GG185" s="320"/>
      <c r="GH185" s="320"/>
      <c r="GI185" s="320"/>
      <c r="GJ185" s="320"/>
      <c r="GK185" s="320"/>
      <c r="GL185" s="320"/>
      <c r="GM185" s="320"/>
      <c r="GN185" s="320"/>
      <c r="GO185" s="320"/>
      <c r="GP185" s="320"/>
      <c r="GQ185" s="320"/>
      <c r="GR185" s="320"/>
      <c r="GS185" s="320"/>
      <c r="GT185" s="320"/>
      <c r="GU185" s="320"/>
      <c r="GV185" s="320"/>
      <c r="GW185" s="320"/>
      <c r="GX185" s="320"/>
      <c r="GY185" s="320"/>
      <c r="GZ185" s="320"/>
      <c r="HA185" s="320"/>
      <c r="HB185" s="320"/>
      <c r="HC185" s="320"/>
      <c r="HD185" s="320"/>
      <c r="HE185" s="320"/>
      <c r="HF185" s="320"/>
      <c r="HG185" s="320"/>
      <c r="HH185" s="320"/>
      <c r="HI185" s="320"/>
      <c r="HJ185" s="320"/>
      <c r="HK185" s="320"/>
      <c r="HL185" s="320"/>
      <c r="HM185" s="320"/>
      <c r="HN185" s="320"/>
      <c r="HO185" s="320"/>
      <c r="HP185" s="320"/>
      <c r="HQ185" s="320"/>
      <c r="HR185" s="320"/>
      <c r="HS185" s="320"/>
      <c r="HT185" s="320"/>
      <c r="HU185" s="320"/>
      <c r="HV185" s="320"/>
      <c r="HW185" s="320"/>
      <c r="HX185" s="320"/>
      <c r="HY185" s="320"/>
      <c r="HZ185" s="320"/>
      <c r="IA185" s="320"/>
      <c r="IB185" s="320"/>
      <c r="IC185" s="320"/>
      <c r="ID185" s="320"/>
      <c r="IE185" s="320"/>
      <c r="IF185" s="320"/>
      <c r="IG185" s="320"/>
      <c r="IH185" s="320"/>
      <c r="II185" s="320"/>
      <c r="IJ185" s="320"/>
      <c r="IK185" s="320"/>
      <c r="IL185" s="320"/>
      <c r="IM185" s="320"/>
      <c r="IN185" s="320"/>
      <c r="IO185" s="320"/>
      <c r="IP185" s="320"/>
      <c r="IQ185" s="320"/>
      <c r="IR185" s="320"/>
      <c r="IS185" s="320"/>
      <c r="IT185" s="320"/>
      <c r="IU185" s="320"/>
      <c r="IV185" s="320"/>
      <c r="IW185" s="320"/>
      <c r="IX185" s="320"/>
      <c r="IY185" s="320"/>
      <c r="IZ185" s="320"/>
      <c r="JA185" s="320"/>
      <c r="JB185" s="320"/>
      <c r="JC185" s="320"/>
      <c r="JD185" s="320"/>
      <c r="JE185" s="320"/>
      <c r="JF185" s="320"/>
      <c r="JG185" s="320"/>
      <c r="JH185" s="320"/>
      <c r="JI185" s="320"/>
      <c r="JJ185" s="320"/>
      <c r="JK185" s="320"/>
      <c r="JL185" s="320"/>
      <c r="JM185" s="320"/>
      <c r="JN185" s="320"/>
      <c r="JO185" s="320"/>
      <c r="JP185" s="320"/>
      <c r="JQ185" s="320"/>
      <c r="JR185" s="320"/>
      <c r="JS185" s="320"/>
      <c r="JT185" s="320"/>
      <c r="JU185" s="320"/>
      <c r="JV185" s="320"/>
      <c r="JW185" s="320"/>
      <c r="JX185" s="320"/>
      <c r="JY185" s="320"/>
      <c r="JZ185" s="320"/>
      <c r="KA185" s="320"/>
      <c r="KB185" s="320"/>
      <c r="KC185" s="320"/>
      <c r="KD185" s="320"/>
      <c r="KE185" s="320"/>
      <c r="KF185" s="320"/>
      <c r="KG185" s="320"/>
      <c r="KH185" s="320"/>
      <c r="KI185" s="320"/>
      <c r="KJ185" s="320"/>
      <c r="KK185" s="320"/>
      <c r="KL185" s="320"/>
      <c r="KM185" s="320"/>
      <c r="KN185" s="320"/>
      <c r="KO185" s="320"/>
      <c r="KP185" s="320"/>
      <c r="KQ185" s="320"/>
      <c r="KR185" s="320"/>
      <c r="KS185" s="320"/>
      <c r="KT185" s="320"/>
      <c r="KU185" s="320"/>
      <c r="KV185" s="320"/>
      <c r="KW185" s="320"/>
      <c r="KX185" s="320"/>
      <c r="KY185" s="320"/>
      <c r="KZ185" s="320"/>
      <c r="LA185" s="320"/>
      <c r="LB185" s="320"/>
      <c r="LC185" s="320"/>
      <c r="LD185" s="320"/>
      <c r="LE185" s="320"/>
      <c r="LF185" s="320"/>
      <c r="LG185" s="320"/>
      <c r="LH185" s="320"/>
      <c r="LI185" s="320"/>
      <c r="LJ185" s="320"/>
      <c r="LK185" s="320"/>
      <c r="LL185" s="320"/>
      <c r="LM185" s="320"/>
      <c r="LN185" s="320"/>
      <c r="LO185" s="320"/>
      <c r="LP185" s="320"/>
      <c r="LQ185" s="320"/>
      <c r="LR185" s="320"/>
      <c r="LS185" s="320"/>
      <c r="LT185" s="320"/>
      <c r="LU185" s="320"/>
      <c r="LV185" s="320"/>
      <c r="LW185" s="320"/>
      <c r="LX185" s="320"/>
      <c r="LY185" s="320"/>
      <c r="LZ185" s="320"/>
      <c r="MA185" s="320"/>
      <c r="MB185" s="320"/>
      <c r="MC185" s="320"/>
      <c r="MD185" s="320"/>
      <c r="ME185" s="320"/>
      <c r="MF185" s="320"/>
      <c r="MG185" s="320"/>
    </row>
    <row r="186" s="331" customFormat="1" ht="17.449999999999999" customHeight="1">
      <c r="A186" s="385" t="s">
        <v>564</v>
      </c>
      <c r="B186" s="342"/>
      <c r="C186" s="359"/>
      <c r="D186" s="359"/>
      <c r="E186" s="359"/>
      <c r="F186" s="359"/>
      <c r="G186" s="359"/>
      <c r="H186" s="359"/>
      <c r="I186" s="320"/>
      <c r="J186" s="320"/>
      <c r="K186" s="320"/>
      <c r="L186" s="320"/>
      <c r="M186" s="320"/>
      <c r="N186" s="320"/>
      <c r="O186" s="320"/>
      <c r="P186" s="320"/>
      <c r="Q186" s="320"/>
      <c r="R186" s="320"/>
      <c r="S186" s="320"/>
      <c r="T186" s="320"/>
      <c r="U186" s="320"/>
      <c r="V186" s="320"/>
      <c r="W186" s="320"/>
      <c r="X186" s="320"/>
      <c r="Y186" s="320"/>
      <c r="Z186" s="320"/>
      <c r="AA186" s="320"/>
      <c r="AB186" s="320"/>
      <c r="AC186" s="320"/>
      <c r="AD186" s="320"/>
      <c r="AE186" s="320"/>
      <c r="AF186" s="320"/>
      <c r="AG186" s="320"/>
      <c r="AH186" s="320"/>
      <c r="AI186" s="320"/>
      <c r="AJ186" s="320"/>
      <c r="AK186" s="320"/>
      <c r="AL186" s="320"/>
      <c r="AM186" s="320"/>
      <c r="AN186" s="320"/>
      <c r="AO186" s="320"/>
      <c r="AP186" s="320"/>
      <c r="AQ186" s="320"/>
      <c r="AR186" s="320"/>
      <c r="AS186" s="320"/>
      <c r="AT186" s="320"/>
      <c r="AU186" s="320"/>
      <c r="AV186" s="320"/>
      <c r="AW186" s="320"/>
      <c r="AX186" s="320"/>
      <c r="AY186" s="320"/>
      <c r="AZ186" s="320"/>
      <c r="BA186" s="320"/>
      <c r="BB186" s="320"/>
      <c r="BC186" s="320"/>
      <c r="BD186" s="320"/>
      <c r="BE186" s="320"/>
      <c r="BF186" s="320"/>
      <c r="BG186" s="320"/>
      <c r="BH186" s="320"/>
      <c r="BI186" s="320"/>
      <c r="BJ186" s="320"/>
      <c r="BK186" s="320"/>
      <c r="BL186" s="320"/>
      <c r="BM186" s="320"/>
      <c r="BN186" s="320"/>
      <c r="BO186" s="320"/>
      <c r="BP186" s="320"/>
      <c r="BQ186" s="320"/>
      <c r="BR186" s="320"/>
      <c r="BS186" s="320"/>
      <c r="BT186" s="320"/>
      <c r="BU186" s="320"/>
      <c r="BV186" s="320"/>
      <c r="BW186" s="320"/>
      <c r="BX186" s="320"/>
      <c r="BY186" s="320"/>
      <c r="BZ186" s="320"/>
      <c r="CA186" s="320"/>
      <c r="CB186" s="320"/>
      <c r="CC186" s="320"/>
      <c r="CD186" s="320"/>
      <c r="CE186" s="320"/>
      <c r="CF186" s="320"/>
      <c r="CG186" s="320"/>
      <c r="CH186" s="320"/>
      <c r="CI186" s="320"/>
      <c r="CJ186" s="320"/>
      <c r="CK186" s="320"/>
      <c r="CL186" s="320"/>
      <c r="CM186" s="320"/>
      <c r="CN186" s="320"/>
      <c r="CO186" s="320"/>
      <c r="CP186" s="320"/>
      <c r="CQ186" s="320"/>
      <c r="CR186" s="320"/>
      <c r="CS186" s="320"/>
      <c r="CT186" s="320"/>
      <c r="CU186" s="320"/>
      <c r="CV186" s="320"/>
      <c r="CW186" s="320"/>
      <c r="CX186" s="320"/>
      <c r="CY186" s="320"/>
      <c r="CZ186" s="320"/>
      <c r="DA186" s="320"/>
      <c r="DB186" s="320"/>
      <c r="DC186" s="320"/>
      <c r="DD186" s="320"/>
      <c r="DE186" s="320"/>
      <c r="DF186" s="320"/>
      <c r="DG186" s="320"/>
      <c r="DH186" s="320"/>
      <c r="DI186" s="320"/>
      <c r="DJ186" s="320"/>
      <c r="DK186" s="320"/>
      <c r="DL186" s="320"/>
      <c r="DM186" s="320"/>
      <c r="DN186" s="320"/>
      <c r="DO186" s="320"/>
      <c r="DP186" s="320"/>
      <c r="DQ186" s="320"/>
      <c r="DR186" s="320"/>
      <c r="DS186" s="320"/>
      <c r="DT186" s="320"/>
      <c r="DU186" s="320"/>
      <c r="DV186" s="320"/>
      <c r="DW186" s="320"/>
      <c r="DX186" s="320"/>
      <c r="DY186" s="320"/>
      <c r="DZ186" s="320"/>
      <c r="EA186" s="320"/>
      <c r="EB186" s="320"/>
      <c r="EC186" s="320"/>
      <c r="ED186" s="320"/>
      <c r="EE186" s="320"/>
      <c r="EF186" s="320"/>
      <c r="EG186" s="320"/>
      <c r="EH186" s="320"/>
      <c r="EI186" s="320"/>
      <c r="EJ186" s="320"/>
      <c r="EK186" s="320"/>
      <c r="EL186" s="320"/>
      <c r="EM186" s="320"/>
      <c r="EN186" s="320"/>
      <c r="EO186" s="320"/>
      <c r="EP186" s="320"/>
      <c r="EQ186" s="320"/>
      <c r="ER186" s="320"/>
      <c r="ES186" s="320"/>
      <c r="ET186" s="320"/>
      <c r="EU186" s="320"/>
      <c r="EV186" s="320"/>
      <c r="EW186" s="320"/>
      <c r="EX186" s="320"/>
      <c r="EY186" s="320"/>
      <c r="EZ186" s="320"/>
      <c r="FA186" s="320"/>
      <c r="FB186" s="320"/>
      <c r="FC186" s="320"/>
      <c r="FD186" s="320"/>
      <c r="FE186" s="320"/>
      <c r="FF186" s="320"/>
      <c r="FG186" s="320"/>
      <c r="FH186" s="320"/>
      <c r="FI186" s="320"/>
      <c r="FJ186" s="320"/>
      <c r="FK186" s="320"/>
      <c r="FL186" s="320"/>
      <c r="FM186" s="320"/>
      <c r="FN186" s="320"/>
      <c r="FO186" s="320"/>
      <c r="FP186" s="320"/>
      <c r="FQ186" s="320"/>
      <c r="FR186" s="320"/>
      <c r="FS186" s="320"/>
      <c r="FT186" s="320"/>
      <c r="FU186" s="320"/>
      <c r="FV186" s="320"/>
      <c r="FW186" s="320"/>
      <c r="FX186" s="320"/>
      <c r="FY186" s="320"/>
      <c r="FZ186" s="320"/>
      <c r="GA186" s="320"/>
      <c r="GB186" s="320"/>
      <c r="GC186" s="320"/>
      <c r="GD186" s="320"/>
      <c r="GE186" s="320"/>
      <c r="GF186" s="320"/>
      <c r="GG186" s="320"/>
      <c r="GH186" s="320"/>
      <c r="GI186" s="320"/>
      <c r="GJ186" s="320"/>
      <c r="GK186" s="320"/>
      <c r="GL186" s="320"/>
      <c r="GM186" s="320"/>
      <c r="GN186" s="320"/>
      <c r="GO186" s="320"/>
      <c r="GP186" s="320"/>
      <c r="GQ186" s="320"/>
      <c r="GR186" s="320"/>
      <c r="GS186" s="320"/>
      <c r="GT186" s="320"/>
      <c r="GU186" s="320"/>
      <c r="GV186" s="320"/>
      <c r="GW186" s="320"/>
      <c r="GX186" s="320"/>
      <c r="GY186" s="320"/>
      <c r="GZ186" s="320"/>
      <c r="HA186" s="320"/>
      <c r="HB186" s="320"/>
      <c r="HC186" s="320"/>
      <c r="HD186" s="320"/>
      <c r="HE186" s="320"/>
      <c r="HF186" s="320"/>
      <c r="HG186" s="320"/>
      <c r="HH186" s="320"/>
      <c r="HI186" s="320"/>
      <c r="HJ186" s="320"/>
      <c r="HK186" s="320"/>
      <c r="HL186" s="320"/>
      <c r="HM186" s="320"/>
      <c r="HN186" s="320"/>
      <c r="HO186" s="320"/>
      <c r="HP186" s="320"/>
      <c r="HQ186" s="320"/>
      <c r="HR186" s="320"/>
      <c r="HS186" s="320"/>
      <c r="HT186" s="320"/>
      <c r="HU186" s="320"/>
      <c r="HV186" s="320"/>
      <c r="HW186" s="320"/>
      <c r="HX186" s="320"/>
      <c r="HY186" s="320"/>
      <c r="HZ186" s="320"/>
      <c r="IA186" s="320"/>
      <c r="IB186" s="320"/>
      <c r="IC186" s="320"/>
      <c r="ID186" s="320"/>
      <c r="IE186" s="320"/>
      <c r="IF186" s="320"/>
      <c r="IG186" s="320"/>
      <c r="IH186" s="320"/>
      <c r="II186" s="320"/>
      <c r="IJ186" s="320"/>
      <c r="IK186" s="320"/>
      <c r="IL186" s="320"/>
      <c r="IM186" s="320"/>
      <c r="IN186" s="320"/>
      <c r="IO186" s="320"/>
      <c r="IP186" s="320"/>
      <c r="IQ186" s="320"/>
      <c r="IR186" s="320"/>
      <c r="IS186" s="320"/>
      <c r="IT186" s="320"/>
      <c r="IU186" s="320"/>
      <c r="IV186" s="320"/>
      <c r="IW186" s="320"/>
      <c r="IX186" s="320"/>
      <c r="IY186" s="320"/>
      <c r="IZ186" s="320"/>
      <c r="JA186" s="320"/>
      <c r="JB186" s="320"/>
      <c r="JC186" s="320"/>
      <c r="JD186" s="320"/>
      <c r="JE186" s="320"/>
      <c r="JF186" s="320"/>
      <c r="JG186" s="320"/>
      <c r="JH186" s="320"/>
      <c r="JI186" s="320"/>
      <c r="JJ186" s="320"/>
      <c r="JK186" s="320"/>
      <c r="JL186" s="320"/>
      <c r="JM186" s="320"/>
      <c r="JN186" s="320"/>
      <c r="JO186" s="320"/>
      <c r="JP186" s="320"/>
      <c r="JQ186" s="320"/>
      <c r="JR186" s="320"/>
      <c r="JS186" s="320"/>
      <c r="JT186" s="320"/>
      <c r="JU186" s="320"/>
      <c r="JV186" s="320"/>
      <c r="JW186" s="320"/>
      <c r="JX186" s="320"/>
      <c r="JY186" s="320"/>
      <c r="JZ186" s="320"/>
      <c r="KA186" s="320"/>
      <c r="KB186" s="320"/>
      <c r="KC186" s="320"/>
      <c r="KD186" s="320"/>
      <c r="KE186" s="320"/>
      <c r="KF186" s="320"/>
      <c r="KG186" s="320"/>
      <c r="KH186" s="320"/>
      <c r="KI186" s="320"/>
      <c r="KJ186" s="320"/>
      <c r="KK186" s="320"/>
      <c r="KL186" s="320"/>
      <c r="KM186" s="320"/>
      <c r="KN186" s="320"/>
      <c r="KO186" s="320"/>
      <c r="KP186" s="320"/>
      <c r="KQ186" s="320"/>
      <c r="KR186" s="320"/>
      <c r="KS186" s="320"/>
      <c r="KT186" s="320"/>
      <c r="KU186" s="320"/>
      <c r="KV186" s="320"/>
      <c r="KW186" s="320"/>
      <c r="KX186" s="320"/>
      <c r="KY186" s="320"/>
      <c r="KZ186" s="320"/>
      <c r="LA186" s="320"/>
      <c r="LB186" s="320"/>
      <c r="LC186" s="320"/>
      <c r="LD186" s="320"/>
      <c r="LE186" s="320"/>
      <c r="LF186" s="320"/>
      <c r="LG186" s="320"/>
      <c r="LH186" s="320"/>
      <c r="LI186" s="320"/>
      <c r="LJ186" s="320"/>
      <c r="LK186" s="320"/>
      <c r="LL186" s="320"/>
      <c r="LM186" s="320"/>
      <c r="LN186" s="320"/>
      <c r="LO186" s="320"/>
      <c r="LP186" s="320"/>
      <c r="LQ186" s="320"/>
      <c r="LR186" s="320"/>
      <c r="LS186" s="320"/>
      <c r="LT186" s="320"/>
      <c r="LU186" s="320"/>
      <c r="LV186" s="320"/>
      <c r="LW186" s="320"/>
      <c r="LX186" s="320"/>
      <c r="LY186" s="320"/>
      <c r="LZ186" s="320"/>
      <c r="MA186" s="320"/>
      <c r="MB186" s="320"/>
      <c r="MC186" s="320"/>
      <c r="MD186" s="320"/>
      <c r="ME186" s="320"/>
      <c r="MF186" s="320"/>
      <c r="MG186" s="320"/>
    </row>
    <row r="187" s="331" customFormat="1" ht="15.75">
      <c r="A187" s="341" t="s">
        <v>188</v>
      </c>
      <c r="B187" s="342" t="s">
        <v>245</v>
      </c>
      <c r="C187" s="357">
        <f>'СС Макро ТО новый кон'!D81</f>
        <v>51909.5</v>
      </c>
      <c r="D187" s="357">
        <f>'СС Макро ТО новый кон'!E81</f>
        <v>55160.400000000001</v>
      </c>
      <c r="E187" s="357">
        <f>'СС Макро ТО новый кон'!F81</f>
        <v>50974.400000000001</v>
      </c>
      <c r="F187" s="357">
        <f>'СС Макро ТО новый кон'!G81</f>
        <v>53180.599999999999</v>
      </c>
      <c r="G187" s="357">
        <f>'СС Макро ТО новый кон'!H81</f>
        <v>55529.099999999999</v>
      </c>
      <c r="H187" s="357">
        <f>'СС Макро ТО новый кон'!I81</f>
        <v>58270</v>
      </c>
      <c r="I187" s="320"/>
      <c r="J187" s="320"/>
      <c r="K187" s="320"/>
      <c r="L187" s="320"/>
      <c r="M187" s="320"/>
      <c r="N187" s="320"/>
      <c r="O187" s="320"/>
      <c r="P187" s="320"/>
      <c r="Q187" s="320"/>
      <c r="R187" s="320"/>
      <c r="S187" s="320"/>
      <c r="T187" s="320"/>
      <c r="U187" s="320"/>
      <c r="V187" s="320"/>
      <c r="W187" s="320"/>
      <c r="X187" s="320"/>
      <c r="Y187" s="320"/>
      <c r="Z187" s="320"/>
      <c r="AA187" s="320"/>
      <c r="AB187" s="320"/>
      <c r="AC187" s="320"/>
      <c r="AD187" s="320"/>
      <c r="AE187" s="320"/>
      <c r="AF187" s="320"/>
      <c r="AG187" s="320"/>
      <c r="AH187" s="320"/>
      <c r="AI187" s="320"/>
      <c r="AJ187" s="320"/>
      <c r="AK187" s="320"/>
      <c r="AL187" s="320"/>
      <c r="AM187" s="320"/>
      <c r="AN187" s="320"/>
      <c r="AO187" s="320"/>
      <c r="AP187" s="320"/>
      <c r="AQ187" s="320"/>
      <c r="AR187" s="320"/>
      <c r="AS187" s="320"/>
      <c r="AT187" s="320"/>
      <c r="AU187" s="320"/>
      <c r="AV187" s="320"/>
      <c r="AW187" s="320"/>
      <c r="AX187" s="320"/>
      <c r="AY187" s="320"/>
      <c r="AZ187" s="320"/>
      <c r="BA187" s="320"/>
      <c r="BB187" s="320"/>
      <c r="BC187" s="320"/>
      <c r="BD187" s="320"/>
      <c r="BE187" s="320"/>
      <c r="BF187" s="320"/>
      <c r="BG187" s="320"/>
      <c r="BH187" s="320"/>
      <c r="BI187" s="320"/>
      <c r="BJ187" s="320"/>
      <c r="BK187" s="320"/>
      <c r="BL187" s="320"/>
      <c r="BM187" s="320"/>
      <c r="BN187" s="320"/>
      <c r="BO187" s="320"/>
      <c r="BP187" s="320"/>
      <c r="BQ187" s="320"/>
      <c r="BR187" s="320"/>
      <c r="BS187" s="320"/>
      <c r="BT187" s="320"/>
      <c r="BU187" s="320"/>
      <c r="BV187" s="320"/>
      <c r="BW187" s="320"/>
      <c r="BX187" s="320"/>
      <c r="BY187" s="320"/>
      <c r="BZ187" s="320"/>
      <c r="CA187" s="320"/>
      <c r="CB187" s="320"/>
      <c r="CC187" s="320"/>
      <c r="CD187" s="320"/>
      <c r="CE187" s="320"/>
      <c r="CF187" s="320"/>
      <c r="CG187" s="320"/>
      <c r="CH187" s="320"/>
      <c r="CI187" s="320"/>
      <c r="CJ187" s="320"/>
      <c r="CK187" s="320"/>
      <c r="CL187" s="320"/>
      <c r="CM187" s="320"/>
      <c r="CN187" s="320"/>
      <c r="CO187" s="320"/>
      <c r="CP187" s="320"/>
      <c r="CQ187" s="320"/>
      <c r="CR187" s="320"/>
      <c r="CS187" s="320"/>
      <c r="CT187" s="320"/>
      <c r="CU187" s="320"/>
      <c r="CV187" s="320"/>
      <c r="CW187" s="320"/>
      <c r="CX187" s="320"/>
      <c r="CY187" s="320"/>
      <c r="CZ187" s="320"/>
      <c r="DA187" s="320"/>
      <c r="DB187" s="320"/>
      <c r="DC187" s="320"/>
      <c r="DD187" s="320"/>
      <c r="DE187" s="320"/>
      <c r="DF187" s="320"/>
      <c r="DG187" s="320"/>
      <c r="DH187" s="320"/>
      <c r="DI187" s="320"/>
      <c r="DJ187" s="320"/>
      <c r="DK187" s="320"/>
      <c r="DL187" s="320"/>
      <c r="DM187" s="320"/>
      <c r="DN187" s="320"/>
      <c r="DO187" s="320"/>
      <c r="DP187" s="320"/>
      <c r="DQ187" s="320"/>
      <c r="DR187" s="320"/>
      <c r="DS187" s="320"/>
      <c r="DT187" s="320"/>
      <c r="DU187" s="320"/>
      <c r="DV187" s="320"/>
      <c r="DW187" s="320"/>
      <c r="DX187" s="320"/>
      <c r="DY187" s="320"/>
      <c r="DZ187" s="320"/>
      <c r="EA187" s="320"/>
      <c r="EB187" s="320"/>
      <c r="EC187" s="320"/>
      <c r="ED187" s="320"/>
      <c r="EE187" s="320"/>
      <c r="EF187" s="320"/>
      <c r="EG187" s="320"/>
      <c r="EH187" s="320"/>
      <c r="EI187" s="320"/>
      <c r="EJ187" s="320"/>
      <c r="EK187" s="320"/>
      <c r="EL187" s="320"/>
      <c r="EM187" s="320"/>
      <c r="EN187" s="320"/>
      <c r="EO187" s="320"/>
      <c r="EP187" s="320"/>
      <c r="EQ187" s="320"/>
      <c r="ER187" s="320"/>
      <c r="ES187" s="320"/>
      <c r="ET187" s="320"/>
      <c r="EU187" s="320"/>
      <c r="EV187" s="320"/>
      <c r="EW187" s="320"/>
      <c r="EX187" s="320"/>
      <c r="EY187" s="320"/>
      <c r="EZ187" s="320"/>
      <c r="FA187" s="320"/>
      <c r="FB187" s="320"/>
      <c r="FC187" s="320"/>
      <c r="FD187" s="320"/>
      <c r="FE187" s="320"/>
      <c r="FF187" s="320"/>
      <c r="FG187" s="320"/>
      <c r="FH187" s="320"/>
      <c r="FI187" s="320"/>
      <c r="FJ187" s="320"/>
      <c r="FK187" s="320"/>
      <c r="FL187" s="320"/>
      <c r="FM187" s="320"/>
      <c r="FN187" s="320"/>
      <c r="FO187" s="320"/>
      <c r="FP187" s="320"/>
      <c r="FQ187" s="320"/>
      <c r="FR187" s="320"/>
      <c r="FS187" s="320"/>
      <c r="FT187" s="320"/>
      <c r="FU187" s="320"/>
      <c r="FV187" s="320"/>
      <c r="FW187" s="320"/>
      <c r="FX187" s="320"/>
      <c r="FY187" s="320"/>
      <c r="FZ187" s="320"/>
      <c r="GA187" s="320"/>
      <c r="GB187" s="320"/>
      <c r="GC187" s="320"/>
      <c r="GD187" s="320"/>
      <c r="GE187" s="320"/>
      <c r="GF187" s="320"/>
      <c r="GG187" s="320"/>
      <c r="GH187" s="320"/>
      <c r="GI187" s="320"/>
      <c r="GJ187" s="320"/>
      <c r="GK187" s="320"/>
      <c r="GL187" s="320"/>
      <c r="GM187" s="320"/>
      <c r="GN187" s="320"/>
      <c r="GO187" s="320"/>
      <c r="GP187" s="320"/>
      <c r="GQ187" s="320"/>
      <c r="GR187" s="320"/>
      <c r="GS187" s="320"/>
      <c r="GT187" s="320"/>
      <c r="GU187" s="320"/>
      <c r="GV187" s="320"/>
      <c r="GW187" s="320"/>
      <c r="GX187" s="320"/>
      <c r="GY187" s="320"/>
      <c r="GZ187" s="320"/>
      <c r="HA187" s="320"/>
      <c r="HB187" s="320"/>
      <c r="HC187" s="320"/>
      <c r="HD187" s="320"/>
      <c r="HE187" s="320"/>
      <c r="HF187" s="320"/>
      <c r="HG187" s="320"/>
      <c r="HH187" s="320"/>
      <c r="HI187" s="320"/>
      <c r="HJ187" s="320"/>
      <c r="HK187" s="320"/>
      <c r="HL187" s="320"/>
      <c r="HM187" s="320"/>
      <c r="HN187" s="320"/>
      <c r="HO187" s="320"/>
      <c r="HP187" s="320"/>
      <c r="HQ187" s="320"/>
      <c r="HR187" s="320"/>
      <c r="HS187" s="320"/>
      <c r="HT187" s="320"/>
      <c r="HU187" s="320"/>
      <c r="HV187" s="320"/>
      <c r="HW187" s="320"/>
      <c r="HX187" s="320"/>
      <c r="HY187" s="320"/>
      <c r="HZ187" s="320"/>
      <c r="IA187" s="320"/>
      <c r="IB187" s="320"/>
      <c r="IC187" s="320"/>
      <c r="ID187" s="320"/>
      <c r="IE187" s="320"/>
      <c r="IF187" s="320"/>
      <c r="IG187" s="320"/>
      <c r="IH187" s="320"/>
      <c r="II187" s="320"/>
      <c r="IJ187" s="320"/>
      <c r="IK187" s="320"/>
      <c r="IL187" s="320"/>
      <c r="IM187" s="320"/>
      <c r="IN187" s="320"/>
      <c r="IO187" s="320"/>
      <c r="IP187" s="320"/>
      <c r="IQ187" s="320"/>
      <c r="IR187" s="320"/>
      <c r="IS187" s="320"/>
      <c r="IT187" s="320"/>
      <c r="IU187" s="320"/>
      <c r="IV187" s="320"/>
      <c r="IW187" s="320"/>
      <c r="IX187" s="320"/>
      <c r="IY187" s="320"/>
      <c r="IZ187" s="320"/>
      <c r="JA187" s="320"/>
      <c r="JB187" s="320"/>
      <c r="JC187" s="320"/>
      <c r="JD187" s="320"/>
      <c r="JE187" s="320"/>
      <c r="JF187" s="320"/>
      <c r="JG187" s="320"/>
      <c r="JH187" s="320"/>
      <c r="JI187" s="320"/>
      <c r="JJ187" s="320"/>
      <c r="JK187" s="320"/>
      <c r="JL187" s="320"/>
      <c r="JM187" s="320"/>
      <c r="JN187" s="320"/>
      <c r="JO187" s="320"/>
      <c r="JP187" s="320"/>
      <c r="JQ187" s="320"/>
      <c r="JR187" s="320"/>
      <c r="JS187" s="320"/>
      <c r="JT187" s="320"/>
      <c r="JU187" s="320"/>
      <c r="JV187" s="320"/>
      <c r="JW187" s="320"/>
      <c r="JX187" s="320"/>
      <c r="JY187" s="320"/>
      <c r="JZ187" s="320"/>
      <c r="KA187" s="320"/>
      <c r="KB187" s="320"/>
      <c r="KC187" s="320"/>
      <c r="KD187" s="320"/>
      <c r="KE187" s="320"/>
      <c r="KF187" s="320"/>
      <c r="KG187" s="320"/>
      <c r="KH187" s="320"/>
      <c r="KI187" s="320"/>
      <c r="KJ187" s="320"/>
      <c r="KK187" s="320"/>
      <c r="KL187" s="320"/>
      <c r="KM187" s="320"/>
      <c r="KN187" s="320"/>
      <c r="KO187" s="320"/>
      <c r="KP187" s="320"/>
      <c r="KQ187" s="320"/>
      <c r="KR187" s="320"/>
      <c r="KS187" s="320"/>
      <c r="KT187" s="320"/>
      <c r="KU187" s="320"/>
      <c r="KV187" s="320"/>
      <c r="KW187" s="320"/>
      <c r="KX187" s="320"/>
      <c r="KY187" s="320"/>
      <c r="KZ187" s="320"/>
      <c r="LA187" s="320"/>
      <c r="LB187" s="320"/>
      <c r="LC187" s="320"/>
      <c r="LD187" s="320"/>
      <c r="LE187" s="320"/>
      <c r="LF187" s="320"/>
      <c r="LG187" s="320"/>
      <c r="LH187" s="320"/>
      <c r="LI187" s="320"/>
      <c r="LJ187" s="320"/>
      <c r="LK187" s="320"/>
      <c r="LL187" s="320"/>
      <c r="LM187" s="320"/>
      <c r="LN187" s="320"/>
      <c r="LO187" s="320"/>
      <c r="LP187" s="320"/>
      <c r="LQ187" s="320"/>
      <c r="LR187" s="320"/>
      <c r="LS187" s="320"/>
      <c r="LT187" s="320"/>
      <c r="LU187" s="320"/>
      <c r="LV187" s="320"/>
      <c r="LW187" s="320"/>
      <c r="LX187" s="320"/>
      <c r="LY187" s="320"/>
      <c r="LZ187" s="320"/>
      <c r="MA187" s="320"/>
      <c r="MB187" s="320"/>
      <c r="MC187" s="320"/>
      <c r="MD187" s="320"/>
      <c r="ME187" s="320"/>
      <c r="MF187" s="320"/>
      <c r="MG187" s="320"/>
    </row>
    <row r="188" s="331" customFormat="1" ht="19.5" customHeight="1">
      <c r="A188" s="341" t="s">
        <v>227</v>
      </c>
      <c r="B188" s="342" t="s">
        <v>181</v>
      </c>
      <c r="C188" s="357">
        <f>'СС Макро ТО новый кон'!D82</f>
        <v>100.3</v>
      </c>
      <c r="D188" s="357">
        <f>'СС Макро ТО новый кон'!E82</f>
        <v>99.900000000000006</v>
      </c>
      <c r="E188" s="357">
        <f>'СС Макро ТО новый кон'!F82</f>
        <v>89.200000000000003</v>
      </c>
      <c r="F188" s="357">
        <f>'СС Макро ТО новый кон'!G82</f>
        <v>100.8</v>
      </c>
      <c r="G188" s="357">
        <f>'СС Макро ТО новый кон'!H82</f>
        <v>100.40000000000001</v>
      </c>
      <c r="H188" s="357">
        <f>'СС Макро ТО новый кон'!I82</f>
        <v>100.90000000000001</v>
      </c>
      <c r="I188" s="320"/>
      <c r="J188" s="320"/>
      <c r="K188" s="320"/>
      <c r="L188" s="320"/>
      <c r="M188" s="320"/>
      <c r="N188" s="320"/>
      <c r="O188" s="320"/>
      <c r="P188" s="320"/>
      <c r="Q188" s="320"/>
      <c r="R188" s="320"/>
      <c r="S188" s="320"/>
      <c r="T188" s="320"/>
      <c r="U188" s="320"/>
      <c r="V188" s="320"/>
      <c r="W188" s="320"/>
      <c r="X188" s="320"/>
      <c r="Y188" s="320"/>
      <c r="Z188" s="320"/>
      <c r="AA188" s="320"/>
      <c r="AB188" s="320"/>
      <c r="AC188" s="320"/>
      <c r="AD188" s="320"/>
      <c r="AE188" s="320"/>
      <c r="AF188" s="320"/>
      <c r="AG188" s="320"/>
      <c r="AH188" s="320"/>
      <c r="AI188" s="320"/>
      <c r="AJ188" s="320"/>
      <c r="AK188" s="320"/>
      <c r="AL188" s="320"/>
      <c r="AM188" s="320"/>
      <c r="AN188" s="320"/>
      <c r="AO188" s="320"/>
      <c r="AP188" s="320"/>
      <c r="AQ188" s="320"/>
      <c r="AR188" s="320"/>
      <c r="AS188" s="320"/>
      <c r="AT188" s="320"/>
      <c r="AU188" s="320"/>
      <c r="AV188" s="320"/>
      <c r="AW188" s="320"/>
      <c r="AX188" s="320"/>
      <c r="AY188" s="320"/>
      <c r="AZ188" s="320"/>
      <c r="BA188" s="320"/>
      <c r="BB188" s="320"/>
      <c r="BC188" s="320"/>
      <c r="BD188" s="320"/>
      <c r="BE188" s="320"/>
      <c r="BF188" s="320"/>
      <c r="BG188" s="320"/>
      <c r="BH188" s="320"/>
      <c r="BI188" s="320"/>
      <c r="BJ188" s="320"/>
      <c r="BK188" s="320"/>
      <c r="BL188" s="320"/>
      <c r="BM188" s="320"/>
      <c r="BN188" s="320"/>
      <c r="BO188" s="320"/>
      <c r="BP188" s="320"/>
      <c r="BQ188" s="320"/>
      <c r="BR188" s="320"/>
      <c r="BS188" s="320"/>
      <c r="BT188" s="320"/>
      <c r="BU188" s="320"/>
      <c r="BV188" s="320"/>
      <c r="BW188" s="320"/>
      <c r="BX188" s="320"/>
      <c r="BY188" s="320"/>
      <c r="BZ188" s="320"/>
      <c r="CA188" s="320"/>
      <c r="CB188" s="320"/>
      <c r="CC188" s="320"/>
      <c r="CD188" s="320"/>
      <c r="CE188" s="320"/>
      <c r="CF188" s="320"/>
      <c r="CG188" s="320"/>
      <c r="CH188" s="320"/>
      <c r="CI188" s="320"/>
      <c r="CJ188" s="320"/>
      <c r="CK188" s="320"/>
      <c r="CL188" s="320"/>
      <c r="CM188" s="320"/>
      <c r="CN188" s="320"/>
      <c r="CO188" s="320"/>
      <c r="CP188" s="320"/>
      <c r="CQ188" s="320"/>
      <c r="CR188" s="320"/>
      <c r="CS188" s="320"/>
      <c r="CT188" s="320"/>
      <c r="CU188" s="320"/>
      <c r="CV188" s="320"/>
      <c r="CW188" s="320"/>
      <c r="CX188" s="320"/>
      <c r="CY188" s="320"/>
      <c r="CZ188" s="320"/>
      <c r="DA188" s="320"/>
      <c r="DB188" s="320"/>
      <c r="DC188" s="320"/>
      <c r="DD188" s="320"/>
      <c r="DE188" s="320"/>
      <c r="DF188" s="320"/>
      <c r="DG188" s="320"/>
      <c r="DH188" s="320"/>
      <c r="DI188" s="320"/>
      <c r="DJ188" s="320"/>
      <c r="DK188" s="320"/>
      <c r="DL188" s="320"/>
      <c r="DM188" s="320"/>
      <c r="DN188" s="320"/>
      <c r="DO188" s="320"/>
      <c r="DP188" s="320"/>
      <c r="DQ188" s="320"/>
      <c r="DR188" s="320"/>
      <c r="DS188" s="320"/>
      <c r="DT188" s="320"/>
      <c r="DU188" s="320"/>
      <c r="DV188" s="320"/>
      <c r="DW188" s="320"/>
      <c r="DX188" s="320"/>
      <c r="DY188" s="320"/>
      <c r="DZ188" s="320"/>
      <c r="EA188" s="320"/>
      <c r="EB188" s="320"/>
      <c r="EC188" s="320"/>
      <c r="ED188" s="320"/>
      <c r="EE188" s="320"/>
      <c r="EF188" s="320"/>
      <c r="EG188" s="320"/>
      <c r="EH188" s="320"/>
      <c r="EI188" s="320"/>
      <c r="EJ188" s="320"/>
      <c r="EK188" s="320"/>
      <c r="EL188" s="320"/>
      <c r="EM188" s="320"/>
      <c r="EN188" s="320"/>
      <c r="EO188" s="320"/>
      <c r="EP188" s="320"/>
      <c r="EQ188" s="320"/>
      <c r="ER188" s="320"/>
      <c r="ES188" s="320"/>
      <c r="ET188" s="320"/>
      <c r="EU188" s="320"/>
      <c r="EV188" s="320"/>
      <c r="EW188" s="320"/>
      <c r="EX188" s="320"/>
      <c r="EY188" s="320"/>
      <c r="EZ188" s="320"/>
      <c r="FA188" s="320"/>
      <c r="FB188" s="320"/>
      <c r="FC188" s="320"/>
      <c r="FD188" s="320"/>
      <c r="FE188" s="320"/>
      <c r="FF188" s="320"/>
      <c r="FG188" s="320"/>
      <c r="FH188" s="320"/>
      <c r="FI188" s="320"/>
      <c r="FJ188" s="320"/>
      <c r="FK188" s="320"/>
      <c r="FL188" s="320"/>
      <c r="FM188" s="320"/>
      <c r="FN188" s="320"/>
      <c r="FO188" s="320"/>
      <c r="FP188" s="320"/>
      <c r="FQ188" s="320"/>
      <c r="FR188" s="320"/>
      <c r="FS188" s="320"/>
      <c r="FT188" s="320"/>
      <c r="FU188" s="320"/>
      <c r="FV188" s="320"/>
      <c r="FW188" s="320"/>
      <c r="FX188" s="320"/>
      <c r="FY188" s="320"/>
      <c r="FZ188" s="320"/>
      <c r="GA188" s="320"/>
      <c r="GB188" s="320"/>
      <c r="GC188" s="320"/>
      <c r="GD188" s="320"/>
      <c r="GE188" s="320"/>
      <c r="GF188" s="320"/>
      <c r="GG188" s="320"/>
      <c r="GH188" s="320"/>
      <c r="GI188" s="320"/>
      <c r="GJ188" s="320"/>
      <c r="GK188" s="320"/>
      <c r="GL188" s="320"/>
      <c r="GM188" s="320"/>
      <c r="GN188" s="320"/>
      <c r="GO188" s="320"/>
      <c r="GP188" s="320"/>
      <c r="GQ188" s="320"/>
      <c r="GR188" s="320"/>
      <c r="GS188" s="320"/>
      <c r="GT188" s="320"/>
      <c r="GU188" s="320"/>
      <c r="GV188" s="320"/>
      <c r="GW188" s="320"/>
      <c r="GX188" s="320"/>
      <c r="GY188" s="320"/>
      <c r="GZ188" s="320"/>
      <c r="HA188" s="320"/>
      <c r="HB188" s="320"/>
      <c r="HC188" s="320"/>
      <c r="HD188" s="320"/>
      <c r="HE188" s="320"/>
      <c r="HF188" s="320"/>
      <c r="HG188" s="320"/>
      <c r="HH188" s="320"/>
      <c r="HI188" s="320"/>
      <c r="HJ188" s="320"/>
      <c r="HK188" s="320"/>
      <c r="HL188" s="320"/>
      <c r="HM188" s="320"/>
      <c r="HN188" s="320"/>
      <c r="HO188" s="320"/>
      <c r="HP188" s="320"/>
      <c r="HQ188" s="320"/>
      <c r="HR188" s="320"/>
      <c r="HS188" s="320"/>
      <c r="HT188" s="320"/>
      <c r="HU188" s="320"/>
      <c r="HV188" s="320"/>
      <c r="HW188" s="320"/>
      <c r="HX188" s="320"/>
      <c r="HY188" s="320"/>
      <c r="HZ188" s="320"/>
      <c r="IA188" s="320"/>
      <c r="IB188" s="320"/>
      <c r="IC188" s="320"/>
      <c r="ID188" s="320"/>
      <c r="IE188" s="320"/>
      <c r="IF188" s="320"/>
      <c r="IG188" s="320"/>
      <c r="IH188" s="320"/>
      <c r="II188" s="320"/>
      <c r="IJ188" s="320"/>
      <c r="IK188" s="320"/>
      <c r="IL188" s="320"/>
      <c r="IM188" s="320"/>
      <c r="IN188" s="320"/>
      <c r="IO188" s="320"/>
      <c r="IP188" s="320"/>
      <c r="IQ188" s="320"/>
      <c r="IR188" s="320"/>
      <c r="IS188" s="320"/>
      <c r="IT188" s="320"/>
      <c r="IU188" s="320"/>
      <c r="IV188" s="320"/>
      <c r="IW188" s="320"/>
      <c r="IX188" s="320"/>
      <c r="IY188" s="320"/>
      <c r="IZ188" s="320"/>
      <c r="JA188" s="320"/>
      <c r="JB188" s="320"/>
      <c r="JC188" s="320"/>
      <c r="JD188" s="320"/>
      <c r="JE188" s="320"/>
      <c r="JF188" s="320"/>
      <c r="JG188" s="320"/>
      <c r="JH188" s="320"/>
      <c r="JI188" s="320"/>
      <c r="JJ188" s="320"/>
      <c r="JK188" s="320"/>
      <c r="JL188" s="320"/>
      <c r="JM188" s="320"/>
      <c r="JN188" s="320"/>
      <c r="JO188" s="320"/>
      <c r="JP188" s="320"/>
      <c r="JQ188" s="320"/>
      <c r="JR188" s="320"/>
      <c r="JS188" s="320"/>
      <c r="JT188" s="320"/>
      <c r="JU188" s="320"/>
      <c r="JV188" s="320"/>
      <c r="JW188" s="320"/>
      <c r="JX188" s="320"/>
      <c r="JY188" s="320"/>
      <c r="JZ188" s="320"/>
      <c r="KA188" s="320"/>
      <c r="KB188" s="320"/>
      <c r="KC188" s="320"/>
      <c r="KD188" s="320"/>
      <c r="KE188" s="320"/>
      <c r="KF188" s="320"/>
      <c r="KG188" s="320"/>
      <c r="KH188" s="320"/>
      <c r="KI188" s="320"/>
      <c r="KJ188" s="320"/>
      <c r="KK188" s="320"/>
      <c r="KL188" s="320"/>
      <c r="KM188" s="320"/>
      <c r="KN188" s="320"/>
      <c r="KO188" s="320"/>
      <c r="KP188" s="320"/>
      <c r="KQ188" s="320"/>
      <c r="KR188" s="320"/>
      <c r="KS188" s="320"/>
      <c r="KT188" s="320"/>
      <c r="KU188" s="320"/>
      <c r="KV188" s="320"/>
      <c r="KW188" s="320"/>
      <c r="KX188" s="320"/>
      <c r="KY188" s="320"/>
      <c r="KZ188" s="320"/>
      <c r="LA188" s="320"/>
      <c r="LB188" s="320"/>
      <c r="LC188" s="320"/>
      <c r="LD188" s="320"/>
      <c r="LE188" s="320"/>
      <c r="LF188" s="320"/>
      <c r="LG188" s="320"/>
      <c r="LH188" s="320"/>
      <c r="LI188" s="320"/>
      <c r="LJ188" s="320"/>
      <c r="LK188" s="320"/>
      <c r="LL188" s="320"/>
      <c r="LM188" s="320"/>
      <c r="LN188" s="320"/>
      <c r="LO188" s="320"/>
      <c r="LP188" s="320"/>
      <c r="LQ188" s="320"/>
      <c r="LR188" s="320"/>
      <c r="LS188" s="320"/>
      <c r="LT188" s="320"/>
      <c r="LU188" s="320"/>
      <c r="LV188" s="320"/>
      <c r="LW188" s="320"/>
      <c r="LX188" s="320"/>
      <c r="LY188" s="320"/>
      <c r="LZ188" s="320"/>
      <c r="MA188" s="320"/>
      <c r="MB188" s="320"/>
      <c r="MC188" s="320"/>
      <c r="MD188" s="320"/>
      <c r="ME188" s="320"/>
      <c r="MF188" s="320"/>
      <c r="MG188" s="320"/>
    </row>
    <row r="189" ht="16.5" customHeight="1">
      <c r="A189" s="350" t="s">
        <v>565</v>
      </c>
      <c r="B189" s="350"/>
      <c r="C189" s="350"/>
      <c r="D189" s="350"/>
      <c r="E189" s="383"/>
      <c r="F189" s="383"/>
      <c r="G189" s="383"/>
      <c r="H189" s="383"/>
    </row>
    <row r="190" ht="15.75">
      <c r="A190" s="341" t="s">
        <v>566</v>
      </c>
      <c r="B190" s="342" t="s">
        <v>174</v>
      </c>
      <c r="C190" s="357">
        <f>'СС Макро ТО новый кон'!D166</f>
        <v>508.70999999999998</v>
      </c>
      <c r="D190" s="357">
        <f>'СС Макро ТО новый кон'!E166</f>
        <v>501.60000000000002</v>
      </c>
      <c r="E190" s="357">
        <f>'СС Макро ТО новый кон'!F166</f>
        <v>496.0189151599443</v>
      </c>
      <c r="F190" s="357">
        <f>'СС Макро ТО новый кон'!G166</f>
        <v>496.19163869392742</v>
      </c>
      <c r="G190" s="357">
        <f>'СС Макро ТО новый кон'!H166</f>
        <v>499.23335132978104</v>
      </c>
      <c r="H190" s="357">
        <f>'СС Макро ТО новый кон'!I166</f>
        <v>500.60702800403749</v>
      </c>
    </row>
    <row r="191" ht="47.25">
      <c r="A191" s="341" t="s">
        <v>567</v>
      </c>
      <c r="B191" s="342" t="s">
        <v>174</v>
      </c>
      <c r="C191" s="357">
        <f>'СС Макро ТО новый кон'!D199</f>
        <v>7</v>
      </c>
      <c r="D191" s="357">
        <f>'СС Макро ТО новый кон'!E199</f>
        <v>6.0999999999999996</v>
      </c>
      <c r="E191" s="357">
        <f>'СС Макро ТО новый кон'!F199</f>
        <v>22</v>
      </c>
      <c r="F191" s="357">
        <f>'СС Макро ТО новый кон'!G199</f>
        <v>19</v>
      </c>
      <c r="G191" s="357">
        <f>'СС Макро ТО новый кон'!H199</f>
        <v>15.9</v>
      </c>
      <c r="H191" s="357">
        <f>'СС Макро ТО новый кон'!I199</f>
        <v>12.039006369578308</v>
      </c>
    </row>
    <row r="192" ht="47.25">
      <c r="A192" s="341" t="s">
        <v>568</v>
      </c>
      <c r="B192" s="342" t="s">
        <v>191</v>
      </c>
      <c r="C192" s="357">
        <f>'СС Макро ТО новый кон'!D197</f>
        <v>1.3</v>
      </c>
      <c r="D192" s="357">
        <f>'СС Макро ТО новый кон'!E197</f>
        <v>1.1000000000000001</v>
      </c>
      <c r="E192" s="357">
        <f>'СС Макро ТО новый кон'!F197</f>
        <v>4.0687997040872936</v>
      </c>
      <c r="F192" s="357">
        <f>'СС Макро ТО новый кон'!G197</f>
        <v>3.5170926946115184</v>
      </c>
      <c r="G192" s="357">
        <f>'СС Макро ТО новый кон'!H197</f>
        <v>2.9057017543859645</v>
      </c>
      <c r="H192" s="357">
        <f>'СС Макро ТО новый кон'!I197</f>
        <v>2.1997088195831007</v>
      </c>
    </row>
    <row r="193" ht="15.75">
      <c r="A193" s="341" t="s">
        <v>569</v>
      </c>
      <c r="B193" s="342" t="s">
        <v>191</v>
      </c>
      <c r="C193" s="386">
        <f>'СС Макро ТО новый кон'!D196</f>
        <v>6.2999999999999998</v>
      </c>
      <c r="D193" s="386">
        <f>'СС Макро ТО новый кон'!E196</f>
        <v>5.5</v>
      </c>
      <c r="E193" s="386">
        <f>'СС Макро ТО новый кон'!F196</f>
        <v>8.1818682685173236</v>
      </c>
      <c r="F193" s="386">
        <f>'СС Макро ТО новый кон'!G196</f>
        <v>8.0409356725146193</v>
      </c>
      <c r="G193" s="386">
        <f>'СС Макро ТО новый кон'!H196</f>
        <v>7.7653937511419704</v>
      </c>
      <c r="H193" s="386">
        <f>'СС Макро ТО новый кон'!I196</f>
        <v>6.9487506839321549</v>
      </c>
    </row>
    <row r="194" ht="18.75" customHeight="1">
      <c r="A194" s="350" t="s">
        <v>454</v>
      </c>
      <c r="B194" s="350"/>
      <c r="C194" s="350"/>
      <c r="D194" s="350"/>
      <c r="E194" s="387"/>
      <c r="F194" s="387"/>
      <c r="G194" s="387"/>
      <c r="H194" s="387"/>
    </row>
    <row r="195" ht="33.75">
      <c r="A195" s="388" t="s">
        <v>457</v>
      </c>
      <c r="B195" s="342" t="s">
        <v>570</v>
      </c>
      <c r="C195" s="357">
        <f>'СС Макро ТО новый кон'!D194</f>
        <v>108.5</v>
      </c>
      <c r="D195" s="357">
        <f>'СС Макро ТО новый кон'!E194</f>
        <v>103.40000000000001</v>
      </c>
      <c r="E195" s="357">
        <f>'СС Макро ТО новый кон'!F194</f>
        <v>100.72</v>
      </c>
      <c r="F195" s="357">
        <f>'СС Макро ТО новый кон'!G194</f>
        <v>100</v>
      </c>
      <c r="G195" s="357">
        <f>'СС Макро ТО новый кон'!H194</f>
        <v>100.05</v>
      </c>
      <c r="H195" s="357">
        <f>'СС Макро ТО новый кон'!I194</f>
        <v>100.08</v>
      </c>
    </row>
    <row r="196" ht="31.5">
      <c r="A196" s="341" t="s">
        <v>571</v>
      </c>
      <c r="B196" s="342" t="s">
        <v>572</v>
      </c>
      <c r="C196" s="357">
        <f>'СС Макро ТО новый кон'!D190</f>
        <v>41900.900000000001</v>
      </c>
      <c r="D196" s="357">
        <f>'СС Макро ТО новый кон'!E190</f>
        <v>45525.900000000001</v>
      </c>
      <c r="E196" s="357">
        <f>'СС Макро ТО новый кон'!F190</f>
        <v>47505.220000000001</v>
      </c>
      <c r="F196" s="357">
        <f>'СС Макро ТО новый кон'!G190</f>
        <v>49264.440000000002</v>
      </c>
      <c r="G196" s="357">
        <f>'СС Макро ТО новый кон'!H190</f>
        <v>51406.949999999997</v>
      </c>
      <c r="H196" s="357">
        <f>'СС Макро ТО новый кон'!I190</f>
        <v>53507.550000000003</v>
      </c>
    </row>
    <row r="197" ht="22.5">
      <c r="A197" s="341" t="s">
        <v>458</v>
      </c>
      <c r="B197" s="342" t="s">
        <v>573</v>
      </c>
      <c r="C197" s="357">
        <f>'СС Макро ТО новый кон'!D152</f>
        <v>97.799999999999997</v>
      </c>
      <c r="D197" s="357">
        <f>'СС Макро ТО новый кон'!E152</f>
        <v>103.5</v>
      </c>
      <c r="E197" s="357">
        <f>'СС Макро ТО новый кон'!F152</f>
        <v>97.700000000000003</v>
      </c>
      <c r="F197" s="357">
        <f>'СС Макро ТО новый кон'!G152</f>
        <v>99.299999999999997</v>
      </c>
      <c r="G197" s="357">
        <f>'СС Макро ТО новый кон'!H152</f>
        <v>98.599999999999994</v>
      </c>
      <c r="H197" s="357">
        <f>'СС Макро ТО новый кон'!I152</f>
        <v>100.2</v>
      </c>
    </row>
    <row r="198" ht="31.5">
      <c r="A198" s="341" t="s">
        <v>574</v>
      </c>
      <c r="B198" s="342" t="s">
        <v>575</v>
      </c>
      <c r="C198" s="357">
        <f>'СС Макро ТО новый кон'!D157</f>
        <v>14.699999999999999</v>
      </c>
      <c r="D198" s="357">
        <f>'СС Макро ТО новый кон'!E157</f>
        <v>14.800000000000001</v>
      </c>
      <c r="E198" s="357">
        <f>'СС Макро ТО новый кон'!F157</f>
        <v>14.9</v>
      </c>
      <c r="F198" s="357">
        <f>'СС Макро ТО новый кон'!G157</f>
        <v>14.699999999999999</v>
      </c>
      <c r="G198" s="357">
        <f>'СС Макро ТО новый кон'!H157</f>
        <v>13.800000000000001</v>
      </c>
      <c r="H198" s="357">
        <f>'СС Макро ТО новый кон'!I157</f>
        <v>12.9</v>
      </c>
    </row>
    <row r="199" ht="31.5">
      <c r="A199" s="341" t="s">
        <v>576</v>
      </c>
      <c r="B199" s="342" t="s">
        <v>572</v>
      </c>
      <c r="C199" s="357">
        <f>'СС Макро ТО новый кон'!D153</f>
        <v>10907</v>
      </c>
      <c r="D199" s="357">
        <f>'СС Макро ТО новый кон'!E153</f>
        <v>11465</v>
      </c>
      <c r="E199" s="357">
        <f>'СС Макро ТО новый кон'!F153</f>
        <v>11892</v>
      </c>
      <c r="F199" s="357">
        <f>'СС Макро ТО новый кон'!G153</f>
        <v>12227</v>
      </c>
      <c r="G199" s="357">
        <f>'СС Макро ТО новый кон'!H153</f>
        <v>12761</v>
      </c>
      <c r="H199" s="357">
        <f>'СС Макро ТО новый кон'!I153</f>
        <v>13277</v>
      </c>
    </row>
    <row r="200" ht="19.5" customHeight="1">
      <c r="A200" s="350" t="s">
        <v>577</v>
      </c>
      <c r="B200" s="350"/>
      <c r="C200" s="350"/>
      <c r="D200" s="350"/>
      <c r="E200" s="383"/>
      <c r="F200" s="383"/>
      <c r="G200" s="383"/>
      <c r="H200" s="383"/>
    </row>
    <row r="201" ht="47.25">
      <c r="A201" s="341" t="s">
        <v>578</v>
      </c>
      <c r="B201" s="342" t="s">
        <v>579</v>
      </c>
      <c r="C201" s="343" t="e">
        <f>#REF!</f>
        <v>#REF!</v>
      </c>
      <c r="D201" s="343" t="e">
        <f>#REF!</f>
        <v>#REF!</v>
      </c>
      <c r="E201" s="343" t="e">
        <f>#REF!</f>
        <v>#REF!</v>
      </c>
      <c r="F201" s="359">
        <v>25.899999999999999</v>
      </c>
      <c r="G201" s="359">
        <v>26.399999999999999</v>
      </c>
      <c r="H201" s="359">
        <v>27</v>
      </c>
    </row>
    <row r="202" ht="31.5">
      <c r="A202" s="341" t="s">
        <v>580</v>
      </c>
      <c r="B202" s="342" t="s">
        <v>581</v>
      </c>
      <c r="C202" s="357">
        <f>'СС Макро ТО новый баз'!D200</f>
        <v>158064.5</v>
      </c>
      <c r="D202" s="357">
        <f>'СС Макро ТО новый баз'!E200</f>
        <v>163083.20000000001</v>
      </c>
      <c r="E202" s="357">
        <f>'СС Макро ТО новый баз'!F200</f>
        <v>168909.56278159999</v>
      </c>
      <c r="F202" s="357">
        <f>'СС Макро ТО новый кон'!G200</f>
        <v>174809.938131067</v>
      </c>
      <c r="G202" s="357">
        <f>'СС Макро ТО новый кон'!H200</f>
        <v>180438.41171907898</v>
      </c>
      <c r="H202" s="357">
        <f>'СС Макро ТО новый кон'!I200</f>
        <v>186719.95000000001</v>
      </c>
    </row>
    <row r="203">
      <c r="A203" s="389" t="s">
        <v>582</v>
      </c>
      <c r="C203" s="321"/>
      <c r="D203" s="321"/>
      <c r="E203" s="321"/>
      <c r="F203" s="321"/>
      <c r="G203" s="321"/>
      <c r="H203" s="321"/>
    </row>
    <row r="204" ht="11.25" customHeight="1">
      <c r="A204" s="321" t="s">
        <v>583</v>
      </c>
      <c r="C204" s="321"/>
      <c r="D204" s="321"/>
      <c r="E204" s="321"/>
      <c r="F204" s="390"/>
      <c r="G204" s="390"/>
      <c r="H204" s="390"/>
    </row>
    <row r="205">
      <c r="C205" s="391"/>
      <c r="D205" s="391"/>
      <c r="F205" s="392"/>
      <c r="G205" s="392"/>
      <c r="H205" s="392"/>
    </row>
  </sheetData>
  <mergeCells count="7">
    <mergeCell ref="G1:H1"/>
    <mergeCell ref="A2:H2"/>
    <mergeCell ref="A3:A4"/>
    <mergeCell ref="B3:B4"/>
    <mergeCell ref="A189:D189"/>
    <mergeCell ref="A194:D194"/>
    <mergeCell ref="A200:D20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B100D1-00AE-4D0E-9B70-00E400100083}" type="decimal" allowBlank="1" error="Ошибка ввода данных, см. методические рекомендации Раздел 1." errorStyle="stop" errorTitle="Вводить можно только числа!" imeMode="noControl" operator="between" showDropDown="0" showErrorMessage="1" showInputMessage="1">
          <x14:formula1>
            <xm:f>0</xm:f>
          </x14:formula1>
          <x14:formula2>
            <xm:f>9.99999999999999E+132</xm:f>
          </x14:formula2>
          <xm:sqref>G62:H64 F62:F63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45" workbookViewId="0">
      <pane xSplit="1" ySplit="7" topLeftCell="B8" activePane="bottomRight" state="frozen"/>
      <selection activeCell="B8" activeCellId="0" sqref="B8"/>
    </sheetView>
  </sheetViews>
  <sheetFormatPr defaultRowHeight="14.25"/>
  <cols>
    <col customWidth="1" min="1" max="1" style="394" width="5.28515625"/>
    <col customWidth="1" min="2" max="2" style="393" width="37.7109375"/>
    <col customWidth="1" min="3" max="3" style="393" width="16.42578125"/>
    <col customWidth="1" min="4" max="4" style="393" width="11"/>
    <col customWidth="1" min="5" max="5" style="393" width="9.5703125"/>
    <col customWidth="1" min="6" max="6" style="393" width="12"/>
    <col customWidth="1" min="7" max="7" style="393" width="9"/>
    <col customWidth="1" min="8" max="8" style="393" width="10"/>
    <col customWidth="1" min="9" max="9" style="393" width="9.7109375"/>
    <col min="10" max="253" style="393" width="9.140625"/>
    <col customWidth="1" min="254" max="254" style="393" width="5.28515625"/>
    <col customWidth="1" min="255" max="255" style="393" width="37.7109375"/>
    <col customWidth="1" min="256" max="256" style="393" width="16.42578125"/>
    <col customWidth="1" min="257" max="257" style="393" width="11"/>
    <col customWidth="1" min="258" max="258" style="393" width="9.5703125"/>
    <col customWidth="1" min="259" max="259" style="393" width="12"/>
    <col customWidth="1" min="260" max="261" style="393" width="9"/>
    <col customWidth="1" min="262" max="262" style="393" width="10"/>
    <col customWidth="1" min="263" max="263" style="393" width="9.85546875"/>
    <col customWidth="1" min="264" max="264" style="393" width="9.7109375"/>
    <col customWidth="1" min="265" max="265" style="393" width="10.5703125"/>
    <col min="266" max="509" style="393" width="9.140625"/>
    <col customWidth="1" min="510" max="510" style="393" width="5.28515625"/>
    <col customWidth="1" min="511" max="511" style="393" width="37.7109375"/>
    <col customWidth="1" min="512" max="512" style="393" width="16.42578125"/>
    <col customWidth="1" min="513" max="513" style="393" width="11"/>
    <col customWidth="1" min="514" max="514" style="393" width="9.5703125"/>
    <col customWidth="1" min="515" max="515" style="393" width="12"/>
    <col customWidth="1" min="516" max="517" style="393" width="9"/>
    <col customWidth="1" min="518" max="518" style="393" width="10"/>
    <col customWidth="1" min="519" max="519" style="393" width="9.85546875"/>
    <col customWidth="1" min="520" max="520" style="393" width="9.7109375"/>
    <col customWidth="1" min="521" max="521" style="393" width="10.5703125"/>
    <col min="522" max="765" style="393" width="9.140625"/>
    <col customWidth="1" min="766" max="766" style="393" width="5.28515625"/>
    <col customWidth="1" min="767" max="767" style="393" width="37.7109375"/>
    <col customWidth="1" min="768" max="768" style="393" width="16.42578125"/>
    <col customWidth="1" min="769" max="769" style="393" width="11"/>
    <col customWidth="1" min="770" max="770" style="393" width="9.5703125"/>
    <col customWidth="1" min="771" max="771" style="393" width="12"/>
    <col customWidth="1" min="772" max="773" style="393" width="9"/>
    <col customWidth="1" min="774" max="774" style="393" width="10"/>
    <col customWidth="1" min="775" max="775" style="393" width="9.85546875"/>
    <col customWidth="1" min="776" max="776" style="393" width="9.7109375"/>
    <col customWidth="1" min="777" max="777" style="393" width="10.5703125"/>
    <col min="778" max="1021" style="393" width="9.140625"/>
    <col customWidth="1" min="1022" max="1022" style="393" width="5.28515625"/>
    <col customWidth="1" min="1023" max="1023" style="393" width="37.7109375"/>
    <col customWidth="1" min="1024" max="1024" style="393" width="16.42578125"/>
    <col customWidth="1" min="1025" max="1025" style="393" width="11"/>
    <col customWidth="1" min="1026" max="1026" style="393" width="9.5703125"/>
    <col customWidth="1" min="1027" max="1027" style="393" width="12"/>
    <col customWidth="1" min="1028" max="1029" style="393" width="9"/>
    <col customWidth="1" min="1030" max="1030" style="393" width="10"/>
    <col customWidth="1" min="1031" max="1031" style="393" width="9.85546875"/>
    <col customWidth="1" min="1032" max="1032" style="393" width="9.7109375"/>
    <col customWidth="1" min="1033" max="1033" style="393" width="10.5703125"/>
    <col min="1034" max="1277" style="393" width="9.140625"/>
    <col customWidth="1" min="1278" max="1278" style="393" width="5.28515625"/>
    <col customWidth="1" min="1279" max="1279" style="393" width="37.7109375"/>
    <col customWidth="1" min="1280" max="1280" style="393" width="16.42578125"/>
    <col customWidth="1" min="1281" max="1281" style="393" width="11"/>
    <col customWidth="1" min="1282" max="1282" style="393" width="9.5703125"/>
    <col customWidth="1" min="1283" max="1283" style="393" width="12"/>
    <col customWidth="1" min="1284" max="1285" style="393" width="9"/>
    <col customWidth="1" min="1286" max="1286" style="393" width="10"/>
    <col customWidth="1" min="1287" max="1287" style="393" width="9.85546875"/>
    <col customWidth="1" min="1288" max="1288" style="393" width="9.7109375"/>
    <col customWidth="1" min="1289" max="1289" style="393" width="10.5703125"/>
    <col min="1290" max="1533" style="393" width="9.140625"/>
    <col customWidth="1" min="1534" max="1534" style="393" width="5.28515625"/>
    <col customWidth="1" min="1535" max="1535" style="393" width="37.7109375"/>
    <col customWidth="1" min="1536" max="1536" style="393" width="16.42578125"/>
    <col customWidth="1" min="1537" max="1537" style="393" width="11"/>
    <col customWidth="1" min="1538" max="1538" style="393" width="9.5703125"/>
    <col customWidth="1" min="1539" max="1539" style="393" width="12"/>
    <col customWidth="1" min="1540" max="1541" style="393" width="9"/>
    <col customWidth="1" min="1542" max="1542" style="393" width="10"/>
    <col customWidth="1" min="1543" max="1543" style="393" width="9.85546875"/>
    <col customWidth="1" min="1544" max="1544" style="393" width="9.7109375"/>
    <col customWidth="1" min="1545" max="1545" style="393" width="10.5703125"/>
    <col min="1546" max="1789" style="393" width="9.140625"/>
    <col customWidth="1" min="1790" max="1790" style="393" width="5.28515625"/>
    <col customWidth="1" min="1791" max="1791" style="393" width="37.7109375"/>
    <col customWidth="1" min="1792" max="1792" style="393" width="16.42578125"/>
    <col customWidth="1" min="1793" max="1793" style="393" width="11"/>
    <col customWidth="1" min="1794" max="1794" style="393" width="9.5703125"/>
    <col customWidth="1" min="1795" max="1795" style="393" width="12"/>
    <col customWidth="1" min="1796" max="1797" style="393" width="9"/>
    <col customWidth="1" min="1798" max="1798" style="393" width="10"/>
    <col customWidth="1" min="1799" max="1799" style="393" width="9.85546875"/>
    <col customWidth="1" min="1800" max="1800" style="393" width="9.7109375"/>
    <col customWidth="1" min="1801" max="1801" style="393" width="10.5703125"/>
    <col min="1802" max="2045" style="393" width="9.140625"/>
    <col customWidth="1" min="2046" max="2046" style="393" width="5.28515625"/>
    <col customWidth="1" min="2047" max="2047" style="393" width="37.7109375"/>
    <col customWidth="1" min="2048" max="2048" style="393" width="16.42578125"/>
    <col customWidth="1" min="2049" max="2049" style="393" width="11"/>
    <col customWidth="1" min="2050" max="2050" style="393" width="9.5703125"/>
    <col customWidth="1" min="2051" max="2051" style="393" width="12"/>
    <col customWidth="1" min="2052" max="2053" style="393" width="9"/>
    <col customWidth="1" min="2054" max="2054" style="393" width="10"/>
    <col customWidth="1" min="2055" max="2055" style="393" width="9.85546875"/>
    <col customWidth="1" min="2056" max="2056" style="393" width="9.7109375"/>
    <col customWidth="1" min="2057" max="2057" style="393" width="10.5703125"/>
    <col min="2058" max="2301" style="393" width="9.140625"/>
    <col customWidth="1" min="2302" max="2302" style="393" width="5.28515625"/>
    <col customWidth="1" min="2303" max="2303" style="393" width="37.7109375"/>
    <col customWidth="1" min="2304" max="2304" style="393" width="16.42578125"/>
    <col customWidth="1" min="2305" max="2305" style="393" width="11"/>
    <col customWidth="1" min="2306" max="2306" style="393" width="9.5703125"/>
    <col customWidth="1" min="2307" max="2307" style="393" width="12"/>
    <col customWidth="1" min="2308" max="2309" style="393" width="9"/>
    <col customWidth="1" min="2310" max="2310" style="393" width="10"/>
    <col customWidth="1" min="2311" max="2311" style="393" width="9.85546875"/>
    <col customWidth="1" min="2312" max="2312" style="393" width="9.7109375"/>
    <col customWidth="1" min="2313" max="2313" style="393" width="10.5703125"/>
    <col min="2314" max="2557" style="393" width="9.140625"/>
    <col customWidth="1" min="2558" max="2558" style="393" width="5.28515625"/>
    <col customWidth="1" min="2559" max="2559" style="393" width="37.7109375"/>
    <col customWidth="1" min="2560" max="2560" style="393" width="16.42578125"/>
    <col customWidth="1" min="2561" max="2561" style="393" width="11"/>
    <col customWidth="1" min="2562" max="2562" style="393" width="9.5703125"/>
    <col customWidth="1" min="2563" max="2563" style="393" width="12"/>
    <col customWidth="1" min="2564" max="2565" style="393" width="9"/>
    <col customWidth="1" min="2566" max="2566" style="393" width="10"/>
    <col customWidth="1" min="2567" max="2567" style="393" width="9.85546875"/>
    <col customWidth="1" min="2568" max="2568" style="393" width="9.7109375"/>
    <col customWidth="1" min="2569" max="2569" style="393" width="10.5703125"/>
    <col min="2570" max="2813" style="393" width="9.140625"/>
    <col customWidth="1" min="2814" max="2814" style="393" width="5.28515625"/>
    <col customWidth="1" min="2815" max="2815" style="393" width="37.7109375"/>
    <col customWidth="1" min="2816" max="2816" style="393" width="16.42578125"/>
    <col customWidth="1" min="2817" max="2817" style="393" width="11"/>
    <col customWidth="1" min="2818" max="2818" style="393" width="9.5703125"/>
    <col customWidth="1" min="2819" max="2819" style="393" width="12"/>
    <col customWidth="1" min="2820" max="2821" style="393" width="9"/>
    <col customWidth="1" min="2822" max="2822" style="393" width="10"/>
    <col customWidth="1" min="2823" max="2823" style="393" width="9.85546875"/>
    <col customWidth="1" min="2824" max="2824" style="393" width="9.7109375"/>
    <col customWidth="1" min="2825" max="2825" style="393" width="10.5703125"/>
    <col min="2826" max="3069" style="393" width="9.140625"/>
    <col customWidth="1" min="3070" max="3070" style="393" width="5.28515625"/>
    <col customWidth="1" min="3071" max="3071" style="393" width="37.7109375"/>
    <col customWidth="1" min="3072" max="3072" style="393" width="16.42578125"/>
    <col customWidth="1" min="3073" max="3073" style="393" width="11"/>
    <col customWidth="1" min="3074" max="3074" style="393" width="9.5703125"/>
    <col customWidth="1" min="3075" max="3075" style="393" width="12"/>
    <col customWidth="1" min="3076" max="3077" style="393" width="9"/>
    <col customWidth="1" min="3078" max="3078" style="393" width="10"/>
    <col customWidth="1" min="3079" max="3079" style="393" width="9.85546875"/>
    <col customWidth="1" min="3080" max="3080" style="393" width="9.7109375"/>
    <col customWidth="1" min="3081" max="3081" style="393" width="10.5703125"/>
    <col min="3082" max="3325" style="393" width="9.140625"/>
    <col customWidth="1" min="3326" max="3326" style="393" width="5.28515625"/>
    <col customWidth="1" min="3327" max="3327" style="393" width="37.7109375"/>
    <col customWidth="1" min="3328" max="3328" style="393" width="16.42578125"/>
    <col customWidth="1" min="3329" max="3329" style="393" width="11"/>
    <col customWidth="1" min="3330" max="3330" style="393" width="9.5703125"/>
    <col customWidth="1" min="3331" max="3331" style="393" width="12"/>
    <col customWidth="1" min="3332" max="3333" style="393" width="9"/>
    <col customWidth="1" min="3334" max="3334" style="393" width="10"/>
    <col customWidth="1" min="3335" max="3335" style="393" width="9.85546875"/>
    <col customWidth="1" min="3336" max="3336" style="393" width="9.7109375"/>
    <col customWidth="1" min="3337" max="3337" style="393" width="10.5703125"/>
    <col min="3338" max="3581" style="393" width="9.140625"/>
    <col customWidth="1" min="3582" max="3582" style="393" width="5.28515625"/>
    <col customWidth="1" min="3583" max="3583" style="393" width="37.7109375"/>
    <col customWidth="1" min="3584" max="3584" style="393" width="16.42578125"/>
    <col customWidth="1" min="3585" max="3585" style="393" width="11"/>
    <col customWidth="1" min="3586" max="3586" style="393" width="9.5703125"/>
    <col customWidth="1" min="3587" max="3587" style="393" width="12"/>
    <col customWidth="1" min="3588" max="3589" style="393" width="9"/>
    <col customWidth="1" min="3590" max="3590" style="393" width="10"/>
    <col customWidth="1" min="3591" max="3591" style="393" width="9.85546875"/>
    <col customWidth="1" min="3592" max="3592" style="393" width="9.7109375"/>
    <col customWidth="1" min="3593" max="3593" style="393" width="10.5703125"/>
    <col min="3594" max="3837" style="393" width="9.140625"/>
    <col customWidth="1" min="3838" max="3838" style="393" width="5.28515625"/>
    <col customWidth="1" min="3839" max="3839" style="393" width="37.7109375"/>
    <col customWidth="1" min="3840" max="3840" style="393" width="16.42578125"/>
    <col customWidth="1" min="3841" max="3841" style="393" width="11"/>
    <col customWidth="1" min="3842" max="3842" style="393" width="9.5703125"/>
    <col customWidth="1" min="3843" max="3843" style="393" width="12"/>
    <col customWidth="1" min="3844" max="3845" style="393" width="9"/>
    <col customWidth="1" min="3846" max="3846" style="393" width="10"/>
    <col customWidth="1" min="3847" max="3847" style="393" width="9.85546875"/>
    <col customWidth="1" min="3848" max="3848" style="393" width="9.7109375"/>
    <col customWidth="1" min="3849" max="3849" style="393" width="10.5703125"/>
    <col min="3850" max="4093" style="393" width="9.140625"/>
    <col customWidth="1" min="4094" max="4094" style="393" width="5.28515625"/>
    <col customWidth="1" min="4095" max="4095" style="393" width="37.7109375"/>
    <col customWidth="1" min="4096" max="4096" style="393" width="16.42578125"/>
    <col customWidth="1" min="4097" max="4097" style="393" width="11"/>
    <col customWidth="1" min="4098" max="4098" style="393" width="9.5703125"/>
    <col customWidth="1" min="4099" max="4099" style="393" width="12"/>
    <col customWidth="1" min="4100" max="4101" style="393" width="9"/>
    <col customWidth="1" min="4102" max="4102" style="393" width="10"/>
    <col customWidth="1" min="4103" max="4103" style="393" width="9.85546875"/>
    <col customWidth="1" min="4104" max="4104" style="393" width="9.7109375"/>
    <col customWidth="1" min="4105" max="4105" style="393" width="10.5703125"/>
    <col min="4106" max="4349" style="393" width="9.140625"/>
    <col customWidth="1" min="4350" max="4350" style="393" width="5.28515625"/>
    <col customWidth="1" min="4351" max="4351" style="393" width="37.7109375"/>
    <col customWidth="1" min="4352" max="4352" style="393" width="16.42578125"/>
    <col customWidth="1" min="4353" max="4353" style="393" width="11"/>
    <col customWidth="1" min="4354" max="4354" style="393" width="9.5703125"/>
    <col customWidth="1" min="4355" max="4355" style="393" width="12"/>
    <col customWidth="1" min="4356" max="4357" style="393" width="9"/>
    <col customWidth="1" min="4358" max="4358" style="393" width="10"/>
    <col customWidth="1" min="4359" max="4359" style="393" width="9.85546875"/>
    <col customWidth="1" min="4360" max="4360" style="393" width="9.7109375"/>
    <col customWidth="1" min="4361" max="4361" style="393" width="10.5703125"/>
    <col min="4362" max="4605" style="393" width="9.140625"/>
    <col customWidth="1" min="4606" max="4606" style="393" width="5.28515625"/>
    <col customWidth="1" min="4607" max="4607" style="393" width="37.7109375"/>
    <col customWidth="1" min="4608" max="4608" style="393" width="16.42578125"/>
    <col customWidth="1" min="4609" max="4609" style="393" width="11"/>
    <col customWidth="1" min="4610" max="4610" style="393" width="9.5703125"/>
    <col customWidth="1" min="4611" max="4611" style="393" width="12"/>
    <col customWidth="1" min="4612" max="4613" style="393" width="9"/>
    <col customWidth="1" min="4614" max="4614" style="393" width="10"/>
    <col customWidth="1" min="4615" max="4615" style="393" width="9.85546875"/>
    <col customWidth="1" min="4616" max="4616" style="393" width="9.7109375"/>
    <col customWidth="1" min="4617" max="4617" style="393" width="10.5703125"/>
    <col min="4618" max="4861" style="393" width="9.140625"/>
    <col customWidth="1" min="4862" max="4862" style="393" width="5.28515625"/>
    <col customWidth="1" min="4863" max="4863" style="393" width="37.7109375"/>
    <col customWidth="1" min="4864" max="4864" style="393" width="16.42578125"/>
    <col customWidth="1" min="4865" max="4865" style="393" width="11"/>
    <col customWidth="1" min="4866" max="4866" style="393" width="9.5703125"/>
    <col customWidth="1" min="4867" max="4867" style="393" width="12"/>
    <col customWidth="1" min="4868" max="4869" style="393" width="9"/>
    <col customWidth="1" min="4870" max="4870" style="393" width="10"/>
    <col customWidth="1" min="4871" max="4871" style="393" width="9.85546875"/>
    <col customWidth="1" min="4872" max="4872" style="393" width="9.7109375"/>
    <col customWidth="1" min="4873" max="4873" style="393" width="10.5703125"/>
    <col min="4874" max="5117" style="393" width="9.140625"/>
    <col customWidth="1" min="5118" max="5118" style="393" width="5.28515625"/>
    <col customWidth="1" min="5119" max="5119" style="393" width="37.7109375"/>
    <col customWidth="1" min="5120" max="5120" style="393" width="16.42578125"/>
    <col customWidth="1" min="5121" max="5121" style="393" width="11"/>
    <col customWidth="1" min="5122" max="5122" style="393" width="9.5703125"/>
    <col customWidth="1" min="5123" max="5123" style="393" width="12"/>
    <col customWidth="1" min="5124" max="5125" style="393" width="9"/>
    <col customWidth="1" min="5126" max="5126" style="393" width="10"/>
    <col customWidth="1" min="5127" max="5127" style="393" width="9.85546875"/>
    <col customWidth="1" min="5128" max="5128" style="393" width="9.7109375"/>
    <col customWidth="1" min="5129" max="5129" style="393" width="10.5703125"/>
    <col min="5130" max="5373" style="393" width="9.140625"/>
    <col customWidth="1" min="5374" max="5374" style="393" width="5.28515625"/>
    <col customWidth="1" min="5375" max="5375" style="393" width="37.7109375"/>
    <col customWidth="1" min="5376" max="5376" style="393" width="16.42578125"/>
    <col customWidth="1" min="5377" max="5377" style="393" width="11"/>
    <col customWidth="1" min="5378" max="5378" style="393" width="9.5703125"/>
    <col customWidth="1" min="5379" max="5379" style="393" width="12"/>
    <col customWidth="1" min="5380" max="5381" style="393" width="9"/>
    <col customWidth="1" min="5382" max="5382" style="393" width="10"/>
    <col customWidth="1" min="5383" max="5383" style="393" width="9.85546875"/>
    <col customWidth="1" min="5384" max="5384" style="393" width="9.7109375"/>
    <col customWidth="1" min="5385" max="5385" style="393" width="10.5703125"/>
    <col min="5386" max="5629" style="393" width="9.140625"/>
    <col customWidth="1" min="5630" max="5630" style="393" width="5.28515625"/>
    <col customWidth="1" min="5631" max="5631" style="393" width="37.7109375"/>
    <col customWidth="1" min="5632" max="5632" style="393" width="16.42578125"/>
    <col customWidth="1" min="5633" max="5633" style="393" width="11"/>
    <col customWidth="1" min="5634" max="5634" style="393" width="9.5703125"/>
    <col customWidth="1" min="5635" max="5635" style="393" width="12"/>
    <col customWidth="1" min="5636" max="5637" style="393" width="9"/>
    <col customWidth="1" min="5638" max="5638" style="393" width="10"/>
    <col customWidth="1" min="5639" max="5639" style="393" width="9.85546875"/>
    <col customWidth="1" min="5640" max="5640" style="393" width="9.7109375"/>
    <col customWidth="1" min="5641" max="5641" style="393" width="10.5703125"/>
    <col min="5642" max="5885" style="393" width="9.140625"/>
    <col customWidth="1" min="5886" max="5886" style="393" width="5.28515625"/>
    <col customWidth="1" min="5887" max="5887" style="393" width="37.7109375"/>
    <col customWidth="1" min="5888" max="5888" style="393" width="16.42578125"/>
    <col customWidth="1" min="5889" max="5889" style="393" width="11"/>
    <col customWidth="1" min="5890" max="5890" style="393" width="9.5703125"/>
    <col customWidth="1" min="5891" max="5891" style="393" width="12"/>
    <col customWidth="1" min="5892" max="5893" style="393" width="9"/>
    <col customWidth="1" min="5894" max="5894" style="393" width="10"/>
    <col customWidth="1" min="5895" max="5895" style="393" width="9.85546875"/>
    <col customWidth="1" min="5896" max="5896" style="393" width="9.7109375"/>
    <col customWidth="1" min="5897" max="5897" style="393" width="10.5703125"/>
    <col min="5898" max="6141" style="393" width="9.140625"/>
    <col customWidth="1" min="6142" max="6142" style="393" width="5.28515625"/>
    <col customWidth="1" min="6143" max="6143" style="393" width="37.7109375"/>
    <col customWidth="1" min="6144" max="6144" style="393" width="16.42578125"/>
    <col customWidth="1" min="6145" max="6145" style="393" width="11"/>
    <col customWidth="1" min="6146" max="6146" style="393" width="9.5703125"/>
    <col customWidth="1" min="6147" max="6147" style="393" width="12"/>
    <col customWidth="1" min="6148" max="6149" style="393" width="9"/>
    <col customWidth="1" min="6150" max="6150" style="393" width="10"/>
    <col customWidth="1" min="6151" max="6151" style="393" width="9.85546875"/>
    <col customWidth="1" min="6152" max="6152" style="393" width="9.7109375"/>
    <col customWidth="1" min="6153" max="6153" style="393" width="10.5703125"/>
    <col min="6154" max="6397" style="393" width="9.140625"/>
    <col customWidth="1" min="6398" max="6398" style="393" width="5.28515625"/>
    <col customWidth="1" min="6399" max="6399" style="393" width="37.7109375"/>
    <col customWidth="1" min="6400" max="6400" style="393" width="16.42578125"/>
    <col customWidth="1" min="6401" max="6401" style="393" width="11"/>
    <col customWidth="1" min="6402" max="6402" style="393" width="9.5703125"/>
    <col customWidth="1" min="6403" max="6403" style="393" width="12"/>
    <col customWidth="1" min="6404" max="6405" style="393" width="9"/>
    <col customWidth="1" min="6406" max="6406" style="393" width="10"/>
    <col customWidth="1" min="6407" max="6407" style="393" width="9.85546875"/>
    <col customWidth="1" min="6408" max="6408" style="393" width="9.7109375"/>
    <col customWidth="1" min="6409" max="6409" style="393" width="10.5703125"/>
    <col min="6410" max="6653" style="393" width="9.140625"/>
    <col customWidth="1" min="6654" max="6654" style="393" width="5.28515625"/>
    <col customWidth="1" min="6655" max="6655" style="393" width="37.7109375"/>
    <col customWidth="1" min="6656" max="6656" style="393" width="16.42578125"/>
    <col customWidth="1" min="6657" max="6657" style="393" width="11"/>
    <col customWidth="1" min="6658" max="6658" style="393" width="9.5703125"/>
    <col customWidth="1" min="6659" max="6659" style="393" width="12"/>
    <col customWidth="1" min="6660" max="6661" style="393" width="9"/>
    <col customWidth="1" min="6662" max="6662" style="393" width="10"/>
    <col customWidth="1" min="6663" max="6663" style="393" width="9.85546875"/>
    <col customWidth="1" min="6664" max="6664" style="393" width="9.7109375"/>
    <col customWidth="1" min="6665" max="6665" style="393" width="10.5703125"/>
    <col min="6666" max="6909" style="393" width="9.140625"/>
    <col customWidth="1" min="6910" max="6910" style="393" width="5.28515625"/>
    <col customWidth="1" min="6911" max="6911" style="393" width="37.7109375"/>
    <col customWidth="1" min="6912" max="6912" style="393" width="16.42578125"/>
    <col customWidth="1" min="6913" max="6913" style="393" width="11"/>
    <col customWidth="1" min="6914" max="6914" style="393" width="9.5703125"/>
    <col customWidth="1" min="6915" max="6915" style="393" width="12"/>
    <col customWidth="1" min="6916" max="6917" style="393" width="9"/>
    <col customWidth="1" min="6918" max="6918" style="393" width="10"/>
    <col customWidth="1" min="6919" max="6919" style="393" width="9.85546875"/>
    <col customWidth="1" min="6920" max="6920" style="393" width="9.7109375"/>
    <col customWidth="1" min="6921" max="6921" style="393" width="10.5703125"/>
    <col min="6922" max="7165" style="393" width="9.140625"/>
    <col customWidth="1" min="7166" max="7166" style="393" width="5.28515625"/>
    <col customWidth="1" min="7167" max="7167" style="393" width="37.7109375"/>
    <col customWidth="1" min="7168" max="7168" style="393" width="16.42578125"/>
    <col customWidth="1" min="7169" max="7169" style="393" width="11"/>
    <col customWidth="1" min="7170" max="7170" style="393" width="9.5703125"/>
    <col customWidth="1" min="7171" max="7171" style="393" width="12"/>
    <col customWidth="1" min="7172" max="7173" style="393" width="9"/>
    <col customWidth="1" min="7174" max="7174" style="393" width="10"/>
    <col customWidth="1" min="7175" max="7175" style="393" width="9.85546875"/>
    <col customWidth="1" min="7176" max="7176" style="393" width="9.7109375"/>
    <col customWidth="1" min="7177" max="7177" style="393" width="10.5703125"/>
    <col min="7178" max="7421" style="393" width="9.140625"/>
    <col customWidth="1" min="7422" max="7422" style="393" width="5.28515625"/>
    <col customWidth="1" min="7423" max="7423" style="393" width="37.7109375"/>
    <col customWidth="1" min="7424" max="7424" style="393" width="16.42578125"/>
    <col customWidth="1" min="7425" max="7425" style="393" width="11"/>
    <col customWidth="1" min="7426" max="7426" style="393" width="9.5703125"/>
    <col customWidth="1" min="7427" max="7427" style="393" width="12"/>
    <col customWidth="1" min="7428" max="7429" style="393" width="9"/>
    <col customWidth="1" min="7430" max="7430" style="393" width="10"/>
    <col customWidth="1" min="7431" max="7431" style="393" width="9.85546875"/>
    <col customWidth="1" min="7432" max="7432" style="393" width="9.7109375"/>
    <col customWidth="1" min="7433" max="7433" style="393" width="10.5703125"/>
    <col min="7434" max="7677" style="393" width="9.140625"/>
    <col customWidth="1" min="7678" max="7678" style="393" width="5.28515625"/>
    <col customWidth="1" min="7679" max="7679" style="393" width="37.7109375"/>
    <col customWidth="1" min="7680" max="7680" style="393" width="16.42578125"/>
    <col customWidth="1" min="7681" max="7681" style="393" width="11"/>
    <col customWidth="1" min="7682" max="7682" style="393" width="9.5703125"/>
    <col customWidth="1" min="7683" max="7683" style="393" width="12"/>
    <col customWidth="1" min="7684" max="7685" style="393" width="9"/>
    <col customWidth="1" min="7686" max="7686" style="393" width="10"/>
    <col customWidth="1" min="7687" max="7687" style="393" width="9.85546875"/>
    <col customWidth="1" min="7688" max="7688" style="393" width="9.7109375"/>
    <col customWidth="1" min="7689" max="7689" style="393" width="10.5703125"/>
    <col min="7690" max="7933" style="393" width="9.140625"/>
    <col customWidth="1" min="7934" max="7934" style="393" width="5.28515625"/>
    <col customWidth="1" min="7935" max="7935" style="393" width="37.7109375"/>
    <col customWidth="1" min="7936" max="7936" style="393" width="16.42578125"/>
    <col customWidth="1" min="7937" max="7937" style="393" width="11"/>
    <col customWidth="1" min="7938" max="7938" style="393" width="9.5703125"/>
    <col customWidth="1" min="7939" max="7939" style="393" width="12"/>
    <col customWidth="1" min="7940" max="7941" style="393" width="9"/>
    <col customWidth="1" min="7942" max="7942" style="393" width="10"/>
    <col customWidth="1" min="7943" max="7943" style="393" width="9.85546875"/>
    <col customWidth="1" min="7944" max="7944" style="393" width="9.7109375"/>
    <col customWidth="1" min="7945" max="7945" style="393" width="10.5703125"/>
    <col min="7946" max="8189" style="393" width="9.140625"/>
    <col customWidth="1" min="8190" max="8190" style="393" width="5.28515625"/>
    <col customWidth="1" min="8191" max="8191" style="393" width="37.7109375"/>
    <col customWidth="1" min="8192" max="8192" style="393" width="16.42578125"/>
    <col customWidth="1" min="8193" max="8193" style="393" width="11"/>
    <col customWidth="1" min="8194" max="8194" style="393" width="9.5703125"/>
    <col customWidth="1" min="8195" max="8195" style="393" width="12"/>
    <col customWidth="1" min="8196" max="8197" style="393" width="9"/>
    <col customWidth="1" min="8198" max="8198" style="393" width="10"/>
    <col customWidth="1" min="8199" max="8199" style="393" width="9.85546875"/>
    <col customWidth="1" min="8200" max="8200" style="393" width="9.7109375"/>
    <col customWidth="1" min="8201" max="8201" style="393" width="10.5703125"/>
    <col min="8202" max="8445" style="393" width="9.140625"/>
    <col customWidth="1" min="8446" max="8446" style="393" width="5.28515625"/>
    <col customWidth="1" min="8447" max="8447" style="393" width="37.7109375"/>
    <col customWidth="1" min="8448" max="8448" style="393" width="16.42578125"/>
    <col customWidth="1" min="8449" max="8449" style="393" width="11"/>
    <col customWidth="1" min="8450" max="8450" style="393" width="9.5703125"/>
    <col customWidth="1" min="8451" max="8451" style="393" width="12"/>
    <col customWidth="1" min="8452" max="8453" style="393" width="9"/>
    <col customWidth="1" min="8454" max="8454" style="393" width="10"/>
    <col customWidth="1" min="8455" max="8455" style="393" width="9.85546875"/>
    <col customWidth="1" min="8456" max="8456" style="393" width="9.7109375"/>
    <col customWidth="1" min="8457" max="8457" style="393" width="10.5703125"/>
    <col min="8458" max="8701" style="393" width="9.140625"/>
    <col customWidth="1" min="8702" max="8702" style="393" width="5.28515625"/>
    <col customWidth="1" min="8703" max="8703" style="393" width="37.7109375"/>
    <col customWidth="1" min="8704" max="8704" style="393" width="16.42578125"/>
    <col customWidth="1" min="8705" max="8705" style="393" width="11"/>
    <col customWidth="1" min="8706" max="8706" style="393" width="9.5703125"/>
    <col customWidth="1" min="8707" max="8707" style="393" width="12"/>
    <col customWidth="1" min="8708" max="8709" style="393" width="9"/>
    <col customWidth="1" min="8710" max="8710" style="393" width="10"/>
    <col customWidth="1" min="8711" max="8711" style="393" width="9.85546875"/>
    <col customWidth="1" min="8712" max="8712" style="393" width="9.7109375"/>
    <col customWidth="1" min="8713" max="8713" style="393" width="10.5703125"/>
    <col min="8714" max="8957" style="393" width="9.140625"/>
    <col customWidth="1" min="8958" max="8958" style="393" width="5.28515625"/>
    <col customWidth="1" min="8959" max="8959" style="393" width="37.7109375"/>
    <col customWidth="1" min="8960" max="8960" style="393" width="16.42578125"/>
    <col customWidth="1" min="8961" max="8961" style="393" width="11"/>
    <col customWidth="1" min="8962" max="8962" style="393" width="9.5703125"/>
    <col customWidth="1" min="8963" max="8963" style="393" width="12"/>
    <col customWidth="1" min="8964" max="8965" style="393" width="9"/>
    <col customWidth="1" min="8966" max="8966" style="393" width="10"/>
    <col customWidth="1" min="8967" max="8967" style="393" width="9.85546875"/>
    <col customWidth="1" min="8968" max="8968" style="393" width="9.7109375"/>
    <col customWidth="1" min="8969" max="8969" style="393" width="10.5703125"/>
    <col min="8970" max="9213" style="393" width="9.140625"/>
    <col customWidth="1" min="9214" max="9214" style="393" width="5.28515625"/>
    <col customWidth="1" min="9215" max="9215" style="393" width="37.7109375"/>
    <col customWidth="1" min="9216" max="9216" style="393" width="16.42578125"/>
    <col customWidth="1" min="9217" max="9217" style="393" width="11"/>
    <col customWidth="1" min="9218" max="9218" style="393" width="9.5703125"/>
    <col customWidth="1" min="9219" max="9219" style="393" width="12"/>
    <col customWidth="1" min="9220" max="9221" style="393" width="9"/>
    <col customWidth="1" min="9222" max="9222" style="393" width="10"/>
    <col customWidth="1" min="9223" max="9223" style="393" width="9.85546875"/>
    <col customWidth="1" min="9224" max="9224" style="393" width="9.7109375"/>
    <col customWidth="1" min="9225" max="9225" style="393" width="10.5703125"/>
    <col min="9226" max="9469" style="393" width="9.140625"/>
    <col customWidth="1" min="9470" max="9470" style="393" width="5.28515625"/>
    <col customWidth="1" min="9471" max="9471" style="393" width="37.7109375"/>
    <col customWidth="1" min="9472" max="9472" style="393" width="16.42578125"/>
    <col customWidth="1" min="9473" max="9473" style="393" width="11"/>
    <col customWidth="1" min="9474" max="9474" style="393" width="9.5703125"/>
    <col customWidth="1" min="9475" max="9475" style="393" width="12"/>
    <col customWidth="1" min="9476" max="9477" style="393" width="9"/>
    <col customWidth="1" min="9478" max="9478" style="393" width="10"/>
    <col customWidth="1" min="9479" max="9479" style="393" width="9.85546875"/>
    <col customWidth="1" min="9480" max="9480" style="393" width="9.7109375"/>
    <col customWidth="1" min="9481" max="9481" style="393" width="10.5703125"/>
    <col min="9482" max="9725" style="393" width="9.140625"/>
    <col customWidth="1" min="9726" max="9726" style="393" width="5.28515625"/>
    <col customWidth="1" min="9727" max="9727" style="393" width="37.7109375"/>
    <col customWidth="1" min="9728" max="9728" style="393" width="16.42578125"/>
    <col customWidth="1" min="9729" max="9729" style="393" width="11"/>
    <col customWidth="1" min="9730" max="9730" style="393" width="9.5703125"/>
    <col customWidth="1" min="9731" max="9731" style="393" width="12"/>
    <col customWidth="1" min="9732" max="9733" style="393" width="9"/>
    <col customWidth="1" min="9734" max="9734" style="393" width="10"/>
    <col customWidth="1" min="9735" max="9735" style="393" width="9.85546875"/>
    <col customWidth="1" min="9736" max="9736" style="393" width="9.7109375"/>
    <col customWidth="1" min="9737" max="9737" style="393" width="10.5703125"/>
    <col min="9738" max="9981" style="393" width="9.140625"/>
    <col customWidth="1" min="9982" max="9982" style="393" width="5.28515625"/>
    <col customWidth="1" min="9983" max="9983" style="393" width="37.7109375"/>
    <col customWidth="1" min="9984" max="9984" style="393" width="16.42578125"/>
    <col customWidth="1" min="9985" max="9985" style="393" width="11"/>
    <col customWidth="1" min="9986" max="9986" style="393" width="9.5703125"/>
    <col customWidth="1" min="9987" max="9987" style="393" width="12"/>
    <col customWidth="1" min="9988" max="9989" style="393" width="9"/>
    <col customWidth="1" min="9990" max="9990" style="393" width="10"/>
    <col customWidth="1" min="9991" max="9991" style="393" width="9.85546875"/>
    <col customWidth="1" min="9992" max="9992" style="393" width="9.7109375"/>
    <col customWidth="1" min="9993" max="9993" style="393" width="10.5703125"/>
    <col min="9994" max="10237" style="393" width="9.140625"/>
    <col customWidth="1" min="10238" max="10238" style="393" width="5.28515625"/>
    <col customWidth="1" min="10239" max="10239" style="393" width="37.7109375"/>
    <col customWidth="1" min="10240" max="10240" style="393" width="16.42578125"/>
    <col customWidth="1" min="10241" max="10241" style="393" width="11"/>
    <col customWidth="1" min="10242" max="10242" style="393" width="9.5703125"/>
    <col customWidth="1" min="10243" max="10243" style="393" width="12"/>
    <col customWidth="1" min="10244" max="10245" style="393" width="9"/>
    <col customWidth="1" min="10246" max="10246" style="393" width="10"/>
    <col customWidth="1" min="10247" max="10247" style="393" width="9.85546875"/>
    <col customWidth="1" min="10248" max="10248" style="393" width="9.7109375"/>
    <col customWidth="1" min="10249" max="10249" style="393" width="10.5703125"/>
    <col min="10250" max="10493" style="393" width="9.140625"/>
    <col customWidth="1" min="10494" max="10494" style="393" width="5.28515625"/>
    <col customWidth="1" min="10495" max="10495" style="393" width="37.7109375"/>
    <col customWidth="1" min="10496" max="10496" style="393" width="16.42578125"/>
    <col customWidth="1" min="10497" max="10497" style="393" width="11"/>
    <col customWidth="1" min="10498" max="10498" style="393" width="9.5703125"/>
    <col customWidth="1" min="10499" max="10499" style="393" width="12"/>
    <col customWidth="1" min="10500" max="10501" style="393" width="9"/>
    <col customWidth="1" min="10502" max="10502" style="393" width="10"/>
    <col customWidth="1" min="10503" max="10503" style="393" width="9.85546875"/>
    <col customWidth="1" min="10504" max="10504" style="393" width="9.7109375"/>
    <col customWidth="1" min="10505" max="10505" style="393" width="10.5703125"/>
    <col min="10506" max="10749" style="393" width="9.140625"/>
    <col customWidth="1" min="10750" max="10750" style="393" width="5.28515625"/>
    <col customWidth="1" min="10751" max="10751" style="393" width="37.7109375"/>
    <col customWidth="1" min="10752" max="10752" style="393" width="16.42578125"/>
    <col customWidth="1" min="10753" max="10753" style="393" width="11"/>
    <col customWidth="1" min="10754" max="10754" style="393" width="9.5703125"/>
    <col customWidth="1" min="10755" max="10755" style="393" width="12"/>
    <col customWidth="1" min="10756" max="10757" style="393" width="9"/>
    <col customWidth="1" min="10758" max="10758" style="393" width="10"/>
    <col customWidth="1" min="10759" max="10759" style="393" width="9.85546875"/>
    <col customWidth="1" min="10760" max="10760" style="393" width="9.7109375"/>
    <col customWidth="1" min="10761" max="10761" style="393" width="10.5703125"/>
    <col min="10762" max="11005" style="393" width="9.140625"/>
    <col customWidth="1" min="11006" max="11006" style="393" width="5.28515625"/>
    <col customWidth="1" min="11007" max="11007" style="393" width="37.7109375"/>
    <col customWidth="1" min="11008" max="11008" style="393" width="16.42578125"/>
    <col customWidth="1" min="11009" max="11009" style="393" width="11"/>
    <col customWidth="1" min="11010" max="11010" style="393" width="9.5703125"/>
    <col customWidth="1" min="11011" max="11011" style="393" width="12"/>
    <col customWidth="1" min="11012" max="11013" style="393" width="9"/>
    <col customWidth="1" min="11014" max="11014" style="393" width="10"/>
    <col customWidth="1" min="11015" max="11015" style="393" width="9.85546875"/>
    <col customWidth="1" min="11016" max="11016" style="393" width="9.7109375"/>
    <col customWidth="1" min="11017" max="11017" style="393" width="10.5703125"/>
    <col min="11018" max="11261" style="393" width="9.140625"/>
    <col customWidth="1" min="11262" max="11262" style="393" width="5.28515625"/>
    <col customWidth="1" min="11263" max="11263" style="393" width="37.7109375"/>
    <col customWidth="1" min="11264" max="11264" style="393" width="16.42578125"/>
    <col customWidth="1" min="11265" max="11265" style="393" width="11"/>
    <col customWidth="1" min="11266" max="11266" style="393" width="9.5703125"/>
    <col customWidth="1" min="11267" max="11267" style="393" width="12"/>
    <col customWidth="1" min="11268" max="11269" style="393" width="9"/>
    <col customWidth="1" min="11270" max="11270" style="393" width="10"/>
    <col customWidth="1" min="11271" max="11271" style="393" width="9.85546875"/>
    <col customWidth="1" min="11272" max="11272" style="393" width="9.7109375"/>
    <col customWidth="1" min="11273" max="11273" style="393" width="10.5703125"/>
    <col min="11274" max="11517" style="393" width="9.140625"/>
    <col customWidth="1" min="11518" max="11518" style="393" width="5.28515625"/>
    <col customWidth="1" min="11519" max="11519" style="393" width="37.7109375"/>
    <col customWidth="1" min="11520" max="11520" style="393" width="16.42578125"/>
    <col customWidth="1" min="11521" max="11521" style="393" width="11"/>
    <col customWidth="1" min="11522" max="11522" style="393" width="9.5703125"/>
    <col customWidth="1" min="11523" max="11523" style="393" width="12"/>
    <col customWidth="1" min="11524" max="11525" style="393" width="9"/>
    <col customWidth="1" min="11526" max="11526" style="393" width="10"/>
    <col customWidth="1" min="11527" max="11527" style="393" width="9.85546875"/>
    <col customWidth="1" min="11528" max="11528" style="393" width="9.7109375"/>
    <col customWidth="1" min="11529" max="11529" style="393" width="10.5703125"/>
    <col min="11530" max="11773" style="393" width="9.140625"/>
    <col customWidth="1" min="11774" max="11774" style="393" width="5.28515625"/>
    <col customWidth="1" min="11775" max="11775" style="393" width="37.7109375"/>
    <col customWidth="1" min="11776" max="11776" style="393" width="16.42578125"/>
    <col customWidth="1" min="11777" max="11777" style="393" width="11"/>
    <col customWidth="1" min="11778" max="11778" style="393" width="9.5703125"/>
    <col customWidth="1" min="11779" max="11779" style="393" width="12"/>
    <col customWidth="1" min="11780" max="11781" style="393" width="9"/>
    <col customWidth="1" min="11782" max="11782" style="393" width="10"/>
    <col customWidth="1" min="11783" max="11783" style="393" width="9.85546875"/>
    <col customWidth="1" min="11784" max="11784" style="393" width="9.7109375"/>
    <col customWidth="1" min="11785" max="11785" style="393" width="10.5703125"/>
    <col min="11786" max="12029" style="393" width="9.140625"/>
    <col customWidth="1" min="12030" max="12030" style="393" width="5.28515625"/>
    <col customWidth="1" min="12031" max="12031" style="393" width="37.7109375"/>
    <col customWidth="1" min="12032" max="12032" style="393" width="16.42578125"/>
    <col customWidth="1" min="12033" max="12033" style="393" width="11"/>
    <col customWidth="1" min="12034" max="12034" style="393" width="9.5703125"/>
    <col customWidth="1" min="12035" max="12035" style="393" width="12"/>
    <col customWidth="1" min="12036" max="12037" style="393" width="9"/>
    <col customWidth="1" min="12038" max="12038" style="393" width="10"/>
    <col customWidth="1" min="12039" max="12039" style="393" width="9.85546875"/>
    <col customWidth="1" min="12040" max="12040" style="393" width="9.7109375"/>
    <col customWidth="1" min="12041" max="12041" style="393" width="10.5703125"/>
    <col min="12042" max="12285" style="393" width="9.140625"/>
    <col customWidth="1" min="12286" max="12286" style="393" width="5.28515625"/>
    <col customWidth="1" min="12287" max="12287" style="393" width="37.7109375"/>
    <col customWidth="1" min="12288" max="12288" style="393" width="16.42578125"/>
    <col customWidth="1" min="12289" max="12289" style="393" width="11"/>
    <col customWidth="1" min="12290" max="12290" style="393" width="9.5703125"/>
    <col customWidth="1" min="12291" max="12291" style="393" width="12"/>
    <col customWidth="1" min="12292" max="12293" style="393" width="9"/>
    <col customWidth="1" min="12294" max="12294" style="393" width="10"/>
    <col customWidth="1" min="12295" max="12295" style="393" width="9.85546875"/>
    <col customWidth="1" min="12296" max="12296" style="393" width="9.7109375"/>
    <col customWidth="1" min="12297" max="12297" style="393" width="10.5703125"/>
    <col min="12298" max="12541" style="393" width="9.140625"/>
    <col customWidth="1" min="12542" max="12542" style="393" width="5.28515625"/>
    <col customWidth="1" min="12543" max="12543" style="393" width="37.7109375"/>
    <col customWidth="1" min="12544" max="12544" style="393" width="16.42578125"/>
    <col customWidth="1" min="12545" max="12545" style="393" width="11"/>
    <col customWidth="1" min="12546" max="12546" style="393" width="9.5703125"/>
    <col customWidth="1" min="12547" max="12547" style="393" width="12"/>
    <col customWidth="1" min="12548" max="12549" style="393" width="9"/>
    <col customWidth="1" min="12550" max="12550" style="393" width="10"/>
    <col customWidth="1" min="12551" max="12551" style="393" width="9.85546875"/>
    <col customWidth="1" min="12552" max="12552" style="393" width="9.7109375"/>
    <col customWidth="1" min="12553" max="12553" style="393" width="10.5703125"/>
    <col min="12554" max="12797" style="393" width="9.140625"/>
    <col customWidth="1" min="12798" max="12798" style="393" width="5.28515625"/>
    <col customWidth="1" min="12799" max="12799" style="393" width="37.7109375"/>
    <col customWidth="1" min="12800" max="12800" style="393" width="16.42578125"/>
    <col customWidth="1" min="12801" max="12801" style="393" width="11"/>
    <col customWidth="1" min="12802" max="12802" style="393" width="9.5703125"/>
    <col customWidth="1" min="12803" max="12803" style="393" width="12"/>
    <col customWidth="1" min="12804" max="12805" style="393" width="9"/>
    <col customWidth="1" min="12806" max="12806" style="393" width="10"/>
    <col customWidth="1" min="12807" max="12807" style="393" width="9.85546875"/>
    <col customWidth="1" min="12808" max="12808" style="393" width="9.7109375"/>
    <col customWidth="1" min="12809" max="12809" style="393" width="10.5703125"/>
    <col min="12810" max="13053" style="393" width="9.140625"/>
    <col customWidth="1" min="13054" max="13054" style="393" width="5.28515625"/>
    <col customWidth="1" min="13055" max="13055" style="393" width="37.7109375"/>
    <col customWidth="1" min="13056" max="13056" style="393" width="16.42578125"/>
    <col customWidth="1" min="13057" max="13057" style="393" width="11"/>
    <col customWidth="1" min="13058" max="13058" style="393" width="9.5703125"/>
    <col customWidth="1" min="13059" max="13059" style="393" width="12"/>
    <col customWidth="1" min="13060" max="13061" style="393" width="9"/>
    <col customWidth="1" min="13062" max="13062" style="393" width="10"/>
    <col customWidth="1" min="13063" max="13063" style="393" width="9.85546875"/>
    <col customWidth="1" min="13064" max="13064" style="393" width="9.7109375"/>
    <col customWidth="1" min="13065" max="13065" style="393" width="10.5703125"/>
    <col min="13066" max="13309" style="393" width="9.140625"/>
    <col customWidth="1" min="13310" max="13310" style="393" width="5.28515625"/>
    <col customWidth="1" min="13311" max="13311" style="393" width="37.7109375"/>
    <col customWidth="1" min="13312" max="13312" style="393" width="16.42578125"/>
    <col customWidth="1" min="13313" max="13313" style="393" width="11"/>
    <col customWidth="1" min="13314" max="13314" style="393" width="9.5703125"/>
    <col customWidth="1" min="13315" max="13315" style="393" width="12"/>
    <col customWidth="1" min="13316" max="13317" style="393" width="9"/>
    <col customWidth="1" min="13318" max="13318" style="393" width="10"/>
    <col customWidth="1" min="13319" max="13319" style="393" width="9.85546875"/>
    <col customWidth="1" min="13320" max="13320" style="393" width="9.7109375"/>
    <col customWidth="1" min="13321" max="13321" style="393" width="10.5703125"/>
    <col min="13322" max="13565" style="393" width="9.140625"/>
    <col customWidth="1" min="13566" max="13566" style="393" width="5.28515625"/>
    <col customWidth="1" min="13567" max="13567" style="393" width="37.7109375"/>
    <col customWidth="1" min="13568" max="13568" style="393" width="16.42578125"/>
    <col customWidth="1" min="13569" max="13569" style="393" width="11"/>
    <col customWidth="1" min="13570" max="13570" style="393" width="9.5703125"/>
    <col customWidth="1" min="13571" max="13571" style="393" width="12"/>
    <col customWidth="1" min="13572" max="13573" style="393" width="9"/>
    <col customWidth="1" min="13574" max="13574" style="393" width="10"/>
    <col customWidth="1" min="13575" max="13575" style="393" width="9.85546875"/>
    <col customWidth="1" min="13576" max="13576" style="393" width="9.7109375"/>
    <col customWidth="1" min="13577" max="13577" style="393" width="10.5703125"/>
    <col min="13578" max="13821" style="393" width="9.140625"/>
    <col customWidth="1" min="13822" max="13822" style="393" width="5.28515625"/>
    <col customWidth="1" min="13823" max="13823" style="393" width="37.7109375"/>
    <col customWidth="1" min="13824" max="13824" style="393" width="16.42578125"/>
    <col customWidth="1" min="13825" max="13825" style="393" width="11"/>
    <col customWidth="1" min="13826" max="13826" style="393" width="9.5703125"/>
    <col customWidth="1" min="13827" max="13827" style="393" width="12"/>
    <col customWidth="1" min="13828" max="13829" style="393" width="9"/>
    <col customWidth="1" min="13830" max="13830" style="393" width="10"/>
    <col customWidth="1" min="13831" max="13831" style="393" width="9.85546875"/>
    <col customWidth="1" min="13832" max="13832" style="393" width="9.7109375"/>
    <col customWidth="1" min="13833" max="13833" style="393" width="10.5703125"/>
    <col min="13834" max="14077" style="393" width="9.140625"/>
    <col customWidth="1" min="14078" max="14078" style="393" width="5.28515625"/>
    <col customWidth="1" min="14079" max="14079" style="393" width="37.7109375"/>
    <col customWidth="1" min="14080" max="14080" style="393" width="16.42578125"/>
    <col customWidth="1" min="14081" max="14081" style="393" width="11"/>
    <col customWidth="1" min="14082" max="14082" style="393" width="9.5703125"/>
    <col customWidth="1" min="14083" max="14083" style="393" width="12"/>
    <col customWidth="1" min="14084" max="14085" style="393" width="9"/>
    <col customWidth="1" min="14086" max="14086" style="393" width="10"/>
    <col customWidth="1" min="14087" max="14087" style="393" width="9.85546875"/>
    <col customWidth="1" min="14088" max="14088" style="393" width="9.7109375"/>
    <col customWidth="1" min="14089" max="14089" style="393" width="10.5703125"/>
    <col min="14090" max="14333" style="393" width="9.140625"/>
    <col customWidth="1" min="14334" max="14334" style="393" width="5.28515625"/>
    <col customWidth="1" min="14335" max="14335" style="393" width="37.7109375"/>
    <col customWidth="1" min="14336" max="14336" style="393" width="16.42578125"/>
    <col customWidth="1" min="14337" max="14337" style="393" width="11"/>
    <col customWidth="1" min="14338" max="14338" style="393" width="9.5703125"/>
    <col customWidth="1" min="14339" max="14339" style="393" width="12"/>
    <col customWidth="1" min="14340" max="14341" style="393" width="9"/>
    <col customWidth="1" min="14342" max="14342" style="393" width="10"/>
    <col customWidth="1" min="14343" max="14343" style="393" width="9.85546875"/>
    <col customWidth="1" min="14344" max="14344" style="393" width="9.7109375"/>
    <col customWidth="1" min="14345" max="14345" style="393" width="10.5703125"/>
    <col min="14346" max="14589" style="393" width="9.140625"/>
    <col customWidth="1" min="14590" max="14590" style="393" width="5.28515625"/>
    <col customWidth="1" min="14591" max="14591" style="393" width="37.7109375"/>
    <col customWidth="1" min="14592" max="14592" style="393" width="16.42578125"/>
    <col customWidth="1" min="14593" max="14593" style="393" width="11"/>
    <col customWidth="1" min="14594" max="14594" style="393" width="9.5703125"/>
    <col customWidth="1" min="14595" max="14595" style="393" width="12"/>
    <col customWidth="1" min="14596" max="14597" style="393" width="9"/>
    <col customWidth="1" min="14598" max="14598" style="393" width="10"/>
    <col customWidth="1" min="14599" max="14599" style="393" width="9.85546875"/>
    <col customWidth="1" min="14600" max="14600" style="393" width="9.7109375"/>
    <col customWidth="1" min="14601" max="14601" style="393" width="10.5703125"/>
    <col min="14602" max="14845" style="393" width="9.140625"/>
    <col customWidth="1" min="14846" max="14846" style="393" width="5.28515625"/>
    <col customWidth="1" min="14847" max="14847" style="393" width="37.7109375"/>
    <col customWidth="1" min="14848" max="14848" style="393" width="16.42578125"/>
    <col customWidth="1" min="14849" max="14849" style="393" width="11"/>
    <col customWidth="1" min="14850" max="14850" style="393" width="9.5703125"/>
    <col customWidth="1" min="14851" max="14851" style="393" width="12"/>
    <col customWidth="1" min="14852" max="14853" style="393" width="9"/>
    <col customWidth="1" min="14854" max="14854" style="393" width="10"/>
    <col customWidth="1" min="14855" max="14855" style="393" width="9.85546875"/>
    <col customWidth="1" min="14856" max="14856" style="393" width="9.7109375"/>
    <col customWidth="1" min="14857" max="14857" style="393" width="10.5703125"/>
    <col min="14858" max="15101" style="393" width="9.140625"/>
    <col customWidth="1" min="15102" max="15102" style="393" width="5.28515625"/>
    <col customWidth="1" min="15103" max="15103" style="393" width="37.7109375"/>
    <col customWidth="1" min="15104" max="15104" style="393" width="16.42578125"/>
    <col customWidth="1" min="15105" max="15105" style="393" width="11"/>
    <col customWidth="1" min="15106" max="15106" style="393" width="9.5703125"/>
    <col customWidth="1" min="15107" max="15107" style="393" width="12"/>
    <col customWidth="1" min="15108" max="15109" style="393" width="9"/>
    <col customWidth="1" min="15110" max="15110" style="393" width="10"/>
    <col customWidth="1" min="15111" max="15111" style="393" width="9.85546875"/>
    <col customWidth="1" min="15112" max="15112" style="393" width="9.7109375"/>
    <col customWidth="1" min="15113" max="15113" style="393" width="10.5703125"/>
    <col min="15114" max="15357" style="393" width="9.140625"/>
    <col customWidth="1" min="15358" max="15358" style="393" width="5.28515625"/>
    <col customWidth="1" min="15359" max="15359" style="393" width="37.7109375"/>
    <col customWidth="1" min="15360" max="15360" style="393" width="16.42578125"/>
    <col customWidth="1" min="15361" max="15361" style="393" width="11"/>
    <col customWidth="1" min="15362" max="15362" style="393" width="9.5703125"/>
    <col customWidth="1" min="15363" max="15363" style="393" width="12"/>
    <col customWidth="1" min="15364" max="15365" style="393" width="9"/>
    <col customWidth="1" min="15366" max="15366" style="393" width="10"/>
    <col customWidth="1" min="15367" max="15367" style="393" width="9.85546875"/>
    <col customWidth="1" min="15368" max="15368" style="393" width="9.7109375"/>
    <col customWidth="1" min="15369" max="15369" style="393" width="10.5703125"/>
    <col min="15370" max="15613" style="393" width="9.140625"/>
    <col customWidth="1" min="15614" max="15614" style="393" width="5.28515625"/>
    <col customWidth="1" min="15615" max="15615" style="393" width="37.7109375"/>
    <col customWidth="1" min="15616" max="15616" style="393" width="16.42578125"/>
    <col customWidth="1" min="15617" max="15617" style="393" width="11"/>
    <col customWidth="1" min="15618" max="15618" style="393" width="9.5703125"/>
    <col customWidth="1" min="15619" max="15619" style="393" width="12"/>
    <col customWidth="1" min="15620" max="15621" style="393" width="9"/>
    <col customWidth="1" min="15622" max="15622" style="393" width="10"/>
    <col customWidth="1" min="15623" max="15623" style="393" width="9.85546875"/>
    <col customWidth="1" min="15624" max="15624" style="393" width="9.7109375"/>
    <col customWidth="1" min="15625" max="15625" style="393" width="10.5703125"/>
    <col min="15626" max="15869" style="393" width="9.140625"/>
    <col customWidth="1" min="15870" max="15870" style="393" width="5.28515625"/>
    <col customWidth="1" min="15871" max="15871" style="393" width="37.7109375"/>
    <col customWidth="1" min="15872" max="15872" style="393" width="16.42578125"/>
    <col customWidth="1" min="15873" max="15873" style="393" width="11"/>
    <col customWidth="1" min="15874" max="15874" style="393" width="9.5703125"/>
    <col customWidth="1" min="15875" max="15875" style="393" width="12"/>
    <col customWidth="1" min="15876" max="15877" style="393" width="9"/>
    <col customWidth="1" min="15878" max="15878" style="393" width="10"/>
    <col customWidth="1" min="15879" max="15879" style="393" width="9.85546875"/>
    <col customWidth="1" min="15880" max="15880" style="393" width="9.7109375"/>
    <col customWidth="1" min="15881" max="15881" style="393" width="10.5703125"/>
    <col min="15882" max="16125" style="393" width="9.140625"/>
    <col customWidth="1" min="16126" max="16126" style="393" width="5.28515625"/>
    <col customWidth="1" min="16127" max="16127" style="393" width="37.7109375"/>
    <col customWidth="1" min="16128" max="16128" style="393" width="16.42578125"/>
    <col customWidth="1" min="16129" max="16129" style="393" width="11"/>
    <col customWidth="1" min="16130" max="16130" style="393" width="9.5703125"/>
    <col customWidth="1" min="16131" max="16131" style="393" width="12"/>
    <col customWidth="1" min="16132" max="16133" style="393" width="9"/>
    <col customWidth="1" min="16134" max="16134" style="393" width="10"/>
    <col customWidth="1" min="16135" max="16135" style="393" width="9.85546875"/>
    <col customWidth="1" min="16136" max="16136" style="393" width="9.7109375"/>
    <col customWidth="1" min="16137" max="16137" style="393" width="10.5703125"/>
    <col min="16138" max="16384" style="393" width="9.140625"/>
  </cols>
  <sheetData>
    <row r="1" s="395" customFormat="1" ht="21.75" customHeight="1">
      <c r="A1" s="396" t="s">
        <v>584</v>
      </c>
      <c r="B1" s="397"/>
      <c r="C1" s="397"/>
      <c r="D1" s="397"/>
      <c r="E1" s="397"/>
      <c r="F1" s="397"/>
      <c r="G1" s="397"/>
      <c r="H1" s="397"/>
      <c r="I1" s="397"/>
    </row>
    <row r="2" s="398" customFormat="1" ht="8.4499999999999993" customHeight="1">
      <c r="A2" s="399" t="s">
        <v>585</v>
      </c>
      <c r="B2" s="399"/>
      <c r="C2" s="399"/>
      <c r="D2" s="399"/>
      <c r="E2" s="399"/>
      <c r="F2" s="399"/>
      <c r="G2" s="399"/>
      <c r="H2" s="399"/>
      <c r="I2" s="399"/>
    </row>
    <row r="3" s="400" customFormat="1" ht="6" customHeight="1">
      <c r="A3" s="401"/>
      <c r="D3" s="402"/>
      <c r="E3" s="402"/>
      <c r="F3" s="402"/>
      <c r="G3" s="402"/>
    </row>
    <row r="4" s="403" customFormat="1" ht="16.5" customHeight="1">
      <c r="A4" s="404"/>
      <c r="B4" s="405"/>
      <c r="C4" s="405"/>
      <c r="D4" s="406" t="s">
        <v>586</v>
      </c>
      <c r="E4" s="406" t="s">
        <v>586</v>
      </c>
      <c r="F4" s="407" t="s">
        <v>587</v>
      </c>
      <c r="G4" s="406" t="s">
        <v>588</v>
      </c>
      <c r="H4" s="406"/>
      <c r="I4" s="406"/>
    </row>
    <row r="5" s="403" customFormat="1" ht="10.5">
      <c r="A5" s="408"/>
      <c r="B5" s="409" t="s">
        <v>491</v>
      </c>
      <c r="C5" s="409" t="s">
        <v>159</v>
      </c>
      <c r="D5" s="410">
        <v>2018</v>
      </c>
      <c r="E5" s="410">
        <v>2019</v>
      </c>
      <c r="F5" s="410">
        <v>2020</v>
      </c>
      <c r="G5" s="406">
        <v>2021</v>
      </c>
      <c r="H5" s="406">
        <v>2022</v>
      </c>
      <c r="I5" s="406">
        <v>2023</v>
      </c>
    </row>
    <row r="6" s="403" customFormat="1" ht="12.199999999999999" customHeight="1">
      <c r="A6" s="408"/>
      <c r="B6" s="409"/>
      <c r="C6" s="409"/>
      <c r="D6" s="411"/>
      <c r="E6" s="411"/>
      <c r="F6" s="411"/>
      <c r="G6" s="406" t="s">
        <v>169</v>
      </c>
      <c r="H6" s="406" t="s">
        <v>169</v>
      </c>
      <c r="I6" s="406" t="s">
        <v>169</v>
      </c>
    </row>
    <row r="7" s="403" customFormat="1" ht="12.199999999999999" customHeight="1">
      <c r="A7" s="412"/>
      <c r="B7" s="413"/>
      <c r="C7" s="413"/>
      <c r="D7" s="414"/>
      <c r="E7" s="414"/>
      <c r="F7" s="414"/>
      <c r="G7" s="406" t="s">
        <v>589</v>
      </c>
      <c r="H7" s="406" t="s">
        <v>589</v>
      </c>
      <c r="I7" s="406" t="s">
        <v>589</v>
      </c>
    </row>
    <row r="8" s="403" customFormat="1" ht="10.5">
      <c r="A8" s="415"/>
      <c r="B8" s="416" t="s">
        <v>222</v>
      </c>
      <c r="C8" s="406"/>
      <c r="D8" s="406"/>
      <c r="E8" s="406"/>
      <c r="F8" s="406"/>
      <c r="G8" s="406"/>
      <c r="H8" s="406"/>
      <c r="I8" s="406"/>
    </row>
    <row r="9" s="403" customFormat="1" ht="10.5">
      <c r="A9" s="415" t="s">
        <v>590</v>
      </c>
      <c r="B9" s="417" t="s">
        <v>591</v>
      </c>
      <c r="C9" s="406" t="s">
        <v>174</v>
      </c>
      <c r="D9" s="418">
        <v>1077.9000000000001</v>
      </c>
      <c r="E9" s="418">
        <v>1078.4000000000001</v>
      </c>
      <c r="F9" s="418">
        <v>1075.8</v>
      </c>
      <c r="G9" s="418">
        <v>1070.7</v>
      </c>
      <c r="H9" s="418">
        <v>1068.4000000000001</v>
      </c>
      <c r="I9" s="418">
        <v>1067.7</v>
      </c>
    </row>
    <row r="10" s="403" customFormat="1" ht="10.5">
      <c r="A10" s="415" t="s">
        <v>592</v>
      </c>
      <c r="B10" s="417" t="s">
        <v>593</v>
      </c>
      <c r="C10" s="406" t="s">
        <v>174</v>
      </c>
      <c r="D10" s="418">
        <v>1078.3</v>
      </c>
      <c r="E10" s="418">
        <v>1077.4000000000001</v>
      </c>
      <c r="F10" s="418">
        <v>1079.3</v>
      </c>
      <c r="G10" s="418">
        <v>1072.4000000000001</v>
      </c>
      <c r="H10" s="418">
        <v>1069</v>
      </c>
      <c r="I10" s="418">
        <v>1067.8</v>
      </c>
    </row>
    <row r="11" s="419" customFormat="1" ht="16.5">
      <c r="A11" s="415" t="s">
        <v>594</v>
      </c>
      <c r="B11" s="420" t="s">
        <v>595</v>
      </c>
      <c r="C11" s="406" t="s">
        <v>174</v>
      </c>
      <c r="D11" s="418">
        <v>625.89999999999998</v>
      </c>
      <c r="E11" s="418">
        <v>619.20000000000005</v>
      </c>
      <c r="F11" s="418">
        <v>630.29999999999995</v>
      </c>
      <c r="G11" s="418">
        <v>628.79999999999995</v>
      </c>
      <c r="H11" s="418">
        <v>640.39999999999998</v>
      </c>
      <c r="I11" s="418">
        <v>637.89999999999998</v>
      </c>
    </row>
    <row r="12" s="403" customFormat="1" ht="16.5">
      <c r="A12" s="415" t="s">
        <v>596</v>
      </c>
      <c r="B12" s="420" t="s">
        <v>597</v>
      </c>
      <c r="C12" s="406" t="s">
        <v>174</v>
      </c>
      <c r="D12" s="418">
        <v>246.90000000000001</v>
      </c>
      <c r="E12" s="418">
        <v>251.80000000000001</v>
      </c>
      <c r="F12" s="418">
        <v>243.5</v>
      </c>
      <c r="G12" s="418">
        <v>239.30000000000001</v>
      </c>
      <c r="H12" s="418">
        <v>225.5</v>
      </c>
      <c r="I12" s="418">
        <v>228.90000000000001</v>
      </c>
    </row>
    <row r="13" s="403" customFormat="1" ht="10.5">
      <c r="A13" s="415" t="s">
        <v>598</v>
      </c>
      <c r="B13" s="417" t="s">
        <v>599</v>
      </c>
      <c r="C13" s="406" t="s">
        <v>600</v>
      </c>
      <c r="D13" s="418">
        <v>72.799999999999997</v>
      </c>
      <c r="E13" s="418">
        <v>72.900000000000006</v>
      </c>
      <c r="F13" s="418">
        <v>72.900000000000006</v>
      </c>
      <c r="G13" s="418">
        <v>72.200000000000003</v>
      </c>
      <c r="H13" s="418">
        <v>72.400000000000006</v>
      </c>
      <c r="I13" s="418">
        <v>72.5</v>
      </c>
    </row>
    <row r="14" s="403" customFormat="1" ht="22.699999999999999" customHeight="1">
      <c r="A14" s="415" t="s">
        <v>601</v>
      </c>
      <c r="B14" s="417" t="s">
        <v>602</v>
      </c>
      <c r="C14" s="407" t="s">
        <v>603</v>
      </c>
      <c r="D14" s="418">
        <v>10.9</v>
      </c>
      <c r="E14" s="418">
        <v>9.9000000000000004</v>
      </c>
      <c r="F14" s="418">
        <v>9.1999999999999993</v>
      </c>
      <c r="G14" s="418">
        <v>9.1999999999999993</v>
      </c>
      <c r="H14" s="418">
        <v>9.6999999999999993</v>
      </c>
      <c r="I14" s="418">
        <v>9.9000000000000004</v>
      </c>
    </row>
    <row r="15" s="403" customFormat="1" ht="10.5">
      <c r="A15" s="415" t="s">
        <v>604</v>
      </c>
      <c r="B15" s="417" t="s">
        <v>605</v>
      </c>
      <c r="C15" s="406" t="s">
        <v>606</v>
      </c>
      <c r="D15" s="418">
        <v>1.3999999999999999</v>
      </c>
      <c r="E15" s="418">
        <v>1.3</v>
      </c>
      <c r="F15" s="418">
        <v>1.2</v>
      </c>
      <c r="G15" s="418">
        <v>1.1499999999999999</v>
      </c>
      <c r="H15" s="418">
        <v>1.2</v>
      </c>
      <c r="I15" s="418">
        <v>1.3</v>
      </c>
    </row>
    <row r="16" s="403" customFormat="1" ht="16.5">
      <c r="A16" s="415" t="s">
        <v>607</v>
      </c>
      <c r="B16" s="417" t="s">
        <v>608</v>
      </c>
      <c r="C16" s="407" t="s">
        <v>609</v>
      </c>
      <c r="D16" s="418">
        <v>11.1</v>
      </c>
      <c r="E16" s="418">
        <v>11.300000000000001</v>
      </c>
      <c r="F16" s="418">
        <v>11.699999999999999</v>
      </c>
      <c r="G16" s="418">
        <v>11.6</v>
      </c>
      <c r="H16" s="418">
        <v>11.6</v>
      </c>
      <c r="I16" s="418">
        <v>11.4</v>
      </c>
    </row>
    <row r="17" s="403" customFormat="1" ht="10.5">
      <c r="A17" s="415" t="s">
        <v>610</v>
      </c>
      <c r="B17" s="421" t="s">
        <v>611</v>
      </c>
      <c r="C17" s="422" t="s">
        <v>612</v>
      </c>
      <c r="D17" s="418">
        <v>-0.20000000000000001</v>
      </c>
      <c r="E17" s="418">
        <v>-1.3999999999999999</v>
      </c>
      <c r="F17" s="418">
        <v>-2.5</v>
      </c>
      <c r="G17" s="418">
        <v>-2.3999999999999999</v>
      </c>
      <c r="H17" s="418">
        <v>-1.8999999999999999</v>
      </c>
      <c r="I17" s="418">
        <v>-1.5</v>
      </c>
    </row>
    <row r="18" s="403" customFormat="1" ht="10.5">
      <c r="A18" s="415" t="s">
        <v>613</v>
      </c>
      <c r="B18" s="421" t="s">
        <v>614</v>
      </c>
      <c r="C18" s="422" t="s">
        <v>174</v>
      </c>
      <c r="D18" s="418">
        <v>-0.69999999999999996</v>
      </c>
      <c r="E18" s="418">
        <v>3.2999999999999998</v>
      </c>
      <c r="F18" s="418">
        <v>-4.2000000000000002</v>
      </c>
      <c r="G18" s="418">
        <v>-0.90000000000000002</v>
      </c>
      <c r="H18" s="418">
        <v>0.80000000000000004</v>
      </c>
      <c r="I18" s="418">
        <v>1.3999999999999999</v>
      </c>
    </row>
    <row r="19" s="403" customFormat="1" ht="10.5">
      <c r="A19" s="415"/>
      <c r="B19" s="416" t="s">
        <v>505</v>
      </c>
      <c r="C19" s="406"/>
      <c r="D19" s="423"/>
      <c r="E19" s="423"/>
      <c r="F19" s="423"/>
      <c r="G19" s="423"/>
      <c r="H19" s="423"/>
      <c r="I19" s="423"/>
    </row>
    <row r="20" s="403" customFormat="1" ht="18" customHeight="1">
      <c r="A20" s="415" t="s">
        <v>615</v>
      </c>
      <c r="B20" s="417" t="s">
        <v>505</v>
      </c>
      <c r="C20" s="406" t="s">
        <v>581</v>
      </c>
      <c r="D20" s="423">
        <v>579363.40000000002</v>
      </c>
      <c r="E20" s="423">
        <v>613599.40000000002</v>
      </c>
      <c r="F20" s="423">
        <v>569488</v>
      </c>
      <c r="G20" s="423">
        <v>621006.09999999998</v>
      </c>
      <c r="H20" s="423">
        <v>652410</v>
      </c>
      <c r="I20" s="423">
        <v>689911.40000000002</v>
      </c>
    </row>
    <row r="21" s="403" customFormat="1" ht="16.5" customHeight="1">
      <c r="A21" s="415" t="s">
        <v>616</v>
      </c>
      <c r="B21" s="417" t="s">
        <v>617</v>
      </c>
      <c r="C21" s="406" t="s">
        <v>618</v>
      </c>
      <c r="D21" s="423">
        <v>100.7</v>
      </c>
      <c r="E21" s="423">
        <v>100.8</v>
      </c>
      <c r="F21" s="423">
        <v>91.799999999999997</v>
      </c>
      <c r="G21" s="423">
        <v>106</v>
      </c>
      <c r="H21" s="423">
        <v>101.3</v>
      </c>
      <c r="I21" s="423">
        <v>102</v>
      </c>
    </row>
    <row r="22" s="403" customFormat="1" ht="17.449999999999999" customHeight="1">
      <c r="A22" s="415" t="s">
        <v>619</v>
      </c>
      <c r="B22" s="417" t="s">
        <v>620</v>
      </c>
      <c r="C22" s="406" t="s">
        <v>618</v>
      </c>
      <c r="D22" s="423">
        <v>112.59999999999999</v>
      </c>
      <c r="E22" s="423">
        <v>105.09999999999999</v>
      </c>
      <c r="F22" s="423">
        <v>101.09999999999999</v>
      </c>
      <c r="G22" s="423">
        <v>102.90000000000001</v>
      </c>
      <c r="H22" s="423">
        <v>103.7</v>
      </c>
      <c r="I22" s="423">
        <v>103.7</v>
      </c>
    </row>
    <row r="23" s="403" customFormat="1" ht="10.5">
      <c r="A23" s="415"/>
      <c r="B23" s="416" t="s">
        <v>183</v>
      </c>
      <c r="C23" s="406"/>
      <c r="D23" s="423"/>
      <c r="E23" s="423"/>
      <c r="F23" s="423"/>
      <c r="G23" s="423"/>
      <c r="H23" s="423"/>
      <c r="I23" s="423"/>
    </row>
    <row r="24" s="403" customFormat="1" ht="16.5">
      <c r="A24" s="415" t="s">
        <v>621</v>
      </c>
      <c r="B24" s="420" t="s">
        <v>622</v>
      </c>
      <c r="C24" s="406" t="s">
        <v>581</v>
      </c>
      <c r="D24" s="423">
        <v>453002.70000000001</v>
      </c>
      <c r="E24" s="423">
        <v>442059.10000000003</v>
      </c>
      <c r="F24" s="424">
        <v>357891.42636721249</v>
      </c>
      <c r="G24" s="424">
        <v>404323.12292025849</v>
      </c>
      <c r="H24" s="424">
        <v>424810.1793832056</v>
      </c>
      <c r="I24" s="424">
        <v>447030.72702582448</v>
      </c>
    </row>
    <row r="25" s="403" customFormat="1" ht="16.5">
      <c r="A25" s="415" t="s">
        <v>623</v>
      </c>
      <c r="B25" s="417" t="s">
        <v>624</v>
      </c>
      <c r="C25" s="407" t="s">
        <v>625</v>
      </c>
      <c r="D25" s="423">
        <v>99.599999999999994</v>
      </c>
      <c r="E25" s="423">
        <v>99.400000000000006</v>
      </c>
      <c r="F25" s="425">
        <v>87.815129168243445</v>
      </c>
      <c r="G25" s="425">
        <v>112.26091458627383</v>
      </c>
      <c r="H25" s="425">
        <v>101.21797243083491</v>
      </c>
      <c r="I25" s="425">
        <v>101.09365931408321</v>
      </c>
    </row>
    <row r="26" s="403" customFormat="1" ht="27" customHeight="1">
      <c r="A26" s="415"/>
      <c r="B26" s="426" t="s">
        <v>626</v>
      </c>
      <c r="C26" s="406"/>
      <c r="D26" s="423"/>
      <c r="E26" s="423"/>
      <c r="F26" s="425"/>
      <c r="G26" s="425"/>
      <c r="H26" s="425"/>
      <c r="I26" s="425"/>
    </row>
    <row r="27" s="403" customFormat="1" ht="16.5">
      <c r="A27" s="415" t="s">
        <v>627</v>
      </c>
      <c r="B27" s="427" t="s">
        <v>628</v>
      </c>
      <c r="C27" s="407" t="s">
        <v>625</v>
      </c>
      <c r="D27" s="423">
        <v>94.400000000000006</v>
      </c>
      <c r="E27" s="423">
        <v>95.200000000000003</v>
      </c>
      <c r="F27" s="425">
        <v>70.689151474466399</v>
      </c>
      <c r="G27" s="425">
        <v>127.69293795812227</v>
      </c>
      <c r="H27" s="425">
        <v>99.774064065367355</v>
      </c>
      <c r="I27" s="425">
        <v>99.65308316401746</v>
      </c>
    </row>
    <row r="28" s="403" customFormat="1" ht="16.5">
      <c r="A28" s="415" t="s">
        <v>629</v>
      </c>
      <c r="B28" s="417" t="s">
        <v>630</v>
      </c>
      <c r="C28" s="407" t="s">
        <v>625</v>
      </c>
      <c r="D28" s="423"/>
      <c r="E28" s="423"/>
      <c r="F28" s="423"/>
      <c r="G28" s="423"/>
      <c r="H28" s="423"/>
      <c r="I28" s="423"/>
    </row>
    <row r="29" s="403" customFormat="1" ht="16.5">
      <c r="A29" s="415" t="s">
        <v>631</v>
      </c>
      <c r="B29" s="417" t="s">
        <v>632</v>
      </c>
      <c r="C29" s="407" t="s">
        <v>625</v>
      </c>
      <c r="D29" s="423">
        <v>94.400000000000006</v>
      </c>
      <c r="E29" s="423">
        <v>94.900000000000006</v>
      </c>
      <c r="F29" s="423">
        <v>66.099999999999994</v>
      </c>
      <c r="G29" s="423">
        <v>133.09999999999999</v>
      </c>
      <c r="H29" s="423">
        <v>99.299999999999997</v>
      </c>
      <c r="I29" s="423">
        <v>99.200000000000003</v>
      </c>
    </row>
    <row r="30" s="403" customFormat="1" ht="16.5">
      <c r="A30" s="415" t="s">
        <v>633</v>
      </c>
      <c r="B30" s="417" t="s">
        <v>634</v>
      </c>
      <c r="C30" s="407" t="s">
        <v>625</v>
      </c>
      <c r="D30" s="423"/>
      <c r="E30" s="423"/>
      <c r="F30" s="423"/>
      <c r="G30" s="423"/>
      <c r="H30" s="423"/>
      <c r="I30" s="423"/>
    </row>
    <row r="31" s="403" customFormat="1" ht="16.5">
      <c r="A31" s="415" t="s">
        <v>635</v>
      </c>
      <c r="B31" s="417" t="s">
        <v>636</v>
      </c>
      <c r="C31" s="407" t="s">
        <v>625</v>
      </c>
      <c r="D31" s="423">
        <v>93.5</v>
      </c>
      <c r="E31" s="423">
        <v>150.59999999999999</v>
      </c>
      <c r="F31" s="423">
        <v>127.7</v>
      </c>
      <c r="G31" s="423">
        <v>100.09999999999999</v>
      </c>
      <c r="H31" s="423">
        <v>100.7</v>
      </c>
      <c r="I31" s="423">
        <v>101</v>
      </c>
    </row>
    <row r="32" s="403" customFormat="1" ht="16.5">
      <c r="A32" s="415" t="s">
        <v>637</v>
      </c>
      <c r="B32" s="420" t="s">
        <v>638</v>
      </c>
      <c r="C32" s="407" t="s">
        <v>625</v>
      </c>
      <c r="D32" s="423">
        <v>94</v>
      </c>
      <c r="E32" s="423">
        <v>98.799999999999997</v>
      </c>
      <c r="F32" s="423">
        <v>105</v>
      </c>
      <c r="G32" s="423">
        <v>102</v>
      </c>
      <c r="H32" s="423">
        <v>102.8</v>
      </c>
      <c r="I32" s="423">
        <v>102.5</v>
      </c>
    </row>
    <row r="33" s="403" customFormat="1" ht="16.5">
      <c r="A33" s="415" t="s">
        <v>639</v>
      </c>
      <c r="B33" s="427" t="s">
        <v>640</v>
      </c>
      <c r="C33" s="407" t="s">
        <v>625</v>
      </c>
      <c r="D33" s="423">
        <v>112.09999999999999</v>
      </c>
      <c r="E33" s="423">
        <v>109.3</v>
      </c>
      <c r="F33" s="423">
        <v>104.8</v>
      </c>
      <c r="G33" s="423">
        <v>101.54123910393767</v>
      </c>
      <c r="H33" s="423">
        <v>102.45002093215408</v>
      </c>
      <c r="I33" s="423">
        <v>102.79192540597907</v>
      </c>
    </row>
    <row r="34" s="403" customFormat="1" ht="16.5">
      <c r="A34" s="415" t="s">
        <v>641</v>
      </c>
      <c r="B34" s="417" t="s">
        <v>642</v>
      </c>
      <c r="C34" s="407" t="s">
        <v>625</v>
      </c>
      <c r="D34" s="423">
        <v>103</v>
      </c>
      <c r="E34" s="423">
        <v>117.90000000000001</v>
      </c>
      <c r="F34" s="423">
        <v>109.5</v>
      </c>
      <c r="G34" s="423">
        <v>100.16</v>
      </c>
      <c r="H34" s="423">
        <v>102.59999999999999</v>
      </c>
      <c r="I34" s="423">
        <v>101.2</v>
      </c>
    </row>
    <row r="35" s="403" customFormat="1" ht="16.5">
      <c r="A35" s="415" t="s">
        <v>643</v>
      </c>
      <c r="B35" s="417" t="s">
        <v>644</v>
      </c>
      <c r="C35" s="407" t="s">
        <v>625</v>
      </c>
      <c r="D35" s="423">
        <v>105</v>
      </c>
      <c r="E35" s="423">
        <v>99.5</v>
      </c>
      <c r="F35" s="423">
        <v>97.099999999999994</v>
      </c>
      <c r="G35" s="423">
        <v>99.069999999999993</v>
      </c>
      <c r="H35" s="423">
        <v>100.04000000000001</v>
      </c>
      <c r="I35" s="423">
        <v>100.04000000000001</v>
      </c>
    </row>
    <row r="36" s="403" customFormat="1" ht="16.5">
      <c r="A36" s="415" t="s">
        <v>645</v>
      </c>
      <c r="B36" s="417" t="s">
        <v>646</v>
      </c>
      <c r="C36" s="407" t="s">
        <v>625</v>
      </c>
      <c r="D36" s="423"/>
      <c r="E36" s="423"/>
      <c r="F36" s="423"/>
      <c r="G36" s="423"/>
      <c r="H36" s="423"/>
      <c r="I36" s="423"/>
    </row>
    <row r="37" s="403" customFormat="1" ht="16.5">
      <c r="A37" s="415" t="s">
        <v>647</v>
      </c>
      <c r="B37" s="417" t="s">
        <v>648</v>
      </c>
      <c r="C37" s="407" t="s">
        <v>625</v>
      </c>
      <c r="D37" s="423">
        <v>176</v>
      </c>
      <c r="E37" s="423">
        <v>73.400000000000006</v>
      </c>
      <c r="F37" s="423">
        <v>120.2</v>
      </c>
      <c r="G37" s="423">
        <v>98.299999999999997</v>
      </c>
      <c r="H37" s="423">
        <v>100.09999999999999</v>
      </c>
      <c r="I37" s="423">
        <v>100.09999999999999</v>
      </c>
    </row>
    <row r="38" s="403" customFormat="1" ht="16.5">
      <c r="A38" s="415" t="s">
        <v>649</v>
      </c>
      <c r="B38" s="417" t="s">
        <v>650</v>
      </c>
      <c r="C38" s="407" t="s">
        <v>625</v>
      </c>
      <c r="D38" s="423">
        <v>136.69999999999999</v>
      </c>
      <c r="E38" s="423">
        <v>73</v>
      </c>
      <c r="F38" s="423">
        <v>70.900000000000006</v>
      </c>
      <c r="G38" s="423">
        <v>98.5</v>
      </c>
      <c r="H38" s="423">
        <v>100.09999999999999</v>
      </c>
      <c r="I38" s="423">
        <v>100.09999999999999</v>
      </c>
    </row>
    <row r="39" s="403" customFormat="1" ht="16.5">
      <c r="A39" s="415" t="s">
        <v>651</v>
      </c>
      <c r="B39" s="417" t="s">
        <v>652</v>
      </c>
      <c r="C39" s="407" t="s">
        <v>625</v>
      </c>
      <c r="D39" s="423">
        <v>94.599999999999994</v>
      </c>
      <c r="E39" s="423">
        <v>88</v>
      </c>
      <c r="F39" s="423">
        <v>100.2</v>
      </c>
      <c r="G39" s="423">
        <v>100.2</v>
      </c>
      <c r="H39" s="423">
        <v>100.40000000000001</v>
      </c>
      <c r="I39" s="423">
        <v>100.7</v>
      </c>
    </row>
    <row r="40" s="403" customFormat="1" ht="30.949999999999999" customHeight="1">
      <c r="A40" s="415" t="s">
        <v>653</v>
      </c>
      <c r="B40" s="420" t="s">
        <v>654</v>
      </c>
      <c r="C40" s="407" t="s">
        <v>625</v>
      </c>
      <c r="D40" s="423">
        <v>107.7</v>
      </c>
      <c r="E40" s="423">
        <v>99.799999999999997</v>
      </c>
      <c r="F40" s="423">
        <v>85</v>
      </c>
      <c r="G40" s="423">
        <v>95</v>
      </c>
      <c r="H40" s="423">
        <v>99.5</v>
      </c>
      <c r="I40" s="423">
        <v>100</v>
      </c>
    </row>
    <row r="41" s="403" customFormat="1" ht="16.5">
      <c r="A41" s="415" t="s">
        <v>655</v>
      </c>
      <c r="B41" s="417" t="s">
        <v>656</v>
      </c>
      <c r="C41" s="407" t="s">
        <v>625</v>
      </c>
      <c r="D41" s="423">
        <v>95.400000000000006</v>
      </c>
      <c r="E41" s="423">
        <v>82.599999999999994</v>
      </c>
      <c r="F41" s="423">
        <v>95.400000000000006</v>
      </c>
      <c r="G41" s="423">
        <v>105.5</v>
      </c>
      <c r="H41" s="423">
        <v>104.59999999999999</v>
      </c>
      <c r="I41" s="423">
        <v>104.7</v>
      </c>
    </row>
    <row r="42" s="403" customFormat="1" ht="16.5">
      <c r="A42" s="415" t="s">
        <v>657</v>
      </c>
      <c r="B42" s="420" t="s">
        <v>658</v>
      </c>
      <c r="C42" s="407" t="s">
        <v>625</v>
      </c>
      <c r="D42" s="423">
        <v>121.90000000000001</v>
      </c>
      <c r="E42" s="423">
        <v>115.90000000000001</v>
      </c>
      <c r="F42" s="423">
        <v>93.400000000000006</v>
      </c>
      <c r="G42" s="423">
        <v>101.8</v>
      </c>
      <c r="H42" s="423">
        <v>102.90000000000001</v>
      </c>
      <c r="I42" s="423">
        <v>102.5</v>
      </c>
    </row>
    <row r="43" s="403" customFormat="1" ht="16.5">
      <c r="A43" s="415" t="s">
        <v>659</v>
      </c>
      <c r="B43" s="417" t="s">
        <v>660</v>
      </c>
      <c r="C43" s="407" t="s">
        <v>625</v>
      </c>
      <c r="D43" s="423">
        <v>158.30000000000001</v>
      </c>
      <c r="E43" s="423">
        <v>99.700000000000003</v>
      </c>
      <c r="F43" s="423">
        <v>99.200000000000003</v>
      </c>
      <c r="G43" s="423">
        <v>100.5</v>
      </c>
      <c r="H43" s="423">
        <v>101.40000000000001</v>
      </c>
      <c r="I43" s="423">
        <v>102</v>
      </c>
    </row>
    <row r="44" s="403" customFormat="1" ht="16.5">
      <c r="A44" s="415" t="s">
        <v>661</v>
      </c>
      <c r="B44" s="420" t="s">
        <v>662</v>
      </c>
      <c r="C44" s="407" t="s">
        <v>625</v>
      </c>
      <c r="D44" s="423">
        <v>98.200000000000003</v>
      </c>
      <c r="E44" s="423">
        <v>103.59999999999999</v>
      </c>
      <c r="F44" s="423">
        <v>99</v>
      </c>
      <c r="G44" s="423">
        <v>99.599999999999994</v>
      </c>
      <c r="H44" s="423">
        <v>100.5</v>
      </c>
      <c r="I44" s="423">
        <v>100.7</v>
      </c>
    </row>
    <row r="45" s="403" customFormat="1" ht="16.5">
      <c r="A45" s="415" t="s">
        <v>663</v>
      </c>
      <c r="B45" s="420" t="s">
        <v>664</v>
      </c>
      <c r="C45" s="407" t="s">
        <v>625</v>
      </c>
      <c r="D45" s="423">
        <v>120.09999999999999</v>
      </c>
      <c r="E45" s="423">
        <v>79.200000000000003</v>
      </c>
      <c r="F45" s="423">
        <v>100</v>
      </c>
      <c r="G45" s="423">
        <v>100.7</v>
      </c>
      <c r="H45" s="423">
        <v>101.40000000000001</v>
      </c>
      <c r="I45" s="423">
        <v>101.8</v>
      </c>
    </row>
    <row r="46" s="403" customFormat="1" ht="16.5">
      <c r="A46" s="415" t="s">
        <v>665</v>
      </c>
      <c r="B46" s="417" t="s">
        <v>666</v>
      </c>
      <c r="C46" s="407" t="s">
        <v>625</v>
      </c>
      <c r="D46" s="423">
        <v>97.200000000000003</v>
      </c>
      <c r="E46" s="423">
        <v>106.90000000000001</v>
      </c>
      <c r="F46" s="423">
        <v>98</v>
      </c>
      <c r="G46" s="423">
        <v>100.2</v>
      </c>
      <c r="H46" s="423">
        <v>101.59999999999999</v>
      </c>
      <c r="I46" s="423">
        <v>102.40000000000001</v>
      </c>
    </row>
    <row r="47" s="403" customFormat="1" ht="16.5">
      <c r="A47" s="415" t="s">
        <v>667</v>
      </c>
      <c r="B47" s="420" t="s">
        <v>668</v>
      </c>
      <c r="C47" s="407" t="s">
        <v>625</v>
      </c>
      <c r="D47" s="423">
        <v>105.5</v>
      </c>
      <c r="E47" s="423">
        <v>98.299999999999997</v>
      </c>
      <c r="F47" s="423">
        <v>90.099999999999994</v>
      </c>
      <c r="G47" s="423">
        <v>100.09999999999999</v>
      </c>
      <c r="H47" s="423">
        <v>100.3</v>
      </c>
      <c r="I47" s="423">
        <v>100.90000000000001</v>
      </c>
    </row>
    <row r="48" s="403" customFormat="1" ht="16.5">
      <c r="A48" s="415" t="s">
        <v>669</v>
      </c>
      <c r="B48" s="417" t="s">
        <v>670</v>
      </c>
      <c r="C48" s="407" t="s">
        <v>625</v>
      </c>
      <c r="D48" s="423">
        <v>123.09999999999999</v>
      </c>
      <c r="E48" s="423">
        <v>95.5</v>
      </c>
      <c r="F48" s="423">
        <v>98.5</v>
      </c>
      <c r="G48" s="423">
        <v>94.799999999999997</v>
      </c>
      <c r="H48" s="423">
        <v>103.59999999999999</v>
      </c>
      <c r="I48" s="423">
        <v>108.2</v>
      </c>
    </row>
    <row r="49" s="403" customFormat="1" ht="16.5">
      <c r="A49" s="415" t="s">
        <v>671</v>
      </c>
      <c r="B49" s="420" t="s">
        <v>672</v>
      </c>
      <c r="C49" s="407" t="s">
        <v>625</v>
      </c>
      <c r="D49" s="423">
        <v>103.5</v>
      </c>
      <c r="E49" s="423">
        <v>92.799999999999997</v>
      </c>
      <c r="F49" s="423">
        <v>105.5</v>
      </c>
      <c r="G49" s="423">
        <v>100</v>
      </c>
      <c r="H49" s="423">
        <v>100.40000000000001</v>
      </c>
      <c r="I49" s="423">
        <v>101.7</v>
      </c>
    </row>
    <row r="50" s="403" customFormat="1" ht="16.5">
      <c r="A50" s="415" t="s">
        <v>673</v>
      </c>
      <c r="B50" s="420" t="s">
        <v>674</v>
      </c>
      <c r="C50" s="407" t="s">
        <v>625</v>
      </c>
      <c r="D50" s="423">
        <v>96.200000000000003</v>
      </c>
      <c r="E50" s="423">
        <v>103.5</v>
      </c>
      <c r="F50" s="423">
        <v>87.299999999999997</v>
      </c>
      <c r="G50" s="423">
        <v>99.400000000000006</v>
      </c>
      <c r="H50" s="423">
        <v>100.40000000000001</v>
      </c>
      <c r="I50" s="423">
        <v>101.40000000000001</v>
      </c>
    </row>
    <row r="51" s="403" customFormat="1" ht="16.5">
      <c r="A51" s="415" t="s">
        <v>675</v>
      </c>
      <c r="B51" s="417" t="s">
        <v>676</v>
      </c>
      <c r="C51" s="407" t="s">
        <v>625</v>
      </c>
      <c r="D51" s="423">
        <v>80.400000000000006</v>
      </c>
      <c r="E51" s="423">
        <v>126.40000000000001</v>
      </c>
      <c r="F51" s="423">
        <v>95</v>
      </c>
      <c r="G51" s="423">
        <v>101.7</v>
      </c>
      <c r="H51" s="423">
        <v>102</v>
      </c>
      <c r="I51" s="423">
        <v>101.40000000000001</v>
      </c>
    </row>
    <row r="52" s="403" customFormat="1" ht="16.5">
      <c r="A52" s="415" t="s">
        <v>677</v>
      </c>
      <c r="B52" s="420" t="s">
        <v>678</v>
      </c>
      <c r="C52" s="407" t="s">
        <v>625</v>
      </c>
      <c r="D52" s="423">
        <v>131.30000000000001</v>
      </c>
      <c r="E52" s="423">
        <v>78.900000000000006</v>
      </c>
      <c r="F52" s="423">
        <v>88</v>
      </c>
      <c r="G52" s="423">
        <v>99</v>
      </c>
      <c r="H52" s="423">
        <v>101.40000000000001</v>
      </c>
      <c r="I52" s="423">
        <v>100</v>
      </c>
    </row>
    <row r="53" s="403" customFormat="1" ht="16.5">
      <c r="A53" s="415" t="s">
        <v>679</v>
      </c>
      <c r="B53" s="420" t="s">
        <v>680</v>
      </c>
      <c r="C53" s="407" t="s">
        <v>625</v>
      </c>
      <c r="D53" s="423"/>
      <c r="E53" s="423"/>
      <c r="F53" s="423"/>
      <c r="G53" s="423"/>
      <c r="H53" s="423"/>
      <c r="I53" s="423"/>
    </row>
    <row r="54" s="403" customFormat="1" ht="16.5">
      <c r="A54" s="415" t="s">
        <v>681</v>
      </c>
      <c r="B54" s="420" t="s">
        <v>682</v>
      </c>
      <c r="C54" s="407" t="s">
        <v>625</v>
      </c>
      <c r="D54" s="423">
        <v>500</v>
      </c>
      <c r="E54" s="423">
        <v>260</v>
      </c>
      <c r="F54" s="423">
        <v>100.09999999999999</v>
      </c>
      <c r="G54" s="423">
        <v>102.09999999999999</v>
      </c>
      <c r="H54" s="423">
        <v>101.40000000000001</v>
      </c>
      <c r="I54" s="423">
        <v>102.40000000000001</v>
      </c>
    </row>
    <row r="55" s="403" customFormat="1" ht="16.5">
      <c r="A55" s="415" t="s">
        <v>683</v>
      </c>
      <c r="B55" s="417" t="s">
        <v>684</v>
      </c>
      <c r="C55" s="407" t="s">
        <v>625</v>
      </c>
      <c r="D55" s="423">
        <v>129.69999999999999</v>
      </c>
      <c r="E55" s="423">
        <v>400</v>
      </c>
      <c r="F55" s="423">
        <v>120.8</v>
      </c>
      <c r="G55" s="423">
        <v>100.09999999999999</v>
      </c>
      <c r="H55" s="423">
        <v>101.5</v>
      </c>
      <c r="I55" s="423">
        <v>101.40000000000001</v>
      </c>
    </row>
    <row r="56" s="403" customFormat="1" ht="16.5">
      <c r="A56" s="415" t="s">
        <v>685</v>
      </c>
      <c r="B56" s="417" t="s">
        <v>686</v>
      </c>
      <c r="C56" s="407" t="s">
        <v>625</v>
      </c>
      <c r="D56" s="423">
        <v>73.299999999999997</v>
      </c>
      <c r="E56" s="423">
        <v>119.7</v>
      </c>
      <c r="F56" s="423">
        <v>102.3</v>
      </c>
      <c r="G56" s="423">
        <v>100</v>
      </c>
      <c r="H56" s="423">
        <v>101.7</v>
      </c>
      <c r="I56" s="423">
        <v>101.8</v>
      </c>
    </row>
    <row r="57" s="403" customFormat="1" ht="16.5">
      <c r="A57" s="415" t="s">
        <v>687</v>
      </c>
      <c r="B57" s="417" t="s">
        <v>688</v>
      </c>
      <c r="C57" s="407" t="s">
        <v>625</v>
      </c>
      <c r="D57" s="423">
        <v>121.7</v>
      </c>
      <c r="E57" s="423">
        <v>81.5</v>
      </c>
      <c r="F57" s="423">
        <v>99.799999999999997</v>
      </c>
      <c r="G57" s="423">
        <v>103.09999999999999</v>
      </c>
      <c r="H57" s="423">
        <v>103</v>
      </c>
      <c r="I57" s="423">
        <v>104.7</v>
      </c>
    </row>
    <row r="58" s="403" customFormat="1" ht="16.5">
      <c r="A58" s="415" t="s">
        <v>689</v>
      </c>
      <c r="B58" s="426" t="s">
        <v>690</v>
      </c>
      <c r="C58" s="407" t="s">
        <v>625</v>
      </c>
      <c r="D58" s="423">
        <v>106.09999999999999</v>
      </c>
      <c r="E58" s="423">
        <v>96.5</v>
      </c>
      <c r="F58" s="423">
        <v>97.688859966509398</v>
      </c>
      <c r="G58" s="423">
        <v>99.733437282912334</v>
      </c>
      <c r="H58" s="423">
        <v>103.07502526334034</v>
      </c>
      <c r="I58" s="423">
        <v>100.73322433318678</v>
      </c>
    </row>
    <row r="59" s="403" customFormat="1" ht="16.5">
      <c r="A59" s="415" t="s">
        <v>691</v>
      </c>
      <c r="B59" s="426" t="s">
        <v>692</v>
      </c>
      <c r="C59" s="407" t="s">
        <v>625</v>
      </c>
      <c r="D59" s="423">
        <v>102.2</v>
      </c>
      <c r="E59" s="423">
        <v>99.900000000000006</v>
      </c>
      <c r="F59" s="423">
        <v>105.3</v>
      </c>
      <c r="G59" s="423">
        <v>102.3</v>
      </c>
      <c r="H59" s="423">
        <v>102.5</v>
      </c>
      <c r="I59" s="423">
        <v>102</v>
      </c>
    </row>
    <row r="60" s="403" customFormat="1" ht="10.5">
      <c r="A60" s="415" t="s">
        <v>693</v>
      </c>
      <c r="B60" s="417" t="s">
        <v>220</v>
      </c>
      <c r="C60" s="406" t="s">
        <v>694</v>
      </c>
      <c r="D60" s="423">
        <v>8862.1000000000004</v>
      </c>
      <c r="E60" s="423">
        <v>8837.8999999999996</v>
      </c>
      <c r="F60" s="423">
        <v>7353</v>
      </c>
      <c r="G60" s="423">
        <v>7494</v>
      </c>
      <c r="H60" s="423">
        <v>8361</v>
      </c>
      <c r="I60" s="423">
        <v>8371</v>
      </c>
    </row>
    <row r="61" s="403" customFormat="1" ht="16.5">
      <c r="A61" s="415" t="s">
        <v>695</v>
      </c>
      <c r="B61" s="420" t="s">
        <v>696</v>
      </c>
      <c r="C61" s="407" t="s">
        <v>697</v>
      </c>
      <c r="D61" s="423">
        <v>3010.4694527091588</v>
      </c>
      <c r="E61" s="423">
        <v>3123.8238776828603</v>
      </c>
      <c r="F61" s="423">
        <v>3286.6167837103208</v>
      </c>
      <c r="G61" s="423">
        <v>3425.1852189332208</v>
      </c>
      <c r="H61" s="423">
        <v>3542.2631423345374</v>
      </c>
      <c r="I61" s="423">
        <v>3663.5695217795596</v>
      </c>
    </row>
    <row r="62" s="403" customFormat="1" ht="30.949999999999999" customHeight="1">
      <c r="A62" s="415" t="s">
        <v>698</v>
      </c>
      <c r="B62" s="420" t="s">
        <v>699</v>
      </c>
      <c r="C62" s="407" t="s">
        <v>700</v>
      </c>
      <c r="D62" s="423">
        <v>102</v>
      </c>
      <c r="E62" s="423">
        <v>105</v>
      </c>
      <c r="F62" s="423">
        <v>105.21133432619175</v>
      </c>
      <c r="G62" s="423">
        <v>104.21614214074776</v>
      </c>
      <c r="H62" s="423">
        <v>103.4181486815414</v>
      </c>
      <c r="I62" s="423">
        <v>103.42454455162455</v>
      </c>
    </row>
    <row r="63" s="403" customFormat="1" ht="10.5">
      <c r="A63" s="415"/>
      <c r="B63" s="416" t="s">
        <v>223</v>
      </c>
      <c r="C63" s="407"/>
      <c r="D63" s="423"/>
      <c r="E63" s="423"/>
      <c r="F63" s="423"/>
      <c r="G63" s="423"/>
      <c r="H63" s="423"/>
      <c r="I63" s="423"/>
    </row>
    <row r="64" s="403" customFormat="1" ht="10.5">
      <c r="A64" s="415" t="s">
        <v>701</v>
      </c>
      <c r="B64" s="417" t="s">
        <v>702</v>
      </c>
      <c r="C64" s="406" t="s">
        <v>581</v>
      </c>
      <c r="D64" s="423">
        <v>30727.700000000001</v>
      </c>
      <c r="E64" s="423">
        <v>31010.799999999999</v>
      </c>
      <c r="F64" s="423">
        <v>32594.200000000001</v>
      </c>
      <c r="G64" s="423">
        <v>33393.300000000003</v>
      </c>
      <c r="H64" s="423">
        <v>34753.900000000001</v>
      </c>
      <c r="I64" s="423">
        <v>36279.300000000003</v>
      </c>
    </row>
    <row r="65" s="403" customFormat="1" ht="21">
      <c r="A65" s="415" t="s">
        <v>703</v>
      </c>
      <c r="B65" s="417" t="s">
        <v>704</v>
      </c>
      <c r="C65" s="407" t="s">
        <v>625</v>
      </c>
      <c r="D65" s="423">
        <v>102.8</v>
      </c>
      <c r="E65" s="423">
        <v>95.900000000000006</v>
      </c>
      <c r="F65" s="423">
        <v>101.3</v>
      </c>
      <c r="G65" s="423">
        <v>98.700000000000003</v>
      </c>
      <c r="H65" s="423">
        <v>100.2</v>
      </c>
      <c r="I65" s="423">
        <v>100.09999999999999</v>
      </c>
    </row>
    <row r="66" s="403" customFormat="1" ht="10.5">
      <c r="A66" s="415" t="s">
        <v>705</v>
      </c>
      <c r="B66" s="417" t="s">
        <v>706</v>
      </c>
      <c r="C66" s="406" t="s">
        <v>581</v>
      </c>
      <c r="D66" s="423">
        <v>8735.3999999999996</v>
      </c>
      <c r="E66" s="423">
        <v>8471.5</v>
      </c>
      <c r="F66" s="423">
        <v>9259.8999999999996</v>
      </c>
      <c r="G66" s="423">
        <v>9183.5</v>
      </c>
      <c r="H66" s="423">
        <v>9584</v>
      </c>
      <c r="I66" s="423">
        <v>10028.1</v>
      </c>
    </row>
    <row r="67" s="403" customFormat="1" ht="21">
      <c r="A67" s="415" t="s">
        <v>707</v>
      </c>
      <c r="B67" s="417" t="s">
        <v>708</v>
      </c>
      <c r="C67" s="407" t="s">
        <v>625</v>
      </c>
      <c r="D67" s="423">
        <v>95.5</v>
      </c>
      <c r="E67" s="423">
        <v>92.200000000000003</v>
      </c>
      <c r="F67" s="423">
        <v>105.2</v>
      </c>
      <c r="G67" s="423">
        <v>95.5</v>
      </c>
      <c r="H67" s="423">
        <v>100.3</v>
      </c>
      <c r="I67" s="423">
        <v>100.40000000000001</v>
      </c>
    </row>
    <row r="68" s="403" customFormat="1" ht="10.5">
      <c r="A68" s="415" t="s">
        <v>709</v>
      </c>
      <c r="B68" s="417" t="s">
        <v>710</v>
      </c>
      <c r="C68" s="406" t="s">
        <v>581</v>
      </c>
      <c r="D68" s="423">
        <v>21992.299999999999</v>
      </c>
      <c r="E68" s="423">
        <v>22539.400000000001</v>
      </c>
      <c r="F68" s="423">
        <v>23334.299999999999</v>
      </c>
      <c r="G68" s="423">
        <v>24209.799999999999</v>
      </c>
      <c r="H68" s="423">
        <v>25169.900000000001</v>
      </c>
      <c r="I68" s="423">
        <v>26251.200000000001</v>
      </c>
    </row>
    <row r="69" s="403" customFormat="1" ht="21">
      <c r="A69" s="415" t="s">
        <v>711</v>
      </c>
      <c r="B69" s="417" t="s">
        <v>712</v>
      </c>
      <c r="C69" s="407" t="s">
        <v>625</v>
      </c>
      <c r="D69" s="423">
        <v>106.09999999999999</v>
      </c>
      <c r="E69" s="423">
        <v>97.299999999999997</v>
      </c>
      <c r="F69" s="423">
        <v>100</v>
      </c>
      <c r="G69" s="423">
        <v>100</v>
      </c>
      <c r="H69" s="423">
        <v>100.2</v>
      </c>
      <c r="I69" s="423">
        <v>100.3</v>
      </c>
    </row>
    <row r="70" s="403" customFormat="1" ht="10.5">
      <c r="A70" s="415"/>
      <c r="B70" s="416" t="s">
        <v>426</v>
      </c>
      <c r="C70" s="406"/>
      <c r="D70" s="423"/>
      <c r="E70" s="423"/>
      <c r="F70" s="423"/>
      <c r="G70" s="423"/>
      <c r="H70" s="423"/>
      <c r="I70" s="423"/>
    </row>
    <row r="71" s="403" customFormat="1" ht="21.199999999999999" customHeight="1">
      <c r="A71" s="415" t="s">
        <v>713</v>
      </c>
      <c r="B71" s="420" t="s">
        <v>714</v>
      </c>
      <c r="C71" s="407" t="s">
        <v>715</v>
      </c>
      <c r="D71" s="423">
        <v>45026.099999999999</v>
      </c>
      <c r="E71" s="423">
        <v>55111.699999999997</v>
      </c>
      <c r="F71" s="423">
        <v>70806.740000000005</v>
      </c>
      <c r="G71" s="423">
        <v>69822.529999999999</v>
      </c>
      <c r="H71" s="423">
        <v>70978.789999999994</v>
      </c>
      <c r="I71" s="423">
        <v>72341.580000000002</v>
      </c>
    </row>
    <row r="72" s="403" customFormat="1" ht="21">
      <c r="A72" s="415" t="s">
        <v>716</v>
      </c>
      <c r="B72" s="420" t="s">
        <v>717</v>
      </c>
      <c r="C72" s="407" t="s">
        <v>625</v>
      </c>
      <c r="D72" s="423">
        <v>87.099999999999994</v>
      </c>
      <c r="E72" s="423">
        <v>121.7</v>
      </c>
      <c r="F72" s="423">
        <v>123.3</v>
      </c>
      <c r="G72" s="423">
        <v>95</v>
      </c>
      <c r="H72" s="423">
        <v>97</v>
      </c>
      <c r="I72" s="423">
        <v>98</v>
      </c>
    </row>
    <row r="73" s="403" customFormat="1" ht="10.5">
      <c r="A73" s="415" t="s">
        <v>718</v>
      </c>
      <c r="B73" s="417" t="s">
        <v>719</v>
      </c>
      <c r="C73" s="407" t="s">
        <v>720</v>
      </c>
      <c r="D73" s="423">
        <v>105.2</v>
      </c>
      <c r="E73" s="423">
        <v>100.59999999999999</v>
      </c>
      <c r="F73" s="423">
        <v>104.2</v>
      </c>
      <c r="G73" s="423">
        <v>103.8</v>
      </c>
      <c r="H73" s="423">
        <v>104.8</v>
      </c>
      <c r="I73" s="423">
        <v>104</v>
      </c>
    </row>
    <row r="74" s="403" customFormat="1" ht="10.5">
      <c r="A74" s="415" t="s">
        <v>721</v>
      </c>
      <c r="B74" s="417" t="s">
        <v>548</v>
      </c>
      <c r="C74" s="406" t="s">
        <v>429</v>
      </c>
      <c r="D74" s="423">
        <v>436.89999999999998</v>
      </c>
      <c r="E74" s="423">
        <v>438.60000000000002</v>
      </c>
      <c r="F74" s="423">
        <v>591</v>
      </c>
      <c r="G74" s="423">
        <v>535</v>
      </c>
      <c r="H74" s="423">
        <v>605</v>
      </c>
      <c r="I74" s="423">
        <v>630</v>
      </c>
    </row>
    <row r="75" s="403" customFormat="1" ht="10.5">
      <c r="A75" s="415"/>
      <c r="B75" s="416" t="s">
        <v>722</v>
      </c>
      <c r="C75" s="406"/>
      <c r="D75" s="423"/>
      <c r="E75" s="423"/>
      <c r="F75" s="423"/>
      <c r="G75" s="423"/>
      <c r="H75" s="423"/>
      <c r="I75" s="423"/>
    </row>
    <row r="76" s="403" customFormat="1" ht="21">
      <c r="A76" s="415" t="s">
        <v>723</v>
      </c>
      <c r="B76" s="420" t="s">
        <v>724</v>
      </c>
      <c r="C76" s="407" t="s">
        <v>725</v>
      </c>
      <c r="D76" s="423">
        <v>104.5</v>
      </c>
      <c r="E76" s="423">
        <v>103.8</v>
      </c>
      <c r="F76" s="423">
        <v>103.90000000000001</v>
      </c>
      <c r="G76" s="423">
        <v>104.3</v>
      </c>
      <c r="H76" s="423">
        <v>104.2</v>
      </c>
      <c r="I76" s="423">
        <v>104.09999999999999</v>
      </c>
    </row>
    <row r="77" s="403" customFormat="1" ht="23.25" customHeight="1">
      <c r="A77" s="415" t="s">
        <v>726</v>
      </c>
      <c r="B77" s="420" t="s">
        <v>727</v>
      </c>
      <c r="C77" s="407" t="s">
        <v>720</v>
      </c>
      <c r="D77" s="423">
        <v>103</v>
      </c>
      <c r="E77" s="423">
        <v>105.09999999999999</v>
      </c>
      <c r="F77" s="423">
        <v>103.59999999999999</v>
      </c>
      <c r="G77" s="423">
        <v>103.7</v>
      </c>
      <c r="H77" s="423">
        <v>104.3</v>
      </c>
      <c r="I77" s="423">
        <v>104</v>
      </c>
    </row>
    <row r="78" s="403" customFormat="1" ht="10.5">
      <c r="A78" s="415" t="s">
        <v>728</v>
      </c>
      <c r="B78" s="417" t="s">
        <v>563</v>
      </c>
      <c r="C78" s="406" t="s">
        <v>729</v>
      </c>
      <c r="D78" s="423">
        <v>158537.5</v>
      </c>
      <c r="E78" s="423">
        <v>171424.5</v>
      </c>
      <c r="F78" s="423">
        <v>174787.20000000001</v>
      </c>
      <c r="G78" s="423">
        <v>181260.60000000001</v>
      </c>
      <c r="H78" s="423">
        <v>191343</v>
      </c>
      <c r="I78" s="423">
        <v>203175.70000000001</v>
      </c>
    </row>
    <row r="79" s="403" customFormat="1" ht="21">
      <c r="A79" s="415" t="s">
        <v>730</v>
      </c>
      <c r="B79" s="417" t="s">
        <v>731</v>
      </c>
      <c r="C79" s="407" t="s">
        <v>625</v>
      </c>
      <c r="D79" s="423">
        <v>104.40000000000001</v>
      </c>
      <c r="E79" s="423">
        <v>103.40000000000001</v>
      </c>
      <c r="F79" s="423">
        <v>98.799999999999997</v>
      </c>
      <c r="G79" s="423">
        <v>100.09999999999999</v>
      </c>
      <c r="H79" s="423">
        <v>101.59999999999999</v>
      </c>
      <c r="I79" s="423">
        <v>102.09999999999999</v>
      </c>
    </row>
    <row r="80" s="403" customFormat="1" ht="10.5">
      <c r="A80" s="415" t="s">
        <v>732</v>
      </c>
      <c r="B80" s="417" t="s">
        <v>733</v>
      </c>
      <c r="C80" s="406" t="s">
        <v>720</v>
      </c>
      <c r="D80" s="423">
        <v>102.5</v>
      </c>
      <c r="E80" s="423">
        <v>104.59999999999999</v>
      </c>
      <c r="F80" s="423">
        <v>103.2</v>
      </c>
      <c r="G80" s="423">
        <v>103.59999999999999</v>
      </c>
      <c r="H80" s="423">
        <v>103.90000000000001</v>
      </c>
      <c r="I80" s="423">
        <v>104</v>
      </c>
    </row>
    <row r="81" s="403" customFormat="1" ht="10.5">
      <c r="A81" s="415" t="s">
        <v>734</v>
      </c>
      <c r="B81" s="417" t="s">
        <v>735</v>
      </c>
      <c r="C81" s="407" t="s">
        <v>729</v>
      </c>
      <c r="D81" s="423">
        <v>51909.5</v>
      </c>
      <c r="E81" s="423">
        <v>55160.400000000001</v>
      </c>
      <c r="F81" s="423">
        <v>50974.400000000001</v>
      </c>
      <c r="G81" s="423">
        <v>53180.599999999999</v>
      </c>
      <c r="H81" s="423">
        <v>55529.099999999999</v>
      </c>
      <c r="I81" s="423">
        <v>58270</v>
      </c>
    </row>
    <row r="82" s="403" customFormat="1" ht="21">
      <c r="A82" s="415" t="s">
        <v>736</v>
      </c>
      <c r="B82" s="417" t="s">
        <v>737</v>
      </c>
      <c r="C82" s="407" t="s">
        <v>625</v>
      </c>
      <c r="D82" s="423">
        <v>100.3</v>
      </c>
      <c r="E82" s="423">
        <v>99.900000000000006</v>
      </c>
      <c r="F82" s="423">
        <v>89.200000000000003</v>
      </c>
      <c r="G82" s="423">
        <v>100.8</v>
      </c>
      <c r="H82" s="423">
        <v>100.40000000000001</v>
      </c>
      <c r="I82" s="423">
        <v>100.90000000000001</v>
      </c>
    </row>
    <row r="83" s="403" customFormat="1" ht="10.5">
      <c r="A83" s="415" t="s">
        <v>738</v>
      </c>
      <c r="B83" s="417" t="s">
        <v>739</v>
      </c>
      <c r="C83" s="407" t="s">
        <v>720</v>
      </c>
      <c r="D83" s="423">
        <v>104.7</v>
      </c>
      <c r="E83" s="423">
        <v>106.2</v>
      </c>
      <c r="F83" s="423">
        <v>103.59999999999999</v>
      </c>
      <c r="G83" s="423">
        <v>103.5</v>
      </c>
      <c r="H83" s="423">
        <v>104</v>
      </c>
      <c r="I83" s="423">
        <v>104</v>
      </c>
    </row>
    <row r="84" s="403" customFormat="1" ht="10.5">
      <c r="A84" s="415"/>
      <c r="B84" s="416" t="s">
        <v>740</v>
      </c>
      <c r="C84" s="406"/>
      <c r="D84" s="423"/>
      <c r="E84" s="423"/>
      <c r="F84" s="423"/>
      <c r="G84" s="423"/>
      <c r="H84" s="423"/>
      <c r="I84" s="423"/>
    </row>
    <row r="85" s="403" customFormat="1" ht="10.5">
      <c r="A85" s="415" t="s">
        <v>741</v>
      </c>
      <c r="B85" s="417" t="s">
        <v>556</v>
      </c>
      <c r="C85" s="407" t="s">
        <v>742</v>
      </c>
      <c r="D85" s="423">
        <v>321.10000000000002</v>
      </c>
      <c r="E85" s="423">
        <v>315.60000000000002</v>
      </c>
      <c r="F85" s="423">
        <v>281.67000000000002</v>
      </c>
      <c r="G85" s="423">
        <v>306.85000000000002</v>
      </c>
      <c r="H85" s="423">
        <v>323.03240000000005</v>
      </c>
      <c r="I85" s="423">
        <v>341.34000000000003</v>
      </c>
    </row>
    <row r="86" s="403" customFormat="1" ht="10.5">
      <c r="A86" s="415" t="s">
        <v>743</v>
      </c>
      <c r="B86" s="417" t="s">
        <v>558</v>
      </c>
      <c r="C86" s="407" t="s">
        <v>742</v>
      </c>
      <c r="D86" s="423">
        <v>325.5</v>
      </c>
      <c r="E86" s="423">
        <v>387.5</v>
      </c>
      <c r="F86" s="423">
        <v>308.24000000000001</v>
      </c>
      <c r="G86" s="423">
        <v>331.90600000000006</v>
      </c>
      <c r="H86" s="423">
        <v>348.06000000000006</v>
      </c>
      <c r="I86" s="423">
        <v>364.94</v>
      </c>
    </row>
    <row r="87" s="403" customFormat="1" ht="10.5">
      <c r="A87" s="415"/>
      <c r="B87" s="427" t="s">
        <v>744</v>
      </c>
      <c r="C87" s="407"/>
      <c r="D87" s="423"/>
      <c r="E87" s="423"/>
      <c r="F87" s="423"/>
      <c r="G87" s="423"/>
      <c r="H87" s="423"/>
      <c r="I87" s="423"/>
    </row>
    <row r="88" s="403" customFormat="1" ht="10.5">
      <c r="A88" s="415" t="s">
        <v>745</v>
      </c>
      <c r="B88" s="417" t="s">
        <v>746</v>
      </c>
      <c r="C88" s="407" t="s">
        <v>742</v>
      </c>
      <c r="D88" s="423">
        <v>159.5</v>
      </c>
      <c r="E88" s="423">
        <v>140.30000000000001</v>
      </c>
      <c r="F88" s="423">
        <v>122.61</v>
      </c>
      <c r="G88" s="423">
        <v>129.93000000000001</v>
      </c>
      <c r="H88" s="423">
        <v>139.72999999999999</v>
      </c>
      <c r="I88" s="423">
        <v>147.78999999999999</v>
      </c>
    </row>
    <row r="89" s="403" customFormat="1" ht="10.5">
      <c r="A89" s="415" t="s">
        <v>747</v>
      </c>
      <c r="B89" s="417" t="s">
        <v>748</v>
      </c>
      <c r="C89" s="407" t="s">
        <v>742</v>
      </c>
      <c r="D89" s="423">
        <v>62.200000000000003</v>
      </c>
      <c r="E89" s="423">
        <v>47.799999999999997</v>
      </c>
      <c r="F89" s="423">
        <v>29.800000000000001</v>
      </c>
      <c r="G89" s="423">
        <v>28.550000000000001</v>
      </c>
      <c r="H89" s="423">
        <v>33.32</v>
      </c>
      <c r="I89" s="423">
        <v>34.75</v>
      </c>
    </row>
    <row r="90" s="403" customFormat="1" ht="10.5">
      <c r="A90" s="415" t="s">
        <v>749</v>
      </c>
      <c r="B90" s="417" t="s">
        <v>750</v>
      </c>
      <c r="C90" s="407" t="s">
        <v>742</v>
      </c>
      <c r="D90" s="423">
        <v>201.69999999999999</v>
      </c>
      <c r="E90" s="423">
        <v>238.69999999999999</v>
      </c>
      <c r="F90" s="423">
        <v>203.03999999999999</v>
      </c>
      <c r="G90" s="423">
        <v>217.29000000000002</v>
      </c>
      <c r="H90" s="423">
        <v>227.77000000000004</v>
      </c>
      <c r="I90" s="423">
        <v>238.73000000000002</v>
      </c>
    </row>
    <row r="91" s="403" customFormat="1" ht="10.5">
      <c r="A91" s="415"/>
      <c r="B91" s="427" t="s">
        <v>751</v>
      </c>
      <c r="C91" s="407"/>
      <c r="D91" s="423"/>
      <c r="E91" s="423"/>
      <c r="F91" s="423"/>
      <c r="G91" s="423"/>
      <c r="H91" s="423"/>
      <c r="I91" s="423"/>
    </row>
    <row r="92" s="403" customFormat="1" ht="10.5">
      <c r="A92" s="415" t="s">
        <v>752</v>
      </c>
      <c r="B92" s="417" t="s">
        <v>746</v>
      </c>
      <c r="C92" s="407" t="s">
        <v>742</v>
      </c>
      <c r="D92" s="423">
        <v>161.59999999999999</v>
      </c>
      <c r="E92" s="423">
        <v>175.30000000000001</v>
      </c>
      <c r="F92" s="423">
        <v>159.06</v>
      </c>
      <c r="G92" s="423">
        <v>176.91999999999999</v>
      </c>
      <c r="H92" s="423">
        <v>183.30240000000001</v>
      </c>
      <c r="I92" s="423">
        <v>193.54999999999998</v>
      </c>
    </row>
    <row r="93" s="403" customFormat="1" ht="10.5">
      <c r="A93" s="415" t="s">
        <v>753</v>
      </c>
      <c r="B93" s="417" t="s">
        <v>750</v>
      </c>
      <c r="C93" s="407" t="s">
        <v>742</v>
      </c>
      <c r="D93" s="423">
        <v>123.8</v>
      </c>
      <c r="E93" s="423">
        <v>148.80000000000001</v>
      </c>
      <c r="F93" s="423">
        <v>105.2</v>
      </c>
      <c r="G93" s="423">
        <v>114.61600000000001</v>
      </c>
      <c r="H93" s="423">
        <v>120.28999999999999</v>
      </c>
      <c r="I93" s="423">
        <v>126.20999999999999</v>
      </c>
    </row>
    <row r="94" s="403" customFormat="1" ht="21">
      <c r="A94" s="415"/>
      <c r="B94" s="428" t="s">
        <v>754</v>
      </c>
      <c r="C94" s="406"/>
      <c r="D94" s="423"/>
      <c r="E94" s="423"/>
      <c r="F94" s="423"/>
      <c r="G94" s="423"/>
      <c r="H94" s="423"/>
      <c r="I94" s="423"/>
    </row>
    <row r="95" s="403" customFormat="1" ht="21">
      <c r="A95" s="415" t="s">
        <v>755</v>
      </c>
      <c r="B95" s="420" t="s">
        <v>756</v>
      </c>
      <c r="C95" s="406" t="s">
        <v>445</v>
      </c>
      <c r="D95" s="423">
        <v>47212</v>
      </c>
      <c r="E95" s="423">
        <v>45857</v>
      </c>
      <c r="F95" s="423">
        <v>43610</v>
      </c>
      <c r="G95" s="423">
        <v>43917</v>
      </c>
      <c r="H95" s="423">
        <v>44224</v>
      </c>
      <c r="I95" s="423">
        <v>44531</v>
      </c>
    </row>
    <row r="96" s="403" customFormat="1" ht="30.949999999999999" customHeight="1">
      <c r="A96" s="415" t="s">
        <v>757</v>
      </c>
      <c r="B96" s="420" t="s">
        <v>758</v>
      </c>
      <c r="C96" s="406" t="s">
        <v>174</v>
      </c>
      <c r="D96" s="423">
        <v>105.21300000000001</v>
      </c>
      <c r="E96" s="423">
        <v>99.152000000000001</v>
      </c>
      <c r="F96" s="423">
        <v>90.228319999999997</v>
      </c>
      <c r="G96" s="423">
        <v>91.134415664225344</v>
      </c>
      <c r="H96" s="423">
        <v>92.045122517261547</v>
      </c>
      <c r="I96" s="423">
        <v>92.960460124516544</v>
      </c>
    </row>
    <row r="97" s="403" customFormat="1" ht="21.199999999999999" customHeight="1">
      <c r="A97" s="415" t="s">
        <v>759</v>
      </c>
      <c r="B97" s="420" t="s">
        <v>447</v>
      </c>
      <c r="C97" s="406" t="s">
        <v>760</v>
      </c>
      <c r="D97" s="423">
        <v>390.83000000000004</v>
      </c>
      <c r="E97" s="423">
        <v>386.17000000000002</v>
      </c>
      <c r="F97" s="423">
        <v>343.69130000000007</v>
      </c>
      <c r="G97" s="423">
        <v>360.89038716760564</v>
      </c>
      <c r="H97" s="423">
        <v>378.57149242981717</v>
      </c>
      <c r="I97" s="423">
        <v>396.72189231686889</v>
      </c>
    </row>
    <row r="98" s="403" customFormat="1" ht="10.5">
      <c r="A98" s="415"/>
      <c r="B98" s="416" t="s">
        <v>238</v>
      </c>
      <c r="C98" s="406"/>
      <c r="D98" s="423"/>
      <c r="E98" s="423"/>
      <c r="F98" s="423"/>
      <c r="G98" s="423"/>
      <c r="H98" s="423"/>
      <c r="I98" s="423"/>
    </row>
    <row r="99" s="403" customFormat="1" ht="10.5">
      <c r="A99" s="415" t="s">
        <v>761</v>
      </c>
      <c r="B99" s="417" t="s">
        <v>762</v>
      </c>
      <c r="C99" s="406" t="s">
        <v>729</v>
      </c>
      <c r="D99" s="423">
        <v>96223</v>
      </c>
      <c r="E99" s="423">
        <v>96214.100000000006</v>
      </c>
      <c r="F99" s="423">
        <v>86303.64999999998</v>
      </c>
      <c r="G99" s="423">
        <v>85679.949999999983</v>
      </c>
      <c r="H99" s="423">
        <v>89804.179000000033</v>
      </c>
      <c r="I99" s="423">
        <v>94286.789999999994</v>
      </c>
    </row>
    <row r="100" s="403" customFormat="1" ht="21">
      <c r="A100" s="415" t="s">
        <v>763</v>
      </c>
      <c r="B100" s="417" t="s">
        <v>764</v>
      </c>
      <c r="C100" s="407" t="s">
        <v>625</v>
      </c>
      <c r="D100" s="423">
        <v>91.799999999999997</v>
      </c>
      <c r="E100" s="423">
        <v>96.799999999999997</v>
      </c>
      <c r="F100" s="423">
        <v>83.597040021151997</v>
      </c>
      <c r="G100" s="423">
        <v>92.523130562617325</v>
      </c>
      <c r="H100" s="423">
        <v>97.682692189542934</v>
      </c>
      <c r="I100" s="423">
        <v>97.848592194695243</v>
      </c>
    </row>
    <row r="101" s="403" customFormat="1" ht="10.5">
      <c r="A101" s="415" t="s">
        <v>765</v>
      </c>
      <c r="B101" s="417" t="s">
        <v>766</v>
      </c>
      <c r="C101" s="406" t="s">
        <v>720</v>
      </c>
      <c r="D101" s="423">
        <v>106.5</v>
      </c>
      <c r="E101" s="423">
        <v>103.3</v>
      </c>
      <c r="F101" s="423">
        <v>107.3</v>
      </c>
      <c r="G101" s="423">
        <v>107.3</v>
      </c>
      <c r="H101" s="423">
        <v>107.3</v>
      </c>
      <c r="I101" s="423">
        <v>107.3</v>
      </c>
    </row>
    <row r="102" s="403" customFormat="1" ht="21">
      <c r="A102" s="415" t="s">
        <v>767</v>
      </c>
      <c r="B102" s="420" t="s">
        <v>768</v>
      </c>
      <c r="C102" s="406" t="s">
        <v>191</v>
      </c>
      <c r="D102" s="423">
        <v>16.600000000000001</v>
      </c>
      <c r="E102" s="423">
        <f>E99/E20*100</f>
        <v>15.680279348382676</v>
      </c>
      <c r="F102" s="423">
        <f>F99/F20*100</f>
        <v>15.154603784451995</v>
      </c>
      <c r="G102" s="423">
        <f>G99/G20*100</f>
        <v>13.796957872072429</v>
      </c>
      <c r="H102" s="423">
        <f>H99/H20*100</f>
        <v>13.764991186523817</v>
      </c>
      <c r="I102" s="423">
        <f>I99/I20*100</f>
        <v>13.666507032642162</v>
      </c>
    </row>
    <row r="103" s="403" customFormat="1" ht="36">
      <c r="A103" s="415"/>
      <c r="B103" s="426" t="s">
        <v>769</v>
      </c>
      <c r="C103" s="406"/>
      <c r="D103" s="423"/>
      <c r="E103" s="423"/>
      <c r="F103" s="423"/>
      <c r="G103" s="423"/>
      <c r="H103" s="423"/>
      <c r="I103" s="423"/>
    </row>
    <row r="104" s="403" customFormat="1" ht="10.5">
      <c r="A104" s="415" t="s">
        <v>770</v>
      </c>
      <c r="B104" s="417" t="s">
        <v>771</v>
      </c>
      <c r="C104" s="406" t="s">
        <v>729</v>
      </c>
      <c r="D104" s="423">
        <v>60403.400000000001</v>
      </c>
      <c r="E104" s="423">
        <v>53199</v>
      </c>
      <c r="F104" s="423">
        <v>56882.919999999984</v>
      </c>
      <c r="G104" s="423">
        <v>55758.160499999991</v>
      </c>
      <c r="H104" s="423">
        <v>58014.780515000028</v>
      </c>
      <c r="I104" s="423">
        <v>60517.182990000001</v>
      </c>
    </row>
    <row r="105" s="403" customFormat="1" ht="10.5">
      <c r="A105" s="415" t="s">
        <v>772</v>
      </c>
      <c r="B105" s="417" t="s">
        <v>773</v>
      </c>
      <c r="C105" s="406" t="s">
        <v>729</v>
      </c>
      <c r="D105" s="423">
        <v>15823.799999999999</v>
      </c>
      <c r="E105" s="423">
        <v>23161.400000000001</v>
      </c>
      <c r="F105" s="423">
        <v>14220.729999999996</v>
      </c>
      <c r="G105" s="423">
        <v>14821.789499999992</v>
      </c>
      <c r="H105" s="423">
        <v>15889.398485000005</v>
      </c>
      <c r="I105" s="423">
        <v>16969.607010000007</v>
      </c>
    </row>
    <row r="106" s="403" customFormat="1" ht="10.5">
      <c r="A106" s="415" t="s">
        <v>774</v>
      </c>
      <c r="B106" s="429" t="s">
        <v>775</v>
      </c>
      <c r="C106" s="406" t="s">
        <v>729</v>
      </c>
      <c r="D106" s="423">
        <v>2786</v>
      </c>
      <c r="E106" s="423">
        <v>5473.8000000000002</v>
      </c>
      <c r="F106" s="423">
        <v>2559.7313999999992</v>
      </c>
      <c r="G106" s="423">
        <v>2667.9221099999982</v>
      </c>
      <c r="H106" s="423">
        <v>3018.9857121500013</v>
      </c>
      <c r="I106" s="423">
        <v>3224.225331900001</v>
      </c>
    </row>
    <row r="107" s="403" customFormat="1" ht="10.5">
      <c r="A107" s="415" t="s">
        <v>776</v>
      </c>
      <c r="B107" s="430" t="s">
        <v>777</v>
      </c>
      <c r="C107" s="406" t="s">
        <v>729</v>
      </c>
      <c r="D107" s="423">
        <v>247</v>
      </c>
      <c r="E107" s="423">
        <v>267.80000000000001</v>
      </c>
      <c r="F107" s="423">
        <v>156.42802999999995</v>
      </c>
      <c r="G107" s="423">
        <v>163.03968449999994</v>
      </c>
      <c r="H107" s="423">
        <v>206.56218030500008</v>
      </c>
      <c r="I107" s="423">
        <v>237.57449814000006</v>
      </c>
    </row>
    <row r="108" s="403" customFormat="1" ht="10.5">
      <c r="A108" s="415" t="s">
        <v>778</v>
      </c>
      <c r="B108" s="429" t="s">
        <v>779</v>
      </c>
      <c r="C108" s="406" t="s">
        <v>729</v>
      </c>
      <c r="D108" s="423">
        <v>1832.2</v>
      </c>
      <c r="E108" s="423">
        <v>1524.8</v>
      </c>
      <c r="F108" s="423">
        <v>1848.6948999999993</v>
      </c>
      <c r="G108" s="423">
        <v>1926.8326349999988</v>
      </c>
      <c r="H108" s="423">
        <v>2065.6218030500008</v>
      </c>
      <c r="I108" s="423">
        <v>2375.7449814000011</v>
      </c>
    </row>
    <row r="109" s="403" customFormat="1" ht="10.5">
      <c r="A109" s="415" t="s">
        <v>780</v>
      </c>
      <c r="B109" s="429" t="s">
        <v>781</v>
      </c>
      <c r="C109" s="406" t="s">
        <v>729</v>
      </c>
      <c r="D109" s="423">
        <v>4038</v>
      </c>
      <c r="E109" s="423">
        <v>6450.5</v>
      </c>
      <c r="F109" s="423">
        <v>7824</v>
      </c>
      <c r="G109" s="423">
        <v>9883.7000000000007</v>
      </c>
      <c r="H109" s="423">
        <v>6217</v>
      </c>
      <c r="I109" s="423">
        <v>6418.3999999999996</v>
      </c>
    </row>
    <row r="110" s="403" customFormat="1" ht="10.5">
      <c r="A110" s="415" t="s">
        <v>782</v>
      </c>
      <c r="B110" s="430" t="s">
        <v>783</v>
      </c>
      <c r="C110" s="406" t="s">
        <v>729</v>
      </c>
      <c r="D110" s="423">
        <v>1634.2</v>
      </c>
      <c r="E110" s="423">
        <v>3466.0999999999999</v>
      </c>
      <c r="F110" s="423">
        <v>5881.8000000000002</v>
      </c>
      <c r="G110" s="423">
        <v>7840.6000000000004</v>
      </c>
      <c r="H110" s="423">
        <v>4073.6999999999998</v>
      </c>
      <c r="I110" s="423">
        <v>4172.1999999999998</v>
      </c>
    </row>
    <row r="111" s="403" customFormat="1" ht="10.5">
      <c r="A111" s="415" t="s">
        <v>784</v>
      </c>
      <c r="B111" s="430" t="s">
        <v>785</v>
      </c>
      <c r="C111" s="406" t="s">
        <v>729</v>
      </c>
      <c r="D111" s="423">
        <v>1133.5</v>
      </c>
      <c r="E111" s="423">
        <v>2062.8000000000002</v>
      </c>
      <c r="F111" s="423">
        <v>1822.3</v>
      </c>
      <c r="G111" s="423">
        <v>1917</v>
      </c>
      <c r="H111" s="423">
        <v>2011</v>
      </c>
      <c r="I111" s="423">
        <v>2107.5</v>
      </c>
    </row>
    <row r="112" s="403" customFormat="1" ht="10.5">
      <c r="A112" s="415" t="s">
        <v>786</v>
      </c>
      <c r="B112" s="430" t="s">
        <v>787</v>
      </c>
      <c r="C112" s="406" t="s">
        <v>729</v>
      </c>
      <c r="D112" s="423">
        <v>1270.3</v>
      </c>
      <c r="E112" s="423">
        <v>921.60000000000002</v>
      </c>
      <c r="F112" s="423">
        <v>119.90000000000001</v>
      </c>
      <c r="G112" s="423">
        <v>126.09999999999999</v>
      </c>
      <c r="H112" s="423">
        <v>132.19999999999999</v>
      </c>
      <c r="I112" s="423">
        <v>138.69999999999999</v>
      </c>
    </row>
    <row r="113" s="403" customFormat="1" ht="10.5">
      <c r="A113" s="415" t="s">
        <v>788</v>
      </c>
      <c r="B113" s="429" t="s">
        <v>789</v>
      </c>
      <c r="C113" s="406" t="s">
        <v>729</v>
      </c>
      <c r="D113" s="423">
        <v>7167.6000000000004</v>
      </c>
      <c r="E113" s="423">
        <v>9712.2000000000007</v>
      </c>
      <c r="F113" s="423">
        <v>1988.3036999999965</v>
      </c>
      <c r="G113" s="423">
        <v>343.33475499999327</v>
      </c>
      <c r="H113" s="423">
        <v>4587.7909698000039</v>
      </c>
      <c r="I113" s="423">
        <v>4951.2366967000053</v>
      </c>
    </row>
    <row r="114" s="403" customFormat="1" ht="10.5" customHeight="1">
      <c r="A114" s="415"/>
      <c r="B114" s="428" t="s">
        <v>790</v>
      </c>
      <c r="C114" s="406"/>
      <c r="D114" s="423"/>
      <c r="E114" s="423"/>
    </row>
    <row r="115" s="403" customFormat="1" ht="21.199999999999999" customHeight="1">
      <c r="A115" s="415" t="s">
        <v>791</v>
      </c>
      <c r="B115" s="426" t="s">
        <v>792</v>
      </c>
      <c r="C115" s="406" t="s">
        <v>581</v>
      </c>
      <c r="D115" s="431">
        <v>74231.199999999997</v>
      </c>
      <c r="E115" s="431">
        <v>79919.300000000003</v>
      </c>
      <c r="F115" s="431">
        <f>F116+F129</f>
        <v>84880.899999999994</v>
      </c>
      <c r="G115" s="431">
        <f>G116+G129</f>
        <v>79803.589999999997</v>
      </c>
      <c r="H115" s="431">
        <f>H116+H129</f>
        <v>78962.900000000009</v>
      </c>
      <c r="I115" s="431">
        <f>I116+I129</f>
        <v>83026</v>
      </c>
    </row>
    <row r="116" s="403" customFormat="1" ht="10.5">
      <c r="A116" s="415" t="s">
        <v>793</v>
      </c>
      <c r="B116" s="427" t="s">
        <v>794</v>
      </c>
      <c r="C116" s="406" t="s">
        <v>581</v>
      </c>
      <c r="D116" s="431">
        <v>61523</v>
      </c>
      <c r="E116" s="431">
        <v>61877.900000000001</v>
      </c>
      <c r="F116" s="431">
        <v>55627.099999999999</v>
      </c>
      <c r="G116" s="431">
        <v>61190.290000000001</v>
      </c>
      <c r="H116" s="431">
        <v>64338.300000000003</v>
      </c>
      <c r="I116" s="431">
        <v>68401.399999999994</v>
      </c>
    </row>
    <row r="117" s="403" customFormat="1" ht="21.199999999999999" customHeight="1">
      <c r="A117" s="415" t="s">
        <v>795</v>
      </c>
      <c r="B117" s="426" t="s">
        <v>796</v>
      </c>
      <c r="C117" s="406" t="s">
        <v>581</v>
      </c>
      <c r="D117" s="431">
        <v>58607.400000000001</v>
      </c>
      <c r="E117" s="431">
        <v>59030.5</v>
      </c>
      <c r="F117" s="431">
        <v>53173.980000000003</v>
      </c>
      <c r="G117" s="431">
        <v>58753</v>
      </c>
      <c r="H117" s="431">
        <v>61861.800000000003</v>
      </c>
      <c r="I117" s="431">
        <v>65855.899999999994</v>
      </c>
    </row>
    <row r="118" s="403" customFormat="1" ht="10.5">
      <c r="A118" s="415" t="s">
        <v>797</v>
      </c>
      <c r="B118" s="429" t="s">
        <v>798</v>
      </c>
      <c r="C118" s="406" t="s">
        <v>581</v>
      </c>
      <c r="D118" s="431">
        <v>17353.799999999999</v>
      </c>
      <c r="E118" s="431">
        <v>15805.700000000001</v>
      </c>
      <c r="F118" s="431">
        <v>8635.4599999999991</v>
      </c>
      <c r="G118" s="431">
        <v>10068.4</v>
      </c>
      <c r="H118" s="431">
        <v>10808.1</v>
      </c>
      <c r="I118" s="431">
        <v>12241.9</v>
      </c>
    </row>
    <row r="119" s="403" customFormat="1" ht="10.5">
      <c r="A119" s="415" t="s">
        <v>799</v>
      </c>
      <c r="B119" s="429" t="s">
        <v>800</v>
      </c>
      <c r="C119" s="406" t="s">
        <v>581</v>
      </c>
      <c r="D119" s="431">
        <v>21400.700000000001</v>
      </c>
      <c r="E119" s="431">
        <v>22795</v>
      </c>
      <c r="F119" s="431">
        <v>23733.549999999999</v>
      </c>
      <c r="G119" s="431">
        <v>24611.599999999999</v>
      </c>
      <c r="H119" s="431">
        <v>25559.200000000001</v>
      </c>
      <c r="I119" s="431">
        <v>26980.299999999999</v>
      </c>
    </row>
    <row r="120" s="403" customFormat="1" ht="10.5">
      <c r="A120" s="415" t="s">
        <v>801</v>
      </c>
      <c r="B120" s="429" t="s">
        <v>802</v>
      </c>
      <c r="C120" s="406" t="s">
        <v>581</v>
      </c>
      <c r="D120" s="431">
        <v>24.300000000000001</v>
      </c>
      <c r="E120" s="431">
        <v>24.399999999999999</v>
      </c>
      <c r="F120" s="431">
        <v>27.469999999999999</v>
      </c>
      <c r="G120" s="431">
        <v>28.800000000000001</v>
      </c>
      <c r="H120" s="431">
        <v>30.100000000000001</v>
      </c>
      <c r="I120" s="431">
        <v>31.800000000000001</v>
      </c>
    </row>
    <row r="121" s="403" customFormat="1" ht="10.5">
      <c r="A121" s="415" t="s">
        <v>803</v>
      </c>
      <c r="B121" s="429" t="s">
        <v>804</v>
      </c>
      <c r="C121" s="406" t="s">
        <v>581</v>
      </c>
      <c r="D121" s="431">
        <v>6453.6999999999998</v>
      </c>
      <c r="E121" s="431">
        <v>7142</v>
      </c>
      <c r="F121" s="431">
        <v>8693.5599999999995</v>
      </c>
      <c r="G121" s="431">
        <v>10677.700000000001</v>
      </c>
      <c r="H121" s="431">
        <v>11868.200000000001</v>
      </c>
      <c r="I121" s="431">
        <v>12603.1</v>
      </c>
    </row>
    <row r="122" s="403" customFormat="1" ht="21">
      <c r="A122" s="415" t="s">
        <v>805</v>
      </c>
      <c r="B122" s="432" t="s">
        <v>806</v>
      </c>
      <c r="C122" s="410" t="s">
        <v>581</v>
      </c>
      <c r="D122" s="433">
        <v>2533.3000000000002</v>
      </c>
      <c r="E122" s="433">
        <v>2847.5</v>
      </c>
      <c r="F122" s="433">
        <v>2929.5599999999999</v>
      </c>
      <c r="G122" s="433">
        <v>3330.3000000000002</v>
      </c>
      <c r="H122" s="433">
        <v>3411.6999999999998</v>
      </c>
      <c r="I122" s="433">
        <v>3546</v>
      </c>
    </row>
    <row r="123" s="403" customFormat="1" ht="10.5">
      <c r="A123" s="415" t="s">
        <v>807</v>
      </c>
      <c r="B123" s="429" t="s">
        <v>808</v>
      </c>
      <c r="C123" s="406" t="s">
        <v>581</v>
      </c>
      <c r="D123" s="431">
        <v>668.89999999999998</v>
      </c>
      <c r="E123" s="431">
        <v>662.5</v>
      </c>
      <c r="F123" s="431">
        <v>199.97</v>
      </c>
      <c r="G123" s="431">
        <v>511.69999999999999</v>
      </c>
      <c r="H123" s="431">
        <v>824.70000000000005</v>
      </c>
      <c r="I123" s="431">
        <v>926.60000000000002</v>
      </c>
    </row>
    <row r="124" s="403" customFormat="1" ht="10.5">
      <c r="A124" s="415" t="s">
        <v>809</v>
      </c>
      <c r="B124" s="429" t="s">
        <v>810</v>
      </c>
      <c r="C124" s="406" t="s">
        <v>581</v>
      </c>
      <c r="D124" s="431">
        <v>6994.1000000000004</v>
      </c>
      <c r="E124" s="431">
        <v>6307.1000000000004</v>
      </c>
      <c r="F124" s="431">
        <v>5570.8199999999997</v>
      </c>
      <c r="G124" s="431">
        <v>6420.6000000000004</v>
      </c>
      <c r="H124" s="431">
        <v>6235.3999999999996</v>
      </c>
      <c r="I124" s="431">
        <v>6280.1999999999998</v>
      </c>
    </row>
    <row r="125" s="403" customFormat="1" ht="10.5">
      <c r="A125" s="415" t="s">
        <v>811</v>
      </c>
      <c r="B125" s="429" t="s">
        <v>812</v>
      </c>
      <c r="C125" s="406" t="s">
        <v>581</v>
      </c>
      <c r="D125" s="431">
        <v>6.0999999999999996</v>
      </c>
      <c r="E125" s="431">
        <v>5.9000000000000004</v>
      </c>
      <c r="F125" s="431">
        <v>5.2000000000000002</v>
      </c>
      <c r="G125" s="431">
        <v>5.2000000000000002</v>
      </c>
      <c r="H125" s="431">
        <v>5.2000000000000002</v>
      </c>
      <c r="I125" s="431">
        <v>5.2000000000000002</v>
      </c>
    </row>
    <row r="126" s="403" customFormat="1" ht="10.5">
      <c r="A126" s="415" t="s">
        <v>813</v>
      </c>
      <c r="B126" s="429" t="s">
        <v>814</v>
      </c>
      <c r="C126" s="406" t="s">
        <v>581</v>
      </c>
      <c r="D126" s="431">
        <v>764.89999999999998</v>
      </c>
      <c r="E126" s="431">
        <v>1023.9</v>
      </c>
      <c r="F126" s="431">
        <v>1069.6600000000001</v>
      </c>
      <c r="G126" s="431">
        <v>1120.0999999999999</v>
      </c>
      <c r="H126" s="431">
        <v>1148.5999999999999</v>
      </c>
      <c r="I126" s="431">
        <v>1177.9000000000001</v>
      </c>
    </row>
    <row r="127" s="403" customFormat="1" ht="10.5">
      <c r="A127" s="415" t="s">
        <v>815</v>
      </c>
      <c r="B127" s="429" t="s">
        <v>816</v>
      </c>
      <c r="C127" s="406" t="s">
        <v>581</v>
      </c>
      <c r="D127" s="431">
        <v>1513.0999999999999</v>
      </c>
      <c r="E127" s="431">
        <v>1497.2</v>
      </c>
      <c r="F127" s="431">
        <v>1536.5</v>
      </c>
      <c r="G127" s="431">
        <v>1488.4000000000001</v>
      </c>
      <c r="H127" s="431">
        <v>1569.4000000000001</v>
      </c>
      <c r="I127" s="431">
        <v>1627.8</v>
      </c>
    </row>
    <row r="128" s="403" customFormat="1" ht="10.5">
      <c r="A128" s="415" t="s">
        <v>817</v>
      </c>
      <c r="B128" s="427" t="s">
        <v>818</v>
      </c>
      <c r="C128" s="406" t="s">
        <v>581</v>
      </c>
      <c r="D128" s="431">
        <v>2915.5999999999999</v>
      </c>
      <c r="E128" s="431">
        <v>2847.4000000000001</v>
      </c>
      <c r="F128" s="431">
        <v>2453.0999999999999</v>
      </c>
      <c r="G128" s="431">
        <v>2437.3000000000002</v>
      </c>
      <c r="H128" s="431">
        <v>2476.5</v>
      </c>
      <c r="I128" s="431">
        <v>2545.5999999999999</v>
      </c>
    </row>
    <row r="129" s="403" customFormat="1" ht="10.5">
      <c r="A129" s="415" t="s">
        <v>819</v>
      </c>
      <c r="B129" s="427" t="s">
        <v>820</v>
      </c>
      <c r="C129" s="406" t="s">
        <v>581</v>
      </c>
      <c r="D129" s="431">
        <v>12708.200000000001</v>
      </c>
      <c r="E129" s="431">
        <v>18041.400000000001</v>
      </c>
      <c r="F129" s="431">
        <v>29253.799999999999</v>
      </c>
      <c r="G129" s="431">
        <v>18613.299999999999</v>
      </c>
      <c r="H129" s="431">
        <v>14624.6</v>
      </c>
      <c r="I129" s="431">
        <v>14624.6</v>
      </c>
    </row>
    <row r="130" s="403" customFormat="1" ht="10.5">
      <c r="A130" s="415" t="s">
        <v>821</v>
      </c>
      <c r="B130" s="429" t="s">
        <v>822</v>
      </c>
      <c r="C130" s="406" t="s">
        <v>581</v>
      </c>
      <c r="D130" s="431">
        <v>1774.0999999999999</v>
      </c>
      <c r="E130" s="431">
        <v>3279.8000000000002</v>
      </c>
      <c r="F130" s="431">
        <v>8444.1000000000004</v>
      </c>
      <c r="G130" s="431">
        <v>8074.3999999999996</v>
      </c>
      <c r="H130" s="431">
        <v>4718.5</v>
      </c>
      <c r="I130" s="431">
        <v>4718.5</v>
      </c>
    </row>
    <row r="131" s="403" customFormat="1" ht="10.5">
      <c r="A131" s="415" t="s">
        <v>823</v>
      </c>
      <c r="B131" s="429" t="s">
        <v>824</v>
      </c>
      <c r="C131" s="406" t="s">
        <v>581</v>
      </c>
      <c r="D131" s="431">
        <v>2586.5</v>
      </c>
      <c r="E131" s="431">
        <v>2847.0999999999999</v>
      </c>
      <c r="F131" s="431">
        <v>4537.1999999999998</v>
      </c>
      <c r="G131" s="431">
        <v>3360</v>
      </c>
      <c r="H131" s="431">
        <v>3402.8000000000002</v>
      </c>
      <c r="I131" s="431">
        <v>3402.8000000000002</v>
      </c>
    </row>
    <row r="132" s="403" customFormat="1" ht="10.5">
      <c r="A132" s="415" t="s">
        <v>825</v>
      </c>
      <c r="B132" s="429" t="s">
        <v>826</v>
      </c>
      <c r="C132" s="406" t="s">
        <v>581</v>
      </c>
      <c r="D132" s="431">
        <v>6730.8000000000002</v>
      </c>
      <c r="E132" s="431">
        <v>7404.5</v>
      </c>
      <c r="F132" s="431">
        <v>10497.4</v>
      </c>
      <c r="G132" s="431">
        <v>3505.6999999999998</v>
      </c>
      <c r="H132" s="431">
        <v>3696.5</v>
      </c>
      <c r="I132" s="431">
        <v>3696.5</v>
      </c>
    </row>
    <row r="133" s="403" customFormat="1" ht="10.5">
      <c r="A133" s="415" t="s">
        <v>827</v>
      </c>
      <c r="B133" s="429" t="s">
        <v>828</v>
      </c>
      <c r="C133" s="406" t="s">
        <v>581</v>
      </c>
      <c r="D133" s="431">
        <v>4154.3999999999996</v>
      </c>
      <c r="E133" s="431">
        <v>4777.6000000000004</v>
      </c>
      <c r="F133" s="431">
        <v>5255.3000000000002</v>
      </c>
      <c r="G133" s="431">
        <v>2913.5</v>
      </c>
      <c r="H133" s="431">
        <v>3065.4000000000001</v>
      </c>
      <c r="I133" s="431">
        <v>3065.4000000000001</v>
      </c>
    </row>
    <row r="134" s="403" customFormat="1" ht="21.199999999999999" customHeight="1">
      <c r="A134" s="415" t="s">
        <v>829</v>
      </c>
      <c r="B134" s="426" t="s">
        <v>830</v>
      </c>
      <c r="C134" s="406" t="s">
        <v>581</v>
      </c>
      <c r="D134" s="431">
        <v>74656.899999999994</v>
      </c>
      <c r="E134" s="431">
        <v>83406.5</v>
      </c>
      <c r="F134" s="431">
        <f>F135+F136+F137+F138+F139+F140+F141+F142+F143+F144+F145+F146+F147</f>
        <v>103036.90000000002</v>
      </c>
      <c r="G134" s="431">
        <v>87616.399999999994</v>
      </c>
      <c r="H134" s="431">
        <v>87153.699999999997</v>
      </c>
      <c r="I134" s="431">
        <v>91274.899999999994</v>
      </c>
    </row>
    <row r="135" s="403" customFormat="1" ht="10.5">
      <c r="A135" s="415" t="s">
        <v>831</v>
      </c>
      <c r="B135" s="429" t="s">
        <v>832</v>
      </c>
      <c r="C135" s="406" t="s">
        <v>581</v>
      </c>
      <c r="D135" s="431">
        <v>6257.5</v>
      </c>
      <c r="E135" s="431">
        <v>6338.6999999999998</v>
      </c>
      <c r="F135" s="431">
        <v>8968.7999999999993</v>
      </c>
      <c r="G135" s="431">
        <v>6187.8000000000002</v>
      </c>
      <c r="H135" s="431">
        <v>6148.8000000000002</v>
      </c>
      <c r="I135" s="431">
        <v>6455.6000000000004</v>
      </c>
    </row>
    <row r="136" s="403" customFormat="1" ht="10.5">
      <c r="A136" s="415" t="s">
        <v>833</v>
      </c>
      <c r="B136" s="429" t="s">
        <v>834</v>
      </c>
      <c r="C136" s="406" t="s">
        <v>581</v>
      </c>
      <c r="D136" s="431">
        <v>56.700000000000003</v>
      </c>
      <c r="E136" s="431">
        <v>51.399999999999999</v>
      </c>
      <c r="F136" s="431">
        <v>55.100000000000001</v>
      </c>
      <c r="G136" s="431">
        <v>47.899999999999999</v>
      </c>
      <c r="H136" s="431">
        <v>47.600000000000001</v>
      </c>
      <c r="I136" s="431">
        <v>50</v>
      </c>
    </row>
    <row r="137" s="403" customFormat="1" ht="10.5" customHeight="1">
      <c r="A137" s="415" t="s">
        <v>835</v>
      </c>
      <c r="B137" s="432" t="s">
        <v>836</v>
      </c>
      <c r="C137" s="410" t="s">
        <v>581</v>
      </c>
      <c r="D137" s="433">
        <v>740.39999999999998</v>
      </c>
      <c r="E137" s="433">
        <v>815</v>
      </c>
      <c r="F137" s="433">
        <v>889.39999999999998</v>
      </c>
      <c r="G137" s="433">
        <v>734.60000000000002</v>
      </c>
      <c r="H137" s="433">
        <v>729.89999999999998</v>
      </c>
      <c r="I137" s="433">
        <v>767.79999999999995</v>
      </c>
    </row>
    <row r="138" s="403" customFormat="1" ht="10.5">
      <c r="A138" s="415" t="s">
        <v>837</v>
      </c>
      <c r="B138" s="429" t="s">
        <v>838</v>
      </c>
      <c r="C138" s="406" t="s">
        <v>581</v>
      </c>
      <c r="D138" s="431">
        <v>9994.7999999999993</v>
      </c>
      <c r="E138" s="431">
        <v>13134.6</v>
      </c>
      <c r="F138" s="431">
        <v>15866.6</v>
      </c>
      <c r="G138" s="431">
        <v>13064.6</v>
      </c>
      <c r="H138" s="431">
        <v>12965.700000000001</v>
      </c>
      <c r="I138" s="431">
        <v>13000</v>
      </c>
    </row>
    <row r="139" s="403" customFormat="1" ht="10.5">
      <c r="A139" s="415" t="s">
        <v>839</v>
      </c>
      <c r="B139" s="429" t="s">
        <v>840</v>
      </c>
      <c r="C139" s="406" t="s">
        <v>581</v>
      </c>
      <c r="D139" s="431">
        <v>3289.3000000000002</v>
      </c>
      <c r="E139" s="431">
        <v>5211.1999999999998</v>
      </c>
      <c r="F139" s="431">
        <v>5677.5</v>
      </c>
      <c r="G139" s="431">
        <v>4527.1999999999998</v>
      </c>
      <c r="H139" s="431">
        <v>4498.6000000000004</v>
      </c>
      <c r="I139" s="431">
        <v>4747.3999999999996</v>
      </c>
    </row>
    <row r="140" s="403" customFormat="1" ht="10.5">
      <c r="A140" s="415" t="s">
        <v>841</v>
      </c>
      <c r="B140" s="429" t="s">
        <v>842</v>
      </c>
      <c r="C140" s="406" t="s">
        <v>581</v>
      </c>
      <c r="D140" s="431">
        <v>134.5</v>
      </c>
      <c r="E140" s="431">
        <v>269.39999999999998</v>
      </c>
      <c r="F140" s="431">
        <v>274.89999999999998</v>
      </c>
      <c r="G140" s="431">
        <v>159.69999999999999</v>
      </c>
      <c r="H140" s="431">
        <v>158.69999999999999</v>
      </c>
      <c r="I140" s="431">
        <v>166.40000000000001</v>
      </c>
    </row>
    <row r="141" s="403" customFormat="1" ht="10.5">
      <c r="A141" s="415" t="s">
        <v>843</v>
      </c>
      <c r="B141" s="429" t="s">
        <v>844</v>
      </c>
      <c r="C141" s="406" t="s">
        <v>581</v>
      </c>
      <c r="D141" s="431">
        <v>26083.400000000001</v>
      </c>
      <c r="E141" s="431">
        <v>28092</v>
      </c>
      <c r="F141" s="431">
        <v>29741.900000000001</v>
      </c>
      <c r="G141" s="431">
        <v>27829.799999999999</v>
      </c>
      <c r="H141" s="431">
        <v>27666.400000000001</v>
      </c>
      <c r="I141" s="431">
        <v>29249</v>
      </c>
    </row>
    <row r="142" s="403" customFormat="1" ht="10.5">
      <c r="A142" s="415" t="s">
        <v>845</v>
      </c>
      <c r="B142" s="429" t="s">
        <v>846</v>
      </c>
      <c r="C142" s="406" t="s">
        <v>581</v>
      </c>
      <c r="D142" s="431">
        <v>2841.1999999999998</v>
      </c>
      <c r="E142" s="431">
        <v>3195</v>
      </c>
      <c r="F142" s="431">
        <v>3254.9000000000001</v>
      </c>
      <c r="G142" s="431">
        <v>2970.5999999999999</v>
      </c>
      <c r="H142" s="431">
        <v>2753.0999999999999</v>
      </c>
      <c r="I142" s="431">
        <v>2783</v>
      </c>
    </row>
    <row r="143" s="403" customFormat="1" ht="10.5">
      <c r="A143" s="415" t="s">
        <v>847</v>
      </c>
      <c r="B143" s="429" t="s">
        <v>848</v>
      </c>
      <c r="C143" s="406" t="s">
        <v>581</v>
      </c>
      <c r="D143" s="431">
        <v>5277.5</v>
      </c>
      <c r="E143" s="431">
        <v>6301</v>
      </c>
      <c r="F143" s="431">
        <v>11183.200000000001</v>
      </c>
      <c r="G143" s="431">
        <v>8607.2999999999993</v>
      </c>
      <c r="H143" s="431">
        <v>8552.7999999999993</v>
      </c>
      <c r="I143" s="431">
        <v>8695.7000000000007</v>
      </c>
    </row>
    <row r="144" s="403" customFormat="1" ht="10.5">
      <c r="A144" s="415" t="s">
        <v>849</v>
      </c>
      <c r="B144" s="429" t="s">
        <v>850</v>
      </c>
      <c r="C144" s="406" t="s">
        <v>581</v>
      </c>
      <c r="D144" s="431">
        <v>16894</v>
      </c>
      <c r="E144" s="431">
        <v>17350.700000000001</v>
      </c>
      <c r="F144" s="431">
        <v>23312.400000000001</v>
      </c>
      <c r="G144" s="431">
        <v>19060.900000000001</v>
      </c>
      <c r="H144" s="431">
        <v>18946.599999999999</v>
      </c>
      <c r="I144" s="431">
        <v>19821.400000000001</v>
      </c>
    </row>
    <row r="145" s="403" customFormat="1" ht="10.5">
      <c r="A145" s="415" t="s">
        <v>851</v>
      </c>
      <c r="B145" s="429" t="s">
        <v>852</v>
      </c>
      <c r="C145" s="406" t="s">
        <v>581</v>
      </c>
      <c r="D145" s="431">
        <v>920.89999999999998</v>
      </c>
      <c r="E145" s="431">
        <v>911.20000000000005</v>
      </c>
      <c r="F145" s="431">
        <v>1098.0999999999999</v>
      </c>
      <c r="G145" s="431">
        <v>918.20000000000005</v>
      </c>
      <c r="H145" s="431">
        <v>912.39999999999998</v>
      </c>
      <c r="I145" s="431">
        <v>958.29999999999995</v>
      </c>
    </row>
    <row r="146" s="403" customFormat="1" ht="10.5">
      <c r="A146" s="415" t="s">
        <v>853</v>
      </c>
      <c r="B146" s="429" t="s">
        <v>854</v>
      </c>
      <c r="C146" s="406" t="s">
        <v>581</v>
      </c>
      <c r="D146" s="431">
        <v>142.5</v>
      </c>
      <c r="E146" s="431">
        <v>144.19999999999999</v>
      </c>
      <c r="F146" s="431">
        <v>156.30000000000001</v>
      </c>
      <c r="G146" s="431">
        <v>119.8</v>
      </c>
      <c r="H146" s="431">
        <v>119</v>
      </c>
      <c r="I146" s="431">
        <v>125</v>
      </c>
    </row>
    <row r="147" s="403" customFormat="1" ht="10.5">
      <c r="A147" s="415" t="s">
        <v>855</v>
      </c>
      <c r="B147" s="429" t="s">
        <v>856</v>
      </c>
      <c r="C147" s="406" t="s">
        <v>581</v>
      </c>
      <c r="D147" s="431">
        <v>2024.2</v>
      </c>
      <c r="E147" s="431">
        <v>1707.0999999999999</v>
      </c>
      <c r="F147" s="431">
        <v>2557.8000000000002</v>
      </c>
      <c r="G147" s="431">
        <v>3388</v>
      </c>
      <c r="H147" s="431">
        <v>3654.0999999999999</v>
      </c>
      <c r="I147" s="431">
        <v>4455.3000000000002</v>
      </c>
    </row>
    <row r="148" s="403" customFormat="1" ht="21.199999999999999" customHeight="1">
      <c r="A148" s="415" t="s">
        <v>857</v>
      </c>
      <c r="B148" s="426" t="s">
        <v>858</v>
      </c>
      <c r="C148" s="406" t="s">
        <v>581</v>
      </c>
      <c r="D148" s="431">
        <v>-425.69999999999999</v>
      </c>
      <c r="E148" s="431">
        <v>-3487.1999999999998</v>
      </c>
      <c r="F148" s="431">
        <v>-18156</v>
      </c>
      <c r="G148" s="431">
        <v>-7812.8000000000002</v>
      </c>
      <c r="H148" s="431">
        <v>-8190.8000000000002</v>
      </c>
      <c r="I148" s="431">
        <v>-8248.8999999999996</v>
      </c>
    </row>
    <row r="149" s="403" customFormat="1" ht="10.5">
      <c r="A149" s="415" t="s">
        <v>859</v>
      </c>
      <c r="B149" s="417" t="s">
        <v>860</v>
      </c>
      <c r="C149" s="406" t="s">
        <v>581</v>
      </c>
      <c r="D149" s="431">
        <v>28994.099999999999</v>
      </c>
      <c r="E149" s="431">
        <v>32279.200000000001</v>
      </c>
      <c r="F149" s="431">
        <v>45940.400000000001</v>
      </c>
      <c r="G149" s="431">
        <v>52787.569684390452</v>
      </c>
      <c r="H149" s="431">
        <v>59966.020105610158</v>
      </c>
      <c r="I149" s="431">
        <v>67195.389603046206</v>
      </c>
    </row>
    <row r="150" s="403" customFormat="1" ht="21">
      <c r="A150" s="415" t="s">
        <v>861</v>
      </c>
      <c r="B150" s="420" t="s">
        <v>862</v>
      </c>
      <c r="C150" s="406" t="s">
        <v>581</v>
      </c>
      <c r="D150" s="431">
        <v>3670.8000000000002</v>
      </c>
      <c r="E150" s="431">
        <v>3919.4000000000001</v>
      </c>
      <c r="F150" s="431">
        <v>6478.8000000000002</v>
      </c>
      <c r="G150" s="431">
        <v>7444.4303156095475</v>
      </c>
      <c r="H150" s="431">
        <v>8456.7798943898415</v>
      </c>
      <c r="I150" s="431">
        <v>9476.310396953786</v>
      </c>
    </row>
    <row r="151" s="403" customFormat="1" ht="10.5">
      <c r="A151" s="415"/>
      <c r="B151" s="416" t="s">
        <v>863</v>
      </c>
      <c r="C151" s="406"/>
      <c r="D151" s="423"/>
      <c r="E151" s="423"/>
      <c r="F151" s="423"/>
      <c r="G151" s="423"/>
      <c r="H151" s="423"/>
      <c r="I151" s="423"/>
    </row>
    <row r="152" s="403" customFormat="1" ht="10.5">
      <c r="A152" s="415" t="s">
        <v>864</v>
      </c>
      <c r="B152" s="417" t="s">
        <v>865</v>
      </c>
      <c r="C152" s="406" t="s">
        <v>720</v>
      </c>
      <c r="D152" s="423">
        <v>97.799999999999997</v>
      </c>
      <c r="E152" s="423">
        <v>103.5</v>
      </c>
      <c r="F152" s="423">
        <v>97.700000000000003</v>
      </c>
      <c r="G152" s="423">
        <v>99.299999999999997</v>
      </c>
      <c r="H152" s="423">
        <v>98.599999999999994</v>
      </c>
      <c r="I152" s="423">
        <v>100.2</v>
      </c>
    </row>
    <row r="153" s="403" customFormat="1" ht="30.949999999999999" customHeight="1">
      <c r="A153" s="415" t="s">
        <v>866</v>
      </c>
      <c r="B153" s="420" t="s">
        <v>867</v>
      </c>
      <c r="C153" s="406" t="s">
        <v>868</v>
      </c>
      <c r="D153" s="423">
        <v>10907</v>
      </c>
      <c r="E153" s="423">
        <v>11465</v>
      </c>
      <c r="F153" s="423">
        <v>11892</v>
      </c>
      <c r="G153" s="423">
        <v>12227</v>
      </c>
      <c r="H153" s="423">
        <v>12761</v>
      </c>
      <c r="I153" s="423">
        <v>13277</v>
      </c>
    </row>
    <row r="154" s="403" customFormat="1" ht="10.5">
      <c r="A154" s="415" t="s">
        <v>869</v>
      </c>
      <c r="B154" s="429" t="s">
        <v>870</v>
      </c>
      <c r="C154" s="406" t="s">
        <v>868</v>
      </c>
      <c r="D154" s="423">
        <v>11480</v>
      </c>
      <c r="E154" s="423">
        <v>12169</v>
      </c>
      <c r="F154" s="423">
        <v>12619</v>
      </c>
      <c r="G154" s="423">
        <v>12968</v>
      </c>
      <c r="H154" s="423">
        <v>13539</v>
      </c>
      <c r="I154" s="423">
        <v>14087</v>
      </c>
    </row>
    <row r="155" s="403" customFormat="1" ht="10.5">
      <c r="A155" s="415" t="s">
        <v>871</v>
      </c>
      <c r="B155" s="429" t="s">
        <v>872</v>
      </c>
      <c r="C155" s="406" t="s">
        <v>868</v>
      </c>
      <c r="D155" s="423">
        <v>8718</v>
      </c>
      <c r="E155" s="423">
        <v>9255</v>
      </c>
      <c r="F155" s="423">
        <v>9580</v>
      </c>
      <c r="G155" s="423">
        <v>9822</v>
      </c>
      <c r="H155" s="423">
        <v>10247</v>
      </c>
      <c r="I155" s="423">
        <v>10661</v>
      </c>
    </row>
    <row r="156" s="403" customFormat="1" ht="10.5">
      <c r="A156" s="415" t="s">
        <v>873</v>
      </c>
      <c r="B156" s="429" t="s">
        <v>874</v>
      </c>
      <c r="C156" s="406" t="s">
        <v>868</v>
      </c>
      <c r="D156" s="423">
        <v>11288</v>
      </c>
      <c r="E156" s="423">
        <v>11902</v>
      </c>
      <c r="F156" s="423">
        <v>12544</v>
      </c>
      <c r="G156" s="423">
        <v>12936</v>
      </c>
      <c r="H156" s="423">
        <v>13501</v>
      </c>
      <c r="I156" s="423">
        <v>14047</v>
      </c>
    </row>
    <row r="157" s="403" customFormat="1" ht="21.199999999999999" customHeight="1">
      <c r="A157" s="415" t="s">
        <v>875</v>
      </c>
      <c r="B157" s="420" t="s">
        <v>876</v>
      </c>
      <c r="C157" s="406" t="s">
        <v>191</v>
      </c>
      <c r="D157" s="423">
        <v>14.699999999999999</v>
      </c>
      <c r="E157" s="423">
        <v>14.800000000000001</v>
      </c>
      <c r="F157" s="423">
        <v>14.9</v>
      </c>
      <c r="G157" s="423">
        <v>14.699999999999999</v>
      </c>
      <c r="H157" s="423">
        <v>13.800000000000001</v>
      </c>
      <c r="I157" s="423">
        <v>12.9</v>
      </c>
    </row>
    <row r="158" s="403" customFormat="1" ht="10.5">
      <c r="A158" s="415"/>
      <c r="B158" s="416" t="s">
        <v>877</v>
      </c>
      <c r="C158" s="406"/>
      <c r="D158" s="423"/>
      <c r="E158" s="423"/>
      <c r="F158" s="423"/>
      <c r="G158" s="423"/>
      <c r="H158" s="423"/>
      <c r="I158" s="423"/>
    </row>
    <row r="159" s="403" customFormat="1" ht="10.5">
      <c r="A159" s="415" t="s">
        <v>878</v>
      </c>
      <c r="B159" s="434" t="s">
        <v>879</v>
      </c>
      <c r="C159" s="407" t="s">
        <v>880</v>
      </c>
      <c r="D159" s="423">
        <v>547.15999999999997</v>
      </c>
      <c r="E159" s="423">
        <v>540.72000000000003</v>
      </c>
      <c r="F159" s="423">
        <v>540.21891515994434</v>
      </c>
      <c r="G159" s="423">
        <v>547.20000000000005</v>
      </c>
      <c r="H159" s="423">
        <v>547.29999999999995</v>
      </c>
      <c r="I159" s="423">
        <v>548.29999999999995</v>
      </c>
    </row>
    <row r="160" s="403" customFormat="1" ht="10.5">
      <c r="A160" s="415" t="s">
        <v>881</v>
      </c>
      <c r="B160" s="434" t="s">
        <v>882</v>
      </c>
      <c r="C160" s="407" t="s">
        <v>880</v>
      </c>
      <c r="D160" s="423">
        <v>654.79100000000005</v>
      </c>
      <c r="E160" s="423">
        <v>654.29999999999995</v>
      </c>
      <c r="F160" s="423">
        <v>654.83054365683154</v>
      </c>
      <c r="G160" s="423">
        <v>653.39509465272249</v>
      </c>
      <c r="H160" s="423">
        <v>652.99601381921946</v>
      </c>
      <c r="I160" s="423">
        <v>652.29762236058934</v>
      </c>
    </row>
    <row r="161" s="403" customFormat="1" ht="10.5">
      <c r="A161" s="415" t="s">
        <v>883</v>
      </c>
      <c r="B161" s="429" t="s">
        <v>884</v>
      </c>
      <c r="C161" s="407" t="s">
        <v>880</v>
      </c>
      <c r="D161" s="423">
        <v>611.88499999999999</v>
      </c>
      <c r="E161" s="423">
        <v>613.13499999999999</v>
      </c>
      <c r="F161" s="423">
        <v>614.67786612984401</v>
      </c>
      <c r="G161" s="423">
        <v>614.85039022559693</v>
      </c>
      <c r="H161" s="423">
        <v>615.45141700001102</v>
      </c>
      <c r="I161" s="423">
        <v>615.95227264535595</v>
      </c>
    </row>
    <row r="162" s="403" customFormat="1" ht="10.5">
      <c r="A162" s="435" t="s">
        <v>885</v>
      </c>
      <c r="B162" s="429" t="s">
        <v>886</v>
      </c>
      <c r="C162" s="407" t="s">
        <v>880</v>
      </c>
      <c r="D162" s="423">
        <v>7.2519999999999998</v>
      </c>
      <c r="E162" s="423">
        <v>7.3280000000000003</v>
      </c>
      <c r="F162" s="423">
        <v>6.9244143408714862</v>
      </c>
      <c r="G162" s="423">
        <v>6.9244143408714862</v>
      </c>
      <c r="H162" s="423">
        <v>7.2129316050744645</v>
      </c>
      <c r="I162" s="423">
        <v>7.5976212906784362</v>
      </c>
    </row>
    <row r="163" s="403" customFormat="1" ht="19.5" customHeight="1">
      <c r="A163" s="435" t="s">
        <v>887</v>
      </c>
      <c r="B163" s="436" t="s">
        <v>888</v>
      </c>
      <c r="C163" s="407" t="s">
        <v>880</v>
      </c>
      <c r="D163" s="423">
        <v>35.654000000000003</v>
      </c>
      <c r="E163" s="423">
        <v>33.838000000000001</v>
      </c>
      <c r="F163" s="423">
        <v>33.286075071160404</v>
      </c>
      <c r="G163" s="423">
        <v>31.776025381098147</v>
      </c>
      <c r="H163" s="423">
        <v>30.557475735215331</v>
      </c>
      <c r="I163" s="423">
        <v>28.800000000000001</v>
      </c>
    </row>
    <row r="164" s="403" customFormat="1" ht="21">
      <c r="A164" s="435" t="s">
        <v>889</v>
      </c>
      <c r="B164" s="430" t="s">
        <v>890</v>
      </c>
      <c r="C164" s="407" t="s">
        <v>880</v>
      </c>
      <c r="D164" s="423">
        <v>35.438000000000002</v>
      </c>
      <c r="E164" s="423">
        <v>33.600000000000001</v>
      </c>
      <c r="F164" s="423">
        <v>33.100000000000001</v>
      </c>
      <c r="G164" s="423">
        <v>31.600000000000001</v>
      </c>
      <c r="H164" s="423">
        <v>30.399999999999999</v>
      </c>
      <c r="I164" s="423">
        <v>28.583849332117474</v>
      </c>
    </row>
    <row r="165" s="403" customFormat="1" ht="21">
      <c r="A165" s="435" t="s">
        <v>891</v>
      </c>
      <c r="B165" s="430" t="s">
        <v>892</v>
      </c>
      <c r="C165" s="407" t="s">
        <v>880</v>
      </c>
      <c r="D165" s="423">
        <v>0.216</v>
      </c>
      <c r="E165" s="423">
        <v>0.22</v>
      </c>
      <c r="F165" s="423">
        <v>0.22302752293577982</v>
      </c>
      <c r="G165" s="423">
        <v>0.20183486238532111</v>
      </c>
      <c r="H165" s="423">
        <v>0.201834862385321</v>
      </c>
      <c r="I165" s="423">
        <v>0.20183486238532111</v>
      </c>
    </row>
    <row r="166" s="403" customFormat="1" ht="21">
      <c r="A166" s="435" t="s">
        <v>893</v>
      </c>
      <c r="B166" s="434" t="s">
        <v>894</v>
      </c>
      <c r="C166" s="407" t="s">
        <v>880</v>
      </c>
      <c r="D166" s="423">
        <v>508.70999999999998</v>
      </c>
      <c r="E166" s="423">
        <v>501.60000000000002</v>
      </c>
      <c r="F166" s="423">
        <v>496.0189151599443</v>
      </c>
      <c r="G166" s="423">
        <v>496.19163869392742</v>
      </c>
      <c r="H166" s="423">
        <v>499.23335132978104</v>
      </c>
      <c r="I166" s="423">
        <v>500.60702800403749</v>
      </c>
    </row>
    <row r="167" s="403" customFormat="1" ht="16.5" customHeight="1">
      <c r="A167" s="435" t="s">
        <v>895</v>
      </c>
      <c r="B167" s="436" t="s">
        <v>896</v>
      </c>
      <c r="C167" s="407" t="s">
        <v>880</v>
      </c>
      <c r="D167" s="423">
        <v>26.209</v>
      </c>
      <c r="E167" s="423">
        <v>26.379999999999999</v>
      </c>
      <c r="F167" s="423">
        <v>26.631961585514293</v>
      </c>
      <c r="G167" s="423">
        <v>26.631961585514293</v>
      </c>
      <c r="H167" s="423">
        <v>23.4502448768263</v>
      </c>
      <c r="I167" s="423">
        <v>22.553765238606491</v>
      </c>
    </row>
    <row r="168" s="403" customFormat="1" ht="11.25" customHeight="1">
      <c r="A168" s="435" t="s">
        <v>897</v>
      </c>
      <c r="B168" s="436" t="s">
        <v>898</v>
      </c>
      <c r="C168" s="407" t="s">
        <v>880</v>
      </c>
      <c r="D168" s="423">
        <v>11.981999999999999</v>
      </c>
      <c r="E168" s="423">
        <v>12.414999999999999</v>
      </c>
      <c r="F168" s="423">
        <v>12.183344027563999</v>
      </c>
      <c r="G168" s="423">
        <v>12.183344027563999</v>
      </c>
      <c r="H168" s="423">
        <v>12.201549155806843</v>
      </c>
      <c r="I168" s="423">
        <v>12.482956035474356</v>
      </c>
    </row>
    <row r="169" s="403" customFormat="1" ht="10.5">
      <c r="A169" s="435" t="s">
        <v>899</v>
      </c>
      <c r="B169" s="436" t="s">
        <v>900</v>
      </c>
      <c r="C169" s="407" t="s">
        <v>880</v>
      </c>
      <c r="D169" s="423">
        <v>68.495000000000005</v>
      </c>
      <c r="E169" s="423">
        <v>64.001999999999995</v>
      </c>
      <c r="F169" s="423">
        <v>63.961153980041772</v>
      </c>
      <c r="G169" s="423">
        <v>63.961153980041772</v>
      </c>
      <c r="H169" s="423">
        <v>67.668055994606917</v>
      </c>
      <c r="I169" s="423">
        <v>67.870002200117028</v>
      </c>
    </row>
    <row r="170" s="403" customFormat="1" ht="21">
      <c r="A170" s="435" t="s">
        <v>901</v>
      </c>
      <c r="B170" s="436" t="s">
        <v>902</v>
      </c>
      <c r="C170" s="407" t="s">
        <v>880</v>
      </c>
      <c r="D170" s="423">
        <v>14.645</v>
      </c>
      <c r="E170" s="423">
        <v>13.069000000000001</v>
      </c>
      <c r="F170" s="423">
        <v>13.009154109173673</v>
      </c>
      <c r="G170" s="423">
        <v>13.009154109173673</v>
      </c>
      <c r="H170" s="423">
        <v>14.367212996941261</v>
      </c>
      <c r="I170" s="423">
        <v>14.442104000977189</v>
      </c>
    </row>
    <row r="171" s="403" customFormat="1" ht="30.75" customHeight="1">
      <c r="A171" s="435" t="s">
        <v>903</v>
      </c>
      <c r="B171" s="436" t="s">
        <v>904</v>
      </c>
      <c r="C171" s="407" t="s">
        <v>880</v>
      </c>
      <c r="D171" s="423">
        <v>4.593</v>
      </c>
      <c r="E171" s="423">
        <v>3.9039999999999999</v>
      </c>
      <c r="F171" s="423">
        <v>3.8406579919678721</v>
      </c>
      <c r="G171" s="423">
        <v>3.8406579919678721</v>
      </c>
      <c r="H171" s="423">
        <v>4.689855698806479</v>
      </c>
      <c r="I171" s="423">
        <v>4.804096262978228</v>
      </c>
    </row>
    <row r="172" s="403" customFormat="1" ht="10.5">
      <c r="A172" s="435" t="s">
        <v>905</v>
      </c>
      <c r="B172" s="436" t="s">
        <v>906</v>
      </c>
      <c r="C172" s="407" t="s">
        <v>880</v>
      </c>
      <c r="D172" s="423">
        <v>34.057000000000002</v>
      </c>
      <c r="E172" s="423">
        <v>34.341999999999999</v>
      </c>
      <c r="F172" s="423">
        <v>33.959891515994428</v>
      </c>
      <c r="G172" s="423">
        <v>33.959891515994428</v>
      </c>
      <c r="H172" s="423">
        <v>33.444575731360935</v>
      </c>
      <c r="I172" s="423">
        <v>33.431508728953595</v>
      </c>
    </row>
    <row r="173" s="403" customFormat="1" ht="21">
      <c r="A173" s="435" t="s">
        <v>907</v>
      </c>
      <c r="B173" s="436" t="s">
        <v>908</v>
      </c>
      <c r="C173" s="407" t="s">
        <v>880</v>
      </c>
      <c r="D173" s="423">
        <v>91.805000000000007</v>
      </c>
      <c r="E173" s="423">
        <v>96.605000000000004</v>
      </c>
      <c r="F173" s="423">
        <v>95.530118219749639</v>
      </c>
      <c r="G173" s="423">
        <v>95.530118219749639</v>
      </c>
      <c r="H173" s="423">
        <v>90.154817225912893</v>
      </c>
      <c r="I173" s="423">
        <v>90.18332218031621</v>
      </c>
    </row>
    <row r="174" s="403" customFormat="1" ht="10.5">
      <c r="A174" s="435" t="s">
        <v>909</v>
      </c>
      <c r="B174" s="436" t="s">
        <v>910</v>
      </c>
      <c r="C174" s="407" t="s">
        <v>880</v>
      </c>
      <c r="D174" s="423">
        <v>40.409999999999997</v>
      </c>
      <c r="E174" s="423">
        <v>39.520000000000003</v>
      </c>
      <c r="F174" s="423">
        <v>38.912290725855883</v>
      </c>
      <c r="G174" s="423">
        <v>38.912290725855883</v>
      </c>
      <c r="H174" s="423">
        <v>39.40715756973637</v>
      </c>
      <c r="I174" s="423">
        <v>39.385895108152432</v>
      </c>
    </row>
    <row r="175" s="403" customFormat="1" ht="21.199999999999999" customHeight="1">
      <c r="A175" s="435" t="s">
        <v>911</v>
      </c>
      <c r="B175" s="436" t="s">
        <v>912</v>
      </c>
      <c r="C175" s="407" t="s">
        <v>880</v>
      </c>
      <c r="D175" s="423">
        <v>16.189</v>
      </c>
      <c r="E175" s="423">
        <v>17.559000000000001</v>
      </c>
      <c r="F175" s="423">
        <v>17.36362865090403</v>
      </c>
      <c r="G175" s="423">
        <v>17.36362865090403</v>
      </c>
      <c r="H175" s="423">
        <v>15.676661682678493</v>
      </c>
      <c r="I175" s="423">
        <v>15.606820832702242</v>
      </c>
    </row>
    <row r="176" s="403" customFormat="1" ht="10.5">
      <c r="A176" s="435" t="s">
        <v>913</v>
      </c>
      <c r="B176" s="436" t="s">
        <v>914</v>
      </c>
      <c r="C176" s="407" t="s">
        <v>880</v>
      </c>
      <c r="D176" s="423">
        <v>10.141</v>
      </c>
      <c r="E176" s="423">
        <v>9.9589999999999996</v>
      </c>
      <c r="F176" s="423">
        <v>9.869091963835908</v>
      </c>
      <c r="G176" s="423">
        <v>9.869091963835908</v>
      </c>
      <c r="H176" s="423">
        <v>10.029120635115115</v>
      </c>
      <c r="I176" s="423">
        <v>10.085235918636576</v>
      </c>
    </row>
    <row r="177" s="403" customFormat="1" ht="10.5">
      <c r="A177" s="435" t="s">
        <v>915</v>
      </c>
      <c r="B177" s="436" t="s">
        <v>916</v>
      </c>
      <c r="C177" s="407" t="s">
        <v>880</v>
      </c>
      <c r="D177" s="423">
        <v>7.7309999999999999</v>
      </c>
      <c r="E177" s="423">
        <v>7.3940000000000001</v>
      </c>
      <c r="F177" s="423">
        <v>7.3643741644515135</v>
      </c>
      <c r="G177" s="423">
        <v>7.3643741644515135</v>
      </c>
      <c r="H177" s="423">
        <v>7.3203496638077654</v>
      </c>
      <c r="I177" s="423">
        <v>7.2152813142868197</v>
      </c>
    </row>
    <row r="178" s="403" customFormat="1" ht="10.5">
      <c r="A178" s="435" t="s">
        <v>917</v>
      </c>
      <c r="B178" s="436" t="s">
        <v>918</v>
      </c>
      <c r="C178" s="407" t="s">
        <v>880</v>
      </c>
      <c r="D178" s="423">
        <v>11.788</v>
      </c>
      <c r="E178" s="423">
        <v>10.645</v>
      </c>
      <c r="F178" s="423">
        <v>10.526557719054241</v>
      </c>
      <c r="G178" s="423">
        <v>10.526557719054241</v>
      </c>
      <c r="H178" s="423">
        <v>12.008272597026439</v>
      </c>
      <c r="I178" s="423">
        <v>12.267517083941403</v>
      </c>
    </row>
    <row r="179" s="403" customFormat="1" ht="10.5">
      <c r="A179" s="435" t="s">
        <v>919</v>
      </c>
      <c r="B179" s="436" t="s">
        <v>920</v>
      </c>
      <c r="C179" s="407" t="s">
        <v>880</v>
      </c>
      <c r="D179" s="423">
        <v>26.082000000000001</v>
      </c>
      <c r="E179" s="423">
        <v>25.524999999999999</v>
      </c>
      <c r="F179" s="423">
        <v>24.874572186519206</v>
      </c>
      <c r="G179" s="423">
        <v>24.874572186519206</v>
      </c>
      <c r="H179" s="423">
        <v>26.605484698916378</v>
      </c>
      <c r="I179" s="423">
        <v>27.267454084423573</v>
      </c>
    </row>
    <row r="180" s="403" customFormat="1" ht="21">
      <c r="A180" s="435" t="s">
        <v>921</v>
      </c>
      <c r="B180" s="436" t="s">
        <v>922</v>
      </c>
      <c r="C180" s="407" t="s">
        <v>880</v>
      </c>
      <c r="D180" s="423">
        <v>8.4809999999999999</v>
      </c>
      <c r="E180" s="423">
        <v>9.6539999999999999</v>
      </c>
      <c r="F180" s="423">
        <v>9.4250689536088412</v>
      </c>
      <c r="G180" s="423">
        <v>9.4250689536088412</v>
      </c>
      <c r="H180" s="423">
        <v>8.582445592643797</v>
      </c>
      <c r="I180" s="423">
        <v>8.7435513767237367</v>
      </c>
    </row>
    <row r="181" s="403" customFormat="1" ht="21">
      <c r="A181" s="435" t="s">
        <v>923</v>
      </c>
      <c r="B181" s="436" t="s">
        <v>924</v>
      </c>
      <c r="C181" s="407" t="s">
        <v>880</v>
      </c>
      <c r="D181" s="423">
        <v>32.683</v>
      </c>
      <c r="E181" s="423">
        <v>31.126999999999999</v>
      </c>
      <c r="F181" s="423">
        <v>30.180670024750992</v>
      </c>
      <c r="G181" s="423">
        <v>30.180670024750992</v>
      </c>
      <c r="H181" s="423">
        <v>33.029031129983075</v>
      </c>
      <c r="I181" s="423">
        <v>33.653680147721957</v>
      </c>
    </row>
    <row r="182" s="403" customFormat="1" ht="10.5">
      <c r="A182" s="435" t="s">
        <v>925</v>
      </c>
      <c r="B182" s="436" t="s">
        <v>844</v>
      </c>
      <c r="C182" s="407" t="s">
        <v>880</v>
      </c>
      <c r="D182" s="423">
        <v>53.424999999999997</v>
      </c>
      <c r="E182" s="423">
        <v>49.966999999999999</v>
      </c>
      <c r="F182" s="423">
        <v>49.862962615595286</v>
      </c>
      <c r="G182" s="423">
        <v>49.862962615595286</v>
      </c>
      <c r="H182" s="423">
        <v>51.409631869999409</v>
      </c>
      <c r="I182" s="423">
        <v>51.042681235739245</v>
      </c>
    </row>
    <row r="183" s="403" customFormat="1" ht="9.75" customHeight="1">
      <c r="A183" s="435" t="s">
        <v>926</v>
      </c>
      <c r="B183" s="436" t="s">
        <v>927</v>
      </c>
      <c r="C183" s="407" t="s">
        <v>880</v>
      </c>
      <c r="D183" s="423">
        <v>33.945</v>
      </c>
      <c r="E183" s="423">
        <v>32.756999999999998</v>
      </c>
      <c r="F183" s="423">
        <v>31.87402297834732</v>
      </c>
      <c r="G183" s="423">
        <v>31.87402297834732</v>
      </c>
      <c r="H183" s="423">
        <v>34.217681966482559</v>
      </c>
      <c r="I183" s="423">
        <v>34.805893826009829</v>
      </c>
    </row>
    <row r="184" s="403" customFormat="1" ht="21">
      <c r="A184" s="435" t="s">
        <v>928</v>
      </c>
      <c r="B184" s="436" t="s">
        <v>929</v>
      </c>
      <c r="C184" s="407" t="s">
        <v>880</v>
      </c>
      <c r="D184" s="423">
        <v>6.1399999999999997</v>
      </c>
      <c r="E184" s="423">
        <v>6.0910000000000002</v>
      </c>
      <c r="F184" s="423">
        <v>6.0232280945757992</v>
      </c>
      <c r="G184" s="423">
        <v>6.0232280945757992</v>
      </c>
      <c r="H184" s="423">
        <v>5.9944724705742001</v>
      </c>
      <c r="I184" s="423">
        <v>5.999590087779417</v>
      </c>
    </row>
    <row r="185" s="403" customFormat="1" ht="10.5">
      <c r="A185" s="435" t="s">
        <v>930</v>
      </c>
      <c r="B185" s="436" t="s">
        <v>931</v>
      </c>
      <c r="C185" s="407" t="s">
        <v>880</v>
      </c>
      <c r="D185" s="423">
        <v>9.9000000000000004</v>
      </c>
      <c r="E185" s="423">
        <v>10.699999999999999</v>
      </c>
      <c r="F185" s="423">
        <v>10.580945757997217</v>
      </c>
      <c r="G185" s="423">
        <v>10.765727600084727</v>
      </c>
      <c r="H185" s="423">
        <v>8.9670659446167988</v>
      </c>
      <c r="I185" s="423">
        <v>8.8051053628760094</v>
      </c>
    </row>
    <row r="186" s="403" customFormat="1" ht="21">
      <c r="A186" s="435" t="s">
        <v>932</v>
      </c>
      <c r="B186" s="434" t="s">
        <v>933</v>
      </c>
      <c r="C186" s="407" t="s">
        <v>880</v>
      </c>
      <c r="D186" s="423">
        <v>146.09999999999999</v>
      </c>
      <c r="E186" s="423">
        <v>152.69999999999999</v>
      </c>
      <c r="F186" s="423">
        <v>159.26843856582201</v>
      </c>
      <c r="G186" s="423">
        <v>157.5631359948319</v>
      </c>
      <c r="H186" s="423">
        <v>153.86694982873328</v>
      </c>
      <c r="I186" s="423">
        <v>151.64923812907409</v>
      </c>
    </row>
    <row r="187" s="403" customFormat="1" ht="21">
      <c r="A187" s="435" t="s">
        <v>934</v>
      </c>
      <c r="B187" s="436" t="s">
        <v>935</v>
      </c>
      <c r="C187" s="407" t="s">
        <v>880</v>
      </c>
      <c r="D187" s="423">
        <v>69.870999999999995</v>
      </c>
      <c r="E187" s="423">
        <v>71.619</v>
      </c>
      <c r="F187" s="423">
        <v>75.190987150348747</v>
      </c>
      <c r="G187" s="423">
        <v>75.507803107442896</v>
      </c>
      <c r="H187" s="423">
        <v>77.619909488070689</v>
      </c>
      <c r="I187" s="423">
        <v>78.14793608322762</v>
      </c>
    </row>
    <row r="188" s="403" customFormat="1" ht="21">
      <c r="A188" s="435" t="s">
        <v>936</v>
      </c>
      <c r="B188" s="436" t="s">
        <v>937</v>
      </c>
      <c r="C188" s="407" t="s">
        <v>880</v>
      </c>
      <c r="D188" s="423">
        <v>7.25</v>
      </c>
      <c r="E188" s="423">
        <v>6.3399999999999999</v>
      </c>
      <c r="F188" s="423">
        <v>18</v>
      </c>
      <c r="G188" s="423">
        <v>20.5</v>
      </c>
      <c r="H188" s="423">
        <v>17.399999999999999</v>
      </c>
      <c r="I188" s="423">
        <v>12.4</v>
      </c>
    </row>
    <row r="189" s="403" customFormat="1" ht="21">
      <c r="A189" s="435" t="s">
        <v>938</v>
      </c>
      <c r="B189" s="436" t="s">
        <v>939</v>
      </c>
      <c r="C189" s="407" t="s">
        <v>880</v>
      </c>
      <c r="D189" s="423">
        <v>68.978999999999999</v>
      </c>
      <c r="E189" s="423">
        <v>74.740999999999985</v>
      </c>
      <c r="F189" s="423">
        <v>66.077451415473263</v>
      </c>
      <c r="G189" s="423">
        <v>61.555332887389</v>
      </c>
      <c r="H189" s="423">
        <v>58.847040340662595</v>
      </c>
      <c r="I189" s="423">
        <v>61.101302045846474</v>
      </c>
    </row>
    <row r="190" s="403" customFormat="1" ht="21">
      <c r="A190" s="415" t="s">
        <v>940</v>
      </c>
      <c r="B190" s="420" t="s">
        <v>941</v>
      </c>
      <c r="C190" s="406" t="s">
        <v>572</v>
      </c>
      <c r="D190" s="423">
        <v>41900.900000000001</v>
      </c>
      <c r="E190" s="423">
        <v>45525.900000000001</v>
      </c>
      <c r="F190" s="423">
        <v>47505.220000000001</v>
      </c>
      <c r="G190" s="423">
        <v>49264.440000000002</v>
      </c>
      <c r="H190" s="423">
        <v>51406.949999999997</v>
      </c>
      <c r="I190" s="423">
        <v>53507.550000000003</v>
      </c>
    </row>
    <row r="191" s="403" customFormat="1" ht="21">
      <c r="A191" s="415" t="s">
        <v>942</v>
      </c>
      <c r="B191" s="420" t="s">
        <v>943</v>
      </c>
      <c r="C191" s="406" t="s">
        <v>720</v>
      </c>
      <c r="D191" s="423">
        <v>111.7</v>
      </c>
      <c r="E191" s="423">
        <v>108.7</v>
      </c>
      <c r="F191" s="423">
        <v>104.34767901348462</v>
      </c>
      <c r="G191" s="423">
        <v>103.7032140888938</v>
      </c>
      <c r="H191" s="423">
        <v>104.34899899400052</v>
      </c>
      <c r="I191" s="423">
        <v>104.08621791411474</v>
      </c>
    </row>
    <row r="192" s="403" customFormat="1" ht="30.949999999999999" customHeight="1">
      <c r="A192" s="415" t="s">
        <v>944</v>
      </c>
      <c r="B192" s="420" t="s">
        <v>945</v>
      </c>
      <c r="C192" s="406" t="s">
        <v>572</v>
      </c>
      <c r="D192" s="423">
        <v>36121</v>
      </c>
      <c r="E192" s="423">
        <v>37692</v>
      </c>
      <c r="F192" s="423">
        <v>37858</v>
      </c>
      <c r="G192" s="423">
        <v>39263.760000000002</v>
      </c>
      <c r="H192" s="423">
        <v>40971.339999999997</v>
      </c>
      <c r="I192" s="423">
        <v>42645.519999999997</v>
      </c>
    </row>
    <row r="193" s="403" customFormat="1" ht="30.949999999999999" customHeight="1">
      <c r="A193" s="415" t="s">
        <v>946</v>
      </c>
      <c r="B193" s="420" t="s">
        <v>947</v>
      </c>
      <c r="C193" s="406" t="s">
        <v>720</v>
      </c>
      <c r="D193" s="423">
        <v>109.90000000000001</v>
      </c>
      <c r="E193" s="423">
        <v>104.3</v>
      </c>
      <c r="F193" s="423">
        <v>100.44041175846334</v>
      </c>
      <c r="G193" s="423">
        <v>103.71324422843257</v>
      </c>
      <c r="H193" s="423">
        <v>104.34899765075987</v>
      </c>
      <c r="I193" s="423">
        <v>104.08622222265613</v>
      </c>
    </row>
    <row r="194" s="403" customFormat="1" ht="10.5">
      <c r="A194" s="415" t="s">
        <v>948</v>
      </c>
      <c r="B194" s="417" t="s">
        <v>949</v>
      </c>
      <c r="C194" s="406" t="s">
        <v>720</v>
      </c>
      <c r="D194" s="423">
        <v>108.5</v>
      </c>
      <c r="E194" s="423">
        <v>103.40000000000001</v>
      </c>
      <c r="F194" s="423">
        <v>100.72</v>
      </c>
      <c r="G194" s="423">
        <v>100</v>
      </c>
      <c r="H194" s="423">
        <v>100.05</v>
      </c>
      <c r="I194" s="423">
        <v>100.08</v>
      </c>
    </row>
    <row r="195" s="403" customFormat="1" ht="10.5">
      <c r="A195" s="415" t="s">
        <v>950</v>
      </c>
      <c r="B195" s="417" t="s">
        <v>462</v>
      </c>
      <c r="C195" s="406" t="s">
        <v>618</v>
      </c>
      <c r="D195" s="423">
        <v>99.599999999999994</v>
      </c>
      <c r="E195" s="423">
        <v>99.799999999999997</v>
      </c>
      <c r="F195" s="423">
        <v>90.599999999999994</v>
      </c>
      <c r="G195" s="423">
        <v>105.7</v>
      </c>
      <c r="H195" s="423">
        <v>100.7</v>
      </c>
      <c r="I195" s="423">
        <v>101.09999999999999</v>
      </c>
    </row>
    <row r="196" s="403" customFormat="1" ht="10.5">
      <c r="A196" s="415" t="s">
        <v>951</v>
      </c>
      <c r="B196" s="417" t="s">
        <v>569</v>
      </c>
      <c r="C196" s="406" t="s">
        <v>952</v>
      </c>
      <c r="D196" s="423">
        <v>6.2999999999999998</v>
      </c>
      <c r="E196" s="423">
        <v>5.5</v>
      </c>
      <c r="F196" s="423">
        <v>8.1818682685173236</v>
      </c>
      <c r="G196" s="423">
        <v>8.0409356725146193</v>
      </c>
      <c r="H196" s="423">
        <v>7.7653937511419704</v>
      </c>
      <c r="I196" s="423">
        <v>6.9487506839321549</v>
      </c>
    </row>
    <row r="197" s="403" customFormat="1" ht="10.5">
      <c r="A197" s="415" t="s">
        <v>953</v>
      </c>
      <c r="B197" s="417" t="s">
        <v>451</v>
      </c>
      <c r="C197" s="406" t="s">
        <v>191</v>
      </c>
      <c r="D197" s="423">
        <v>1.3</v>
      </c>
      <c r="E197" s="423">
        <v>1.1000000000000001</v>
      </c>
      <c r="F197" s="423">
        <v>4.0687997040872936</v>
      </c>
      <c r="G197" s="423">
        <v>3.5170926946115184</v>
      </c>
      <c r="H197" s="423">
        <v>2.9057017543859645</v>
      </c>
      <c r="I197" s="423">
        <v>2.1997088195831007</v>
      </c>
    </row>
    <row r="198" s="403" customFormat="1" ht="10.5">
      <c r="A198" s="415" t="s">
        <v>954</v>
      </c>
      <c r="B198" s="417" t="s">
        <v>955</v>
      </c>
      <c r="C198" s="406" t="s">
        <v>174</v>
      </c>
      <c r="D198" s="423">
        <v>34.399999999999999</v>
      </c>
      <c r="E198" s="423">
        <v>29.5</v>
      </c>
      <c r="F198" s="423">
        <v>44.200000000000003</v>
      </c>
      <c r="G198" s="423">
        <v>44</v>
      </c>
      <c r="H198" s="423">
        <v>42.5</v>
      </c>
      <c r="I198" s="423">
        <v>38.100000000000001</v>
      </c>
    </row>
    <row r="199" s="403" customFormat="1" ht="21.199999999999999" customHeight="1">
      <c r="A199" s="415" t="s">
        <v>956</v>
      </c>
      <c r="B199" s="420" t="s">
        <v>453</v>
      </c>
      <c r="C199" s="406" t="s">
        <v>174</v>
      </c>
      <c r="D199" s="423">
        <v>7</v>
      </c>
      <c r="E199" s="423">
        <v>6.0999999999999996</v>
      </c>
      <c r="F199" s="423">
        <v>22</v>
      </c>
      <c r="G199" s="423">
        <v>19</v>
      </c>
      <c r="H199" s="423">
        <v>15.9</v>
      </c>
      <c r="I199" s="423">
        <v>12.039006369578308</v>
      </c>
    </row>
    <row r="200" s="403" customFormat="1" ht="10.5">
      <c r="A200" s="415" t="s">
        <v>957</v>
      </c>
      <c r="B200" s="417" t="s">
        <v>580</v>
      </c>
      <c r="C200" s="406" t="s">
        <v>581</v>
      </c>
      <c r="D200" s="423">
        <v>158064.5</v>
      </c>
      <c r="E200" s="423">
        <v>163083.20000000001</v>
      </c>
      <c r="F200" s="423">
        <v>168909.56278159999</v>
      </c>
      <c r="G200" s="423">
        <v>174809.938131067</v>
      </c>
      <c r="H200" s="423">
        <v>180438.41171907898</v>
      </c>
      <c r="I200" s="423">
        <v>186719.95000000001</v>
      </c>
    </row>
    <row r="201" s="403" customFormat="1" ht="10.5">
      <c r="A201" s="415" t="s">
        <v>958</v>
      </c>
      <c r="B201" s="417" t="s">
        <v>959</v>
      </c>
      <c r="C201" s="406" t="s">
        <v>720</v>
      </c>
      <c r="D201" s="423">
        <v>111.40000000000001</v>
      </c>
      <c r="E201" s="423">
        <v>103.2</v>
      </c>
      <c r="F201" s="423">
        <v>103.56999999999999</v>
      </c>
      <c r="G201" s="423">
        <v>103.49321569027812</v>
      </c>
      <c r="H201" s="423">
        <v>103.219767507607</v>
      </c>
      <c r="I201" s="423">
        <v>103.48</v>
      </c>
    </row>
    <row r="202" s="403" customFormat="1">
      <c r="A202" s="437" t="s">
        <v>960</v>
      </c>
      <c r="B202" s="438"/>
      <c r="C202" s="438"/>
      <c r="D202" s="438"/>
      <c r="E202" s="438"/>
      <c r="F202" s="438"/>
      <c r="G202" s="438"/>
      <c r="H202" s="438"/>
      <c r="I202" s="438"/>
    </row>
    <row r="203" s="400" customFormat="1">
      <c r="A203" s="439" t="s">
        <v>961</v>
      </c>
      <c r="B203" s="440"/>
      <c r="C203" s="440"/>
      <c r="D203" s="440"/>
      <c r="E203" s="440"/>
      <c r="F203" s="440"/>
      <c r="G203" s="440"/>
      <c r="H203" s="440"/>
      <c r="I203" s="440"/>
    </row>
  </sheetData>
  <mergeCells count="8">
    <mergeCell ref="A1:I1"/>
    <mergeCell ref="A2:I2"/>
    <mergeCell ref="G4:I4"/>
    <mergeCell ref="D5:D7"/>
    <mergeCell ref="E5:E7"/>
    <mergeCell ref="F5:F7"/>
    <mergeCell ref="A202:I202"/>
    <mergeCell ref="A203:I203"/>
  </mergeCells>
  <printOptions headings="0" gridLines="0"/>
  <pageMargins left="0.39370078740157477" right="0.39370078740157477" top="0.39370078740157477" bottom="0.39370078740157477" header="0.19685039370078738" footer="0.19685039370078738"/>
  <pageSetup paperSize="9" scale="94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30" workbookViewId="0">
      <pane xSplit="1" ySplit="7" topLeftCell="B8" activePane="bottomRight" state="frozen"/>
      <selection activeCell="B8" activeCellId="0" sqref="B8"/>
    </sheetView>
  </sheetViews>
  <sheetFormatPr defaultRowHeight="14.25"/>
  <cols>
    <col customWidth="1" min="1" max="1" style="394" width="5.28515625"/>
    <col customWidth="1" min="2" max="2" style="393" width="37.7109375"/>
    <col customWidth="1" min="3" max="3" style="393" width="16.42578125"/>
    <col customWidth="1" min="4" max="4" style="393" width="11"/>
    <col customWidth="1" min="5" max="5" style="393" width="9.5703125"/>
    <col customWidth="1" min="6" max="6" style="393" width="12"/>
    <col customWidth="1" min="7" max="7" style="393" width="9"/>
    <col customWidth="1" min="8" max="8" style="393" width="9.85546875"/>
    <col customWidth="1" min="9" max="9" style="393" width="10.5703125"/>
    <col min="10" max="253" style="393" width="9.140625"/>
    <col customWidth="1" min="254" max="254" style="393" width="5.28515625"/>
    <col customWidth="1" min="255" max="255" style="393" width="37.7109375"/>
    <col customWidth="1" min="256" max="256" style="393" width="16.42578125"/>
    <col customWidth="1" min="257" max="257" style="393" width="11"/>
    <col customWidth="1" min="258" max="258" style="393" width="9.5703125"/>
    <col customWidth="1" min="259" max="259" style="393" width="12"/>
    <col customWidth="1" min="260" max="261" style="393" width="9"/>
    <col customWidth="1" min="262" max="262" style="393" width="10"/>
    <col customWidth="1" min="263" max="263" style="393" width="9.85546875"/>
    <col customWidth="1" min="264" max="264" style="393" width="9.7109375"/>
    <col customWidth="1" min="265" max="265" style="393" width="10.5703125"/>
    <col min="266" max="509" style="393" width="9.140625"/>
    <col customWidth="1" min="510" max="510" style="393" width="5.28515625"/>
    <col customWidth="1" min="511" max="511" style="393" width="37.7109375"/>
    <col customWidth="1" min="512" max="512" style="393" width="16.42578125"/>
    <col customWidth="1" min="513" max="513" style="393" width="11"/>
    <col customWidth="1" min="514" max="514" style="393" width="9.5703125"/>
    <col customWidth="1" min="515" max="515" style="393" width="12"/>
    <col customWidth="1" min="516" max="517" style="393" width="9"/>
    <col customWidth="1" min="518" max="518" style="393" width="10"/>
    <col customWidth="1" min="519" max="519" style="393" width="9.85546875"/>
    <col customWidth="1" min="520" max="520" style="393" width="9.7109375"/>
    <col customWidth="1" min="521" max="521" style="393" width="10.5703125"/>
    <col min="522" max="765" style="393" width="9.140625"/>
    <col customWidth="1" min="766" max="766" style="393" width="5.28515625"/>
    <col customWidth="1" min="767" max="767" style="393" width="37.7109375"/>
    <col customWidth="1" min="768" max="768" style="393" width="16.42578125"/>
    <col customWidth="1" min="769" max="769" style="393" width="11"/>
    <col customWidth="1" min="770" max="770" style="393" width="9.5703125"/>
    <col customWidth="1" min="771" max="771" style="393" width="12"/>
    <col customWidth="1" min="772" max="773" style="393" width="9"/>
    <col customWidth="1" min="774" max="774" style="393" width="10"/>
    <col customWidth="1" min="775" max="775" style="393" width="9.85546875"/>
    <col customWidth="1" min="776" max="776" style="393" width="9.7109375"/>
    <col customWidth="1" min="777" max="777" style="393" width="10.5703125"/>
    <col min="778" max="1021" style="393" width="9.140625"/>
    <col customWidth="1" min="1022" max="1022" style="393" width="5.28515625"/>
    <col customWidth="1" min="1023" max="1023" style="393" width="37.7109375"/>
    <col customWidth="1" min="1024" max="1024" style="393" width="16.42578125"/>
    <col customWidth="1" min="1025" max="1025" style="393" width="11"/>
    <col customWidth="1" min="1026" max="1026" style="393" width="9.5703125"/>
    <col customWidth="1" min="1027" max="1027" style="393" width="12"/>
    <col customWidth="1" min="1028" max="1029" style="393" width="9"/>
    <col customWidth="1" min="1030" max="1030" style="393" width="10"/>
    <col customWidth="1" min="1031" max="1031" style="393" width="9.85546875"/>
    <col customWidth="1" min="1032" max="1032" style="393" width="9.7109375"/>
    <col customWidth="1" min="1033" max="1033" style="393" width="10.5703125"/>
    <col min="1034" max="1277" style="393" width="9.140625"/>
    <col customWidth="1" min="1278" max="1278" style="393" width="5.28515625"/>
    <col customWidth="1" min="1279" max="1279" style="393" width="37.7109375"/>
    <col customWidth="1" min="1280" max="1280" style="393" width="16.42578125"/>
    <col customWidth="1" min="1281" max="1281" style="393" width="11"/>
    <col customWidth="1" min="1282" max="1282" style="393" width="9.5703125"/>
    <col customWidth="1" min="1283" max="1283" style="393" width="12"/>
    <col customWidth="1" min="1284" max="1285" style="393" width="9"/>
    <col customWidth="1" min="1286" max="1286" style="393" width="10"/>
    <col customWidth="1" min="1287" max="1287" style="393" width="9.85546875"/>
    <col customWidth="1" min="1288" max="1288" style="393" width="9.7109375"/>
    <col customWidth="1" min="1289" max="1289" style="393" width="10.5703125"/>
    <col min="1290" max="1533" style="393" width="9.140625"/>
    <col customWidth="1" min="1534" max="1534" style="393" width="5.28515625"/>
    <col customWidth="1" min="1535" max="1535" style="393" width="37.7109375"/>
    <col customWidth="1" min="1536" max="1536" style="393" width="16.42578125"/>
    <col customWidth="1" min="1537" max="1537" style="393" width="11"/>
    <col customWidth="1" min="1538" max="1538" style="393" width="9.5703125"/>
    <col customWidth="1" min="1539" max="1539" style="393" width="12"/>
    <col customWidth="1" min="1540" max="1541" style="393" width="9"/>
    <col customWidth="1" min="1542" max="1542" style="393" width="10"/>
    <col customWidth="1" min="1543" max="1543" style="393" width="9.85546875"/>
    <col customWidth="1" min="1544" max="1544" style="393" width="9.7109375"/>
    <col customWidth="1" min="1545" max="1545" style="393" width="10.5703125"/>
    <col min="1546" max="1789" style="393" width="9.140625"/>
    <col customWidth="1" min="1790" max="1790" style="393" width="5.28515625"/>
    <col customWidth="1" min="1791" max="1791" style="393" width="37.7109375"/>
    <col customWidth="1" min="1792" max="1792" style="393" width="16.42578125"/>
    <col customWidth="1" min="1793" max="1793" style="393" width="11"/>
    <col customWidth="1" min="1794" max="1794" style="393" width="9.5703125"/>
    <col customWidth="1" min="1795" max="1795" style="393" width="12"/>
    <col customWidth="1" min="1796" max="1797" style="393" width="9"/>
    <col customWidth="1" min="1798" max="1798" style="393" width="10"/>
    <col customWidth="1" min="1799" max="1799" style="393" width="9.85546875"/>
    <col customWidth="1" min="1800" max="1800" style="393" width="9.7109375"/>
    <col customWidth="1" min="1801" max="1801" style="393" width="10.5703125"/>
    <col min="1802" max="2045" style="393" width="9.140625"/>
    <col customWidth="1" min="2046" max="2046" style="393" width="5.28515625"/>
    <col customWidth="1" min="2047" max="2047" style="393" width="37.7109375"/>
    <col customWidth="1" min="2048" max="2048" style="393" width="16.42578125"/>
    <col customWidth="1" min="2049" max="2049" style="393" width="11"/>
    <col customWidth="1" min="2050" max="2050" style="393" width="9.5703125"/>
    <col customWidth="1" min="2051" max="2051" style="393" width="12"/>
    <col customWidth="1" min="2052" max="2053" style="393" width="9"/>
    <col customWidth="1" min="2054" max="2054" style="393" width="10"/>
    <col customWidth="1" min="2055" max="2055" style="393" width="9.85546875"/>
    <col customWidth="1" min="2056" max="2056" style="393" width="9.7109375"/>
    <col customWidth="1" min="2057" max="2057" style="393" width="10.5703125"/>
    <col min="2058" max="2301" style="393" width="9.140625"/>
    <col customWidth="1" min="2302" max="2302" style="393" width="5.28515625"/>
    <col customWidth="1" min="2303" max="2303" style="393" width="37.7109375"/>
    <col customWidth="1" min="2304" max="2304" style="393" width="16.42578125"/>
    <col customWidth="1" min="2305" max="2305" style="393" width="11"/>
    <col customWidth="1" min="2306" max="2306" style="393" width="9.5703125"/>
    <col customWidth="1" min="2307" max="2307" style="393" width="12"/>
    <col customWidth="1" min="2308" max="2309" style="393" width="9"/>
    <col customWidth="1" min="2310" max="2310" style="393" width="10"/>
    <col customWidth="1" min="2311" max="2311" style="393" width="9.85546875"/>
    <col customWidth="1" min="2312" max="2312" style="393" width="9.7109375"/>
    <col customWidth="1" min="2313" max="2313" style="393" width="10.5703125"/>
    <col min="2314" max="2557" style="393" width="9.140625"/>
    <col customWidth="1" min="2558" max="2558" style="393" width="5.28515625"/>
    <col customWidth="1" min="2559" max="2559" style="393" width="37.7109375"/>
    <col customWidth="1" min="2560" max="2560" style="393" width="16.42578125"/>
    <col customWidth="1" min="2561" max="2561" style="393" width="11"/>
    <col customWidth="1" min="2562" max="2562" style="393" width="9.5703125"/>
    <col customWidth="1" min="2563" max="2563" style="393" width="12"/>
    <col customWidth="1" min="2564" max="2565" style="393" width="9"/>
    <col customWidth="1" min="2566" max="2566" style="393" width="10"/>
    <col customWidth="1" min="2567" max="2567" style="393" width="9.85546875"/>
    <col customWidth="1" min="2568" max="2568" style="393" width="9.7109375"/>
    <col customWidth="1" min="2569" max="2569" style="393" width="10.5703125"/>
    <col min="2570" max="2813" style="393" width="9.140625"/>
    <col customWidth="1" min="2814" max="2814" style="393" width="5.28515625"/>
    <col customWidth="1" min="2815" max="2815" style="393" width="37.7109375"/>
    <col customWidth="1" min="2816" max="2816" style="393" width="16.42578125"/>
    <col customWidth="1" min="2817" max="2817" style="393" width="11"/>
    <col customWidth="1" min="2818" max="2818" style="393" width="9.5703125"/>
    <col customWidth="1" min="2819" max="2819" style="393" width="12"/>
    <col customWidth="1" min="2820" max="2821" style="393" width="9"/>
    <col customWidth="1" min="2822" max="2822" style="393" width="10"/>
    <col customWidth="1" min="2823" max="2823" style="393" width="9.85546875"/>
    <col customWidth="1" min="2824" max="2824" style="393" width="9.7109375"/>
    <col customWidth="1" min="2825" max="2825" style="393" width="10.5703125"/>
    <col min="2826" max="3069" style="393" width="9.140625"/>
    <col customWidth="1" min="3070" max="3070" style="393" width="5.28515625"/>
    <col customWidth="1" min="3071" max="3071" style="393" width="37.7109375"/>
    <col customWidth="1" min="3072" max="3072" style="393" width="16.42578125"/>
    <col customWidth="1" min="3073" max="3073" style="393" width="11"/>
    <col customWidth="1" min="3074" max="3074" style="393" width="9.5703125"/>
    <col customWidth="1" min="3075" max="3075" style="393" width="12"/>
    <col customWidth="1" min="3076" max="3077" style="393" width="9"/>
    <col customWidth="1" min="3078" max="3078" style="393" width="10"/>
    <col customWidth="1" min="3079" max="3079" style="393" width="9.85546875"/>
    <col customWidth="1" min="3080" max="3080" style="393" width="9.7109375"/>
    <col customWidth="1" min="3081" max="3081" style="393" width="10.5703125"/>
    <col min="3082" max="3325" style="393" width="9.140625"/>
    <col customWidth="1" min="3326" max="3326" style="393" width="5.28515625"/>
    <col customWidth="1" min="3327" max="3327" style="393" width="37.7109375"/>
    <col customWidth="1" min="3328" max="3328" style="393" width="16.42578125"/>
    <col customWidth="1" min="3329" max="3329" style="393" width="11"/>
    <col customWidth="1" min="3330" max="3330" style="393" width="9.5703125"/>
    <col customWidth="1" min="3331" max="3331" style="393" width="12"/>
    <col customWidth="1" min="3332" max="3333" style="393" width="9"/>
    <col customWidth="1" min="3334" max="3334" style="393" width="10"/>
    <col customWidth="1" min="3335" max="3335" style="393" width="9.85546875"/>
    <col customWidth="1" min="3336" max="3336" style="393" width="9.7109375"/>
    <col customWidth="1" min="3337" max="3337" style="393" width="10.5703125"/>
    <col min="3338" max="3581" style="393" width="9.140625"/>
    <col customWidth="1" min="3582" max="3582" style="393" width="5.28515625"/>
    <col customWidth="1" min="3583" max="3583" style="393" width="37.7109375"/>
    <col customWidth="1" min="3584" max="3584" style="393" width="16.42578125"/>
    <col customWidth="1" min="3585" max="3585" style="393" width="11"/>
    <col customWidth="1" min="3586" max="3586" style="393" width="9.5703125"/>
    <col customWidth="1" min="3587" max="3587" style="393" width="12"/>
    <col customWidth="1" min="3588" max="3589" style="393" width="9"/>
    <col customWidth="1" min="3590" max="3590" style="393" width="10"/>
    <col customWidth="1" min="3591" max="3591" style="393" width="9.85546875"/>
    <col customWidth="1" min="3592" max="3592" style="393" width="9.7109375"/>
    <col customWidth="1" min="3593" max="3593" style="393" width="10.5703125"/>
    <col min="3594" max="3837" style="393" width="9.140625"/>
    <col customWidth="1" min="3838" max="3838" style="393" width="5.28515625"/>
    <col customWidth="1" min="3839" max="3839" style="393" width="37.7109375"/>
    <col customWidth="1" min="3840" max="3840" style="393" width="16.42578125"/>
    <col customWidth="1" min="3841" max="3841" style="393" width="11"/>
    <col customWidth="1" min="3842" max="3842" style="393" width="9.5703125"/>
    <col customWidth="1" min="3843" max="3843" style="393" width="12"/>
    <col customWidth="1" min="3844" max="3845" style="393" width="9"/>
    <col customWidth="1" min="3846" max="3846" style="393" width="10"/>
    <col customWidth="1" min="3847" max="3847" style="393" width="9.85546875"/>
    <col customWidth="1" min="3848" max="3848" style="393" width="9.7109375"/>
    <col customWidth="1" min="3849" max="3849" style="393" width="10.5703125"/>
    <col min="3850" max="4093" style="393" width="9.140625"/>
    <col customWidth="1" min="4094" max="4094" style="393" width="5.28515625"/>
    <col customWidth="1" min="4095" max="4095" style="393" width="37.7109375"/>
    <col customWidth="1" min="4096" max="4096" style="393" width="16.42578125"/>
    <col customWidth="1" min="4097" max="4097" style="393" width="11"/>
    <col customWidth="1" min="4098" max="4098" style="393" width="9.5703125"/>
    <col customWidth="1" min="4099" max="4099" style="393" width="12"/>
    <col customWidth="1" min="4100" max="4101" style="393" width="9"/>
    <col customWidth="1" min="4102" max="4102" style="393" width="10"/>
    <col customWidth="1" min="4103" max="4103" style="393" width="9.85546875"/>
    <col customWidth="1" min="4104" max="4104" style="393" width="9.7109375"/>
    <col customWidth="1" min="4105" max="4105" style="393" width="10.5703125"/>
    <col min="4106" max="4349" style="393" width="9.140625"/>
    <col customWidth="1" min="4350" max="4350" style="393" width="5.28515625"/>
    <col customWidth="1" min="4351" max="4351" style="393" width="37.7109375"/>
    <col customWidth="1" min="4352" max="4352" style="393" width="16.42578125"/>
    <col customWidth="1" min="4353" max="4353" style="393" width="11"/>
    <col customWidth="1" min="4354" max="4354" style="393" width="9.5703125"/>
    <col customWidth="1" min="4355" max="4355" style="393" width="12"/>
    <col customWidth="1" min="4356" max="4357" style="393" width="9"/>
    <col customWidth="1" min="4358" max="4358" style="393" width="10"/>
    <col customWidth="1" min="4359" max="4359" style="393" width="9.85546875"/>
    <col customWidth="1" min="4360" max="4360" style="393" width="9.7109375"/>
    <col customWidth="1" min="4361" max="4361" style="393" width="10.5703125"/>
    <col min="4362" max="4605" style="393" width="9.140625"/>
    <col customWidth="1" min="4606" max="4606" style="393" width="5.28515625"/>
    <col customWidth="1" min="4607" max="4607" style="393" width="37.7109375"/>
    <col customWidth="1" min="4608" max="4608" style="393" width="16.42578125"/>
    <col customWidth="1" min="4609" max="4609" style="393" width="11"/>
    <col customWidth="1" min="4610" max="4610" style="393" width="9.5703125"/>
    <col customWidth="1" min="4611" max="4611" style="393" width="12"/>
    <col customWidth="1" min="4612" max="4613" style="393" width="9"/>
    <col customWidth="1" min="4614" max="4614" style="393" width="10"/>
    <col customWidth="1" min="4615" max="4615" style="393" width="9.85546875"/>
    <col customWidth="1" min="4616" max="4616" style="393" width="9.7109375"/>
    <col customWidth="1" min="4617" max="4617" style="393" width="10.5703125"/>
    <col min="4618" max="4861" style="393" width="9.140625"/>
    <col customWidth="1" min="4862" max="4862" style="393" width="5.28515625"/>
    <col customWidth="1" min="4863" max="4863" style="393" width="37.7109375"/>
    <col customWidth="1" min="4864" max="4864" style="393" width="16.42578125"/>
    <col customWidth="1" min="4865" max="4865" style="393" width="11"/>
    <col customWidth="1" min="4866" max="4866" style="393" width="9.5703125"/>
    <col customWidth="1" min="4867" max="4867" style="393" width="12"/>
    <col customWidth="1" min="4868" max="4869" style="393" width="9"/>
    <col customWidth="1" min="4870" max="4870" style="393" width="10"/>
    <col customWidth="1" min="4871" max="4871" style="393" width="9.85546875"/>
    <col customWidth="1" min="4872" max="4872" style="393" width="9.7109375"/>
    <col customWidth="1" min="4873" max="4873" style="393" width="10.5703125"/>
    <col min="4874" max="5117" style="393" width="9.140625"/>
    <col customWidth="1" min="5118" max="5118" style="393" width="5.28515625"/>
    <col customWidth="1" min="5119" max="5119" style="393" width="37.7109375"/>
    <col customWidth="1" min="5120" max="5120" style="393" width="16.42578125"/>
    <col customWidth="1" min="5121" max="5121" style="393" width="11"/>
    <col customWidth="1" min="5122" max="5122" style="393" width="9.5703125"/>
    <col customWidth="1" min="5123" max="5123" style="393" width="12"/>
    <col customWidth="1" min="5124" max="5125" style="393" width="9"/>
    <col customWidth="1" min="5126" max="5126" style="393" width="10"/>
    <col customWidth="1" min="5127" max="5127" style="393" width="9.85546875"/>
    <col customWidth="1" min="5128" max="5128" style="393" width="9.7109375"/>
    <col customWidth="1" min="5129" max="5129" style="393" width="10.5703125"/>
    <col min="5130" max="5373" style="393" width="9.140625"/>
    <col customWidth="1" min="5374" max="5374" style="393" width="5.28515625"/>
    <col customWidth="1" min="5375" max="5375" style="393" width="37.7109375"/>
    <col customWidth="1" min="5376" max="5376" style="393" width="16.42578125"/>
    <col customWidth="1" min="5377" max="5377" style="393" width="11"/>
    <col customWidth="1" min="5378" max="5378" style="393" width="9.5703125"/>
    <col customWidth="1" min="5379" max="5379" style="393" width="12"/>
    <col customWidth="1" min="5380" max="5381" style="393" width="9"/>
    <col customWidth="1" min="5382" max="5382" style="393" width="10"/>
    <col customWidth="1" min="5383" max="5383" style="393" width="9.85546875"/>
    <col customWidth="1" min="5384" max="5384" style="393" width="9.7109375"/>
    <col customWidth="1" min="5385" max="5385" style="393" width="10.5703125"/>
    <col min="5386" max="5629" style="393" width="9.140625"/>
    <col customWidth="1" min="5630" max="5630" style="393" width="5.28515625"/>
    <col customWidth="1" min="5631" max="5631" style="393" width="37.7109375"/>
    <col customWidth="1" min="5632" max="5632" style="393" width="16.42578125"/>
    <col customWidth="1" min="5633" max="5633" style="393" width="11"/>
    <col customWidth="1" min="5634" max="5634" style="393" width="9.5703125"/>
    <col customWidth="1" min="5635" max="5635" style="393" width="12"/>
    <col customWidth="1" min="5636" max="5637" style="393" width="9"/>
    <col customWidth="1" min="5638" max="5638" style="393" width="10"/>
    <col customWidth="1" min="5639" max="5639" style="393" width="9.85546875"/>
    <col customWidth="1" min="5640" max="5640" style="393" width="9.7109375"/>
    <col customWidth="1" min="5641" max="5641" style="393" width="10.5703125"/>
    <col min="5642" max="5885" style="393" width="9.140625"/>
    <col customWidth="1" min="5886" max="5886" style="393" width="5.28515625"/>
    <col customWidth="1" min="5887" max="5887" style="393" width="37.7109375"/>
    <col customWidth="1" min="5888" max="5888" style="393" width="16.42578125"/>
    <col customWidth="1" min="5889" max="5889" style="393" width="11"/>
    <col customWidth="1" min="5890" max="5890" style="393" width="9.5703125"/>
    <col customWidth="1" min="5891" max="5891" style="393" width="12"/>
    <col customWidth="1" min="5892" max="5893" style="393" width="9"/>
    <col customWidth="1" min="5894" max="5894" style="393" width="10"/>
    <col customWidth="1" min="5895" max="5895" style="393" width="9.85546875"/>
    <col customWidth="1" min="5896" max="5896" style="393" width="9.7109375"/>
    <col customWidth="1" min="5897" max="5897" style="393" width="10.5703125"/>
    <col min="5898" max="6141" style="393" width="9.140625"/>
    <col customWidth="1" min="6142" max="6142" style="393" width="5.28515625"/>
    <col customWidth="1" min="6143" max="6143" style="393" width="37.7109375"/>
    <col customWidth="1" min="6144" max="6144" style="393" width="16.42578125"/>
    <col customWidth="1" min="6145" max="6145" style="393" width="11"/>
    <col customWidth="1" min="6146" max="6146" style="393" width="9.5703125"/>
    <col customWidth="1" min="6147" max="6147" style="393" width="12"/>
    <col customWidth="1" min="6148" max="6149" style="393" width="9"/>
    <col customWidth="1" min="6150" max="6150" style="393" width="10"/>
    <col customWidth="1" min="6151" max="6151" style="393" width="9.85546875"/>
    <col customWidth="1" min="6152" max="6152" style="393" width="9.7109375"/>
    <col customWidth="1" min="6153" max="6153" style="393" width="10.5703125"/>
    <col min="6154" max="6397" style="393" width="9.140625"/>
    <col customWidth="1" min="6398" max="6398" style="393" width="5.28515625"/>
    <col customWidth="1" min="6399" max="6399" style="393" width="37.7109375"/>
    <col customWidth="1" min="6400" max="6400" style="393" width="16.42578125"/>
    <col customWidth="1" min="6401" max="6401" style="393" width="11"/>
    <col customWidth="1" min="6402" max="6402" style="393" width="9.5703125"/>
    <col customWidth="1" min="6403" max="6403" style="393" width="12"/>
    <col customWidth="1" min="6404" max="6405" style="393" width="9"/>
    <col customWidth="1" min="6406" max="6406" style="393" width="10"/>
    <col customWidth="1" min="6407" max="6407" style="393" width="9.85546875"/>
    <col customWidth="1" min="6408" max="6408" style="393" width="9.7109375"/>
    <col customWidth="1" min="6409" max="6409" style="393" width="10.5703125"/>
    <col min="6410" max="6653" style="393" width="9.140625"/>
    <col customWidth="1" min="6654" max="6654" style="393" width="5.28515625"/>
    <col customWidth="1" min="6655" max="6655" style="393" width="37.7109375"/>
    <col customWidth="1" min="6656" max="6656" style="393" width="16.42578125"/>
    <col customWidth="1" min="6657" max="6657" style="393" width="11"/>
    <col customWidth="1" min="6658" max="6658" style="393" width="9.5703125"/>
    <col customWidth="1" min="6659" max="6659" style="393" width="12"/>
    <col customWidth="1" min="6660" max="6661" style="393" width="9"/>
    <col customWidth="1" min="6662" max="6662" style="393" width="10"/>
    <col customWidth="1" min="6663" max="6663" style="393" width="9.85546875"/>
    <col customWidth="1" min="6664" max="6664" style="393" width="9.7109375"/>
    <col customWidth="1" min="6665" max="6665" style="393" width="10.5703125"/>
    <col min="6666" max="6909" style="393" width="9.140625"/>
    <col customWidth="1" min="6910" max="6910" style="393" width="5.28515625"/>
    <col customWidth="1" min="6911" max="6911" style="393" width="37.7109375"/>
    <col customWidth="1" min="6912" max="6912" style="393" width="16.42578125"/>
    <col customWidth="1" min="6913" max="6913" style="393" width="11"/>
    <col customWidth="1" min="6914" max="6914" style="393" width="9.5703125"/>
    <col customWidth="1" min="6915" max="6915" style="393" width="12"/>
    <col customWidth="1" min="6916" max="6917" style="393" width="9"/>
    <col customWidth="1" min="6918" max="6918" style="393" width="10"/>
    <col customWidth="1" min="6919" max="6919" style="393" width="9.85546875"/>
    <col customWidth="1" min="6920" max="6920" style="393" width="9.7109375"/>
    <col customWidth="1" min="6921" max="6921" style="393" width="10.5703125"/>
    <col min="6922" max="7165" style="393" width="9.140625"/>
    <col customWidth="1" min="7166" max="7166" style="393" width="5.28515625"/>
    <col customWidth="1" min="7167" max="7167" style="393" width="37.7109375"/>
    <col customWidth="1" min="7168" max="7168" style="393" width="16.42578125"/>
    <col customWidth="1" min="7169" max="7169" style="393" width="11"/>
    <col customWidth="1" min="7170" max="7170" style="393" width="9.5703125"/>
    <col customWidth="1" min="7171" max="7171" style="393" width="12"/>
    <col customWidth="1" min="7172" max="7173" style="393" width="9"/>
    <col customWidth="1" min="7174" max="7174" style="393" width="10"/>
    <col customWidth="1" min="7175" max="7175" style="393" width="9.85546875"/>
    <col customWidth="1" min="7176" max="7176" style="393" width="9.7109375"/>
    <col customWidth="1" min="7177" max="7177" style="393" width="10.5703125"/>
    <col min="7178" max="7421" style="393" width="9.140625"/>
    <col customWidth="1" min="7422" max="7422" style="393" width="5.28515625"/>
    <col customWidth="1" min="7423" max="7423" style="393" width="37.7109375"/>
    <col customWidth="1" min="7424" max="7424" style="393" width="16.42578125"/>
    <col customWidth="1" min="7425" max="7425" style="393" width="11"/>
    <col customWidth="1" min="7426" max="7426" style="393" width="9.5703125"/>
    <col customWidth="1" min="7427" max="7427" style="393" width="12"/>
    <col customWidth="1" min="7428" max="7429" style="393" width="9"/>
    <col customWidth="1" min="7430" max="7430" style="393" width="10"/>
    <col customWidth="1" min="7431" max="7431" style="393" width="9.85546875"/>
    <col customWidth="1" min="7432" max="7432" style="393" width="9.7109375"/>
    <col customWidth="1" min="7433" max="7433" style="393" width="10.5703125"/>
    <col min="7434" max="7677" style="393" width="9.140625"/>
    <col customWidth="1" min="7678" max="7678" style="393" width="5.28515625"/>
    <col customWidth="1" min="7679" max="7679" style="393" width="37.7109375"/>
    <col customWidth="1" min="7680" max="7680" style="393" width="16.42578125"/>
    <col customWidth="1" min="7681" max="7681" style="393" width="11"/>
    <col customWidth="1" min="7682" max="7682" style="393" width="9.5703125"/>
    <col customWidth="1" min="7683" max="7683" style="393" width="12"/>
    <col customWidth="1" min="7684" max="7685" style="393" width="9"/>
    <col customWidth="1" min="7686" max="7686" style="393" width="10"/>
    <col customWidth="1" min="7687" max="7687" style="393" width="9.85546875"/>
    <col customWidth="1" min="7688" max="7688" style="393" width="9.7109375"/>
    <col customWidth="1" min="7689" max="7689" style="393" width="10.5703125"/>
    <col min="7690" max="7933" style="393" width="9.140625"/>
    <col customWidth="1" min="7934" max="7934" style="393" width="5.28515625"/>
    <col customWidth="1" min="7935" max="7935" style="393" width="37.7109375"/>
    <col customWidth="1" min="7936" max="7936" style="393" width="16.42578125"/>
    <col customWidth="1" min="7937" max="7937" style="393" width="11"/>
    <col customWidth="1" min="7938" max="7938" style="393" width="9.5703125"/>
    <col customWidth="1" min="7939" max="7939" style="393" width="12"/>
    <col customWidth="1" min="7940" max="7941" style="393" width="9"/>
    <col customWidth="1" min="7942" max="7942" style="393" width="10"/>
    <col customWidth="1" min="7943" max="7943" style="393" width="9.85546875"/>
    <col customWidth="1" min="7944" max="7944" style="393" width="9.7109375"/>
    <col customWidth="1" min="7945" max="7945" style="393" width="10.5703125"/>
    <col min="7946" max="8189" style="393" width="9.140625"/>
    <col customWidth="1" min="8190" max="8190" style="393" width="5.28515625"/>
    <col customWidth="1" min="8191" max="8191" style="393" width="37.7109375"/>
    <col customWidth="1" min="8192" max="8192" style="393" width="16.42578125"/>
    <col customWidth="1" min="8193" max="8193" style="393" width="11"/>
    <col customWidth="1" min="8194" max="8194" style="393" width="9.5703125"/>
    <col customWidth="1" min="8195" max="8195" style="393" width="12"/>
    <col customWidth="1" min="8196" max="8197" style="393" width="9"/>
    <col customWidth="1" min="8198" max="8198" style="393" width="10"/>
    <col customWidth="1" min="8199" max="8199" style="393" width="9.85546875"/>
    <col customWidth="1" min="8200" max="8200" style="393" width="9.7109375"/>
    <col customWidth="1" min="8201" max="8201" style="393" width="10.5703125"/>
    <col min="8202" max="8445" style="393" width="9.140625"/>
    <col customWidth="1" min="8446" max="8446" style="393" width="5.28515625"/>
    <col customWidth="1" min="8447" max="8447" style="393" width="37.7109375"/>
    <col customWidth="1" min="8448" max="8448" style="393" width="16.42578125"/>
    <col customWidth="1" min="8449" max="8449" style="393" width="11"/>
    <col customWidth="1" min="8450" max="8450" style="393" width="9.5703125"/>
    <col customWidth="1" min="8451" max="8451" style="393" width="12"/>
    <col customWidth="1" min="8452" max="8453" style="393" width="9"/>
    <col customWidth="1" min="8454" max="8454" style="393" width="10"/>
    <col customWidth="1" min="8455" max="8455" style="393" width="9.85546875"/>
    <col customWidth="1" min="8456" max="8456" style="393" width="9.7109375"/>
    <col customWidth="1" min="8457" max="8457" style="393" width="10.5703125"/>
    <col min="8458" max="8701" style="393" width="9.140625"/>
    <col customWidth="1" min="8702" max="8702" style="393" width="5.28515625"/>
    <col customWidth="1" min="8703" max="8703" style="393" width="37.7109375"/>
    <col customWidth="1" min="8704" max="8704" style="393" width="16.42578125"/>
    <col customWidth="1" min="8705" max="8705" style="393" width="11"/>
    <col customWidth="1" min="8706" max="8706" style="393" width="9.5703125"/>
    <col customWidth="1" min="8707" max="8707" style="393" width="12"/>
    <col customWidth="1" min="8708" max="8709" style="393" width="9"/>
    <col customWidth="1" min="8710" max="8710" style="393" width="10"/>
    <col customWidth="1" min="8711" max="8711" style="393" width="9.85546875"/>
    <col customWidth="1" min="8712" max="8712" style="393" width="9.7109375"/>
    <col customWidth="1" min="8713" max="8713" style="393" width="10.5703125"/>
    <col min="8714" max="8957" style="393" width="9.140625"/>
    <col customWidth="1" min="8958" max="8958" style="393" width="5.28515625"/>
    <col customWidth="1" min="8959" max="8959" style="393" width="37.7109375"/>
    <col customWidth="1" min="8960" max="8960" style="393" width="16.42578125"/>
    <col customWidth="1" min="8961" max="8961" style="393" width="11"/>
    <col customWidth="1" min="8962" max="8962" style="393" width="9.5703125"/>
    <col customWidth="1" min="8963" max="8963" style="393" width="12"/>
    <col customWidth="1" min="8964" max="8965" style="393" width="9"/>
    <col customWidth="1" min="8966" max="8966" style="393" width="10"/>
    <col customWidth="1" min="8967" max="8967" style="393" width="9.85546875"/>
    <col customWidth="1" min="8968" max="8968" style="393" width="9.7109375"/>
    <col customWidth="1" min="8969" max="8969" style="393" width="10.5703125"/>
    <col min="8970" max="9213" style="393" width="9.140625"/>
    <col customWidth="1" min="9214" max="9214" style="393" width="5.28515625"/>
    <col customWidth="1" min="9215" max="9215" style="393" width="37.7109375"/>
    <col customWidth="1" min="9216" max="9216" style="393" width="16.42578125"/>
    <col customWidth="1" min="9217" max="9217" style="393" width="11"/>
    <col customWidth="1" min="9218" max="9218" style="393" width="9.5703125"/>
    <col customWidth="1" min="9219" max="9219" style="393" width="12"/>
    <col customWidth="1" min="9220" max="9221" style="393" width="9"/>
    <col customWidth="1" min="9222" max="9222" style="393" width="10"/>
    <col customWidth="1" min="9223" max="9223" style="393" width="9.85546875"/>
    <col customWidth="1" min="9224" max="9224" style="393" width="9.7109375"/>
    <col customWidth="1" min="9225" max="9225" style="393" width="10.5703125"/>
    <col min="9226" max="9469" style="393" width="9.140625"/>
    <col customWidth="1" min="9470" max="9470" style="393" width="5.28515625"/>
    <col customWidth="1" min="9471" max="9471" style="393" width="37.7109375"/>
    <col customWidth="1" min="9472" max="9472" style="393" width="16.42578125"/>
    <col customWidth="1" min="9473" max="9473" style="393" width="11"/>
    <col customWidth="1" min="9474" max="9474" style="393" width="9.5703125"/>
    <col customWidth="1" min="9475" max="9475" style="393" width="12"/>
    <col customWidth="1" min="9476" max="9477" style="393" width="9"/>
    <col customWidth="1" min="9478" max="9478" style="393" width="10"/>
    <col customWidth="1" min="9479" max="9479" style="393" width="9.85546875"/>
    <col customWidth="1" min="9480" max="9480" style="393" width="9.7109375"/>
    <col customWidth="1" min="9481" max="9481" style="393" width="10.5703125"/>
    <col min="9482" max="9725" style="393" width="9.140625"/>
    <col customWidth="1" min="9726" max="9726" style="393" width="5.28515625"/>
    <col customWidth="1" min="9727" max="9727" style="393" width="37.7109375"/>
    <col customWidth="1" min="9728" max="9728" style="393" width="16.42578125"/>
    <col customWidth="1" min="9729" max="9729" style="393" width="11"/>
    <col customWidth="1" min="9730" max="9730" style="393" width="9.5703125"/>
    <col customWidth="1" min="9731" max="9731" style="393" width="12"/>
    <col customWidth="1" min="9732" max="9733" style="393" width="9"/>
    <col customWidth="1" min="9734" max="9734" style="393" width="10"/>
    <col customWidth="1" min="9735" max="9735" style="393" width="9.85546875"/>
    <col customWidth="1" min="9736" max="9736" style="393" width="9.7109375"/>
    <col customWidth="1" min="9737" max="9737" style="393" width="10.5703125"/>
    <col min="9738" max="9981" style="393" width="9.140625"/>
    <col customWidth="1" min="9982" max="9982" style="393" width="5.28515625"/>
    <col customWidth="1" min="9983" max="9983" style="393" width="37.7109375"/>
    <col customWidth="1" min="9984" max="9984" style="393" width="16.42578125"/>
    <col customWidth="1" min="9985" max="9985" style="393" width="11"/>
    <col customWidth="1" min="9986" max="9986" style="393" width="9.5703125"/>
    <col customWidth="1" min="9987" max="9987" style="393" width="12"/>
    <col customWidth="1" min="9988" max="9989" style="393" width="9"/>
    <col customWidth="1" min="9990" max="9990" style="393" width="10"/>
    <col customWidth="1" min="9991" max="9991" style="393" width="9.85546875"/>
    <col customWidth="1" min="9992" max="9992" style="393" width="9.7109375"/>
    <col customWidth="1" min="9993" max="9993" style="393" width="10.5703125"/>
    <col min="9994" max="10237" style="393" width="9.140625"/>
    <col customWidth="1" min="10238" max="10238" style="393" width="5.28515625"/>
    <col customWidth="1" min="10239" max="10239" style="393" width="37.7109375"/>
    <col customWidth="1" min="10240" max="10240" style="393" width="16.42578125"/>
    <col customWidth="1" min="10241" max="10241" style="393" width="11"/>
    <col customWidth="1" min="10242" max="10242" style="393" width="9.5703125"/>
    <col customWidth="1" min="10243" max="10243" style="393" width="12"/>
    <col customWidth="1" min="10244" max="10245" style="393" width="9"/>
    <col customWidth="1" min="10246" max="10246" style="393" width="10"/>
    <col customWidth="1" min="10247" max="10247" style="393" width="9.85546875"/>
    <col customWidth="1" min="10248" max="10248" style="393" width="9.7109375"/>
    <col customWidth="1" min="10249" max="10249" style="393" width="10.5703125"/>
    <col min="10250" max="10493" style="393" width="9.140625"/>
    <col customWidth="1" min="10494" max="10494" style="393" width="5.28515625"/>
    <col customWidth="1" min="10495" max="10495" style="393" width="37.7109375"/>
    <col customWidth="1" min="10496" max="10496" style="393" width="16.42578125"/>
    <col customWidth="1" min="10497" max="10497" style="393" width="11"/>
    <col customWidth="1" min="10498" max="10498" style="393" width="9.5703125"/>
    <col customWidth="1" min="10499" max="10499" style="393" width="12"/>
    <col customWidth="1" min="10500" max="10501" style="393" width="9"/>
    <col customWidth="1" min="10502" max="10502" style="393" width="10"/>
    <col customWidth="1" min="10503" max="10503" style="393" width="9.85546875"/>
    <col customWidth="1" min="10504" max="10504" style="393" width="9.7109375"/>
    <col customWidth="1" min="10505" max="10505" style="393" width="10.5703125"/>
    <col min="10506" max="10749" style="393" width="9.140625"/>
    <col customWidth="1" min="10750" max="10750" style="393" width="5.28515625"/>
    <col customWidth="1" min="10751" max="10751" style="393" width="37.7109375"/>
    <col customWidth="1" min="10752" max="10752" style="393" width="16.42578125"/>
    <col customWidth="1" min="10753" max="10753" style="393" width="11"/>
    <col customWidth="1" min="10754" max="10754" style="393" width="9.5703125"/>
    <col customWidth="1" min="10755" max="10755" style="393" width="12"/>
    <col customWidth="1" min="10756" max="10757" style="393" width="9"/>
    <col customWidth="1" min="10758" max="10758" style="393" width="10"/>
    <col customWidth="1" min="10759" max="10759" style="393" width="9.85546875"/>
    <col customWidth="1" min="10760" max="10760" style="393" width="9.7109375"/>
    <col customWidth="1" min="10761" max="10761" style="393" width="10.5703125"/>
    <col min="10762" max="11005" style="393" width="9.140625"/>
    <col customWidth="1" min="11006" max="11006" style="393" width="5.28515625"/>
    <col customWidth="1" min="11007" max="11007" style="393" width="37.7109375"/>
    <col customWidth="1" min="11008" max="11008" style="393" width="16.42578125"/>
    <col customWidth="1" min="11009" max="11009" style="393" width="11"/>
    <col customWidth="1" min="11010" max="11010" style="393" width="9.5703125"/>
    <col customWidth="1" min="11011" max="11011" style="393" width="12"/>
    <col customWidth="1" min="11012" max="11013" style="393" width="9"/>
    <col customWidth="1" min="11014" max="11014" style="393" width="10"/>
    <col customWidth="1" min="11015" max="11015" style="393" width="9.85546875"/>
    <col customWidth="1" min="11016" max="11016" style="393" width="9.7109375"/>
    <col customWidth="1" min="11017" max="11017" style="393" width="10.5703125"/>
    <col min="11018" max="11261" style="393" width="9.140625"/>
    <col customWidth="1" min="11262" max="11262" style="393" width="5.28515625"/>
    <col customWidth="1" min="11263" max="11263" style="393" width="37.7109375"/>
    <col customWidth="1" min="11264" max="11264" style="393" width="16.42578125"/>
    <col customWidth="1" min="11265" max="11265" style="393" width="11"/>
    <col customWidth="1" min="11266" max="11266" style="393" width="9.5703125"/>
    <col customWidth="1" min="11267" max="11267" style="393" width="12"/>
    <col customWidth="1" min="11268" max="11269" style="393" width="9"/>
    <col customWidth="1" min="11270" max="11270" style="393" width="10"/>
    <col customWidth="1" min="11271" max="11271" style="393" width="9.85546875"/>
    <col customWidth="1" min="11272" max="11272" style="393" width="9.7109375"/>
    <col customWidth="1" min="11273" max="11273" style="393" width="10.5703125"/>
    <col min="11274" max="11517" style="393" width="9.140625"/>
    <col customWidth="1" min="11518" max="11518" style="393" width="5.28515625"/>
    <col customWidth="1" min="11519" max="11519" style="393" width="37.7109375"/>
    <col customWidth="1" min="11520" max="11520" style="393" width="16.42578125"/>
    <col customWidth="1" min="11521" max="11521" style="393" width="11"/>
    <col customWidth="1" min="11522" max="11522" style="393" width="9.5703125"/>
    <col customWidth="1" min="11523" max="11523" style="393" width="12"/>
    <col customWidth="1" min="11524" max="11525" style="393" width="9"/>
    <col customWidth="1" min="11526" max="11526" style="393" width="10"/>
    <col customWidth="1" min="11527" max="11527" style="393" width="9.85546875"/>
    <col customWidth="1" min="11528" max="11528" style="393" width="9.7109375"/>
    <col customWidth="1" min="11529" max="11529" style="393" width="10.5703125"/>
    <col min="11530" max="11773" style="393" width="9.140625"/>
    <col customWidth="1" min="11774" max="11774" style="393" width="5.28515625"/>
    <col customWidth="1" min="11775" max="11775" style="393" width="37.7109375"/>
    <col customWidth="1" min="11776" max="11776" style="393" width="16.42578125"/>
    <col customWidth="1" min="11777" max="11777" style="393" width="11"/>
    <col customWidth="1" min="11778" max="11778" style="393" width="9.5703125"/>
    <col customWidth="1" min="11779" max="11779" style="393" width="12"/>
    <col customWidth="1" min="11780" max="11781" style="393" width="9"/>
    <col customWidth="1" min="11782" max="11782" style="393" width="10"/>
    <col customWidth="1" min="11783" max="11783" style="393" width="9.85546875"/>
    <col customWidth="1" min="11784" max="11784" style="393" width="9.7109375"/>
    <col customWidth="1" min="11785" max="11785" style="393" width="10.5703125"/>
    <col min="11786" max="12029" style="393" width="9.140625"/>
    <col customWidth="1" min="12030" max="12030" style="393" width="5.28515625"/>
    <col customWidth="1" min="12031" max="12031" style="393" width="37.7109375"/>
    <col customWidth="1" min="12032" max="12032" style="393" width="16.42578125"/>
    <col customWidth="1" min="12033" max="12033" style="393" width="11"/>
    <col customWidth="1" min="12034" max="12034" style="393" width="9.5703125"/>
    <col customWidth="1" min="12035" max="12035" style="393" width="12"/>
    <col customWidth="1" min="12036" max="12037" style="393" width="9"/>
    <col customWidth="1" min="12038" max="12038" style="393" width="10"/>
    <col customWidth="1" min="12039" max="12039" style="393" width="9.85546875"/>
    <col customWidth="1" min="12040" max="12040" style="393" width="9.7109375"/>
    <col customWidth="1" min="12041" max="12041" style="393" width="10.5703125"/>
    <col min="12042" max="12285" style="393" width="9.140625"/>
    <col customWidth="1" min="12286" max="12286" style="393" width="5.28515625"/>
    <col customWidth="1" min="12287" max="12287" style="393" width="37.7109375"/>
    <col customWidth="1" min="12288" max="12288" style="393" width="16.42578125"/>
    <col customWidth="1" min="12289" max="12289" style="393" width="11"/>
    <col customWidth="1" min="12290" max="12290" style="393" width="9.5703125"/>
    <col customWidth="1" min="12291" max="12291" style="393" width="12"/>
    <col customWidth="1" min="12292" max="12293" style="393" width="9"/>
    <col customWidth="1" min="12294" max="12294" style="393" width="10"/>
    <col customWidth="1" min="12295" max="12295" style="393" width="9.85546875"/>
    <col customWidth="1" min="12296" max="12296" style="393" width="9.7109375"/>
    <col customWidth="1" min="12297" max="12297" style="393" width="10.5703125"/>
    <col min="12298" max="12541" style="393" width="9.140625"/>
    <col customWidth="1" min="12542" max="12542" style="393" width="5.28515625"/>
    <col customWidth="1" min="12543" max="12543" style="393" width="37.7109375"/>
    <col customWidth="1" min="12544" max="12544" style="393" width="16.42578125"/>
    <col customWidth="1" min="12545" max="12545" style="393" width="11"/>
    <col customWidth="1" min="12546" max="12546" style="393" width="9.5703125"/>
    <col customWidth="1" min="12547" max="12547" style="393" width="12"/>
    <col customWidth="1" min="12548" max="12549" style="393" width="9"/>
    <col customWidth="1" min="12550" max="12550" style="393" width="10"/>
    <col customWidth="1" min="12551" max="12551" style="393" width="9.85546875"/>
    <col customWidth="1" min="12552" max="12552" style="393" width="9.7109375"/>
    <col customWidth="1" min="12553" max="12553" style="393" width="10.5703125"/>
    <col min="12554" max="12797" style="393" width="9.140625"/>
    <col customWidth="1" min="12798" max="12798" style="393" width="5.28515625"/>
    <col customWidth="1" min="12799" max="12799" style="393" width="37.7109375"/>
    <col customWidth="1" min="12800" max="12800" style="393" width="16.42578125"/>
    <col customWidth="1" min="12801" max="12801" style="393" width="11"/>
    <col customWidth="1" min="12802" max="12802" style="393" width="9.5703125"/>
    <col customWidth="1" min="12803" max="12803" style="393" width="12"/>
    <col customWidth="1" min="12804" max="12805" style="393" width="9"/>
    <col customWidth="1" min="12806" max="12806" style="393" width="10"/>
    <col customWidth="1" min="12807" max="12807" style="393" width="9.85546875"/>
    <col customWidth="1" min="12808" max="12808" style="393" width="9.7109375"/>
    <col customWidth="1" min="12809" max="12809" style="393" width="10.5703125"/>
    <col min="12810" max="13053" style="393" width="9.140625"/>
    <col customWidth="1" min="13054" max="13054" style="393" width="5.28515625"/>
    <col customWidth="1" min="13055" max="13055" style="393" width="37.7109375"/>
    <col customWidth="1" min="13056" max="13056" style="393" width="16.42578125"/>
    <col customWidth="1" min="13057" max="13057" style="393" width="11"/>
    <col customWidth="1" min="13058" max="13058" style="393" width="9.5703125"/>
    <col customWidth="1" min="13059" max="13059" style="393" width="12"/>
    <col customWidth="1" min="13060" max="13061" style="393" width="9"/>
    <col customWidth="1" min="13062" max="13062" style="393" width="10"/>
    <col customWidth="1" min="13063" max="13063" style="393" width="9.85546875"/>
    <col customWidth="1" min="13064" max="13064" style="393" width="9.7109375"/>
    <col customWidth="1" min="13065" max="13065" style="393" width="10.5703125"/>
    <col min="13066" max="13309" style="393" width="9.140625"/>
    <col customWidth="1" min="13310" max="13310" style="393" width="5.28515625"/>
    <col customWidth="1" min="13311" max="13311" style="393" width="37.7109375"/>
    <col customWidth="1" min="13312" max="13312" style="393" width="16.42578125"/>
    <col customWidth="1" min="13313" max="13313" style="393" width="11"/>
    <col customWidth="1" min="13314" max="13314" style="393" width="9.5703125"/>
    <col customWidth="1" min="13315" max="13315" style="393" width="12"/>
    <col customWidth="1" min="13316" max="13317" style="393" width="9"/>
    <col customWidth="1" min="13318" max="13318" style="393" width="10"/>
    <col customWidth="1" min="13319" max="13319" style="393" width="9.85546875"/>
    <col customWidth="1" min="13320" max="13320" style="393" width="9.7109375"/>
    <col customWidth="1" min="13321" max="13321" style="393" width="10.5703125"/>
    <col min="13322" max="13565" style="393" width="9.140625"/>
    <col customWidth="1" min="13566" max="13566" style="393" width="5.28515625"/>
    <col customWidth="1" min="13567" max="13567" style="393" width="37.7109375"/>
    <col customWidth="1" min="13568" max="13568" style="393" width="16.42578125"/>
    <col customWidth="1" min="13569" max="13569" style="393" width="11"/>
    <col customWidth="1" min="13570" max="13570" style="393" width="9.5703125"/>
    <col customWidth="1" min="13571" max="13571" style="393" width="12"/>
    <col customWidth="1" min="13572" max="13573" style="393" width="9"/>
    <col customWidth="1" min="13574" max="13574" style="393" width="10"/>
    <col customWidth="1" min="13575" max="13575" style="393" width="9.85546875"/>
    <col customWidth="1" min="13576" max="13576" style="393" width="9.7109375"/>
    <col customWidth="1" min="13577" max="13577" style="393" width="10.5703125"/>
    <col min="13578" max="13821" style="393" width="9.140625"/>
    <col customWidth="1" min="13822" max="13822" style="393" width="5.28515625"/>
    <col customWidth="1" min="13823" max="13823" style="393" width="37.7109375"/>
    <col customWidth="1" min="13824" max="13824" style="393" width="16.42578125"/>
    <col customWidth="1" min="13825" max="13825" style="393" width="11"/>
    <col customWidth="1" min="13826" max="13826" style="393" width="9.5703125"/>
    <col customWidth="1" min="13827" max="13827" style="393" width="12"/>
    <col customWidth="1" min="13828" max="13829" style="393" width="9"/>
    <col customWidth="1" min="13830" max="13830" style="393" width="10"/>
    <col customWidth="1" min="13831" max="13831" style="393" width="9.85546875"/>
    <col customWidth="1" min="13832" max="13832" style="393" width="9.7109375"/>
    <col customWidth="1" min="13833" max="13833" style="393" width="10.5703125"/>
    <col min="13834" max="14077" style="393" width="9.140625"/>
    <col customWidth="1" min="14078" max="14078" style="393" width="5.28515625"/>
    <col customWidth="1" min="14079" max="14079" style="393" width="37.7109375"/>
    <col customWidth="1" min="14080" max="14080" style="393" width="16.42578125"/>
    <col customWidth="1" min="14081" max="14081" style="393" width="11"/>
    <col customWidth="1" min="14082" max="14082" style="393" width="9.5703125"/>
    <col customWidth="1" min="14083" max="14083" style="393" width="12"/>
    <col customWidth="1" min="14084" max="14085" style="393" width="9"/>
    <col customWidth="1" min="14086" max="14086" style="393" width="10"/>
    <col customWidth="1" min="14087" max="14087" style="393" width="9.85546875"/>
    <col customWidth="1" min="14088" max="14088" style="393" width="9.7109375"/>
    <col customWidth="1" min="14089" max="14089" style="393" width="10.5703125"/>
    <col min="14090" max="14333" style="393" width="9.140625"/>
    <col customWidth="1" min="14334" max="14334" style="393" width="5.28515625"/>
    <col customWidth="1" min="14335" max="14335" style="393" width="37.7109375"/>
    <col customWidth="1" min="14336" max="14336" style="393" width="16.42578125"/>
    <col customWidth="1" min="14337" max="14337" style="393" width="11"/>
    <col customWidth="1" min="14338" max="14338" style="393" width="9.5703125"/>
    <col customWidth="1" min="14339" max="14339" style="393" width="12"/>
    <col customWidth="1" min="14340" max="14341" style="393" width="9"/>
    <col customWidth="1" min="14342" max="14342" style="393" width="10"/>
    <col customWidth="1" min="14343" max="14343" style="393" width="9.85546875"/>
    <col customWidth="1" min="14344" max="14344" style="393" width="9.7109375"/>
    <col customWidth="1" min="14345" max="14345" style="393" width="10.5703125"/>
    <col min="14346" max="14589" style="393" width="9.140625"/>
    <col customWidth="1" min="14590" max="14590" style="393" width="5.28515625"/>
    <col customWidth="1" min="14591" max="14591" style="393" width="37.7109375"/>
    <col customWidth="1" min="14592" max="14592" style="393" width="16.42578125"/>
    <col customWidth="1" min="14593" max="14593" style="393" width="11"/>
    <col customWidth="1" min="14594" max="14594" style="393" width="9.5703125"/>
    <col customWidth="1" min="14595" max="14595" style="393" width="12"/>
    <col customWidth="1" min="14596" max="14597" style="393" width="9"/>
    <col customWidth="1" min="14598" max="14598" style="393" width="10"/>
    <col customWidth="1" min="14599" max="14599" style="393" width="9.85546875"/>
    <col customWidth="1" min="14600" max="14600" style="393" width="9.7109375"/>
    <col customWidth="1" min="14601" max="14601" style="393" width="10.5703125"/>
    <col min="14602" max="14845" style="393" width="9.140625"/>
    <col customWidth="1" min="14846" max="14846" style="393" width="5.28515625"/>
    <col customWidth="1" min="14847" max="14847" style="393" width="37.7109375"/>
    <col customWidth="1" min="14848" max="14848" style="393" width="16.42578125"/>
    <col customWidth="1" min="14849" max="14849" style="393" width="11"/>
    <col customWidth="1" min="14850" max="14850" style="393" width="9.5703125"/>
    <col customWidth="1" min="14851" max="14851" style="393" width="12"/>
    <col customWidth="1" min="14852" max="14853" style="393" width="9"/>
    <col customWidth="1" min="14854" max="14854" style="393" width="10"/>
    <col customWidth="1" min="14855" max="14855" style="393" width="9.85546875"/>
    <col customWidth="1" min="14856" max="14856" style="393" width="9.7109375"/>
    <col customWidth="1" min="14857" max="14857" style="393" width="10.5703125"/>
    <col min="14858" max="15101" style="393" width="9.140625"/>
    <col customWidth="1" min="15102" max="15102" style="393" width="5.28515625"/>
    <col customWidth="1" min="15103" max="15103" style="393" width="37.7109375"/>
    <col customWidth="1" min="15104" max="15104" style="393" width="16.42578125"/>
    <col customWidth="1" min="15105" max="15105" style="393" width="11"/>
    <col customWidth="1" min="15106" max="15106" style="393" width="9.5703125"/>
    <col customWidth="1" min="15107" max="15107" style="393" width="12"/>
    <col customWidth="1" min="15108" max="15109" style="393" width="9"/>
    <col customWidth="1" min="15110" max="15110" style="393" width="10"/>
    <col customWidth="1" min="15111" max="15111" style="393" width="9.85546875"/>
    <col customWidth="1" min="15112" max="15112" style="393" width="9.7109375"/>
    <col customWidth="1" min="15113" max="15113" style="393" width="10.5703125"/>
    <col min="15114" max="15357" style="393" width="9.140625"/>
    <col customWidth="1" min="15358" max="15358" style="393" width="5.28515625"/>
    <col customWidth="1" min="15359" max="15359" style="393" width="37.7109375"/>
    <col customWidth="1" min="15360" max="15360" style="393" width="16.42578125"/>
    <col customWidth="1" min="15361" max="15361" style="393" width="11"/>
    <col customWidth="1" min="15362" max="15362" style="393" width="9.5703125"/>
    <col customWidth="1" min="15363" max="15363" style="393" width="12"/>
    <col customWidth="1" min="15364" max="15365" style="393" width="9"/>
    <col customWidth="1" min="15366" max="15366" style="393" width="10"/>
    <col customWidth="1" min="15367" max="15367" style="393" width="9.85546875"/>
    <col customWidth="1" min="15368" max="15368" style="393" width="9.7109375"/>
    <col customWidth="1" min="15369" max="15369" style="393" width="10.5703125"/>
    <col min="15370" max="15613" style="393" width="9.140625"/>
    <col customWidth="1" min="15614" max="15614" style="393" width="5.28515625"/>
    <col customWidth="1" min="15615" max="15615" style="393" width="37.7109375"/>
    <col customWidth="1" min="15616" max="15616" style="393" width="16.42578125"/>
    <col customWidth="1" min="15617" max="15617" style="393" width="11"/>
    <col customWidth="1" min="15618" max="15618" style="393" width="9.5703125"/>
    <col customWidth="1" min="15619" max="15619" style="393" width="12"/>
    <col customWidth="1" min="15620" max="15621" style="393" width="9"/>
    <col customWidth="1" min="15622" max="15622" style="393" width="10"/>
    <col customWidth="1" min="15623" max="15623" style="393" width="9.85546875"/>
    <col customWidth="1" min="15624" max="15624" style="393" width="9.7109375"/>
    <col customWidth="1" min="15625" max="15625" style="393" width="10.5703125"/>
    <col min="15626" max="15869" style="393" width="9.140625"/>
    <col customWidth="1" min="15870" max="15870" style="393" width="5.28515625"/>
    <col customWidth="1" min="15871" max="15871" style="393" width="37.7109375"/>
    <col customWidth="1" min="15872" max="15872" style="393" width="16.42578125"/>
    <col customWidth="1" min="15873" max="15873" style="393" width="11"/>
    <col customWidth="1" min="15874" max="15874" style="393" width="9.5703125"/>
    <col customWidth="1" min="15875" max="15875" style="393" width="12"/>
    <col customWidth="1" min="15876" max="15877" style="393" width="9"/>
    <col customWidth="1" min="15878" max="15878" style="393" width="10"/>
    <col customWidth="1" min="15879" max="15879" style="393" width="9.85546875"/>
    <col customWidth="1" min="15880" max="15880" style="393" width="9.7109375"/>
    <col customWidth="1" min="15881" max="15881" style="393" width="10.5703125"/>
    <col min="15882" max="16125" style="393" width="9.140625"/>
    <col customWidth="1" min="16126" max="16126" style="393" width="5.28515625"/>
    <col customWidth="1" min="16127" max="16127" style="393" width="37.7109375"/>
    <col customWidth="1" min="16128" max="16128" style="393" width="16.42578125"/>
    <col customWidth="1" min="16129" max="16129" style="393" width="11"/>
    <col customWidth="1" min="16130" max="16130" style="393" width="9.5703125"/>
    <col customWidth="1" min="16131" max="16131" style="393" width="12"/>
    <col customWidth="1" min="16132" max="16133" style="393" width="9"/>
    <col customWidth="1" min="16134" max="16134" style="393" width="10"/>
    <col customWidth="1" min="16135" max="16135" style="393" width="9.85546875"/>
    <col customWidth="1" min="16136" max="16136" style="393" width="9.7109375"/>
    <col customWidth="1" min="16137" max="16137" style="393" width="10.5703125"/>
    <col min="16138" max="16384" style="393" width="9.140625"/>
  </cols>
  <sheetData>
    <row r="1" s="395" customFormat="1" ht="21.75" customHeight="1">
      <c r="A1" s="396" t="s">
        <v>584</v>
      </c>
      <c r="B1" s="397"/>
      <c r="C1" s="397"/>
      <c r="D1" s="397"/>
      <c r="E1" s="397"/>
      <c r="F1" s="397"/>
      <c r="G1" s="397"/>
      <c r="H1" s="397"/>
      <c r="I1" s="397"/>
    </row>
    <row r="2" s="398" customFormat="1" ht="8.4499999999999993" customHeight="1">
      <c r="A2" s="399" t="s">
        <v>585</v>
      </c>
      <c r="B2" s="399"/>
      <c r="C2" s="399"/>
      <c r="D2" s="399"/>
      <c r="E2" s="399"/>
      <c r="F2" s="399"/>
      <c r="G2" s="399"/>
      <c r="H2" s="399"/>
      <c r="I2" s="399"/>
    </row>
    <row r="3" s="400" customFormat="1" ht="6" customHeight="1">
      <c r="A3" s="401"/>
      <c r="D3" s="402"/>
      <c r="E3" s="402"/>
      <c r="F3" s="402"/>
    </row>
    <row r="4" s="403" customFormat="1" ht="16.5" customHeight="1">
      <c r="A4" s="404"/>
      <c r="B4" s="405"/>
      <c r="C4" s="405"/>
      <c r="D4" s="406" t="s">
        <v>586</v>
      </c>
      <c r="E4" s="406" t="s">
        <v>586</v>
      </c>
      <c r="F4" s="407" t="s">
        <v>587</v>
      </c>
      <c r="G4" s="406"/>
      <c r="H4" s="406"/>
      <c r="I4" s="406"/>
    </row>
    <row r="5" s="403" customFormat="1" ht="10.5">
      <c r="A5" s="408"/>
      <c r="B5" s="409" t="s">
        <v>491</v>
      </c>
      <c r="C5" s="409" t="s">
        <v>159</v>
      </c>
      <c r="D5" s="410">
        <v>2018</v>
      </c>
      <c r="E5" s="410">
        <v>2019</v>
      </c>
      <c r="F5" s="410">
        <v>2020</v>
      </c>
      <c r="G5" s="406">
        <v>2021</v>
      </c>
      <c r="H5" s="406">
        <v>2022</v>
      </c>
      <c r="I5" s="406">
        <v>2023</v>
      </c>
    </row>
    <row r="6" s="403" customFormat="1" ht="12.199999999999999" customHeight="1">
      <c r="A6" s="408"/>
      <c r="B6" s="409"/>
      <c r="C6" s="409"/>
      <c r="D6" s="411"/>
      <c r="E6" s="411"/>
      <c r="F6" s="411"/>
      <c r="G6" s="406" t="s">
        <v>170</v>
      </c>
      <c r="H6" s="406" t="s">
        <v>170</v>
      </c>
      <c r="I6" s="406" t="s">
        <v>170</v>
      </c>
    </row>
    <row r="7" s="403" customFormat="1" ht="12.199999999999999" customHeight="1">
      <c r="A7" s="412"/>
      <c r="B7" s="413"/>
      <c r="C7" s="413"/>
      <c r="D7" s="414"/>
      <c r="E7" s="414"/>
      <c r="F7" s="414"/>
      <c r="G7" s="406" t="s">
        <v>962</v>
      </c>
      <c r="H7" s="406" t="s">
        <v>962</v>
      </c>
      <c r="I7" s="406" t="s">
        <v>962</v>
      </c>
    </row>
    <row r="8" s="403" customFormat="1" ht="10.5">
      <c r="A8" s="415"/>
      <c r="B8" s="416" t="s">
        <v>222</v>
      </c>
      <c r="C8" s="406"/>
      <c r="D8" s="406"/>
      <c r="E8" s="406"/>
      <c r="F8" s="406"/>
      <c r="G8" s="406"/>
      <c r="H8" s="406"/>
      <c r="I8" s="406"/>
    </row>
    <row r="9" s="403" customFormat="1" ht="10.5">
      <c r="A9" s="415" t="s">
        <v>590</v>
      </c>
      <c r="B9" s="417" t="s">
        <v>591</v>
      </c>
      <c r="C9" s="406" t="s">
        <v>174</v>
      </c>
      <c r="D9" s="418">
        <v>1077.9000000000001</v>
      </c>
      <c r="E9" s="418">
        <v>1078.4000000000001</v>
      </c>
      <c r="F9" s="418">
        <v>1075.8</v>
      </c>
      <c r="G9" s="418">
        <v>1071.5</v>
      </c>
      <c r="H9" s="418">
        <v>1070.4000000000001</v>
      </c>
      <c r="I9" s="418">
        <v>1070.7</v>
      </c>
    </row>
    <row r="10" s="403" customFormat="1" ht="10.5">
      <c r="A10" s="415" t="s">
        <v>592</v>
      </c>
      <c r="B10" s="417" t="s">
        <v>593</v>
      </c>
      <c r="C10" s="406" t="s">
        <v>174</v>
      </c>
      <c r="D10" s="418">
        <v>1078.3</v>
      </c>
      <c r="E10" s="418">
        <v>1077.4000000000001</v>
      </c>
      <c r="F10" s="418">
        <v>1079.3</v>
      </c>
      <c r="G10" s="418">
        <v>1072.4000000000001</v>
      </c>
      <c r="H10" s="418">
        <v>1070.5</v>
      </c>
      <c r="I10" s="418">
        <v>1070.3</v>
      </c>
    </row>
    <row r="11" s="419" customFormat="1" ht="16.5">
      <c r="A11" s="415" t="s">
        <v>594</v>
      </c>
      <c r="B11" s="420" t="s">
        <v>595</v>
      </c>
      <c r="C11" s="406" t="s">
        <v>174</v>
      </c>
      <c r="D11" s="418">
        <v>625.89999999999998</v>
      </c>
      <c r="E11" s="418">
        <v>619.20000000000005</v>
      </c>
      <c r="F11" s="418">
        <v>630.29999999999995</v>
      </c>
      <c r="G11" s="418">
        <v>628.79999999999995</v>
      </c>
      <c r="H11" s="418">
        <v>640.39999999999998</v>
      </c>
      <c r="I11" s="418">
        <v>637.89999999999998</v>
      </c>
    </row>
    <row r="12" s="403" customFormat="1" ht="16.5">
      <c r="A12" s="415" t="s">
        <v>596</v>
      </c>
      <c r="B12" s="420" t="s">
        <v>597</v>
      </c>
      <c r="C12" s="406" t="s">
        <v>174</v>
      </c>
      <c r="D12" s="418">
        <v>246.90000000000001</v>
      </c>
      <c r="E12" s="418">
        <v>251.80000000000001</v>
      </c>
      <c r="F12" s="418">
        <v>243.5</v>
      </c>
      <c r="G12" s="418">
        <v>239.30000000000001</v>
      </c>
      <c r="H12" s="418">
        <v>227.09999999999999</v>
      </c>
      <c r="I12" s="418">
        <v>231.30000000000001</v>
      </c>
    </row>
    <row r="13" s="403" customFormat="1" ht="10.5">
      <c r="A13" s="415" t="s">
        <v>598</v>
      </c>
      <c r="B13" s="417" t="s">
        <v>599</v>
      </c>
      <c r="C13" s="406" t="s">
        <v>600</v>
      </c>
      <c r="D13" s="418">
        <v>72.799999999999997</v>
      </c>
      <c r="E13" s="418">
        <v>72.900000000000006</v>
      </c>
      <c r="F13" s="418">
        <v>72.900000000000006</v>
      </c>
      <c r="G13" s="418">
        <v>73</v>
      </c>
      <c r="H13" s="418">
        <v>73.200000000000003</v>
      </c>
      <c r="I13" s="418">
        <v>73.5</v>
      </c>
    </row>
    <row r="14" s="403" customFormat="1" ht="22.699999999999999" customHeight="1">
      <c r="A14" s="415" t="s">
        <v>601</v>
      </c>
      <c r="B14" s="417" t="s">
        <v>602</v>
      </c>
      <c r="C14" s="407" t="s">
        <v>603</v>
      </c>
      <c r="D14" s="418">
        <v>10.9</v>
      </c>
      <c r="E14" s="418">
        <v>9.9000000000000004</v>
      </c>
      <c r="F14" s="418">
        <v>9.1999999999999993</v>
      </c>
      <c r="G14" s="418">
        <v>9.5</v>
      </c>
      <c r="H14" s="418">
        <v>9.9000000000000004</v>
      </c>
      <c r="I14" s="418">
        <v>10.199999999999999</v>
      </c>
    </row>
    <row r="15" s="403" customFormat="1" ht="10.5">
      <c r="A15" s="415" t="s">
        <v>604</v>
      </c>
      <c r="B15" s="417" t="s">
        <v>605</v>
      </c>
      <c r="C15" s="406" t="s">
        <v>606</v>
      </c>
      <c r="D15" s="418">
        <v>1.3999999999999999</v>
      </c>
      <c r="E15" s="418">
        <v>1.3</v>
      </c>
      <c r="F15" s="418">
        <v>1.2</v>
      </c>
      <c r="G15" s="418">
        <v>1.2</v>
      </c>
      <c r="H15" s="418">
        <v>1.3</v>
      </c>
      <c r="I15" s="418">
        <v>1.3999999999999999</v>
      </c>
    </row>
    <row r="16" s="403" customFormat="1" ht="16.5">
      <c r="A16" s="415" t="s">
        <v>607</v>
      </c>
      <c r="B16" s="417" t="s">
        <v>608</v>
      </c>
      <c r="C16" s="407" t="s">
        <v>609</v>
      </c>
      <c r="D16" s="418">
        <v>11.1</v>
      </c>
      <c r="E16" s="418">
        <v>11.300000000000001</v>
      </c>
      <c r="F16" s="418">
        <v>11.699999999999999</v>
      </c>
      <c r="G16" s="418">
        <v>11.5</v>
      </c>
      <c r="H16" s="418">
        <v>11.4</v>
      </c>
      <c r="I16" s="418">
        <v>11.199999999999999</v>
      </c>
    </row>
    <row r="17" s="403" customFormat="1" ht="10.5">
      <c r="A17" s="415" t="s">
        <v>610</v>
      </c>
      <c r="B17" s="421" t="s">
        <v>611</v>
      </c>
      <c r="C17" s="422" t="s">
        <v>612</v>
      </c>
      <c r="D17" s="418">
        <v>-0.20000000000000001</v>
      </c>
      <c r="E17" s="418">
        <v>-1.3999999999999999</v>
      </c>
      <c r="F17" s="418">
        <v>-2.5</v>
      </c>
      <c r="G17" s="418">
        <v>-2</v>
      </c>
      <c r="H17" s="418">
        <v>-1.5</v>
      </c>
      <c r="I17" s="418">
        <v>-1</v>
      </c>
    </row>
    <row r="18" s="403" customFormat="1" ht="10.5">
      <c r="A18" s="415" t="s">
        <v>613</v>
      </c>
      <c r="B18" s="421" t="s">
        <v>614</v>
      </c>
      <c r="C18" s="422" t="s">
        <v>174</v>
      </c>
      <c r="D18" s="418">
        <v>-0.69999999999999996</v>
      </c>
      <c r="E18" s="418">
        <v>3.2999999999999998</v>
      </c>
      <c r="F18" s="418">
        <v>-4.2000000000000002</v>
      </c>
      <c r="G18" s="418">
        <v>0.20000000000000001</v>
      </c>
      <c r="H18" s="418">
        <v>1.5</v>
      </c>
      <c r="I18" s="418">
        <v>1.8999999999999999</v>
      </c>
    </row>
    <row r="19" s="403" customFormat="1" ht="10.5">
      <c r="A19" s="415"/>
      <c r="B19" s="416" t="s">
        <v>505</v>
      </c>
      <c r="C19" s="406"/>
      <c r="D19" s="423"/>
      <c r="E19" s="423"/>
      <c r="F19" s="423"/>
      <c r="G19" s="423"/>
      <c r="H19" s="423"/>
      <c r="I19" s="423"/>
    </row>
    <row r="20" s="403" customFormat="1" ht="18" customHeight="1">
      <c r="A20" s="415" t="s">
        <v>615</v>
      </c>
      <c r="B20" s="417" t="s">
        <v>505</v>
      </c>
      <c r="C20" s="406" t="s">
        <v>581</v>
      </c>
      <c r="D20" s="423">
        <v>579363.40000000002</v>
      </c>
      <c r="E20" s="423">
        <v>613599.40000000002</v>
      </c>
      <c r="F20" s="423">
        <v>569488</v>
      </c>
      <c r="G20" s="423">
        <v>627668</v>
      </c>
      <c r="H20" s="423">
        <v>666040</v>
      </c>
      <c r="I20" s="423">
        <v>711166.69999999995</v>
      </c>
    </row>
    <row r="21" s="403" customFormat="1" ht="16.5" customHeight="1">
      <c r="A21" s="415" t="s">
        <v>616</v>
      </c>
      <c r="B21" s="417" t="s">
        <v>617</v>
      </c>
      <c r="C21" s="406" t="s">
        <v>618</v>
      </c>
      <c r="D21" s="423">
        <v>100.7</v>
      </c>
      <c r="E21" s="423">
        <v>100.8</v>
      </c>
      <c r="F21" s="423">
        <v>91.799999999999997</v>
      </c>
      <c r="G21" s="423">
        <v>107.7</v>
      </c>
      <c r="H21" s="423">
        <v>102.5</v>
      </c>
      <c r="I21" s="423">
        <v>103.2</v>
      </c>
    </row>
    <row r="22" s="403" customFormat="1" ht="17.449999999999999" customHeight="1">
      <c r="A22" s="415" t="s">
        <v>619</v>
      </c>
      <c r="B22" s="417" t="s">
        <v>620</v>
      </c>
      <c r="C22" s="406" t="s">
        <v>618</v>
      </c>
      <c r="D22" s="423">
        <v>112.59999999999999</v>
      </c>
      <c r="E22" s="423">
        <v>105.09999999999999</v>
      </c>
      <c r="F22" s="423">
        <v>101.09999999999999</v>
      </c>
      <c r="G22" s="423">
        <v>102.3</v>
      </c>
      <c r="H22" s="423">
        <v>103.5</v>
      </c>
      <c r="I22" s="423">
        <v>103.5</v>
      </c>
    </row>
    <row r="23" s="403" customFormat="1" ht="10.5">
      <c r="A23" s="415"/>
      <c r="B23" s="416" t="s">
        <v>183</v>
      </c>
      <c r="C23" s="406"/>
      <c r="D23" s="423"/>
      <c r="E23" s="423"/>
      <c r="F23" s="423"/>
      <c r="G23" s="423"/>
      <c r="H23" s="423"/>
      <c r="I23" s="423"/>
    </row>
    <row r="24" s="403" customFormat="1" ht="16.5">
      <c r="A24" s="415" t="s">
        <v>621</v>
      </c>
      <c r="B24" s="420" t="s">
        <v>622</v>
      </c>
      <c r="C24" s="406" t="s">
        <v>581</v>
      </c>
      <c r="D24" s="423">
        <v>453002.70000000001</v>
      </c>
      <c r="E24" s="423">
        <v>442059.10000000003</v>
      </c>
      <c r="F24" s="424">
        <v>357891.42636721249</v>
      </c>
      <c r="G24" s="424">
        <v>423684.02525966684</v>
      </c>
      <c r="H24" s="424">
        <v>448039.88229790347</v>
      </c>
      <c r="I24" s="424">
        <v>473545.13988399488</v>
      </c>
    </row>
    <row r="25" s="403" customFormat="1" ht="16.5">
      <c r="A25" s="415" t="s">
        <v>623</v>
      </c>
      <c r="B25" s="417" t="s">
        <v>624</v>
      </c>
      <c r="C25" s="407" t="s">
        <v>625</v>
      </c>
      <c r="D25" s="423">
        <v>99.599999999999994</v>
      </c>
      <c r="E25" s="423">
        <v>99.400000000000006</v>
      </c>
      <c r="F25" s="425">
        <v>87.815129168243445</v>
      </c>
      <c r="G25" s="425">
        <v>113.73900029083403</v>
      </c>
      <c r="H25" s="425">
        <v>101.99875716285771</v>
      </c>
      <c r="I25" s="425">
        <v>102.05242091116112</v>
      </c>
    </row>
    <row r="26" s="403" customFormat="1" ht="27" customHeight="1">
      <c r="A26" s="415"/>
      <c r="B26" s="426" t="s">
        <v>626</v>
      </c>
      <c r="C26" s="406"/>
      <c r="D26" s="423"/>
      <c r="E26" s="423"/>
      <c r="F26" s="425"/>
      <c r="G26" s="425"/>
      <c r="H26" s="425"/>
      <c r="I26" s="425"/>
    </row>
    <row r="27" s="403" customFormat="1" ht="16.5">
      <c r="A27" s="415" t="s">
        <v>627</v>
      </c>
      <c r="B27" s="427" t="s">
        <v>628</v>
      </c>
      <c r="C27" s="407" t="s">
        <v>625</v>
      </c>
      <c r="D27" s="423">
        <v>94.400000000000006</v>
      </c>
      <c r="E27" s="423">
        <v>95.200000000000003</v>
      </c>
      <c r="F27" s="425">
        <v>70.689151474466399</v>
      </c>
      <c r="G27" s="425">
        <v>129.12528112796898</v>
      </c>
      <c r="H27" s="425">
        <v>99.918671362948331</v>
      </c>
      <c r="I27" s="425">
        <v>100.03901417464833</v>
      </c>
    </row>
    <row r="28" s="403" customFormat="1" ht="16.5">
      <c r="A28" s="415" t="s">
        <v>629</v>
      </c>
      <c r="B28" s="417" t="s">
        <v>630</v>
      </c>
      <c r="C28" s="407" t="s">
        <v>625</v>
      </c>
      <c r="D28" s="423"/>
      <c r="E28" s="423"/>
      <c r="F28" s="423"/>
      <c r="G28" s="423"/>
      <c r="H28" s="423"/>
      <c r="I28" s="423"/>
    </row>
    <row r="29" s="403" customFormat="1" ht="16.5">
      <c r="A29" s="415" t="s">
        <v>631</v>
      </c>
      <c r="B29" s="417" t="s">
        <v>632</v>
      </c>
      <c r="C29" s="407" t="s">
        <v>625</v>
      </c>
      <c r="D29" s="423">
        <v>94.400000000000006</v>
      </c>
      <c r="E29" s="423">
        <v>94.900000000000006</v>
      </c>
      <c r="F29" s="423">
        <v>66.099999999999994</v>
      </c>
      <c r="G29" s="423">
        <v>134.59999999999999</v>
      </c>
      <c r="H29" s="423">
        <v>99.400000000000006</v>
      </c>
      <c r="I29" s="423">
        <v>99.299999999999997</v>
      </c>
    </row>
    <row r="30" s="403" customFormat="1" ht="16.5">
      <c r="A30" s="415" t="s">
        <v>633</v>
      </c>
      <c r="B30" s="417" t="s">
        <v>634</v>
      </c>
      <c r="C30" s="407" t="s">
        <v>625</v>
      </c>
      <c r="D30" s="423"/>
      <c r="E30" s="423"/>
      <c r="F30" s="423"/>
      <c r="G30" s="423"/>
      <c r="H30" s="423"/>
      <c r="I30" s="423"/>
    </row>
    <row r="31" s="403" customFormat="1" ht="16.5">
      <c r="A31" s="415" t="s">
        <v>635</v>
      </c>
      <c r="B31" s="417" t="s">
        <v>636</v>
      </c>
      <c r="C31" s="407" t="s">
        <v>625</v>
      </c>
      <c r="D31" s="423">
        <v>93.5</v>
      </c>
      <c r="E31" s="423">
        <v>150.59999999999999</v>
      </c>
      <c r="F31" s="423">
        <v>127.7</v>
      </c>
      <c r="G31" s="423">
        <v>100.59999999999999</v>
      </c>
      <c r="H31" s="423">
        <v>101.2</v>
      </c>
      <c r="I31" s="423">
        <v>101.8</v>
      </c>
    </row>
    <row r="32" s="403" customFormat="1" ht="16.5">
      <c r="A32" s="415" t="s">
        <v>637</v>
      </c>
      <c r="B32" s="420" t="s">
        <v>638</v>
      </c>
      <c r="C32" s="407" t="s">
        <v>625</v>
      </c>
      <c r="D32" s="423">
        <v>94</v>
      </c>
      <c r="E32" s="423">
        <v>98.799999999999997</v>
      </c>
      <c r="F32" s="423">
        <v>105</v>
      </c>
      <c r="G32" s="423">
        <v>103.09999999999999</v>
      </c>
      <c r="H32" s="423">
        <v>103.3</v>
      </c>
      <c r="I32" s="423">
        <v>104.2</v>
      </c>
    </row>
    <row r="33" s="403" customFormat="1" ht="16.5">
      <c r="A33" s="415" t="s">
        <v>639</v>
      </c>
      <c r="B33" s="427" t="s">
        <v>640</v>
      </c>
      <c r="C33" s="407" t="s">
        <v>625</v>
      </c>
      <c r="D33" s="423">
        <v>112.09999999999999</v>
      </c>
      <c r="E33" s="423">
        <v>109.3</v>
      </c>
      <c r="F33" s="423">
        <v>104.8</v>
      </c>
      <c r="G33" s="423">
        <v>103.40000000000001</v>
      </c>
      <c r="H33" s="423">
        <v>104.1337505562107</v>
      </c>
      <c r="I33" s="423">
        <v>104.56030117771414</v>
      </c>
    </row>
    <row r="34" s="403" customFormat="1" ht="16.5">
      <c r="A34" s="415" t="s">
        <v>641</v>
      </c>
      <c r="B34" s="417" t="s">
        <v>642</v>
      </c>
      <c r="C34" s="407" t="s">
        <v>625</v>
      </c>
      <c r="D34" s="423">
        <v>103</v>
      </c>
      <c r="E34" s="423">
        <v>117.90000000000001</v>
      </c>
      <c r="F34" s="423">
        <v>109.5</v>
      </c>
      <c r="G34" s="423">
        <v>103.8</v>
      </c>
      <c r="H34" s="423">
        <v>102.7</v>
      </c>
      <c r="I34" s="423">
        <v>101.3</v>
      </c>
    </row>
    <row r="35" s="403" customFormat="1" ht="16.5">
      <c r="A35" s="415" t="s">
        <v>643</v>
      </c>
      <c r="B35" s="417" t="s">
        <v>644</v>
      </c>
      <c r="C35" s="407" t="s">
        <v>625</v>
      </c>
      <c r="D35" s="423">
        <v>105</v>
      </c>
      <c r="E35" s="423">
        <v>99.5</v>
      </c>
      <c r="F35" s="423">
        <v>97.099999999999994</v>
      </c>
      <c r="G35" s="423">
        <v>100.66</v>
      </c>
      <c r="H35" s="423">
        <v>100.08</v>
      </c>
      <c r="I35" s="423">
        <v>100.23</v>
      </c>
    </row>
    <row r="36" s="403" customFormat="1" ht="16.5">
      <c r="A36" s="415" t="s">
        <v>645</v>
      </c>
      <c r="B36" s="417" t="s">
        <v>646</v>
      </c>
      <c r="C36" s="407" t="s">
        <v>625</v>
      </c>
      <c r="D36" s="423"/>
      <c r="E36" s="423"/>
      <c r="F36" s="423"/>
      <c r="G36" s="423"/>
      <c r="H36" s="423"/>
      <c r="I36" s="423"/>
    </row>
    <row r="37" s="403" customFormat="1" ht="16.5">
      <c r="A37" s="415" t="s">
        <v>647</v>
      </c>
      <c r="B37" s="417" t="s">
        <v>648</v>
      </c>
      <c r="C37" s="407" t="s">
        <v>625</v>
      </c>
      <c r="D37" s="423">
        <v>176</v>
      </c>
      <c r="E37" s="423">
        <v>73.400000000000006</v>
      </c>
      <c r="F37" s="423">
        <v>120.2</v>
      </c>
      <c r="G37" s="423">
        <v>100.5</v>
      </c>
      <c r="H37" s="423">
        <v>101</v>
      </c>
      <c r="I37" s="423">
        <v>101.5</v>
      </c>
    </row>
    <row r="38" s="403" customFormat="1" ht="16.5">
      <c r="A38" s="415" t="s">
        <v>649</v>
      </c>
      <c r="B38" s="417" t="s">
        <v>650</v>
      </c>
      <c r="C38" s="407" t="s">
        <v>625</v>
      </c>
      <c r="D38" s="423">
        <v>136.69999999999999</v>
      </c>
      <c r="E38" s="423">
        <v>73</v>
      </c>
      <c r="F38" s="423">
        <v>70.900000000000006</v>
      </c>
      <c r="G38" s="423">
        <v>100.5</v>
      </c>
      <c r="H38" s="423">
        <v>101</v>
      </c>
      <c r="I38" s="423">
        <v>101.5</v>
      </c>
    </row>
    <row r="39" s="403" customFormat="1" ht="16.5">
      <c r="A39" s="415" t="s">
        <v>651</v>
      </c>
      <c r="B39" s="417" t="s">
        <v>652</v>
      </c>
      <c r="C39" s="407" t="s">
        <v>625</v>
      </c>
      <c r="D39" s="423">
        <v>94.599999999999994</v>
      </c>
      <c r="E39" s="423">
        <v>88</v>
      </c>
      <c r="F39" s="423">
        <v>100.2</v>
      </c>
      <c r="G39" s="423">
        <v>101.5</v>
      </c>
      <c r="H39" s="423">
        <v>100.90000000000001</v>
      </c>
      <c r="I39" s="423">
        <v>101.5</v>
      </c>
    </row>
    <row r="40" s="403" customFormat="1" ht="30.949999999999999" customHeight="1">
      <c r="A40" s="415" t="s">
        <v>653</v>
      </c>
      <c r="B40" s="420" t="s">
        <v>654</v>
      </c>
      <c r="C40" s="407" t="s">
        <v>625</v>
      </c>
      <c r="D40" s="423">
        <v>107.7</v>
      </c>
      <c r="E40" s="423">
        <v>99.799999999999997</v>
      </c>
      <c r="F40" s="423">
        <v>85</v>
      </c>
      <c r="G40" s="423">
        <v>100</v>
      </c>
      <c r="H40" s="423">
        <v>101.2</v>
      </c>
      <c r="I40" s="423">
        <v>102.2</v>
      </c>
    </row>
    <row r="41" s="403" customFormat="1" ht="16.5">
      <c r="A41" s="415" t="s">
        <v>655</v>
      </c>
      <c r="B41" s="417" t="s">
        <v>656</v>
      </c>
      <c r="C41" s="407" t="s">
        <v>625</v>
      </c>
      <c r="D41" s="423">
        <v>95.400000000000006</v>
      </c>
      <c r="E41" s="423">
        <v>82.599999999999994</v>
      </c>
      <c r="F41" s="423">
        <v>95.400000000000006</v>
      </c>
      <c r="G41" s="423">
        <v>104.2</v>
      </c>
      <c r="H41" s="423">
        <v>104.40000000000001</v>
      </c>
      <c r="I41" s="423">
        <v>104.59999999999999</v>
      </c>
    </row>
    <row r="42" s="403" customFormat="1" ht="16.5">
      <c r="A42" s="415" t="s">
        <v>657</v>
      </c>
      <c r="B42" s="420" t="s">
        <v>658</v>
      </c>
      <c r="C42" s="407" t="s">
        <v>625</v>
      </c>
      <c r="D42" s="423">
        <v>121.90000000000001</v>
      </c>
      <c r="E42" s="423">
        <v>115.90000000000001</v>
      </c>
      <c r="F42" s="423">
        <v>93.400000000000006</v>
      </c>
      <c r="G42" s="423">
        <v>103.59999999999999</v>
      </c>
      <c r="H42" s="423">
        <v>103.40000000000001</v>
      </c>
      <c r="I42" s="423">
        <v>103.2</v>
      </c>
    </row>
    <row r="43" s="403" customFormat="1" ht="16.5">
      <c r="A43" s="415" t="s">
        <v>659</v>
      </c>
      <c r="B43" s="417" t="s">
        <v>660</v>
      </c>
      <c r="C43" s="407" t="s">
        <v>625</v>
      </c>
      <c r="D43" s="423">
        <v>158.30000000000001</v>
      </c>
      <c r="E43" s="423">
        <v>99.700000000000003</v>
      </c>
      <c r="F43" s="423">
        <v>99.200000000000003</v>
      </c>
      <c r="G43" s="423">
        <v>101</v>
      </c>
      <c r="H43" s="423">
        <v>101.8</v>
      </c>
      <c r="I43" s="423">
        <v>102.2</v>
      </c>
    </row>
    <row r="44" s="403" customFormat="1" ht="16.5">
      <c r="A44" s="415" t="s">
        <v>661</v>
      </c>
      <c r="B44" s="420" t="s">
        <v>662</v>
      </c>
      <c r="C44" s="407" t="s">
        <v>625</v>
      </c>
      <c r="D44" s="423">
        <v>98.200000000000003</v>
      </c>
      <c r="E44" s="423">
        <v>103.59999999999999</v>
      </c>
      <c r="F44" s="423">
        <v>99</v>
      </c>
      <c r="G44" s="423">
        <v>101.40000000000001</v>
      </c>
      <c r="H44" s="423">
        <v>101.09999999999999</v>
      </c>
      <c r="I44" s="423">
        <v>101.8</v>
      </c>
    </row>
    <row r="45" s="403" customFormat="1" ht="16.5">
      <c r="A45" s="415" t="s">
        <v>663</v>
      </c>
      <c r="B45" s="420" t="s">
        <v>664</v>
      </c>
      <c r="C45" s="407" t="s">
        <v>625</v>
      </c>
      <c r="D45" s="423">
        <v>120.09999999999999</v>
      </c>
      <c r="E45" s="423">
        <v>79.200000000000003</v>
      </c>
      <c r="F45" s="423">
        <v>100</v>
      </c>
      <c r="G45" s="423">
        <v>101.40000000000001</v>
      </c>
      <c r="H45" s="423">
        <v>101.8</v>
      </c>
      <c r="I45" s="423">
        <v>102.90000000000001</v>
      </c>
    </row>
    <row r="46" s="403" customFormat="1" ht="16.5">
      <c r="A46" s="415" t="s">
        <v>665</v>
      </c>
      <c r="B46" s="417" t="s">
        <v>666</v>
      </c>
      <c r="C46" s="407" t="s">
        <v>625</v>
      </c>
      <c r="D46" s="423">
        <v>97.200000000000003</v>
      </c>
      <c r="E46" s="423">
        <v>106.90000000000001</v>
      </c>
      <c r="F46" s="423">
        <v>98</v>
      </c>
      <c r="G46" s="423">
        <v>101.3</v>
      </c>
      <c r="H46" s="423">
        <v>102.40000000000001</v>
      </c>
      <c r="I46" s="423">
        <v>103</v>
      </c>
    </row>
    <row r="47" s="403" customFormat="1" ht="16.5">
      <c r="A47" s="415" t="s">
        <v>667</v>
      </c>
      <c r="B47" s="420" t="s">
        <v>668</v>
      </c>
      <c r="C47" s="407" t="s">
        <v>625</v>
      </c>
      <c r="D47" s="423">
        <v>105.5</v>
      </c>
      <c r="E47" s="423">
        <v>98.299999999999997</v>
      </c>
      <c r="F47" s="423">
        <v>90.099999999999994</v>
      </c>
      <c r="G47" s="423">
        <v>102.5</v>
      </c>
      <c r="H47" s="423">
        <v>101.8</v>
      </c>
      <c r="I47" s="423">
        <v>101.7</v>
      </c>
    </row>
    <row r="48" s="403" customFormat="1" ht="16.5">
      <c r="A48" s="415" t="s">
        <v>669</v>
      </c>
      <c r="B48" s="417" t="s">
        <v>670</v>
      </c>
      <c r="C48" s="407" t="s">
        <v>625</v>
      </c>
      <c r="D48" s="423">
        <v>123.09999999999999</v>
      </c>
      <c r="E48" s="423">
        <v>95.5</v>
      </c>
      <c r="F48" s="423">
        <v>98.5</v>
      </c>
      <c r="G48" s="423">
        <v>94.799999999999997</v>
      </c>
      <c r="H48" s="423">
        <v>103.59999999999999</v>
      </c>
      <c r="I48" s="423">
        <v>108.2</v>
      </c>
    </row>
    <row r="49" s="403" customFormat="1" ht="16.5">
      <c r="A49" s="415" t="s">
        <v>671</v>
      </c>
      <c r="B49" s="420" t="s">
        <v>672</v>
      </c>
      <c r="C49" s="407" t="s">
        <v>625</v>
      </c>
      <c r="D49" s="423">
        <v>103.5</v>
      </c>
      <c r="E49" s="423">
        <v>92.799999999999997</v>
      </c>
      <c r="F49" s="423">
        <v>105.5</v>
      </c>
      <c r="G49" s="423">
        <v>101.5</v>
      </c>
      <c r="H49" s="423">
        <v>102.8</v>
      </c>
      <c r="I49" s="423">
        <v>102.5</v>
      </c>
    </row>
    <row r="50" s="403" customFormat="1" ht="16.5">
      <c r="A50" s="415" t="s">
        <v>673</v>
      </c>
      <c r="B50" s="420" t="s">
        <v>674</v>
      </c>
      <c r="C50" s="407" t="s">
        <v>625</v>
      </c>
      <c r="D50" s="423">
        <v>96.200000000000003</v>
      </c>
      <c r="E50" s="423">
        <v>103.5</v>
      </c>
      <c r="F50" s="423">
        <v>87.299999999999997</v>
      </c>
      <c r="G50" s="423">
        <v>100.5</v>
      </c>
      <c r="H50" s="423">
        <v>101.5</v>
      </c>
      <c r="I50" s="423">
        <v>102.5</v>
      </c>
    </row>
    <row r="51" s="403" customFormat="1" ht="16.5">
      <c r="A51" s="415" t="s">
        <v>675</v>
      </c>
      <c r="B51" s="417" t="s">
        <v>676</v>
      </c>
      <c r="C51" s="407" t="s">
        <v>625</v>
      </c>
      <c r="D51" s="423">
        <v>80.400000000000006</v>
      </c>
      <c r="E51" s="423">
        <v>126.40000000000001</v>
      </c>
      <c r="F51" s="423">
        <v>95</v>
      </c>
      <c r="G51" s="423">
        <v>102.3</v>
      </c>
      <c r="H51" s="423">
        <v>102.8</v>
      </c>
      <c r="I51" s="423">
        <v>102.09999999999999</v>
      </c>
    </row>
    <row r="52" s="403" customFormat="1" ht="16.5">
      <c r="A52" s="415" t="s">
        <v>677</v>
      </c>
      <c r="B52" s="420" t="s">
        <v>678</v>
      </c>
      <c r="C52" s="407" t="s">
        <v>625</v>
      </c>
      <c r="D52" s="423">
        <v>131.30000000000001</v>
      </c>
      <c r="E52" s="423">
        <v>78.900000000000006</v>
      </c>
      <c r="F52" s="423">
        <v>88</v>
      </c>
      <c r="G52" s="423">
        <v>100.5</v>
      </c>
      <c r="H52" s="423">
        <v>102.09999999999999</v>
      </c>
      <c r="I52" s="423">
        <v>101.40000000000001</v>
      </c>
    </row>
    <row r="53" s="403" customFormat="1" ht="16.5">
      <c r="A53" s="415" t="s">
        <v>679</v>
      </c>
      <c r="B53" s="420" t="s">
        <v>680</v>
      </c>
      <c r="C53" s="407" t="s">
        <v>625</v>
      </c>
      <c r="D53" s="423"/>
      <c r="E53" s="423"/>
      <c r="F53" s="423"/>
      <c r="G53" s="423"/>
      <c r="H53" s="423"/>
      <c r="I53" s="423"/>
    </row>
    <row r="54" s="403" customFormat="1" ht="16.5">
      <c r="A54" s="415" t="s">
        <v>681</v>
      </c>
      <c r="B54" s="420" t="s">
        <v>682</v>
      </c>
      <c r="C54" s="407" t="s">
        <v>625</v>
      </c>
      <c r="D54" s="423">
        <v>500</v>
      </c>
      <c r="E54" s="423">
        <v>260</v>
      </c>
      <c r="F54" s="423">
        <v>100.09999999999999</v>
      </c>
      <c r="G54" s="423">
        <v>102.40000000000001</v>
      </c>
      <c r="H54" s="423">
        <v>102.8</v>
      </c>
      <c r="I54" s="423">
        <v>102.7</v>
      </c>
    </row>
    <row r="55" s="403" customFormat="1" ht="16.5">
      <c r="A55" s="415" t="s">
        <v>683</v>
      </c>
      <c r="B55" s="417" t="s">
        <v>684</v>
      </c>
      <c r="C55" s="407" t="s">
        <v>625</v>
      </c>
      <c r="D55" s="423">
        <v>129.69999999999999</v>
      </c>
      <c r="E55" s="423">
        <v>400</v>
      </c>
      <c r="F55" s="423">
        <v>120.8</v>
      </c>
      <c r="G55" s="423">
        <v>102.2</v>
      </c>
      <c r="H55" s="423">
        <v>102.90000000000001</v>
      </c>
      <c r="I55" s="423">
        <v>103.3</v>
      </c>
    </row>
    <row r="56" s="403" customFormat="1" ht="16.5">
      <c r="A56" s="415" t="s">
        <v>685</v>
      </c>
      <c r="B56" s="417" t="s">
        <v>686</v>
      </c>
      <c r="C56" s="407" t="s">
        <v>625</v>
      </c>
      <c r="D56" s="423">
        <v>73.299999999999997</v>
      </c>
      <c r="E56" s="423">
        <v>119.7</v>
      </c>
      <c r="F56" s="423">
        <v>102.3</v>
      </c>
      <c r="G56" s="423">
        <v>102.7</v>
      </c>
      <c r="H56" s="423">
        <v>102.40000000000001</v>
      </c>
      <c r="I56" s="423">
        <v>102.09999999999999</v>
      </c>
    </row>
    <row r="57" s="403" customFormat="1" ht="16.5">
      <c r="A57" s="415" t="s">
        <v>687</v>
      </c>
      <c r="B57" s="417" t="s">
        <v>688</v>
      </c>
      <c r="C57" s="407" t="s">
        <v>625</v>
      </c>
      <c r="D57" s="423">
        <v>121.7</v>
      </c>
      <c r="E57" s="423">
        <v>81.5</v>
      </c>
      <c r="F57" s="423">
        <v>99.799999999999997</v>
      </c>
      <c r="G57" s="423">
        <v>104.5</v>
      </c>
      <c r="H57" s="423">
        <v>103.3</v>
      </c>
      <c r="I57" s="423">
        <v>105</v>
      </c>
    </row>
    <row r="58" s="403" customFormat="1" ht="16.5">
      <c r="A58" s="415" t="s">
        <v>689</v>
      </c>
      <c r="B58" s="426" t="s">
        <v>690</v>
      </c>
      <c r="C58" s="407" t="s">
        <v>625</v>
      </c>
      <c r="D58" s="423">
        <v>106.09999999999999</v>
      </c>
      <c r="E58" s="423">
        <v>96.5</v>
      </c>
      <c r="F58" s="423">
        <v>97.688859966509398</v>
      </c>
      <c r="G58" s="423">
        <v>99.760705655891783</v>
      </c>
      <c r="H58" s="423">
        <v>103.08101818795683</v>
      </c>
      <c r="I58" s="423">
        <v>100.73298129870498</v>
      </c>
    </row>
    <row r="59" s="403" customFormat="1" ht="16.5">
      <c r="A59" s="415" t="s">
        <v>691</v>
      </c>
      <c r="B59" s="426" t="s">
        <v>692</v>
      </c>
      <c r="C59" s="407" t="s">
        <v>625</v>
      </c>
      <c r="D59" s="423">
        <v>102.2</v>
      </c>
      <c r="E59" s="423">
        <v>99.900000000000006</v>
      </c>
      <c r="F59" s="423">
        <v>105.3</v>
      </c>
      <c r="G59" s="423">
        <v>103.2</v>
      </c>
      <c r="H59" s="423">
        <v>103.09999999999999</v>
      </c>
      <c r="I59" s="423">
        <v>104</v>
      </c>
    </row>
    <row r="60" s="403" customFormat="1" ht="10.5">
      <c r="A60" s="415" t="s">
        <v>693</v>
      </c>
      <c r="B60" s="417" t="s">
        <v>220</v>
      </c>
      <c r="C60" s="406" t="s">
        <v>694</v>
      </c>
      <c r="D60" s="423">
        <v>8862.1000000000004</v>
      </c>
      <c r="E60" s="423">
        <v>8837.8999999999996</v>
      </c>
      <c r="F60" s="423">
        <v>7353</v>
      </c>
      <c r="G60" s="423">
        <v>7494</v>
      </c>
      <c r="H60" s="423">
        <v>8361</v>
      </c>
      <c r="I60" s="423">
        <v>8371</v>
      </c>
    </row>
    <row r="61" s="403" customFormat="1" ht="16.5">
      <c r="A61" s="415" t="s">
        <v>695</v>
      </c>
      <c r="B61" s="420" t="s">
        <v>696</v>
      </c>
      <c r="C61" s="407" t="s">
        <v>697</v>
      </c>
      <c r="D61" s="423">
        <v>3010.4694527091588</v>
      </c>
      <c r="E61" s="423">
        <v>3123.8238776828603</v>
      </c>
      <c r="F61" s="423">
        <v>3286.6167837103208</v>
      </c>
      <c r="G61" s="423">
        <v>3425.1852189332208</v>
      </c>
      <c r="H61" s="423">
        <v>3542.2631423345374</v>
      </c>
      <c r="I61" s="423">
        <v>3663.5695217795596</v>
      </c>
    </row>
    <row r="62" s="403" customFormat="1" ht="30.949999999999999" customHeight="1">
      <c r="A62" s="415" t="s">
        <v>698</v>
      </c>
      <c r="B62" s="420" t="s">
        <v>699</v>
      </c>
      <c r="C62" s="407" t="s">
        <v>700</v>
      </c>
      <c r="D62" s="423">
        <v>102</v>
      </c>
      <c r="E62" s="423">
        <v>105</v>
      </c>
      <c r="F62" s="423">
        <v>105.21133432619175</v>
      </c>
      <c r="G62" s="423">
        <v>104.21614214074776</v>
      </c>
      <c r="H62" s="423">
        <v>103.4181486815414</v>
      </c>
      <c r="I62" s="423">
        <v>103.42454455162455</v>
      </c>
    </row>
    <row r="63" s="403" customFormat="1" ht="10.5">
      <c r="A63" s="415"/>
      <c r="B63" s="416" t="s">
        <v>223</v>
      </c>
      <c r="C63" s="407"/>
      <c r="D63" s="423"/>
      <c r="E63" s="423"/>
      <c r="F63" s="423"/>
      <c r="G63" s="423"/>
      <c r="H63" s="423"/>
      <c r="I63" s="423"/>
    </row>
    <row r="64" s="403" customFormat="1" ht="10.5">
      <c r="A64" s="415" t="s">
        <v>701</v>
      </c>
      <c r="B64" s="417" t="s">
        <v>702</v>
      </c>
      <c r="C64" s="406" t="s">
        <v>581</v>
      </c>
      <c r="D64" s="423">
        <v>30727.700000000001</v>
      </c>
      <c r="E64" s="423">
        <v>31010.799999999999</v>
      </c>
      <c r="F64" s="423">
        <v>32594.200000000001</v>
      </c>
      <c r="G64" s="423">
        <v>33854.099999999999</v>
      </c>
      <c r="H64" s="423">
        <v>35308.199999999997</v>
      </c>
      <c r="I64" s="423">
        <v>37041.400000000001</v>
      </c>
    </row>
    <row r="65" s="403" customFormat="1" ht="21">
      <c r="A65" s="415" t="s">
        <v>703</v>
      </c>
      <c r="B65" s="417" t="s">
        <v>704</v>
      </c>
      <c r="C65" s="407" t="s">
        <v>625</v>
      </c>
      <c r="D65" s="423">
        <v>102.8</v>
      </c>
      <c r="E65" s="423">
        <v>95.900000000000006</v>
      </c>
      <c r="F65" s="423">
        <v>101.3</v>
      </c>
      <c r="G65" s="423">
        <v>100.09999999999999</v>
      </c>
      <c r="H65" s="423">
        <v>100.5</v>
      </c>
      <c r="I65" s="423">
        <v>100.59999999999999</v>
      </c>
    </row>
    <row r="66" s="403" customFormat="1" ht="10.5">
      <c r="A66" s="415" t="s">
        <v>705</v>
      </c>
      <c r="B66" s="417" t="s">
        <v>706</v>
      </c>
      <c r="C66" s="406" t="s">
        <v>581</v>
      </c>
      <c r="D66" s="423">
        <v>8735.3999999999996</v>
      </c>
      <c r="E66" s="423">
        <v>8471.5</v>
      </c>
      <c r="F66" s="423">
        <v>9259.8999999999996</v>
      </c>
      <c r="G66" s="423">
        <v>9617.7999999999993</v>
      </c>
      <c r="H66" s="423">
        <v>10068.299999999999</v>
      </c>
      <c r="I66" s="423">
        <v>10592.9</v>
      </c>
    </row>
    <row r="67" s="403" customFormat="1" ht="21">
      <c r="A67" s="415" t="s">
        <v>707</v>
      </c>
      <c r="B67" s="417" t="s">
        <v>708</v>
      </c>
      <c r="C67" s="407" t="s">
        <v>625</v>
      </c>
      <c r="D67" s="423">
        <v>95.5</v>
      </c>
      <c r="E67" s="423">
        <v>92.200000000000003</v>
      </c>
      <c r="F67" s="423">
        <v>105.2</v>
      </c>
      <c r="G67" s="423">
        <v>100.09999999999999</v>
      </c>
      <c r="H67" s="423">
        <v>100.8</v>
      </c>
      <c r="I67" s="423">
        <v>100.90000000000001</v>
      </c>
    </row>
    <row r="68" s="403" customFormat="1" ht="10.5">
      <c r="A68" s="415" t="s">
        <v>709</v>
      </c>
      <c r="B68" s="417" t="s">
        <v>710</v>
      </c>
      <c r="C68" s="406" t="s">
        <v>581</v>
      </c>
      <c r="D68" s="423">
        <v>21992.299999999999</v>
      </c>
      <c r="E68" s="423">
        <v>22539.400000000001</v>
      </c>
      <c r="F68" s="423">
        <v>23334.299999999999</v>
      </c>
      <c r="G68" s="423">
        <v>24236.299999999999</v>
      </c>
      <c r="H68" s="423">
        <v>25239.900000000001</v>
      </c>
      <c r="I68" s="423">
        <v>26448.5</v>
      </c>
    </row>
    <row r="69" s="403" customFormat="1" ht="21">
      <c r="A69" s="415" t="s">
        <v>711</v>
      </c>
      <c r="B69" s="417" t="s">
        <v>712</v>
      </c>
      <c r="C69" s="407" t="s">
        <v>625</v>
      </c>
      <c r="D69" s="423">
        <v>106.09999999999999</v>
      </c>
      <c r="E69" s="423">
        <v>97.299999999999997</v>
      </c>
      <c r="F69" s="423">
        <v>100</v>
      </c>
      <c r="G69" s="423">
        <v>100.3</v>
      </c>
      <c r="H69" s="423">
        <v>100.5</v>
      </c>
      <c r="I69" s="423">
        <v>100.8</v>
      </c>
    </row>
    <row r="70" s="403" customFormat="1" ht="10.5">
      <c r="A70" s="415"/>
      <c r="B70" s="416" t="s">
        <v>426</v>
      </c>
      <c r="C70" s="406"/>
      <c r="D70" s="423"/>
      <c r="E70" s="423"/>
      <c r="F70" s="423"/>
      <c r="G70" s="423"/>
      <c r="H70" s="423"/>
      <c r="I70" s="423"/>
    </row>
    <row r="71" s="403" customFormat="1" ht="21.199999999999999" customHeight="1">
      <c r="A71" s="415" t="s">
        <v>713</v>
      </c>
      <c r="B71" s="420" t="s">
        <v>714</v>
      </c>
      <c r="C71" s="407" t="s">
        <v>715</v>
      </c>
      <c r="D71" s="423">
        <v>45026.099999999999</v>
      </c>
      <c r="E71" s="423">
        <v>55111.699999999997</v>
      </c>
      <c r="F71" s="423">
        <v>70806.740000000005</v>
      </c>
      <c r="G71" s="423">
        <v>73709.820000000007</v>
      </c>
      <c r="H71" s="423">
        <v>79018.399999999994</v>
      </c>
      <c r="I71" s="423">
        <v>84888.669999999998</v>
      </c>
    </row>
    <row r="72" s="403" customFormat="1" ht="21">
      <c r="A72" s="415" t="s">
        <v>716</v>
      </c>
      <c r="B72" s="420" t="s">
        <v>717</v>
      </c>
      <c r="C72" s="407" t="s">
        <v>625</v>
      </c>
      <c r="D72" s="423">
        <v>87.099999999999994</v>
      </c>
      <c r="E72" s="423">
        <v>121.7</v>
      </c>
      <c r="F72" s="423">
        <v>123.3</v>
      </c>
      <c r="G72" s="423">
        <v>100</v>
      </c>
      <c r="H72" s="423">
        <v>102</v>
      </c>
      <c r="I72" s="423">
        <v>103</v>
      </c>
    </row>
    <row r="73" s="403" customFormat="1" ht="10.5">
      <c r="A73" s="415" t="s">
        <v>718</v>
      </c>
      <c r="B73" s="417" t="s">
        <v>719</v>
      </c>
      <c r="C73" s="407" t="s">
        <v>720</v>
      </c>
      <c r="D73" s="423">
        <v>105.2</v>
      </c>
      <c r="E73" s="423">
        <v>100.59999999999999</v>
      </c>
      <c r="F73" s="423">
        <v>104.2</v>
      </c>
      <c r="G73" s="423">
        <v>104.09999999999999</v>
      </c>
      <c r="H73" s="423">
        <v>105.09999999999999</v>
      </c>
      <c r="I73" s="423">
        <v>104.3</v>
      </c>
    </row>
    <row r="74" s="403" customFormat="1" ht="10.5">
      <c r="A74" s="415" t="s">
        <v>721</v>
      </c>
      <c r="B74" s="417" t="s">
        <v>548</v>
      </c>
      <c r="C74" s="406" t="s">
        <v>429</v>
      </c>
      <c r="D74" s="423">
        <v>436.89999999999998</v>
      </c>
      <c r="E74" s="423">
        <v>438.60000000000002</v>
      </c>
      <c r="F74" s="423">
        <v>591</v>
      </c>
      <c r="G74" s="423">
        <v>567</v>
      </c>
      <c r="H74" s="423">
        <v>627</v>
      </c>
      <c r="I74" s="423">
        <v>675</v>
      </c>
    </row>
    <row r="75" s="403" customFormat="1" ht="10.5">
      <c r="A75" s="415"/>
      <c r="B75" s="416" t="s">
        <v>722</v>
      </c>
      <c r="C75" s="406"/>
      <c r="D75" s="423"/>
      <c r="E75" s="423"/>
      <c r="F75" s="423"/>
      <c r="G75" s="423"/>
      <c r="H75" s="423"/>
      <c r="I75" s="423"/>
    </row>
    <row r="76" s="403" customFormat="1" ht="21">
      <c r="A76" s="415" t="s">
        <v>723</v>
      </c>
      <c r="B76" s="420" t="s">
        <v>724</v>
      </c>
      <c r="C76" s="407" t="s">
        <v>725</v>
      </c>
      <c r="D76" s="423">
        <v>104.5</v>
      </c>
      <c r="E76" s="423">
        <v>103.8</v>
      </c>
      <c r="F76" s="423">
        <v>103.90000000000001</v>
      </c>
      <c r="G76" s="423">
        <v>104.09999999999999</v>
      </c>
      <c r="H76" s="423">
        <v>104</v>
      </c>
      <c r="I76" s="423">
        <v>104</v>
      </c>
    </row>
    <row r="77" s="403" customFormat="1" ht="23.25" customHeight="1">
      <c r="A77" s="415" t="s">
        <v>726</v>
      </c>
      <c r="B77" s="420" t="s">
        <v>727</v>
      </c>
      <c r="C77" s="407" t="s">
        <v>720</v>
      </c>
      <c r="D77" s="423">
        <v>103</v>
      </c>
      <c r="E77" s="423">
        <v>105.09999999999999</v>
      </c>
      <c r="F77" s="423">
        <v>103.59999999999999</v>
      </c>
      <c r="G77" s="423">
        <v>103.40000000000001</v>
      </c>
      <c r="H77" s="423">
        <v>104.09999999999999</v>
      </c>
      <c r="I77" s="423">
        <v>104</v>
      </c>
    </row>
    <row r="78" s="403" customFormat="1" ht="10.5">
      <c r="A78" s="415" t="s">
        <v>728</v>
      </c>
      <c r="B78" s="417" t="s">
        <v>563</v>
      </c>
      <c r="C78" s="406" t="s">
        <v>729</v>
      </c>
      <c r="D78" s="423">
        <v>158537.5</v>
      </c>
      <c r="E78" s="423">
        <v>171424.5</v>
      </c>
      <c r="F78" s="423">
        <v>174787.20000000001</v>
      </c>
      <c r="G78" s="423">
        <v>184338.89999999999</v>
      </c>
      <c r="H78" s="423">
        <v>195358.70000000001</v>
      </c>
      <c r="I78" s="423">
        <v>208455.60000000001</v>
      </c>
    </row>
    <row r="79" s="403" customFormat="1" ht="21">
      <c r="A79" s="415" t="s">
        <v>730</v>
      </c>
      <c r="B79" s="417" t="s">
        <v>731</v>
      </c>
      <c r="C79" s="407" t="s">
        <v>625</v>
      </c>
      <c r="D79" s="423">
        <v>104.40000000000001</v>
      </c>
      <c r="E79" s="423">
        <v>103.40000000000001</v>
      </c>
      <c r="F79" s="423">
        <v>98.799999999999997</v>
      </c>
      <c r="G79" s="423">
        <v>101.8</v>
      </c>
      <c r="H79" s="423">
        <v>102</v>
      </c>
      <c r="I79" s="423">
        <v>102.59999999999999</v>
      </c>
    </row>
    <row r="80" s="403" customFormat="1" ht="10.5">
      <c r="A80" s="415" t="s">
        <v>732</v>
      </c>
      <c r="B80" s="417" t="s">
        <v>733</v>
      </c>
      <c r="C80" s="406" t="s">
        <v>720</v>
      </c>
      <c r="D80" s="423">
        <v>102.5</v>
      </c>
      <c r="E80" s="423">
        <v>104.59999999999999</v>
      </c>
      <c r="F80" s="423">
        <v>103.2</v>
      </c>
      <c r="G80" s="423">
        <v>103.59999999999999</v>
      </c>
      <c r="H80" s="423">
        <v>103.90000000000001</v>
      </c>
      <c r="I80" s="423">
        <v>104</v>
      </c>
    </row>
    <row r="81" s="403" customFormat="1" ht="10.5">
      <c r="A81" s="415" t="s">
        <v>734</v>
      </c>
      <c r="B81" s="417" t="s">
        <v>735</v>
      </c>
      <c r="C81" s="407" t="s">
        <v>729</v>
      </c>
      <c r="D81" s="423">
        <v>51909.5</v>
      </c>
      <c r="E81" s="423">
        <v>55160.400000000001</v>
      </c>
      <c r="F81" s="423">
        <v>50974.400000000001</v>
      </c>
      <c r="G81" s="423">
        <v>55133.900000000001</v>
      </c>
      <c r="H81" s="423">
        <v>58943.199999999997</v>
      </c>
      <c r="I81" s="423">
        <v>62710.800000000003</v>
      </c>
    </row>
    <row r="82" s="403" customFormat="1" ht="21">
      <c r="A82" s="415" t="s">
        <v>736</v>
      </c>
      <c r="B82" s="417" t="s">
        <v>737</v>
      </c>
      <c r="C82" s="407" t="s">
        <v>625</v>
      </c>
      <c r="D82" s="423">
        <v>100.3</v>
      </c>
      <c r="E82" s="423">
        <v>99.900000000000006</v>
      </c>
      <c r="F82" s="423">
        <v>89.200000000000003</v>
      </c>
      <c r="G82" s="423">
        <v>104.09999999999999</v>
      </c>
      <c r="H82" s="423">
        <v>102.59999999999999</v>
      </c>
      <c r="I82" s="423">
        <v>102.3</v>
      </c>
    </row>
    <row r="83" s="403" customFormat="1" ht="10.5">
      <c r="A83" s="415" t="s">
        <v>738</v>
      </c>
      <c r="B83" s="417" t="s">
        <v>739</v>
      </c>
      <c r="C83" s="407" t="s">
        <v>720</v>
      </c>
      <c r="D83" s="423">
        <v>104.7</v>
      </c>
      <c r="E83" s="423">
        <v>106.2</v>
      </c>
      <c r="F83" s="423">
        <v>103.59999999999999</v>
      </c>
      <c r="G83" s="423">
        <v>103.90000000000001</v>
      </c>
      <c r="H83" s="423">
        <v>104.2</v>
      </c>
      <c r="I83" s="423">
        <v>104</v>
      </c>
    </row>
    <row r="84" s="403" customFormat="1" ht="10.5">
      <c r="A84" s="415"/>
      <c r="B84" s="416" t="s">
        <v>740</v>
      </c>
      <c r="C84" s="406"/>
      <c r="D84" s="423"/>
      <c r="E84" s="423"/>
      <c r="F84" s="423"/>
      <c r="G84" s="423"/>
      <c r="H84" s="423"/>
      <c r="I84" s="423"/>
    </row>
    <row r="85" s="403" customFormat="1" ht="10.5">
      <c r="A85" s="415" t="s">
        <v>741</v>
      </c>
      <c r="B85" s="417" t="s">
        <v>556</v>
      </c>
      <c r="C85" s="407" t="s">
        <v>742</v>
      </c>
      <c r="D85" s="423">
        <v>321.10000000000002</v>
      </c>
      <c r="E85" s="423">
        <v>315.60000000000002</v>
      </c>
      <c r="F85" s="423">
        <v>281.67000000000002</v>
      </c>
      <c r="G85" s="423">
        <v>318.20000000000005</v>
      </c>
      <c r="H85" s="423">
        <v>339.14999999999998</v>
      </c>
      <c r="I85" s="423">
        <v>359.07000000000005</v>
      </c>
    </row>
    <row r="86" s="403" customFormat="1" ht="10.5">
      <c r="A86" s="415" t="s">
        <v>743</v>
      </c>
      <c r="B86" s="417" t="s">
        <v>558</v>
      </c>
      <c r="C86" s="407" t="s">
        <v>742</v>
      </c>
      <c r="D86" s="423">
        <v>325.5</v>
      </c>
      <c r="E86" s="423">
        <v>387.5</v>
      </c>
      <c r="F86" s="423">
        <v>308.24000000000001</v>
      </c>
      <c r="G86" s="423">
        <v>339.19</v>
      </c>
      <c r="H86" s="423">
        <v>356.34000000000003</v>
      </c>
      <c r="I86" s="423">
        <v>375.10000000000002</v>
      </c>
    </row>
    <row r="87" s="403" customFormat="1" ht="10.5">
      <c r="A87" s="415"/>
      <c r="B87" s="427" t="s">
        <v>744</v>
      </c>
      <c r="C87" s="407"/>
      <c r="D87" s="423"/>
      <c r="E87" s="423"/>
      <c r="F87" s="423"/>
      <c r="G87" s="423"/>
      <c r="H87" s="423"/>
      <c r="I87" s="423"/>
    </row>
    <row r="88" s="403" customFormat="1" ht="10.5">
      <c r="A88" s="415" t="s">
        <v>745</v>
      </c>
      <c r="B88" s="417" t="s">
        <v>746</v>
      </c>
      <c r="C88" s="407" t="s">
        <v>742</v>
      </c>
      <c r="D88" s="423">
        <v>159.5</v>
      </c>
      <c r="E88" s="423">
        <v>140.30000000000001</v>
      </c>
      <c r="F88" s="423">
        <v>122.61</v>
      </c>
      <c r="G88" s="423">
        <v>134.32000000000002</v>
      </c>
      <c r="H88" s="423">
        <v>145.51000000000002</v>
      </c>
      <c r="I88" s="423">
        <v>154.33000000000001</v>
      </c>
    </row>
    <row r="89" s="403" customFormat="1" ht="10.5">
      <c r="A89" s="415" t="s">
        <v>747</v>
      </c>
      <c r="B89" s="417" t="s">
        <v>748</v>
      </c>
      <c r="C89" s="407" t="s">
        <v>742</v>
      </c>
      <c r="D89" s="423">
        <v>62.200000000000003</v>
      </c>
      <c r="E89" s="423">
        <v>47.799999999999997</v>
      </c>
      <c r="F89" s="423">
        <v>29.800000000000001</v>
      </c>
      <c r="G89" s="423">
        <v>30.289999999999999</v>
      </c>
      <c r="H89" s="423">
        <v>34.68</v>
      </c>
      <c r="I89" s="423">
        <v>36.030000000000001</v>
      </c>
    </row>
    <row r="90" s="403" customFormat="1" ht="10.5">
      <c r="A90" s="415" t="s">
        <v>749</v>
      </c>
      <c r="B90" s="417" t="s">
        <v>750</v>
      </c>
      <c r="C90" s="407" t="s">
        <v>742</v>
      </c>
      <c r="D90" s="423">
        <v>201.69999999999999</v>
      </c>
      <c r="E90" s="423">
        <v>238.69999999999999</v>
      </c>
      <c r="F90" s="423">
        <v>203.03999999999999</v>
      </c>
      <c r="G90" s="423">
        <v>221.57999999999998</v>
      </c>
      <c r="H90" s="423">
        <v>232.69</v>
      </c>
      <c r="I90" s="423">
        <v>244.58999999999997</v>
      </c>
    </row>
    <row r="91" s="403" customFormat="1" ht="10.5">
      <c r="A91" s="415"/>
      <c r="B91" s="427" t="s">
        <v>751</v>
      </c>
      <c r="C91" s="407"/>
      <c r="D91" s="423"/>
      <c r="E91" s="423"/>
      <c r="F91" s="423"/>
      <c r="G91" s="423"/>
      <c r="H91" s="423"/>
      <c r="I91" s="423"/>
    </row>
    <row r="92" s="403" customFormat="1" ht="10.5">
      <c r="A92" s="415" t="s">
        <v>752</v>
      </c>
      <c r="B92" s="417" t="s">
        <v>746</v>
      </c>
      <c r="C92" s="407" t="s">
        <v>742</v>
      </c>
      <c r="D92" s="423">
        <v>161.59999999999999</v>
      </c>
      <c r="E92" s="423">
        <v>175.30000000000001</v>
      </c>
      <c r="F92" s="423">
        <v>159.06</v>
      </c>
      <c r="G92" s="423">
        <v>183.88</v>
      </c>
      <c r="H92" s="423">
        <v>193.63999999999999</v>
      </c>
      <c r="I92" s="423">
        <v>204.74000000000001</v>
      </c>
    </row>
    <row r="93" s="403" customFormat="1" ht="10.5">
      <c r="A93" s="415" t="s">
        <v>753</v>
      </c>
      <c r="B93" s="417" t="s">
        <v>750</v>
      </c>
      <c r="C93" s="407" t="s">
        <v>742</v>
      </c>
      <c r="D93" s="423">
        <v>123.8</v>
      </c>
      <c r="E93" s="423">
        <v>148.80000000000001</v>
      </c>
      <c r="F93" s="423">
        <v>105.2</v>
      </c>
      <c r="G93" s="423">
        <v>117.61</v>
      </c>
      <c r="H93" s="423">
        <v>123.65000000000002</v>
      </c>
      <c r="I93" s="423">
        <v>130.51000000000002</v>
      </c>
    </row>
    <row r="94" s="403" customFormat="1" ht="21">
      <c r="A94" s="415"/>
      <c r="B94" s="428" t="s">
        <v>754</v>
      </c>
      <c r="C94" s="406"/>
      <c r="D94" s="423"/>
      <c r="E94" s="423"/>
      <c r="F94" s="423"/>
      <c r="G94" s="423"/>
      <c r="H94" s="423"/>
      <c r="I94" s="423"/>
    </row>
    <row r="95" s="403" customFormat="1" ht="21">
      <c r="A95" s="415" t="s">
        <v>755</v>
      </c>
      <c r="B95" s="420" t="s">
        <v>756</v>
      </c>
      <c r="C95" s="406" t="s">
        <v>445</v>
      </c>
      <c r="D95" s="423">
        <v>47212</v>
      </c>
      <c r="E95" s="423">
        <v>45857</v>
      </c>
      <c r="F95" s="423">
        <v>43610</v>
      </c>
      <c r="G95" s="423">
        <v>45145</v>
      </c>
      <c r="H95" s="423">
        <v>46680</v>
      </c>
      <c r="I95" s="423">
        <v>48216</v>
      </c>
    </row>
    <row r="96" s="403" customFormat="1" ht="30.949999999999999" customHeight="1">
      <c r="A96" s="415" t="s">
        <v>757</v>
      </c>
      <c r="B96" s="420" t="s">
        <v>758</v>
      </c>
      <c r="C96" s="406" t="s">
        <v>174</v>
      </c>
      <c r="D96" s="423">
        <v>105.21300000000001</v>
      </c>
      <c r="E96" s="423">
        <v>99.152000000000001</v>
      </c>
      <c r="F96" s="423">
        <v>90.228319999999997</v>
      </c>
      <c r="G96" s="423">
        <v>93.675041823999976</v>
      </c>
      <c r="H96" s="423">
        <v>97.141018371487974</v>
      </c>
      <c r="I96" s="423">
        <v>100.62838093102441</v>
      </c>
    </row>
    <row r="97" s="403" customFormat="1" ht="21.199999999999999" customHeight="1">
      <c r="A97" s="415" t="s">
        <v>759</v>
      </c>
      <c r="B97" s="420" t="s">
        <v>447</v>
      </c>
      <c r="C97" s="406" t="s">
        <v>760</v>
      </c>
      <c r="D97" s="423">
        <v>390.83000000000004</v>
      </c>
      <c r="E97" s="423">
        <v>386.17000000000002</v>
      </c>
      <c r="F97" s="423">
        <v>343.69130000000007</v>
      </c>
      <c r="G97" s="423">
        <v>371.25534226000002</v>
      </c>
      <c r="H97" s="423">
        <v>401.32702498306003</v>
      </c>
      <c r="I97" s="423">
        <v>433.39305427920658</v>
      </c>
    </row>
    <row r="98" s="403" customFormat="1" ht="10.5">
      <c r="A98" s="415"/>
      <c r="B98" s="416" t="s">
        <v>238</v>
      </c>
      <c r="C98" s="406"/>
      <c r="D98" s="423"/>
      <c r="E98" s="423"/>
      <c r="F98" s="423"/>
      <c r="G98" s="423"/>
      <c r="H98" s="423"/>
      <c r="I98" s="423"/>
    </row>
    <row r="99" s="403" customFormat="1" ht="10.5">
      <c r="A99" s="415" t="s">
        <v>761</v>
      </c>
      <c r="B99" s="417" t="s">
        <v>762</v>
      </c>
      <c r="C99" s="406" t="s">
        <v>729</v>
      </c>
      <c r="D99" s="423">
        <v>96223</v>
      </c>
      <c r="E99" s="423">
        <v>96214.100000000006</v>
      </c>
      <c r="F99" s="423">
        <v>86303.64999999998</v>
      </c>
      <c r="G99" s="423">
        <v>90989.149999999994</v>
      </c>
      <c r="H99" s="423">
        <v>96797.720000000016</v>
      </c>
      <c r="I99" s="423">
        <v>103855.94000000002</v>
      </c>
    </row>
    <row r="100" s="403" customFormat="1" ht="21">
      <c r="A100" s="415" t="s">
        <v>763</v>
      </c>
      <c r="B100" s="417" t="s">
        <v>764</v>
      </c>
      <c r="C100" s="407" t="s">
        <v>625</v>
      </c>
      <c r="D100" s="423">
        <v>91.799999999999997</v>
      </c>
      <c r="E100" s="423">
        <v>96.799999999999997</v>
      </c>
      <c r="F100" s="423">
        <v>83.597040021151997</v>
      </c>
      <c r="G100" s="423">
        <v>98.256371592555496</v>
      </c>
      <c r="H100" s="423">
        <v>99.146137094163024</v>
      </c>
      <c r="I100" s="423">
        <v>99.992284560980664</v>
      </c>
    </row>
    <row r="101" s="403" customFormat="1" ht="10.5">
      <c r="A101" s="415" t="s">
        <v>765</v>
      </c>
      <c r="B101" s="417" t="s">
        <v>766</v>
      </c>
      <c r="C101" s="406" t="s">
        <v>720</v>
      </c>
      <c r="D101" s="423">
        <v>106.5</v>
      </c>
      <c r="E101" s="423">
        <v>103.3</v>
      </c>
      <c r="F101" s="423">
        <v>107.3</v>
      </c>
      <c r="G101" s="423">
        <v>107.3</v>
      </c>
      <c r="H101" s="423">
        <v>107.3</v>
      </c>
      <c r="I101" s="423">
        <v>107.3</v>
      </c>
    </row>
    <row r="102" s="403" customFormat="1" ht="21">
      <c r="A102" s="415" t="s">
        <v>767</v>
      </c>
      <c r="B102" s="420" t="s">
        <v>768</v>
      </c>
      <c r="C102" s="406" t="s">
        <v>191</v>
      </c>
      <c r="D102" s="423">
        <v>16.600000000000001</v>
      </c>
      <c r="E102" s="423">
        <f>E99/E20*100</f>
        <v>15.680279348382676</v>
      </c>
      <c r="F102" s="423">
        <f>F99/F20*100</f>
        <v>15.154603784451995</v>
      </c>
      <c r="G102" s="423">
        <f>G99/G20*100</f>
        <v>14.496381845179299</v>
      </c>
      <c r="H102" s="423">
        <f>H99/H20*100</f>
        <v>14.533319320160953</v>
      </c>
      <c r="I102" s="423">
        <f>I99/I20*100</f>
        <v>14.603599971708464</v>
      </c>
    </row>
    <row r="103" s="403" customFormat="1" ht="36">
      <c r="A103" s="415"/>
      <c r="B103" s="426" t="s">
        <v>769</v>
      </c>
      <c r="C103" s="406"/>
      <c r="D103" s="423"/>
      <c r="E103" s="423"/>
      <c r="F103" s="423"/>
      <c r="G103" s="423"/>
      <c r="H103" s="423"/>
      <c r="I103" s="423"/>
    </row>
    <row r="104" s="403" customFormat="1" ht="10.5">
      <c r="A104" s="415" t="s">
        <v>770</v>
      </c>
      <c r="B104" s="417" t="s">
        <v>771</v>
      </c>
      <c r="C104" s="406" t="s">
        <v>729</v>
      </c>
      <c r="D104" s="423">
        <v>60403.400000000001</v>
      </c>
      <c r="E104" s="423">
        <v>53199</v>
      </c>
      <c r="F104" s="423">
        <v>56882.919999999984</v>
      </c>
      <c r="G104" s="423">
        <v>58491.536999999989</v>
      </c>
      <c r="H104" s="423">
        <v>61688.233000000015</v>
      </c>
      <c r="I104" s="423">
        <v>65570.073800000013</v>
      </c>
    </row>
    <row r="105" s="403" customFormat="1" ht="10.5">
      <c r="A105" s="415" t="s">
        <v>772</v>
      </c>
      <c r="B105" s="417" t="s">
        <v>773</v>
      </c>
      <c r="C105" s="406" t="s">
        <v>729</v>
      </c>
      <c r="D105" s="423">
        <v>15823.799999999999</v>
      </c>
      <c r="E105" s="423">
        <v>23161.400000000001</v>
      </c>
      <c r="F105" s="423">
        <v>14220.729999999996</v>
      </c>
      <c r="G105" s="423">
        <v>16497.613000000005</v>
      </c>
      <c r="H105" s="423">
        <v>17909.487000000001</v>
      </c>
      <c r="I105" s="423">
        <v>19585.866200000004</v>
      </c>
    </row>
    <row r="106" s="403" customFormat="1" ht="10.5">
      <c r="A106" s="415" t="s">
        <v>774</v>
      </c>
      <c r="B106" s="429" t="s">
        <v>775</v>
      </c>
      <c r="C106" s="406" t="s">
        <v>729</v>
      </c>
      <c r="D106" s="423">
        <v>2786</v>
      </c>
      <c r="E106" s="423">
        <v>5473.8000000000002</v>
      </c>
      <c r="F106" s="423">
        <v>2559.7313999999992</v>
      </c>
      <c r="G106" s="423">
        <v>3134.5464700000011</v>
      </c>
      <c r="H106" s="423">
        <v>3581.8973999999998</v>
      </c>
      <c r="I106" s="423">
        <v>3917.173240000001</v>
      </c>
    </row>
    <row r="107" s="403" customFormat="1" ht="10.5">
      <c r="A107" s="415" t="s">
        <v>776</v>
      </c>
      <c r="B107" s="430" t="s">
        <v>777</v>
      </c>
      <c r="C107" s="406" t="s">
        <v>729</v>
      </c>
      <c r="D107" s="423">
        <v>247</v>
      </c>
      <c r="E107" s="423">
        <v>267.80000000000001</v>
      </c>
      <c r="F107" s="423">
        <v>156.42802999999995</v>
      </c>
      <c r="G107" s="423">
        <v>197.97135600000004</v>
      </c>
      <c r="H107" s="423">
        <v>268.64230500000002</v>
      </c>
      <c r="I107" s="423">
        <v>332.95972540000002</v>
      </c>
    </row>
    <row r="108" s="403" customFormat="1" ht="10.5">
      <c r="A108" s="415" t="s">
        <v>778</v>
      </c>
      <c r="B108" s="429" t="s">
        <v>779</v>
      </c>
      <c r="C108" s="406" t="s">
        <v>729</v>
      </c>
      <c r="D108" s="423">
        <v>1832.2</v>
      </c>
      <c r="E108" s="423">
        <v>1524.8</v>
      </c>
      <c r="F108" s="423">
        <v>1848.6948999999993</v>
      </c>
      <c r="G108" s="423">
        <v>2474.6419500000006</v>
      </c>
      <c r="H108" s="423">
        <v>2865.5179200000002</v>
      </c>
      <c r="I108" s="423">
        <v>3329.5972540000007</v>
      </c>
    </row>
    <row r="109" s="403" customFormat="1" ht="10.5">
      <c r="A109" s="415" t="s">
        <v>780</v>
      </c>
      <c r="B109" s="429" t="s">
        <v>781</v>
      </c>
      <c r="C109" s="406" t="s">
        <v>729</v>
      </c>
      <c r="D109" s="423">
        <v>4038</v>
      </c>
      <c r="E109" s="423">
        <v>6450.5</v>
      </c>
      <c r="F109" s="423">
        <v>7824</v>
      </c>
      <c r="G109" s="423">
        <v>9912.2000000000007</v>
      </c>
      <c r="H109" s="423">
        <v>6237.1000000000004</v>
      </c>
      <c r="I109" s="423">
        <v>6439.6000000000004</v>
      </c>
    </row>
    <row r="110" s="403" customFormat="1" ht="10.5">
      <c r="A110" s="415" t="s">
        <v>782</v>
      </c>
      <c r="B110" s="430" t="s">
        <v>783</v>
      </c>
      <c r="C110" s="406" t="s">
        <v>729</v>
      </c>
      <c r="D110" s="423">
        <v>1634.2</v>
      </c>
      <c r="E110" s="423">
        <v>3466.0999999999999</v>
      </c>
      <c r="F110" s="423">
        <v>5881.8000000000002</v>
      </c>
      <c r="G110" s="423">
        <v>7861.1999999999998</v>
      </c>
      <c r="H110" s="423">
        <v>4079.5</v>
      </c>
      <c r="I110" s="423">
        <v>4178.3999999999996</v>
      </c>
    </row>
    <row r="111" s="403" customFormat="1" ht="10.5">
      <c r="A111" s="415" t="s">
        <v>784</v>
      </c>
      <c r="B111" s="430" t="s">
        <v>785</v>
      </c>
      <c r="C111" s="406" t="s">
        <v>729</v>
      </c>
      <c r="D111" s="423">
        <v>1133.5</v>
      </c>
      <c r="E111" s="423">
        <v>2062.8000000000002</v>
      </c>
      <c r="F111" s="423">
        <v>1822.3</v>
      </c>
      <c r="G111" s="423">
        <v>1924.3</v>
      </c>
      <c r="H111" s="423">
        <v>2024.4000000000001</v>
      </c>
      <c r="I111" s="423">
        <v>2121.5999999999999</v>
      </c>
    </row>
    <row r="112" s="403" customFormat="1" ht="10.5">
      <c r="A112" s="415" t="s">
        <v>786</v>
      </c>
      <c r="B112" s="430" t="s">
        <v>787</v>
      </c>
      <c r="C112" s="406" t="s">
        <v>729</v>
      </c>
      <c r="D112" s="423">
        <v>1270.3</v>
      </c>
      <c r="E112" s="423">
        <v>921.60000000000002</v>
      </c>
      <c r="F112" s="423">
        <v>119.90000000000001</v>
      </c>
      <c r="G112" s="423">
        <v>126.59999999999999</v>
      </c>
      <c r="H112" s="423">
        <v>132.30000000000001</v>
      </c>
      <c r="I112" s="423">
        <v>139.59999999999999</v>
      </c>
    </row>
    <row r="113" s="403" customFormat="1" ht="10.5">
      <c r="A113" s="415" t="s">
        <v>788</v>
      </c>
      <c r="B113" s="429" t="s">
        <v>789</v>
      </c>
      <c r="C113" s="406" t="s">
        <v>729</v>
      </c>
      <c r="D113" s="423">
        <v>7167.6000000000004</v>
      </c>
      <c r="E113" s="423">
        <v>9712.2000000000007</v>
      </c>
      <c r="F113" s="423">
        <v>1988.3036999999965</v>
      </c>
      <c r="G113" s="423">
        <v>976.22458000000188</v>
      </c>
      <c r="H113" s="423">
        <v>5224.9716799999997</v>
      </c>
      <c r="I113" s="423">
        <v>5899.4957060000033</v>
      </c>
    </row>
    <row r="114" s="403" customFormat="1" ht="10.5" customHeight="1">
      <c r="A114" s="415"/>
      <c r="B114" s="428" t="s">
        <v>790</v>
      </c>
      <c r="C114" s="406"/>
      <c r="D114" s="423"/>
      <c r="E114" s="423"/>
    </row>
    <row r="115" s="403" customFormat="1" ht="21.199999999999999" customHeight="1">
      <c r="A115" s="415" t="s">
        <v>791</v>
      </c>
      <c r="B115" s="426" t="s">
        <v>792</v>
      </c>
      <c r="C115" s="406" t="s">
        <v>581</v>
      </c>
      <c r="D115" s="431">
        <v>74231.199999999997</v>
      </c>
      <c r="E115" s="431">
        <v>79919.300000000003</v>
      </c>
      <c r="F115" s="431">
        <f>F116+F129</f>
        <v>84880.899999999994</v>
      </c>
      <c r="G115" s="431">
        <f>G116+G129</f>
        <v>93039.279999999999</v>
      </c>
      <c r="H115" s="431">
        <f>H116+H129</f>
        <v>88190.539999999994</v>
      </c>
      <c r="I115" s="431">
        <f>I116+I129</f>
        <v>91342.899999999994</v>
      </c>
    </row>
    <row r="116" s="403" customFormat="1" ht="10.5">
      <c r="A116" s="415" t="s">
        <v>793</v>
      </c>
      <c r="B116" s="427" t="s">
        <v>794</v>
      </c>
      <c r="C116" s="406" t="s">
        <v>581</v>
      </c>
      <c r="D116" s="431">
        <v>61523</v>
      </c>
      <c r="E116" s="431">
        <v>61877.900000000001</v>
      </c>
      <c r="F116" s="431">
        <v>55627.099999999999</v>
      </c>
      <c r="G116" s="431">
        <v>70510.279999999999</v>
      </c>
      <c r="H116" s="431">
        <v>73685.039999999994</v>
      </c>
      <c r="I116" s="431">
        <v>76837.399999999994</v>
      </c>
    </row>
    <row r="117" s="403" customFormat="1" ht="21.199999999999999" customHeight="1">
      <c r="A117" s="415" t="s">
        <v>795</v>
      </c>
      <c r="B117" s="426" t="s">
        <v>796</v>
      </c>
      <c r="C117" s="406" t="s">
        <v>581</v>
      </c>
      <c r="D117" s="431">
        <v>58607.400000000001</v>
      </c>
      <c r="E117" s="431">
        <v>59030.5</v>
      </c>
      <c r="F117" s="431">
        <v>53173.980000000003</v>
      </c>
      <c r="G117" s="431">
        <v>67872.990000000005</v>
      </c>
      <c r="H117" s="431">
        <v>71008.5</v>
      </c>
      <c r="I117" s="431">
        <v>74091.880000000005</v>
      </c>
    </row>
    <row r="118" s="403" customFormat="1" ht="10.5">
      <c r="A118" s="415" t="s">
        <v>797</v>
      </c>
      <c r="B118" s="429" t="s">
        <v>798</v>
      </c>
      <c r="C118" s="406" t="s">
        <v>581</v>
      </c>
      <c r="D118" s="431">
        <v>17353.799999999999</v>
      </c>
      <c r="E118" s="431">
        <v>15805.700000000001</v>
      </c>
      <c r="F118" s="431">
        <v>8635.4599999999991</v>
      </c>
      <c r="G118" s="431">
        <v>18354.860000000001</v>
      </c>
      <c r="H118" s="431">
        <v>19098.029999999999</v>
      </c>
      <c r="I118" s="431">
        <v>19585.299999999999</v>
      </c>
    </row>
    <row r="119" s="403" customFormat="1" ht="10.5">
      <c r="A119" s="415" t="s">
        <v>799</v>
      </c>
      <c r="B119" s="429" t="s">
        <v>800</v>
      </c>
      <c r="C119" s="406" t="s">
        <v>581</v>
      </c>
      <c r="D119" s="431">
        <v>21400.700000000001</v>
      </c>
      <c r="E119" s="431">
        <v>22795</v>
      </c>
      <c r="F119" s="431">
        <v>23733.549999999999</v>
      </c>
      <c r="G119" s="431">
        <v>24611.599999999999</v>
      </c>
      <c r="H119" s="431">
        <v>25559.200000000001</v>
      </c>
      <c r="I119" s="431">
        <v>26980.299999999999</v>
      </c>
    </row>
    <row r="120" s="403" customFormat="1" ht="10.5">
      <c r="A120" s="415" t="s">
        <v>801</v>
      </c>
      <c r="B120" s="429" t="s">
        <v>802</v>
      </c>
      <c r="C120" s="406" t="s">
        <v>581</v>
      </c>
      <c r="D120" s="431">
        <v>24.300000000000001</v>
      </c>
      <c r="E120" s="431">
        <v>24.399999999999999</v>
      </c>
      <c r="F120" s="431">
        <v>27.469999999999999</v>
      </c>
      <c r="G120" s="431">
        <v>28.77</v>
      </c>
      <c r="H120" s="431">
        <v>30.079999999999998</v>
      </c>
      <c r="I120" s="431">
        <v>31.800000000000001</v>
      </c>
    </row>
    <row r="121" s="403" customFormat="1" ht="10.5">
      <c r="A121" s="415" t="s">
        <v>803</v>
      </c>
      <c r="B121" s="429" t="s">
        <v>804</v>
      </c>
      <c r="C121" s="406" t="s">
        <v>581</v>
      </c>
      <c r="D121" s="431">
        <v>6453.6999999999998</v>
      </c>
      <c r="E121" s="431">
        <v>7142</v>
      </c>
      <c r="F121" s="431">
        <v>8693.5599999999995</v>
      </c>
      <c r="G121" s="431">
        <v>11153.4</v>
      </c>
      <c r="H121" s="431">
        <v>12325.950000000001</v>
      </c>
      <c r="I121" s="431">
        <v>13046.66</v>
      </c>
    </row>
    <row r="122" s="403" customFormat="1" ht="21">
      <c r="A122" s="415" t="s">
        <v>805</v>
      </c>
      <c r="B122" s="432" t="s">
        <v>806</v>
      </c>
      <c r="C122" s="410" t="s">
        <v>581</v>
      </c>
      <c r="D122" s="433">
        <v>2533.3000000000002</v>
      </c>
      <c r="E122" s="433">
        <v>2847.5</v>
      </c>
      <c r="F122" s="433">
        <v>2929.5599999999999</v>
      </c>
      <c r="G122" s="433">
        <v>3330.3000000000002</v>
      </c>
      <c r="H122" s="433">
        <v>3411.6999999999998</v>
      </c>
      <c r="I122" s="433">
        <v>3546</v>
      </c>
    </row>
    <row r="123" s="403" customFormat="1" ht="10.5">
      <c r="A123" s="415" t="s">
        <v>807</v>
      </c>
      <c r="B123" s="429" t="s">
        <v>808</v>
      </c>
      <c r="C123" s="406" t="s">
        <v>581</v>
      </c>
      <c r="D123" s="431">
        <v>668.89999999999998</v>
      </c>
      <c r="E123" s="431">
        <v>662.5</v>
      </c>
      <c r="F123" s="431">
        <v>199.97</v>
      </c>
      <c r="G123" s="431">
        <v>511.69999999999999</v>
      </c>
      <c r="H123" s="431">
        <v>824.70000000000005</v>
      </c>
      <c r="I123" s="431">
        <v>926.60000000000002</v>
      </c>
    </row>
    <row r="124" s="403" customFormat="1" ht="10.5">
      <c r="A124" s="415" t="s">
        <v>809</v>
      </c>
      <c r="B124" s="429" t="s">
        <v>810</v>
      </c>
      <c r="C124" s="406" t="s">
        <v>581</v>
      </c>
      <c r="D124" s="431">
        <v>6994.1000000000004</v>
      </c>
      <c r="E124" s="431">
        <v>6307.1000000000004</v>
      </c>
      <c r="F124" s="431">
        <v>5570.8199999999997</v>
      </c>
      <c r="G124" s="431">
        <v>6778.3999999999996</v>
      </c>
      <c r="H124" s="431">
        <v>6634.3999999999996</v>
      </c>
      <c r="I124" s="431">
        <v>6729.1000000000004</v>
      </c>
    </row>
    <row r="125" s="403" customFormat="1" ht="10.5">
      <c r="A125" s="415" t="s">
        <v>811</v>
      </c>
      <c r="B125" s="429" t="s">
        <v>812</v>
      </c>
      <c r="C125" s="406" t="s">
        <v>581</v>
      </c>
      <c r="D125" s="431">
        <v>6.0999999999999996</v>
      </c>
      <c r="E125" s="431">
        <v>5.9000000000000004</v>
      </c>
      <c r="F125" s="431">
        <v>5.2000000000000002</v>
      </c>
      <c r="G125" s="431">
        <v>5.2000000000000002</v>
      </c>
      <c r="H125" s="431">
        <v>5.2000000000000002</v>
      </c>
      <c r="I125" s="431">
        <v>5.2000000000000002</v>
      </c>
    </row>
    <row r="126" s="403" customFormat="1" ht="10.5">
      <c r="A126" s="415" t="s">
        <v>813</v>
      </c>
      <c r="B126" s="429" t="s">
        <v>814</v>
      </c>
      <c r="C126" s="406" t="s">
        <v>581</v>
      </c>
      <c r="D126" s="431">
        <v>764.89999999999998</v>
      </c>
      <c r="E126" s="431">
        <v>1023.9</v>
      </c>
      <c r="F126" s="431">
        <v>1069.6600000000001</v>
      </c>
      <c r="G126" s="431">
        <v>1120.057</v>
      </c>
      <c r="H126" s="431">
        <v>1148.5899999999999</v>
      </c>
      <c r="I126" s="431">
        <v>1177.8699999999999</v>
      </c>
    </row>
    <row r="127" s="403" customFormat="1" ht="10.5">
      <c r="A127" s="415" t="s">
        <v>815</v>
      </c>
      <c r="B127" s="429" t="s">
        <v>816</v>
      </c>
      <c r="C127" s="406" t="s">
        <v>581</v>
      </c>
      <c r="D127" s="431">
        <v>1513.0999999999999</v>
      </c>
      <c r="E127" s="431">
        <v>1497.2</v>
      </c>
      <c r="F127" s="431">
        <v>1536.5</v>
      </c>
      <c r="G127" s="431">
        <v>1488.4000000000001</v>
      </c>
      <c r="H127" s="431">
        <v>1569.4000000000001</v>
      </c>
      <c r="I127" s="431">
        <v>1627.8</v>
      </c>
    </row>
    <row r="128" s="403" customFormat="1" ht="10.5">
      <c r="A128" s="415" t="s">
        <v>817</v>
      </c>
      <c r="B128" s="427" t="s">
        <v>818</v>
      </c>
      <c r="C128" s="406" t="s">
        <v>581</v>
      </c>
      <c r="D128" s="431">
        <v>2915.5999999999999</v>
      </c>
      <c r="E128" s="431">
        <v>2847.4000000000001</v>
      </c>
      <c r="F128" s="431">
        <v>2453.0999999999999</v>
      </c>
      <c r="G128" s="431">
        <v>2637.2800000000002</v>
      </c>
      <c r="H128" s="431">
        <v>2676.5</v>
      </c>
      <c r="I128" s="431">
        <v>2745.5599999999999</v>
      </c>
    </row>
    <row r="129" s="403" customFormat="1" ht="10.5">
      <c r="A129" s="415" t="s">
        <v>819</v>
      </c>
      <c r="B129" s="427" t="s">
        <v>820</v>
      </c>
      <c r="C129" s="406" t="s">
        <v>581</v>
      </c>
      <c r="D129" s="431">
        <v>12708.200000000001</v>
      </c>
      <c r="E129" s="431">
        <v>18041.400000000001</v>
      </c>
      <c r="F129" s="431">
        <v>29253.799999999999</v>
      </c>
      <c r="G129" s="431">
        <v>22529</v>
      </c>
      <c r="H129" s="431">
        <v>14505.5</v>
      </c>
      <c r="I129" s="431">
        <v>14505.5</v>
      </c>
    </row>
    <row r="130" s="403" customFormat="1" ht="10.5">
      <c r="A130" s="415" t="s">
        <v>821</v>
      </c>
      <c r="B130" s="429" t="s">
        <v>822</v>
      </c>
      <c r="C130" s="406" t="s">
        <v>581</v>
      </c>
      <c r="D130" s="431">
        <v>1774.0999999999999</v>
      </c>
      <c r="E130" s="431">
        <v>3279.8000000000002</v>
      </c>
      <c r="F130" s="431">
        <v>8444.1000000000004</v>
      </c>
      <c r="G130" s="431">
        <v>8074.3999999999996</v>
      </c>
      <c r="H130" s="431">
        <v>4718.5</v>
      </c>
      <c r="I130" s="431">
        <v>4718.5</v>
      </c>
    </row>
    <row r="131" s="403" customFormat="1" ht="10.5">
      <c r="A131" s="415" t="s">
        <v>823</v>
      </c>
      <c r="B131" s="429" t="s">
        <v>824</v>
      </c>
      <c r="C131" s="406" t="s">
        <v>581</v>
      </c>
      <c r="D131" s="431">
        <v>2586.5</v>
      </c>
      <c r="E131" s="431">
        <v>2847.0999999999999</v>
      </c>
      <c r="F131" s="431">
        <v>4537.1999999999998</v>
      </c>
      <c r="G131" s="431">
        <v>3360</v>
      </c>
      <c r="H131" s="431">
        <v>3402.8000000000002</v>
      </c>
      <c r="I131" s="431">
        <v>3402.8000000000002</v>
      </c>
    </row>
    <row r="132" s="403" customFormat="1" ht="10.5">
      <c r="A132" s="415" t="s">
        <v>825</v>
      </c>
      <c r="B132" s="429" t="s">
        <v>826</v>
      </c>
      <c r="C132" s="406" t="s">
        <v>581</v>
      </c>
      <c r="D132" s="431">
        <v>6730.8000000000002</v>
      </c>
      <c r="E132" s="431">
        <v>7404.5</v>
      </c>
      <c r="F132" s="431">
        <v>10497.4</v>
      </c>
      <c r="G132" s="431">
        <v>7540.3999999999996</v>
      </c>
      <c r="H132" s="431">
        <v>3696.5</v>
      </c>
      <c r="I132" s="431">
        <v>3696.5</v>
      </c>
    </row>
    <row r="133" s="403" customFormat="1" ht="10.5">
      <c r="A133" s="415" t="s">
        <v>827</v>
      </c>
      <c r="B133" s="429" t="s">
        <v>828</v>
      </c>
      <c r="C133" s="406" t="s">
        <v>581</v>
      </c>
      <c r="D133" s="431">
        <v>4154.3999999999996</v>
      </c>
      <c r="E133" s="431">
        <v>4777.6000000000004</v>
      </c>
      <c r="F133" s="431">
        <v>5255.3000000000002</v>
      </c>
      <c r="G133" s="431">
        <v>5255.3000000000002</v>
      </c>
      <c r="H133" s="431">
        <v>3065.4000000000001</v>
      </c>
      <c r="I133" s="431">
        <v>3065.4000000000001</v>
      </c>
    </row>
    <row r="134" s="403" customFormat="1" ht="21.199999999999999" customHeight="1">
      <c r="A134" s="415" t="s">
        <v>829</v>
      </c>
      <c r="B134" s="426" t="s">
        <v>830</v>
      </c>
      <c r="C134" s="406" t="s">
        <v>581</v>
      </c>
      <c r="D134" s="431">
        <v>74656.899999999994</v>
      </c>
      <c r="E134" s="431">
        <v>83406.5</v>
      </c>
      <c r="F134" s="431">
        <f>F135+F136+F137+F138+F139+F140+F141+F142+F143+F144+F145+F146+F147</f>
        <v>103036.90000000002</v>
      </c>
      <c r="G134" s="431">
        <v>95172.300000000003</v>
      </c>
      <c r="H134" s="431">
        <v>90381.800000000003</v>
      </c>
      <c r="I134" s="431">
        <v>93590.100000000006</v>
      </c>
    </row>
    <row r="135" s="403" customFormat="1" ht="10.5">
      <c r="A135" s="415" t="s">
        <v>831</v>
      </c>
      <c r="B135" s="429" t="s">
        <v>832</v>
      </c>
      <c r="C135" s="406" t="s">
        <v>581</v>
      </c>
      <c r="D135" s="431">
        <v>6257.5</v>
      </c>
      <c r="E135" s="431">
        <v>6338.6999999999998</v>
      </c>
      <c r="F135" s="431">
        <v>8968.7999999999993</v>
      </c>
      <c r="G135" s="431">
        <v>6939.6999999999998</v>
      </c>
      <c r="H135" s="431">
        <v>6759.1000000000004</v>
      </c>
      <c r="I135" s="431">
        <v>7046.3999999999996</v>
      </c>
    </row>
    <row r="136" s="403" customFormat="1" ht="10.5">
      <c r="A136" s="415" t="s">
        <v>833</v>
      </c>
      <c r="B136" s="429" t="s">
        <v>834</v>
      </c>
      <c r="C136" s="406" t="s">
        <v>581</v>
      </c>
      <c r="D136" s="431">
        <v>56.700000000000003</v>
      </c>
      <c r="E136" s="431">
        <v>51.399999999999999</v>
      </c>
      <c r="F136" s="431">
        <v>55.100000000000001</v>
      </c>
      <c r="G136" s="431">
        <v>53.700000000000003</v>
      </c>
      <c r="H136" s="431">
        <v>52.299999999999997</v>
      </c>
      <c r="I136" s="431">
        <v>54.600000000000001</v>
      </c>
    </row>
    <row r="137" s="403" customFormat="1" ht="10.5" customHeight="1">
      <c r="A137" s="415" t="s">
        <v>835</v>
      </c>
      <c r="B137" s="432" t="s">
        <v>836</v>
      </c>
      <c r="C137" s="410" t="s">
        <v>581</v>
      </c>
      <c r="D137" s="433">
        <v>740.39999999999998</v>
      </c>
      <c r="E137" s="433">
        <v>815</v>
      </c>
      <c r="F137" s="433">
        <v>889.39999999999998</v>
      </c>
      <c r="G137" s="433">
        <v>823.79999999999995</v>
      </c>
      <c r="H137" s="433">
        <v>802.39999999999998</v>
      </c>
      <c r="I137" s="433">
        <v>800.5</v>
      </c>
    </row>
    <row r="138" s="403" customFormat="1" ht="10.5">
      <c r="A138" s="415" t="s">
        <v>837</v>
      </c>
      <c r="B138" s="429" t="s">
        <v>838</v>
      </c>
      <c r="C138" s="406" t="s">
        <v>581</v>
      </c>
      <c r="D138" s="431">
        <v>9994.7999999999993</v>
      </c>
      <c r="E138" s="431">
        <v>13134.6</v>
      </c>
      <c r="F138" s="431">
        <v>15866.6</v>
      </c>
      <c r="G138" s="431">
        <v>15323.799999999999</v>
      </c>
      <c r="H138" s="431">
        <v>12977.200000000001</v>
      </c>
      <c r="I138" s="431">
        <v>13029</v>
      </c>
    </row>
    <row r="139" s="403" customFormat="1" ht="10.5">
      <c r="A139" s="415" t="s">
        <v>839</v>
      </c>
      <c r="B139" s="429" t="s">
        <v>840</v>
      </c>
      <c r="C139" s="406" t="s">
        <v>581</v>
      </c>
      <c r="D139" s="431">
        <v>3289.3000000000002</v>
      </c>
      <c r="E139" s="431">
        <v>5211.1999999999998</v>
      </c>
      <c r="F139" s="431">
        <v>5677.5</v>
      </c>
      <c r="G139" s="431">
        <v>5077</v>
      </c>
      <c r="H139" s="431">
        <v>4944.8999999999996</v>
      </c>
      <c r="I139" s="431">
        <v>5055.1999999999998</v>
      </c>
    </row>
    <row r="140" s="403" customFormat="1" ht="10.5">
      <c r="A140" s="415" t="s">
        <v>841</v>
      </c>
      <c r="B140" s="429" t="s">
        <v>842</v>
      </c>
      <c r="C140" s="406" t="s">
        <v>581</v>
      </c>
      <c r="D140" s="431">
        <v>134.5</v>
      </c>
      <c r="E140" s="431">
        <v>269.39999999999998</v>
      </c>
      <c r="F140" s="431">
        <v>274.89999999999998</v>
      </c>
      <c r="G140" s="431">
        <v>179.09999999999999</v>
      </c>
      <c r="H140" s="431">
        <v>174.40000000000001</v>
      </c>
      <c r="I140" s="431">
        <v>171.80000000000001</v>
      </c>
    </row>
    <row r="141" s="403" customFormat="1" ht="10.5">
      <c r="A141" s="415" t="s">
        <v>843</v>
      </c>
      <c r="B141" s="429" t="s">
        <v>844</v>
      </c>
      <c r="C141" s="406" t="s">
        <v>581</v>
      </c>
      <c r="D141" s="431">
        <v>26083.400000000001</v>
      </c>
      <c r="E141" s="431">
        <v>28092</v>
      </c>
      <c r="F141" s="431">
        <v>29741.900000000001</v>
      </c>
      <c r="G141" s="431">
        <v>28966.799999999999</v>
      </c>
      <c r="H141" s="431">
        <v>27863.299999999999</v>
      </c>
      <c r="I141" s="431">
        <v>29715</v>
      </c>
    </row>
    <row r="142" s="403" customFormat="1" ht="10.5">
      <c r="A142" s="415" t="s">
        <v>845</v>
      </c>
      <c r="B142" s="429" t="s">
        <v>846</v>
      </c>
      <c r="C142" s="406" t="s">
        <v>581</v>
      </c>
      <c r="D142" s="431">
        <v>2841.1999999999998</v>
      </c>
      <c r="E142" s="431">
        <v>3195</v>
      </c>
      <c r="F142" s="431">
        <v>3254.9000000000001</v>
      </c>
      <c r="G142" s="431">
        <v>3107.0999999999999</v>
      </c>
      <c r="H142" s="431">
        <v>3026.3000000000002</v>
      </c>
      <c r="I142" s="431">
        <v>3054.9000000000001</v>
      </c>
    </row>
    <row r="143" s="403" customFormat="1" ht="10.5">
      <c r="A143" s="415" t="s">
        <v>847</v>
      </c>
      <c r="B143" s="429" t="s">
        <v>848</v>
      </c>
      <c r="C143" s="406" t="s">
        <v>581</v>
      </c>
      <c r="D143" s="431">
        <v>5277.5</v>
      </c>
      <c r="E143" s="431">
        <v>6301</v>
      </c>
      <c r="F143" s="431">
        <v>11183.200000000001</v>
      </c>
      <c r="G143" s="431">
        <v>9652.6000000000004</v>
      </c>
      <c r="H143" s="431">
        <v>9401.5</v>
      </c>
      <c r="I143" s="431">
        <v>9701.2000000000007</v>
      </c>
    </row>
    <row r="144" s="403" customFormat="1" ht="10.5">
      <c r="A144" s="415" t="s">
        <v>849</v>
      </c>
      <c r="B144" s="429" t="s">
        <v>850</v>
      </c>
      <c r="C144" s="406" t="s">
        <v>581</v>
      </c>
      <c r="D144" s="431">
        <v>16894</v>
      </c>
      <c r="E144" s="431">
        <v>17350.700000000001</v>
      </c>
      <c r="F144" s="431">
        <v>23312.400000000001</v>
      </c>
      <c r="G144" s="431">
        <v>20496.700000000001</v>
      </c>
      <c r="H144" s="431">
        <v>19727.400000000001</v>
      </c>
      <c r="I144" s="431">
        <v>20066.200000000001</v>
      </c>
    </row>
    <row r="145" s="403" customFormat="1" ht="10.5">
      <c r="A145" s="415" t="s">
        <v>851</v>
      </c>
      <c r="B145" s="429" t="s">
        <v>852</v>
      </c>
      <c r="C145" s="406" t="s">
        <v>581</v>
      </c>
      <c r="D145" s="431">
        <v>920.89999999999998</v>
      </c>
      <c r="E145" s="431">
        <v>911.20000000000005</v>
      </c>
      <c r="F145" s="431">
        <v>1098.0999999999999</v>
      </c>
      <c r="G145" s="431">
        <v>1029.7</v>
      </c>
      <c r="H145" s="431">
        <v>1002.9</v>
      </c>
      <c r="I145" s="431">
        <v>1045.5999999999999</v>
      </c>
    </row>
    <row r="146" s="403" customFormat="1" ht="10.5">
      <c r="A146" s="415" t="s">
        <v>853</v>
      </c>
      <c r="B146" s="429" t="s">
        <v>854</v>
      </c>
      <c r="C146" s="406" t="s">
        <v>581</v>
      </c>
      <c r="D146" s="431">
        <v>142.5</v>
      </c>
      <c r="E146" s="431">
        <v>144.19999999999999</v>
      </c>
      <c r="F146" s="431">
        <v>156.30000000000001</v>
      </c>
      <c r="G146" s="431">
        <v>134.30000000000001</v>
      </c>
      <c r="H146" s="431">
        <v>130.80000000000001</v>
      </c>
      <c r="I146" s="431">
        <v>131.40000000000001</v>
      </c>
    </row>
    <row r="147" s="403" customFormat="1" ht="10.5">
      <c r="A147" s="415" t="s">
        <v>855</v>
      </c>
      <c r="B147" s="429" t="s">
        <v>856</v>
      </c>
      <c r="C147" s="406" t="s">
        <v>581</v>
      </c>
      <c r="D147" s="431">
        <v>2024.2</v>
      </c>
      <c r="E147" s="431">
        <v>1707.0999999999999</v>
      </c>
      <c r="F147" s="431">
        <v>2557.8000000000002</v>
      </c>
      <c r="G147" s="431">
        <v>3388</v>
      </c>
      <c r="H147" s="431">
        <v>3519.3000000000002</v>
      </c>
      <c r="I147" s="431">
        <v>3718.3000000000002</v>
      </c>
    </row>
    <row r="148" s="403" customFormat="1" ht="21.199999999999999" customHeight="1">
      <c r="A148" s="415" t="s">
        <v>857</v>
      </c>
      <c r="B148" s="426" t="s">
        <v>858</v>
      </c>
      <c r="C148" s="406" t="s">
        <v>581</v>
      </c>
      <c r="D148" s="431">
        <v>-425.69999999999999</v>
      </c>
      <c r="E148" s="431">
        <v>-3487.1999999999998</v>
      </c>
      <c r="F148" s="431">
        <v>-18156</v>
      </c>
      <c r="G148" s="431">
        <v>-2133</v>
      </c>
      <c r="H148" s="431">
        <v>-2191.3000000000002</v>
      </c>
      <c r="I148" s="431">
        <v>-2247.1999999999998</v>
      </c>
    </row>
    <row r="149" s="403" customFormat="1" ht="10.5">
      <c r="A149" s="415" t="s">
        <v>859</v>
      </c>
      <c r="B149" s="417" t="s">
        <v>860</v>
      </c>
      <c r="C149" s="406" t="s">
        <v>581</v>
      </c>
      <c r="D149" s="431">
        <v>28994.099999999999</v>
      </c>
      <c r="E149" s="431">
        <v>32279.200000000001</v>
      </c>
      <c r="F149" s="431">
        <v>45940.400000000001</v>
      </c>
      <c r="G149" s="431">
        <v>47809.769872107929</v>
      </c>
      <c r="H149" s="431">
        <v>49730.234101245347</v>
      </c>
      <c r="I149" s="431">
        <v>51699.6893176546</v>
      </c>
    </row>
    <row r="150" s="403" customFormat="1" ht="21">
      <c r="A150" s="415" t="s">
        <v>861</v>
      </c>
      <c r="B150" s="420" t="s">
        <v>862</v>
      </c>
      <c r="C150" s="406" t="s">
        <v>581</v>
      </c>
      <c r="D150" s="431">
        <v>3670.8000000000002</v>
      </c>
      <c r="E150" s="431">
        <v>3919.4000000000001</v>
      </c>
      <c r="F150" s="431">
        <v>6478.8000000000002</v>
      </c>
      <c r="G150" s="431">
        <v>6742.4301278920702</v>
      </c>
      <c r="H150" s="431">
        <v>7013.2658987546547</v>
      </c>
      <c r="I150" s="431">
        <v>7291.0106823453998</v>
      </c>
    </row>
    <row r="151" s="403" customFormat="1" ht="10.5">
      <c r="A151" s="415"/>
      <c r="B151" s="416" t="s">
        <v>863</v>
      </c>
      <c r="C151" s="406"/>
      <c r="D151" s="423"/>
      <c r="E151" s="423"/>
      <c r="F151" s="423"/>
      <c r="G151" s="423"/>
      <c r="H151" s="423"/>
      <c r="I151" s="423"/>
    </row>
    <row r="152" s="403" customFormat="1" ht="10.5">
      <c r="A152" s="415" t="s">
        <v>864</v>
      </c>
      <c r="B152" s="417" t="s">
        <v>865</v>
      </c>
      <c r="C152" s="406" t="s">
        <v>720</v>
      </c>
      <c r="D152" s="423">
        <v>97.799999999999997</v>
      </c>
      <c r="E152" s="423">
        <v>103.5</v>
      </c>
      <c r="F152" s="423">
        <v>97.700000000000003</v>
      </c>
      <c r="G152" s="423">
        <v>100.2</v>
      </c>
      <c r="H152" s="423">
        <v>101.8</v>
      </c>
      <c r="I152" s="423">
        <v>102</v>
      </c>
    </row>
    <row r="153" s="403" customFormat="1" ht="30.949999999999999" customHeight="1">
      <c r="A153" s="415" t="s">
        <v>866</v>
      </c>
      <c r="B153" s="420" t="s">
        <v>867</v>
      </c>
      <c r="C153" s="406" t="s">
        <v>868</v>
      </c>
      <c r="D153" s="423">
        <v>10907</v>
      </c>
      <c r="E153" s="423">
        <v>11465</v>
      </c>
      <c r="F153" s="423">
        <v>11892</v>
      </c>
      <c r="G153" s="423">
        <v>12218</v>
      </c>
      <c r="H153" s="423">
        <v>12721</v>
      </c>
      <c r="I153" s="423">
        <v>13226</v>
      </c>
    </row>
    <row r="154" s="403" customFormat="1" ht="10.5">
      <c r="A154" s="415" t="s">
        <v>869</v>
      </c>
      <c r="B154" s="429" t="s">
        <v>870</v>
      </c>
      <c r="C154" s="406" t="s">
        <v>868</v>
      </c>
      <c r="D154" s="423">
        <v>11480</v>
      </c>
      <c r="E154" s="423">
        <v>12169</v>
      </c>
      <c r="F154" s="423">
        <v>12619</v>
      </c>
      <c r="G154" s="423">
        <v>12959</v>
      </c>
      <c r="H154" s="423">
        <v>13497</v>
      </c>
      <c r="I154" s="423">
        <v>14032</v>
      </c>
    </row>
    <row r="155" s="403" customFormat="1" ht="10.5">
      <c r="A155" s="415" t="s">
        <v>871</v>
      </c>
      <c r="B155" s="429" t="s">
        <v>872</v>
      </c>
      <c r="C155" s="406" t="s">
        <v>868</v>
      </c>
      <c r="D155" s="423">
        <v>8718</v>
      </c>
      <c r="E155" s="423">
        <v>9255</v>
      </c>
      <c r="F155" s="423">
        <v>9580</v>
      </c>
      <c r="G155" s="423">
        <v>9815</v>
      </c>
      <c r="H155" s="423">
        <v>10215</v>
      </c>
      <c r="I155" s="423">
        <v>10620</v>
      </c>
    </row>
    <row r="156" s="403" customFormat="1" ht="10.5">
      <c r="A156" s="415" t="s">
        <v>873</v>
      </c>
      <c r="B156" s="429" t="s">
        <v>874</v>
      </c>
      <c r="C156" s="406" t="s">
        <v>868</v>
      </c>
      <c r="D156" s="423">
        <v>11288</v>
      </c>
      <c r="E156" s="423">
        <v>11902</v>
      </c>
      <c r="F156" s="423">
        <v>12544</v>
      </c>
      <c r="G156" s="423">
        <v>12927</v>
      </c>
      <c r="H156" s="423">
        <v>13459</v>
      </c>
      <c r="I156" s="423">
        <v>13993</v>
      </c>
    </row>
    <row r="157" s="403" customFormat="1" ht="21.199999999999999" customHeight="1">
      <c r="A157" s="415" t="s">
        <v>875</v>
      </c>
      <c r="B157" s="420" t="s">
        <v>876</v>
      </c>
      <c r="C157" s="406" t="s">
        <v>191</v>
      </c>
      <c r="D157" s="423">
        <v>14.699999999999999</v>
      </c>
      <c r="E157" s="423">
        <v>14.800000000000001</v>
      </c>
      <c r="F157" s="423">
        <v>14.9</v>
      </c>
      <c r="G157" s="423">
        <v>14.300000000000001</v>
      </c>
      <c r="H157" s="423">
        <v>12.800000000000001</v>
      </c>
      <c r="I157" s="423">
        <v>11.4</v>
      </c>
    </row>
    <row r="158" s="403" customFormat="1" ht="10.5">
      <c r="A158" s="415"/>
      <c r="B158" s="416" t="s">
        <v>877</v>
      </c>
      <c r="C158" s="406"/>
      <c r="D158" s="423"/>
      <c r="E158" s="423"/>
      <c r="F158" s="423"/>
      <c r="G158" s="423"/>
      <c r="H158" s="423"/>
      <c r="I158" s="423"/>
    </row>
    <row r="159" s="403" customFormat="1" ht="10.5">
      <c r="A159" s="415" t="s">
        <v>878</v>
      </c>
      <c r="B159" s="434" t="s">
        <v>879</v>
      </c>
      <c r="C159" s="407" t="s">
        <v>880</v>
      </c>
      <c r="D159" s="423">
        <v>547.15999999999997</v>
      </c>
      <c r="E159" s="423">
        <v>540.72000000000003</v>
      </c>
      <c r="F159" s="423">
        <v>540.21891515994434</v>
      </c>
      <c r="G159" s="423">
        <v>547.20000000000005</v>
      </c>
      <c r="H159" s="423">
        <v>547.29999999999995</v>
      </c>
      <c r="I159" s="423">
        <v>548.29999999999995</v>
      </c>
    </row>
    <row r="160" s="403" customFormat="1" ht="10.5">
      <c r="A160" s="415" t="s">
        <v>881</v>
      </c>
      <c r="B160" s="434" t="s">
        <v>882</v>
      </c>
      <c r="C160" s="407" t="s">
        <v>880</v>
      </c>
      <c r="D160" s="423">
        <v>654.79100000000005</v>
      </c>
      <c r="E160" s="423">
        <v>654.29999999999995</v>
      </c>
      <c r="F160" s="423">
        <v>654.83054365683154</v>
      </c>
      <c r="G160" s="423">
        <v>655.49026902861306</v>
      </c>
      <c r="H160" s="423">
        <v>656.98682215424901</v>
      </c>
      <c r="I160" s="423">
        <v>657.98452423800666</v>
      </c>
    </row>
    <row r="161" s="403" customFormat="1" ht="10.5">
      <c r="A161" s="415" t="s">
        <v>883</v>
      </c>
      <c r="B161" s="429" t="s">
        <v>884</v>
      </c>
      <c r="C161" s="407" t="s">
        <v>880</v>
      </c>
      <c r="D161" s="423">
        <v>611.88499999999999</v>
      </c>
      <c r="E161" s="423">
        <v>613.13499999999999</v>
      </c>
      <c r="F161" s="423">
        <v>614.67786612984401</v>
      </c>
      <c r="G161" s="423">
        <v>615.95227264535595</v>
      </c>
      <c r="H161" s="423">
        <v>617.85552409766728</v>
      </c>
      <c r="I161" s="423">
        <v>619.75877554997862</v>
      </c>
    </row>
    <row r="162" s="403" customFormat="1" ht="10.5">
      <c r="A162" s="435" t="s">
        <v>885</v>
      </c>
      <c r="B162" s="429" t="s">
        <v>886</v>
      </c>
      <c r="C162" s="407" t="s">
        <v>880</v>
      </c>
      <c r="D162" s="423">
        <v>7.2519999999999998</v>
      </c>
      <c r="E162" s="423">
        <v>7.3280000000000003</v>
      </c>
      <c r="F162" s="423">
        <v>6.9244143408714862</v>
      </c>
      <c r="G162" s="423">
        <v>7.2129316050744645</v>
      </c>
      <c r="H162" s="423">
        <v>7.5976212906784362</v>
      </c>
      <c r="I162" s="423">
        <v>7.7899661334804202</v>
      </c>
    </row>
    <row r="163" s="403" customFormat="1" ht="19.5" customHeight="1">
      <c r="A163" s="435" t="s">
        <v>887</v>
      </c>
      <c r="B163" s="436" t="s">
        <v>888</v>
      </c>
      <c r="C163" s="407" t="s">
        <v>880</v>
      </c>
      <c r="D163" s="423">
        <v>35.654000000000003</v>
      </c>
      <c r="E163" s="423">
        <v>33.838000000000001</v>
      </c>
      <c r="F163" s="423">
        <v>33.286075071160404</v>
      </c>
      <c r="G163" s="423">
        <v>32.432167498111973</v>
      </c>
      <c r="H163" s="423">
        <v>31.682290792953314</v>
      </c>
      <c r="I163" s="423">
        <v>30.651210323360161</v>
      </c>
    </row>
    <row r="164" s="403" customFormat="1" ht="21">
      <c r="A164" s="435" t="s">
        <v>889</v>
      </c>
      <c r="B164" s="430" t="s">
        <v>890</v>
      </c>
      <c r="C164" s="407" t="s">
        <v>880</v>
      </c>
      <c r="D164" s="423">
        <v>35.438000000000002</v>
      </c>
      <c r="E164" s="423">
        <v>33.600000000000001</v>
      </c>
      <c r="F164" s="423">
        <v>33.100000000000001</v>
      </c>
      <c r="G164" s="423">
        <v>32.200000000000003</v>
      </c>
      <c r="H164" s="423">
        <v>31.399999999999999</v>
      </c>
      <c r="I164" s="423">
        <v>30.399999999999999</v>
      </c>
    </row>
    <row r="165" s="403" customFormat="1" ht="21">
      <c r="A165" s="435" t="s">
        <v>891</v>
      </c>
      <c r="B165" s="430" t="s">
        <v>892</v>
      </c>
      <c r="C165" s="407" t="s">
        <v>880</v>
      </c>
      <c r="D165" s="423">
        <v>0.216</v>
      </c>
      <c r="E165" s="423">
        <v>0.22</v>
      </c>
      <c r="F165" s="423">
        <v>0.22302752293577982</v>
      </c>
      <c r="G165" s="423">
        <v>0.20183486238532111</v>
      </c>
      <c r="H165" s="423">
        <v>0.30275229357798167</v>
      </c>
      <c r="I165" s="423">
        <v>0.30275229357798167</v>
      </c>
    </row>
    <row r="166" s="403" customFormat="1" ht="21">
      <c r="A166" s="435" t="s">
        <v>893</v>
      </c>
      <c r="B166" s="434" t="s">
        <v>894</v>
      </c>
      <c r="C166" s="407" t="s">
        <v>880</v>
      </c>
      <c r="D166" s="423">
        <v>508.70999999999998</v>
      </c>
      <c r="E166" s="423">
        <v>501.60000000000002</v>
      </c>
      <c r="F166" s="423">
        <v>496.0189151599443</v>
      </c>
      <c r="G166" s="423">
        <v>500.90236439499296</v>
      </c>
      <c r="H166" s="423">
        <v>504.39054242002771</v>
      </c>
      <c r="I166" s="423">
        <v>507.18108484005552</v>
      </c>
    </row>
    <row r="167" s="403" customFormat="1" ht="16.5" customHeight="1">
      <c r="A167" s="435" t="s">
        <v>895</v>
      </c>
      <c r="B167" s="436" t="s">
        <v>896</v>
      </c>
      <c r="C167" s="407" t="s">
        <v>880</v>
      </c>
      <c r="D167" s="423">
        <v>26.209</v>
      </c>
      <c r="E167" s="423">
        <v>26.379999999999999</v>
      </c>
      <c r="F167" s="423">
        <v>26.631961585514293</v>
      </c>
      <c r="G167" s="423">
        <v>24.937962910369155</v>
      </c>
      <c r="H167" s="423">
        <v>23.692491100202073</v>
      </c>
      <c r="I167" s="423">
        <v>22.849945128721039</v>
      </c>
    </row>
    <row r="168" s="403" customFormat="1" ht="11.25" customHeight="1">
      <c r="A168" s="435" t="s">
        <v>897</v>
      </c>
      <c r="B168" s="436" t="s">
        <v>898</v>
      </c>
      <c r="C168" s="407" t="s">
        <v>880</v>
      </c>
      <c r="D168" s="423">
        <v>11.981999999999999</v>
      </c>
      <c r="E168" s="423">
        <v>12.414999999999999</v>
      </c>
      <c r="F168" s="423">
        <v>12.183344027563999</v>
      </c>
      <c r="G168" s="423">
        <v>11.99749809391041</v>
      </c>
      <c r="H168" s="423">
        <v>12.327593861005166</v>
      </c>
      <c r="I168" s="423">
        <v>12.646884342246071</v>
      </c>
    </row>
    <row r="169" s="403" customFormat="1" ht="10.5">
      <c r="A169" s="435" t="s">
        <v>899</v>
      </c>
      <c r="B169" s="436" t="s">
        <v>900</v>
      </c>
      <c r="C169" s="407" t="s">
        <v>880</v>
      </c>
      <c r="D169" s="423">
        <v>68.495000000000005</v>
      </c>
      <c r="E169" s="423">
        <v>64.001999999999995</v>
      </c>
      <c r="F169" s="423">
        <v>63.961153980041772</v>
      </c>
      <c r="G169" s="423">
        <v>67.824440141970783</v>
      </c>
      <c r="H169" s="423">
        <v>68.367082000261661</v>
      </c>
      <c r="I169" s="423">
        <v>68.761282639593063</v>
      </c>
    </row>
    <row r="170" s="403" customFormat="1" ht="21">
      <c r="A170" s="435" t="s">
        <v>901</v>
      </c>
      <c r="B170" s="436" t="s">
        <v>902</v>
      </c>
      <c r="C170" s="407" t="s">
        <v>880</v>
      </c>
      <c r="D170" s="423">
        <v>14.645</v>
      </c>
      <c r="E170" s="423">
        <v>13.069000000000001</v>
      </c>
      <c r="F170" s="423">
        <v>13.009154109173673</v>
      </c>
      <c r="G170" s="423">
        <v>14.418233946733352</v>
      </c>
      <c r="H170" s="423">
        <v>14.515629489273232</v>
      </c>
      <c r="I170" s="423">
        <v>14.631760172830496</v>
      </c>
    </row>
    <row r="171" s="403" customFormat="1" ht="30.75" customHeight="1">
      <c r="A171" s="435" t="s">
        <v>903</v>
      </c>
      <c r="B171" s="436" t="s">
        <v>904</v>
      </c>
      <c r="C171" s="407" t="s">
        <v>880</v>
      </c>
      <c r="D171" s="423">
        <v>4.593</v>
      </c>
      <c r="E171" s="423">
        <v>3.9039999999999999</v>
      </c>
      <c r="F171" s="423">
        <v>3.8406579919678721</v>
      </c>
      <c r="G171" s="423">
        <v>4.6086524425373616</v>
      </c>
      <c r="H171" s="423">
        <v>4.7383029468919737</v>
      </c>
      <c r="I171" s="423">
        <v>4.8671844741135013</v>
      </c>
    </row>
    <row r="172" s="403" customFormat="1" ht="10.5">
      <c r="A172" s="435" t="s">
        <v>905</v>
      </c>
      <c r="B172" s="436" t="s">
        <v>906</v>
      </c>
      <c r="C172" s="407" t="s">
        <v>880</v>
      </c>
      <c r="D172" s="423">
        <v>34.057000000000002</v>
      </c>
      <c r="E172" s="423">
        <v>34.341999999999999</v>
      </c>
      <c r="F172" s="423">
        <v>33.959891515994428</v>
      </c>
      <c r="G172" s="423">
        <v>33.641896449593695</v>
      </c>
      <c r="H172" s="423">
        <v>33.790065606024612</v>
      </c>
      <c r="I172" s="423">
        <v>33.870537001038095</v>
      </c>
    </row>
    <row r="173" s="403" customFormat="1" ht="21">
      <c r="A173" s="435" t="s">
        <v>907</v>
      </c>
      <c r="B173" s="436" t="s">
        <v>908</v>
      </c>
      <c r="C173" s="407" t="s">
        <v>880</v>
      </c>
      <c r="D173" s="423">
        <v>91.805000000000007</v>
      </c>
      <c r="E173" s="423">
        <v>96.605000000000004</v>
      </c>
      <c r="F173" s="423">
        <v>95.530118219749639</v>
      </c>
      <c r="G173" s="423">
        <v>90.659236570953738</v>
      </c>
      <c r="H173" s="423">
        <v>91.086136455491285</v>
      </c>
      <c r="I173" s="423">
        <v>91.367624941781898</v>
      </c>
    </row>
    <row r="174" s="403" customFormat="1" ht="10.5">
      <c r="A174" s="435" t="s">
        <v>909</v>
      </c>
      <c r="B174" s="436" t="s">
        <v>910</v>
      </c>
      <c r="C174" s="407" t="s">
        <v>880</v>
      </c>
      <c r="D174" s="423">
        <v>40.409999999999997</v>
      </c>
      <c r="E174" s="423">
        <v>39.520000000000003</v>
      </c>
      <c r="F174" s="423">
        <v>38.912290725855883</v>
      </c>
      <c r="G174" s="423">
        <v>39.675714506891609</v>
      </c>
      <c r="H174" s="423">
        <v>39.814242235392726</v>
      </c>
      <c r="I174" s="423">
        <v>39.903117397281676</v>
      </c>
    </row>
    <row r="175" s="403" customFormat="1" ht="21.199999999999999" customHeight="1">
      <c r="A175" s="435" t="s">
        <v>911</v>
      </c>
      <c r="B175" s="436" t="s">
        <v>912</v>
      </c>
      <c r="C175" s="407" t="s">
        <v>880</v>
      </c>
      <c r="D175" s="423">
        <v>16.189</v>
      </c>
      <c r="E175" s="423">
        <v>17.559000000000001</v>
      </c>
      <c r="F175" s="423">
        <v>17.36362865090403</v>
      </c>
      <c r="G175" s="423">
        <v>15.87749443266042</v>
      </c>
      <c r="H175" s="423">
        <v>15.838605069952941</v>
      </c>
      <c r="I175" s="423">
        <v>15.811772264552507</v>
      </c>
    </row>
    <row r="176" s="403" customFormat="1" ht="10.5">
      <c r="A176" s="435" t="s">
        <v>913</v>
      </c>
      <c r="B176" s="436" t="s">
        <v>914</v>
      </c>
      <c r="C176" s="407" t="s">
        <v>880</v>
      </c>
      <c r="D176" s="423">
        <v>10.141</v>
      </c>
      <c r="E176" s="423">
        <v>9.9589999999999996</v>
      </c>
      <c r="F176" s="423">
        <v>9.869091963835908</v>
      </c>
      <c r="G176" s="423">
        <v>10.036555932247399</v>
      </c>
      <c r="H176" s="423">
        <v>10.13272367254171</v>
      </c>
      <c r="I176" s="423">
        <v>10.217676956066901</v>
      </c>
    </row>
    <row r="177" s="403" customFormat="1" ht="10.5">
      <c r="A177" s="435" t="s">
        <v>915</v>
      </c>
      <c r="B177" s="436" t="s">
        <v>916</v>
      </c>
      <c r="C177" s="407" t="s">
        <v>880</v>
      </c>
      <c r="D177" s="423">
        <v>7.7309999999999999</v>
      </c>
      <c r="E177" s="423">
        <v>7.3940000000000001</v>
      </c>
      <c r="F177" s="423">
        <v>7.3643741644515135</v>
      </c>
      <c r="G177" s="423">
        <v>7.4541129761775293</v>
      </c>
      <c r="H177" s="423">
        <v>7.39597049715778</v>
      </c>
      <c r="I177" s="423">
        <v>7.3100336185784753</v>
      </c>
    </row>
    <row r="178" s="403" customFormat="1" ht="10.5">
      <c r="A178" s="435" t="s">
        <v>917</v>
      </c>
      <c r="B178" s="436" t="s">
        <v>918</v>
      </c>
      <c r="C178" s="407" t="s">
        <v>880</v>
      </c>
      <c r="D178" s="423">
        <v>11.788</v>
      </c>
      <c r="E178" s="423">
        <v>10.645</v>
      </c>
      <c r="F178" s="423">
        <v>10.526557719054241</v>
      </c>
      <c r="G178" s="423">
        <v>11.805592676201709</v>
      </c>
      <c r="H178" s="423">
        <v>12.132320712565358</v>
      </c>
      <c r="I178" s="423">
        <v>12.428616209673214</v>
      </c>
    </row>
    <row r="179" s="403" customFormat="1" ht="10.5">
      <c r="A179" s="435" t="s">
        <v>919</v>
      </c>
      <c r="B179" s="436" t="s">
        <v>920</v>
      </c>
      <c r="C179" s="407" t="s">
        <v>880</v>
      </c>
      <c r="D179" s="423">
        <v>26.082000000000001</v>
      </c>
      <c r="E179" s="423">
        <v>25.524999999999999</v>
      </c>
      <c r="F179" s="423">
        <v>24.874572186519206</v>
      </c>
      <c r="G179" s="423">
        <v>26.071860911450003</v>
      </c>
      <c r="H179" s="423">
        <v>26.880325248481959</v>
      </c>
      <c r="I179" s="423">
        <v>27.625534940058429</v>
      </c>
    </row>
    <row r="180" s="403" customFormat="1" ht="21">
      <c r="A180" s="435" t="s">
        <v>921</v>
      </c>
      <c r="B180" s="436" t="s">
        <v>922</v>
      </c>
      <c r="C180" s="407" t="s">
        <v>880</v>
      </c>
      <c r="D180" s="423">
        <v>8.4809999999999999</v>
      </c>
      <c r="E180" s="423">
        <v>9.6539999999999999</v>
      </c>
      <c r="F180" s="423">
        <v>9.4250689536088412</v>
      </c>
      <c r="G180" s="423">
        <v>8.4623470235303451</v>
      </c>
      <c r="H180" s="423">
        <v>8.6711041564697346</v>
      </c>
      <c r="I180" s="423">
        <v>8.858373184017184</v>
      </c>
    </row>
    <row r="181" s="403" customFormat="1" ht="21">
      <c r="A181" s="435" t="s">
        <v>923</v>
      </c>
      <c r="B181" s="436" t="s">
        <v>924</v>
      </c>
      <c r="C181" s="407" t="s">
        <v>880</v>
      </c>
      <c r="D181" s="423">
        <v>32.683</v>
      </c>
      <c r="E181" s="423">
        <v>31.126999999999999</v>
      </c>
      <c r="F181" s="423">
        <v>30.180670024750992</v>
      </c>
      <c r="G181" s="423">
        <v>32.568395077436399</v>
      </c>
      <c r="H181" s="423">
        <v>33.370228336879023</v>
      </c>
      <c r="I181" s="423">
        <v>34.095626012753861</v>
      </c>
    </row>
    <row r="182" s="403" customFormat="1" ht="10.5">
      <c r="A182" s="435" t="s">
        <v>925</v>
      </c>
      <c r="B182" s="436" t="s">
        <v>844</v>
      </c>
      <c r="C182" s="407" t="s">
        <v>880</v>
      </c>
      <c r="D182" s="423">
        <v>53.424999999999997</v>
      </c>
      <c r="E182" s="423">
        <v>49.966999999999999</v>
      </c>
      <c r="F182" s="423">
        <v>49.862962615595286</v>
      </c>
      <c r="G182" s="423">
        <v>51.932333621667581</v>
      </c>
      <c r="H182" s="423">
        <v>51.940704753504903</v>
      </c>
      <c r="I182" s="423">
        <v>51.712982427563084</v>
      </c>
    </row>
    <row r="183" s="403" customFormat="1" ht="9.75" customHeight="1">
      <c r="A183" s="435" t="s">
        <v>926</v>
      </c>
      <c r="B183" s="436" t="s">
        <v>927</v>
      </c>
      <c r="C183" s="407" t="s">
        <v>880</v>
      </c>
      <c r="D183" s="423">
        <v>33.945</v>
      </c>
      <c r="E183" s="423">
        <v>32.756999999999998</v>
      </c>
      <c r="F183" s="423">
        <v>31.87402297834732</v>
      </c>
      <c r="G183" s="423">
        <v>33.806525970369186</v>
      </c>
      <c r="H183" s="423">
        <v>34.571158199783852</v>
      </c>
      <c r="I183" s="423">
        <v>35.262970757496191</v>
      </c>
    </row>
    <row r="184" s="403" customFormat="1" ht="21">
      <c r="A184" s="435" t="s">
        <v>928</v>
      </c>
      <c r="B184" s="436" t="s">
        <v>929</v>
      </c>
      <c r="C184" s="407" t="s">
        <v>880</v>
      </c>
      <c r="D184" s="423">
        <v>6.1399999999999997</v>
      </c>
      <c r="E184" s="423">
        <v>6.0910000000000002</v>
      </c>
      <c r="F184" s="423">
        <v>6.0232280945757992</v>
      </c>
      <c r="G184" s="423">
        <v>6.0182318304789311</v>
      </c>
      <c r="H184" s="423">
        <v>6.0563966988606888</v>
      </c>
      <c r="I184" s="423">
        <v>6.0783777276316346</v>
      </c>
    </row>
    <row r="185" s="403" customFormat="1" ht="10.5">
      <c r="A185" s="435" t="s">
        <v>930</v>
      </c>
      <c r="B185" s="436" t="s">
        <v>931</v>
      </c>
      <c r="C185" s="407" t="s">
        <v>880</v>
      </c>
      <c r="D185" s="423">
        <v>9.9000000000000004</v>
      </c>
      <c r="E185" s="423">
        <v>10.699999999999999</v>
      </c>
      <c r="F185" s="423">
        <v>10.580945757997217</v>
      </c>
      <c r="G185" s="423">
        <v>9.1978221015509973</v>
      </c>
      <c r="H185" s="423">
        <v>9.0596977218649553</v>
      </c>
      <c r="I185" s="423">
        <v>8.920735507609427</v>
      </c>
    </row>
    <row r="186" s="403" customFormat="1" ht="21">
      <c r="A186" s="435" t="s">
        <v>932</v>
      </c>
      <c r="B186" s="434" t="s">
        <v>933</v>
      </c>
      <c r="C186" s="407" t="s">
        <v>880</v>
      </c>
      <c r="D186" s="423">
        <v>146.09999999999999</v>
      </c>
      <c r="E186" s="423">
        <v>152.69999999999999</v>
      </c>
      <c r="F186" s="423">
        <v>159.26843856582201</v>
      </c>
      <c r="G186" s="423">
        <v>154.71074073413575</v>
      </c>
      <c r="H186" s="423">
        <v>152.54052939633291</v>
      </c>
      <c r="I186" s="423">
        <v>150.59314968802823</v>
      </c>
    </row>
    <row r="187" s="403" customFormat="1" ht="21">
      <c r="A187" s="435" t="s">
        <v>934</v>
      </c>
      <c r="B187" s="436" t="s">
        <v>935</v>
      </c>
      <c r="C187" s="407" t="s">
        <v>880</v>
      </c>
      <c r="D187" s="423">
        <v>69.870999999999995</v>
      </c>
      <c r="E187" s="423">
        <v>71.619</v>
      </c>
      <c r="F187" s="423">
        <v>75.190987150348747</v>
      </c>
      <c r="G187" s="423">
        <v>77.303093530976511</v>
      </c>
      <c r="H187" s="423">
        <v>79.626410549667071</v>
      </c>
      <c r="I187" s="423">
        <v>81.949727568357616</v>
      </c>
    </row>
    <row r="188" s="403" customFormat="1" ht="21">
      <c r="A188" s="435" t="s">
        <v>936</v>
      </c>
      <c r="B188" s="436" t="s">
        <v>937</v>
      </c>
      <c r="C188" s="407" t="s">
        <v>880</v>
      </c>
      <c r="D188" s="423">
        <v>7.25</v>
      </c>
      <c r="E188" s="423">
        <v>6.3399999999999999</v>
      </c>
      <c r="F188" s="423">
        <v>18</v>
      </c>
      <c r="G188" s="423">
        <v>18.199999999999999</v>
      </c>
      <c r="H188" s="423">
        <v>13.4</v>
      </c>
      <c r="I188" s="423">
        <v>8.5</v>
      </c>
    </row>
    <row r="189" s="403" customFormat="1" ht="21">
      <c r="A189" s="435" t="s">
        <v>938</v>
      </c>
      <c r="B189" s="436" t="s">
        <v>939</v>
      </c>
      <c r="C189" s="407" t="s">
        <v>880</v>
      </c>
      <c r="D189" s="423">
        <v>68.978999999999999</v>
      </c>
      <c r="E189" s="423">
        <v>74.740999999999985</v>
      </c>
      <c r="F189" s="423">
        <v>66.077451415473263</v>
      </c>
      <c r="G189" s="423">
        <v>59.20764720315924</v>
      </c>
      <c r="H189" s="423">
        <v>59.514118846665845</v>
      </c>
      <c r="I189" s="423">
        <v>60.143422119670618</v>
      </c>
    </row>
    <row r="190" s="403" customFormat="1" ht="21">
      <c r="A190" s="415" t="s">
        <v>940</v>
      </c>
      <c r="B190" s="420" t="s">
        <v>941</v>
      </c>
      <c r="C190" s="406" t="s">
        <v>572</v>
      </c>
      <c r="D190" s="423">
        <v>41900.900000000001</v>
      </c>
      <c r="E190" s="423">
        <v>45525.900000000001</v>
      </c>
      <c r="F190" s="423">
        <v>47505.220000000001</v>
      </c>
      <c r="G190" s="423">
        <v>49666.300000000003</v>
      </c>
      <c r="H190" s="423">
        <v>52060.010000000002</v>
      </c>
      <c r="I190" s="423">
        <v>54737.019999999997</v>
      </c>
    </row>
    <row r="191" s="403" customFormat="1" ht="21">
      <c r="A191" s="415" t="s">
        <v>942</v>
      </c>
      <c r="B191" s="420" t="s">
        <v>943</v>
      </c>
      <c r="C191" s="406" t="s">
        <v>720</v>
      </c>
      <c r="D191" s="423">
        <v>111.7</v>
      </c>
      <c r="E191" s="423">
        <v>108.7</v>
      </c>
      <c r="F191" s="423">
        <v>104.34767901348462</v>
      </c>
      <c r="G191" s="423">
        <v>104.54914217848059</v>
      </c>
      <c r="H191" s="423">
        <v>104.8195859164061</v>
      </c>
      <c r="I191" s="423">
        <v>105.14216190123666</v>
      </c>
    </row>
    <row r="192" s="403" customFormat="1" ht="30.949999999999999" customHeight="1">
      <c r="A192" s="415" t="s">
        <v>944</v>
      </c>
      <c r="B192" s="420" t="s">
        <v>945</v>
      </c>
      <c r="C192" s="406" t="s">
        <v>572</v>
      </c>
      <c r="D192" s="423">
        <v>36121</v>
      </c>
      <c r="E192" s="423">
        <v>37692</v>
      </c>
      <c r="F192" s="423">
        <v>37858</v>
      </c>
      <c r="G192" s="423">
        <v>39584.040000000001</v>
      </c>
      <c r="H192" s="423">
        <v>41491.830000000002</v>
      </c>
      <c r="I192" s="423">
        <v>43625.400000000001</v>
      </c>
    </row>
    <row r="193" s="403" customFormat="1" ht="30.949999999999999" customHeight="1">
      <c r="A193" s="415" t="s">
        <v>946</v>
      </c>
      <c r="B193" s="420" t="s">
        <v>947</v>
      </c>
      <c r="C193" s="406" t="s">
        <v>720</v>
      </c>
      <c r="D193" s="423">
        <v>109.90000000000001</v>
      </c>
      <c r="E193" s="423">
        <v>104.3</v>
      </c>
      <c r="F193" s="423">
        <v>100.44041175846334</v>
      </c>
      <c r="G193" s="423">
        <v>104.55924771514606</v>
      </c>
      <c r="H193" s="423">
        <v>104.81959395756473</v>
      </c>
      <c r="I193" s="423">
        <v>105.14214485116709</v>
      </c>
    </row>
    <row r="194" s="403" customFormat="1" ht="10.5">
      <c r="A194" s="415" t="s">
        <v>948</v>
      </c>
      <c r="B194" s="417" t="s">
        <v>949</v>
      </c>
      <c r="C194" s="406" t="s">
        <v>720</v>
      </c>
      <c r="D194" s="423">
        <v>108.5</v>
      </c>
      <c r="E194" s="423">
        <v>103.40000000000001</v>
      </c>
      <c r="F194" s="423">
        <v>100.72</v>
      </c>
      <c r="G194" s="423">
        <v>101.11</v>
      </c>
      <c r="H194" s="423">
        <v>100.69</v>
      </c>
      <c r="I194" s="423">
        <v>101.09999999999999</v>
      </c>
    </row>
    <row r="195" s="403" customFormat="1" ht="10.5">
      <c r="A195" s="415" t="s">
        <v>950</v>
      </c>
      <c r="B195" s="417" t="s">
        <v>462</v>
      </c>
      <c r="C195" s="406" t="s">
        <v>618</v>
      </c>
      <c r="D195" s="423">
        <v>99.599999999999994</v>
      </c>
      <c r="E195" s="423">
        <v>99.799999999999997</v>
      </c>
      <c r="F195" s="423">
        <v>90.599999999999994</v>
      </c>
      <c r="G195" s="423">
        <v>106.8</v>
      </c>
      <c r="H195" s="423">
        <v>102.3</v>
      </c>
      <c r="I195" s="423">
        <v>103</v>
      </c>
    </row>
    <row r="196" s="403" customFormat="1" ht="10.5">
      <c r="A196" s="415" t="s">
        <v>951</v>
      </c>
      <c r="B196" s="417" t="s">
        <v>569</v>
      </c>
      <c r="C196" s="406" t="s">
        <v>952</v>
      </c>
      <c r="D196" s="423">
        <v>6.2999999999999998</v>
      </c>
      <c r="E196" s="423">
        <v>5.5</v>
      </c>
      <c r="F196" s="423">
        <v>8.1818682685173236</v>
      </c>
      <c r="G196" s="423">
        <v>7.6937134502923969</v>
      </c>
      <c r="H196" s="423">
        <v>7.3086058834277363</v>
      </c>
      <c r="I196" s="423">
        <v>6.4563195331023167</v>
      </c>
    </row>
    <row r="197" s="403" customFormat="1" ht="10.5">
      <c r="A197" s="415" t="s">
        <v>953</v>
      </c>
      <c r="B197" s="417" t="s">
        <v>451</v>
      </c>
      <c r="C197" s="406" t="s">
        <v>191</v>
      </c>
      <c r="D197" s="423">
        <v>1.3</v>
      </c>
      <c r="E197" s="423">
        <v>1.1000000000000001</v>
      </c>
      <c r="F197" s="423">
        <v>4.0687997040872936</v>
      </c>
      <c r="G197" s="423">
        <v>3.0300354153683924</v>
      </c>
      <c r="H197" s="423">
        <v>2.3931029897463807</v>
      </c>
      <c r="I197" s="423">
        <v>1.4799926913941166</v>
      </c>
    </row>
    <row r="198" s="403" customFormat="1" ht="10.5">
      <c r="A198" s="415" t="s">
        <v>954</v>
      </c>
      <c r="B198" s="417" t="s">
        <v>955</v>
      </c>
      <c r="C198" s="406" t="s">
        <v>174</v>
      </c>
      <c r="D198" s="423">
        <v>34.399999999999999</v>
      </c>
      <c r="E198" s="423">
        <v>29.5</v>
      </c>
      <c r="F198" s="423">
        <v>44.200000000000003</v>
      </c>
      <c r="G198" s="423">
        <v>42.100000000000001</v>
      </c>
      <c r="H198" s="423">
        <v>40</v>
      </c>
      <c r="I198" s="423">
        <v>35.399999999999999</v>
      </c>
    </row>
    <row r="199" s="403" customFormat="1" ht="21.199999999999999" customHeight="1">
      <c r="A199" s="415" t="s">
        <v>956</v>
      </c>
      <c r="B199" s="420" t="s">
        <v>453</v>
      </c>
      <c r="C199" s="406" t="s">
        <v>174</v>
      </c>
      <c r="D199" s="423">
        <v>7</v>
      </c>
      <c r="E199" s="423">
        <v>6.0999999999999996</v>
      </c>
      <c r="F199" s="423">
        <v>22</v>
      </c>
      <c r="G199" s="423">
        <v>16.368824449865244</v>
      </c>
      <c r="H199" s="423">
        <v>13.095059559892196</v>
      </c>
      <c r="I199" s="423">
        <v>8.0999999999999996</v>
      </c>
    </row>
    <row r="200" s="403" customFormat="1" ht="10.5">
      <c r="A200" s="415" t="s">
        <v>957</v>
      </c>
      <c r="B200" s="417" t="s">
        <v>580</v>
      </c>
      <c r="C200" s="406" t="s">
        <v>581</v>
      </c>
      <c r="D200" s="423">
        <v>158064.5</v>
      </c>
      <c r="E200" s="423">
        <v>163083.20000000001</v>
      </c>
      <c r="F200" s="423">
        <v>168909.56278159999</v>
      </c>
      <c r="G200" s="423">
        <v>177487.491753437</v>
      </c>
      <c r="H200" s="423">
        <v>186166.61241092603</v>
      </c>
      <c r="I200" s="423">
        <v>195870.94502353299</v>
      </c>
    </row>
    <row r="201" s="403" customFormat="1" ht="10.5">
      <c r="A201" s="415" t="s">
        <v>958</v>
      </c>
      <c r="B201" s="417" t="s">
        <v>959</v>
      </c>
      <c r="C201" s="406" t="s">
        <v>720</v>
      </c>
      <c r="D201" s="423">
        <v>111.40000000000001</v>
      </c>
      <c r="E201" s="423">
        <v>103.2</v>
      </c>
      <c r="F201" s="423">
        <v>103.56999999999999</v>
      </c>
      <c r="G201" s="423">
        <v>105.07841523628136</v>
      </c>
      <c r="H201" s="423">
        <v>104.88999003352075</v>
      </c>
      <c r="I201" s="423">
        <v>105.21271375513163</v>
      </c>
    </row>
    <row r="202" s="403" customFormat="1">
      <c r="A202" s="437" t="s">
        <v>960</v>
      </c>
      <c r="B202" s="438"/>
      <c r="C202" s="438"/>
      <c r="D202" s="438"/>
      <c r="E202" s="438"/>
      <c r="F202" s="438"/>
      <c r="G202" s="438"/>
      <c r="H202" s="438"/>
      <c r="I202" s="438"/>
    </row>
    <row r="203" s="400" customFormat="1">
      <c r="A203" s="439" t="s">
        <v>961</v>
      </c>
      <c r="B203" s="440"/>
      <c r="C203" s="440"/>
      <c r="D203" s="440"/>
      <c r="E203" s="440"/>
      <c r="F203" s="440"/>
      <c r="G203" s="440"/>
      <c r="H203" s="440"/>
      <c r="I203" s="440"/>
    </row>
    <row r="204">
      <c r="D204" s="393" t="s">
        <v>963</v>
      </c>
      <c r="E204" s="441">
        <f>E200/D200</f>
        <v>1.0317509624235677</v>
      </c>
      <c r="F204" s="441">
        <f>F200/E200</f>
        <v>1.0357263211759395</v>
      </c>
      <c r="G204" s="441">
        <f>G200/F200</f>
        <v>1.0507841523628136</v>
      </c>
      <c r="H204" s="441">
        <f>H200/G200</f>
        <v>1.0488999003352075</v>
      </c>
      <c r="I204" s="441">
        <f>I200/H200</f>
        <v>1.0521271375513164</v>
      </c>
    </row>
    <row r="205">
      <c r="D205" s="393" t="s">
        <v>964</v>
      </c>
      <c r="E205" s="441">
        <f>E190/D190</f>
        <v>1.0865136548379628</v>
      </c>
      <c r="F205" s="441">
        <f>F190/E190</f>
        <v>1.0434767901348463</v>
      </c>
      <c r="G205" s="441">
        <f>G190/F190</f>
        <v>1.0454914217848059</v>
      </c>
      <c r="H205" s="441">
        <f>H190/G190</f>
        <v>1.048195859164061</v>
      </c>
      <c r="I205" s="441">
        <f>I190/H190</f>
        <v>1.0514216190123666</v>
      </c>
    </row>
    <row r="206">
      <c r="D206" s="393" t="s">
        <v>965</v>
      </c>
      <c r="E206" s="441">
        <f>E166/D166</f>
        <v>0.98602347113286559</v>
      </c>
      <c r="F206" s="441">
        <f>F166/E166</f>
        <v>0.98887343532684269</v>
      </c>
      <c r="G206" s="441">
        <f>G166/F166</f>
        <v>1.0098452883263009</v>
      </c>
      <c r="H206" s="441">
        <f>H166/G166</f>
        <v>1.0069637883008355</v>
      </c>
      <c r="I206" s="441">
        <f>I166/H166</f>
        <v>1.0055325034578146</v>
      </c>
    </row>
    <row r="207">
      <c r="D207" s="393" t="s">
        <v>966</v>
      </c>
      <c r="E207" s="441">
        <f>E205*E206</f>
        <v>1.0713279653765844</v>
      </c>
      <c r="F207" s="441">
        <f>F205*F206</f>
        <v>1.0318664781444724</v>
      </c>
      <c r="G207" s="441">
        <f>G205*G206</f>
        <v>1.0557845862749515</v>
      </c>
      <c r="H207" s="441">
        <f>H205*H206</f>
        <v>1.055495273225092</v>
      </c>
      <c r="I207" s="441">
        <f>I205*I206</f>
        <v>1.0572386127551736</v>
      </c>
    </row>
    <row r="208">
      <c r="E208" s="393">
        <v>2019</v>
      </c>
      <c r="F208" s="393">
        <v>2020</v>
      </c>
      <c r="G208" s="393">
        <v>2021</v>
      </c>
      <c r="H208" s="393">
        <v>2022</v>
      </c>
      <c r="I208" s="393">
        <v>2023</v>
      </c>
    </row>
    <row r="209">
      <c r="D209" s="393" t="s">
        <v>963</v>
      </c>
      <c r="E209" s="442">
        <f t="shared" ref="E209:I212" si="322">E204*100</f>
        <v>103.17509624235677</v>
      </c>
      <c r="F209" s="442">
        <f>F204*100</f>
        <v>103.57263211759395</v>
      </c>
      <c r="G209" s="442">
        <f>G204*100</f>
        <v>105.07841523628136</v>
      </c>
      <c r="H209" s="442">
        <f>H204*100</f>
        <v>104.88999003352075</v>
      </c>
      <c r="I209" s="442">
        <f>I204*100</f>
        <v>105.21271375513163</v>
      </c>
    </row>
    <row r="210">
      <c r="D210" s="393" t="s">
        <v>964</v>
      </c>
      <c r="E210" s="442">
        <f t="shared" si="322"/>
        <v>108.65136548379628</v>
      </c>
      <c r="F210" s="442">
        <f t="shared" si="322"/>
        <v>104.34767901348462</v>
      </c>
      <c r="G210" s="442">
        <f t="shared" si="322"/>
        <v>104.54914217848059</v>
      </c>
      <c r="H210" s="442">
        <f t="shared" si="322"/>
        <v>104.8195859164061</v>
      </c>
      <c r="I210" s="442">
        <f t="shared" si="322"/>
        <v>105.14216190123666</v>
      </c>
    </row>
    <row r="211">
      <c r="D211" s="393" t="s">
        <v>965</v>
      </c>
      <c r="E211" s="442">
        <f t="shared" si="322"/>
        <v>98.602347113286555</v>
      </c>
      <c r="F211" s="442">
        <f t="shared" si="322"/>
        <v>98.88734353268427</v>
      </c>
      <c r="G211" s="442">
        <f t="shared" si="322"/>
        <v>100.98452883263009</v>
      </c>
      <c r="H211" s="442">
        <f t="shared" si="322"/>
        <v>100.69637883008356</v>
      </c>
      <c r="I211" s="442">
        <f t="shared" si="322"/>
        <v>100.55325034578146</v>
      </c>
    </row>
    <row r="212">
      <c r="D212" s="393" t="s">
        <v>966</v>
      </c>
      <c r="E212" s="442">
        <f t="shared" si="322"/>
        <v>107.13279653765844</v>
      </c>
      <c r="F212" s="442">
        <f t="shared" si="322"/>
        <v>103.18664781444724</v>
      </c>
      <c r="G212" s="442">
        <f t="shared" si="322"/>
        <v>105.57845862749515</v>
      </c>
      <c r="H212" s="442">
        <f t="shared" si="322"/>
        <v>105.54952732250919</v>
      </c>
      <c r="I212" s="442">
        <f t="shared" si="322"/>
        <v>105.72386127551736</v>
      </c>
    </row>
  </sheetData>
  <mergeCells count="8">
    <mergeCell ref="A1:I1"/>
    <mergeCell ref="A2:I2"/>
    <mergeCell ref="G4:I4"/>
    <mergeCell ref="D5:D7"/>
    <mergeCell ref="E5:E7"/>
    <mergeCell ref="F5:F7"/>
    <mergeCell ref="A202:I202"/>
    <mergeCell ref="A203:I203"/>
  </mergeCells>
  <printOptions headings="0" gridLines="0"/>
  <pageMargins left="0.39370078740157477" right="0.39370078740157477" top="0.39370078740157477" bottom="0.39370078740157477" header="0.19685039370078738" footer="0.19685039370078738"/>
  <pageSetup paperSize="9" scale="94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 Губернатора</dc:creator>
  <cp:lastModifiedBy>andreevava@ato.gov70.ru</cp:lastModifiedBy>
  <cp:revision>15</cp:revision>
  <dcterms:created xsi:type="dcterms:W3CDTF">2006-09-16T00:00:00Z</dcterms:created>
  <dcterms:modified xsi:type="dcterms:W3CDTF">2026-08-17T08:50:38Z</dcterms:modified>
</cp:coreProperties>
</file>